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3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/Users/davidmorales/Desktop/HP reclutamiento/DEMC/COTY/PRE SEM/"/>
    </mc:Choice>
  </mc:AlternateContent>
  <xr:revisionPtr revIDLastSave="0" documentId="13_ncr:1_{55BF11E1-3D16-C74B-88A2-25039CD906C6}" xr6:coauthVersionLast="45" xr6:coauthVersionMax="45" xr10:uidLastSave="{00000000-0000-0000-0000-000000000000}"/>
  <bookViews>
    <workbookView xWindow="0" yWindow="640" windowWidth="28780" windowHeight="13860" activeTab="2" xr2:uid="{00000000-000D-0000-FFFF-FFFF00000000}"/>
  </bookViews>
  <sheets>
    <sheet name="CODIGO PAGO" sheetId="10" r:id="rId1"/>
    <sheet name="BD" sheetId="23" r:id="rId2"/>
    <sheet name="PRE MAAS" sheetId="5" r:id="rId3"/>
    <sheet name="INCAPACIDADES" sheetId="16" r:id="rId4"/>
    <sheet name="AJUSTES" sheetId="24" r:id="rId5"/>
    <sheet name="BONOS" sheetId="12" r:id="rId6"/>
    <sheet name="NOMINA ORIGINAL" sheetId="14" r:id="rId7"/>
    <sheet name="CRONOS" sheetId="11" r:id="rId8"/>
  </sheets>
  <definedNames>
    <definedName name="_xlnm._FilterDatabase" localSheetId="4" hidden="1">AJUSTES!$A$1:$L$50</definedName>
    <definedName name="_xlnm._FilterDatabase" localSheetId="7" hidden="1">CRONOS!$A$1:$H$1</definedName>
    <definedName name="_xlnm._FilterDatabase" localSheetId="3" hidden="1">INCAPACIDADES!$A$1:$Y$100</definedName>
    <definedName name="_xlnm._FilterDatabase" localSheetId="6" hidden="1">'NOMINA ORIGINAL'!$A$1:$AQ$153</definedName>
    <definedName name="_xlnm._FilterDatabase" localSheetId="2" hidden="1">'PRE MAAS'!$A$1:$CE$502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50" i="24" l="1"/>
  <c r="J49" i="24"/>
  <c r="J48" i="24"/>
  <c r="J47" i="24"/>
  <c r="J46" i="24"/>
  <c r="J45" i="24"/>
  <c r="J44" i="24"/>
  <c r="J43" i="24"/>
  <c r="J42" i="24"/>
  <c r="J41" i="24"/>
  <c r="J40" i="24"/>
  <c r="J39" i="24"/>
  <c r="J38" i="24"/>
  <c r="J37" i="24"/>
  <c r="J36" i="24"/>
  <c r="J35" i="24"/>
  <c r="J34" i="24"/>
  <c r="J33" i="24"/>
  <c r="J32" i="24"/>
  <c r="J31" i="24"/>
  <c r="J30" i="24"/>
  <c r="J29" i="24"/>
  <c r="J28" i="24"/>
  <c r="J27" i="24"/>
  <c r="J26" i="24"/>
  <c r="J25" i="24"/>
  <c r="J24" i="24"/>
  <c r="J23" i="24"/>
  <c r="J22" i="24"/>
  <c r="J21" i="24"/>
  <c r="J20" i="24"/>
  <c r="J19" i="24"/>
  <c r="J18" i="24"/>
  <c r="J17" i="24"/>
  <c r="J16" i="24"/>
  <c r="J15" i="24"/>
  <c r="J14" i="24"/>
  <c r="J13" i="24"/>
  <c r="J12" i="24"/>
  <c r="J11" i="24"/>
  <c r="J10" i="24"/>
  <c r="J9" i="24"/>
  <c r="J8" i="24"/>
  <c r="J7" i="24"/>
  <c r="J6" i="24"/>
  <c r="J5" i="24"/>
  <c r="J4" i="24"/>
  <c r="J3" i="24"/>
  <c r="J2" i="24"/>
  <c r="AZ501" i="5" l="1"/>
  <c r="AZ500" i="5"/>
  <c r="AZ499" i="5"/>
  <c r="AZ498" i="5"/>
  <c r="AZ497" i="5"/>
  <c r="AZ496" i="5"/>
  <c r="AZ495" i="5"/>
  <c r="AZ494" i="5"/>
  <c r="AZ493" i="5"/>
  <c r="AZ492" i="5"/>
  <c r="AZ491" i="5"/>
  <c r="AZ490" i="5"/>
  <c r="AZ489" i="5"/>
  <c r="AZ488" i="5"/>
  <c r="AZ487" i="5"/>
  <c r="AZ486" i="5"/>
  <c r="AZ485" i="5"/>
  <c r="AZ484" i="5"/>
  <c r="AZ483" i="5"/>
  <c r="AZ482" i="5"/>
  <c r="AZ481" i="5"/>
  <c r="AZ480" i="5"/>
  <c r="AZ479" i="5"/>
  <c r="AZ478" i="5"/>
  <c r="AZ477" i="5"/>
  <c r="AZ476" i="5"/>
  <c r="AZ475" i="5"/>
  <c r="AZ474" i="5"/>
  <c r="AZ473" i="5"/>
  <c r="AZ472" i="5"/>
  <c r="AZ471" i="5"/>
  <c r="AZ470" i="5"/>
  <c r="AZ469" i="5"/>
  <c r="AZ468" i="5"/>
  <c r="AZ467" i="5"/>
  <c r="AZ466" i="5"/>
  <c r="AZ465" i="5"/>
  <c r="AZ464" i="5"/>
  <c r="AZ463" i="5"/>
  <c r="AZ462" i="5"/>
  <c r="AZ461" i="5"/>
  <c r="AZ460" i="5"/>
  <c r="AZ459" i="5"/>
  <c r="AZ458" i="5"/>
  <c r="AZ457" i="5"/>
  <c r="AZ456" i="5"/>
  <c r="AZ455" i="5"/>
  <c r="AZ454" i="5"/>
  <c r="AZ453" i="5"/>
  <c r="AZ452" i="5"/>
  <c r="AZ451" i="5"/>
  <c r="AZ450" i="5"/>
  <c r="AZ449" i="5"/>
  <c r="AZ448" i="5"/>
  <c r="AZ447" i="5"/>
  <c r="AZ446" i="5"/>
  <c r="AZ445" i="5"/>
  <c r="AZ444" i="5"/>
  <c r="AZ443" i="5"/>
  <c r="AZ442" i="5"/>
  <c r="AZ441" i="5"/>
  <c r="AZ440" i="5"/>
  <c r="AZ439" i="5"/>
  <c r="AZ438" i="5"/>
  <c r="AZ437" i="5"/>
  <c r="AZ436" i="5"/>
  <c r="AZ435" i="5"/>
  <c r="AZ434" i="5"/>
  <c r="AZ433" i="5"/>
  <c r="AZ432" i="5"/>
  <c r="AZ431" i="5"/>
  <c r="AZ430" i="5"/>
  <c r="AZ429" i="5"/>
  <c r="AZ428" i="5"/>
  <c r="AZ427" i="5"/>
  <c r="AZ426" i="5"/>
  <c r="AZ425" i="5"/>
  <c r="AZ424" i="5"/>
  <c r="AZ423" i="5"/>
  <c r="AZ422" i="5"/>
  <c r="AZ421" i="5"/>
  <c r="AZ420" i="5"/>
  <c r="AZ419" i="5"/>
  <c r="AZ418" i="5"/>
  <c r="AZ417" i="5"/>
  <c r="AZ416" i="5"/>
  <c r="AZ415" i="5"/>
  <c r="AZ414" i="5"/>
  <c r="AZ413" i="5"/>
  <c r="AZ412" i="5"/>
  <c r="AZ411" i="5"/>
  <c r="AZ410" i="5"/>
  <c r="AZ409" i="5"/>
  <c r="AZ408" i="5"/>
  <c r="AZ407" i="5"/>
  <c r="AZ406" i="5"/>
  <c r="AZ405" i="5"/>
  <c r="AZ404" i="5"/>
  <c r="AZ403" i="5"/>
  <c r="AZ402" i="5"/>
  <c r="AZ401" i="5"/>
  <c r="AZ400" i="5"/>
  <c r="AZ399" i="5"/>
  <c r="AZ398" i="5"/>
  <c r="AZ397" i="5"/>
  <c r="AZ396" i="5"/>
  <c r="AZ395" i="5"/>
  <c r="AZ394" i="5"/>
  <c r="AZ393" i="5"/>
  <c r="AZ392" i="5"/>
  <c r="AZ391" i="5"/>
  <c r="AZ390" i="5"/>
  <c r="AZ389" i="5"/>
  <c r="AZ388" i="5"/>
  <c r="AZ387" i="5"/>
  <c r="AZ386" i="5"/>
  <c r="AZ385" i="5"/>
  <c r="AZ384" i="5"/>
  <c r="AZ383" i="5"/>
  <c r="AZ382" i="5"/>
  <c r="AZ381" i="5"/>
  <c r="AZ380" i="5"/>
  <c r="AZ379" i="5"/>
  <c r="AZ378" i="5"/>
  <c r="AZ377" i="5"/>
  <c r="AZ376" i="5"/>
  <c r="AZ375" i="5"/>
  <c r="AZ374" i="5"/>
  <c r="AZ373" i="5"/>
  <c r="AZ372" i="5"/>
  <c r="AZ371" i="5"/>
  <c r="AZ370" i="5"/>
  <c r="AZ369" i="5"/>
  <c r="AZ368" i="5"/>
  <c r="AZ367" i="5"/>
  <c r="AZ366" i="5"/>
  <c r="AZ365" i="5"/>
  <c r="AZ364" i="5"/>
  <c r="AZ363" i="5"/>
  <c r="AZ362" i="5"/>
  <c r="AZ361" i="5"/>
  <c r="AZ360" i="5"/>
  <c r="AZ359" i="5"/>
  <c r="AZ358" i="5"/>
  <c r="AZ357" i="5"/>
  <c r="AZ356" i="5"/>
  <c r="AZ355" i="5"/>
  <c r="AZ354" i="5"/>
  <c r="AZ353" i="5"/>
  <c r="AZ352" i="5"/>
  <c r="AZ351" i="5"/>
  <c r="AZ350" i="5"/>
  <c r="AZ349" i="5"/>
  <c r="AZ348" i="5"/>
  <c r="AZ347" i="5"/>
  <c r="AZ346" i="5"/>
  <c r="AZ345" i="5"/>
  <c r="AZ344" i="5"/>
  <c r="AZ343" i="5"/>
  <c r="AZ342" i="5"/>
  <c r="AZ341" i="5"/>
  <c r="AZ340" i="5"/>
  <c r="AZ339" i="5"/>
  <c r="AZ338" i="5"/>
  <c r="AZ337" i="5"/>
  <c r="AZ336" i="5"/>
  <c r="AZ335" i="5"/>
  <c r="AZ334" i="5"/>
  <c r="AZ333" i="5"/>
  <c r="AZ332" i="5"/>
  <c r="AZ331" i="5"/>
  <c r="AZ330" i="5"/>
  <c r="AZ329" i="5"/>
  <c r="AZ328" i="5"/>
  <c r="AZ327" i="5"/>
  <c r="AZ326" i="5"/>
  <c r="AZ325" i="5"/>
  <c r="AZ324" i="5"/>
  <c r="AZ323" i="5"/>
  <c r="AZ322" i="5"/>
  <c r="AZ321" i="5"/>
  <c r="AZ320" i="5"/>
  <c r="AZ319" i="5"/>
  <c r="AZ318" i="5"/>
  <c r="AZ317" i="5"/>
  <c r="AZ316" i="5"/>
  <c r="AZ315" i="5"/>
  <c r="AZ314" i="5"/>
  <c r="AZ313" i="5"/>
  <c r="AZ312" i="5"/>
  <c r="AZ311" i="5"/>
  <c r="AZ310" i="5"/>
  <c r="AZ309" i="5"/>
  <c r="AZ308" i="5"/>
  <c r="AZ307" i="5"/>
  <c r="AZ306" i="5"/>
  <c r="AZ305" i="5"/>
  <c r="AZ304" i="5"/>
  <c r="AZ303" i="5"/>
  <c r="AZ302" i="5"/>
  <c r="AZ301" i="5"/>
  <c r="AZ300" i="5"/>
  <c r="AZ299" i="5"/>
  <c r="AZ298" i="5"/>
  <c r="AZ297" i="5"/>
  <c r="AZ296" i="5"/>
  <c r="AZ295" i="5"/>
  <c r="AZ294" i="5"/>
  <c r="AZ293" i="5"/>
  <c r="AZ292" i="5"/>
  <c r="AZ291" i="5"/>
  <c r="AZ290" i="5"/>
  <c r="AZ289" i="5"/>
  <c r="AZ288" i="5"/>
  <c r="AZ287" i="5"/>
  <c r="AZ286" i="5"/>
  <c r="AZ285" i="5"/>
  <c r="AZ284" i="5"/>
  <c r="AZ283" i="5"/>
  <c r="AZ282" i="5"/>
  <c r="AZ281" i="5"/>
  <c r="AZ280" i="5"/>
  <c r="AZ279" i="5"/>
  <c r="AZ278" i="5"/>
  <c r="AZ277" i="5"/>
  <c r="AZ276" i="5"/>
  <c r="AZ275" i="5"/>
  <c r="AZ274" i="5"/>
  <c r="AZ273" i="5"/>
  <c r="AZ272" i="5"/>
  <c r="AZ271" i="5"/>
  <c r="AZ270" i="5"/>
  <c r="AZ269" i="5"/>
  <c r="AZ268" i="5"/>
  <c r="AZ267" i="5"/>
  <c r="AZ266" i="5"/>
  <c r="AZ265" i="5"/>
  <c r="AZ264" i="5"/>
  <c r="AZ263" i="5"/>
  <c r="AZ262" i="5"/>
  <c r="AZ261" i="5"/>
  <c r="AZ260" i="5"/>
  <c r="AZ259" i="5"/>
  <c r="AZ258" i="5"/>
  <c r="AZ257" i="5"/>
  <c r="AZ256" i="5"/>
  <c r="AZ255" i="5"/>
  <c r="AZ254" i="5"/>
  <c r="AZ253" i="5"/>
  <c r="AZ252" i="5"/>
  <c r="AZ251" i="5"/>
  <c r="AZ250" i="5"/>
  <c r="AZ249" i="5"/>
  <c r="AZ248" i="5"/>
  <c r="AZ247" i="5"/>
  <c r="AZ246" i="5"/>
  <c r="AZ245" i="5"/>
  <c r="AZ244" i="5"/>
  <c r="AZ243" i="5"/>
  <c r="AZ242" i="5"/>
  <c r="AZ241" i="5"/>
  <c r="AZ240" i="5"/>
  <c r="AZ239" i="5"/>
  <c r="AZ238" i="5"/>
  <c r="AZ237" i="5"/>
  <c r="AZ236" i="5"/>
  <c r="AZ235" i="5"/>
  <c r="AZ234" i="5"/>
  <c r="AZ233" i="5"/>
  <c r="AZ232" i="5"/>
  <c r="AZ231" i="5"/>
  <c r="AZ230" i="5"/>
  <c r="AZ229" i="5"/>
  <c r="AZ228" i="5"/>
  <c r="AZ227" i="5"/>
  <c r="AZ226" i="5"/>
  <c r="AZ225" i="5"/>
  <c r="AZ224" i="5"/>
  <c r="AZ223" i="5"/>
  <c r="AZ222" i="5"/>
  <c r="AZ221" i="5"/>
  <c r="AZ220" i="5"/>
  <c r="AZ219" i="5"/>
  <c r="AZ218" i="5"/>
  <c r="AZ217" i="5"/>
  <c r="AZ216" i="5"/>
  <c r="AZ215" i="5"/>
  <c r="AZ214" i="5"/>
  <c r="AZ213" i="5"/>
  <c r="AZ212" i="5"/>
  <c r="AZ211" i="5"/>
  <c r="AZ210" i="5"/>
  <c r="AZ209" i="5"/>
  <c r="AZ208" i="5"/>
  <c r="AZ207" i="5"/>
  <c r="AZ206" i="5"/>
  <c r="AZ205" i="5"/>
  <c r="AZ204" i="5"/>
  <c r="AZ203" i="5"/>
  <c r="AZ202" i="5"/>
  <c r="AZ201" i="5"/>
  <c r="AZ200" i="5"/>
  <c r="AZ199" i="5"/>
  <c r="AZ198" i="5"/>
  <c r="AZ197" i="5"/>
  <c r="AZ196" i="5"/>
  <c r="AZ195" i="5"/>
  <c r="AZ194" i="5"/>
  <c r="AZ193" i="5"/>
  <c r="AZ192" i="5"/>
  <c r="AZ191" i="5"/>
  <c r="AZ190" i="5"/>
  <c r="AZ189" i="5"/>
  <c r="AZ188" i="5"/>
  <c r="AZ187" i="5"/>
  <c r="AZ186" i="5"/>
  <c r="AZ185" i="5"/>
  <c r="AZ184" i="5"/>
  <c r="AZ183" i="5"/>
  <c r="AZ182" i="5"/>
  <c r="AZ181" i="5"/>
  <c r="AZ180" i="5"/>
  <c r="AZ179" i="5"/>
  <c r="AZ178" i="5"/>
  <c r="AZ177" i="5"/>
  <c r="AZ176" i="5"/>
  <c r="AZ175" i="5"/>
  <c r="AZ174" i="5"/>
  <c r="AZ173" i="5"/>
  <c r="AZ172" i="5"/>
  <c r="AZ171" i="5"/>
  <c r="AZ170" i="5"/>
  <c r="AZ169" i="5"/>
  <c r="AZ168" i="5"/>
  <c r="AZ167" i="5"/>
  <c r="AZ166" i="5"/>
  <c r="AZ165" i="5"/>
  <c r="AZ164" i="5"/>
  <c r="AZ163" i="5"/>
  <c r="AZ162" i="5"/>
  <c r="AZ161" i="5"/>
  <c r="AZ160" i="5"/>
  <c r="AZ159" i="5"/>
  <c r="AZ158" i="5"/>
  <c r="AZ157" i="5"/>
  <c r="AZ156" i="5"/>
  <c r="AZ155" i="5"/>
  <c r="AZ154" i="5"/>
  <c r="AZ153" i="5"/>
  <c r="AZ152" i="5"/>
  <c r="AZ151" i="5"/>
  <c r="AZ150" i="5"/>
  <c r="AZ149" i="5"/>
  <c r="AZ148" i="5"/>
  <c r="AZ147" i="5"/>
  <c r="AZ146" i="5"/>
  <c r="AZ145" i="5"/>
  <c r="AZ144" i="5"/>
  <c r="AZ143" i="5"/>
  <c r="AZ142" i="5"/>
  <c r="AZ141" i="5"/>
  <c r="AZ140" i="5"/>
  <c r="AZ139" i="5"/>
  <c r="AZ138" i="5"/>
  <c r="AZ137" i="5"/>
  <c r="AZ136" i="5"/>
  <c r="AZ135" i="5"/>
  <c r="AZ134" i="5"/>
  <c r="AZ133" i="5"/>
  <c r="AZ132" i="5"/>
  <c r="AZ131" i="5"/>
  <c r="AZ130" i="5"/>
  <c r="AZ129" i="5"/>
  <c r="AZ128" i="5"/>
  <c r="AZ127" i="5"/>
  <c r="AZ126" i="5"/>
  <c r="AZ125" i="5"/>
  <c r="AZ124" i="5"/>
  <c r="AZ123" i="5"/>
  <c r="AZ122" i="5"/>
  <c r="AZ121" i="5"/>
  <c r="AZ120" i="5"/>
  <c r="AZ119" i="5"/>
  <c r="AZ118" i="5"/>
  <c r="AZ117" i="5"/>
  <c r="AZ116" i="5"/>
  <c r="AZ115" i="5"/>
  <c r="AZ114" i="5"/>
  <c r="AZ113" i="5"/>
  <c r="AZ112" i="5"/>
  <c r="AZ111" i="5"/>
  <c r="AZ110" i="5"/>
  <c r="AZ109" i="5"/>
  <c r="AZ108" i="5"/>
  <c r="AZ107" i="5"/>
  <c r="AZ106" i="5"/>
  <c r="AZ105" i="5"/>
  <c r="AZ104" i="5"/>
  <c r="AZ103" i="5"/>
  <c r="AZ102" i="5"/>
  <c r="AZ101" i="5"/>
  <c r="AZ100" i="5"/>
  <c r="AZ99" i="5"/>
  <c r="AZ98" i="5"/>
  <c r="AZ97" i="5"/>
  <c r="AZ96" i="5"/>
  <c r="AZ95" i="5"/>
  <c r="AZ94" i="5"/>
  <c r="AZ93" i="5"/>
  <c r="AZ92" i="5"/>
  <c r="AZ91" i="5"/>
  <c r="AZ90" i="5"/>
  <c r="AZ89" i="5"/>
  <c r="AZ88" i="5"/>
  <c r="AZ87" i="5"/>
  <c r="AZ86" i="5"/>
  <c r="AZ85" i="5"/>
  <c r="AZ84" i="5"/>
  <c r="AZ83" i="5"/>
  <c r="AZ82" i="5"/>
  <c r="AZ81" i="5"/>
  <c r="AZ80" i="5"/>
  <c r="AZ79" i="5"/>
  <c r="AZ78" i="5"/>
  <c r="AZ77" i="5"/>
  <c r="AZ76" i="5"/>
  <c r="AZ75" i="5"/>
  <c r="AZ74" i="5"/>
  <c r="AZ73" i="5"/>
  <c r="AZ72" i="5"/>
  <c r="AZ71" i="5"/>
  <c r="AZ70" i="5"/>
  <c r="AZ69" i="5"/>
  <c r="AZ68" i="5"/>
  <c r="AZ67" i="5"/>
  <c r="AZ66" i="5"/>
  <c r="AZ65" i="5"/>
  <c r="AZ64" i="5"/>
  <c r="AZ63" i="5"/>
  <c r="AZ62" i="5"/>
  <c r="AZ61" i="5"/>
  <c r="AZ60" i="5"/>
  <c r="AZ59" i="5"/>
  <c r="AZ58" i="5"/>
  <c r="AZ57" i="5"/>
  <c r="AZ56" i="5"/>
  <c r="AZ55" i="5"/>
  <c r="AZ54" i="5"/>
  <c r="AZ53" i="5"/>
  <c r="AZ52" i="5"/>
  <c r="AZ51" i="5"/>
  <c r="AZ50" i="5"/>
  <c r="AZ49" i="5"/>
  <c r="AZ48" i="5"/>
  <c r="AZ47" i="5"/>
  <c r="AZ46" i="5"/>
  <c r="AZ45" i="5"/>
  <c r="AZ44" i="5"/>
  <c r="AZ43" i="5"/>
  <c r="AZ42" i="5"/>
  <c r="AZ41" i="5"/>
  <c r="AZ40" i="5"/>
  <c r="AZ39" i="5"/>
  <c r="AZ38" i="5"/>
  <c r="AZ37" i="5"/>
  <c r="AZ36" i="5"/>
  <c r="AZ35" i="5"/>
  <c r="AZ34" i="5"/>
  <c r="AZ33" i="5"/>
  <c r="AZ32" i="5"/>
  <c r="AZ31" i="5"/>
  <c r="AZ30" i="5"/>
  <c r="AZ29" i="5"/>
  <c r="AZ28" i="5"/>
  <c r="AZ27" i="5"/>
  <c r="AZ26" i="5"/>
  <c r="AZ25" i="5"/>
  <c r="AZ24" i="5"/>
  <c r="AZ23" i="5"/>
  <c r="AZ22" i="5"/>
  <c r="AZ21" i="5"/>
  <c r="AZ20" i="5"/>
  <c r="AZ19" i="5"/>
  <c r="AZ18" i="5"/>
  <c r="AZ17" i="5"/>
  <c r="AZ16" i="5"/>
  <c r="AZ15" i="5"/>
  <c r="AZ14" i="5"/>
  <c r="AZ13" i="5"/>
  <c r="AZ12" i="5"/>
  <c r="AZ11" i="5"/>
  <c r="AZ10" i="5"/>
  <c r="AZ9" i="5"/>
  <c r="AZ8" i="5"/>
  <c r="AZ7" i="5"/>
  <c r="AZ6" i="5"/>
  <c r="AZ5" i="5"/>
  <c r="AZ4" i="5"/>
  <c r="AZ3" i="5"/>
  <c r="AZ2" i="5"/>
  <c r="BY501" i="5" l="1"/>
  <c r="BY500" i="5"/>
  <c r="BY499" i="5"/>
  <c r="BY498" i="5"/>
  <c r="BY497" i="5"/>
  <c r="BY496" i="5"/>
  <c r="BY495" i="5"/>
  <c r="BY494" i="5"/>
  <c r="B100" i="16" l="1"/>
  <c r="A100" i="16"/>
  <c r="B99" i="16"/>
  <c r="A99" i="16"/>
  <c r="B98" i="16"/>
  <c r="A98" i="16"/>
  <c r="B97" i="16"/>
  <c r="A97" i="16"/>
  <c r="B96" i="16"/>
  <c r="A96" i="16"/>
  <c r="B95" i="16"/>
  <c r="A95" i="16"/>
  <c r="B94" i="16"/>
  <c r="A94" i="16"/>
  <c r="B93" i="16"/>
  <c r="A93" i="16"/>
  <c r="B92" i="16"/>
  <c r="A92" i="16"/>
  <c r="B91" i="16"/>
  <c r="A91" i="16"/>
  <c r="B90" i="16"/>
  <c r="A90" i="16"/>
  <c r="B89" i="16"/>
  <c r="A89" i="16"/>
  <c r="B88" i="16"/>
  <c r="A88" i="16"/>
  <c r="B87" i="16"/>
  <c r="A87" i="16"/>
  <c r="B86" i="16"/>
  <c r="A86" i="16"/>
  <c r="B85" i="16"/>
  <c r="A85" i="16"/>
  <c r="B84" i="16"/>
  <c r="A84" i="16"/>
  <c r="B83" i="16"/>
  <c r="A83" i="16"/>
  <c r="B82" i="16"/>
  <c r="A82" i="16"/>
  <c r="B81" i="16"/>
  <c r="A81" i="16"/>
  <c r="B80" i="16"/>
  <c r="A80" i="16"/>
  <c r="B79" i="16"/>
  <c r="A79" i="16"/>
  <c r="B78" i="16"/>
  <c r="A78" i="16"/>
  <c r="B77" i="16"/>
  <c r="A77" i="16"/>
  <c r="B76" i="16"/>
  <c r="A76" i="16"/>
  <c r="B75" i="16"/>
  <c r="A75" i="16"/>
  <c r="B74" i="16"/>
  <c r="A74" i="16"/>
  <c r="B73" i="16"/>
  <c r="A73" i="16"/>
  <c r="B72" i="16"/>
  <c r="A72" i="16"/>
  <c r="B71" i="16"/>
  <c r="A71" i="16"/>
  <c r="B70" i="16"/>
  <c r="A70" i="16"/>
  <c r="B69" i="16"/>
  <c r="A69" i="16"/>
  <c r="B68" i="16"/>
  <c r="A68" i="16"/>
  <c r="B67" i="16"/>
  <c r="A67" i="16"/>
  <c r="B66" i="16"/>
  <c r="A66" i="16"/>
  <c r="B65" i="16"/>
  <c r="A65" i="16"/>
  <c r="B64" i="16"/>
  <c r="A64" i="16"/>
  <c r="B63" i="16"/>
  <c r="A63" i="16"/>
  <c r="B62" i="16"/>
  <c r="A62" i="16"/>
  <c r="B61" i="16"/>
  <c r="A61" i="16"/>
  <c r="B60" i="16"/>
  <c r="A60" i="16"/>
  <c r="B59" i="16"/>
  <c r="A59" i="16"/>
  <c r="B58" i="16"/>
  <c r="A58" i="16"/>
  <c r="B57" i="16"/>
  <c r="A57" i="16"/>
  <c r="B56" i="16"/>
  <c r="A56" i="16"/>
  <c r="B55" i="16"/>
  <c r="A55" i="16"/>
  <c r="B54" i="16"/>
  <c r="A54" i="16"/>
  <c r="B53" i="16"/>
  <c r="A53" i="16"/>
  <c r="B52" i="16"/>
  <c r="A52" i="16"/>
  <c r="B51" i="16"/>
  <c r="A51" i="16"/>
  <c r="B50" i="16"/>
  <c r="A50" i="16"/>
  <c r="B49" i="16"/>
  <c r="A49" i="16"/>
  <c r="B48" i="16"/>
  <c r="A48" i="16"/>
  <c r="B47" i="16"/>
  <c r="A47" i="16"/>
  <c r="B46" i="16"/>
  <c r="A46" i="16"/>
  <c r="B45" i="16"/>
  <c r="A45" i="16"/>
  <c r="B44" i="16"/>
  <c r="A44" i="16"/>
  <c r="B43" i="16"/>
  <c r="A43" i="16"/>
  <c r="B42" i="16"/>
  <c r="A42" i="16"/>
  <c r="B41" i="16"/>
  <c r="A41" i="16"/>
  <c r="B40" i="16"/>
  <c r="A40" i="16"/>
  <c r="B39" i="16"/>
  <c r="A39" i="16"/>
  <c r="B38" i="16"/>
  <c r="A38" i="16"/>
  <c r="B37" i="16"/>
  <c r="A37" i="16"/>
  <c r="B36" i="16"/>
  <c r="A36" i="16"/>
  <c r="B35" i="16"/>
  <c r="A35" i="16"/>
  <c r="B34" i="16"/>
  <c r="A34" i="16"/>
  <c r="B33" i="16"/>
  <c r="A33" i="16"/>
  <c r="B32" i="16"/>
  <c r="A32" i="16"/>
  <c r="B31" i="16"/>
  <c r="A31" i="16"/>
  <c r="B30" i="16"/>
  <c r="A30" i="16"/>
  <c r="B29" i="16"/>
  <c r="A29" i="16"/>
  <c r="B28" i="16"/>
  <c r="A28" i="16"/>
  <c r="B27" i="16"/>
  <c r="A27" i="16"/>
  <c r="B26" i="16"/>
  <c r="A26" i="16"/>
  <c r="B25" i="16"/>
  <c r="A25" i="16"/>
  <c r="B24" i="16"/>
  <c r="A24" i="16"/>
  <c r="B23" i="16"/>
  <c r="A23" i="16"/>
  <c r="B22" i="16"/>
  <c r="A22" i="16"/>
  <c r="B21" i="16"/>
  <c r="A21" i="16"/>
  <c r="B20" i="16"/>
  <c r="A20" i="16"/>
  <c r="B19" i="16"/>
  <c r="A19" i="16"/>
  <c r="B18" i="16"/>
  <c r="A18" i="16"/>
  <c r="B17" i="16"/>
  <c r="A17" i="16"/>
  <c r="B16" i="16"/>
  <c r="A16" i="16"/>
  <c r="B15" i="16"/>
  <c r="A15" i="16"/>
  <c r="B14" i="16"/>
  <c r="A14" i="16"/>
  <c r="B13" i="16"/>
  <c r="A13" i="16"/>
  <c r="B12" i="16"/>
  <c r="A12" i="16"/>
  <c r="B11" i="16"/>
  <c r="A11" i="16"/>
  <c r="B10" i="16"/>
  <c r="A10" i="16"/>
  <c r="B9" i="16"/>
  <c r="A9" i="16"/>
  <c r="B8" i="16"/>
  <c r="A8" i="16"/>
  <c r="B7" i="16"/>
  <c r="A7" i="16"/>
  <c r="B6" i="16"/>
  <c r="A6" i="16"/>
  <c r="B5" i="16"/>
  <c r="A5" i="16"/>
  <c r="B4" i="16"/>
  <c r="A4" i="16"/>
  <c r="B3" i="16"/>
  <c r="A3" i="16"/>
  <c r="B2" i="16"/>
  <c r="A2" i="16"/>
  <c r="K501" i="5"/>
  <c r="K500" i="5"/>
  <c r="K499" i="5"/>
  <c r="AK499" i="5" s="1"/>
  <c r="K498" i="5"/>
  <c r="E498" i="5" s="1"/>
  <c r="K497" i="5"/>
  <c r="AK497" i="5" s="1"/>
  <c r="K496" i="5"/>
  <c r="K495" i="5"/>
  <c r="K494" i="5"/>
  <c r="K493" i="5"/>
  <c r="K492" i="5"/>
  <c r="K491" i="5"/>
  <c r="K490" i="5"/>
  <c r="E490" i="5" s="1"/>
  <c r="K489" i="5"/>
  <c r="K488" i="5"/>
  <c r="K487" i="5"/>
  <c r="K486" i="5"/>
  <c r="K485" i="5"/>
  <c r="K484" i="5"/>
  <c r="K483" i="5"/>
  <c r="AK483" i="5" s="1"/>
  <c r="K482" i="5"/>
  <c r="E482" i="5" s="1"/>
  <c r="K481" i="5"/>
  <c r="AK481" i="5" s="1"/>
  <c r="K480" i="5"/>
  <c r="K479" i="5"/>
  <c r="K478" i="5"/>
  <c r="K477" i="5"/>
  <c r="K476" i="5"/>
  <c r="K475" i="5"/>
  <c r="K474" i="5"/>
  <c r="E474" i="5" s="1"/>
  <c r="K473" i="5"/>
  <c r="K472" i="5"/>
  <c r="K471" i="5"/>
  <c r="K470" i="5"/>
  <c r="K469" i="5"/>
  <c r="K468" i="5"/>
  <c r="K467" i="5"/>
  <c r="AK467" i="5" s="1"/>
  <c r="K466" i="5"/>
  <c r="E466" i="5" s="1"/>
  <c r="K465" i="5"/>
  <c r="AK465" i="5" s="1"/>
  <c r="K464" i="5"/>
  <c r="K463" i="5"/>
  <c r="K462" i="5"/>
  <c r="K461" i="5"/>
  <c r="K460" i="5"/>
  <c r="K459" i="5"/>
  <c r="K458" i="5"/>
  <c r="E458" i="5" s="1"/>
  <c r="K457" i="5"/>
  <c r="K456" i="5"/>
  <c r="K455" i="5"/>
  <c r="K454" i="5"/>
  <c r="K453" i="5"/>
  <c r="K452" i="5"/>
  <c r="K451" i="5"/>
  <c r="AK451" i="5" s="1"/>
  <c r="K450" i="5"/>
  <c r="E450" i="5" s="1"/>
  <c r="K449" i="5"/>
  <c r="AK449" i="5" s="1"/>
  <c r="K448" i="5"/>
  <c r="K447" i="5"/>
  <c r="K446" i="5"/>
  <c r="K445" i="5"/>
  <c r="K444" i="5"/>
  <c r="K443" i="5"/>
  <c r="K442" i="5"/>
  <c r="E442" i="5" s="1"/>
  <c r="K441" i="5"/>
  <c r="K440" i="5"/>
  <c r="K439" i="5"/>
  <c r="K438" i="5"/>
  <c r="K437" i="5"/>
  <c r="K436" i="5"/>
  <c r="K435" i="5"/>
  <c r="AK435" i="5" s="1"/>
  <c r="K434" i="5"/>
  <c r="E434" i="5" s="1"/>
  <c r="K433" i="5"/>
  <c r="AK433" i="5" s="1"/>
  <c r="K432" i="5"/>
  <c r="K431" i="5"/>
  <c r="K430" i="5"/>
  <c r="K429" i="5"/>
  <c r="K428" i="5"/>
  <c r="K427" i="5"/>
  <c r="K426" i="5"/>
  <c r="E426" i="5" s="1"/>
  <c r="K425" i="5"/>
  <c r="K424" i="5"/>
  <c r="K423" i="5"/>
  <c r="K422" i="5"/>
  <c r="K421" i="5"/>
  <c r="K420" i="5"/>
  <c r="K419" i="5"/>
  <c r="AK419" i="5" s="1"/>
  <c r="K418" i="5"/>
  <c r="E418" i="5" s="1"/>
  <c r="K417" i="5"/>
  <c r="AK417" i="5" s="1"/>
  <c r="K416" i="5"/>
  <c r="K415" i="5"/>
  <c r="K414" i="5"/>
  <c r="K413" i="5"/>
  <c r="K412" i="5"/>
  <c r="K411" i="5"/>
  <c r="K410" i="5"/>
  <c r="E410" i="5" s="1"/>
  <c r="K409" i="5"/>
  <c r="K408" i="5"/>
  <c r="K407" i="5"/>
  <c r="K406" i="5"/>
  <c r="K405" i="5"/>
  <c r="K404" i="5"/>
  <c r="K403" i="5"/>
  <c r="AK403" i="5" s="1"/>
  <c r="K402" i="5"/>
  <c r="E402" i="5" s="1"/>
  <c r="K401" i="5"/>
  <c r="AK401" i="5" s="1"/>
  <c r="K400" i="5"/>
  <c r="K399" i="5"/>
  <c r="K398" i="5"/>
  <c r="K397" i="5"/>
  <c r="K396" i="5"/>
  <c r="K395" i="5"/>
  <c r="K394" i="5"/>
  <c r="E394" i="5" s="1"/>
  <c r="K393" i="5"/>
  <c r="K392" i="5"/>
  <c r="K391" i="5"/>
  <c r="K390" i="5"/>
  <c r="K389" i="5"/>
  <c r="K388" i="5"/>
  <c r="K387" i="5"/>
  <c r="AK387" i="5" s="1"/>
  <c r="K386" i="5"/>
  <c r="E386" i="5" s="1"/>
  <c r="K385" i="5"/>
  <c r="AK385" i="5" s="1"/>
  <c r="K384" i="5"/>
  <c r="K383" i="5"/>
  <c r="K382" i="5"/>
  <c r="K381" i="5"/>
  <c r="K380" i="5"/>
  <c r="K379" i="5"/>
  <c r="K378" i="5"/>
  <c r="E378" i="5" s="1"/>
  <c r="K377" i="5"/>
  <c r="K376" i="5"/>
  <c r="K375" i="5"/>
  <c r="K374" i="5"/>
  <c r="K373" i="5"/>
  <c r="K372" i="5"/>
  <c r="K371" i="5"/>
  <c r="AK371" i="5" s="1"/>
  <c r="K370" i="5"/>
  <c r="E370" i="5" s="1"/>
  <c r="K369" i="5"/>
  <c r="AK369" i="5" s="1"/>
  <c r="K368" i="5"/>
  <c r="K367" i="5"/>
  <c r="K366" i="5"/>
  <c r="K365" i="5"/>
  <c r="K364" i="5"/>
  <c r="K363" i="5"/>
  <c r="K362" i="5"/>
  <c r="E362" i="5" s="1"/>
  <c r="K361" i="5"/>
  <c r="K360" i="5"/>
  <c r="K359" i="5"/>
  <c r="K358" i="5"/>
  <c r="K357" i="5"/>
  <c r="K356" i="5"/>
  <c r="K355" i="5"/>
  <c r="AK355" i="5" s="1"/>
  <c r="K354" i="5"/>
  <c r="E354" i="5" s="1"/>
  <c r="K353" i="5"/>
  <c r="AK353" i="5" s="1"/>
  <c r="K352" i="5"/>
  <c r="K351" i="5"/>
  <c r="K350" i="5"/>
  <c r="K349" i="5"/>
  <c r="K348" i="5"/>
  <c r="K347" i="5"/>
  <c r="K346" i="5"/>
  <c r="E346" i="5" s="1"/>
  <c r="K345" i="5"/>
  <c r="K344" i="5"/>
  <c r="K343" i="5"/>
  <c r="K342" i="5"/>
  <c r="K341" i="5"/>
  <c r="K340" i="5"/>
  <c r="K339" i="5"/>
  <c r="AK339" i="5" s="1"/>
  <c r="K338" i="5"/>
  <c r="E338" i="5" s="1"/>
  <c r="K337" i="5"/>
  <c r="AK337" i="5" s="1"/>
  <c r="K336" i="5"/>
  <c r="K335" i="5"/>
  <c r="K334" i="5"/>
  <c r="K333" i="5"/>
  <c r="K332" i="5"/>
  <c r="K331" i="5"/>
  <c r="K330" i="5"/>
  <c r="E330" i="5" s="1"/>
  <c r="K329" i="5"/>
  <c r="K328" i="5"/>
  <c r="K327" i="5"/>
  <c r="K326" i="5"/>
  <c r="K325" i="5"/>
  <c r="K324" i="5"/>
  <c r="K323" i="5"/>
  <c r="AK323" i="5" s="1"/>
  <c r="K322" i="5"/>
  <c r="E322" i="5" s="1"/>
  <c r="K321" i="5"/>
  <c r="AK321" i="5" s="1"/>
  <c r="K320" i="5"/>
  <c r="K319" i="5"/>
  <c r="K318" i="5"/>
  <c r="K317" i="5"/>
  <c r="K316" i="5"/>
  <c r="K315" i="5"/>
  <c r="K314" i="5"/>
  <c r="E314" i="5" s="1"/>
  <c r="K313" i="5"/>
  <c r="K312" i="5"/>
  <c r="K311" i="5"/>
  <c r="K310" i="5"/>
  <c r="K309" i="5"/>
  <c r="K308" i="5"/>
  <c r="K307" i="5"/>
  <c r="AK307" i="5" s="1"/>
  <c r="K306" i="5"/>
  <c r="E306" i="5" s="1"/>
  <c r="K305" i="5"/>
  <c r="AK305" i="5" s="1"/>
  <c r="K304" i="5"/>
  <c r="K303" i="5"/>
  <c r="K302" i="5"/>
  <c r="K301" i="5"/>
  <c r="K300" i="5"/>
  <c r="K299" i="5"/>
  <c r="K298" i="5"/>
  <c r="E298" i="5" s="1"/>
  <c r="K297" i="5"/>
  <c r="K296" i="5"/>
  <c r="K295" i="5"/>
  <c r="K294" i="5"/>
  <c r="K293" i="5"/>
  <c r="K292" i="5"/>
  <c r="K291" i="5"/>
  <c r="AK291" i="5" s="1"/>
  <c r="K290" i="5"/>
  <c r="E290" i="5" s="1"/>
  <c r="K289" i="5"/>
  <c r="AK289" i="5" s="1"/>
  <c r="K288" i="5"/>
  <c r="K287" i="5"/>
  <c r="K286" i="5"/>
  <c r="K285" i="5"/>
  <c r="K284" i="5"/>
  <c r="K283" i="5"/>
  <c r="K282" i="5"/>
  <c r="E282" i="5" s="1"/>
  <c r="K281" i="5"/>
  <c r="K280" i="5"/>
  <c r="K279" i="5"/>
  <c r="K278" i="5"/>
  <c r="K277" i="5"/>
  <c r="K276" i="5"/>
  <c r="K275" i="5"/>
  <c r="AK275" i="5" s="1"/>
  <c r="K274" i="5"/>
  <c r="E274" i="5" s="1"/>
  <c r="K273" i="5"/>
  <c r="AK273" i="5" s="1"/>
  <c r="K272" i="5"/>
  <c r="K271" i="5"/>
  <c r="K270" i="5"/>
  <c r="K269" i="5"/>
  <c r="K268" i="5"/>
  <c r="K267" i="5"/>
  <c r="K266" i="5"/>
  <c r="E266" i="5" s="1"/>
  <c r="K265" i="5"/>
  <c r="K264" i="5"/>
  <c r="K263" i="5"/>
  <c r="K262" i="5"/>
  <c r="K261" i="5"/>
  <c r="K260" i="5"/>
  <c r="K259" i="5"/>
  <c r="AK259" i="5" s="1"/>
  <c r="K258" i="5"/>
  <c r="E258" i="5" s="1"/>
  <c r="K257" i="5"/>
  <c r="AK257" i="5" s="1"/>
  <c r="K256" i="5"/>
  <c r="K255" i="5"/>
  <c r="K254" i="5"/>
  <c r="K253" i="5"/>
  <c r="K252" i="5"/>
  <c r="K251" i="5"/>
  <c r="K250" i="5"/>
  <c r="E250" i="5" s="1"/>
  <c r="K249" i="5"/>
  <c r="K248" i="5"/>
  <c r="K247" i="5"/>
  <c r="K246" i="5"/>
  <c r="K245" i="5"/>
  <c r="K244" i="5"/>
  <c r="K243" i="5"/>
  <c r="AK243" i="5" s="1"/>
  <c r="K242" i="5"/>
  <c r="E242" i="5" s="1"/>
  <c r="K241" i="5"/>
  <c r="AK241" i="5" s="1"/>
  <c r="K240" i="5"/>
  <c r="K239" i="5"/>
  <c r="K238" i="5"/>
  <c r="K237" i="5"/>
  <c r="K236" i="5"/>
  <c r="K235" i="5"/>
  <c r="K234" i="5"/>
  <c r="E234" i="5" s="1"/>
  <c r="K233" i="5"/>
  <c r="K232" i="5"/>
  <c r="K231" i="5"/>
  <c r="K230" i="5"/>
  <c r="K229" i="5"/>
  <c r="K228" i="5"/>
  <c r="K227" i="5"/>
  <c r="AK227" i="5" s="1"/>
  <c r="K226" i="5"/>
  <c r="E226" i="5" s="1"/>
  <c r="K225" i="5"/>
  <c r="AK225" i="5" s="1"/>
  <c r="K224" i="5"/>
  <c r="K223" i="5"/>
  <c r="K222" i="5"/>
  <c r="K221" i="5"/>
  <c r="K220" i="5"/>
  <c r="K219" i="5"/>
  <c r="K218" i="5"/>
  <c r="E218" i="5" s="1"/>
  <c r="K217" i="5"/>
  <c r="K216" i="5"/>
  <c r="K215" i="5"/>
  <c r="K214" i="5"/>
  <c r="K213" i="5"/>
  <c r="K212" i="5"/>
  <c r="K211" i="5"/>
  <c r="AK211" i="5" s="1"/>
  <c r="K210" i="5"/>
  <c r="E210" i="5" s="1"/>
  <c r="K209" i="5"/>
  <c r="AK209" i="5" s="1"/>
  <c r="K208" i="5"/>
  <c r="K207" i="5"/>
  <c r="K206" i="5"/>
  <c r="K205" i="5"/>
  <c r="K204" i="5"/>
  <c r="K203" i="5"/>
  <c r="K202" i="5"/>
  <c r="E202" i="5" s="1"/>
  <c r="K201" i="5"/>
  <c r="K200" i="5"/>
  <c r="K199" i="5"/>
  <c r="K198" i="5"/>
  <c r="K197" i="5"/>
  <c r="K196" i="5"/>
  <c r="K195" i="5"/>
  <c r="AK195" i="5" s="1"/>
  <c r="K194" i="5"/>
  <c r="E194" i="5" s="1"/>
  <c r="K193" i="5"/>
  <c r="AK193" i="5" s="1"/>
  <c r="K192" i="5"/>
  <c r="K191" i="5"/>
  <c r="K190" i="5"/>
  <c r="K189" i="5"/>
  <c r="K188" i="5"/>
  <c r="K187" i="5"/>
  <c r="K186" i="5"/>
  <c r="E186" i="5" s="1"/>
  <c r="K185" i="5"/>
  <c r="K184" i="5"/>
  <c r="K183" i="5"/>
  <c r="K182" i="5"/>
  <c r="K181" i="5"/>
  <c r="K180" i="5"/>
  <c r="K179" i="5"/>
  <c r="AK179" i="5" s="1"/>
  <c r="K178" i="5"/>
  <c r="E178" i="5" s="1"/>
  <c r="K177" i="5"/>
  <c r="AK177" i="5" s="1"/>
  <c r="K176" i="5"/>
  <c r="K175" i="5"/>
  <c r="K174" i="5"/>
  <c r="K173" i="5"/>
  <c r="K172" i="5"/>
  <c r="K171" i="5"/>
  <c r="K170" i="5"/>
  <c r="E170" i="5" s="1"/>
  <c r="K169" i="5"/>
  <c r="K168" i="5"/>
  <c r="K167" i="5"/>
  <c r="K166" i="5"/>
  <c r="K165" i="5"/>
  <c r="K164" i="5"/>
  <c r="K163" i="5"/>
  <c r="AK163" i="5" s="1"/>
  <c r="K162" i="5"/>
  <c r="E162" i="5" s="1"/>
  <c r="K161" i="5"/>
  <c r="AK161" i="5" s="1"/>
  <c r="K160" i="5"/>
  <c r="K159" i="5"/>
  <c r="K158" i="5"/>
  <c r="K157" i="5"/>
  <c r="K156" i="5"/>
  <c r="K155" i="5"/>
  <c r="K154" i="5"/>
  <c r="E154" i="5" s="1"/>
  <c r="K153" i="5"/>
  <c r="K152" i="5"/>
  <c r="K151" i="5"/>
  <c r="K150" i="5"/>
  <c r="K149" i="5"/>
  <c r="K148" i="5"/>
  <c r="K147" i="5"/>
  <c r="AK147" i="5" s="1"/>
  <c r="K146" i="5"/>
  <c r="E146" i="5" s="1"/>
  <c r="K145" i="5"/>
  <c r="AK145" i="5" s="1"/>
  <c r="K144" i="5"/>
  <c r="K143" i="5"/>
  <c r="K142" i="5"/>
  <c r="E142" i="5" s="1"/>
  <c r="K141" i="5"/>
  <c r="E141" i="5" s="1"/>
  <c r="K140" i="5"/>
  <c r="K139" i="5"/>
  <c r="K138" i="5"/>
  <c r="E138" i="5" s="1"/>
  <c r="K137" i="5"/>
  <c r="K136" i="5"/>
  <c r="K135" i="5"/>
  <c r="K134" i="5"/>
  <c r="E134" i="5" s="1"/>
  <c r="K133" i="5"/>
  <c r="E133" i="5" s="1"/>
  <c r="K132" i="5"/>
  <c r="K131" i="5"/>
  <c r="AK131" i="5" s="1"/>
  <c r="K130" i="5"/>
  <c r="K129" i="5"/>
  <c r="AK129" i="5" s="1"/>
  <c r="K128" i="5"/>
  <c r="K127" i="5"/>
  <c r="K126" i="5"/>
  <c r="E126" i="5" s="1"/>
  <c r="K125" i="5"/>
  <c r="E125" i="5" s="1"/>
  <c r="K124" i="5"/>
  <c r="K123" i="5"/>
  <c r="K122" i="5"/>
  <c r="K121" i="5"/>
  <c r="K120" i="5"/>
  <c r="K119" i="5"/>
  <c r="K118" i="5"/>
  <c r="E118" i="5" s="1"/>
  <c r="K117" i="5"/>
  <c r="E117" i="5" s="1"/>
  <c r="K116" i="5"/>
  <c r="K115" i="5"/>
  <c r="AK115" i="5" s="1"/>
  <c r="K114" i="5"/>
  <c r="K113" i="5"/>
  <c r="AK113" i="5" s="1"/>
  <c r="K112" i="5"/>
  <c r="K111" i="5"/>
  <c r="K110" i="5"/>
  <c r="E110" i="5" s="1"/>
  <c r="K109" i="5"/>
  <c r="E109" i="5" s="1"/>
  <c r="K108" i="5"/>
  <c r="K107" i="5"/>
  <c r="K106" i="5"/>
  <c r="K105" i="5"/>
  <c r="K104" i="5"/>
  <c r="K103" i="5"/>
  <c r="K102" i="5"/>
  <c r="E102" i="5" s="1"/>
  <c r="K101" i="5"/>
  <c r="E101" i="5" s="1"/>
  <c r="K100" i="5"/>
  <c r="K99" i="5"/>
  <c r="AK99" i="5" s="1"/>
  <c r="K98" i="5"/>
  <c r="K97" i="5"/>
  <c r="AK97" i="5" s="1"/>
  <c r="K96" i="5"/>
  <c r="K95" i="5"/>
  <c r="K94" i="5"/>
  <c r="E94" i="5" s="1"/>
  <c r="K93" i="5"/>
  <c r="E93" i="5" s="1"/>
  <c r="K92" i="5"/>
  <c r="K91" i="5"/>
  <c r="K90" i="5"/>
  <c r="K89" i="5"/>
  <c r="K88" i="5"/>
  <c r="K87" i="5"/>
  <c r="K86" i="5"/>
  <c r="E86" i="5" s="1"/>
  <c r="K85" i="5"/>
  <c r="E85" i="5" s="1"/>
  <c r="K84" i="5"/>
  <c r="K83" i="5"/>
  <c r="AK83" i="5" s="1"/>
  <c r="K82" i="5"/>
  <c r="K81" i="5"/>
  <c r="AK81" i="5" s="1"/>
  <c r="K80" i="5"/>
  <c r="K79" i="5"/>
  <c r="K78" i="5"/>
  <c r="E78" i="5" s="1"/>
  <c r="K77" i="5"/>
  <c r="E77" i="5" s="1"/>
  <c r="K76" i="5"/>
  <c r="K75" i="5"/>
  <c r="K74" i="5"/>
  <c r="K73" i="5"/>
  <c r="K72" i="5"/>
  <c r="K71" i="5"/>
  <c r="K70" i="5"/>
  <c r="E70" i="5" s="1"/>
  <c r="K69" i="5"/>
  <c r="E69" i="5" s="1"/>
  <c r="K68" i="5"/>
  <c r="K67" i="5"/>
  <c r="AK67" i="5" s="1"/>
  <c r="K66" i="5"/>
  <c r="K65" i="5"/>
  <c r="AK65" i="5" s="1"/>
  <c r="K64" i="5"/>
  <c r="K63" i="5"/>
  <c r="K62" i="5"/>
  <c r="E62" i="5" s="1"/>
  <c r="K61" i="5"/>
  <c r="E61" i="5" s="1"/>
  <c r="K60" i="5"/>
  <c r="K59" i="5"/>
  <c r="K58" i="5"/>
  <c r="K57" i="5"/>
  <c r="K56" i="5"/>
  <c r="K55" i="5"/>
  <c r="K54" i="5"/>
  <c r="E54" i="5" s="1"/>
  <c r="K53" i="5"/>
  <c r="E53" i="5" s="1"/>
  <c r="K52" i="5"/>
  <c r="K51" i="5"/>
  <c r="AK51" i="5" s="1"/>
  <c r="K50" i="5"/>
  <c r="J50" i="5" s="1"/>
  <c r="K49" i="5"/>
  <c r="AK49" i="5" s="1"/>
  <c r="K48" i="5"/>
  <c r="K47" i="5"/>
  <c r="K46" i="5"/>
  <c r="E46" i="5" s="1"/>
  <c r="K45" i="5"/>
  <c r="E45" i="5" s="1"/>
  <c r="K44" i="5"/>
  <c r="K43" i="5"/>
  <c r="K42" i="5"/>
  <c r="J42" i="5" s="1"/>
  <c r="K41" i="5"/>
  <c r="K40" i="5"/>
  <c r="K39" i="5"/>
  <c r="K38" i="5"/>
  <c r="E38" i="5" s="1"/>
  <c r="K37" i="5"/>
  <c r="E37" i="5" s="1"/>
  <c r="K36" i="5"/>
  <c r="K35" i="5"/>
  <c r="AK35" i="5" s="1"/>
  <c r="K34" i="5"/>
  <c r="J34" i="5" s="1"/>
  <c r="K33" i="5"/>
  <c r="AK33" i="5" s="1"/>
  <c r="K32" i="5"/>
  <c r="K31" i="5"/>
  <c r="K30" i="5"/>
  <c r="E30" i="5" s="1"/>
  <c r="K29" i="5"/>
  <c r="E29" i="5" s="1"/>
  <c r="K28" i="5"/>
  <c r="K27" i="5"/>
  <c r="K26" i="5"/>
  <c r="J26" i="5" s="1"/>
  <c r="K25" i="5"/>
  <c r="K24" i="5"/>
  <c r="K23" i="5"/>
  <c r="K22" i="5"/>
  <c r="E22" i="5" s="1"/>
  <c r="K21" i="5"/>
  <c r="E21" i="5" s="1"/>
  <c r="K20" i="5"/>
  <c r="K19" i="5"/>
  <c r="AK19" i="5" s="1"/>
  <c r="K18" i="5"/>
  <c r="J18" i="5" s="1"/>
  <c r="K17" i="5"/>
  <c r="AK17" i="5" s="1"/>
  <c r="K16" i="5"/>
  <c r="K15" i="5"/>
  <c r="K14" i="5"/>
  <c r="E14" i="5" s="1"/>
  <c r="K13" i="5"/>
  <c r="E13" i="5" s="1"/>
  <c r="K12" i="5"/>
  <c r="K11" i="5"/>
  <c r="K10" i="5"/>
  <c r="J10" i="5" s="1"/>
  <c r="K9" i="5"/>
  <c r="K8" i="5"/>
  <c r="K7" i="5"/>
  <c r="K6" i="5"/>
  <c r="E6" i="5" s="1"/>
  <c r="K5" i="5"/>
  <c r="E5" i="5" s="1"/>
  <c r="K4" i="5"/>
  <c r="K3" i="5"/>
  <c r="AK3" i="5" s="1"/>
  <c r="K2" i="5"/>
  <c r="AF501" i="5"/>
  <c r="AF500" i="5"/>
  <c r="AF499" i="5"/>
  <c r="AF498" i="5"/>
  <c r="AF497" i="5"/>
  <c r="AF496" i="5"/>
  <c r="AF495" i="5"/>
  <c r="AF494" i="5"/>
  <c r="AF493" i="5"/>
  <c r="AF492" i="5"/>
  <c r="AF491" i="5"/>
  <c r="AF490" i="5"/>
  <c r="AF489" i="5"/>
  <c r="AF488" i="5"/>
  <c r="AF487" i="5"/>
  <c r="AF486" i="5"/>
  <c r="AF485" i="5"/>
  <c r="AF484" i="5"/>
  <c r="AF483" i="5"/>
  <c r="AF482" i="5"/>
  <c r="AF481" i="5"/>
  <c r="AF480" i="5"/>
  <c r="AF479" i="5"/>
  <c r="AF478" i="5"/>
  <c r="AF477" i="5"/>
  <c r="AF476" i="5"/>
  <c r="AF475" i="5"/>
  <c r="AF474" i="5"/>
  <c r="AF473" i="5"/>
  <c r="AF472" i="5"/>
  <c r="AF471" i="5"/>
  <c r="AF470" i="5"/>
  <c r="AF469" i="5"/>
  <c r="AF468" i="5"/>
  <c r="AF467" i="5"/>
  <c r="AF466" i="5"/>
  <c r="AF465" i="5"/>
  <c r="AF464" i="5"/>
  <c r="AF463" i="5"/>
  <c r="AF462" i="5"/>
  <c r="AF461" i="5"/>
  <c r="AF460" i="5"/>
  <c r="AF459" i="5"/>
  <c r="AF458" i="5"/>
  <c r="AF457" i="5"/>
  <c r="AF456" i="5"/>
  <c r="AF455" i="5"/>
  <c r="AF454" i="5"/>
  <c r="AF453" i="5"/>
  <c r="AF452" i="5"/>
  <c r="AF451" i="5"/>
  <c r="AF450" i="5"/>
  <c r="AF449" i="5"/>
  <c r="AF448" i="5"/>
  <c r="AF447" i="5"/>
  <c r="AF446" i="5"/>
  <c r="AF445" i="5"/>
  <c r="AF444" i="5"/>
  <c r="AF443" i="5"/>
  <c r="AF442" i="5"/>
  <c r="AF441" i="5"/>
  <c r="AF440" i="5"/>
  <c r="AF439" i="5"/>
  <c r="AF438" i="5"/>
  <c r="AF437" i="5"/>
  <c r="AF436" i="5"/>
  <c r="AF435" i="5"/>
  <c r="AF434" i="5"/>
  <c r="AF433" i="5"/>
  <c r="AF432" i="5"/>
  <c r="AF431" i="5"/>
  <c r="AF430" i="5"/>
  <c r="AF429" i="5"/>
  <c r="AF428" i="5"/>
  <c r="AF427" i="5"/>
  <c r="AF426" i="5"/>
  <c r="AF425" i="5"/>
  <c r="AF424" i="5"/>
  <c r="AF423" i="5"/>
  <c r="AF422" i="5"/>
  <c r="AF421" i="5"/>
  <c r="AF420" i="5"/>
  <c r="AF419" i="5"/>
  <c r="AF418" i="5"/>
  <c r="AF417" i="5"/>
  <c r="AF416" i="5"/>
  <c r="AF415" i="5"/>
  <c r="AF414" i="5"/>
  <c r="AF413" i="5"/>
  <c r="AF412" i="5"/>
  <c r="AF411" i="5"/>
  <c r="AF410" i="5"/>
  <c r="AF409" i="5"/>
  <c r="AF408" i="5"/>
  <c r="AF407" i="5"/>
  <c r="AF406" i="5"/>
  <c r="AF405" i="5"/>
  <c r="AF404" i="5"/>
  <c r="AF403" i="5"/>
  <c r="AF402" i="5"/>
  <c r="AF401" i="5"/>
  <c r="AF400" i="5"/>
  <c r="AF399" i="5"/>
  <c r="AF398" i="5"/>
  <c r="AF397" i="5"/>
  <c r="AF396" i="5"/>
  <c r="AF395" i="5"/>
  <c r="AF394" i="5"/>
  <c r="AF393" i="5"/>
  <c r="AF392" i="5"/>
  <c r="AF391" i="5"/>
  <c r="AF390" i="5"/>
  <c r="AF389" i="5"/>
  <c r="AF388" i="5"/>
  <c r="AF387" i="5"/>
  <c r="AF386" i="5"/>
  <c r="AF385" i="5"/>
  <c r="AF384" i="5"/>
  <c r="AF383" i="5"/>
  <c r="AF382" i="5"/>
  <c r="AF381" i="5"/>
  <c r="AF380" i="5"/>
  <c r="AF379" i="5"/>
  <c r="AF378" i="5"/>
  <c r="AF377" i="5"/>
  <c r="AF376" i="5"/>
  <c r="AF375" i="5"/>
  <c r="AF374" i="5"/>
  <c r="AF373" i="5"/>
  <c r="AF372" i="5"/>
  <c r="AF371" i="5"/>
  <c r="AF370" i="5"/>
  <c r="AF369" i="5"/>
  <c r="AF368" i="5"/>
  <c r="AF367" i="5"/>
  <c r="AF366" i="5"/>
  <c r="AF365" i="5"/>
  <c r="AF364" i="5"/>
  <c r="AF363" i="5"/>
  <c r="AF362" i="5"/>
  <c r="AF361" i="5"/>
  <c r="AF360" i="5"/>
  <c r="AF359" i="5"/>
  <c r="AF358" i="5"/>
  <c r="AF357" i="5"/>
  <c r="AF356" i="5"/>
  <c r="AF355" i="5"/>
  <c r="AF354" i="5"/>
  <c r="AF353" i="5"/>
  <c r="AF352" i="5"/>
  <c r="AF351" i="5"/>
  <c r="AF350" i="5"/>
  <c r="AF349" i="5"/>
  <c r="AF348" i="5"/>
  <c r="AF347" i="5"/>
  <c r="AF346" i="5"/>
  <c r="AF345" i="5"/>
  <c r="AF344" i="5"/>
  <c r="AF343" i="5"/>
  <c r="AF342" i="5"/>
  <c r="AF341" i="5"/>
  <c r="AF340" i="5"/>
  <c r="AF339" i="5"/>
  <c r="AF338" i="5"/>
  <c r="AF337" i="5"/>
  <c r="AF336" i="5"/>
  <c r="AF335" i="5"/>
  <c r="AF334" i="5"/>
  <c r="AF333" i="5"/>
  <c r="AF332" i="5"/>
  <c r="AF331" i="5"/>
  <c r="AF330" i="5"/>
  <c r="AF329" i="5"/>
  <c r="AF328" i="5"/>
  <c r="AF327" i="5"/>
  <c r="AF326" i="5"/>
  <c r="AF325" i="5"/>
  <c r="AF324" i="5"/>
  <c r="AF323" i="5"/>
  <c r="AF322" i="5"/>
  <c r="AF321" i="5"/>
  <c r="AF320" i="5"/>
  <c r="AF319" i="5"/>
  <c r="AF318" i="5"/>
  <c r="AF317" i="5"/>
  <c r="AF316" i="5"/>
  <c r="AF315" i="5"/>
  <c r="AF314" i="5"/>
  <c r="AF313" i="5"/>
  <c r="AF312" i="5"/>
  <c r="AF311" i="5"/>
  <c r="AF310" i="5"/>
  <c r="AF309" i="5"/>
  <c r="AF308" i="5"/>
  <c r="AF307" i="5"/>
  <c r="AF306" i="5"/>
  <c r="AF305" i="5"/>
  <c r="AF304" i="5"/>
  <c r="AF303" i="5"/>
  <c r="AF302" i="5"/>
  <c r="AF301" i="5"/>
  <c r="AF300" i="5"/>
  <c r="AF299" i="5"/>
  <c r="AF298" i="5"/>
  <c r="AF297" i="5"/>
  <c r="AF296" i="5"/>
  <c r="AF295" i="5"/>
  <c r="AF294" i="5"/>
  <c r="AF293" i="5"/>
  <c r="AF292" i="5"/>
  <c r="AF291" i="5"/>
  <c r="AF290" i="5"/>
  <c r="AF289" i="5"/>
  <c r="AF288" i="5"/>
  <c r="AF287" i="5"/>
  <c r="AF286" i="5"/>
  <c r="AF285" i="5"/>
  <c r="AF284" i="5"/>
  <c r="AF283" i="5"/>
  <c r="AF282" i="5"/>
  <c r="AF281" i="5"/>
  <c r="AF280" i="5"/>
  <c r="AF279" i="5"/>
  <c r="AF278" i="5"/>
  <c r="AF277" i="5"/>
  <c r="AF276" i="5"/>
  <c r="AF275" i="5"/>
  <c r="AF274" i="5"/>
  <c r="AF273" i="5"/>
  <c r="AF272" i="5"/>
  <c r="AF271" i="5"/>
  <c r="AF270" i="5"/>
  <c r="AF269" i="5"/>
  <c r="AF268" i="5"/>
  <c r="AF267" i="5"/>
  <c r="AF266" i="5"/>
  <c r="AF265" i="5"/>
  <c r="AF264" i="5"/>
  <c r="AF263" i="5"/>
  <c r="AF262" i="5"/>
  <c r="AF261" i="5"/>
  <c r="AF260" i="5"/>
  <c r="AF259" i="5"/>
  <c r="AF258" i="5"/>
  <c r="AF257" i="5"/>
  <c r="AF256" i="5"/>
  <c r="AF255" i="5"/>
  <c r="AF254" i="5"/>
  <c r="AF253" i="5"/>
  <c r="AF252" i="5"/>
  <c r="AF251" i="5"/>
  <c r="AF250" i="5"/>
  <c r="AF249" i="5"/>
  <c r="AF248" i="5"/>
  <c r="AF247" i="5"/>
  <c r="AF246" i="5"/>
  <c r="AF245" i="5"/>
  <c r="AF244" i="5"/>
  <c r="AF243" i="5"/>
  <c r="AF242" i="5"/>
  <c r="AF241" i="5"/>
  <c r="AF240" i="5"/>
  <c r="AF239" i="5"/>
  <c r="AF238" i="5"/>
  <c r="AF237" i="5"/>
  <c r="AF236" i="5"/>
  <c r="AF235" i="5"/>
  <c r="AF234" i="5"/>
  <c r="AF233" i="5"/>
  <c r="AF232" i="5"/>
  <c r="AF231" i="5"/>
  <c r="AF230" i="5"/>
  <c r="AF229" i="5"/>
  <c r="AF228" i="5"/>
  <c r="AF227" i="5"/>
  <c r="AF226" i="5"/>
  <c r="AF225" i="5"/>
  <c r="AF224" i="5"/>
  <c r="AF223" i="5"/>
  <c r="AF222" i="5"/>
  <c r="AF221" i="5"/>
  <c r="AF220" i="5"/>
  <c r="AF219" i="5"/>
  <c r="AF218" i="5"/>
  <c r="AF217" i="5"/>
  <c r="AF216" i="5"/>
  <c r="AF215" i="5"/>
  <c r="AF214" i="5"/>
  <c r="AF213" i="5"/>
  <c r="AF212" i="5"/>
  <c r="AF211" i="5"/>
  <c r="AF210" i="5"/>
  <c r="AF209" i="5"/>
  <c r="AF208" i="5"/>
  <c r="AF207" i="5"/>
  <c r="AF206" i="5"/>
  <c r="AF205" i="5"/>
  <c r="AF204" i="5"/>
  <c r="AF203" i="5"/>
  <c r="AF202" i="5"/>
  <c r="AF201" i="5"/>
  <c r="AF200" i="5"/>
  <c r="AF199" i="5"/>
  <c r="AF198" i="5"/>
  <c r="AF197" i="5"/>
  <c r="AF196" i="5"/>
  <c r="AF195" i="5"/>
  <c r="AF194" i="5"/>
  <c r="AF193" i="5"/>
  <c r="AF192" i="5"/>
  <c r="AF191" i="5"/>
  <c r="AF190" i="5"/>
  <c r="AF189" i="5"/>
  <c r="AF188" i="5"/>
  <c r="AF187" i="5"/>
  <c r="AF186" i="5"/>
  <c r="AF185" i="5"/>
  <c r="AF184" i="5"/>
  <c r="AF183" i="5"/>
  <c r="AF182" i="5"/>
  <c r="AF181" i="5"/>
  <c r="AF180" i="5"/>
  <c r="AF179" i="5"/>
  <c r="AF178" i="5"/>
  <c r="AF177" i="5"/>
  <c r="AF176" i="5"/>
  <c r="AF175" i="5"/>
  <c r="AF174" i="5"/>
  <c r="AF173" i="5"/>
  <c r="AF172" i="5"/>
  <c r="AF171" i="5"/>
  <c r="AF170" i="5"/>
  <c r="AF169" i="5"/>
  <c r="AF168" i="5"/>
  <c r="AF167" i="5"/>
  <c r="AF166" i="5"/>
  <c r="AF165" i="5"/>
  <c r="AF164" i="5"/>
  <c r="AF163" i="5"/>
  <c r="AF162" i="5"/>
  <c r="AF161" i="5"/>
  <c r="AF160" i="5"/>
  <c r="AF159" i="5"/>
  <c r="AF158" i="5"/>
  <c r="AF157" i="5"/>
  <c r="AF156" i="5"/>
  <c r="AF155" i="5"/>
  <c r="AF154" i="5"/>
  <c r="D2" i="5"/>
  <c r="Y2" i="16"/>
  <c r="BU152" i="5" l="1"/>
  <c r="CB152" i="5"/>
  <c r="BX152" i="5"/>
  <c r="BY144" i="5"/>
  <c r="CA152" i="5"/>
  <c r="BW152" i="5"/>
  <c r="BZ152" i="5"/>
  <c r="BV152" i="5"/>
  <c r="CP152" i="5"/>
  <c r="CL152" i="5"/>
  <c r="CH152" i="5"/>
  <c r="CD152" i="5"/>
  <c r="CO152" i="5"/>
  <c r="CK152" i="5"/>
  <c r="CG152" i="5"/>
  <c r="CC152" i="5"/>
  <c r="CN152" i="5"/>
  <c r="CJ152" i="5"/>
  <c r="CF152" i="5"/>
  <c r="CM152" i="5"/>
  <c r="CI152" i="5"/>
  <c r="CE152" i="5"/>
  <c r="CY152" i="5"/>
  <c r="CQ152" i="5"/>
  <c r="DF152" i="5"/>
  <c r="DB152" i="5"/>
  <c r="CX152" i="5"/>
  <c r="CT152" i="5"/>
  <c r="DA152" i="5"/>
  <c r="CS152" i="5"/>
  <c r="DE152" i="5"/>
  <c r="CW152" i="5"/>
  <c r="DD152" i="5"/>
  <c r="CZ152" i="5"/>
  <c r="CV152" i="5"/>
  <c r="CR152" i="5"/>
  <c r="DC152" i="5"/>
  <c r="CU152" i="5"/>
  <c r="BK152" i="5"/>
  <c r="BU156" i="5"/>
  <c r="CB156" i="5"/>
  <c r="BX156" i="5"/>
  <c r="BY148" i="5"/>
  <c r="CA156" i="5"/>
  <c r="BW156" i="5"/>
  <c r="BZ156" i="5"/>
  <c r="BV156" i="5"/>
  <c r="CP156" i="5"/>
  <c r="CL156" i="5"/>
  <c r="CH156" i="5"/>
  <c r="CD156" i="5"/>
  <c r="CO156" i="5"/>
  <c r="CK156" i="5"/>
  <c r="CG156" i="5"/>
  <c r="CC156" i="5"/>
  <c r="CN156" i="5"/>
  <c r="CJ156" i="5"/>
  <c r="CF156" i="5"/>
  <c r="CM156" i="5"/>
  <c r="CI156" i="5"/>
  <c r="CE156" i="5"/>
  <c r="CY156" i="5"/>
  <c r="CQ156" i="5"/>
  <c r="DF156" i="5"/>
  <c r="DB156" i="5"/>
  <c r="CX156" i="5"/>
  <c r="CT156" i="5"/>
  <c r="DA156" i="5"/>
  <c r="CS156" i="5"/>
  <c r="DE156" i="5"/>
  <c r="CW156" i="5"/>
  <c r="DD156" i="5"/>
  <c r="CZ156" i="5"/>
  <c r="CV156" i="5"/>
  <c r="CR156" i="5"/>
  <c r="DC156" i="5"/>
  <c r="CU156" i="5"/>
  <c r="BK156" i="5"/>
  <c r="BU160" i="5"/>
  <c r="BY152" i="5"/>
  <c r="CB160" i="5"/>
  <c r="BX160" i="5"/>
  <c r="CA160" i="5"/>
  <c r="BW160" i="5"/>
  <c r="BZ160" i="5"/>
  <c r="BV160" i="5"/>
  <c r="CP160" i="5"/>
  <c r="CL160" i="5"/>
  <c r="CH160" i="5"/>
  <c r="CD160" i="5"/>
  <c r="CO160" i="5"/>
  <c r="CK160" i="5"/>
  <c r="CG160" i="5"/>
  <c r="CC160" i="5"/>
  <c r="CN160" i="5"/>
  <c r="CJ160" i="5"/>
  <c r="CF160" i="5"/>
  <c r="CM160" i="5"/>
  <c r="CI160" i="5"/>
  <c r="CE160" i="5"/>
  <c r="CY160" i="5"/>
  <c r="CQ160" i="5"/>
  <c r="DF160" i="5"/>
  <c r="DB160" i="5"/>
  <c r="CX160" i="5"/>
  <c r="CT160" i="5"/>
  <c r="DA160" i="5"/>
  <c r="CS160" i="5"/>
  <c r="DE160" i="5"/>
  <c r="CW160" i="5"/>
  <c r="DD160" i="5"/>
  <c r="CZ160" i="5"/>
  <c r="CV160" i="5"/>
  <c r="CR160" i="5"/>
  <c r="DC160" i="5"/>
  <c r="CU160" i="5"/>
  <c r="BK160" i="5"/>
  <c r="BU164" i="5"/>
  <c r="BY156" i="5"/>
  <c r="CB164" i="5"/>
  <c r="BX164" i="5"/>
  <c r="CA164" i="5"/>
  <c r="BW164" i="5"/>
  <c r="BZ164" i="5"/>
  <c r="BV164" i="5"/>
  <c r="CP164" i="5"/>
  <c r="CL164" i="5"/>
  <c r="CH164" i="5"/>
  <c r="CD164" i="5"/>
  <c r="CO164" i="5"/>
  <c r="CK164" i="5"/>
  <c r="CG164" i="5"/>
  <c r="CC164" i="5"/>
  <c r="CN164" i="5"/>
  <c r="CJ164" i="5"/>
  <c r="CF164" i="5"/>
  <c r="CM164" i="5"/>
  <c r="CI164" i="5"/>
  <c r="CE164" i="5"/>
  <c r="DC164" i="5"/>
  <c r="CY164" i="5"/>
  <c r="CQ164" i="5"/>
  <c r="DF164" i="5"/>
  <c r="DB164" i="5"/>
  <c r="CX164" i="5"/>
  <c r="CT164" i="5"/>
  <c r="CW164" i="5"/>
  <c r="DE164" i="5"/>
  <c r="DA164" i="5"/>
  <c r="CS164" i="5"/>
  <c r="DD164" i="5"/>
  <c r="CZ164" i="5"/>
  <c r="CV164" i="5"/>
  <c r="CR164" i="5"/>
  <c r="CU164" i="5"/>
  <c r="BK164" i="5"/>
  <c r="BU168" i="5"/>
  <c r="BY160" i="5"/>
  <c r="CB168" i="5"/>
  <c r="BX168" i="5"/>
  <c r="CA168" i="5"/>
  <c r="BW168" i="5"/>
  <c r="BZ168" i="5"/>
  <c r="BV168" i="5"/>
  <c r="CP168" i="5"/>
  <c r="CL168" i="5"/>
  <c r="CH168" i="5"/>
  <c r="CD168" i="5"/>
  <c r="CO168" i="5"/>
  <c r="CK168" i="5"/>
  <c r="CG168" i="5"/>
  <c r="CC168" i="5"/>
  <c r="CN168" i="5"/>
  <c r="CJ168" i="5"/>
  <c r="CF168" i="5"/>
  <c r="CM168" i="5"/>
  <c r="CI168" i="5"/>
  <c r="CE168" i="5"/>
  <c r="DC168" i="5"/>
  <c r="CY168" i="5"/>
  <c r="CU168" i="5"/>
  <c r="CQ168" i="5"/>
  <c r="DF168" i="5"/>
  <c r="DB168" i="5"/>
  <c r="CX168" i="5"/>
  <c r="CT168" i="5"/>
  <c r="DE168" i="5"/>
  <c r="DA168" i="5"/>
  <c r="CW168" i="5"/>
  <c r="CS168" i="5"/>
  <c r="DD168" i="5"/>
  <c r="CZ168" i="5"/>
  <c r="CV168" i="5"/>
  <c r="CR168" i="5"/>
  <c r="BK168" i="5"/>
  <c r="J172" i="5"/>
  <c r="BU172" i="5"/>
  <c r="BY164" i="5"/>
  <c r="CB172" i="5"/>
  <c r="BX172" i="5"/>
  <c r="CA172" i="5"/>
  <c r="BW172" i="5"/>
  <c r="BZ172" i="5"/>
  <c r="BV172" i="5"/>
  <c r="CP172" i="5"/>
  <c r="CL172" i="5"/>
  <c r="CH172" i="5"/>
  <c r="CD172" i="5"/>
  <c r="CO172" i="5"/>
  <c r="CK172" i="5"/>
  <c r="CG172" i="5"/>
  <c r="CC172" i="5"/>
  <c r="CN172" i="5"/>
  <c r="CJ172" i="5"/>
  <c r="CF172" i="5"/>
  <c r="CM172" i="5"/>
  <c r="CI172" i="5"/>
  <c r="CE172" i="5"/>
  <c r="DC172" i="5"/>
  <c r="CY172" i="5"/>
  <c r="CU172" i="5"/>
  <c r="CQ172" i="5"/>
  <c r="DF172" i="5"/>
  <c r="DB172" i="5"/>
  <c r="CX172" i="5"/>
  <c r="CT172" i="5"/>
  <c r="DE172" i="5"/>
  <c r="DA172" i="5"/>
  <c r="CW172" i="5"/>
  <c r="CS172" i="5"/>
  <c r="DD172" i="5"/>
  <c r="CZ172" i="5"/>
  <c r="CV172" i="5"/>
  <c r="CR172" i="5"/>
  <c r="BK172" i="5"/>
  <c r="BU176" i="5"/>
  <c r="BY168" i="5"/>
  <c r="CB176" i="5"/>
  <c r="BX176" i="5"/>
  <c r="CA176" i="5"/>
  <c r="BW176" i="5"/>
  <c r="BZ176" i="5"/>
  <c r="BV176" i="5"/>
  <c r="CP176" i="5"/>
  <c r="CL176" i="5"/>
  <c r="CH176" i="5"/>
  <c r="CD176" i="5"/>
  <c r="CO176" i="5"/>
  <c r="CK176" i="5"/>
  <c r="CG176" i="5"/>
  <c r="CC176" i="5"/>
  <c r="CN176" i="5"/>
  <c r="CJ176" i="5"/>
  <c r="CF176" i="5"/>
  <c r="CM176" i="5"/>
  <c r="CI176" i="5"/>
  <c r="CE176" i="5"/>
  <c r="DC176" i="5"/>
  <c r="CY176" i="5"/>
  <c r="CU176" i="5"/>
  <c r="CQ176" i="5"/>
  <c r="DF176" i="5"/>
  <c r="DB176" i="5"/>
  <c r="CX176" i="5"/>
  <c r="CT176" i="5"/>
  <c r="DE176" i="5"/>
  <c r="DA176" i="5"/>
  <c r="CW176" i="5"/>
  <c r="CS176" i="5"/>
  <c r="DD176" i="5"/>
  <c r="CZ176" i="5"/>
  <c r="CV176" i="5"/>
  <c r="CR176" i="5"/>
  <c r="BK176" i="5"/>
  <c r="J180" i="5"/>
  <c r="BU180" i="5"/>
  <c r="BY172" i="5"/>
  <c r="CB180" i="5"/>
  <c r="BX180" i="5"/>
  <c r="CA180" i="5"/>
  <c r="BW180" i="5"/>
  <c r="BZ180" i="5"/>
  <c r="BV180" i="5"/>
  <c r="CP180" i="5"/>
  <c r="CL180" i="5"/>
  <c r="CH180" i="5"/>
  <c r="CD180" i="5"/>
  <c r="CO180" i="5"/>
  <c r="CK180" i="5"/>
  <c r="CG180" i="5"/>
  <c r="CC180" i="5"/>
  <c r="CN180" i="5"/>
  <c r="CJ180" i="5"/>
  <c r="CF180" i="5"/>
  <c r="CM180" i="5"/>
  <c r="CI180" i="5"/>
  <c r="CE180" i="5"/>
  <c r="DC180" i="5"/>
  <c r="CY180" i="5"/>
  <c r="CU180" i="5"/>
  <c r="CQ180" i="5"/>
  <c r="DF180" i="5"/>
  <c r="DB180" i="5"/>
  <c r="CX180" i="5"/>
  <c r="CT180" i="5"/>
  <c r="DE180" i="5"/>
  <c r="DA180" i="5"/>
  <c r="CW180" i="5"/>
  <c r="CS180" i="5"/>
  <c r="DD180" i="5"/>
  <c r="CZ180" i="5"/>
  <c r="CV180" i="5"/>
  <c r="CR180" i="5"/>
  <c r="BK180" i="5"/>
  <c r="BU184" i="5"/>
  <c r="BY176" i="5"/>
  <c r="CB184" i="5"/>
  <c r="BX184" i="5"/>
  <c r="CA184" i="5"/>
  <c r="BW184" i="5"/>
  <c r="BZ184" i="5"/>
  <c r="BV184" i="5"/>
  <c r="CP184" i="5"/>
  <c r="CL184" i="5"/>
  <c r="CH184" i="5"/>
  <c r="CD184" i="5"/>
  <c r="CO184" i="5"/>
  <c r="CK184" i="5"/>
  <c r="CG184" i="5"/>
  <c r="CC184" i="5"/>
  <c r="CN184" i="5"/>
  <c r="CJ184" i="5"/>
  <c r="CF184" i="5"/>
  <c r="CM184" i="5"/>
  <c r="CI184" i="5"/>
  <c r="CE184" i="5"/>
  <c r="DC184" i="5"/>
  <c r="CY184" i="5"/>
  <c r="CU184" i="5"/>
  <c r="CQ184" i="5"/>
  <c r="DF184" i="5"/>
  <c r="DB184" i="5"/>
  <c r="CX184" i="5"/>
  <c r="CT184" i="5"/>
  <c r="DE184" i="5"/>
  <c r="DA184" i="5"/>
  <c r="CW184" i="5"/>
  <c r="CS184" i="5"/>
  <c r="DD184" i="5"/>
  <c r="CZ184" i="5"/>
  <c r="CV184" i="5"/>
  <c r="CR184" i="5"/>
  <c r="BK184" i="5"/>
  <c r="BU188" i="5"/>
  <c r="BY180" i="5"/>
  <c r="CB188" i="5"/>
  <c r="BX188" i="5"/>
  <c r="CA188" i="5"/>
  <c r="BW188" i="5"/>
  <c r="BZ188" i="5"/>
  <c r="BV188" i="5"/>
  <c r="CP188" i="5"/>
  <c r="CL188" i="5"/>
  <c r="CH188" i="5"/>
  <c r="CD188" i="5"/>
  <c r="CO188" i="5"/>
  <c r="CK188" i="5"/>
  <c r="CG188" i="5"/>
  <c r="CC188" i="5"/>
  <c r="CN188" i="5"/>
  <c r="CJ188" i="5"/>
  <c r="CF188" i="5"/>
  <c r="CM188" i="5"/>
  <c r="CI188" i="5"/>
  <c r="CE188" i="5"/>
  <c r="DC188" i="5"/>
  <c r="CY188" i="5"/>
  <c r="CU188" i="5"/>
  <c r="CQ188" i="5"/>
  <c r="DF188" i="5"/>
  <c r="DB188" i="5"/>
  <c r="CX188" i="5"/>
  <c r="CT188" i="5"/>
  <c r="DE188" i="5"/>
  <c r="DA188" i="5"/>
  <c r="CW188" i="5"/>
  <c r="CS188" i="5"/>
  <c r="DD188" i="5"/>
  <c r="CZ188" i="5"/>
  <c r="CV188" i="5"/>
  <c r="CR188" i="5"/>
  <c r="BK188" i="5"/>
  <c r="BU192" i="5"/>
  <c r="BY184" i="5"/>
  <c r="CB192" i="5"/>
  <c r="BX192" i="5"/>
  <c r="CA192" i="5"/>
  <c r="BW192" i="5"/>
  <c r="BZ192" i="5"/>
  <c r="BV192" i="5"/>
  <c r="CP192" i="5"/>
  <c r="CL192" i="5"/>
  <c r="CH192" i="5"/>
  <c r="CD192" i="5"/>
  <c r="CO192" i="5"/>
  <c r="CK192" i="5"/>
  <c r="CG192" i="5"/>
  <c r="CC192" i="5"/>
  <c r="CN192" i="5"/>
  <c r="CJ192" i="5"/>
  <c r="CF192" i="5"/>
  <c r="CM192" i="5"/>
  <c r="CI192" i="5"/>
  <c r="CE192" i="5"/>
  <c r="DC192" i="5"/>
  <c r="CY192" i="5"/>
  <c r="CU192" i="5"/>
  <c r="CQ192" i="5"/>
  <c r="DF192" i="5"/>
  <c r="DB192" i="5"/>
  <c r="CX192" i="5"/>
  <c r="CT192" i="5"/>
  <c r="DE192" i="5"/>
  <c r="DA192" i="5"/>
  <c r="CW192" i="5"/>
  <c r="CS192" i="5"/>
  <c r="DD192" i="5"/>
  <c r="CZ192" i="5"/>
  <c r="CV192" i="5"/>
  <c r="CR192" i="5"/>
  <c r="BK192" i="5"/>
  <c r="BU196" i="5"/>
  <c r="BY188" i="5"/>
  <c r="CB196" i="5"/>
  <c r="BX196" i="5"/>
  <c r="CA196" i="5"/>
  <c r="BW196" i="5"/>
  <c r="BZ196" i="5"/>
  <c r="BV196" i="5"/>
  <c r="CP196" i="5"/>
  <c r="CL196" i="5"/>
  <c r="CH196" i="5"/>
  <c r="CD196" i="5"/>
  <c r="CO196" i="5"/>
  <c r="CK196" i="5"/>
  <c r="CG196" i="5"/>
  <c r="CC196" i="5"/>
  <c r="CN196" i="5"/>
  <c r="CJ196" i="5"/>
  <c r="CF196" i="5"/>
  <c r="CM196" i="5"/>
  <c r="CI196" i="5"/>
  <c r="CE196" i="5"/>
  <c r="DC196" i="5"/>
  <c r="CY196" i="5"/>
  <c r="CU196" i="5"/>
  <c r="CQ196" i="5"/>
  <c r="DF196" i="5"/>
  <c r="DB196" i="5"/>
  <c r="CX196" i="5"/>
  <c r="CT196" i="5"/>
  <c r="DE196" i="5"/>
  <c r="DA196" i="5"/>
  <c r="CW196" i="5"/>
  <c r="CS196" i="5"/>
  <c r="DD196" i="5"/>
  <c r="CZ196" i="5"/>
  <c r="CV196" i="5"/>
  <c r="CR196" i="5"/>
  <c r="BK196" i="5"/>
  <c r="BU200" i="5"/>
  <c r="BY192" i="5"/>
  <c r="CB200" i="5"/>
  <c r="BX200" i="5"/>
  <c r="CA200" i="5"/>
  <c r="BW200" i="5"/>
  <c r="BZ200" i="5"/>
  <c r="BV200" i="5"/>
  <c r="CP200" i="5"/>
  <c r="CL200" i="5"/>
  <c r="CH200" i="5"/>
  <c r="CD200" i="5"/>
  <c r="CO200" i="5"/>
  <c r="CK200" i="5"/>
  <c r="CG200" i="5"/>
  <c r="CC200" i="5"/>
  <c r="CN200" i="5"/>
  <c r="CJ200" i="5"/>
  <c r="CF200" i="5"/>
  <c r="CM200" i="5"/>
  <c r="CI200" i="5"/>
  <c r="CE200" i="5"/>
  <c r="DC200" i="5"/>
  <c r="CY200" i="5"/>
  <c r="CU200" i="5"/>
  <c r="CQ200" i="5"/>
  <c r="DF200" i="5"/>
  <c r="DB200" i="5"/>
  <c r="CX200" i="5"/>
  <c r="CT200" i="5"/>
  <c r="DE200" i="5"/>
  <c r="DA200" i="5"/>
  <c r="CW200" i="5"/>
  <c r="CS200" i="5"/>
  <c r="DD200" i="5"/>
  <c r="CZ200" i="5"/>
  <c r="CV200" i="5"/>
  <c r="CR200" i="5"/>
  <c r="BK200" i="5"/>
  <c r="BU204" i="5"/>
  <c r="BY196" i="5"/>
  <c r="CB204" i="5"/>
  <c r="BX204" i="5"/>
  <c r="CA204" i="5"/>
  <c r="BW204" i="5"/>
  <c r="BZ204" i="5"/>
  <c r="BV204" i="5"/>
  <c r="CP204" i="5"/>
  <c r="CL204" i="5"/>
  <c r="CH204" i="5"/>
  <c r="CD204" i="5"/>
  <c r="CO204" i="5"/>
  <c r="CK204" i="5"/>
  <c r="CG204" i="5"/>
  <c r="CC204" i="5"/>
  <c r="CN204" i="5"/>
  <c r="CJ204" i="5"/>
  <c r="CF204" i="5"/>
  <c r="CM204" i="5"/>
  <c r="CI204" i="5"/>
  <c r="CE204" i="5"/>
  <c r="DC204" i="5"/>
  <c r="CY204" i="5"/>
  <c r="CU204" i="5"/>
  <c r="CQ204" i="5"/>
  <c r="DF204" i="5"/>
  <c r="DB204" i="5"/>
  <c r="CX204" i="5"/>
  <c r="CT204" i="5"/>
  <c r="DE204" i="5"/>
  <c r="DA204" i="5"/>
  <c r="CW204" i="5"/>
  <c r="CS204" i="5"/>
  <c r="DD204" i="5"/>
  <c r="CZ204" i="5"/>
  <c r="CV204" i="5"/>
  <c r="CR204" i="5"/>
  <c r="BK204" i="5"/>
  <c r="BU208" i="5"/>
  <c r="BY200" i="5"/>
  <c r="CB208" i="5"/>
  <c r="BX208" i="5"/>
  <c r="CA208" i="5"/>
  <c r="BW208" i="5"/>
  <c r="BZ208" i="5"/>
  <c r="BV208" i="5"/>
  <c r="CO208" i="5"/>
  <c r="CK208" i="5"/>
  <c r="CG208" i="5"/>
  <c r="CC208" i="5"/>
  <c r="CM208" i="5"/>
  <c r="CI208" i="5"/>
  <c r="CE208" i="5"/>
  <c r="CP208" i="5"/>
  <c r="CH208" i="5"/>
  <c r="CN208" i="5"/>
  <c r="CF208" i="5"/>
  <c r="CL208" i="5"/>
  <c r="CD208" i="5"/>
  <c r="CJ208" i="5"/>
  <c r="DC208" i="5"/>
  <c r="CY208" i="5"/>
  <c r="CU208" i="5"/>
  <c r="CQ208" i="5"/>
  <c r="DF208" i="5"/>
  <c r="DB208" i="5"/>
  <c r="CX208" i="5"/>
  <c r="CT208" i="5"/>
  <c r="DE208" i="5"/>
  <c r="DA208" i="5"/>
  <c r="CW208" i="5"/>
  <c r="CS208" i="5"/>
  <c r="DD208" i="5"/>
  <c r="CZ208" i="5"/>
  <c r="CV208" i="5"/>
  <c r="CR208" i="5"/>
  <c r="BK208" i="5"/>
  <c r="CA212" i="5"/>
  <c r="BW212" i="5"/>
  <c r="BZ212" i="5"/>
  <c r="BV212" i="5"/>
  <c r="CB212" i="5"/>
  <c r="BY204" i="5"/>
  <c r="BX212" i="5"/>
  <c r="BU212" i="5"/>
  <c r="CP212" i="5"/>
  <c r="CL212" i="5"/>
  <c r="CH212" i="5"/>
  <c r="CD212" i="5"/>
  <c r="CO212" i="5"/>
  <c r="CK212" i="5"/>
  <c r="CG212" i="5"/>
  <c r="CC212" i="5"/>
  <c r="CN212" i="5"/>
  <c r="CJ212" i="5"/>
  <c r="CF212" i="5"/>
  <c r="CM212" i="5"/>
  <c r="CI212" i="5"/>
  <c r="CE212" i="5"/>
  <c r="DC212" i="5"/>
  <c r="CY212" i="5"/>
  <c r="CU212" i="5"/>
  <c r="CQ212" i="5"/>
  <c r="DF212" i="5"/>
  <c r="DB212" i="5"/>
  <c r="CX212" i="5"/>
  <c r="CT212" i="5"/>
  <c r="DE212" i="5"/>
  <c r="DA212" i="5"/>
  <c r="CW212" i="5"/>
  <c r="CS212" i="5"/>
  <c r="DD212" i="5"/>
  <c r="CZ212" i="5"/>
  <c r="CV212" i="5"/>
  <c r="CR212" i="5"/>
  <c r="BK212" i="5"/>
  <c r="CA216" i="5"/>
  <c r="BW216" i="5"/>
  <c r="BZ216" i="5"/>
  <c r="BV216" i="5"/>
  <c r="BU216" i="5"/>
  <c r="CB216" i="5"/>
  <c r="BX216" i="5"/>
  <c r="BY208" i="5"/>
  <c r="CP216" i="5"/>
  <c r="CL216" i="5"/>
  <c r="CH216" i="5"/>
  <c r="CD216" i="5"/>
  <c r="CO216" i="5"/>
  <c r="CK216" i="5"/>
  <c r="CG216" i="5"/>
  <c r="CC216" i="5"/>
  <c r="CN216" i="5"/>
  <c r="CJ216" i="5"/>
  <c r="CF216" i="5"/>
  <c r="CM216" i="5"/>
  <c r="CI216" i="5"/>
  <c r="CE216" i="5"/>
  <c r="DC216" i="5"/>
  <c r="CY216" i="5"/>
  <c r="CU216" i="5"/>
  <c r="CQ216" i="5"/>
  <c r="DF216" i="5"/>
  <c r="DB216" i="5"/>
  <c r="CX216" i="5"/>
  <c r="CT216" i="5"/>
  <c r="DE216" i="5"/>
  <c r="DA216" i="5"/>
  <c r="CW216" i="5"/>
  <c r="CS216" i="5"/>
  <c r="DD216" i="5"/>
  <c r="CZ216" i="5"/>
  <c r="CV216" i="5"/>
  <c r="CR216" i="5"/>
  <c r="BK216" i="5"/>
  <c r="CA220" i="5"/>
  <c r="BW220" i="5"/>
  <c r="BZ220" i="5"/>
  <c r="BV220" i="5"/>
  <c r="BU220" i="5"/>
  <c r="CB220" i="5"/>
  <c r="BX220" i="5"/>
  <c r="BY212" i="5"/>
  <c r="CP220" i="5"/>
  <c r="CL220" i="5"/>
  <c r="CH220" i="5"/>
  <c r="CD220" i="5"/>
  <c r="CO220" i="5"/>
  <c r="CK220" i="5"/>
  <c r="CG220" i="5"/>
  <c r="CC220" i="5"/>
  <c r="CN220" i="5"/>
  <c r="CJ220" i="5"/>
  <c r="CF220" i="5"/>
  <c r="CM220" i="5"/>
  <c r="CI220" i="5"/>
  <c r="CE220" i="5"/>
  <c r="DC220" i="5"/>
  <c r="CY220" i="5"/>
  <c r="CU220" i="5"/>
  <c r="CQ220" i="5"/>
  <c r="DF220" i="5"/>
  <c r="DB220" i="5"/>
  <c r="CX220" i="5"/>
  <c r="CT220" i="5"/>
  <c r="DE220" i="5"/>
  <c r="DA220" i="5"/>
  <c r="CW220" i="5"/>
  <c r="CS220" i="5"/>
  <c r="DD220" i="5"/>
  <c r="CZ220" i="5"/>
  <c r="CV220" i="5"/>
  <c r="CR220" i="5"/>
  <c r="BK220" i="5"/>
  <c r="CA224" i="5"/>
  <c r="BW224" i="5"/>
  <c r="BZ224" i="5"/>
  <c r="BV224" i="5"/>
  <c r="BU224" i="5"/>
  <c r="BY216" i="5"/>
  <c r="CB224" i="5"/>
  <c r="BX224" i="5"/>
  <c r="CP224" i="5"/>
  <c r="CL224" i="5"/>
  <c r="CH224" i="5"/>
  <c r="CD224" i="5"/>
  <c r="CO224" i="5"/>
  <c r="CK224" i="5"/>
  <c r="CG224" i="5"/>
  <c r="CC224" i="5"/>
  <c r="CN224" i="5"/>
  <c r="CJ224" i="5"/>
  <c r="CF224" i="5"/>
  <c r="CM224" i="5"/>
  <c r="CI224" i="5"/>
  <c r="CE224" i="5"/>
  <c r="DC224" i="5"/>
  <c r="CY224" i="5"/>
  <c r="CU224" i="5"/>
  <c r="CQ224" i="5"/>
  <c r="DF224" i="5"/>
  <c r="DB224" i="5"/>
  <c r="CX224" i="5"/>
  <c r="CT224" i="5"/>
  <c r="DE224" i="5"/>
  <c r="DA224" i="5"/>
  <c r="CW224" i="5"/>
  <c r="CS224" i="5"/>
  <c r="DD224" i="5"/>
  <c r="CZ224" i="5"/>
  <c r="CV224" i="5"/>
  <c r="CR224" i="5"/>
  <c r="BK224" i="5"/>
  <c r="CA228" i="5"/>
  <c r="BW228" i="5"/>
  <c r="BZ228" i="5"/>
  <c r="BV228" i="5"/>
  <c r="BU228" i="5"/>
  <c r="BY220" i="5"/>
  <c r="CB228" i="5"/>
  <c r="BX228" i="5"/>
  <c r="CP228" i="5"/>
  <c r="CL228" i="5"/>
  <c r="CH228" i="5"/>
  <c r="CD228" i="5"/>
  <c r="CO228" i="5"/>
  <c r="CK228" i="5"/>
  <c r="CG228" i="5"/>
  <c r="CC228" i="5"/>
  <c r="CN228" i="5"/>
  <c r="CJ228" i="5"/>
  <c r="CF228" i="5"/>
  <c r="CM228" i="5"/>
  <c r="CI228" i="5"/>
  <c r="CE228" i="5"/>
  <c r="DC228" i="5"/>
  <c r="CY228" i="5"/>
  <c r="CU228" i="5"/>
  <c r="CQ228" i="5"/>
  <c r="DF228" i="5"/>
  <c r="DB228" i="5"/>
  <c r="CX228" i="5"/>
  <c r="CT228" i="5"/>
  <c r="DE228" i="5"/>
  <c r="DA228" i="5"/>
  <c r="CW228" i="5"/>
  <c r="CS228" i="5"/>
  <c r="DD228" i="5"/>
  <c r="CZ228" i="5"/>
  <c r="CV228" i="5"/>
  <c r="CR228" i="5"/>
  <c r="BK228" i="5"/>
  <c r="CA232" i="5"/>
  <c r="BW232" i="5"/>
  <c r="BZ232" i="5"/>
  <c r="BV232" i="5"/>
  <c r="BU232" i="5"/>
  <c r="BY224" i="5"/>
  <c r="CB232" i="5"/>
  <c r="BX232" i="5"/>
  <c r="CP232" i="5"/>
  <c r="CL232" i="5"/>
  <c r="CH232" i="5"/>
  <c r="CD232" i="5"/>
  <c r="CO232" i="5"/>
  <c r="CK232" i="5"/>
  <c r="CG232" i="5"/>
  <c r="CC232" i="5"/>
  <c r="CN232" i="5"/>
  <c r="CJ232" i="5"/>
  <c r="CF232" i="5"/>
  <c r="CM232" i="5"/>
  <c r="CI232" i="5"/>
  <c r="CE232" i="5"/>
  <c r="DC232" i="5"/>
  <c r="CY232" i="5"/>
  <c r="CU232" i="5"/>
  <c r="CQ232" i="5"/>
  <c r="DF232" i="5"/>
  <c r="DB232" i="5"/>
  <c r="CX232" i="5"/>
  <c r="CT232" i="5"/>
  <c r="DE232" i="5"/>
  <c r="DA232" i="5"/>
  <c r="CW232" i="5"/>
  <c r="CS232" i="5"/>
  <c r="DD232" i="5"/>
  <c r="CZ232" i="5"/>
  <c r="CV232" i="5"/>
  <c r="CR232" i="5"/>
  <c r="BK232" i="5"/>
  <c r="J236" i="5"/>
  <c r="CA236" i="5"/>
  <c r="BW236" i="5"/>
  <c r="BZ236" i="5"/>
  <c r="BV236" i="5"/>
  <c r="BU236" i="5"/>
  <c r="BY228" i="5"/>
  <c r="CB236" i="5"/>
  <c r="BX236" i="5"/>
  <c r="CP236" i="5"/>
  <c r="CL236" i="5"/>
  <c r="CH236" i="5"/>
  <c r="CD236" i="5"/>
  <c r="CO236" i="5"/>
  <c r="CK236" i="5"/>
  <c r="CG236" i="5"/>
  <c r="CC236" i="5"/>
  <c r="CN236" i="5"/>
  <c r="CJ236" i="5"/>
  <c r="CF236" i="5"/>
  <c r="CM236" i="5"/>
  <c r="CI236" i="5"/>
  <c r="CE236" i="5"/>
  <c r="DC236" i="5"/>
  <c r="CY236" i="5"/>
  <c r="CU236" i="5"/>
  <c r="CQ236" i="5"/>
  <c r="DF236" i="5"/>
  <c r="DB236" i="5"/>
  <c r="CX236" i="5"/>
  <c r="CT236" i="5"/>
  <c r="DE236" i="5"/>
  <c r="DA236" i="5"/>
  <c r="CW236" i="5"/>
  <c r="CS236" i="5"/>
  <c r="DD236" i="5"/>
  <c r="CZ236" i="5"/>
  <c r="CV236" i="5"/>
  <c r="CR236" i="5"/>
  <c r="BK236" i="5"/>
  <c r="CA240" i="5"/>
  <c r="BW240" i="5"/>
  <c r="BZ240" i="5"/>
  <c r="BV240" i="5"/>
  <c r="BU240" i="5"/>
  <c r="BY232" i="5"/>
  <c r="CB240" i="5"/>
  <c r="BX240" i="5"/>
  <c r="CP240" i="5"/>
  <c r="CL240" i="5"/>
  <c r="CH240" i="5"/>
  <c r="CD240" i="5"/>
  <c r="CO240" i="5"/>
  <c r="CK240" i="5"/>
  <c r="CG240" i="5"/>
  <c r="CC240" i="5"/>
  <c r="CN240" i="5"/>
  <c r="CJ240" i="5"/>
  <c r="CF240" i="5"/>
  <c r="CM240" i="5"/>
  <c r="CI240" i="5"/>
  <c r="CE240" i="5"/>
  <c r="DC240" i="5"/>
  <c r="CY240" i="5"/>
  <c r="CU240" i="5"/>
  <c r="CQ240" i="5"/>
  <c r="DF240" i="5"/>
  <c r="DB240" i="5"/>
  <c r="CX240" i="5"/>
  <c r="CT240" i="5"/>
  <c r="DE240" i="5"/>
  <c r="DA240" i="5"/>
  <c r="CW240" i="5"/>
  <c r="CS240" i="5"/>
  <c r="DD240" i="5"/>
  <c r="CZ240" i="5"/>
  <c r="CV240" i="5"/>
  <c r="CR240" i="5"/>
  <c r="BK240" i="5"/>
  <c r="CA244" i="5"/>
  <c r="BW244" i="5"/>
  <c r="BZ244" i="5"/>
  <c r="BV244" i="5"/>
  <c r="BU244" i="5"/>
  <c r="BY236" i="5"/>
  <c r="CB244" i="5"/>
  <c r="BX244" i="5"/>
  <c r="CP244" i="5"/>
  <c r="CL244" i="5"/>
  <c r="CH244" i="5"/>
  <c r="CD244" i="5"/>
  <c r="CO244" i="5"/>
  <c r="CK244" i="5"/>
  <c r="CG244" i="5"/>
  <c r="CC244" i="5"/>
  <c r="CN244" i="5"/>
  <c r="CJ244" i="5"/>
  <c r="CF244" i="5"/>
  <c r="CM244" i="5"/>
  <c r="CI244" i="5"/>
  <c r="CE244" i="5"/>
  <c r="DC244" i="5"/>
  <c r="CY244" i="5"/>
  <c r="CU244" i="5"/>
  <c r="CQ244" i="5"/>
  <c r="DF244" i="5"/>
  <c r="DB244" i="5"/>
  <c r="CX244" i="5"/>
  <c r="CT244" i="5"/>
  <c r="DE244" i="5"/>
  <c r="DA244" i="5"/>
  <c r="CW244" i="5"/>
  <c r="CS244" i="5"/>
  <c r="DD244" i="5"/>
  <c r="CZ244" i="5"/>
  <c r="CV244" i="5"/>
  <c r="CR244" i="5"/>
  <c r="BK244" i="5"/>
  <c r="CA248" i="5"/>
  <c r="BW248" i="5"/>
  <c r="BZ248" i="5"/>
  <c r="BV248" i="5"/>
  <c r="BU248" i="5"/>
  <c r="BY240" i="5"/>
  <c r="CB248" i="5"/>
  <c r="BX248" i="5"/>
  <c r="CP248" i="5"/>
  <c r="CL248" i="5"/>
  <c r="CH248" i="5"/>
  <c r="CD248" i="5"/>
  <c r="CO248" i="5"/>
  <c r="CK248" i="5"/>
  <c r="CG248" i="5"/>
  <c r="CC248" i="5"/>
  <c r="CN248" i="5"/>
  <c r="CJ248" i="5"/>
  <c r="CF248" i="5"/>
  <c r="CM248" i="5"/>
  <c r="CI248" i="5"/>
  <c r="CE248" i="5"/>
  <c r="DC248" i="5"/>
  <c r="CY248" i="5"/>
  <c r="CU248" i="5"/>
  <c r="CQ248" i="5"/>
  <c r="DF248" i="5"/>
  <c r="DB248" i="5"/>
  <c r="CX248" i="5"/>
  <c r="CT248" i="5"/>
  <c r="DE248" i="5"/>
  <c r="DA248" i="5"/>
  <c r="CW248" i="5"/>
  <c r="CS248" i="5"/>
  <c r="DD248" i="5"/>
  <c r="CZ248" i="5"/>
  <c r="CV248" i="5"/>
  <c r="CR248" i="5"/>
  <c r="BK248" i="5"/>
  <c r="CA252" i="5"/>
  <c r="BW252" i="5"/>
  <c r="BZ252" i="5"/>
  <c r="BV252" i="5"/>
  <c r="BU252" i="5"/>
  <c r="BY244" i="5"/>
  <c r="CB252" i="5"/>
  <c r="BX252" i="5"/>
  <c r="CP252" i="5"/>
  <c r="CL252" i="5"/>
  <c r="CH252" i="5"/>
  <c r="CD252" i="5"/>
  <c r="CO252" i="5"/>
  <c r="CK252" i="5"/>
  <c r="CG252" i="5"/>
  <c r="CC252" i="5"/>
  <c r="CN252" i="5"/>
  <c r="CJ252" i="5"/>
  <c r="CF252" i="5"/>
  <c r="CM252" i="5"/>
  <c r="CI252" i="5"/>
  <c r="CE252" i="5"/>
  <c r="DC252" i="5"/>
  <c r="CY252" i="5"/>
  <c r="CU252" i="5"/>
  <c r="CQ252" i="5"/>
  <c r="DF252" i="5"/>
  <c r="DB252" i="5"/>
  <c r="CX252" i="5"/>
  <c r="CT252" i="5"/>
  <c r="DE252" i="5"/>
  <c r="DA252" i="5"/>
  <c r="CW252" i="5"/>
  <c r="CS252" i="5"/>
  <c r="DD252" i="5"/>
  <c r="CZ252" i="5"/>
  <c r="CV252" i="5"/>
  <c r="CR252" i="5"/>
  <c r="BK252" i="5"/>
  <c r="CA256" i="5"/>
  <c r="BW256" i="5"/>
  <c r="BZ256" i="5"/>
  <c r="BV256" i="5"/>
  <c r="BU256" i="5"/>
  <c r="BY248" i="5"/>
  <c r="CB256" i="5"/>
  <c r="BX256" i="5"/>
  <c r="CP256" i="5"/>
  <c r="CL256" i="5"/>
  <c r="CH256" i="5"/>
  <c r="CD256" i="5"/>
  <c r="CO256" i="5"/>
  <c r="CK256" i="5"/>
  <c r="CG256" i="5"/>
  <c r="CC256" i="5"/>
  <c r="CN256" i="5"/>
  <c r="CJ256" i="5"/>
  <c r="CF256" i="5"/>
  <c r="CM256" i="5"/>
  <c r="CI256" i="5"/>
  <c r="CE256" i="5"/>
  <c r="DC256" i="5"/>
  <c r="CY256" i="5"/>
  <c r="CU256" i="5"/>
  <c r="CQ256" i="5"/>
  <c r="DF256" i="5"/>
  <c r="DB256" i="5"/>
  <c r="CX256" i="5"/>
  <c r="CT256" i="5"/>
  <c r="DE256" i="5"/>
  <c r="DA256" i="5"/>
  <c r="CW256" i="5"/>
  <c r="CS256" i="5"/>
  <c r="DD256" i="5"/>
  <c r="CZ256" i="5"/>
  <c r="CV256" i="5"/>
  <c r="CR256" i="5"/>
  <c r="BK256" i="5"/>
  <c r="CA260" i="5"/>
  <c r="BW260" i="5"/>
  <c r="BZ260" i="5"/>
  <c r="BV260" i="5"/>
  <c r="BU260" i="5"/>
  <c r="BY252" i="5"/>
  <c r="CB260" i="5"/>
  <c r="BX260" i="5"/>
  <c r="CP260" i="5"/>
  <c r="CL260" i="5"/>
  <c r="CH260" i="5"/>
  <c r="CD260" i="5"/>
  <c r="CO260" i="5"/>
  <c r="CK260" i="5"/>
  <c r="CG260" i="5"/>
  <c r="CC260" i="5"/>
  <c r="CN260" i="5"/>
  <c r="CJ260" i="5"/>
  <c r="CF260" i="5"/>
  <c r="CM260" i="5"/>
  <c r="CI260" i="5"/>
  <c r="CE260" i="5"/>
  <c r="DC260" i="5"/>
  <c r="CY260" i="5"/>
  <c r="CU260" i="5"/>
  <c r="CQ260" i="5"/>
  <c r="DF260" i="5"/>
  <c r="DB260" i="5"/>
  <c r="CX260" i="5"/>
  <c r="CT260" i="5"/>
  <c r="DE260" i="5"/>
  <c r="DA260" i="5"/>
  <c r="CW260" i="5"/>
  <c r="CS260" i="5"/>
  <c r="DD260" i="5"/>
  <c r="CZ260" i="5"/>
  <c r="CV260" i="5"/>
  <c r="CR260" i="5"/>
  <c r="BK260" i="5"/>
  <c r="CA264" i="5"/>
  <c r="BW264" i="5"/>
  <c r="BZ264" i="5"/>
  <c r="BV264" i="5"/>
  <c r="BU264" i="5"/>
  <c r="BY256" i="5"/>
  <c r="CB264" i="5"/>
  <c r="BX264" i="5"/>
  <c r="CP264" i="5"/>
  <c r="CL264" i="5"/>
  <c r="CH264" i="5"/>
  <c r="CD264" i="5"/>
  <c r="CO264" i="5"/>
  <c r="CK264" i="5"/>
  <c r="CG264" i="5"/>
  <c r="CC264" i="5"/>
  <c r="CN264" i="5"/>
  <c r="CJ264" i="5"/>
  <c r="CF264" i="5"/>
  <c r="CM264" i="5"/>
  <c r="CI264" i="5"/>
  <c r="CE264" i="5"/>
  <c r="DC264" i="5"/>
  <c r="CY264" i="5"/>
  <c r="CU264" i="5"/>
  <c r="CQ264" i="5"/>
  <c r="DF264" i="5"/>
  <c r="DB264" i="5"/>
  <c r="CX264" i="5"/>
  <c r="CT264" i="5"/>
  <c r="DE264" i="5"/>
  <c r="DA264" i="5"/>
  <c r="CW264" i="5"/>
  <c r="CS264" i="5"/>
  <c r="DD264" i="5"/>
  <c r="CZ264" i="5"/>
  <c r="CV264" i="5"/>
  <c r="CR264" i="5"/>
  <c r="BK264" i="5"/>
  <c r="CA268" i="5"/>
  <c r="BW268" i="5"/>
  <c r="BZ268" i="5"/>
  <c r="BV268" i="5"/>
  <c r="BU268" i="5"/>
  <c r="BY260" i="5"/>
  <c r="CB268" i="5"/>
  <c r="BX268" i="5"/>
  <c r="CP268" i="5"/>
  <c r="CL268" i="5"/>
  <c r="CH268" i="5"/>
  <c r="CD268" i="5"/>
  <c r="CO268" i="5"/>
  <c r="CK268" i="5"/>
  <c r="CG268" i="5"/>
  <c r="CC268" i="5"/>
  <c r="CN268" i="5"/>
  <c r="CJ268" i="5"/>
  <c r="CF268" i="5"/>
  <c r="CM268" i="5"/>
  <c r="CI268" i="5"/>
  <c r="CE268" i="5"/>
  <c r="DC268" i="5"/>
  <c r="CY268" i="5"/>
  <c r="CU268" i="5"/>
  <c r="CQ268" i="5"/>
  <c r="DF268" i="5"/>
  <c r="DB268" i="5"/>
  <c r="CX268" i="5"/>
  <c r="CT268" i="5"/>
  <c r="DE268" i="5"/>
  <c r="DA268" i="5"/>
  <c r="CW268" i="5"/>
  <c r="CS268" i="5"/>
  <c r="DD268" i="5"/>
  <c r="CZ268" i="5"/>
  <c r="CV268" i="5"/>
  <c r="CR268" i="5"/>
  <c r="BK268" i="5"/>
  <c r="CA272" i="5"/>
  <c r="BW272" i="5"/>
  <c r="BZ272" i="5"/>
  <c r="BV272" i="5"/>
  <c r="BU272" i="5"/>
  <c r="BY264" i="5"/>
  <c r="CB272" i="5"/>
  <c r="BX272" i="5"/>
  <c r="CP272" i="5"/>
  <c r="CL272" i="5"/>
  <c r="CH272" i="5"/>
  <c r="CD272" i="5"/>
  <c r="CO272" i="5"/>
  <c r="CK272" i="5"/>
  <c r="CG272" i="5"/>
  <c r="CC272" i="5"/>
  <c r="CN272" i="5"/>
  <c r="CJ272" i="5"/>
  <c r="CF272" i="5"/>
  <c r="CM272" i="5"/>
  <c r="CI272" i="5"/>
  <c r="CE272" i="5"/>
  <c r="DC272" i="5"/>
  <c r="CY272" i="5"/>
  <c r="CU272" i="5"/>
  <c r="CQ272" i="5"/>
  <c r="DF272" i="5"/>
  <c r="DB272" i="5"/>
  <c r="CX272" i="5"/>
  <c r="CT272" i="5"/>
  <c r="DE272" i="5"/>
  <c r="DA272" i="5"/>
  <c r="CW272" i="5"/>
  <c r="CS272" i="5"/>
  <c r="DD272" i="5"/>
  <c r="CZ272" i="5"/>
  <c r="CV272" i="5"/>
  <c r="CR272" i="5"/>
  <c r="BK272" i="5"/>
  <c r="CA276" i="5"/>
  <c r="BW276" i="5"/>
  <c r="BZ276" i="5"/>
  <c r="BV276" i="5"/>
  <c r="BU276" i="5"/>
  <c r="BY268" i="5"/>
  <c r="CB276" i="5"/>
  <c r="BX276" i="5"/>
  <c r="CP276" i="5"/>
  <c r="CL276" i="5"/>
  <c r="CH276" i="5"/>
  <c r="CD276" i="5"/>
  <c r="CO276" i="5"/>
  <c r="CK276" i="5"/>
  <c r="CG276" i="5"/>
  <c r="CC276" i="5"/>
  <c r="CN276" i="5"/>
  <c r="CJ276" i="5"/>
  <c r="CF276" i="5"/>
  <c r="CM276" i="5"/>
  <c r="CI276" i="5"/>
  <c r="CE276" i="5"/>
  <c r="DC276" i="5"/>
  <c r="CY276" i="5"/>
  <c r="CU276" i="5"/>
  <c r="CQ276" i="5"/>
  <c r="DF276" i="5"/>
  <c r="DB276" i="5"/>
  <c r="CX276" i="5"/>
  <c r="CT276" i="5"/>
  <c r="DE276" i="5"/>
  <c r="DA276" i="5"/>
  <c r="CW276" i="5"/>
  <c r="CS276" i="5"/>
  <c r="DD276" i="5"/>
  <c r="CZ276" i="5"/>
  <c r="CV276" i="5"/>
  <c r="CR276" i="5"/>
  <c r="BK276" i="5"/>
  <c r="CA280" i="5"/>
  <c r="BW280" i="5"/>
  <c r="BZ280" i="5"/>
  <c r="BV280" i="5"/>
  <c r="BU280" i="5"/>
  <c r="BY272" i="5"/>
  <c r="CB280" i="5"/>
  <c r="BX280" i="5"/>
  <c r="CP280" i="5"/>
  <c r="CL280" i="5"/>
  <c r="CH280" i="5"/>
  <c r="CD280" i="5"/>
  <c r="CO280" i="5"/>
  <c r="CK280" i="5"/>
  <c r="CG280" i="5"/>
  <c r="CC280" i="5"/>
  <c r="CN280" i="5"/>
  <c r="CJ280" i="5"/>
  <c r="CF280" i="5"/>
  <c r="CM280" i="5"/>
  <c r="CI280" i="5"/>
  <c r="CE280" i="5"/>
  <c r="DC280" i="5"/>
  <c r="CY280" i="5"/>
  <c r="CU280" i="5"/>
  <c r="CQ280" i="5"/>
  <c r="DF280" i="5"/>
  <c r="DB280" i="5"/>
  <c r="CX280" i="5"/>
  <c r="CT280" i="5"/>
  <c r="DE280" i="5"/>
  <c r="DA280" i="5"/>
  <c r="CW280" i="5"/>
  <c r="CS280" i="5"/>
  <c r="DD280" i="5"/>
  <c r="CZ280" i="5"/>
  <c r="CV280" i="5"/>
  <c r="CR280" i="5"/>
  <c r="BK280" i="5"/>
  <c r="CA284" i="5"/>
  <c r="BW284" i="5"/>
  <c r="BZ284" i="5"/>
  <c r="BV284" i="5"/>
  <c r="BU284" i="5"/>
  <c r="BY276" i="5"/>
  <c r="CB284" i="5"/>
  <c r="BX284" i="5"/>
  <c r="CP284" i="5"/>
  <c r="CL284" i="5"/>
  <c r="CH284" i="5"/>
  <c r="CD284" i="5"/>
  <c r="CO284" i="5"/>
  <c r="CK284" i="5"/>
  <c r="CG284" i="5"/>
  <c r="CC284" i="5"/>
  <c r="CN284" i="5"/>
  <c r="CJ284" i="5"/>
  <c r="CF284" i="5"/>
  <c r="CM284" i="5"/>
  <c r="CI284" i="5"/>
  <c r="CE284" i="5"/>
  <c r="DC284" i="5"/>
  <c r="CY284" i="5"/>
  <c r="CU284" i="5"/>
  <c r="CQ284" i="5"/>
  <c r="DF284" i="5"/>
  <c r="DB284" i="5"/>
  <c r="CX284" i="5"/>
  <c r="CT284" i="5"/>
  <c r="DE284" i="5"/>
  <c r="DA284" i="5"/>
  <c r="CW284" i="5"/>
  <c r="CS284" i="5"/>
  <c r="DD284" i="5"/>
  <c r="CZ284" i="5"/>
  <c r="CV284" i="5"/>
  <c r="CR284" i="5"/>
  <c r="BK284" i="5"/>
  <c r="CA288" i="5"/>
  <c r="BW288" i="5"/>
  <c r="BZ288" i="5"/>
  <c r="BV288" i="5"/>
  <c r="BU288" i="5"/>
  <c r="BY280" i="5"/>
  <c r="CB288" i="5"/>
  <c r="BX288" i="5"/>
  <c r="CP288" i="5"/>
  <c r="CL288" i="5"/>
  <c r="CH288" i="5"/>
  <c r="CD288" i="5"/>
  <c r="CO288" i="5"/>
  <c r="CK288" i="5"/>
  <c r="CG288" i="5"/>
  <c r="CC288" i="5"/>
  <c r="CN288" i="5"/>
  <c r="CJ288" i="5"/>
  <c r="CF288" i="5"/>
  <c r="CM288" i="5"/>
  <c r="CI288" i="5"/>
  <c r="CE288" i="5"/>
  <c r="DC288" i="5"/>
  <c r="CY288" i="5"/>
  <c r="CU288" i="5"/>
  <c r="CQ288" i="5"/>
  <c r="DF288" i="5"/>
  <c r="DB288" i="5"/>
  <c r="CX288" i="5"/>
  <c r="CT288" i="5"/>
  <c r="DE288" i="5"/>
  <c r="DA288" i="5"/>
  <c r="CW288" i="5"/>
  <c r="CS288" i="5"/>
  <c r="DD288" i="5"/>
  <c r="CZ288" i="5"/>
  <c r="CV288" i="5"/>
  <c r="CR288" i="5"/>
  <c r="BK288" i="5"/>
  <c r="CA292" i="5"/>
  <c r="BW292" i="5"/>
  <c r="BZ292" i="5"/>
  <c r="BV292" i="5"/>
  <c r="BU292" i="5"/>
  <c r="BY284" i="5"/>
  <c r="CB292" i="5"/>
  <c r="BX292" i="5"/>
  <c r="CP292" i="5"/>
  <c r="CL292" i="5"/>
  <c r="CH292" i="5"/>
  <c r="CD292" i="5"/>
  <c r="CO292" i="5"/>
  <c r="CK292" i="5"/>
  <c r="CG292" i="5"/>
  <c r="CC292" i="5"/>
  <c r="CN292" i="5"/>
  <c r="CJ292" i="5"/>
  <c r="CF292" i="5"/>
  <c r="CM292" i="5"/>
  <c r="CI292" i="5"/>
  <c r="CE292" i="5"/>
  <c r="DC292" i="5"/>
  <c r="CY292" i="5"/>
  <c r="CU292" i="5"/>
  <c r="CQ292" i="5"/>
  <c r="DF292" i="5"/>
  <c r="DB292" i="5"/>
  <c r="CX292" i="5"/>
  <c r="CT292" i="5"/>
  <c r="DE292" i="5"/>
  <c r="DA292" i="5"/>
  <c r="CW292" i="5"/>
  <c r="CS292" i="5"/>
  <c r="DD292" i="5"/>
  <c r="CZ292" i="5"/>
  <c r="CV292" i="5"/>
  <c r="CR292" i="5"/>
  <c r="BK292" i="5"/>
  <c r="CA296" i="5"/>
  <c r="BW296" i="5"/>
  <c r="BZ296" i="5"/>
  <c r="BV296" i="5"/>
  <c r="BU296" i="5"/>
  <c r="CB296" i="5"/>
  <c r="BY288" i="5"/>
  <c r="BX296" i="5"/>
  <c r="CP296" i="5"/>
  <c r="CL296" i="5"/>
  <c r="CH296" i="5"/>
  <c r="CD296" i="5"/>
  <c r="CO296" i="5"/>
  <c r="CK296" i="5"/>
  <c r="CG296" i="5"/>
  <c r="CC296" i="5"/>
  <c r="CN296" i="5"/>
  <c r="CJ296" i="5"/>
  <c r="CF296" i="5"/>
  <c r="CM296" i="5"/>
  <c r="CI296" i="5"/>
  <c r="CE296" i="5"/>
  <c r="DC296" i="5"/>
  <c r="CY296" i="5"/>
  <c r="CU296" i="5"/>
  <c r="CQ296" i="5"/>
  <c r="DF296" i="5"/>
  <c r="DB296" i="5"/>
  <c r="CX296" i="5"/>
  <c r="CT296" i="5"/>
  <c r="DE296" i="5"/>
  <c r="DA296" i="5"/>
  <c r="CW296" i="5"/>
  <c r="CS296" i="5"/>
  <c r="DD296" i="5"/>
  <c r="CZ296" i="5"/>
  <c r="CV296" i="5"/>
  <c r="CR296" i="5"/>
  <c r="BK296" i="5"/>
  <c r="CA300" i="5"/>
  <c r="BW300" i="5"/>
  <c r="BZ300" i="5"/>
  <c r="BV300" i="5"/>
  <c r="CB300" i="5"/>
  <c r="BX300" i="5"/>
  <c r="BU300" i="5"/>
  <c r="BY292" i="5"/>
  <c r="CP300" i="5"/>
  <c r="CL300" i="5"/>
  <c r="CH300" i="5"/>
  <c r="CD300" i="5"/>
  <c r="CO300" i="5"/>
  <c r="CK300" i="5"/>
  <c r="CG300" i="5"/>
  <c r="CC300" i="5"/>
  <c r="CN300" i="5"/>
  <c r="CJ300" i="5"/>
  <c r="CF300" i="5"/>
  <c r="CM300" i="5"/>
  <c r="CI300" i="5"/>
  <c r="CE300" i="5"/>
  <c r="DF300" i="5"/>
  <c r="DB300" i="5"/>
  <c r="CX300" i="5"/>
  <c r="CT300" i="5"/>
  <c r="DD300" i="5"/>
  <c r="CY300" i="5"/>
  <c r="CS300" i="5"/>
  <c r="DC300" i="5"/>
  <c r="CW300" i="5"/>
  <c r="CR300" i="5"/>
  <c r="DA300" i="5"/>
  <c r="CV300" i="5"/>
  <c r="CQ300" i="5"/>
  <c r="DE300" i="5"/>
  <c r="CZ300" i="5"/>
  <c r="CU300" i="5"/>
  <c r="BK300" i="5"/>
  <c r="CA304" i="5"/>
  <c r="BW304" i="5"/>
  <c r="BZ304" i="5"/>
  <c r="BV304" i="5"/>
  <c r="CB304" i="5"/>
  <c r="BX304" i="5"/>
  <c r="BU304" i="5"/>
  <c r="BY296" i="5"/>
  <c r="CO304" i="5"/>
  <c r="CK304" i="5"/>
  <c r="CG304" i="5"/>
  <c r="CC304" i="5"/>
  <c r="CN304" i="5"/>
  <c r="CJ304" i="5"/>
  <c r="CF304" i="5"/>
  <c r="CI304" i="5"/>
  <c r="CP304" i="5"/>
  <c r="CH304" i="5"/>
  <c r="CM304" i="5"/>
  <c r="CE304" i="5"/>
  <c r="CL304" i="5"/>
  <c r="CD304" i="5"/>
  <c r="DF304" i="5"/>
  <c r="DB304" i="5"/>
  <c r="CX304" i="5"/>
  <c r="CT304" i="5"/>
  <c r="DD304" i="5"/>
  <c r="CZ304" i="5"/>
  <c r="CV304" i="5"/>
  <c r="CR304" i="5"/>
  <c r="DE304" i="5"/>
  <c r="CW304" i="5"/>
  <c r="DC304" i="5"/>
  <c r="CU304" i="5"/>
  <c r="DA304" i="5"/>
  <c r="CS304" i="5"/>
  <c r="CY304" i="5"/>
  <c r="CQ304" i="5"/>
  <c r="BK304" i="5"/>
  <c r="CA308" i="5"/>
  <c r="BW308" i="5"/>
  <c r="BZ308" i="5"/>
  <c r="BV308" i="5"/>
  <c r="BU308" i="5"/>
  <c r="CB308" i="5"/>
  <c r="BX308" i="5"/>
  <c r="BY300" i="5"/>
  <c r="CO308" i="5"/>
  <c r="CK308" i="5"/>
  <c r="CG308" i="5"/>
  <c r="CC308" i="5"/>
  <c r="CN308" i="5"/>
  <c r="CJ308" i="5"/>
  <c r="CF308" i="5"/>
  <c r="CM308" i="5"/>
  <c r="CI308" i="5"/>
  <c r="CE308" i="5"/>
  <c r="CP308" i="5"/>
  <c r="CL308" i="5"/>
  <c r="CH308" i="5"/>
  <c r="CD308" i="5"/>
  <c r="DF308" i="5"/>
  <c r="DB308" i="5"/>
  <c r="CX308" i="5"/>
  <c r="CT308" i="5"/>
  <c r="DD308" i="5"/>
  <c r="CZ308" i="5"/>
  <c r="CV308" i="5"/>
  <c r="CR308" i="5"/>
  <c r="DE308" i="5"/>
  <c r="CW308" i="5"/>
  <c r="DC308" i="5"/>
  <c r="CU308" i="5"/>
  <c r="DA308" i="5"/>
  <c r="CS308" i="5"/>
  <c r="CY308" i="5"/>
  <c r="CQ308" i="5"/>
  <c r="BK308" i="5"/>
  <c r="CA312" i="5"/>
  <c r="BW312" i="5"/>
  <c r="BZ312" i="5"/>
  <c r="BV312" i="5"/>
  <c r="BU312" i="5"/>
  <c r="BY304" i="5"/>
  <c r="CB312" i="5"/>
  <c r="BX312" i="5"/>
  <c r="CO312" i="5"/>
  <c r="CK312" i="5"/>
  <c r="CG312" i="5"/>
  <c r="CC312" i="5"/>
  <c r="CN312" i="5"/>
  <c r="CJ312" i="5"/>
  <c r="CF312" i="5"/>
  <c r="CM312" i="5"/>
  <c r="CI312" i="5"/>
  <c r="CE312" i="5"/>
  <c r="CP312" i="5"/>
  <c r="CL312" i="5"/>
  <c r="CH312" i="5"/>
  <c r="CD312" i="5"/>
  <c r="DF312" i="5"/>
  <c r="DB312" i="5"/>
  <c r="CX312" i="5"/>
  <c r="CT312" i="5"/>
  <c r="DE312" i="5"/>
  <c r="DA312" i="5"/>
  <c r="CW312" i="5"/>
  <c r="CS312" i="5"/>
  <c r="DD312" i="5"/>
  <c r="CZ312" i="5"/>
  <c r="CV312" i="5"/>
  <c r="CR312" i="5"/>
  <c r="DC312" i="5"/>
  <c r="CY312" i="5"/>
  <c r="CU312" i="5"/>
  <c r="CQ312" i="5"/>
  <c r="BK312" i="5"/>
  <c r="CA316" i="5"/>
  <c r="BW316" i="5"/>
  <c r="BZ316" i="5"/>
  <c r="BV316" i="5"/>
  <c r="BU316" i="5"/>
  <c r="BY308" i="5"/>
  <c r="CB316" i="5"/>
  <c r="BX316" i="5"/>
  <c r="CO316" i="5"/>
  <c r="CK316" i="5"/>
  <c r="CG316" i="5"/>
  <c r="CC316" i="5"/>
  <c r="CN316" i="5"/>
  <c r="CJ316" i="5"/>
  <c r="CF316" i="5"/>
  <c r="CM316" i="5"/>
  <c r="CI316" i="5"/>
  <c r="CE316" i="5"/>
  <c r="CP316" i="5"/>
  <c r="CL316" i="5"/>
  <c r="CH316" i="5"/>
  <c r="CD316" i="5"/>
  <c r="DF316" i="5"/>
  <c r="DB316" i="5"/>
  <c r="CX316" i="5"/>
  <c r="CT316" i="5"/>
  <c r="DE316" i="5"/>
  <c r="DA316" i="5"/>
  <c r="CW316" i="5"/>
  <c r="CS316" i="5"/>
  <c r="DD316" i="5"/>
  <c r="CZ316" i="5"/>
  <c r="CV316" i="5"/>
  <c r="CR316" i="5"/>
  <c r="DC316" i="5"/>
  <c r="CY316" i="5"/>
  <c r="CU316" i="5"/>
  <c r="CQ316" i="5"/>
  <c r="BK316" i="5"/>
  <c r="CA320" i="5"/>
  <c r="BW320" i="5"/>
  <c r="BZ320" i="5"/>
  <c r="BV320" i="5"/>
  <c r="BU320" i="5"/>
  <c r="BY312" i="5"/>
  <c r="CB320" i="5"/>
  <c r="BX320" i="5"/>
  <c r="CO320" i="5"/>
  <c r="CK320" i="5"/>
  <c r="CG320" i="5"/>
  <c r="CC320" i="5"/>
  <c r="CN320" i="5"/>
  <c r="CJ320" i="5"/>
  <c r="CF320" i="5"/>
  <c r="CM320" i="5"/>
  <c r="CI320" i="5"/>
  <c r="CE320" i="5"/>
  <c r="CP320" i="5"/>
  <c r="CL320" i="5"/>
  <c r="CH320" i="5"/>
  <c r="CD320" i="5"/>
  <c r="DF320" i="5"/>
  <c r="DB320" i="5"/>
  <c r="CX320" i="5"/>
  <c r="CT320" i="5"/>
  <c r="DE320" i="5"/>
  <c r="DA320" i="5"/>
  <c r="CW320" i="5"/>
  <c r="CS320" i="5"/>
  <c r="DD320" i="5"/>
  <c r="CZ320" i="5"/>
  <c r="CV320" i="5"/>
  <c r="CR320" i="5"/>
  <c r="DC320" i="5"/>
  <c r="CY320" i="5"/>
  <c r="CU320" i="5"/>
  <c r="CQ320" i="5"/>
  <c r="BK320" i="5"/>
  <c r="CA324" i="5"/>
  <c r="BW324" i="5"/>
  <c r="BZ324" i="5"/>
  <c r="BV324" i="5"/>
  <c r="BU324" i="5"/>
  <c r="BY316" i="5"/>
  <c r="CB324" i="5"/>
  <c r="BX324" i="5"/>
  <c r="CO324" i="5"/>
  <c r="CK324" i="5"/>
  <c r="CG324" i="5"/>
  <c r="CC324" i="5"/>
  <c r="CN324" i="5"/>
  <c r="CJ324" i="5"/>
  <c r="CF324" i="5"/>
  <c r="CM324" i="5"/>
  <c r="CI324" i="5"/>
  <c r="CE324" i="5"/>
  <c r="CP324" i="5"/>
  <c r="CL324" i="5"/>
  <c r="CH324" i="5"/>
  <c r="CD324" i="5"/>
  <c r="DF324" i="5"/>
  <c r="DB324" i="5"/>
  <c r="CX324" i="5"/>
  <c r="CT324" i="5"/>
  <c r="DE324" i="5"/>
  <c r="DA324" i="5"/>
  <c r="CW324" i="5"/>
  <c r="CS324" i="5"/>
  <c r="DD324" i="5"/>
  <c r="CZ324" i="5"/>
  <c r="CV324" i="5"/>
  <c r="CR324" i="5"/>
  <c r="DC324" i="5"/>
  <c r="CY324" i="5"/>
  <c r="CU324" i="5"/>
  <c r="CQ324" i="5"/>
  <c r="BK324" i="5"/>
  <c r="CA328" i="5"/>
  <c r="BW328" i="5"/>
  <c r="BZ328" i="5"/>
  <c r="BV328" i="5"/>
  <c r="BU328" i="5"/>
  <c r="BY320" i="5"/>
  <c r="CB328" i="5"/>
  <c r="BX328" i="5"/>
  <c r="CO328" i="5"/>
  <c r="CK328" i="5"/>
  <c r="CG328" i="5"/>
  <c r="CC328" i="5"/>
  <c r="CN328" i="5"/>
  <c r="CJ328" i="5"/>
  <c r="CF328" i="5"/>
  <c r="CM328" i="5"/>
  <c r="CI328" i="5"/>
  <c r="CE328" i="5"/>
  <c r="CP328" i="5"/>
  <c r="CL328" i="5"/>
  <c r="CH328" i="5"/>
  <c r="CD328" i="5"/>
  <c r="DF328" i="5"/>
  <c r="DB328" i="5"/>
  <c r="CX328" i="5"/>
  <c r="CT328" i="5"/>
  <c r="DE328" i="5"/>
  <c r="DA328" i="5"/>
  <c r="CW328" i="5"/>
  <c r="CS328" i="5"/>
  <c r="DD328" i="5"/>
  <c r="CZ328" i="5"/>
  <c r="CV328" i="5"/>
  <c r="CR328" i="5"/>
  <c r="DC328" i="5"/>
  <c r="CY328" i="5"/>
  <c r="CU328" i="5"/>
  <c r="CQ328" i="5"/>
  <c r="BK328" i="5"/>
  <c r="CA332" i="5"/>
  <c r="BW332" i="5"/>
  <c r="BZ332" i="5"/>
  <c r="BV332" i="5"/>
  <c r="BU332" i="5"/>
  <c r="BY324" i="5"/>
  <c r="CB332" i="5"/>
  <c r="BX332" i="5"/>
  <c r="CO332" i="5"/>
  <c r="CK332" i="5"/>
  <c r="CG332" i="5"/>
  <c r="CC332" i="5"/>
  <c r="CN332" i="5"/>
  <c r="CJ332" i="5"/>
  <c r="CF332" i="5"/>
  <c r="CM332" i="5"/>
  <c r="CI332" i="5"/>
  <c r="CE332" i="5"/>
  <c r="CP332" i="5"/>
  <c r="CL332" i="5"/>
  <c r="CH332" i="5"/>
  <c r="CD332" i="5"/>
  <c r="DF332" i="5"/>
  <c r="DB332" i="5"/>
  <c r="CX332" i="5"/>
  <c r="CT332" i="5"/>
  <c r="DE332" i="5"/>
  <c r="DA332" i="5"/>
  <c r="CW332" i="5"/>
  <c r="CS332" i="5"/>
  <c r="DD332" i="5"/>
  <c r="CZ332" i="5"/>
  <c r="CV332" i="5"/>
  <c r="CR332" i="5"/>
  <c r="DC332" i="5"/>
  <c r="CY332" i="5"/>
  <c r="CU332" i="5"/>
  <c r="CQ332" i="5"/>
  <c r="BK332" i="5"/>
  <c r="CA336" i="5"/>
  <c r="BW336" i="5"/>
  <c r="BZ336" i="5"/>
  <c r="BV336" i="5"/>
  <c r="BU336" i="5"/>
  <c r="BY328" i="5"/>
  <c r="CB336" i="5"/>
  <c r="BX336" i="5"/>
  <c r="CO336" i="5"/>
  <c r="CK336" i="5"/>
  <c r="CG336" i="5"/>
  <c r="CC336" i="5"/>
  <c r="CN336" i="5"/>
  <c r="CJ336" i="5"/>
  <c r="CF336" i="5"/>
  <c r="CM336" i="5"/>
  <c r="CI336" i="5"/>
  <c r="CE336" i="5"/>
  <c r="CP336" i="5"/>
  <c r="CL336" i="5"/>
  <c r="CH336" i="5"/>
  <c r="CD336" i="5"/>
  <c r="DF336" i="5"/>
  <c r="DB336" i="5"/>
  <c r="CX336" i="5"/>
  <c r="CT336" i="5"/>
  <c r="DE336" i="5"/>
  <c r="DA336" i="5"/>
  <c r="CW336" i="5"/>
  <c r="CS336" i="5"/>
  <c r="DD336" i="5"/>
  <c r="CZ336" i="5"/>
  <c r="CV336" i="5"/>
  <c r="CR336" i="5"/>
  <c r="DC336" i="5"/>
  <c r="CY336" i="5"/>
  <c r="CU336" i="5"/>
  <c r="CQ336" i="5"/>
  <c r="BK336" i="5"/>
  <c r="CA340" i="5"/>
  <c r="BW340" i="5"/>
  <c r="BZ340" i="5"/>
  <c r="BV340" i="5"/>
  <c r="BU340" i="5"/>
  <c r="BY332" i="5"/>
  <c r="CB340" i="5"/>
  <c r="BX340" i="5"/>
  <c r="CO340" i="5"/>
  <c r="CK340" i="5"/>
  <c r="CG340" i="5"/>
  <c r="CC340" i="5"/>
  <c r="CN340" i="5"/>
  <c r="CJ340" i="5"/>
  <c r="CF340" i="5"/>
  <c r="CM340" i="5"/>
  <c r="CI340" i="5"/>
  <c r="CE340" i="5"/>
  <c r="CP340" i="5"/>
  <c r="CL340" i="5"/>
  <c r="CH340" i="5"/>
  <c r="CD340" i="5"/>
  <c r="DF340" i="5"/>
  <c r="DB340" i="5"/>
  <c r="CX340" i="5"/>
  <c r="CT340" i="5"/>
  <c r="DE340" i="5"/>
  <c r="DA340" i="5"/>
  <c r="CW340" i="5"/>
  <c r="CS340" i="5"/>
  <c r="DD340" i="5"/>
  <c r="CZ340" i="5"/>
  <c r="CV340" i="5"/>
  <c r="CR340" i="5"/>
  <c r="DC340" i="5"/>
  <c r="CY340" i="5"/>
  <c r="CU340" i="5"/>
  <c r="CQ340" i="5"/>
  <c r="BK340" i="5"/>
  <c r="CA344" i="5"/>
  <c r="BW344" i="5"/>
  <c r="BZ344" i="5"/>
  <c r="BV344" i="5"/>
  <c r="BU344" i="5"/>
  <c r="BY336" i="5"/>
  <c r="CB344" i="5"/>
  <c r="BX344" i="5"/>
  <c r="CO344" i="5"/>
  <c r="CK344" i="5"/>
  <c r="CG344" i="5"/>
  <c r="CC344" i="5"/>
  <c r="CN344" i="5"/>
  <c r="CJ344" i="5"/>
  <c r="CF344" i="5"/>
  <c r="CM344" i="5"/>
  <c r="CI344" i="5"/>
  <c r="CE344" i="5"/>
  <c r="CP344" i="5"/>
  <c r="CL344" i="5"/>
  <c r="CH344" i="5"/>
  <c r="CD344" i="5"/>
  <c r="DF344" i="5"/>
  <c r="DB344" i="5"/>
  <c r="CX344" i="5"/>
  <c r="CT344" i="5"/>
  <c r="DE344" i="5"/>
  <c r="DA344" i="5"/>
  <c r="CW344" i="5"/>
  <c r="CS344" i="5"/>
  <c r="DD344" i="5"/>
  <c r="CZ344" i="5"/>
  <c r="CV344" i="5"/>
  <c r="CR344" i="5"/>
  <c r="DC344" i="5"/>
  <c r="CY344" i="5"/>
  <c r="CU344" i="5"/>
  <c r="CQ344" i="5"/>
  <c r="BK344" i="5"/>
  <c r="CA348" i="5"/>
  <c r="BW348" i="5"/>
  <c r="BZ348" i="5"/>
  <c r="BV348" i="5"/>
  <c r="BU348" i="5"/>
  <c r="BY340" i="5"/>
  <c r="CB348" i="5"/>
  <c r="BX348" i="5"/>
  <c r="CO348" i="5"/>
  <c r="CK348" i="5"/>
  <c r="CG348" i="5"/>
  <c r="CC348" i="5"/>
  <c r="CN348" i="5"/>
  <c r="CJ348" i="5"/>
  <c r="CF348" i="5"/>
  <c r="CM348" i="5"/>
  <c r="CI348" i="5"/>
  <c r="CE348" i="5"/>
  <c r="CP348" i="5"/>
  <c r="CL348" i="5"/>
  <c r="CH348" i="5"/>
  <c r="CD348" i="5"/>
  <c r="DF348" i="5"/>
  <c r="DB348" i="5"/>
  <c r="CX348" i="5"/>
  <c r="CT348" i="5"/>
  <c r="DE348" i="5"/>
  <c r="DA348" i="5"/>
  <c r="CW348" i="5"/>
  <c r="CS348" i="5"/>
  <c r="DD348" i="5"/>
  <c r="CZ348" i="5"/>
  <c r="CV348" i="5"/>
  <c r="CR348" i="5"/>
  <c r="DC348" i="5"/>
  <c r="CY348" i="5"/>
  <c r="CU348" i="5"/>
  <c r="CQ348" i="5"/>
  <c r="BK348" i="5"/>
  <c r="CA352" i="5"/>
  <c r="BW352" i="5"/>
  <c r="BZ352" i="5"/>
  <c r="BV352" i="5"/>
  <c r="BU352" i="5"/>
  <c r="BY344" i="5"/>
  <c r="CB352" i="5"/>
  <c r="BX352" i="5"/>
  <c r="CO352" i="5"/>
  <c r="CK352" i="5"/>
  <c r="CG352" i="5"/>
  <c r="CC352" i="5"/>
  <c r="CN352" i="5"/>
  <c r="CJ352" i="5"/>
  <c r="CF352" i="5"/>
  <c r="CM352" i="5"/>
  <c r="CI352" i="5"/>
  <c r="CE352" i="5"/>
  <c r="CP352" i="5"/>
  <c r="CL352" i="5"/>
  <c r="CH352" i="5"/>
  <c r="CD352" i="5"/>
  <c r="DF352" i="5"/>
  <c r="DB352" i="5"/>
  <c r="CX352" i="5"/>
  <c r="CT352" i="5"/>
  <c r="DE352" i="5"/>
  <c r="DA352" i="5"/>
  <c r="CW352" i="5"/>
  <c r="CS352" i="5"/>
  <c r="DD352" i="5"/>
  <c r="CZ352" i="5"/>
  <c r="CV352" i="5"/>
  <c r="CR352" i="5"/>
  <c r="DC352" i="5"/>
  <c r="CY352" i="5"/>
  <c r="CU352" i="5"/>
  <c r="CQ352" i="5"/>
  <c r="BK352" i="5"/>
  <c r="CA356" i="5"/>
  <c r="BW356" i="5"/>
  <c r="BZ356" i="5"/>
  <c r="BV356" i="5"/>
  <c r="BU356" i="5"/>
  <c r="BY348" i="5"/>
  <c r="CB356" i="5"/>
  <c r="BX356" i="5"/>
  <c r="CO356" i="5"/>
  <c r="CK356" i="5"/>
  <c r="CG356" i="5"/>
  <c r="CC356" i="5"/>
  <c r="CN356" i="5"/>
  <c r="CJ356" i="5"/>
  <c r="CF356" i="5"/>
  <c r="CM356" i="5"/>
  <c r="CI356" i="5"/>
  <c r="CE356" i="5"/>
  <c r="CP356" i="5"/>
  <c r="CL356" i="5"/>
  <c r="CH356" i="5"/>
  <c r="CD356" i="5"/>
  <c r="DF356" i="5"/>
  <c r="DB356" i="5"/>
  <c r="CX356" i="5"/>
  <c r="CT356" i="5"/>
  <c r="DE356" i="5"/>
  <c r="DA356" i="5"/>
  <c r="CW356" i="5"/>
  <c r="CS356" i="5"/>
  <c r="DD356" i="5"/>
  <c r="CZ356" i="5"/>
  <c r="CV356" i="5"/>
  <c r="CR356" i="5"/>
  <c r="DC356" i="5"/>
  <c r="CY356" i="5"/>
  <c r="CU356" i="5"/>
  <c r="CQ356" i="5"/>
  <c r="BK356" i="5"/>
  <c r="CA360" i="5"/>
  <c r="BW360" i="5"/>
  <c r="BZ360" i="5"/>
  <c r="BV360" i="5"/>
  <c r="BU360" i="5"/>
  <c r="BY352" i="5"/>
  <c r="CB360" i="5"/>
  <c r="BX360" i="5"/>
  <c r="CO360" i="5"/>
  <c r="CK360" i="5"/>
  <c r="CG360" i="5"/>
  <c r="CC360" i="5"/>
  <c r="CN360" i="5"/>
  <c r="CJ360" i="5"/>
  <c r="CF360" i="5"/>
  <c r="CM360" i="5"/>
  <c r="CI360" i="5"/>
  <c r="CE360" i="5"/>
  <c r="CP360" i="5"/>
  <c r="CL360" i="5"/>
  <c r="CH360" i="5"/>
  <c r="CD360" i="5"/>
  <c r="DF360" i="5"/>
  <c r="DB360" i="5"/>
  <c r="CX360" i="5"/>
  <c r="CT360" i="5"/>
  <c r="DE360" i="5"/>
  <c r="DA360" i="5"/>
  <c r="CW360" i="5"/>
  <c r="CS360" i="5"/>
  <c r="DD360" i="5"/>
  <c r="CZ360" i="5"/>
  <c r="CV360" i="5"/>
  <c r="CR360" i="5"/>
  <c r="DC360" i="5"/>
  <c r="CY360" i="5"/>
  <c r="CU360" i="5"/>
  <c r="CQ360" i="5"/>
  <c r="BK360" i="5"/>
  <c r="CA364" i="5"/>
  <c r="BW364" i="5"/>
  <c r="BZ364" i="5"/>
  <c r="BV364" i="5"/>
  <c r="BU364" i="5"/>
  <c r="BY356" i="5"/>
  <c r="CB364" i="5"/>
  <c r="BX364" i="5"/>
  <c r="CO364" i="5"/>
  <c r="CK364" i="5"/>
  <c r="CG364" i="5"/>
  <c r="CC364" i="5"/>
  <c r="CN364" i="5"/>
  <c r="CJ364" i="5"/>
  <c r="CF364" i="5"/>
  <c r="CM364" i="5"/>
  <c r="CI364" i="5"/>
  <c r="CE364" i="5"/>
  <c r="CP364" i="5"/>
  <c r="CL364" i="5"/>
  <c r="CH364" i="5"/>
  <c r="CD364" i="5"/>
  <c r="DF364" i="5"/>
  <c r="DB364" i="5"/>
  <c r="CX364" i="5"/>
  <c r="CT364" i="5"/>
  <c r="DE364" i="5"/>
  <c r="DA364" i="5"/>
  <c r="CW364" i="5"/>
  <c r="CS364" i="5"/>
  <c r="DD364" i="5"/>
  <c r="CZ364" i="5"/>
  <c r="CV364" i="5"/>
  <c r="CR364" i="5"/>
  <c r="DC364" i="5"/>
  <c r="CY364" i="5"/>
  <c r="CU364" i="5"/>
  <c r="CQ364" i="5"/>
  <c r="BK364" i="5"/>
  <c r="CA368" i="5"/>
  <c r="BW368" i="5"/>
  <c r="BZ368" i="5"/>
  <c r="BV368" i="5"/>
  <c r="BU368" i="5"/>
  <c r="BY360" i="5"/>
  <c r="CB368" i="5"/>
  <c r="BX368" i="5"/>
  <c r="CO368" i="5"/>
  <c r="CK368" i="5"/>
  <c r="CG368" i="5"/>
  <c r="CC368" i="5"/>
  <c r="CN368" i="5"/>
  <c r="CJ368" i="5"/>
  <c r="CF368" i="5"/>
  <c r="CM368" i="5"/>
  <c r="CI368" i="5"/>
  <c r="CE368" i="5"/>
  <c r="CP368" i="5"/>
  <c r="CL368" i="5"/>
  <c r="CH368" i="5"/>
  <c r="CD368" i="5"/>
  <c r="DF368" i="5"/>
  <c r="DB368" i="5"/>
  <c r="CX368" i="5"/>
  <c r="CT368" i="5"/>
  <c r="DE368" i="5"/>
  <c r="DA368" i="5"/>
  <c r="CW368" i="5"/>
  <c r="CS368" i="5"/>
  <c r="DD368" i="5"/>
  <c r="CZ368" i="5"/>
  <c r="CV368" i="5"/>
  <c r="CR368" i="5"/>
  <c r="DC368" i="5"/>
  <c r="CY368" i="5"/>
  <c r="CU368" i="5"/>
  <c r="CQ368" i="5"/>
  <c r="BK368" i="5"/>
  <c r="BZ372" i="5"/>
  <c r="BV372" i="5"/>
  <c r="CA372" i="5"/>
  <c r="BU372" i="5"/>
  <c r="BX372" i="5"/>
  <c r="BY364" i="5"/>
  <c r="CB372" i="5"/>
  <c r="BW372" i="5"/>
  <c r="CO372" i="5"/>
  <c r="CK372" i="5"/>
  <c r="CG372" i="5"/>
  <c r="CC372" i="5"/>
  <c r="CN372" i="5"/>
  <c r="CJ372" i="5"/>
  <c r="CF372" i="5"/>
  <c r="CM372" i="5"/>
  <c r="CI372" i="5"/>
  <c r="CE372" i="5"/>
  <c r="CP372" i="5"/>
  <c r="CL372" i="5"/>
  <c r="CH372" i="5"/>
  <c r="CD372" i="5"/>
  <c r="DF372" i="5"/>
  <c r="DB372" i="5"/>
  <c r="CX372" i="5"/>
  <c r="CT372" i="5"/>
  <c r="DE372" i="5"/>
  <c r="DA372" i="5"/>
  <c r="CW372" i="5"/>
  <c r="CS372" i="5"/>
  <c r="DD372" i="5"/>
  <c r="CZ372" i="5"/>
  <c r="CV372" i="5"/>
  <c r="CR372" i="5"/>
  <c r="DC372" i="5"/>
  <c r="CY372" i="5"/>
  <c r="CU372" i="5"/>
  <c r="CQ372" i="5"/>
  <c r="BK372" i="5"/>
  <c r="CA376" i="5"/>
  <c r="BW376" i="5"/>
  <c r="BZ376" i="5"/>
  <c r="BV376" i="5"/>
  <c r="BX376" i="5"/>
  <c r="BU376" i="5"/>
  <c r="CB376" i="5"/>
  <c r="BY368" i="5"/>
  <c r="CO376" i="5"/>
  <c r="CK376" i="5"/>
  <c r="CG376" i="5"/>
  <c r="CC376" i="5"/>
  <c r="CN376" i="5"/>
  <c r="CJ376" i="5"/>
  <c r="CF376" i="5"/>
  <c r="CM376" i="5"/>
  <c r="CI376" i="5"/>
  <c r="CE376" i="5"/>
  <c r="CP376" i="5"/>
  <c r="CL376" i="5"/>
  <c r="CH376" i="5"/>
  <c r="CD376" i="5"/>
  <c r="DF376" i="5"/>
  <c r="DB376" i="5"/>
  <c r="CX376" i="5"/>
  <c r="CT376" i="5"/>
  <c r="DE376" i="5"/>
  <c r="DA376" i="5"/>
  <c r="CW376" i="5"/>
  <c r="CS376" i="5"/>
  <c r="DD376" i="5"/>
  <c r="CZ376" i="5"/>
  <c r="CV376" i="5"/>
  <c r="CR376" i="5"/>
  <c r="DC376" i="5"/>
  <c r="CY376" i="5"/>
  <c r="CU376" i="5"/>
  <c r="CQ376" i="5"/>
  <c r="BK376" i="5"/>
  <c r="CA380" i="5"/>
  <c r="BW380" i="5"/>
  <c r="BZ380" i="5"/>
  <c r="BV380" i="5"/>
  <c r="BX380" i="5"/>
  <c r="BU380" i="5"/>
  <c r="BY372" i="5"/>
  <c r="CB380" i="5"/>
  <c r="CO380" i="5"/>
  <c r="CK380" i="5"/>
  <c r="CG380" i="5"/>
  <c r="CC380" i="5"/>
  <c r="CN380" i="5"/>
  <c r="CJ380" i="5"/>
  <c r="CF380" i="5"/>
  <c r="CM380" i="5"/>
  <c r="CI380" i="5"/>
  <c r="CE380" i="5"/>
  <c r="CP380" i="5"/>
  <c r="CL380" i="5"/>
  <c r="CH380" i="5"/>
  <c r="CD380" i="5"/>
  <c r="DF380" i="5"/>
  <c r="DB380" i="5"/>
  <c r="CX380" i="5"/>
  <c r="CT380" i="5"/>
  <c r="DE380" i="5"/>
  <c r="DA380" i="5"/>
  <c r="CW380" i="5"/>
  <c r="CS380" i="5"/>
  <c r="DD380" i="5"/>
  <c r="CZ380" i="5"/>
  <c r="CV380" i="5"/>
  <c r="CR380" i="5"/>
  <c r="DC380" i="5"/>
  <c r="CY380" i="5"/>
  <c r="CU380" i="5"/>
  <c r="CQ380" i="5"/>
  <c r="BK380" i="5"/>
  <c r="CA384" i="5"/>
  <c r="BW384" i="5"/>
  <c r="BZ384" i="5"/>
  <c r="BV384" i="5"/>
  <c r="BU384" i="5"/>
  <c r="CB384" i="5"/>
  <c r="BX384" i="5"/>
  <c r="BY376" i="5"/>
  <c r="CO384" i="5"/>
  <c r="CK384" i="5"/>
  <c r="CG384" i="5"/>
  <c r="CC384" i="5"/>
  <c r="CN384" i="5"/>
  <c r="CJ384" i="5"/>
  <c r="CF384" i="5"/>
  <c r="CM384" i="5"/>
  <c r="CI384" i="5"/>
  <c r="CE384" i="5"/>
  <c r="CP384" i="5"/>
  <c r="CL384" i="5"/>
  <c r="CH384" i="5"/>
  <c r="CD384" i="5"/>
  <c r="DF384" i="5"/>
  <c r="DB384" i="5"/>
  <c r="CX384" i="5"/>
  <c r="CT384" i="5"/>
  <c r="DE384" i="5"/>
  <c r="DA384" i="5"/>
  <c r="CW384" i="5"/>
  <c r="CS384" i="5"/>
  <c r="DD384" i="5"/>
  <c r="CZ384" i="5"/>
  <c r="CV384" i="5"/>
  <c r="CR384" i="5"/>
  <c r="DC384" i="5"/>
  <c r="CY384" i="5"/>
  <c r="CU384" i="5"/>
  <c r="CQ384" i="5"/>
  <c r="BK384" i="5"/>
  <c r="CA388" i="5"/>
  <c r="BW388" i="5"/>
  <c r="BZ388" i="5"/>
  <c r="BV388" i="5"/>
  <c r="BU388" i="5"/>
  <c r="CB388" i="5"/>
  <c r="BX388" i="5"/>
  <c r="BY380" i="5"/>
  <c r="CO388" i="5"/>
  <c r="CK388" i="5"/>
  <c r="CG388" i="5"/>
  <c r="CC388" i="5"/>
  <c r="CN388" i="5"/>
  <c r="CJ388" i="5"/>
  <c r="CF388" i="5"/>
  <c r="CM388" i="5"/>
  <c r="CI388" i="5"/>
  <c r="CE388" i="5"/>
  <c r="CP388" i="5"/>
  <c r="CL388" i="5"/>
  <c r="CH388" i="5"/>
  <c r="CD388" i="5"/>
  <c r="DF388" i="5"/>
  <c r="DB388" i="5"/>
  <c r="CX388" i="5"/>
  <c r="CT388" i="5"/>
  <c r="DE388" i="5"/>
  <c r="DA388" i="5"/>
  <c r="CW388" i="5"/>
  <c r="CS388" i="5"/>
  <c r="DD388" i="5"/>
  <c r="CZ388" i="5"/>
  <c r="CV388" i="5"/>
  <c r="CR388" i="5"/>
  <c r="DC388" i="5"/>
  <c r="CY388" i="5"/>
  <c r="CU388" i="5"/>
  <c r="CQ388" i="5"/>
  <c r="BK388" i="5"/>
  <c r="CA392" i="5"/>
  <c r="BW392" i="5"/>
  <c r="BZ392" i="5"/>
  <c r="BV392" i="5"/>
  <c r="BU392" i="5"/>
  <c r="BY384" i="5"/>
  <c r="CB392" i="5"/>
  <c r="BX392" i="5"/>
  <c r="CO392" i="5"/>
  <c r="CK392" i="5"/>
  <c r="CG392" i="5"/>
  <c r="CC392" i="5"/>
  <c r="CN392" i="5"/>
  <c r="CJ392" i="5"/>
  <c r="CF392" i="5"/>
  <c r="CM392" i="5"/>
  <c r="CI392" i="5"/>
  <c r="CE392" i="5"/>
  <c r="CP392" i="5"/>
  <c r="CL392" i="5"/>
  <c r="CH392" i="5"/>
  <c r="CD392" i="5"/>
  <c r="DF392" i="5"/>
  <c r="DB392" i="5"/>
  <c r="CX392" i="5"/>
  <c r="CT392" i="5"/>
  <c r="DE392" i="5"/>
  <c r="DA392" i="5"/>
  <c r="CW392" i="5"/>
  <c r="CS392" i="5"/>
  <c r="DD392" i="5"/>
  <c r="CZ392" i="5"/>
  <c r="CV392" i="5"/>
  <c r="CR392" i="5"/>
  <c r="DC392" i="5"/>
  <c r="CY392" i="5"/>
  <c r="CU392" i="5"/>
  <c r="CQ392" i="5"/>
  <c r="BK392" i="5"/>
  <c r="CB396" i="5"/>
  <c r="BX396" i="5"/>
  <c r="BW396" i="5"/>
  <c r="CA396" i="5"/>
  <c r="BV396" i="5"/>
  <c r="BZ396" i="5"/>
  <c r="BU396" i="5"/>
  <c r="BY388" i="5"/>
  <c r="CM396" i="5"/>
  <c r="CI396" i="5"/>
  <c r="CE396" i="5"/>
  <c r="CP396" i="5"/>
  <c r="CL396" i="5"/>
  <c r="CH396" i="5"/>
  <c r="CD396" i="5"/>
  <c r="CK396" i="5"/>
  <c r="CC396" i="5"/>
  <c r="CJ396" i="5"/>
  <c r="CO396" i="5"/>
  <c r="CG396" i="5"/>
  <c r="CN396" i="5"/>
  <c r="CF396" i="5"/>
  <c r="DF396" i="5"/>
  <c r="DB396" i="5"/>
  <c r="CX396" i="5"/>
  <c r="CT396" i="5"/>
  <c r="DE396" i="5"/>
  <c r="DA396" i="5"/>
  <c r="CW396" i="5"/>
  <c r="CS396" i="5"/>
  <c r="DD396" i="5"/>
  <c r="CZ396" i="5"/>
  <c r="CV396" i="5"/>
  <c r="CR396" i="5"/>
  <c r="DC396" i="5"/>
  <c r="CY396" i="5"/>
  <c r="CU396" i="5"/>
  <c r="CQ396" i="5"/>
  <c r="BK396" i="5"/>
  <c r="CB400" i="5"/>
  <c r="BX400" i="5"/>
  <c r="BW400" i="5"/>
  <c r="CA400" i="5"/>
  <c r="BV400" i="5"/>
  <c r="BZ400" i="5"/>
  <c r="BU400" i="5"/>
  <c r="BY392" i="5"/>
  <c r="CM400" i="5"/>
  <c r="CI400" i="5"/>
  <c r="CE400" i="5"/>
  <c r="CP400" i="5"/>
  <c r="CL400" i="5"/>
  <c r="CH400" i="5"/>
  <c r="CD400" i="5"/>
  <c r="CK400" i="5"/>
  <c r="CC400" i="5"/>
  <c r="CJ400" i="5"/>
  <c r="CO400" i="5"/>
  <c r="CG400" i="5"/>
  <c r="CN400" i="5"/>
  <c r="CF400" i="5"/>
  <c r="DF400" i="5"/>
  <c r="DB400" i="5"/>
  <c r="CX400" i="5"/>
  <c r="CT400" i="5"/>
  <c r="DE400" i="5"/>
  <c r="DA400" i="5"/>
  <c r="CW400" i="5"/>
  <c r="CS400" i="5"/>
  <c r="DD400" i="5"/>
  <c r="CZ400" i="5"/>
  <c r="CV400" i="5"/>
  <c r="CR400" i="5"/>
  <c r="DC400" i="5"/>
  <c r="CY400" i="5"/>
  <c r="CU400" i="5"/>
  <c r="CQ400" i="5"/>
  <c r="BK400" i="5"/>
  <c r="CB404" i="5"/>
  <c r="BX404" i="5"/>
  <c r="BW404" i="5"/>
  <c r="CA404" i="5"/>
  <c r="BV404" i="5"/>
  <c r="BZ404" i="5"/>
  <c r="BU404" i="5"/>
  <c r="BY396" i="5"/>
  <c r="CM404" i="5"/>
  <c r="CI404" i="5"/>
  <c r="CE404" i="5"/>
  <c r="CP404" i="5"/>
  <c r="CL404" i="5"/>
  <c r="CH404" i="5"/>
  <c r="CD404" i="5"/>
  <c r="CK404" i="5"/>
  <c r="CC404" i="5"/>
  <c r="CJ404" i="5"/>
  <c r="CO404" i="5"/>
  <c r="CG404" i="5"/>
  <c r="CN404" i="5"/>
  <c r="CF404" i="5"/>
  <c r="DF404" i="5"/>
  <c r="DB404" i="5"/>
  <c r="CX404" i="5"/>
  <c r="CT404" i="5"/>
  <c r="DE404" i="5"/>
  <c r="DA404" i="5"/>
  <c r="CW404" i="5"/>
  <c r="CS404" i="5"/>
  <c r="DD404" i="5"/>
  <c r="CZ404" i="5"/>
  <c r="CV404" i="5"/>
  <c r="CR404" i="5"/>
  <c r="DC404" i="5"/>
  <c r="CY404" i="5"/>
  <c r="CU404" i="5"/>
  <c r="CQ404" i="5"/>
  <c r="BK404" i="5"/>
  <c r="CB408" i="5"/>
  <c r="BX408" i="5"/>
  <c r="BW408" i="5"/>
  <c r="CA408" i="5"/>
  <c r="BV408" i="5"/>
  <c r="BZ408" i="5"/>
  <c r="BU408" i="5"/>
  <c r="BY400" i="5"/>
  <c r="CM408" i="5"/>
  <c r="CI408" i="5"/>
  <c r="CE408" i="5"/>
  <c r="CP408" i="5"/>
  <c r="CL408" i="5"/>
  <c r="CH408" i="5"/>
  <c r="CD408" i="5"/>
  <c r="CO408" i="5"/>
  <c r="CK408" i="5"/>
  <c r="CG408" i="5"/>
  <c r="CN408" i="5"/>
  <c r="CJ408" i="5"/>
  <c r="CF408" i="5"/>
  <c r="CC408" i="5"/>
  <c r="DF408" i="5"/>
  <c r="DB408" i="5"/>
  <c r="CX408" i="5"/>
  <c r="CT408" i="5"/>
  <c r="DE408" i="5"/>
  <c r="DA408" i="5"/>
  <c r="CW408" i="5"/>
  <c r="CS408" i="5"/>
  <c r="DD408" i="5"/>
  <c r="CZ408" i="5"/>
  <c r="CV408" i="5"/>
  <c r="CR408" i="5"/>
  <c r="DC408" i="5"/>
  <c r="CY408" i="5"/>
  <c r="CU408" i="5"/>
  <c r="CQ408" i="5"/>
  <c r="BK408" i="5"/>
  <c r="CB412" i="5"/>
  <c r="BX412" i="5"/>
  <c r="BW412" i="5"/>
  <c r="CA412" i="5"/>
  <c r="BV412" i="5"/>
  <c r="BZ412" i="5"/>
  <c r="BU412" i="5"/>
  <c r="BY404" i="5"/>
  <c r="CM412" i="5"/>
  <c r="CI412" i="5"/>
  <c r="CE412" i="5"/>
  <c r="CP412" i="5"/>
  <c r="CL412" i="5"/>
  <c r="CH412" i="5"/>
  <c r="CD412" i="5"/>
  <c r="CO412" i="5"/>
  <c r="CK412" i="5"/>
  <c r="CG412" i="5"/>
  <c r="CC412" i="5"/>
  <c r="CN412" i="5"/>
  <c r="CJ412" i="5"/>
  <c r="CF412" i="5"/>
  <c r="DF412" i="5"/>
  <c r="DB412" i="5"/>
  <c r="CX412" i="5"/>
  <c r="CT412" i="5"/>
  <c r="DE412" i="5"/>
  <c r="DA412" i="5"/>
  <c r="CW412" i="5"/>
  <c r="CS412" i="5"/>
  <c r="DD412" i="5"/>
  <c r="CZ412" i="5"/>
  <c r="CV412" i="5"/>
  <c r="CR412" i="5"/>
  <c r="DC412" i="5"/>
  <c r="CY412" i="5"/>
  <c r="CU412" i="5"/>
  <c r="CQ412" i="5"/>
  <c r="BK412" i="5"/>
  <c r="CB416" i="5"/>
  <c r="BX416" i="5"/>
  <c r="BW416" i="5"/>
  <c r="CA416" i="5"/>
  <c r="BV416" i="5"/>
  <c r="BZ416" i="5"/>
  <c r="BU416" i="5"/>
  <c r="BY408" i="5"/>
  <c r="CM416" i="5"/>
  <c r="CI416" i="5"/>
  <c r="CE416" i="5"/>
  <c r="CP416" i="5"/>
  <c r="CL416" i="5"/>
  <c r="CH416" i="5"/>
  <c r="CD416" i="5"/>
  <c r="CO416" i="5"/>
  <c r="CK416" i="5"/>
  <c r="CG416" i="5"/>
  <c r="CC416" i="5"/>
  <c r="CN416" i="5"/>
  <c r="CJ416" i="5"/>
  <c r="CF416" i="5"/>
  <c r="DF416" i="5"/>
  <c r="DB416" i="5"/>
  <c r="CX416" i="5"/>
  <c r="CT416" i="5"/>
  <c r="DE416" i="5"/>
  <c r="DA416" i="5"/>
  <c r="CW416" i="5"/>
  <c r="CS416" i="5"/>
  <c r="DD416" i="5"/>
  <c r="CZ416" i="5"/>
  <c r="CV416" i="5"/>
  <c r="CR416" i="5"/>
  <c r="DC416" i="5"/>
  <c r="CY416" i="5"/>
  <c r="CU416" i="5"/>
  <c r="CQ416" i="5"/>
  <c r="BK416" i="5"/>
  <c r="CB420" i="5"/>
  <c r="BX420" i="5"/>
  <c r="CA420" i="5"/>
  <c r="BW420" i="5"/>
  <c r="BZ420" i="5"/>
  <c r="BV420" i="5"/>
  <c r="BU420" i="5"/>
  <c r="BY412" i="5"/>
  <c r="CM420" i="5"/>
  <c r="CI420" i="5"/>
  <c r="CE420" i="5"/>
  <c r="CP420" i="5"/>
  <c r="CL420" i="5"/>
  <c r="CH420" i="5"/>
  <c r="CD420" i="5"/>
  <c r="CO420" i="5"/>
  <c r="CK420" i="5"/>
  <c r="CG420" i="5"/>
  <c r="CC420" i="5"/>
  <c r="CN420" i="5"/>
  <c r="CJ420" i="5"/>
  <c r="CF420" i="5"/>
  <c r="DF420" i="5"/>
  <c r="DB420" i="5"/>
  <c r="CX420" i="5"/>
  <c r="CT420" i="5"/>
  <c r="DE420" i="5"/>
  <c r="DA420" i="5"/>
  <c r="CW420" i="5"/>
  <c r="CS420" i="5"/>
  <c r="DD420" i="5"/>
  <c r="CZ420" i="5"/>
  <c r="CV420" i="5"/>
  <c r="CR420" i="5"/>
  <c r="DC420" i="5"/>
  <c r="CY420" i="5"/>
  <c r="CU420" i="5"/>
  <c r="CQ420" i="5"/>
  <c r="BK420" i="5"/>
  <c r="CB424" i="5"/>
  <c r="BX424" i="5"/>
  <c r="CA424" i="5"/>
  <c r="BW424" i="5"/>
  <c r="BZ424" i="5"/>
  <c r="BV424" i="5"/>
  <c r="BU424" i="5"/>
  <c r="BY416" i="5"/>
  <c r="CM424" i="5"/>
  <c r="CI424" i="5"/>
  <c r="CE424" i="5"/>
  <c r="CP424" i="5"/>
  <c r="CL424" i="5"/>
  <c r="CH424" i="5"/>
  <c r="CD424" i="5"/>
  <c r="CO424" i="5"/>
  <c r="CK424" i="5"/>
  <c r="CG424" i="5"/>
  <c r="CC424" i="5"/>
  <c r="CN424" i="5"/>
  <c r="CJ424" i="5"/>
  <c r="CF424" i="5"/>
  <c r="DF424" i="5"/>
  <c r="DB424" i="5"/>
  <c r="CX424" i="5"/>
  <c r="CT424" i="5"/>
  <c r="DE424" i="5"/>
  <c r="DA424" i="5"/>
  <c r="CW424" i="5"/>
  <c r="CS424" i="5"/>
  <c r="DD424" i="5"/>
  <c r="CZ424" i="5"/>
  <c r="CV424" i="5"/>
  <c r="CR424" i="5"/>
  <c r="DC424" i="5"/>
  <c r="CY424" i="5"/>
  <c r="CU424" i="5"/>
  <c r="CQ424" i="5"/>
  <c r="BK424" i="5"/>
  <c r="CB428" i="5"/>
  <c r="BX428" i="5"/>
  <c r="CA428" i="5"/>
  <c r="BW428" i="5"/>
  <c r="BZ428" i="5"/>
  <c r="BV428" i="5"/>
  <c r="BY420" i="5"/>
  <c r="BU428" i="5"/>
  <c r="CM428" i="5"/>
  <c r="CI428" i="5"/>
  <c r="CE428" i="5"/>
  <c r="CP428" i="5"/>
  <c r="CL428" i="5"/>
  <c r="CH428" i="5"/>
  <c r="CD428" i="5"/>
  <c r="CO428" i="5"/>
  <c r="CK428" i="5"/>
  <c r="CG428" i="5"/>
  <c r="CC428" i="5"/>
  <c r="CN428" i="5"/>
  <c r="CJ428" i="5"/>
  <c r="CF428" i="5"/>
  <c r="DF428" i="5"/>
  <c r="DB428" i="5"/>
  <c r="CX428" i="5"/>
  <c r="CT428" i="5"/>
  <c r="DE428" i="5"/>
  <c r="DA428" i="5"/>
  <c r="CW428" i="5"/>
  <c r="CS428" i="5"/>
  <c r="DD428" i="5"/>
  <c r="CZ428" i="5"/>
  <c r="CV428" i="5"/>
  <c r="CR428" i="5"/>
  <c r="DC428" i="5"/>
  <c r="CY428" i="5"/>
  <c r="CU428" i="5"/>
  <c r="CQ428" i="5"/>
  <c r="BK428" i="5"/>
  <c r="BU432" i="5"/>
  <c r="CB432" i="5"/>
  <c r="BX432" i="5"/>
  <c r="CA432" i="5"/>
  <c r="BW432" i="5"/>
  <c r="BZ432" i="5"/>
  <c r="BV432" i="5"/>
  <c r="BY424" i="5"/>
  <c r="CM432" i="5"/>
  <c r="CI432" i="5"/>
  <c r="CE432" i="5"/>
  <c r="CP432" i="5"/>
  <c r="CL432" i="5"/>
  <c r="CH432" i="5"/>
  <c r="CD432" i="5"/>
  <c r="CO432" i="5"/>
  <c r="CK432" i="5"/>
  <c r="CG432" i="5"/>
  <c r="CC432" i="5"/>
  <c r="CN432" i="5"/>
  <c r="CJ432" i="5"/>
  <c r="CF432" i="5"/>
  <c r="DF432" i="5"/>
  <c r="DB432" i="5"/>
  <c r="CX432" i="5"/>
  <c r="CT432" i="5"/>
  <c r="DE432" i="5"/>
  <c r="DA432" i="5"/>
  <c r="CW432" i="5"/>
  <c r="CS432" i="5"/>
  <c r="DD432" i="5"/>
  <c r="CZ432" i="5"/>
  <c r="CV432" i="5"/>
  <c r="CR432" i="5"/>
  <c r="DC432" i="5"/>
  <c r="CY432" i="5"/>
  <c r="CU432" i="5"/>
  <c r="CQ432" i="5"/>
  <c r="BK432" i="5"/>
  <c r="BU436" i="5"/>
  <c r="CB436" i="5"/>
  <c r="BX436" i="5"/>
  <c r="CA436" i="5"/>
  <c r="BW436" i="5"/>
  <c r="BZ436" i="5"/>
  <c r="BV436" i="5"/>
  <c r="BY428" i="5"/>
  <c r="CM436" i="5"/>
  <c r="CI436" i="5"/>
  <c r="CE436" i="5"/>
  <c r="CP436" i="5"/>
  <c r="CL436" i="5"/>
  <c r="CH436" i="5"/>
  <c r="CD436" i="5"/>
  <c r="CO436" i="5"/>
  <c r="CK436" i="5"/>
  <c r="CG436" i="5"/>
  <c r="CC436" i="5"/>
  <c r="CN436" i="5"/>
  <c r="CJ436" i="5"/>
  <c r="CF436" i="5"/>
  <c r="DF436" i="5"/>
  <c r="DB436" i="5"/>
  <c r="CX436" i="5"/>
  <c r="CT436" i="5"/>
  <c r="DE436" i="5"/>
  <c r="DA436" i="5"/>
  <c r="CW436" i="5"/>
  <c r="CS436" i="5"/>
  <c r="DD436" i="5"/>
  <c r="CZ436" i="5"/>
  <c r="CV436" i="5"/>
  <c r="CR436" i="5"/>
  <c r="DC436" i="5"/>
  <c r="CY436" i="5"/>
  <c r="CU436" i="5"/>
  <c r="CQ436" i="5"/>
  <c r="BK436" i="5"/>
  <c r="BU440" i="5"/>
  <c r="BY432" i="5"/>
  <c r="CB440" i="5"/>
  <c r="BX440" i="5"/>
  <c r="CA440" i="5"/>
  <c r="BW440" i="5"/>
  <c r="BZ440" i="5"/>
  <c r="BV440" i="5"/>
  <c r="CM440" i="5"/>
  <c r="CI440" i="5"/>
  <c r="CE440" i="5"/>
  <c r="CP440" i="5"/>
  <c r="CL440" i="5"/>
  <c r="CH440" i="5"/>
  <c r="CD440" i="5"/>
  <c r="CO440" i="5"/>
  <c r="CK440" i="5"/>
  <c r="CG440" i="5"/>
  <c r="CC440" i="5"/>
  <c r="CN440" i="5"/>
  <c r="CJ440" i="5"/>
  <c r="CF440" i="5"/>
  <c r="DF440" i="5"/>
  <c r="DB440" i="5"/>
  <c r="CX440" i="5"/>
  <c r="CT440" i="5"/>
  <c r="DE440" i="5"/>
  <c r="DA440" i="5"/>
  <c r="CW440" i="5"/>
  <c r="CS440" i="5"/>
  <c r="DD440" i="5"/>
  <c r="CZ440" i="5"/>
  <c r="CV440" i="5"/>
  <c r="CR440" i="5"/>
  <c r="DC440" i="5"/>
  <c r="CY440" i="5"/>
  <c r="CU440" i="5"/>
  <c r="CQ440" i="5"/>
  <c r="BK440" i="5"/>
  <c r="BU444" i="5"/>
  <c r="BY436" i="5"/>
  <c r="CB444" i="5"/>
  <c r="BX444" i="5"/>
  <c r="CA444" i="5"/>
  <c r="BW444" i="5"/>
  <c r="BZ444" i="5"/>
  <c r="BV444" i="5"/>
  <c r="CM444" i="5"/>
  <c r="CI444" i="5"/>
  <c r="CE444" i="5"/>
  <c r="CP444" i="5"/>
  <c r="CL444" i="5"/>
  <c r="CH444" i="5"/>
  <c r="CD444" i="5"/>
  <c r="CO444" i="5"/>
  <c r="CK444" i="5"/>
  <c r="CG444" i="5"/>
  <c r="CC444" i="5"/>
  <c r="CN444" i="5"/>
  <c r="CJ444" i="5"/>
  <c r="CF444" i="5"/>
  <c r="DF444" i="5"/>
  <c r="DB444" i="5"/>
  <c r="CX444" i="5"/>
  <c r="CT444" i="5"/>
  <c r="DE444" i="5"/>
  <c r="DA444" i="5"/>
  <c r="CW444" i="5"/>
  <c r="CS444" i="5"/>
  <c r="DD444" i="5"/>
  <c r="CZ444" i="5"/>
  <c r="CV444" i="5"/>
  <c r="CR444" i="5"/>
  <c r="DC444" i="5"/>
  <c r="CY444" i="5"/>
  <c r="CU444" i="5"/>
  <c r="CQ444" i="5"/>
  <c r="BK444" i="5"/>
  <c r="BU448" i="5"/>
  <c r="BY440" i="5"/>
  <c r="CB448" i="5"/>
  <c r="BX448" i="5"/>
  <c r="CA448" i="5"/>
  <c r="BW448" i="5"/>
  <c r="BZ448" i="5"/>
  <c r="BV448" i="5"/>
  <c r="CM448" i="5"/>
  <c r="CI448" i="5"/>
  <c r="CE448" i="5"/>
  <c r="CP448" i="5"/>
  <c r="CL448" i="5"/>
  <c r="CH448" i="5"/>
  <c r="CD448" i="5"/>
  <c r="CO448" i="5"/>
  <c r="CK448" i="5"/>
  <c r="CG448" i="5"/>
  <c r="CC448" i="5"/>
  <c r="CN448" i="5"/>
  <c r="CJ448" i="5"/>
  <c r="CF448" i="5"/>
  <c r="DF448" i="5"/>
  <c r="DB448" i="5"/>
  <c r="CX448" i="5"/>
  <c r="CT448" i="5"/>
  <c r="DE448" i="5"/>
  <c r="DA448" i="5"/>
  <c r="CW448" i="5"/>
  <c r="CS448" i="5"/>
  <c r="DD448" i="5"/>
  <c r="CZ448" i="5"/>
  <c r="CV448" i="5"/>
  <c r="CR448" i="5"/>
  <c r="DC448" i="5"/>
  <c r="CY448" i="5"/>
  <c r="CU448" i="5"/>
  <c r="CQ448" i="5"/>
  <c r="BK448" i="5"/>
  <c r="J452" i="5"/>
  <c r="BU452" i="5"/>
  <c r="BY444" i="5"/>
  <c r="CB452" i="5"/>
  <c r="BX452" i="5"/>
  <c r="CA452" i="5"/>
  <c r="BW452" i="5"/>
  <c r="BZ452" i="5"/>
  <c r="BV452" i="5"/>
  <c r="CM452" i="5"/>
  <c r="CI452" i="5"/>
  <c r="CE452" i="5"/>
  <c r="CP452" i="5"/>
  <c r="CL452" i="5"/>
  <c r="CH452" i="5"/>
  <c r="CD452" i="5"/>
  <c r="CO452" i="5"/>
  <c r="CK452" i="5"/>
  <c r="CG452" i="5"/>
  <c r="CC452" i="5"/>
  <c r="CN452" i="5"/>
  <c r="CJ452" i="5"/>
  <c r="CF452" i="5"/>
  <c r="DF452" i="5"/>
  <c r="DB452" i="5"/>
  <c r="CX452" i="5"/>
  <c r="CT452" i="5"/>
  <c r="DE452" i="5"/>
  <c r="DA452" i="5"/>
  <c r="CW452" i="5"/>
  <c r="CS452" i="5"/>
  <c r="DD452" i="5"/>
  <c r="CZ452" i="5"/>
  <c r="CV452" i="5"/>
  <c r="CR452" i="5"/>
  <c r="DC452" i="5"/>
  <c r="CY452" i="5"/>
  <c r="CU452" i="5"/>
  <c r="CQ452" i="5"/>
  <c r="BK452" i="5"/>
  <c r="BU456" i="5"/>
  <c r="BY448" i="5"/>
  <c r="CB456" i="5"/>
  <c r="BX456" i="5"/>
  <c r="CA456" i="5"/>
  <c r="BW456" i="5"/>
  <c r="BZ456" i="5"/>
  <c r="BV456" i="5"/>
  <c r="CM456" i="5"/>
  <c r="CI456" i="5"/>
  <c r="CE456" i="5"/>
  <c r="CP456" i="5"/>
  <c r="CL456" i="5"/>
  <c r="CH456" i="5"/>
  <c r="CD456" i="5"/>
  <c r="CO456" i="5"/>
  <c r="CK456" i="5"/>
  <c r="CG456" i="5"/>
  <c r="CC456" i="5"/>
  <c r="CN456" i="5"/>
  <c r="CJ456" i="5"/>
  <c r="CF456" i="5"/>
  <c r="DF456" i="5"/>
  <c r="DB456" i="5"/>
  <c r="CX456" i="5"/>
  <c r="CT456" i="5"/>
  <c r="DE456" i="5"/>
  <c r="DA456" i="5"/>
  <c r="CW456" i="5"/>
  <c r="CS456" i="5"/>
  <c r="DD456" i="5"/>
  <c r="CZ456" i="5"/>
  <c r="CV456" i="5"/>
  <c r="CR456" i="5"/>
  <c r="DC456" i="5"/>
  <c r="CY456" i="5"/>
  <c r="CU456" i="5"/>
  <c r="CQ456" i="5"/>
  <c r="BK456" i="5"/>
  <c r="J460" i="5"/>
  <c r="CB460" i="5"/>
  <c r="BX460" i="5"/>
  <c r="CA460" i="5"/>
  <c r="BW460" i="5"/>
  <c r="BZ460" i="5"/>
  <c r="BV460" i="5"/>
  <c r="BY452" i="5"/>
  <c r="BU460" i="5"/>
  <c r="CM460" i="5"/>
  <c r="CI460" i="5"/>
  <c r="CE460" i="5"/>
  <c r="CP460" i="5"/>
  <c r="CL460" i="5"/>
  <c r="CH460" i="5"/>
  <c r="CD460" i="5"/>
  <c r="CO460" i="5"/>
  <c r="CK460" i="5"/>
  <c r="CG460" i="5"/>
  <c r="CC460" i="5"/>
  <c r="CN460" i="5"/>
  <c r="CJ460" i="5"/>
  <c r="CF460" i="5"/>
  <c r="DF460" i="5"/>
  <c r="DB460" i="5"/>
  <c r="CX460" i="5"/>
  <c r="CT460" i="5"/>
  <c r="DE460" i="5"/>
  <c r="DA460" i="5"/>
  <c r="CW460" i="5"/>
  <c r="CS460" i="5"/>
  <c r="DD460" i="5"/>
  <c r="CZ460" i="5"/>
  <c r="CV460" i="5"/>
  <c r="CR460" i="5"/>
  <c r="DC460" i="5"/>
  <c r="CY460" i="5"/>
  <c r="CU460" i="5"/>
  <c r="CQ460" i="5"/>
  <c r="BK460" i="5"/>
  <c r="CB464" i="5"/>
  <c r="BX464" i="5"/>
  <c r="CA464" i="5"/>
  <c r="BW464" i="5"/>
  <c r="BZ464" i="5"/>
  <c r="BV464" i="5"/>
  <c r="BY456" i="5"/>
  <c r="BU464" i="5"/>
  <c r="CM464" i="5"/>
  <c r="CI464" i="5"/>
  <c r="CE464" i="5"/>
  <c r="CP464" i="5"/>
  <c r="CL464" i="5"/>
  <c r="CH464" i="5"/>
  <c r="CD464" i="5"/>
  <c r="CO464" i="5"/>
  <c r="CK464" i="5"/>
  <c r="CG464" i="5"/>
  <c r="CC464" i="5"/>
  <c r="CN464" i="5"/>
  <c r="CJ464" i="5"/>
  <c r="CF464" i="5"/>
  <c r="DF464" i="5"/>
  <c r="DB464" i="5"/>
  <c r="DC464" i="5"/>
  <c r="CX464" i="5"/>
  <c r="CT464" i="5"/>
  <c r="DA464" i="5"/>
  <c r="CW464" i="5"/>
  <c r="CS464" i="5"/>
  <c r="DE464" i="5"/>
  <c r="CZ464" i="5"/>
  <c r="CV464" i="5"/>
  <c r="CR464" i="5"/>
  <c r="DD464" i="5"/>
  <c r="CY464" i="5"/>
  <c r="CU464" i="5"/>
  <c r="CQ464" i="5"/>
  <c r="BK464" i="5"/>
  <c r="J468" i="5"/>
  <c r="CB468" i="5"/>
  <c r="BX468" i="5"/>
  <c r="CA468" i="5"/>
  <c r="BW468" i="5"/>
  <c r="BZ468" i="5"/>
  <c r="BV468" i="5"/>
  <c r="BY460" i="5"/>
  <c r="BU468" i="5"/>
  <c r="CM468" i="5"/>
  <c r="CI468" i="5"/>
  <c r="CE468" i="5"/>
  <c r="CP468" i="5"/>
  <c r="CL468" i="5"/>
  <c r="CH468" i="5"/>
  <c r="CD468" i="5"/>
  <c r="CO468" i="5"/>
  <c r="CK468" i="5"/>
  <c r="CG468" i="5"/>
  <c r="CC468" i="5"/>
  <c r="CN468" i="5"/>
  <c r="CJ468" i="5"/>
  <c r="CF468" i="5"/>
  <c r="DF468" i="5"/>
  <c r="DB468" i="5"/>
  <c r="CX468" i="5"/>
  <c r="CT468" i="5"/>
  <c r="DE468" i="5"/>
  <c r="DA468" i="5"/>
  <c r="CW468" i="5"/>
  <c r="CS468" i="5"/>
  <c r="CZ468" i="5"/>
  <c r="CR468" i="5"/>
  <c r="CY468" i="5"/>
  <c r="CQ468" i="5"/>
  <c r="DD468" i="5"/>
  <c r="CV468" i="5"/>
  <c r="DC468" i="5"/>
  <c r="CU468" i="5"/>
  <c r="BK468" i="5"/>
  <c r="CB472" i="5"/>
  <c r="BX472" i="5"/>
  <c r="CA472" i="5"/>
  <c r="BW472" i="5"/>
  <c r="BZ472" i="5"/>
  <c r="BV472" i="5"/>
  <c r="BU472" i="5"/>
  <c r="BY464" i="5"/>
  <c r="CM472" i="5"/>
  <c r="CI472" i="5"/>
  <c r="CE472" i="5"/>
  <c r="CP472" i="5"/>
  <c r="CL472" i="5"/>
  <c r="CH472" i="5"/>
  <c r="CD472" i="5"/>
  <c r="CO472" i="5"/>
  <c r="CK472" i="5"/>
  <c r="CG472" i="5"/>
  <c r="CC472" i="5"/>
  <c r="CN472" i="5"/>
  <c r="CJ472" i="5"/>
  <c r="CF472" i="5"/>
  <c r="DF472" i="5"/>
  <c r="DB472" i="5"/>
  <c r="CX472" i="5"/>
  <c r="CT472" i="5"/>
  <c r="DE472" i="5"/>
  <c r="DA472" i="5"/>
  <c r="CW472" i="5"/>
  <c r="CS472" i="5"/>
  <c r="DD472" i="5"/>
  <c r="CZ472" i="5"/>
  <c r="CV472" i="5"/>
  <c r="CR472" i="5"/>
  <c r="DC472" i="5"/>
  <c r="CY472" i="5"/>
  <c r="CU472" i="5"/>
  <c r="CQ472" i="5"/>
  <c r="BK472" i="5"/>
  <c r="J476" i="5"/>
  <c r="CB476" i="5"/>
  <c r="BX476" i="5"/>
  <c r="CA476" i="5"/>
  <c r="BW476" i="5"/>
  <c r="BZ476" i="5"/>
  <c r="BV476" i="5"/>
  <c r="BU476" i="5"/>
  <c r="BY468" i="5"/>
  <c r="CM476" i="5"/>
  <c r="CI476" i="5"/>
  <c r="CE476" i="5"/>
  <c r="CP476" i="5"/>
  <c r="CL476" i="5"/>
  <c r="CH476" i="5"/>
  <c r="CD476" i="5"/>
  <c r="CO476" i="5"/>
  <c r="CK476" i="5"/>
  <c r="CG476" i="5"/>
  <c r="CC476" i="5"/>
  <c r="CN476" i="5"/>
  <c r="CJ476" i="5"/>
  <c r="CF476" i="5"/>
  <c r="DF476" i="5"/>
  <c r="DB476" i="5"/>
  <c r="CX476" i="5"/>
  <c r="CT476" i="5"/>
  <c r="DE476" i="5"/>
  <c r="DA476" i="5"/>
  <c r="CW476" i="5"/>
  <c r="CS476" i="5"/>
  <c r="DD476" i="5"/>
  <c r="CZ476" i="5"/>
  <c r="CV476" i="5"/>
  <c r="CR476" i="5"/>
  <c r="DC476" i="5"/>
  <c r="CY476" i="5"/>
  <c r="CU476" i="5"/>
  <c r="CQ476" i="5"/>
  <c r="BK476" i="5"/>
  <c r="CB480" i="5"/>
  <c r="BX480" i="5"/>
  <c r="CA480" i="5"/>
  <c r="BW480" i="5"/>
  <c r="BZ480" i="5"/>
  <c r="BV480" i="5"/>
  <c r="BU480" i="5"/>
  <c r="BY472" i="5"/>
  <c r="CM480" i="5"/>
  <c r="CI480" i="5"/>
  <c r="CE480" i="5"/>
  <c r="CP480" i="5"/>
  <c r="CL480" i="5"/>
  <c r="CH480" i="5"/>
  <c r="CD480" i="5"/>
  <c r="CO480" i="5"/>
  <c r="CK480" i="5"/>
  <c r="CG480" i="5"/>
  <c r="CC480" i="5"/>
  <c r="CN480" i="5"/>
  <c r="CJ480" i="5"/>
  <c r="CF480" i="5"/>
  <c r="DF480" i="5"/>
  <c r="DB480" i="5"/>
  <c r="CX480" i="5"/>
  <c r="CT480" i="5"/>
  <c r="DE480" i="5"/>
  <c r="DA480" i="5"/>
  <c r="CW480" i="5"/>
  <c r="CS480" i="5"/>
  <c r="DD480" i="5"/>
  <c r="CZ480" i="5"/>
  <c r="CV480" i="5"/>
  <c r="CR480" i="5"/>
  <c r="DC480" i="5"/>
  <c r="CY480" i="5"/>
  <c r="CU480" i="5"/>
  <c r="CQ480" i="5"/>
  <c r="BK480" i="5"/>
  <c r="J484" i="5"/>
  <c r="CB484" i="5"/>
  <c r="BX484" i="5"/>
  <c r="CA484" i="5"/>
  <c r="BW484" i="5"/>
  <c r="BZ484" i="5"/>
  <c r="BV484" i="5"/>
  <c r="BU484" i="5"/>
  <c r="BY476" i="5"/>
  <c r="CM484" i="5"/>
  <c r="CI484" i="5"/>
  <c r="CE484" i="5"/>
  <c r="CP484" i="5"/>
  <c r="CL484" i="5"/>
  <c r="CH484" i="5"/>
  <c r="CD484" i="5"/>
  <c r="CO484" i="5"/>
  <c r="CK484" i="5"/>
  <c r="CG484" i="5"/>
  <c r="CC484" i="5"/>
  <c r="CN484" i="5"/>
  <c r="CJ484" i="5"/>
  <c r="CF484" i="5"/>
  <c r="DF484" i="5"/>
  <c r="DB484" i="5"/>
  <c r="CX484" i="5"/>
  <c r="CT484" i="5"/>
  <c r="DE484" i="5"/>
  <c r="DA484" i="5"/>
  <c r="CW484" i="5"/>
  <c r="CS484" i="5"/>
  <c r="DD484" i="5"/>
  <c r="CZ484" i="5"/>
  <c r="CV484" i="5"/>
  <c r="CR484" i="5"/>
  <c r="DC484" i="5"/>
  <c r="CY484" i="5"/>
  <c r="CU484" i="5"/>
  <c r="CQ484" i="5"/>
  <c r="BK484" i="5"/>
  <c r="CB488" i="5"/>
  <c r="BX488" i="5"/>
  <c r="CA488" i="5"/>
  <c r="BW488" i="5"/>
  <c r="BZ488" i="5"/>
  <c r="BV488" i="5"/>
  <c r="BU488" i="5"/>
  <c r="BY480" i="5"/>
  <c r="CM488" i="5"/>
  <c r="CI488" i="5"/>
  <c r="CE488" i="5"/>
  <c r="CP488" i="5"/>
  <c r="CL488" i="5"/>
  <c r="CH488" i="5"/>
  <c r="CD488" i="5"/>
  <c r="CO488" i="5"/>
  <c r="CK488" i="5"/>
  <c r="CG488" i="5"/>
  <c r="CC488" i="5"/>
  <c r="CN488" i="5"/>
  <c r="CJ488" i="5"/>
  <c r="CF488" i="5"/>
  <c r="DF488" i="5"/>
  <c r="DB488" i="5"/>
  <c r="CX488" i="5"/>
  <c r="CT488" i="5"/>
  <c r="DE488" i="5"/>
  <c r="DA488" i="5"/>
  <c r="CW488" i="5"/>
  <c r="CS488" i="5"/>
  <c r="DD488" i="5"/>
  <c r="CZ488" i="5"/>
  <c r="CV488" i="5"/>
  <c r="CR488" i="5"/>
  <c r="DC488" i="5"/>
  <c r="CY488" i="5"/>
  <c r="CU488" i="5"/>
  <c r="CQ488" i="5"/>
  <c r="BK488" i="5"/>
  <c r="CB492" i="5"/>
  <c r="BX492" i="5"/>
  <c r="CA492" i="5"/>
  <c r="BW492" i="5"/>
  <c r="BZ492" i="5"/>
  <c r="BV492" i="5"/>
  <c r="BU492" i="5"/>
  <c r="BY484" i="5"/>
  <c r="CN492" i="5"/>
  <c r="CJ492" i="5"/>
  <c r="CF492" i="5"/>
  <c r="CM492" i="5"/>
  <c r="CI492" i="5"/>
  <c r="CE492" i="5"/>
  <c r="CL492" i="5"/>
  <c r="CD492" i="5"/>
  <c r="CK492" i="5"/>
  <c r="CC492" i="5"/>
  <c r="CP492" i="5"/>
  <c r="CH492" i="5"/>
  <c r="CO492" i="5"/>
  <c r="CG492" i="5"/>
  <c r="DF492" i="5"/>
  <c r="DB492" i="5"/>
  <c r="CX492" i="5"/>
  <c r="CT492" i="5"/>
  <c r="DE492" i="5"/>
  <c r="DA492" i="5"/>
  <c r="CW492" i="5"/>
  <c r="CS492" i="5"/>
  <c r="DD492" i="5"/>
  <c r="CZ492" i="5"/>
  <c r="CV492" i="5"/>
  <c r="CR492" i="5"/>
  <c r="DC492" i="5"/>
  <c r="CY492" i="5"/>
  <c r="CU492" i="5"/>
  <c r="CQ492" i="5"/>
  <c r="BK492" i="5"/>
  <c r="CB496" i="5"/>
  <c r="BX496" i="5"/>
  <c r="CA496" i="5"/>
  <c r="BW496" i="5"/>
  <c r="BZ496" i="5"/>
  <c r="BV496" i="5"/>
  <c r="BU496" i="5"/>
  <c r="BY488" i="5"/>
  <c r="CO496" i="5"/>
  <c r="CK496" i="5"/>
  <c r="CG496" i="5"/>
  <c r="CC496" i="5"/>
  <c r="CN496" i="5"/>
  <c r="CJ496" i="5"/>
  <c r="CF496" i="5"/>
  <c r="CM496" i="5"/>
  <c r="CI496" i="5"/>
  <c r="CE496" i="5"/>
  <c r="CP496" i="5"/>
  <c r="CL496" i="5"/>
  <c r="CH496" i="5"/>
  <c r="CD496" i="5"/>
  <c r="DF496" i="5"/>
  <c r="DB496" i="5"/>
  <c r="CX496" i="5"/>
  <c r="CT496" i="5"/>
  <c r="DE496" i="5"/>
  <c r="DA496" i="5"/>
  <c r="CW496" i="5"/>
  <c r="CS496" i="5"/>
  <c r="DD496" i="5"/>
  <c r="CZ496" i="5"/>
  <c r="CV496" i="5"/>
  <c r="CR496" i="5"/>
  <c r="DC496" i="5"/>
  <c r="CY496" i="5"/>
  <c r="CU496" i="5"/>
  <c r="CQ496" i="5"/>
  <c r="BK496" i="5"/>
  <c r="CB500" i="5"/>
  <c r="BX500" i="5"/>
  <c r="CA500" i="5"/>
  <c r="BW500" i="5"/>
  <c r="BZ500" i="5"/>
  <c r="BV500" i="5"/>
  <c r="BU500" i="5"/>
  <c r="BY492" i="5"/>
  <c r="CO500" i="5"/>
  <c r="CK500" i="5"/>
  <c r="CG500" i="5"/>
  <c r="CC500" i="5"/>
  <c r="CN500" i="5"/>
  <c r="CJ500" i="5"/>
  <c r="CF500" i="5"/>
  <c r="CM500" i="5"/>
  <c r="CI500" i="5"/>
  <c r="CE500" i="5"/>
  <c r="CP500" i="5"/>
  <c r="CL500" i="5"/>
  <c r="CH500" i="5"/>
  <c r="CD500" i="5"/>
  <c r="DF500" i="5"/>
  <c r="DB500" i="5"/>
  <c r="CX500" i="5"/>
  <c r="CT500" i="5"/>
  <c r="DE500" i="5"/>
  <c r="DA500" i="5"/>
  <c r="CW500" i="5"/>
  <c r="CS500" i="5"/>
  <c r="DD500" i="5"/>
  <c r="CZ500" i="5"/>
  <c r="CV500" i="5"/>
  <c r="CR500" i="5"/>
  <c r="DC500" i="5"/>
  <c r="CY500" i="5"/>
  <c r="CU500" i="5"/>
  <c r="CQ500" i="5"/>
  <c r="BK500" i="5"/>
  <c r="BU149" i="5"/>
  <c r="BY141" i="5"/>
  <c r="CB149" i="5"/>
  <c r="BX149" i="5"/>
  <c r="CA149" i="5"/>
  <c r="BW149" i="5"/>
  <c r="BZ149" i="5"/>
  <c r="BV149" i="5"/>
  <c r="CN149" i="5"/>
  <c r="CJ149" i="5"/>
  <c r="CF149" i="5"/>
  <c r="CM149" i="5"/>
  <c r="CI149" i="5"/>
  <c r="CE149" i="5"/>
  <c r="CP149" i="5"/>
  <c r="CL149" i="5"/>
  <c r="CH149" i="5"/>
  <c r="CD149" i="5"/>
  <c r="CO149" i="5"/>
  <c r="CK149" i="5"/>
  <c r="CG149" i="5"/>
  <c r="CC149" i="5"/>
  <c r="CY149" i="5"/>
  <c r="CQ149" i="5"/>
  <c r="DF149" i="5"/>
  <c r="DB149" i="5"/>
  <c r="CX149" i="5"/>
  <c r="CT149" i="5"/>
  <c r="DA149" i="5"/>
  <c r="CS149" i="5"/>
  <c r="DE149" i="5"/>
  <c r="CW149" i="5"/>
  <c r="DD149" i="5"/>
  <c r="CZ149" i="5"/>
  <c r="CV149" i="5"/>
  <c r="CR149" i="5"/>
  <c r="DC149" i="5"/>
  <c r="CU149" i="5"/>
  <c r="BK149" i="5"/>
  <c r="BU153" i="5"/>
  <c r="BY145" i="5"/>
  <c r="CB153" i="5"/>
  <c r="BX153" i="5"/>
  <c r="CA153" i="5"/>
  <c r="BW153" i="5"/>
  <c r="BZ153" i="5"/>
  <c r="BV153" i="5"/>
  <c r="CN153" i="5"/>
  <c r="CJ153" i="5"/>
  <c r="CF153" i="5"/>
  <c r="CM153" i="5"/>
  <c r="CI153" i="5"/>
  <c r="CE153" i="5"/>
  <c r="CP153" i="5"/>
  <c r="CL153" i="5"/>
  <c r="CH153" i="5"/>
  <c r="CD153" i="5"/>
  <c r="CO153" i="5"/>
  <c r="CK153" i="5"/>
  <c r="CG153" i="5"/>
  <c r="CC153" i="5"/>
  <c r="CY153" i="5"/>
  <c r="CQ153" i="5"/>
  <c r="DF153" i="5"/>
  <c r="DB153" i="5"/>
  <c r="CX153" i="5"/>
  <c r="CT153" i="5"/>
  <c r="DA153" i="5"/>
  <c r="CS153" i="5"/>
  <c r="DE153" i="5"/>
  <c r="CW153" i="5"/>
  <c r="DD153" i="5"/>
  <c r="CZ153" i="5"/>
  <c r="CV153" i="5"/>
  <c r="CR153" i="5"/>
  <c r="DC153" i="5"/>
  <c r="CU153" i="5"/>
  <c r="BK153" i="5"/>
  <c r="BU157" i="5"/>
  <c r="BY149" i="5"/>
  <c r="CB157" i="5"/>
  <c r="BX157" i="5"/>
  <c r="CA157" i="5"/>
  <c r="BW157" i="5"/>
  <c r="BZ157" i="5"/>
  <c r="BV157" i="5"/>
  <c r="CN157" i="5"/>
  <c r="CJ157" i="5"/>
  <c r="CF157" i="5"/>
  <c r="CM157" i="5"/>
  <c r="CI157" i="5"/>
  <c r="CE157" i="5"/>
  <c r="CP157" i="5"/>
  <c r="CL157" i="5"/>
  <c r="CH157" i="5"/>
  <c r="CD157" i="5"/>
  <c r="CO157" i="5"/>
  <c r="CK157" i="5"/>
  <c r="CG157" i="5"/>
  <c r="CC157" i="5"/>
  <c r="CY157" i="5"/>
  <c r="CQ157" i="5"/>
  <c r="DF157" i="5"/>
  <c r="DB157" i="5"/>
  <c r="CX157" i="5"/>
  <c r="CT157" i="5"/>
  <c r="DA157" i="5"/>
  <c r="CS157" i="5"/>
  <c r="DE157" i="5"/>
  <c r="CW157" i="5"/>
  <c r="DD157" i="5"/>
  <c r="CZ157" i="5"/>
  <c r="CV157" i="5"/>
  <c r="CR157" i="5"/>
  <c r="DC157" i="5"/>
  <c r="CU157" i="5"/>
  <c r="BK157" i="5"/>
  <c r="BU161" i="5"/>
  <c r="BY153" i="5"/>
  <c r="CB161" i="5"/>
  <c r="BX161" i="5"/>
  <c r="CA161" i="5"/>
  <c r="BW161" i="5"/>
  <c r="BZ161" i="5"/>
  <c r="BV161" i="5"/>
  <c r="CN161" i="5"/>
  <c r="CJ161" i="5"/>
  <c r="CF161" i="5"/>
  <c r="CM161" i="5"/>
  <c r="CI161" i="5"/>
  <c r="CE161" i="5"/>
  <c r="CP161" i="5"/>
  <c r="CL161" i="5"/>
  <c r="CH161" i="5"/>
  <c r="CD161" i="5"/>
  <c r="CO161" i="5"/>
  <c r="CK161" i="5"/>
  <c r="CG161" i="5"/>
  <c r="CC161" i="5"/>
  <c r="CY161" i="5"/>
  <c r="CQ161" i="5"/>
  <c r="DF161" i="5"/>
  <c r="DB161" i="5"/>
  <c r="CX161" i="5"/>
  <c r="CT161" i="5"/>
  <c r="DA161" i="5"/>
  <c r="CS161" i="5"/>
  <c r="DE161" i="5"/>
  <c r="CW161" i="5"/>
  <c r="DD161" i="5"/>
  <c r="CZ161" i="5"/>
  <c r="CV161" i="5"/>
  <c r="CR161" i="5"/>
  <c r="DC161" i="5"/>
  <c r="CU161" i="5"/>
  <c r="BK161" i="5"/>
  <c r="BU165" i="5"/>
  <c r="BY157" i="5"/>
  <c r="CB165" i="5"/>
  <c r="BX165" i="5"/>
  <c r="CA165" i="5"/>
  <c r="BW165" i="5"/>
  <c r="BZ165" i="5"/>
  <c r="BV165" i="5"/>
  <c r="CN165" i="5"/>
  <c r="CJ165" i="5"/>
  <c r="CF165" i="5"/>
  <c r="CM165" i="5"/>
  <c r="CI165" i="5"/>
  <c r="CE165" i="5"/>
  <c r="CP165" i="5"/>
  <c r="CL165" i="5"/>
  <c r="CH165" i="5"/>
  <c r="CD165" i="5"/>
  <c r="CO165" i="5"/>
  <c r="CK165" i="5"/>
  <c r="CG165" i="5"/>
  <c r="CC165" i="5"/>
  <c r="DC165" i="5"/>
  <c r="CU165" i="5"/>
  <c r="CQ165" i="5"/>
  <c r="DF165" i="5"/>
  <c r="DB165" i="5"/>
  <c r="CX165" i="5"/>
  <c r="CT165" i="5"/>
  <c r="CW165" i="5"/>
  <c r="DE165" i="5"/>
  <c r="DA165" i="5"/>
  <c r="CS165" i="5"/>
  <c r="DD165" i="5"/>
  <c r="CZ165" i="5"/>
  <c r="CV165" i="5"/>
  <c r="CR165" i="5"/>
  <c r="CY165" i="5"/>
  <c r="BK165" i="5"/>
  <c r="BU169" i="5"/>
  <c r="BY161" i="5"/>
  <c r="CB169" i="5"/>
  <c r="BX169" i="5"/>
  <c r="CA169" i="5"/>
  <c r="BW169" i="5"/>
  <c r="BZ169" i="5"/>
  <c r="BV169" i="5"/>
  <c r="CN169" i="5"/>
  <c r="CJ169" i="5"/>
  <c r="CF169" i="5"/>
  <c r="CM169" i="5"/>
  <c r="CI169" i="5"/>
  <c r="CE169" i="5"/>
  <c r="CP169" i="5"/>
  <c r="CL169" i="5"/>
  <c r="CH169" i="5"/>
  <c r="CD169" i="5"/>
  <c r="CO169" i="5"/>
  <c r="CK169" i="5"/>
  <c r="CG169" i="5"/>
  <c r="CC169" i="5"/>
  <c r="DC169" i="5"/>
  <c r="CY169" i="5"/>
  <c r="CU169" i="5"/>
  <c r="CQ169" i="5"/>
  <c r="DF169" i="5"/>
  <c r="DB169" i="5"/>
  <c r="CX169" i="5"/>
  <c r="CT169" i="5"/>
  <c r="DE169" i="5"/>
  <c r="DA169" i="5"/>
  <c r="CW169" i="5"/>
  <c r="CS169" i="5"/>
  <c r="DD169" i="5"/>
  <c r="CZ169" i="5"/>
  <c r="CV169" i="5"/>
  <c r="CR169" i="5"/>
  <c r="BK169" i="5"/>
  <c r="BU173" i="5"/>
  <c r="BY165" i="5"/>
  <c r="CB173" i="5"/>
  <c r="BX173" i="5"/>
  <c r="CA173" i="5"/>
  <c r="BW173" i="5"/>
  <c r="BZ173" i="5"/>
  <c r="BV173" i="5"/>
  <c r="CN173" i="5"/>
  <c r="CJ173" i="5"/>
  <c r="CF173" i="5"/>
  <c r="CM173" i="5"/>
  <c r="CI173" i="5"/>
  <c r="CE173" i="5"/>
  <c r="CP173" i="5"/>
  <c r="CL173" i="5"/>
  <c r="CH173" i="5"/>
  <c r="CD173" i="5"/>
  <c r="CO173" i="5"/>
  <c r="CK173" i="5"/>
  <c r="CG173" i="5"/>
  <c r="CC173" i="5"/>
  <c r="DC173" i="5"/>
  <c r="CY173" i="5"/>
  <c r="CU173" i="5"/>
  <c r="CQ173" i="5"/>
  <c r="DF173" i="5"/>
  <c r="DB173" i="5"/>
  <c r="CX173" i="5"/>
  <c r="CT173" i="5"/>
  <c r="DE173" i="5"/>
  <c r="DA173" i="5"/>
  <c r="CW173" i="5"/>
  <c r="CS173" i="5"/>
  <c r="DD173" i="5"/>
  <c r="CZ173" i="5"/>
  <c r="CV173" i="5"/>
  <c r="CR173" i="5"/>
  <c r="BK173" i="5"/>
  <c r="BU177" i="5"/>
  <c r="BY169" i="5"/>
  <c r="CB177" i="5"/>
  <c r="BX177" i="5"/>
  <c r="CA177" i="5"/>
  <c r="BW177" i="5"/>
  <c r="BZ177" i="5"/>
  <c r="BV177" i="5"/>
  <c r="CN177" i="5"/>
  <c r="CJ177" i="5"/>
  <c r="CF177" i="5"/>
  <c r="CM177" i="5"/>
  <c r="CI177" i="5"/>
  <c r="CE177" i="5"/>
  <c r="CP177" i="5"/>
  <c r="CL177" i="5"/>
  <c r="CH177" i="5"/>
  <c r="CD177" i="5"/>
  <c r="CO177" i="5"/>
  <c r="CK177" i="5"/>
  <c r="CG177" i="5"/>
  <c r="CC177" i="5"/>
  <c r="DC177" i="5"/>
  <c r="CY177" i="5"/>
  <c r="CU177" i="5"/>
  <c r="CQ177" i="5"/>
  <c r="DF177" i="5"/>
  <c r="DB177" i="5"/>
  <c r="CX177" i="5"/>
  <c r="CT177" i="5"/>
  <c r="DE177" i="5"/>
  <c r="DA177" i="5"/>
  <c r="CW177" i="5"/>
  <c r="CS177" i="5"/>
  <c r="DD177" i="5"/>
  <c r="CZ177" i="5"/>
  <c r="CV177" i="5"/>
  <c r="CR177" i="5"/>
  <c r="BK177" i="5"/>
  <c r="BU181" i="5"/>
  <c r="BY173" i="5"/>
  <c r="CB181" i="5"/>
  <c r="BX181" i="5"/>
  <c r="CA181" i="5"/>
  <c r="BW181" i="5"/>
  <c r="BZ181" i="5"/>
  <c r="BV181" i="5"/>
  <c r="CN181" i="5"/>
  <c r="CJ181" i="5"/>
  <c r="CF181" i="5"/>
  <c r="CM181" i="5"/>
  <c r="CI181" i="5"/>
  <c r="CE181" i="5"/>
  <c r="CP181" i="5"/>
  <c r="CL181" i="5"/>
  <c r="CH181" i="5"/>
  <c r="CD181" i="5"/>
  <c r="CO181" i="5"/>
  <c r="CK181" i="5"/>
  <c r="CG181" i="5"/>
  <c r="CC181" i="5"/>
  <c r="DC181" i="5"/>
  <c r="CY181" i="5"/>
  <c r="CU181" i="5"/>
  <c r="CQ181" i="5"/>
  <c r="DF181" i="5"/>
  <c r="DB181" i="5"/>
  <c r="CX181" i="5"/>
  <c r="CT181" i="5"/>
  <c r="DE181" i="5"/>
  <c r="DA181" i="5"/>
  <c r="CW181" i="5"/>
  <c r="CS181" i="5"/>
  <c r="DD181" i="5"/>
  <c r="CZ181" i="5"/>
  <c r="CV181" i="5"/>
  <c r="CR181" i="5"/>
  <c r="BK181" i="5"/>
  <c r="BU185" i="5"/>
  <c r="BY177" i="5"/>
  <c r="CB185" i="5"/>
  <c r="BX185" i="5"/>
  <c r="CA185" i="5"/>
  <c r="BW185" i="5"/>
  <c r="BZ185" i="5"/>
  <c r="BV185" i="5"/>
  <c r="CN185" i="5"/>
  <c r="CJ185" i="5"/>
  <c r="CF185" i="5"/>
  <c r="CM185" i="5"/>
  <c r="CI185" i="5"/>
  <c r="CE185" i="5"/>
  <c r="CP185" i="5"/>
  <c r="CL185" i="5"/>
  <c r="CH185" i="5"/>
  <c r="CD185" i="5"/>
  <c r="CO185" i="5"/>
  <c r="CK185" i="5"/>
  <c r="CG185" i="5"/>
  <c r="CC185" i="5"/>
  <c r="DC185" i="5"/>
  <c r="CY185" i="5"/>
  <c r="CU185" i="5"/>
  <c r="CQ185" i="5"/>
  <c r="DF185" i="5"/>
  <c r="DB185" i="5"/>
  <c r="CX185" i="5"/>
  <c r="CT185" i="5"/>
  <c r="DE185" i="5"/>
  <c r="DA185" i="5"/>
  <c r="CW185" i="5"/>
  <c r="CS185" i="5"/>
  <c r="DD185" i="5"/>
  <c r="CZ185" i="5"/>
  <c r="CV185" i="5"/>
  <c r="CR185" i="5"/>
  <c r="BK185" i="5"/>
  <c r="BU189" i="5"/>
  <c r="BY181" i="5"/>
  <c r="CB189" i="5"/>
  <c r="BX189" i="5"/>
  <c r="CA189" i="5"/>
  <c r="BW189" i="5"/>
  <c r="BZ189" i="5"/>
  <c r="BV189" i="5"/>
  <c r="CN189" i="5"/>
  <c r="CJ189" i="5"/>
  <c r="CF189" i="5"/>
  <c r="CM189" i="5"/>
  <c r="CI189" i="5"/>
  <c r="CE189" i="5"/>
  <c r="CP189" i="5"/>
  <c r="CL189" i="5"/>
  <c r="CH189" i="5"/>
  <c r="CD189" i="5"/>
  <c r="CO189" i="5"/>
  <c r="CK189" i="5"/>
  <c r="CG189" i="5"/>
  <c r="CC189" i="5"/>
  <c r="DC189" i="5"/>
  <c r="CY189" i="5"/>
  <c r="CU189" i="5"/>
  <c r="CQ189" i="5"/>
  <c r="DF189" i="5"/>
  <c r="DB189" i="5"/>
  <c r="CX189" i="5"/>
  <c r="CT189" i="5"/>
  <c r="DE189" i="5"/>
  <c r="DA189" i="5"/>
  <c r="CW189" i="5"/>
  <c r="CS189" i="5"/>
  <c r="DD189" i="5"/>
  <c r="CZ189" i="5"/>
  <c r="CV189" i="5"/>
  <c r="CR189" i="5"/>
  <c r="BK189" i="5"/>
  <c r="BU193" i="5"/>
  <c r="BY185" i="5"/>
  <c r="CB193" i="5"/>
  <c r="BX193" i="5"/>
  <c r="CA193" i="5"/>
  <c r="BW193" i="5"/>
  <c r="BZ193" i="5"/>
  <c r="BV193" i="5"/>
  <c r="CN193" i="5"/>
  <c r="CJ193" i="5"/>
  <c r="CF193" i="5"/>
  <c r="CM193" i="5"/>
  <c r="CI193" i="5"/>
  <c r="CE193" i="5"/>
  <c r="CP193" i="5"/>
  <c r="CL193" i="5"/>
  <c r="CH193" i="5"/>
  <c r="CD193" i="5"/>
  <c r="CO193" i="5"/>
  <c r="CK193" i="5"/>
  <c r="CG193" i="5"/>
  <c r="CC193" i="5"/>
  <c r="DC193" i="5"/>
  <c r="CY193" i="5"/>
  <c r="CU193" i="5"/>
  <c r="CQ193" i="5"/>
  <c r="DF193" i="5"/>
  <c r="DB193" i="5"/>
  <c r="CX193" i="5"/>
  <c r="CT193" i="5"/>
  <c r="DE193" i="5"/>
  <c r="DA193" i="5"/>
  <c r="CW193" i="5"/>
  <c r="CS193" i="5"/>
  <c r="DD193" i="5"/>
  <c r="CZ193" i="5"/>
  <c r="CV193" i="5"/>
  <c r="CR193" i="5"/>
  <c r="BK193" i="5"/>
  <c r="BU197" i="5"/>
  <c r="BY189" i="5"/>
  <c r="CB197" i="5"/>
  <c r="BX197" i="5"/>
  <c r="CA197" i="5"/>
  <c r="BW197" i="5"/>
  <c r="BZ197" i="5"/>
  <c r="BV197" i="5"/>
  <c r="CN197" i="5"/>
  <c r="CJ197" i="5"/>
  <c r="CF197" i="5"/>
  <c r="CM197" i="5"/>
  <c r="CI197" i="5"/>
  <c r="CE197" i="5"/>
  <c r="CP197" i="5"/>
  <c r="CL197" i="5"/>
  <c r="CH197" i="5"/>
  <c r="CD197" i="5"/>
  <c r="CO197" i="5"/>
  <c r="CK197" i="5"/>
  <c r="CG197" i="5"/>
  <c r="CC197" i="5"/>
  <c r="DC197" i="5"/>
  <c r="CY197" i="5"/>
  <c r="CU197" i="5"/>
  <c r="CQ197" i="5"/>
  <c r="DF197" i="5"/>
  <c r="DB197" i="5"/>
  <c r="CX197" i="5"/>
  <c r="CT197" i="5"/>
  <c r="DE197" i="5"/>
  <c r="DA197" i="5"/>
  <c r="CW197" i="5"/>
  <c r="CS197" i="5"/>
  <c r="DD197" i="5"/>
  <c r="CZ197" i="5"/>
  <c r="CV197" i="5"/>
  <c r="CR197" i="5"/>
  <c r="BK197" i="5"/>
  <c r="BU201" i="5"/>
  <c r="BY193" i="5"/>
  <c r="CB201" i="5"/>
  <c r="BX201" i="5"/>
  <c r="CA201" i="5"/>
  <c r="BW201" i="5"/>
  <c r="BZ201" i="5"/>
  <c r="BV201" i="5"/>
  <c r="CN201" i="5"/>
  <c r="CJ201" i="5"/>
  <c r="CF201" i="5"/>
  <c r="CM201" i="5"/>
  <c r="CI201" i="5"/>
  <c r="CE201" i="5"/>
  <c r="CP201" i="5"/>
  <c r="CL201" i="5"/>
  <c r="CH201" i="5"/>
  <c r="CD201" i="5"/>
  <c r="CO201" i="5"/>
  <c r="CK201" i="5"/>
  <c r="CG201" i="5"/>
  <c r="CC201" i="5"/>
  <c r="DC201" i="5"/>
  <c r="CY201" i="5"/>
  <c r="CU201" i="5"/>
  <c r="CQ201" i="5"/>
  <c r="DF201" i="5"/>
  <c r="DB201" i="5"/>
  <c r="CX201" i="5"/>
  <c r="CT201" i="5"/>
  <c r="DE201" i="5"/>
  <c r="DA201" i="5"/>
  <c r="CW201" i="5"/>
  <c r="CS201" i="5"/>
  <c r="DD201" i="5"/>
  <c r="CZ201" i="5"/>
  <c r="CV201" i="5"/>
  <c r="CR201" i="5"/>
  <c r="BK201" i="5"/>
  <c r="BU205" i="5"/>
  <c r="BY197" i="5"/>
  <c r="CB205" i="5"/>
  <c r="BX205" i="5"/>
  <c r="CA205" i="5"/>
  <c r="BW205" i="5"/>
  <c r="BZ205" i="5"/>
  <c r="BV205" i="5"/>
  <c r="CN205" i="5"/>
  <c r="CJ205" i="5"/>
  <c r="CF205" i="5"/>
  <c r="CM205" i="5"/>
  <c r="CI205" i="5"/>
  <c r="CE205" i="5"/>
  <c r="CP205" i="5"/>
  <c r="CL205" i="5"/>
  <c r="CH205" i="5"/>
  <c r="CD205" i="5"/>
  <c r="CO205" i="5"/>
  <c r="CK205" i="5"/>
  <c r="CG205" i="5"/>
  <c r="CC205" i="5"/>
  <c r="DC205" i="5"/>
  <c r="CY205" i="5"/>
  <c r="CU205" i="5"/>
  <c r="CQ205" i="5"/>
  <c r="DF205" i="5"/>
  <c r="DB205" i="5"/>
  <c r="CX205" i="5"/>
  <c r="CT205" i="5"/>
  <c r="DE205" i="5"/>
  <c r="DA205" i="5"/>
  <c r="CW205" i="5"/>
  <c r="CS205" i="5"/>
  <c r="DD205" i="5"/>
  <c r="CZ205" i="5"/>
  <c r="CV205" i="5"/>
  <c r="CR205" i="5"/>
  <c r="BK205" i="5"/>
  <c r="CA209" i="5"/>
  <c r="BZ209" i="5"/>
  <c r="BU209" i="5"/>
  <c r="BY201" i="5"/>
  <c r="BX209" i="5"/>
  <c r="BW209" i="5"/>
  <c r="CB209" i="5"/>
  <c r="BV209" i="5"/>
  <c r="CM209" i="5"/>
  <c r="CI209" i="5"/>
  <c r="CE209" i="5"/>
  <c r="CO209" i="5"/>
  <c r="CK209" i="5"/>
  <c r="CG209" i="5"/>
  <c r="CC209" i="5"/>
  <c r="CJ209" i="5"/>
  <c r="CP209" i="5"/>
  <c r="CH209" i="5"/>
  <c r="CN209" i="5"/>
  <c r="CF209" i="5"/>
  <c r="CL209" i="5"/>
  <c r="CD209" i="5"/>
  <c r="DC209" i="5"/>
  <c r="CY209" i="5"/>
  <c r="CU209" i="5"/>
  <c r="CQ209" i="5"/>
  <c r="DF209" i="5"/>
  <c r="DB209" i="5"/>
  <c r="CX209" i="5"/>
  <c r="CT209" i="5"/>
  <c r="DE209" i="5"/>
  <c r="DA209" i="5"/>
  <c r="CW209" i="5"/>
  <c r="CS209" i="5"/>
  <c r="DD209" i="5"/>
  <c r="CZ209" i="5"/>
  <c r="CV209" i="5"/>
  <c r="CR209" i="5"/>
  <c r="BK209" i="5"/>
  <c r="CA213" i="5"/>
  <c r="BW213" i="5"/>
  <c r="BZ213" i="5"/>
  <c r="BV213" i="5"/>
  <c r="BU213" i="5"/>
  <c r="CB213" i="5"/>
  <c r="BX213" i="5"/>
  <c r="BY205" i="5"/>
  <c r="CN213" i="5"/>
  <c r="CJ213" i="5"/>
  <c r="CF213" i="5"/>
  <c r="CM213" i="5"/>
  <c r="CI213" i="5"/>
  <c r="CE213" i="5"/>
  <c r="CP213" i="5"/>
  <c r="CL213" i="5"/>
  <c r="CH213" i="5"/>
  <c r="CD213" i="5"/>
  <c r="CO213" i="5"/>
  <c r="CK213" i="5"/>
  <c r="CG213" i="5"/>
  <c r="CC213" i="5"/>
  <c r="DC213" i="5"/>
  <c r="CY213" i="5"/>
  <c r="CU213" i="5"/>
  <c r="CQ213" i="5"/>
  <c r="DF213" i="5"/>
  <c r="DB213" i="5"/>
  <c r="CX213" i="5"/>
  <c r="CT213" i="5"/>
  <c r="DE213" i="5"/>
  <c r="DA213" i="5"/>
  <c r="CW213" i="5"/>
  <c r="CS213" i="5"/>
  <c r="DD213" i="5"/>
  <c r="CZ213" i="5"/>
  <c r="CV213" i="5"/>
  <c r="CR213" i="5"/>
  <c r="BK213" i="5"/>
  <c r="CA217" i="5"/>
  <c r="BW217" i="5"/>
  <c r="BZ217" i="5"/>
  <c r="BV217" i="5"/>
  <c r="BU217" i="5"/>
  <c r="CB217" i="5"/>
  <c r="BX217" i="5"/>
  <c r="BY209" i="5"/>
  <c r="CN217" i="5"/>
  <c r="CJ217" i="5"/>
  <c r="CF217" i="5"/>
  <c r="CM217" i="5"/>
  <c r="CI217" i="5"/>
  <c r="CE217" i="5"/>
  <c r="CP217" i="5"/>
  <c r="CL217" i="5"/>
  <c r="CH217" i="5"/>
  <c r="CD217" i="5"/>
  <c r="CO217" i="5"/>
  <c r="CK217" i="5"/>
  <c r="CG217" i="5"/>
  <c r="CC217" i="5"/>
  <c r="DC217" i="5"/>
  <c r="CY217" i="5"/>
  <c r="CU217" i="5"/>
  <c r="CQ217" i="5"/>
  <c r="DF217" i="5"/>
  <c r="DB217" i="5"/>
  <c r="CX217" i="5"/>
  <c r="CT217" i="5"/>
  <c r="DE217" i="5"/>
  <c r="DA217" i="5"/>
  <c r="CW217" i="5"/>
  <c r="CS217" i="5"/>
  <c r="DD217" i="5"/>
  <c r="CZ217" i="5"/>
  <c r="CV217" i="5"/>
  <c r="CR217" i="5"/>
  <c r="BK217" i="5"/>
  <c r="CA221" i="5"/>
  <c r="BW221" i="5"/>
  <c r="BZ221" i="5"/>
  <c r="BV221" i="5"/>
  <c r="BU221" i="5"/>
  <c r="BY213" i="5"/>
  <c r="CB221" i="5"/>
  <c r="BX221" i="5"/>
  <c r="CN221" i="5"/>
  <c r="CJ221" i="5"/>
  <c r="CF221" i="5"/>
  <c r="CM221" i="5"/>
  <c r="CI221" i="5"/>
  <c r="CE221" i="5"/>
  <c r="CP221" i="5"/>
  <c r="CL221" i="5"/>
  <c r="CH221" i="5"/>
  <c r="CD221" i="5"/>
  <c r="CO221" i="5"/>
  <c r="CK221" i="5"/>
  <c r="CG221" i="5"/>
  <c r="CC221" i="5"/>
  <c r="DC221" i="5"/>
  <c r="CY221" i="5"/>
  <c r="CU221" i="5"/>
  <c r="CQ221" i="5"/>
  <c r="DF221" i="5"/>
  <c r="DB221" i="5"/>
  <c r="CX221" i="5"/>
  <c r="CT221" i="5"/>
  <c r="DE221" i="5"/>
  <c r="DA221" i="5"/>
  <c r="CW221" i="5"/>
  <c r="CS221" i="5"/>
  <c r="DD221" i="5"/>
  <c r="CZ221" i="5"/>
  <c r="CV221" i="5"/>
  <c r="CR221" i="5"/>
  <c r="BK221" i="5"/>
  <c r="CA225" i="5"/>
  <c r="BW225" i="5"/>
  <c r="BZ225" i="5"/>
  <c r="BV225" i="5"/>
  <c r="BU225" i="5"/>
  <c r="BY217" i="5"/>
  <c r="CB225" i="5"/>
  <c r="BX225" i="5"/>
  <c r="CN225" i="5"/>
  <c r="CJ225" i="5"/>
  <c r="CF225" i="5"/>
  <c r="CM225" i="5"/>
  <c r="CI225" i="5"/>
  <c r="CE225" i="5"/>
  <c r="CP225" i="5"/>
  <c r="CL225" i="5"/>
  <c r="CH225" i="5"/>
  <c r="CD225" i="5"/>
  <c r="CO225" i="5"/>
  <c r="CK225" i="5"/>
  <c r="CG225" i="5"/>
  <c r="CC225" i="5"/>
  <c r="DC225" i="5"/>
  <c r="CY225" i="5"/>
  <c r="CU225" i="5"/>
  <c r="CQ225" i="5"/>
  <c r="DF225" i="5"/>
  <c r="DB225" i="5"/>
  <c r="CX225" i="5"/>
  <c r="CT225" i="5"/>
  <c r="DE225" i="5"/>
  <c r="DA225" i="5"/>
  <c r="CW225" i="5"/>
  <c r="CS225" i="5"/>
  <c r="DD225" i="5"/>
  <c r="CZ225" i="5"/>
  <c r="CV225" i="5"/>
  <c r="CR225" i="5"/>
  <c r="BK225" i="5"/>
  <c r="CA229" i="5"/>
  <c r="BW229" i="5"/>
  <c r="BZ229" i="5"/>
  <c r="BV229" i="5"/>
  <c r="BU229" i="5"/>
  <c r="BY221" i="5"/>
  <c r="CB229" i="5"/>
  <c r="BX229" i="5"/>
  <c r="CN229" i="5"/>
  <c r="CJ229" i="5"/>
  <c r="CF229" i="5"/>
  <c r="CM229" i="5"/>
  <c r="CI229" i="5"/>
  <c r="CE229" i="5"/>
  <c r="CP229" i="5"/>
  <c r="CL229" i="5"/>
  <c r="CH229" i="5"/>
  <c r="CD229" i="5"/>
  <c r="CO229" i="5"/>
  <c r="CK229" i="5"/>
  <c r="CG229" i="5"/>
  <c r="CC229" i="5"/>
  <c r="DC229" i="5"/>
  <c r="CY229" i="5"/>
  <c r="CU229" i="5"/>
  <c r="CQ229" i="5"/>
  <c r="DF229" i="5"/>
  <c r="DB229" i="5"/>
  <c r="CX229" i="5"/>
  <c r="CT229" i="5"/>
  <c r="DE229" i="5"/>
  <c r="DA229" i="5"/>
  <c r="CW229" i="5"/>
  <c r="CS229" i="5"/>
  <c r="DD229" i="5"/>
  <c r="CZ229" i="5"/>
  <c r="CV229" i="5"/>
  <c r="CR229" i="5"/>
  <c r="BK229" i="5"/>
  <c r="CA233" i="5"/>
  <c r="BW233" i="5"/>
  <c r="BZ233" i="5"/>
  <c r="BV233" i="5"/>
  <c r="BU233" i="5"/>
  <c r="BY225" i="5"/>
  <c r="CB233" i="5"/>
  <c r="BX233" i="5"/>
  <c r="CN233" i="5"/>
  <c r="CJ233" i="5"/>
  <c r="CF233" i="5"/>
  <c r="CM233" i="5"/>
  <c r="CI233" i="5"/>
  <c r="CE233" i="5"/>
  <c r="CP233" i="5"/>
  <c r="CL233" i="5"/>
  <c r="CH233" i="5"/>
  <c r="CD233" i="5"/>
  <c r="CO233" i="5"/>
  <c r="CK233" i="5"/>
  <c r="CG233" i="5"/>
  <c r="CC233" i="5"/>
  <c r="DC233" i="5"/>
  <c r="CY233" i="5"/>
  <c r="CU233" i="5"/>
  <c r="CQ233" i="5"/>
  <c r="DF233" i="5"/>
  <c r="DB233" i="5"/>
  <c r="CX233" i="5"/>
  <c r="CT233" i="5"/>
  <c r="DE233" i="5"/>
  <c r="DA233" i="5"/>
  <c r="CW233" i="5"/>
  <c r="CS233" i="5"/>
  <c r="DD233" i="5"/>
  <c r="CZ233" i="5"/>
  <c r="CV233" i="5"/>
  <c r="CR233" i="5"/>
  <c r="BK233" i="5"/>
  <c r="CA237" i="5"/>
  <c r="BW237" i="5"/>
  <c r="BZ237" i="5"/>
  <c r="BV237" i="5"/>
  <c r="BU237" i="5"/>
  <c r="BY229" i="5"/>
  <c r="CB237" i="5"/>
  <c r="BX237" i="5"/>
  <c r="CN237" i="5"/>
  <c r="CJ237" i="5"/>
  <c r="CF237" i="5"/>
  <c r="CM237" i="5"/>
  <c r="CI237" i="5"/>
  <c r="CE237" i="5"/>
  <c r="CP237" i="5"/>
  <c r="CL237" i="5"/>
  <c r="CH237" i="5"/>
  <c r="CD237" i="5"/>
  <c r="CO237" i="5"/>
  <c r="CK237" i="5"/>
  <c r="CG237" i="5"/>
  <c r="CC237" i="5"/>
  <c r="DC237" i="5"/>
  <c r="CY237" i="5"/>
  <c r="CU237" i="5"/>
  <c r="CQ237" i="5"/>
  <c r="DF237" i="5"/>
  <c r="DB237" i="5"/>
  <c r="CX237" i="5"/>
  <c r="CT237" i="5"/>
  <c r="DE237" i="5"/>
  <c r="DA237" i="5"/>
  <c r="CW237" i="5"/>
  <c r="CS237" i="5"/>
  <c r="DD237" i="5"/>
  <c r="CZ237" i="5"/>
  <c r="CV237" i="5"/>
  <c r="CR237" i="5"/>
  <c r="BK237" i="5"/>
  <c r="CA241" i="5"/>
  <c r="BW241" i="5"/>
  <c r="BZ241" i="5"/>
  <c r="BV241" i="5"/>
  <c r="BU241" i="5"/>
  <c r="BY233" i="5"/>
  <c r="CB241" i="5"/>
  <c r="BX241" i="5"/>
  <c r="CN241" i="5"/>
  <c r="CJ241" i="5"/>
  <c r="CF241" i="5"/>
  <c r="CM241" i="5"/>
  <c r="CI241" i="5"/>
  <c r="CE241" i="5"/>
  <c r="CP241" i="5"/>
  <c r="CL241" i="5"/>
  <c r="CH241" i="5"/>
  <c r="CD241" i="5"/>
  <c r="CO241" i="5"/>
  <c r="CK241" i="5"/>
  <c r="CG241" i="5"/>
  <c r="CC241" i="5"/>
  <c r="DC241" i="5"/>
  <c r="CY241" i="5"/>
  <c r="CU241" i="5"/>
  <c r="CQ241" i="5"/>
  <c r="DF241" i="5"/>
  <c r="DB241" i="5"/>
  <c r="CX241" i="5"/>
  <c r="CT241" i="5"/>
  <c r="DE241" i="5"/>
  <c r="DA241" i="5"/>
  <c r="CW241" i="5"/>
  <c r="CS241" i="5"/>
  <c r="DD241" i="5"/>
  <c r="CZ241" i="5"/>
  <c r="CV241" i="5"/>
  <c r="CR241" i="5"/>
  <c r="BK241" i="5"/>
  <c r="AK245" i="5"/>
  <c r="CA245" i="5"/>
  <c r="BW245" i="5"/>
  <c r="BZ245" i="5"/>
  <c r="BV245" i="5"/>
  <c r="BU245" i="5"/>
  <c r="BY237" i="5"/>
  <c r="CB245" i="5"/>
  <c r="BX245" i="5"/>
  <c r="CN245" i="5"/>
  <c r="CJ245" i="5"/>
  <c r="CF245" i="5"/>
  <c r="CM245" i="5"/>
  <c r="CI245" i="5"/>
  <c r="CE245" i="5"/>
  <c r="CP245" i="5"/>
  <c r="CL245" i="5"/>
  <c r="CH245" i="5"/>
  <c r="CD245" i="5"/>
  <c r="CO245" i="5"/>
  <c r="CK245" i="5"/>
  <c r="CG245" i="5"/>
  <c r="CC245" i="5"/>
  <c r="DC245" i="5"/>
  <c r="CY245" i="5"/>
  <c r="CU245" i="5"/>
  <c r="CQ245" i="5"/>
  <c r="DF245" i="5"/>
  <c r="DB245" i="5"/>
  <c r="CX245" i="5"/>
  <c r="CT245" i="5"/>
  <c r="DE245" i="5"/>
  <c r="DA245" i="5"/>
  <c r="CW245" i="5"/>
  <c r="CS245" i="5"/>
  <c r="DD245" i="5"/>
  <c r="CZ245" i="5"/>
  <c r="CV245" i="5"/>
  <c r="CR245" i="5"/>
  <c r="BK245" i="5"/>
  <c r="CA249" i="5"/>
  <c r="BW249" i="5"/>
  <c r="BZ249" i="5"/>
  <c r="BV249" i="5"/>
  <c r="BU249" i="5"/>
  <c r="BY241" i="5"/>
  <c r="CB249" i="5"/>
  <c r="BX249" i="5"/>
  <c r="CN249" i="5"/>
  <c r="CJ249" i="5"/>
  <c r="CF249" i="5"/>
  <c r="CM249" i="5"/>
  <c r="CI249" i="5"/>
  <c r="CE249" i="5"/>
  <c r="CP249" i="5"/>
  <c r="CL249" i="5"/>
  <c r="CH249" i="5"/>
  <c r="CD249" i="5"/>
  <c r="CO249" i="5"/>
  <c r="CK249" i="5"/>
  <c r="CG249" i="5"/>
  <c r="CC249" i="5"/>
  <c r="DC249" i="5"/>
  <c r="CY249" i="5"/>
  <c r="CU249" i="5"/>
  <c r="CQ249" i="5"/>
  <c r="DF249" i="5"/>
  <c r="DB249" i="5"/>
  <c r="CX249" i="5"/>
  <c r="CT249" i="5"/>
  <c r="DE249" i="5"/>
  <c r="DA249" i="5"/>
  <c r="CW249" i="5"/>
  <c r="CS249" i="5"/>
  <c r="DD249" i="5"/>
  <c r="CZ249" i="5"/>
  <c r="CV249" i="5"/>
  <c r="CR249" i="5"/>
  <c r="BK249" i="5"/>
  <c r="AK253" i="5"/>
  <c r="CA253" i="5"/>
  <c r="BW253" i="5"/>
  <c r="BZ253" i="5"/>
  <c r="BV253" i="5"/>
  <c r="BU253" i="5"/>
  <c r="BY245" i="5"/>
  <c r="CB253" i="5"/>
  <c r="BX253" i="5"/>
  <c r="CN253" i="5"/>
  <c r="CJ253" i="5"/>
  <c r="CF253" i="5"/>
  <c r="CM253" i="5"/>
  <c r="CI253" i="5"/>
  <c r="CE253" i="5"/>
  <c r="CP253" i="5"/>
  <c r="CL253" i="5"/>
  <c r="CH253" i="5"/>
  <c r="CD253" i="5"/>
  <c r="CO253" i="5"/>
  <c r="CK253" i="5"/>
  <c r="CG253" i="5"/>
  <c r="CC253" i="5"/>
  <c r="DC253" i="5"/>
  <c r="CY253" i="5"/>
  <c r="CU253" i="5"/>
  <c r="CQ253" i="5"/>
  <c r="DF253" i="5"/>
  <c r="DB253" i="5"/>
  <c r="CX253" i="5"/>
  <c r="CT253" i="5"/>
  <c r="DE253" i="5"/>
  <c r="DA253" i="5"/>
  <c r="CW253" i="5"/>
  <c r="CS253" i="5"/>
  <c r="DD253" i="5"/>
  <c r="CZ253" i="5"/>
  <c r="CV253" i="5"/>
  <c r="CR253" i="5"/>
  <c r="BK253" i="5"/>
  <c r="J257" i="5"/>
  <c r="CA257" i="5"/>
  <c r="BW257" i="5"/>
  <c r="BZ257" i="5"/>
  <c r="BV257" i="5"/>
  <c r="BU257" i="5"/>
  <c r="BY249" i="5"/>
  <c r="CB257" i="5"/>
  <c r="BX257" i="5"/>
  <c r="CN257" i="5"/>
  <c r="CJ257" i="5"/>
  <c r="CF257" i="5"/>
  <c r="CM257" i="5"/>
  <c r="CI257" i="5"/>
  <c r="CE257" i="5"/>
  <c r="CP257" i="5"/>
  <c r="CL257" i="5"/>
  <c r="CH257" i="5"/>
  <c r="CD257" i="5"/>
  <c r="CO257" i="5"/>
  <c r="CK257" i="5"/>
  <c r="CG257" i="5"/>
  <c r="CC257" i="5"/>
  <c r="DC257" i="5"/>
  <c r="CY257" i="5"/>
  <c r="CU257" i="5"/>
  <c r="CQ257" i="5"/>
  <c r="DF257" i="5"/>
  <c r="DB257" i="5"/>
  <c r="CX257" i="5"/>
  <c r="CT257" i="5"/>
  <c r="DE257" i="5"/>
  <c r="DA257" i="5"/>
  <c r="CW257" i="5"/>
  <c r="CS257" i="5"/>
  <c r="DD257" i="5"/>
  <c r="CZ257" i="5"/>
  <c r="CV257" i="5"/>
  <c r="CR257" i="5"/>
  <c r="BK257" i="5"/>
  <c r="AK261" i="5"/>
  <c r="CA261" i="5"/>
  <c r="BW261" i="5"/>
  <c r="BZ261" i="5"/>
  <c r="BV261" i="5"/>
  <c r="BU261" i="5"/>
  <c r="BY253" i="5"/>
  <c r="CB261" i="5"/>
  <c r="BX261" i="5"/>
  <c r="CN261" i="5"/>
  <c r="CJ261" i="5"/>
  <c r="CF261" i="5"/>
  <c r="CM261" i="5"/>
  <c r="CI261" i="5"/>
  <c r="CE261" i="5"/>
  <c r="CP261" i="5"/>
  <c r="CL261" i="5"/>
  <c r="CH261" i="5"/>
  <c r="CD261" i="5"/>
  <c r="CO261" i="5"/>
  <c r="CK261" i="5"/>
  <c r="CG261" i="5"/>
  <c r="CC261" i="5"/>
  <c r="DC261" i="5"/>
  <c r="CY261" i="5"/>
  <c r="CU261" i="5"/>
  <c r="CQ261" i="5"/>
  <c r="DF261" i="5"/>
  <c r="DB261" i="5"/>
  <c r="CX261" i="5"/>
  <c r="CT261" i="5"/>
  <c r="DE261" i="5"/>
  <c r="DA261" i="5"/>
  <c r="CW261" i="5"/>
  <c r="CS261" i="5"/>
  <c r="DD261" i="5"/>
  <c r="CZ261" i="5"/>
  <c r="CV261" i="5"/>
  <c r="CR261" i="5"/>
  <c r="BK261" i="5"/>
  <c r="J265" i="5"/>
  <c r="CA265" i="5"/>
  <c r="BW265" i="5"/>
  <c r="BZ265" i="5"/>
  <c r="BV265" i="5"/>
  <c r="BU265" i="5"/>
  <c r="BY257" i="5"/>
  <c r="CB265" i="5"/>
  <c r="BX265" i="5"/>
  <c r="CN265" i="5"/>
  <c r="CJ265" i="5"/>
  <c r="CF265" i="5"/>
  <c r="CM265" i="5"/>
  <c r="CI265" i="5"/>
  <c r="CE265" i="5"/>
  <c r="CP265" i="5"/>
  <c r="CL265" i="5"/>
  <c r="CH265" i="5"/>
  <c r="CD265" i="5"/>
  <c r="CO265" i="5"/>
  <c r="CK265" i="5"/>
  <c r="CG265" i="5"/>
  <c r="CC265" i="5"/>
  <c r="DC265" i="5"/>
  <c r="CY265" i="5"/>
  <c r="CU265" i="5"/>
  <c r="CQ265" i="5"/>
  <c r="DF265" i="5"/>
  <c r="DB265" i="5"/>
  <c r="CX265" i="5"/>
  <c r="CT265" i="5"/>
  <c r="DE265" i="5"/>
  <c r="DA265" i="5"/>
  <c r="CW265" i="5"/>
  <c r="CS265" i="5"/>
  <c r="DD265" i="5"/>
  <c r="CZ265" i="5"/>
  <c r="CV265" i="5"/>
  <c r="CR265" i="5"/>
  <c r="BK265" i="5"/>
  <c r="AK269" i="5"/>
  <c r="CA269" i="5"/>
  <c r="BW269" i="5"/>
  <c r="BZ269" i="5"/>
  <c r="BV269" i="5"/>
  <c r="BU269" i="5"/>
  <c r="BY261" i="5"/>
  <c r="CB269" i="5"/>
  <c r="BX269" i="5"/>
  <c r="CN269" i="5"/>
  <c r="CJ269" i="5"/>
  <c r="CF269" i="5"/>
  <c r="CM269" i="5"/>
  <c r="CI269" i="5"/>
  <c r="CE269" i="5"/>
  <c r="CP269" i="5"/>
  <c r="CL269" i="5"/>
  <c r="CH269" i="5"/>
  <c r="CD269" i="5"/>
  <c r="CO269" i="5"/>
  <c r="CK269" i="5"/>
  <c r="CG269" i="5"/>
  <c r="CC269" i="5"/>
  <c r="DC269" i="5"/>
  <c r="CY269" i="5"/>
  <c r="CU269" i="5"/>
  <c r="CQ269" i="5"/>
  <c r="DF269" i="5"/>
  <c r="DB269" i="5"/>
  <c r="CX269" i="5"/>
  <c r="CT269" i="5"/>
  <c r="DE269" i="5"/>
  <c r="DA269" i="5"/>
  <c r="CW269" i="5"/>
  <c r="CS269" i="5"/>
  <c r="DD269" i="5"/>
  <c r="CZ269" i="5"/>
  <c r="CV269" i="5"/>
  <c r="CR269" i="5"/>
  <c r="BK269" i="5"/>
  <c r="CA273" i="5"/>
  <c r="BW273" i="5"/>
  <c r="BZ273" i="5"/>
  <c r="BV273" i="5"/>
  <c r="BU273" i="5"/>
  <c r="BY265" i="5"/>
  <c r="CB273" i="5"/>
  <c r="BX273" i="5"/>
  <c r="CN273" i="5"/>
  <c r="CJ273" i="5"/>
  <c r="CF273" i="5"/>
  <c r="CM273" i="5"/>
  <c r="CI273" i="5"/>
  <c r="CE273" i="5"/>
  <c r="CP273" i="5"/>
  <c r="CL273" i="5"/>
  <c r="CH273" i="5"/>
  <c r="CD273" i="5"/>
  <c r="CO273" i="5"/>
  <c r="CK273" i="5"/>
  <c r="CG273" i="5"/>
  <c r="CC273" i="5"/>
  <c r="DC273" i="5"/>
  <c r="CY273" i="5"/>
  <c r="CU273" i="5"/>
  <c r="CQ273" i="5"/>
  <c r="DF273" i="5"/>
  <c r="DB273" i="5"/>
  <c r="CX273" i="5"/>
  <c r="CT273" i="5"/>
  <c r="DE273" i="5"/>
  <c r="DA273" i="5"/>
  <c r="CW273" i="5"/>
  <c r="CS273" i="5"/>
  <c r="DD273" i="5"/>
  <c r="CZ273" i="5"/>
  <c r="CV273" i="5"/>
  <c r="CR273" i="5"/>
  <c r="BK273" i="5"/>
  <c r="AK277" i="5"/>
  <c r="CA277" i="5"/>
  <c r="BW277" i="5"/>
  <c r="BZ277" i="5"/>
  <c r="BV277" i="5"/>
  <c r="BU277" i="5"/>
  <c r="BY269" i="5"/>
  <c r="CB277" i="5"/>
  <c r="BX277" i="5"/>
  <c r="CN277" i="5"/>
  <c r="CJ277" i="5"/>
  <c r="CF277" i="5"/>
  <c r="CM277" i="5"/>
  <c r="CI277" i="5"/>
  <c r="CE277" i="5"/>
  <c r="CP277" i="5"/>
  <c r="CL277" i="5"/>
  <c r="CH277" i="5"/>
  <c r="CD277" i="5"/>
  <c r="CO277" i="5"/>
  <c r="CK277" i="5"/>
  <c r="CG277" i="5"/>
  <c r="CC277" i="5"/>
  <c r="DC277" i="5"/>
  <c r="CY277" i="5"/>
  <c r="CU277" i="5"/>
  <c r="CQ277" i="5"/>
  <c r="DF277" i="5"/>
  <c r="DB277" i="5"/>
  <c r="CX277" i="5"/>
  <c r="CT277" i="5"/>
  <c r="DE277" i="5"/>
  <c r="DA277" i="5"/>
  <c r="CW277" i="5"/>
  <c r="CS277" i="5"/>
  <c r="DD277" i="5"/>
  <c r="CZ277" i="5"/>
  <c r="CV277" i="5"/>
  <c r="CR277" i="5"/>
  <c r="BK277" i="5"/>
  <c r="CA281" i="5"/>
  <c r="BW281" i="5"/>
  <c r="BZ281" i="5"/>
  <c r="BV281" i="5"/>
  <c r="BU281" i="5"/>
  <c r="BY273" i="5"/>
  <c r="CB281" i="5"/>
  <c r="BX281" i="5"/>
  <c r="CN281" i="5"/>
  <c r="CJ281" i="5"/>
  <c r="CF281" i="5"/>
  <c r="CM281" i="5"/>
  <c r="CI281" i="5"/>
  <c r="CE281" i="5"/>
  <c r="CP281" i="5"/>
  <c r="CL281" i="5"/>
  <c r="CH281" i="5"/>
  <c r="CD281" i="5"/>
  <c r="CO281" i="5"/>
  <c r="CK281" i="5"/>
  <c r="CG281" i="5"/>
  <c r="CC281" i="5"/>
  <c r="DC281" i="5"/>
  <c r="CY281" i="5"/>
  <c r="CU281" i="5"/>
  <c r="CQ281" i="5"/>
  <c r="DF281" i="5"/>
  <c r="DB281" i="5"/>
  <c r="CX281" i="5"/>
  <c r="CT281" i="5"/>
  <c r="DE281" i="5"/>
  <c r="DA281" i="5"/>
  <c r="CW281" i="5"/>
  <c r="CS281" i="5"/>
  <c r="DD281" i="5"/>
  <c r="CZ281" i="5"/>
  <c r="CV281" i="5"/>
  <c r="CR281" i="5"/>
  <c r="BK281" i="5"/>
  <c r="AK285" i="5"/>
  <c r="CA285" i="5"/>
  <c r="BW285" i="5"/>
  <c r="BZ285" i="5"/>
  <c r="BV285" i="5"/>
  <c r="BU285" i="5"/>
  <c r="BY277" i="5"/>
  <c r="CB285" i="5"/>
  <c r="BX285" i="5"/>
  <c r="CN285" i="5"/>
  <c r="CJ285" i="5"/>
  <c r="CF285" i="5"/>
  <c r="CM285" i="5"/>
  <c r="CI285" i="5"/>
  <c r="CE285" i="5"/>
  <c r="CP285" i="5"/>
  <c r="CL285" i="5"/>
  <c r="CH285" i="5"/>
  <c r="CD285" i="5"/>
  <c r="CO285" i="5"/>
  <c r="CK285" i="5"/>
  <c r="CG285" i="5"/>
  <c r="CC285" i="5"/>
  <c r="DC285" i="5"/>
  <c r="CY285" i="5"/>
  <c r="CU285" i="5"/>
  <c r="CQ285" i="5"/>
  <c r="DF285" i="5"/>
  <c r="DB285" i="5"/>
  <c r="CX285" i="5"/>
  <c r="CT285" i="5"/>
  <c r="DE285" i="5"/>
  <c r="DA285" i="5"/>
  <c r="CW285" i="5"/>
  <c r="CS285" i="5"/>
  <c r="DD285" i="5"/>
  <c r="CZ285" i="5"/>
  <c r="CV285" i="5"/>
  <c r="CR285" i="5"/>
  <c r="BK285" i="5"/>
  <c r="CA289" i="5"/>
  <c r="BW289" i="5"/>
  <c r="BZ289" i="5"/>
  <c r="BV289" i="5"/>
  <c r="BU289" i="5"/>
  <c r="BY281" i="5"/>
  <c r="CB289" i="5"/>
  <c r="BX289" i="5"/>
  <c r="CN289" i="5"/>
  <c r="CJ289" i="5"/>
  <c r="CF289" i="5"/>
  <c r="CM289" i="5"/>
  <c r="CI289" i="5"/>
  <c r="CE289" i="5"/>
  <c r="CP289" i="5"/>
  <c r="CL289" i="5"/>
  <c r="CH289" i="5"/>
  <c r="CD289" i="5"/>
  <c r="CO289" i="5"/>
  <c r="CK289" i="5"/>
  <c r="CG289" i="5"/>
  <c r="CC289" i="5"/>
  <c r="DC289" i="5"/>
  <c r="CY289" i="5"/>
  <c r="CU289" i="5"/>
  <c r="CQ289" i="5"/>
  <c r="DF289" i="5"/>
  <c r="DB289" i="5"/>
  <c r="CX289" i="5"/>
  <c r="CT289" i="5"/>
  <c r="DE289" i="5"/>
  <c r="DA289" i="5"/>
  <c r="CW289" i="5"/>
  <c r="CS289" i="5"/>
  <c r="DD289" i="5"/>
  <c r="CZ289" i="5"/>
  <c r="CV289" i="5"/>
  <c r="CR289" i="5"/>
  <c r="BK289" i="5"/>
  <c r="AK293" i="5"/>
  <c r="CA293" i="5"/>
  <c r="BW293" i="5"/>
  <c r="BZ293" i="5"/>
  <c r="BV293" i="5"/>
  <c r="BU293" i="5"/>
  <c r="BY285" i="5"/>
  <c r="CB293" i="5"/>
  <c r="BX293" i="5"/>
  <c r="CN293" i="5"/>
  <c r="CJ293" i="5"/>
  <c r="CF293" i="5"/>
  <c r="CM293" i="5"/>
  <c r="CI293" i="5"/>
  <c r="CE293" i="5"/>
  <c r="CP293" i="5"/>
  <c r="CL293" i="5"/>
  <c r="CH293" i="5"/>
  <c r="CD293" i="5"/>
  <c r="CO293" i="5"/>
  <c r="CK293" i="5"/>
  <c r="CG293" i="5"/>
  <c r="CC293" i="5"/>
  <c r="DC293" i="5"/>
  <c r="CY293" i="5"/>
  <c r="CU293" i="5"/>
  <c r="CQ293" i="5"/>
  <c r="DF293" i="5"/>
  <c r="DB293" i="5"/>
  <c r="CX293" i="5"/>
  <c r="CT293" i="5"/>
  <c r="DE293" i="5"/>
  <c r="DA293" i="5"/>
  <c r="CW293" i="5"/>
  <c r="CS293" i="5"/>
  <c r="DD293" i="5"/>
  <c r="CZ293" i="5"/>
  <c r="CV293" i="5"/>
  <c r="CR293" i="5"/>
  <c r="BK293" i="5"/>
  <c r="CA297" i="5"/>
  <c r="BW297" i="5"/>
  <c r="BZ297" i="5"/>
  <c r="BV297" i="5"/>
  <c r="BU297" i="5"/>
  <c r="CB297" i="5"/>
  <c r="BY289" i="5"/>
  <c r="BX297" i="5"/>
  <c r="CN297" i="5"/>
  <c r="CJ297" i="5"/>
  <c r="CF297" i="5"/>
  <c r="CM297" i="5"/>
  <c r="CI297" i="5"/>
  <c r="CE297" i="5"/>
  <c r="CP297" i="5"/>
  <c r="CL297" i="5"/>
  <c r="CH297" i="5"/>
  <c r="CD297" i="5"/>
  <c r="CO297" i="5"/>
  <c r="CK297" i="5"/>
  <c r="CG297" i="5"/>
  <c r="CC297" i="5"/>
  <c r="DF297" i="5"/>
  <c r="DB297" i="5"/>
  <c r="DD297" i="5"/>
  <c r="CY297" i="5"/>
  <c r="CU297" i="5"/>
  <c r="CQ297" i="5"/>
  <c r="DC297" i="5"/>
  <c r="CX297" i="5"/>
  <c r="CT297" i="5"/>
  <c r="DA297" i="5"/>
  <c r="CW297" i="5"/>
  <c r="CS297" i="5"/>
  <c r="DE297" i="5"/>
  <c r="CZ297" i="5"/>
  <c r="CV297" i="5"/>
  <c r="CR297" i="5"/>
  <c r="BK297" i="5"/>
  <c r="AK301" i="5"/>
  <c r="CA301" i="5"/>
  <c r="BW301" i="5"/>
  <c r="BZ301" i="5"/>
  <c r="BV301" i="5"/>
  <c r="CB301" i="5"/>
  <c r="BX301" i="5"/>
  <c r="BU301" i="5"/>
  <c r="BY293" i="5"/>
  <c r="CN301" i="5"/>
  <c r="CJ301" i="5"/>
  <c r="CF301" i="5"/>
  <c r="CM301" i="5"/>
  <c r="CI301" i="5"/>
  <c r="CE301" i="5"/>
  <c r="CP301" i="5"/>
  <c r="CL301" i="5"/>
  <c r="CH301" i="5"/>
  <c r="CD301" i="5"/>
  <c r="CO301" i="5"/>
  <c r="CK301" i="5"/>
  <c r="CG301" i="5"/>
  <c r="CC301" i="5"/>
  <c r="DF301" i="5"/>
  <c r="DB301" i="5"/>
  <c r="CX301" i="5"/>
  <c r="CT301" i="5"/>
  <c r="DD301" i="5"/>
  <c r="CY301" i="5"/>
  <c r="CS301" i="5"/>
  <c r="DC301" i="5"/>
  <c r="CW301" i="5"/>
  <c r="CR301" i="5"/>
  <c r="DA301" i="5"/>
  <c r="CV301" i="5"/>
  <c r="CQ301" i="5"/>
  <c r="DE301" i="5"/>
  <c r="CZ301" i="5"/>
  <c r="CU301" i="5"/>
  <c r="BK301" i="5"/>
  <c r="CA305" i="5"/>
  <c r="BW305" i="5"/>
  <c r="BZ305" i="5"/>
  <c r="BV305" i="5"/>
  <c r="BU305" i="5"/>
  <c r="CB305" i="5"/>
  <c r="BX305" i="5"/>
  <c r="BY297" i="5"/>
  <c r="CM305" i="5"/>
  <c r="CI305" i="5"/>
  <c r="CE305" i="5"/>
  <c r="CP305" i="5"/>
  <c r="CL305" i="5"/>
  <c r="CH305" i="5"/>
  <c r="CD305" i="5"/>
  <c r="CK305" i="5"/>
  <c r="CC305" i="5"/>
  <c r="CJ305" i="5"/>
  <c r="CO305" i="5"/>
  <c r="CG305" i="5"/>
  <c r="CN305" i="5"/>
  <c r="CF305" i="5"/>
  <c r="DF305" i="5"/>
  <c r="DB305" i="5"/>
  <c r="CX305" i="5"/>
  <c r="CT305" i="5"/>
  <c r="DD305" i="5"/>
  <c r="CZ305" i="5"/>
  <c r="CV305" i="5"/>
  <c r="CR305" i="5"/>
  <c r="DE305" i="5"/>
  <c r="CW305" i="5"/>
  <c r="DC305" i="5"/>
  <c r="CU305" i="5"/>
  <c r="DA305" i="5"/>
  <c r="CS305" i="5"/>
  <c r="CY305" i="5"/>
  <c r="CQ305" i="5"/>
  <c r="BK305" i="5"/>
  <c r="AK309" i="5"/>
  <c r="CA309" i="5"/>
  <c r="BW309" i="5"/>
  <c r="BZ309" i="5"/>
  <c r="BV309" i="5"/>
  <c r="BU309" i="5"/>
  <c r="CB309" i="5"/>
  <c r="BX309" i="5"/>
  <c r="BY301" i="5"/>
  <c r="CM309" i="5"/>
  <c r="CI309" i="5"/>
  <c r="CE309" i="5"/>
  <c r="CP309" i="5"/>
  <c r="CL309" i="5"/>
  <c r="CH309" i="5"/>
  <c r="CD309" i="5"/>
  <c r="CO309" i="5"/>
  <c r="CK309" i="5"/>
  <c r="CG309" i="5"/>
  <c r="CC309" i="5"/>
  <c r="CN309" i="5"/>
  <c r="CJ309" i="5"/>
  <c r="CF309" i="5"/>
  <c r="DF309" i="5"/>
  <c r="DB309" i="5"/>
  <c r="CX309" i="5"/>
  <c r="CT309" i="5"/>
  <c r="DD309" i="5"/>
  <c r="CZ309" i="5"/>
  <c r="CV309" i="5"/>
  <c r="CR309" i="5"/>
  <c r="DE309" i="5"/>
  <c r="CW309" i="5"/>
  <c r="DC309" i="5"/>
  <c r="CU309" i="5"/>
  <c r="DA309" i="5"/>
  <c r="CS309" i="5"/>
  <c r="CY309" i="5"/>
  <c r="CQ309" i="5"/>
  <c r="BK309" i="5"/>
  <c r="CA313" i="5"/>
  <c r="BW313" i="5"/>
  <c r="BZ313" i="5"/>
  <c r="BV313" i="5"/>
  <c r="BU313" i="5"/>
  <c r="BY305" i="5"/>
  <c r="CB313" i="5"/>
  <c r="BX313" i="5"/>
  <c r="CM313" i="5"/>
  <c r="CI313" i="5"/>
  <c r="CE313" i="5"/>
  <c r="CP313" i="5"/>
  <c r="CL313" i="5"/>
  <c r="CH313" i="5"/>
  <c r="CD313" i="5"/>
  <c r="CO313" i="5"/>
  <c r="CK313" i="5"/>
  <c r="CG313" i="5"/>
  <c r="CC313" i="5"/>
  <c r="CN313" i="5"/>
  <c r="CJ313" i="5"/>
  <c r="CF313" i="5"/>
  <c r="DF313" i="5"/>
  <c r="DB313" i="5"/>
  <c r="CX313" i="5"/>
  <c r="CT313" i="5"/>
  <c r="DE313" i="5"/>
  <c r="DA313" i="5"/>
  <c r="CW313" i="5"/>
  <c r="CS313" i="5"/>
  <c r="DD313" i="5"/>
  <c r="CZ313" i="5"/>
  <c r="CV313" i="5"/>
  <c r="CR313" i="5"/>
  <c r="DC313" i="5"/>
  <c r="CY313" i="5"/>
  <c r="CU313" i="5"/>
  <c r="CQ313" i="5"/>
  <c r="BK313" i="5"/>
  <c r="AK317" i="5"/>
  <c r="CA317" i="5"/>
  <c r="BW317" i="5"/>
  <c r="BZ317" i="5"/>
  <c r="BV317" i="5"/>
  <c r="BU317" i="5"/>
  <c r="BY309" i="5"/>
  <c r="CB317" i="5"/>
  <c r="BX317" i="5"/>
  <c r="CM317" i="5"/>
  <c r="CI317" i="5"/>
  <c r="CE317" i="5"/>
  <c r="CP317" i="5"/>
  <c r="CL317" i="5"/>
  <c r="CH317" i="5"/>
  <c r="CD317" i="5"/>
  <c r="CO317" i="5"/>
  <c r="CK317" i="5"/>
  <c r="CG317" i="5"/>
  <c r="CC317" i="5"/>
  <c r="CN317" i="5"/>
  <c r="CJ317" i="5"/>
  <c r="CF317" i="5"/>
  <c r="DF317" i="5"/>
  <c r="DB317" i="5"/>
  <c r="CX317" i="5"/>
  <c r="CT317" i="5"/>
  <c r="DE317" i="5"/>
  <c r="DA317" i="5"/>
  <c r="CW317" i="5"/>
  <c r="CS317" i="5"/>
  <c r="DD317" i="5"/>
  <c r="CZ317" i="5"/>
  <c r="CV317" i="5"/>
  <c r="CR317" i="5"/>
  <c r="DC317" i="5"/>
  <c r="CY317" i="5"/>
  <c r="CU317" i="5"/>
  <c r="CQ317" i="5"/>
  <c r="BK317" i="5"/>
  <c r="CA321" i="5"/>
  <c r="BW321" i="5"/>
  <c r="BZ321" i="5"/>
  <c r="BV321" i="5"/>
  <c r="BU321" i="5"/>
  <c r="BY313" i="5"/>
  <c r="CB321" i="5"/>
  <c r="BX321" i="5"/>
  <c r="CM321" i="5"/>
  <c r="CI321" i="5"/>
  <c r="CE321" i="5"/>
  <c r="CP321" i="5"/>
  <c r="CL321" i="5"/>
  <c r="CH321" i="5"/>
  <c r="CD321" i="5"/>
  <c r="CO321" i="5"/>
  <c r="CK321" i="5"/>
  <c r="CG321" i="5"/>
  <c r="CC321" i="5"/>
  <c r="CN321" i="5"/>
  <c r="CJ321" i="5"/>
  <c r="CF321" i="5"/>
  <c r="DF321" i="5"/>
  <c r="DB321" i="5"/>
  <c r="CX321" i="5"/>
  <c r="CT321" i="5"/>
  <c r="DE321" i="5"/>
  <c r="DA321" i="5"/>
  <c r="CW321" i="5"/>
  <c r="CS321" i="5"/>
  <c r="DD321" i="5"/>
  <c r="CZ321" i="5"/>
  <c r="CV321" i="5"/>
  <c r="CR321" i="5"/>
  <c r="DC321" i="5"/>
  <c r="CY321" i="5"/>
  <c r="CU321" i="5"/>
  <c r="CQ321" i="5"/>
  <c r="BK321" i="5"/>
  <c r="AK325" i="5"/>
  <c r="CA325" i="5"/>
  <c r="BW325" i="5"/>
  <c r="BZ325" i="5"/>
  <c r="BV325" i="5"/>
  <c r="BU325" i="5"/>
  <c r="BY317" i="5"/>
  <c r="CB325" i="5"/>
  <c r="BX325" i="5"/>
  <c r="CM325" i="5"/>
  <c r="CI325" i="5"/>
  <c r="CE325" i="5"/>
  <c r="CP325" i="5"/>
  <c r="CL325" i="5"/>
  <c r="CH325" i="5"/>
  <c r="CD325" i="5"/>
  <c r="CO325" i="5"/>
  <c r="CK325" i="5"/>
  <c r="CG325" i="5"/>
  <c r="CC325" i="5"/>
  <c r="CN325" i="5"/>
  <c r="CJ325" i="5"/>
  <c r="CF325" i="5"/>
  <c r="DF325" i="5"/>
  <c r="DB325" i="5"/>
  <c r="CX325" i="5"/>
  <c r="CT325" i="5"/>
  <c r="DE325" i="5"/>
  <c r="DA325" i="5"/>
  <c r="CW325" i="5"/>
  <c r="CS325" i="5"/>
  <c r="DD325" i="5"/>
  <c r="CZ325" i="5"/>
  <c r="CV325" i="5"/>
  <c r="CR325" i="5"/>
  <c r="DC325" i="5"/>
  <c r="CY325" i="5"/>
  <c r="CU325" i="5"/>
  <c r="CQ325" i="5"/>
  <c r="BK325" i="5"/>
  <c r="CA329" i="5"/>
  <c r="BW329" i="5"/>
  <c r="BZ329" i="5"/>
  <c r="BV329" i="5"/>
  <c r="BU329" i="5"/>
  <c r="BY321" i="5"/>
  <c r="CB329" i="5"/>
  <c r="BX329" i="5"/>
  <c r="CM329" i="5"/>
  <c r="CI329" i="5"/>
  <c r="CE329" i="5"/>
  <c r="CP329" i="5"/>
  <c r="CL329" i="5"/>
  <c r="CH329" i="5"/>
  <c r="CD329" i="5"/>
  <c r="CO329" i="5"/>
  <c r="CK329" i="5"/>
  <c r="CG329" i="5"/>
  <c r="CC329" i="5"/>
  <c r="CN329" i="5"/>
  <c r="CJ329" i="5"/>
  <c r="CF329" i="5"/>
  <c r="DF329" i="5"/>
  <c r="DB329" i="5"/>
  <c r="CX329" i="5"/>
  <c r="CT329" i="5"/>
  <c r="DE329" i="5"/>
  <c r="DA329" i="5"/>
  <c r="CW329" i="5"/>
  <c r="CS329" i="5"/>
  <c r="DD329" i="5"/>
  <c r="CZ329" i="5"/>
  <c r="CV329" i="5"/>
  <c r="CR329" i="5"/>
  <c r="DC329" i="5"/>
  <c r="CY329" i="5"/>
  <c r="CU329" i="5"/>
  <c r="CQ329" i="5"/>
  <c r="BK329" i="5"/>
  <c r="AK333" i="5"/>
  <c r="CA333" i="5"/>
  <c r="BW333" i="5"/>
  <c r="BZ333" i="5"/>
  <c r="BV333" i="5"/>
  <c r="BU333" i="5"/>
  <c r="BY325" i="5"/>
  <c r="CB333" i="5"/>
  <c r="BX333" i="5"/>
  <c r="CM333" i="5"/>
  <c r="CI333" i="5"/>
  <c r="CE333" i="5"/>
  <c r="CP333" i="5"/>
  <c r="CL333" i="5"/>
  <c r="CH333" i="5"/>
  <c r="CD333" i="5"/>
  <c r="CO333" i="5"/>
  <c r="CK333" i="5"/>
  <c r="CG333" i="5"/>
  <c r="CC333" i="5"/>
  <c r="CN333" i="5"/>
  <c r="CJ333" i="5"/>
  <c r="CF333" i="5"/>
  <c r="DF333" i="5"/>
  <c r="DB333" i="5"/>
  <c r="CX333" i="5"/>
  <c r="CT333" i="5"/>
  <c r="DE333" i="5"/>
  <c r="DA333" i="5"/>
  <c r="CW333" i="5"/>
  <c r="CS333" i="5"/>
  <c r="DD333" i="5"/>
  <c r="CZ333" i="5"/>
  <c r="CV333" i="5"/>
  <c r="CR333" i="5"/>
  <c r="DC333" i="5"/>
  <c r="CY333" i="5"/>
  <c r="CU333" i="5"/>
  <c r="CQ333" i="5"/>
  <c r="BK333" i="5"/>
  <c r="CA337" i="5"/>
  <c r="BW337" i="5"/>
  <c r="BZ337" i="5"/>
  <c r="BV337" i="5"/>
  <c r="BU337" i="5"/>
  <c r="BY329" i="5"/>
  <c r="CB337" i="5"/>
  <c r="BX337" i="5"/>
  <c r="CM337" i="5"/>
  <c r="CI337" i="5"/>
  <c r="CE337" i="5"/>
  <c r="CP337" i="5"/>
  <c r="CL337" i="5"/>
  <c r="CH337" i="5"/>
  <c r="CD337" i="5"/>
  <c r="CO337" i="5"/>
  <c r="CK337" i="5"/>
  <c r="CG337" i="5"/>
  <c r="CC337" i="5"/>
  <c r="CN337" i="5"/>
  <c r="CJ337" i="5"/>
  <c r="CF337" i="5"/>
  <c r="DF337" i="5"/>
  <c r="DB337" i="5"/>
  <c r="CX337" i="5"/>
  <c r="CT337" i="5"/>
  <c r="DE337" i="5"/>
  <c r="DA337" i="5"/>
  <c r="CW337" i="5"/>
  <c r="CS337" i="5"/>
  <c r="DD337" i="5"/>
  <c r="CZ337" i="5"/>
  <c r="CV337" i="5"/>
  <c r="CR337" i="5"/>
  <c r="DC337" i="5"/>
  <c r="CY337" i="5"/>
  <c r="CU337" i="5"/>
  <c r="CQ337" i="5"/>
  <c r="BK337" i="5"/>
  <c r="AK341" i="5"/>
  <c r="CA341" i="5"/>
  <c r="BW341" i="5"/>
  <c r="BZ341" i="5"/>
  <c r="BV341" i="5"/>
  <c r="BU341" i="5"/>
  <c r="BY333" i="5"/>
  <c r="CB341" i="5"/>
  <c r="BX341" i="5"/>
  <c r="CM341" i="5"/>
  <c r="CI341" i="5"/>
  <c r="CE341" i="5"/>
  <c r="CP341" i="5"/>
  <c r="CL341" i="5"/>
  <c r="CH341" i="5"/>
  <c r="CD341" i="5"/>
  <c r="CO341" i="5"/>
  <c r="CK341" i="5"/>
  <c r="CG341" i="5"/>
  <c r="CC341" i="5"/>
  <c r="CN341" i="5"/>
  <c r="CJ341" i="5"/>
  <c r="CF341" i="5"/>
  <c r="DF341" i="5"/>
  <c r="DB341" i="5"/>
  <c r="CX341" i="5"/>
  <c r="CT341" i="5"/>
  <c r="DE341" i="5"/>
  <c r="DA341" i="5"/>
  <c r="CW341" i="5"/>
  <c r="CS341" i="5"/>
  <c r="DD341" i="5"/>
  <c r="CZ341" i="5"/>
  <c r="CV341" i="5"/>
  <c r="CR341" i="5"/>
  <c r="DC341" i="5"/>
  <c r="CY341" i="5"/>
  <c r="CU341" i="5"/>
  <c r="CQ341" i="5"/>
  <c r="BK341" i="5"/>
  <c r="CA345" i="5"/>
  <c r="BW345" i="5"/>
  <c r="BZ345" i="5"/>
  <c r="BV345" i="5"/>
  <c r="BU345" i="5"/>
  <c r="BY337" i="5"/>
  <c r="CB345" i="5"/>
  <c r="BX345" i="5"/>
  <c r="CM345" i="5"/>
  <c r="CI345" i="5"/>
  <c r="CE345" i="5"/>
  <c r="CP345" i="5"/>
  <c r="CL345" i="5"/>
  <c r="CH345" i="5"/>
  <c r="CD345" i="5"/>
  <c r="CO345" i="5"/>
  <c r="CK345" i="5"/>
  <c r="CG345" i="5"/>
  <c r="CC345" i="5"/>
  <c r="CN345" i="5"/>
  <c r="CJ345" i="5"/>
  <c r="CF345" i="5"/>
  <c r="DF345" i="5"/>
  <c r="DB345" i="5"/>
  <c r="CX345" i="5"/>
  <c r="CT345" i="5"/>
  <c r="DE345" i="5"/>
  <c r="DA345" i="5"/>
  <c r="CW345" i="5"/>
  <c r="CS345" i="5"/>
  <c r="DD345" i="5"/>
  <c r="CZ345" i="5"/>
  <c r="CV345" i="5"/>
  <c r="CR345" i="5"/>
  <c r="DC345" i="5"/>
  <c r="CY345" i="5"/>
  <c r="CU345" i="5"/>
  <c r="CQ345" i="5"/>
  <c r="BK345" i="5"/>
  <c r="AK349" i="5"/>
  <c r="CA349" i="5"/>
  <c r="BW349" i="5"/>
  <c r="BZ349" i="5"/>
  <c r="BV349" i="5"/>
  <c r="BU349" i="5"/>
  <c r="BY341" i="5"/>
  <c r="CB349" i="5"/>
  <c r="BX349" i="5"/>
  <c r="CM349" i="5"/>
  <c r="CI349" i="5"/>
  <c r="CE349" i="5"/>
  <c r="CP349" i="5"/>
  <c r="CL349" i="5"/>
  <c r="CH349" i="5"/>
  <c r="CD349" i="5"/>
  <c r="CO349" i="5"/>
  <c r="CK349" i="5"/>
  <c r="CG349" i="5"/>
  <c r="CC349" i="5"/>
  <c r="CN349" i="5"/>
  <c r="CJ349" i="5"/>
  <c r="CF349" i="5"/>
  <c r="DF349" i="5"/>
  <c r="DB349" i="5"/>
  <c r="CX349" i="5"/>
  <c r="CT349" i="5"/>
  <c r="DE349" i="5"/>
  <c r="DA349" i="5"/>
  <c r="CW349" i="5"/>
  <c r="CS349" i="5"/>
  <c r="DD349" i="5"/>
  <c r="CZ349" i="5"/>
  <c r="CV349" i="5"/>
  <c r="CR349" i="5"/>
  <c r="DC349" i="5"/>
  <c r="CY349" i="5"/>
  <c r="CU349" i="5"/>
  <c r="CQ349" i="5"/>
  <c r="BK349" i="5"/>
  <c r="CA353" i="5"/>
  <c r="BW353" i="5"/>
  <c r="BZ353" i="5"/>
  <c r="BV353" i="5"/>
  <c r="BU353" i="5"/>
  <c r="BY345" i="5"/>
  <c r="CB353" i="5"/>
  <c r="BX353" i="5"/>
  <c r="CM353" i="5"/>
  <c r="CI353" i="5"/>
  <c r="CE353" i="5"/>
  <c r="CP353" i="5"/>
  <c r="CL353" i="5"/>
  <c r="CH353" i="5"/>
  <c r="CD353" i="5"/>
  <c r="CO353" i="5"/>
  <c r="CK353" i="5"/>
  <c r="CG353" i="5"/>
  <c r="CC353" i="5"/>
  <c r="CN353" i="5"/>
  <c r="CJ353" i="5"/>
  <c r="CF353" i="5"/>
  <c r="DF353" i="5"/>
  <c r="DB353" i="5"/>
  <c r="CX353" i="5"/>
  <c r="CT353" i="5"/>
  <c r="DE353" i="5"/>
  <c r="DA353" i="5"/>
  <c r="CW353" i="5"/>
  <c r="CS353" i="5"/>
  <c r="DD353" i="5"/>
  <c r="CZ353" i="5"/>
  <c r="CV353" i="5"/>
  <c r="CR353" i="5"/>
  <c r="DC353" i="5"/>
  <c r="CY353" i="5"/>
  <c r="CU353" i="5"/>
  <c r="CQ353" i="5"/>
  <c r="BK353" i="5"/>
  <c r="AK357" i="5"/>
  <c r="CA357" i="5"/>
  <c r="BW357" i="5"/>
  <c r="BZ357" i="5"/>
  <c r="BV357" i="5"/>
  <c r="BU357" i="5"/>
  <c r="BY349" i="5"/>
  <c r="CB357" i="5"/>
  <c r="BX357" i="5"/>
  <c r="CM357" i="5"/>
  <c r="CI357" i="5"/>
  <c r="CE357" i="5"/>
  <c r="CP357" i="5"/>
  <c r="CL357" i="5"/>
  <c r="CH357" i="5"/>
  <c r="CD357" i="5"/>
  <c r="CO357" i="5"/>
  <c r="CK357" i="5"/>
  <c r="CG357" i="5"/>
  <c r="CC357" i="5"/>
  <c r="CN357" i="5"/>
  <c r="CJ357" i="5"/>
  <c r="CF357" i="5"/>
  <c r="DF357" i="5"/>
  <c r="DB357" i="5"/>
  <c r="CX357" i="5"/>
  <c r="CT357" i="5"/>
  <c r="DE357" i="5"/>
  <c r="DA357" i="5"/>
  <c r="CW357" i="5"/>
  <c r="CS357" i="5"/>
  <c r="DD357" i="5"/>
  <c r="CZ357" i="5"/>
  <c r="CV357" i="5"/>
  <c r="CR357" i="5"/>
  <c r="DC357" i="5"/>
  <c r="CY357" i="5"/>
  <c r="CU357" i="5"/>
  <c r="CQ357" i="5"/>
  <c r="BK357" i="5"/>
  <c r="CA361" i="5"/>
  <c r="BW361" i="5"/>
  <c r="BZ361" i="5"/>
  <c r="BV361" i="5"/>
  <c r="BU361" i="5"/>
  <c r="BY353" i="5"/>
  <c r="CB361" i="5"/>
  <c r="BX361" i="5"/>
  <c r="CM361" i="5"/>
  <c r="CI361" i="5"/>
  <c r="CE361" i="5"/>
  <c r="CP361" i="5"/>
  <c r="CL361" i="5"/>
  <c r="CH361" i="5"/>
  <c r="CD361" i="5"/>
  <c r="CO361" i="5"/>
  <c r="CK361" i="5"/>
  <c r="CG361" i="5"/>
  <c r="CC361" i="5"/>
  <c r="CN361" i="5"/>
  <c r="CJ361" i="5"/>
  <c r="CF361" i="5"/>
  <c r="DF361" i="5"/>
  <c r="DB361" i="5"/>
  <c r="CX361" i="5"/>
  <c r="CT361" i="5"/>
  <c r="DE361" i="5"/>
  <c r="DA361" i="5"/>
  <c r="CW361" i="5"/>
  <c r="CS361" i="5"/>
  <c r="DD361" i="5"/>
  <c r="CZ361" i="5"/>
  <c r="CV361" i="5"/>
  <c r="CR361" i="5"/>
  <c r="DC361" i="5"/>
  <c r="CY361" i="5"/>
  <c r="CU361" i="5"/>
  <c r="CQ361" i="5"/>
  <c r="BK361" i="5"/>
  <c r="CA365" i="5"/>
  <c r="BW365" i="5"/>
  <c r="BZ365" i="5"/>
  <c r="BV365" i="5"/>
  <c r="BU365" i="5"/>
  <c r="BY357" i="5"/>
  <c r="CB365" i="5"/>
  <c r="BX365" i="5"/>
  <c r="CM365" i="5"/>
  <c r="CI365" i="5"/>
  <c r="CE365" i="5"/>
  <c r="CP365" i="5"/>
  <c r="CL365" i="5"/>
  <c r="CH365" i="5"/>
  <c r="CD365" i="5"/>
  <c r="CO365" i="5"/>
  <c r="CK365" i="5"/>
  <c r="CG365" i="5"/>
  <c r="CC365" i="5"/>
  <c r="CN365" i="5"/>
  <c r="CJ365" i="5"/>
  <c r="CF365" i="5"/>
  <c r="DF365" i="5"/>
  <c r="DB365" i="5"/>
  <c r="CX365" i="5"/>
  <c r="CT365" i="5"/>
  <c r="DE365" i="5"/>
  <c r="DA365" i="5"/>
  <c r="CW365" i="5"/>
  <c r="CS365" i="5"/>
  <c r="DD365" i="5"/>
  <c r="CZ365" i="5"/>
  <c r="CV365" i="5"/>
  <c r="CR365" i="5"/>
  <c r="DC365" i="5"/>
  <c r="CY365" i="5"/>
  <c r="CU365" i="5"/>
  <c r="CQ365" i="5"/>
  <c r="BK365" i="5"/>
  <c r="CA369" i="5"/>
  <c r="BW369" i="5"/>
  <c r="BZ369" i="5"/>
  <c r="BV369" i="5"/>
  <c r="BU369" i="5"/>
  <c r="BY361" i="5"/>
  <c r="CB369" i="5"/>
  <c r="BX369" i="5"/>
  <c r="CM369" i="5"/>
  <c r="CI369" i="5"/>
  <c r="CE369" i="5"/>
  <c r="CP369" i="5"/>
  <c r="CL369" i="5"/>
  <c r="CH369" i="5"/>
  <c r="CD369" i="5"/>
  <c r="CO369" i="5"/>
  <c r="CK369" i="5"/>
  <c r="CG369" i="5"/>
  <c r="CC369" i="5"/>
  <c r="CN369" i="5"/>
  <c r="CJ369" i="5"/>
  <c r="CF369" i="5"/>
  <c r="DF369" i="5"/>
  <c r="DB369" i="5"/>
  <c r="CX369" i="5"/>
  <c r="CT369" i="5"/>
  <c r="DE369" i="5"/>
  <c r="DA369" i="5"/>
  <c r="CW369" i="5"/>
  <c r="CS369" i="5"/>
  <c r="DD369" i="5"/>
  <c r="CZ369" i="5"/>
  <c r="CV369" i="5"/>
  <c r="CR369" i="5"/>
  <c r="DC369" i="5"/>
  <c r="CY369" i="5"/>
  <c r="CU369" i="5"/>
  <c r="CQ369" i="5"/>
  <c r="BK369" i="5"/>
  <c r="CA373" i="5"/>
  <c r="BZ373" i="5"/>
  <c r="BV373" i="5"/>
  <c r="BX373" i="5"/>
  <c r="BW373" i="5"/>
  <c r="CB373" i="5"/>
  <c r="BU373" i="5"/>
  <c r="BY365" i="5"/>
  <c r="CM373" i="5"/>
  <c r="CI373" i="5"/>
  <c r="CE373" i="5"/>
  <c r="CP373" i="5"/>
  <c r="CL373" i="5"/>
  <c r="CH373" i="5"/>
  <c r="CD373" i="5"/>
  <c r="CO373" i="5"/>
  <c r="CK373" i="5"/>
  <c r="CG373" i="5"/>
  <c r="CC373" i="5"/>
  <c r="CN373" i="5"/>
  <c r="CJ373" i="5"/>
  <c r="CF373" i="5"/>
  <c r="DF373" i="5"/>
  <c r="DB373" i="5"/>
  <c r="CX373" i="5"/>
  <c r="CT373" i="5"/>
  <c r="DE373" i="5"/>
  <c r="DA373" i="5"/>
  <c r="CW373" i="5"/>
  <c r="CS373" i="5"/>
  <c r="DD373" i="5"/>
  <c r="CZ373" i="5"/>
  <c r="CV373" i="5"/>
  <c r="CR373" i="5"/>
  <c r="DC373" i="5"/>
  <c r="CY373" i="5"/>
  <c r="CU373" i="5"/>
  <c r="CQ373" i="5"/>
  <c r="BK373" i="5"/>
  <c r="CA377" i="5"/>
  <c r="BW377" i="5"/>
  <c r="BZ377" i="5"/>
  <c r="BV377" i="5"/>
  <c r="BX377" i="5"/>
  <c r="BU377" i="5"/>
  <c r="CB377" i="5"/>
  <c r="BY369" i="5"/>
  <c r="CM377" i="5"/>
  <c r="CI377" i="5"/>
  <c r="CE377" i="5"/>
  <c r="CP377" i="5"/>
  <c r="CL377" i="5"/>
  <c r="CH377" i="5"/>
  <c r="CD377" i="5"/>
  <c r="CO377" i="5"/>
  <c r="CK377" i="5"/>
  <c r="CG377" i="5"/>
  <c r="CC377" i="5"/>
  <c r="CN377" i="5"/>
  <c r="CJ377" i="5"/>
  <c r="CF377" i="5"/>
  <c r="DF377" i="5"/>
  <c r="DB377" i="5"/>
  <c r="CX377" i="5"/>
  <c r="CT377" i="5"/>
  <c r="DE377" i="5"/>
  <c r="DA377" i="5"/>
  <c r="CW377" i="5"/>
  <c r="CS377" i="5"/>
  <c r="DD377" i="5"/>
  <c r="CZ377" i="5"/>
  <c r="CV377" i="5"/>
  <c r="CR377" i="5"/>
  <c r="DC377" i="5"/>
  <c r="CY377" i="5"/>
  <c r="CU377" i="5"/>
  <c r="CQ377" i="5"/>
  <c r="BK377" i="5"/>
  <c r="AK381" i="5"/>
  <c r="CA381" i="5"/>
  <c r="BW381" i="5"/>
  <c r="BZ381" i="5"/>
  <c r="BV381" i="5"/>
  <c r="BX381" i="5"/>
  <c r="BU381" i="5"/>
  <c r="CB381" i="5"/>
  <c r="BY373" i="5"/>
  <c r="CM381" i="5"/>
  <c r="CI381" i="5"/>
  <c r="CE381" i="5"/>
  <c r="CP381" i="5"/>
  <c r="CL381" i="5"/>
  <c r="CH381" i="5"/>
  <c r="CD381" i="5"/>
  <c r="CO381" i="5"/>
  <c r="CK381" i="5"/>
  <c r="CG381" i="5"/>
  <c r="CC381" i="5"/>
  <c r="CN381" i="5"/>
  <c r="CJ381" i="5"/>
  <c r="CF381" i="5"/>
  <c r="DF381" i="5"/>
  <c r="DB381" i="5"/>
  <c r="CX381" i="5"/>
  <c r="CT381" i="5"/>
  <c r="DE381" i="5"/>
  <c r="DA381" i="5"/>
  <c r="CW381" i="5"/>
  <c r="CS381" i="5"/>
  <c r="DD381" i="5"/>
  <c r="CZ381" i="5"/>
  <c r="CV381" i="5"/>
  <c r="CR381" i="5"/>
  <c r="DC381" i="5"/>
  <c r="CY381" i="5"/>
  <c r="CU381" i="5"/>
  <c r="CQ381" i="5"/>
  <c r="BK381" i="5"/>
  <c r="CA385" i="5"/>
  <c r="BW385" i="5"/>
  <c r="BZ385" i="5"/>
  <c r="BV385" i="5"/>
  <c r="BU385" i="5"/>
  <c r="CB385" i="5"/>
  <c r="BX385" i="5"/>
  <c r="BY377" i="5"/>
  <c r="CM385" i="5"/>
  <c r="CI385" i="5"/>
  <c r="CE385" i="5"/>
  <c r="CP385" i="5"/>
  <c r="CL385" i="5"/>
  <c r="CH385" i="5"/>
  <c r="CD385" i="5"/>
  <c r="CO385" i="5"/>
  <c r="CK385" i="5"/>
  <c r="CG385" i="5"/>
  <c r="CC385" i="5"/>
  <c r="CN385" i="5"/>
  <c r="CJ385" i="5"/>
  <c r="CF385" i="5"/>
  <c r="DF385" i="5"/>
  <c r="DB385" i="5"/>
  <c r="CX385" i="5"/>
  <c r="CT385" i="5"/>
  <c r="DE385" i="5"/>
  <c r="DA385" i="5"/>
  <c r="CW385" i="5"/>
  <c r="CS385" i="5"/>
  <c r="DD385" i="5"/>
  <c r="CZ385" i="5"/>
  <c r="CV385" i="5"/>
  <c r="CR385" i="5"/>
  <c r="DC385" i="5"/>
  <c r="CY385" i="5"/>
  <c r="CU385" i="5"/>
  <c r="CQ385" i="5"/>
  <c r="BK385" i="5"/>
  <c r="AK389" i="5"/>
  <c r="CA389" i="5"/>
  <c r="BW389" i="5"/>
  <c r="BZ389" i="5"/>
  <c r="BV389" i="5"/>
  <c r="BU389" i="5"/>
  <c r="CB389" i="5"/>
  <c r="BX389" i="5"/>
  <c r="BY381" i="5"/>
  <c r="CM389" i="5"/>
  <c r="CI389" i="5"/>
  <c r="CE389" i="5"/>
  <c r="CP389" i="5"/>
  <c r="CL389" i="5"/>
  <c r="CH389" i="5"/>
  <c r="CD389" i="5"/>
  <c r="CO389" i="5"/>
  <c r="CK389" i="5"/>
  <c r="CG389" i="5"/>
  <c r="CC389" i="5"/>
  <c r="CN389" i="5"/>
  <c r="CJ389" i="5"/>
  <c r="CF389" i="5"/>
  <c r="DF389" i="5"/>
  <c r="DB389" i="5"/>
  <c r="CX389" i="5"/>
  <c r="CT389" i="5"/>
  <c r="DE389" i="5"/>
  <c r="DA389" i="5"/>
  <c r="CW389" i="5"/>
  <c r="CS389" i="5"/>
  <c r="DD389" i="5"/>
  <c r="CZ389" i="5"/>
  <c r="CV389" i="5"/>
  <c r="CR389" i="5"/>
  <c r="DC389" i="5"/>
  <c r="CY389" i="5"/>
  <c r="CU389" i="5"/>
  <c r="CQ389" i="5"/>
  <c r="BK389" i="5"/>
  <c r="CA393" i="5"/>
  <c r="BW393" i="5"/>
  <c r="BZ393" i="5"/>
  <c r="BV393" i="5"/>
  <c r="BU393" i="5"/>
  <c r="BY385" i="5"/>
  <c r="CB393" i="5"/>
  <c r="BX393" i="5"/>
  <c r="CM393" i="5"/>
  <c r="CI393" i="5"/>
  <c r="CE393" i="5"/>
  <c r="CP393" i="5"/>
  <c r="CL393" i="5"/>
  <c r="CH393" i="5"/>
  <c r="CD393" i="5"/>
  <c r="CO393" i="5"/>
  <c r="CK393" i="5"/>
  <c r="CG393" i="5"/>
  <c r="CC393" i="5"/>
  <c r="CN393" i="5"/>
  <c r="CJ393" i="5"/>
  <c r="CF393" i="5"/>
  <c r="DF393" i="5"/>
  <c r="DB393" i="5"/>
  <c r="CX393" i="5"/>
  <c r="CT393" i="5"/>
  <c r="DE393" i="5"/>
  <c r="DA393" i="5"/>
  <c r="CW393" i="5"/>
  <c r="CS393" i="5"/>
  <c r="DD393" i="5"/>
  <c r="CZ393" i="5"/>
  <c r="CV393" i="5"/>
  <c r="CR393" i="5"/>
  <c r="DC393" i="5"/>
  <c r="CY393" i="5"/>
  <c r="CU393" i="5"/>
  <c r="CQ393" i="5"/>
  <c r="BK393" i="5"/>
  <c r="AK397" i="5"/>
  <c r="CB397" i="5"/>
  <c r="BX397" i="5"/>
  <c r="BZ397" i="5"/>
  <c r="BU397" i="5"/>
  <c r="BW397" i="5"/>
  <c r="BY389" i="5"/>
  <c r="CA397" i="5"/>
  <c r="BV397" i="5"/>
  <c r="CO397" i="5"/>
  <c r="CK397" i="5"/>
  <c r="CG397" i="5"/>
  <c r="CC397" i="5"/>
  <c r="CN397" i="5"/>
  <c r="CJ397" i="5"/>
  <c r="CF397" i="5"/>
  <c r="CM397" i="5"/>
  <c r="CE397" i="5"/>
  <c r="CL397" i="5"/>
  <c r="CD397" i="5"/>
  <c r="CI397" i="5"/>
  <c r="CP397" i="5"/>
  <c r="CH397" i="5"/>
  <c r="DF397" i="5"/>
  <c r="DB397" i="5"/>
  <c r="CX397" i="5"/>
  <c r="CT397" i="5"/>
  <c r="DE397" i="5"/>
  <c r="DA397" i="5"/>
  <c r="CW397" i="5"/>
  <c r="CS397" i="5"/>
  <c r="DD397" i="5"/>
  <c r="CZ397" i="5"/>
  <c r="CV397" i="5"/>
  <c r="CR397" i="5"/>
  <c r="DC397" i="5"/>
  <c r="CY397" i="5"/>
  <c r="CU397" i="5"/>
  <c r="CQ397" i="5"/>
  <c r="BK397" i="5"/>
  <c r="CB401" i="5"/>
  <c r="BX401" i="5"/>
  <c r="BZ401" i="5"/>
  <c r="BU401" i="5"/>
  <c r="BW401" i="5"/>
  <c r="BY393" i="5"/>
  <c r="CA401" i="5"/>
  <c r="BV401" i="5"/>
  <c r="CO401" i="5"/>
  <c r="CK401" i="5"/>
  <c r="CG401" i="5"/>
  <c r="CC401" i="5"/>
  <c r="CN401" i="5"/>
  <c r="CJ401" i="5"/>
  <c r="CF401" i="5"/>
  <c r="CM401" i="5"/>
  <c r="CE401" i="5"/>
  <c r="CL401" i="5"/>
  <c r="CD401" i="5"/>
  <c r="CI401" i="5"/>
  <c r="CP401" i="5"/>
  <c r="CH401" i="5"/>
  <c r="DF401" i="5"/>
  <c r="DB401" i="5"/>
  <c r="CX401" i="5"/>
  <c r="CT401" i="5"/>
  <c r="DE401" i="5"/>
  <c r="DA401" i="5"/>
  <c r="CW401" i="5"/>
  <c r="CS401" i="5"/>
  <c r="DD401" i="5"/>
  <c r="CZ401" i="5"/>
  <c r="CV401" i="5"/>
  <c r="CR401" i="5"/>
  <c r="DC401" i="5"/>
  <c r="CY401" i="5"/>
  <c r="CU401" i="5"/>
  <c r="CQ401" i="5"/>
  <c r="BK401" i="5"/>
  <c r="AK405" i="5"/>
  <c r="CB405" i="5"/>
  <c r="BX405" i="5"/>
  <c r="BZ405" i="5"/>
  <c r="BU405" i="5"/>
  <c r="BY397" i="5"/>
  <c r="BW405" i="5"/>
  <c r="CA405" i="5"/>
  <c r="BV405" i="5"/>
  <c r="CO405" i="5"/>
  <c r="CK405" i="5"/>
  <c r="CG405" i="5"/>
  <c r="CC405" i="5"/>
  <c r="CN405" i="5"/>
  <c r="CJ405" i="5"/>
  <c r="CF405" i="5"/>
  <c r="CM405" i="5"/>
  <c r="CE405" i="5"/>
  <c r="CL405" i="5"/>
  <c r="CD405" i="5"/>
  <c r="CI405" i="5"/>
  <c r="CP405" i="5"/>
  <c r="CH405" i="5"/>
  <c r="DF405" i="5"/>
  <c r="DB405" i="5"/>
  <c r="CX405" i="5"/>
  <c r="CT405" i="5"/>
  <c r="DE405" i="5"/>
  <c r="DA405" i="5"/>
  <c r="CW405" i="5"/>
  <c r="CS405" i="5"/>
  <c r="DD405" i="5"/>
  <c r="CZ405" i="5"/>
  <c r="CV405" i="5"/>
  <c r="CR405" i="5"/>
  <c r="DC405" i="5"/>
  <c r="CY405" i="5"/>
  <c r="CU405" i="5"/>
  <c r="CQ405" i="5"/>
  <c r="BK405" i="5"/>
  <c r="CB409" i="5"/>
  <c r="BX409" i="5"/>
  <c r="BZ409" i="5"/>
  <c r="BU409" i="5"/>
  <c r="BY401" i="5"/>
  <c r="BW409" i="5"/>
  <c r="CA409" i="5"/>
  <c r="BV409" i="5"/>
  <c r="CO409" i="5"/>
  <c r="CK409" i="5"/>
  <c r="CG409" i="5"/>
  <c r="CC409" i="5"/>
  <c r="CN409" i="5"/>
  <c r="CJ409" i="5"/>
  <c r="CF409" i="5"/>
  <c r="CM409" i="5"/>
  <c r="CI409" i="5"/>
  <c r="CE409" i="5"/>
  <c r="CP409" i="5"/>
  <c r="CL409" i="5"/>
  <c r="CH409" i="5"/>
  <c r="CD409" i="5"/>
  <c r="DF409" i="5"/>
  <c r="DB409" i="5"/>
  <c r="CX409" i="5"/>
  <c r="CT409" i="5"/>
  <c r="DE409" i="5"/>
  <c r="DA409" i="5"/>
  <c r="CW409" i="5"/>
  <c r="CS409" i="5"/>
  <c r="DD409" i="5"/>
  <c r="CZ409" i="5"/>
  <c r="CV409" i="5"/>
  <c r="CR409" i="5"/>
  <c r="DC409" i="5"/>
  <c r="CY409" i="5"/>
  <c r="CU409" i="5"/>
  <c r="CQ409" i="5"/>
  <c r="BK409" i="5"/>
  <c r="CB413" i="5"/>
  <c r="BX413" i="5"/>
  <c r="BZ413" i="5"/>
  <c r="BU413" i="5"/>
  <c r="BY405" i="5"/>
  <c r="BW413" i="5"/>
  <c r="CA413" i="5"/>
  <c r="BV413" i="5"/>
  <c r="CO413" i="5"/>
  <c r="CK413" i="5"/>
  <c r="CG413" i="5"/>
  <c r="CC413" i="5"/>
  <c r="CN413" i="5"/>
  <c r="CJ413" i="5"/>
  <c r="CF413" i="5"/>
  <c r="CM413" i="5"/>
  <c r="CI413" i="5"/>
  <c r="CE413" i="5"/>
  <c r="CP413" i="5"/>
  <c r="CL413" i="5"/>
  <c r="CH413" i="5"/>
  <c r="CD413" i="5"/>
  <c r="DF413" i="5"/>
  <c r="DB413" i="5"/>
  <c r="CX413" i="5"/>
  <c r="CT413" i="5"/>
  <c r="DE413" i="5"/>
  <c r="DA413" i="5"/>
  <c r="CW413" i="5"/>
  <c r="CS413" i="5"/>
  <c r="DD413" i="5"/>
  <c r="CZ413" i="5"/>
  <c r="CV413" i="5"/>
  <c r="CR413" i="5"/>
  <c r="DC413" i="5"/>
  <c r="CY413" i="5"/>
  <c r="CU413" i="5"/>
  <c r="CQ413" i="5"/>
  <c r="BK413" i="5"/>
  <c r="CB417" i="5"/>
  <c r="BX417" i="5"/>
  <c r="BZ417" i="5"/>
  <c r="BU417" i="5"/>
  <c r="BY409" i="5"/>
  <c r="BW417" i="5"/>
  <c r="CA417" i="5"/>
  <c r="BV417" i="5"/>
  <c r="CO417" i="5"/>
  <c r="CK417" i="5"/>
  <c r="CG417" i="5"/>
  <c r="CC417" i="5"/>
  <c r="CN417" i="5"/>
  <c r="CJ417" i="5"/>
  <c r="CF417" i="5"/>
  <c r="CM417" i="5"/>
  <c r="CI417" i="5"/>
  <c r="CE417" i="5"/>
  <c r="CP417" i="5"/>
  <c r="CL417" i="5"/>
  <c r="CH417" i="5"/>
  <c r="CD417" i="5"/>
  <c r="DF417" i="5"/>
  <c r="DB417" i="5"/>
  <c r="CX417" i="5"/>
  <c r="CT417" i="5"/>
  <c r="DE417" i="5"/>
  <c r="DA417" i="5"/>
  <c r="CW417" i="5"/>
  <c r="CS417" i="5"/>
  <c r="DD417" i="5"/>
  <c r="CZ417" i="5"/>
  <c r="CV417" i="5"/>
  <c r="CR417" i="5"/>
  <c r="DC417" i="5"/>
  <c r="CY417" i="5"/>
  <c r="CU417" i="5"/>
  <c r="CQ417" i="5"/>
  <c r="BK417" i="5"/>
  <c r="CB421" i="5"/>
  <c r="BX421" i="5"/>
  <c r="CA421" i="5"/>
  <c r="BW421" i="5"/>
  <c r="BZ421" i="5"/>
  <c r="BV421" i="5"/>
  <c r="BY413" i="5"/>
  <c r="BU421" i="5"/>
  <c r="CO421" i="5"/>
  <c r="CK421" i="5"/>
  <c r="CG421" i="5"/>
  <c r="CC421" i="5"/>
  <c r="CN421" i="5"/>
  <c r="CJ421" i="5"/>
  <c r="CF421" i="5"/>
  <c r="CM421" i="5"/>
  <c r="CI421" i="5"/>
  <c r="CE421" i="5"/>
  <c r="CP421" i="5"/>
  <c r="CL421" i="5"/>
  <c r="CH421" i="5"/>
  <c r="CD421" i="5"/>
  <c r="DF421" i="5"/>
  <c r="DB421" i="5"/>
  <c r="CX421" i="5"/>
  <c r="CT421" i="5"/>
  <c r="DE421" i="5"/>
  <c r="DA421" i="5"/>
  <c r="CW421" i="5"/>
  <c r="CS421" i="5"/>
  <c r="DD421" i="5"/>
  <c r="CZ421" i="5"/>
  <c r="CV421" i="5"/>
  <c r="CR421" i="5"/>
  <c r="DC421" i="5"/>
  <c r="CY421" i="5"/>
  <c r="CU421" i="5"/>
  <c r="CQ421" i="5"/>
  <c r="BK421" i="5"/>
  <c r="CB425" i="5"/>
  <c r="BX425" i="5"/>
  <c r="CA425" i="5"/>
  <c r="BW425" i="5"/>
  <c r="BZ425" i="5"/>
  <c r="BV425" i="5"/>
  <c r="BY417" i="5"/>
  <c r="BU425" i="5"/>
  <c r="CO425" i="5"/>
  <c r="CK425" i="5"/>
  <c r="CG425" i="5"/>
  <c r="CC425" i="5"/>
  <c r="CN425" i="5"/>
  <c r="CJ425" i="5"/>
  <c r="CF425" i="5"/>
  <c r="CM425" i="5"/>
  <c r="CI425" i="5"/>
  <c r="CE425" i="5"/>
  <c r="CP425" i="5"/>
  <c r="CL425" i="5"/>
  <c r="CH425" i="5"/>
  <c r="CD425" i="5"/>
  <c r="DF425" i="5"/>
  <c r="DB425" i="5"/>
  <c r="CX425" i="5"/>
  <c r="CT425" i="5"/>
  <c r="DE425" i="5"/>
  <c r="DA425" i="5"/>
  <c r="CW425" i="5"/>
  <c r="CS425" i="5"/>
  <c r="DD425" i="5"/>
  <c r="CZ425" i="5"/>
  <c r="CV425" i="5"/>
  <c r="CR425" i="5"/>
  <c r="DC425" i="5"/>
  <c r="CY425" i="5"/>
  <c r="CU425" i="5"/>
  <c r="CQ425" i="5"/>
  <c r="BK425" i="5"/>
  <c r="CB429" i="5"/>
  <c r="BX429" i="5"/>
  <c r="CA429" i="5"/>
  <c r="BW429" i="5"/>
  <c r="BZ429" i="5"/>
  <c r="BV429" i="5"/>
  <c r="BY421" i="5"/>
  <c r="BU429" i="5"/>
  <c r="CO429" i="5"/>
  <c r="CK429" i="5"/>
  <c r="CG429" i="5"/>
  <c r="CC429" i="5"/>
  <c r="CN429" i="5"/>
  <c r="CJ429" i="5"/>
  <c r="CF429" i="5"/>
  <c r="CM429" i="5"/>
  <c r="CI429" i="5"/>
  <c r="CE429" i="5"/>
  <c r="CP429" i="5"/>
  <c r="CL429" i="5"/>
  <c r="CH429" i="5"/>
  <c r="CD429" i="5"/>
  <c r="DF429" i="5"/>
  <c r="DB429" i="5"/>
  <c r="CX429" i="5"/>
  <c r="CT429" i="5"/>
  <c r="DE429" i="5"/>
  <c r="DA429" i="5"/>
  <c r="CW429" i="5"/>
  <c r="CS429" i="5"/>
  <c r="DD429" i="5"/>
  <c r="CZ429" i="5"/>
  <c r="CV429" i="5"/>
  <c r="CR429" i="5"/>
  <c r="DC429" i="5"/>
  <c r="CY429" i="5"/>
  <c r="CU429" i="5"/>
  <c r="CQ429" i="5"/>
  <c r="BK429" i="5"/>
  <c r="BU433" i="5"/>
  <c r="CB433" i="5"/>
  <c r="BX433" i="5"/>
  <c r="CA433" i="5"/>
  <c r="BW433" i="5"/>
  <c r="BZ433" i="5"/>
  <c r="BV433" i="5"/>
  <c r="BY425" i="5"/>
  <c r="CO433" i="5"/>
  <c r="CK433" i="5"/>
  <c r="CG433" i="5"/>
  <c r="CC433" i="5"/>
  <c r="CN433" i="5"/>
  <c r="CJ433" i="5"/>
  <c r="CF433" i="5"/>
  <c r="CM433" i="5"/>
  <c r="CI433" i="5"/>
  <c r="CE433" i="5"/>
  <c r="CP433" i="5"/>
  <c r="CL433" i="5"/>
  <c r="CH433" i="5"/>
  <c r="CD433" i="5"/>
  <c r="DF433" i="5"/>
  <c r="DB433" i="5"/>
  <c r="CX433" i="5"/>
  <c r="CT433" i="5"/>
  <c r="DE433" i="5"/>
  <c r="DA433" i="5"/>
  <c r="CW433" i="5"/>
  <c r="CS433" i="5"/>
  <c r="DD433" i="5"/>
  <c r="CZ433" i="5"/>
  <c r="CV433" i="5"/>
  <c r="CR433" i="5"/>
  <c r="DC433" i="5"/>
  <c r="CY433" i="5"/>
  <c r="CU433" i="5"/>
  <c r="CQ433" i="5"/>
  <c r="BK433" i="5"/>
  <c r="BU437" i="5"/>
  <c r="CB437" i="5"/>
  <c r="BX437" i="5"/>
  <c r="CA437" i="5"/>
  <c r="BW437" i="5"/>
  <c r="BZ437" i="5"/>
  <c r="BV437" i="5"/>
  <c r="BY429" i="5"/>
  <c r="CO437" i="5"/>
  <c r="CK437" i="5"/>
  <c r="CG437" i="5"/>
  <c r="CC437" i="5"/>
  <c r="CN437" i="5"/>
  <c r="CJ437" i="5"/>
  <c r="CF437" i="5"/>
  <c r="CM437" i="5"/>
  <c r="CI437" i="5"/>
  <c r="CE437" i="5"/>
  <c r="CP437" i="5"/>
  <c r="CL437" i="5"/>
  <c r="CH437" i="5"/>
  <c r="CD437" i="5"/>
  <c r="DF437" i="5"/>
  <c r="DB437" i="5"/>
  <c r="CX437" i="5"/>
  <c r="CT437" i="5"/>
  <c r="DE437" i="5"/>
  <c r="DA437" i="5"/>
  <c r="CW437" i="5"/>
  <c r="CS437" i="5"/>
  <c r="DD437" i="5"/>
  <c r="CZ437" i="5"/>
  <c r="CV437" i="5"/>
  <c r="CR437" i="5"/>
  <c r="DC437" i="5"/>
  <c r="CY437" i="5"/>
  <c r="CU437" i="5"/>
  <c r="CQ437" i="5"/>
  <c r="BK437" i="5"/>
  <c r="BU441" i="5"/>
  <c r="BY433" i="5"/>
  <c r="CB441" i="5"/>
  <c r="BX441" i="5"/>
  <c r="CA441" i="5"/>
  <c r="BW441" i="5"/>
  <c r="BZ441" i="5"/>
  <c r="BV441" i="5"/>
  <c r="CO441" i="5"/>
  <c r="CK441" i="5"/>
  <c r="CG441" i="5"/>
  <c r="CC441" i="5"/>
  <c r="CN441" i="5"/>
  <c r="CJ441" i="5"/>
  <c r="CF441" i="5"/>
  <c r="CM441" i="5"/>
  <c r="CI441" i="5"/>
  <c r="CE441" i="5"/>
  <c r="CP441" i="5"/>
  <c r="CL441" i="5"/>
  <c r="CH441" i="5"/>
  <c r="CD441" i="5"/>
  <c r="DF441" i="5"/>
  <c r="DB441" i="5"/>
  <c r="CX441" i="5"/>
  <c r="CT441" i="5"/>
  <c r="DE441" i="5"/>
  <c r="DA441" i="5"/>
  <c r="CW441" i="5"/>
  <c r="CS441" i="5"/>
  <c r="DD441" i="5"/>
  <c r="CZ441" i="5"/>
  <c r="CV441" i="5"/>
  <c r="CR441" i="5"/>
  <c r="DC441" i="5"/>
  <c r="CY441" i="5"/>
  <c r="CU441" i="5"/>
  <c r="CQ441" i="5"/>
  <c r="BK441" i="5"/>
  <c r="AK445" i="5"/>
  <c r="BU445" i="5"/>
  <c r="BY437" i="5"/>
  <c r="CB445" i="5"/>
  <c r="BX445" i="5"/>
  <c r="CA445" i="5"/>
  <c r="BW445" i="5"/>
  <c r="BZ445" i="5"/>
  <c r="BV445" i="5"/>
  <c r="CO445" i="5"/>
  <c r="CK445" i="5"/>
  <c r="CG445" i="5"/>
  <c r="CC445" i="5"/>
  <c r="CN445" i="5"/>
  <c r="CJ445" i="5"/>
  <c r="CF445" i="5"/>
  <c r="CM445" i="5"/>
  <c r="CI445" i="5"/>
  <c r="CE445" i="5"/>
  <c r="CP445" i="5"/>
  <c r="CL445" i="5"/>
  <c r="CH445" i="5"/>
  <c r="CD445" i="5"/>
  <c r="DF445" i="5"/>
  <c r="DB445" i="5"/>
  <c r="CX445" i="5"/>
  <c r="CT445" i="5"/>
  <c r="DE445" i="5"/>
  <c r="DA445" i="5"/>
  <c r="CW445" i="5"/>
  <c r="CS445" i="5"/>
  <c r="DD445" i="5"/>
  <c r="CZ445" i="5"/>
  <c r="CV445" i="5"/>
  <c r="CR445" i="5"/>
  <c r="DC445" i="5"/>
  <c r="CY445" i="5"/>
  <c r="CU445" i="5"/>
  <c r="CQ445" i="5"/>
  <c r="BK445" i="5"/>
  <c r="J449" i="5"/>
  <c r="BU449" i="5"/>
  <c r="BY441" i="5"/>
  <c r="CB449" i="5"/>
  <c r="BX449" i="5"/>
  <c r="CA449" i="5"/>
  <c r="BW449" i="5"/>
  <c r="BZ449" i="5"/>
  <c r="BV449" i="5"/>
  <c r="CO449" i="5"/>
  <c r="CK449" i="5"/>
  <c r="CG449" i="5"/>
  <c r="CC449" i="5"/>
  <c r="CN449" i="5"/>
  <c r="CJ449" i="5"/>
  <c r="CF449" i="5"/>
  <c r="CM449" i="5"/>
  <c r="CI449" i="5"/>
  <c r="CE449" i="5"/>
  <c r="CP449" i="5"/>
  <c r="CL449" i="5"/>
  <c r="CH449" i="5"/>
  <c r="CD449" i="5"/>
  <c r="DF449" i="5"/>
  <c r="DB449" i="5"/>
  <c r="CX449" i="5"/>
  <c r="CT449" i="5"/>
  <c r="DE449" i="5"/>
  <c r="DA449" i="5"/>
  <c r="CW449" i="5"/>
  <c r="CS449" i="5"/>
  <c r="DD449" i="5"/>
  <c r="CZ449" i="5"/>
  <c r="CV449" i="5"/>
  <c r="CR449" i="5"/>
  <c r="DC449" i="5"/>
  <c r="CY449" i="5"/>
  <c r="CU449" i="5"/>
  <c r="CQ449" i="5"/>
  <c r="BK449" i="5"/>
  <c r="BU453" i="5"/>
  <c r="BY445" i="5"/>
  <c r="CB453" i="5"/>
  <c r="BX453" i="5"/>
  <c r="CA453" i="5"/>
  <c r="BW453" i="5"/>
  <c r="BZ453" i="5"/>
  <c r="BV453" i="5"/>
  <c r="CO453" i="5"/>
  <c r="CK453" i="5"/>
  <c r="CG453" i="5"/>
  <c r="CC453" i="5"/>
  <c r="CN453" i="5"/>
  <c r="CJ453" i="5"/>
  <c r="CF453" i="5"/>
  <c r="CM453" i="5"/>
  <c r="CI453" i="5"/>
  <c r="CE453" i="5"/>
  <c r="CP453" i="5"/>
  <c r="CL453" i="5"/>
  <c r="CH453" i="5"/>
  <c r="CD453" i="5"/>
  <c r="DF453" i="5"/>
  <c r="DB453" i="5"/>
  <c r="CX453" i="5"/>
  <c r="CT453" i="5"/>
  <c r="DE453" i="5"/>
  <c r="DA453" i="5"/>
  <c r="CW453" i="5"/>
  <c r="CS453" i="5"/>
  <c r="DD453" i="5"/>
  <c r="CZ453" i="5"/>
  <c r="CV453" i="5"/>
  <c r="CR453" i="5"/>
  <c r="DC453" i="5"/>
  <c r="CY453" i="5"/>
  <c r="CU453" i="5"/>
  <c r="CQ453" i="5"/>
  <c r="BK453" i="5"/>
  <c r="BU457" i="5"/>
  <c r="BY449" i="5"/>
  <c r="CB457" i="5"/>
  <c r="BX457" i="5"/>
  <c r="CA457" i="5"/>
  <c r="BW457" i="5"/>
  <c r="BZ457" i="5"/>
  <c r="BV457" i="5"/>
  <c r="CO457" i="5"/>
  <c r="CK457" i="5"/>
  <c r="CG457" i="5"/>
  <c r="CC457" i="5"/>
  <c r="CN457" i="5"/>
  <c r="CJ457" i="5"/>
  <c r="CF457" i="5"/>
  <c r="CM457" i="5"/>
  <c r="CI457" i="5"/>
  <c r="CE457" i="5"/>
  <c r="CP457" i="5"/>
  <c r="CL457" i="5"/>
  <c r="CH457" i="5"/>
  <c r="CD457" i="5"/>
  <c r="DF457" i="5"/>
  <c r="DB457" i="5"/>
  <c r="CX457" i="5"/>
  <c r="CT457" i="5"/>
  <c r="DE457" i="5"/>
  <c r="DA457" i="5"/>
  <c r="CW457" i="5"/>
  <c r="CS457" i="5"/>
  <c r="DD457" i="5"/>
  <c r="CZ457" i="5"/>
  <c r="CV457" i="5"/>
  <c r="CR457" i="5"/>
  <c r="DC457" i="5"/>
  <c r="CY457" i="5"/>
  <c r="CU457" i="5"/>
  <c r="CQ457" i="5"/>
  <c r="BK457" i="5"/>
  <c r="AK461" i="5"/>
  <c r="CB461" i="5"/>
  <c r="BX461" i="5"/>
  <c r="CA461" i="5"/>
  <c r="BW461" i="5"/>
  <c r="BZ461" i="5"/>
  <c r="BV461" i="5"/>
  <c r="BY453" i="5"/>
  <c r="BU461" i="5"/>
  <c r="CO461" i="5"/>
  <c r="CK461" i="5"/>
  <c r="CG461" i="5"/>
  <c r="CC461" i="5"/>
  <c r="CN461" i="5"/>
  <c r="CJ461" i="5"/>
  <c r="CF461" i="5"/>
  <c r="CM461" i="5"/>
  <c r="CI461" i="5"/>
  <c r="CE461" i="5"/>
  <c r="CP461" i="5"/>
  <c r="CL461" i="5"/>
  <c r="CH461" i="5"/>
  <c r="CD461" i="5"/>
  <c r="DF461" i="5"/>
  <c r="DB461" i="5"/>
  <c r="CX461" i="5"/>
  <c r="CT461" i="5"/>
  <c r="DE461" i="5"/>
  <c r="DA461" i="5"/>
  <c r="CW461" i="5"/>
  <c r="CS461" i="5"/>
  <c r="DD461" i="5"/>
  <c r="CZ461" i="5"/>
  <c r="CV461" i="5"/>
  <c r="CR461" i="5"/>
  <c r="DC461" i="5"/>
  <c r="CY461" i="5"/>
  <c r="CU461" i="5"/>
  <c r="CQ461" i="5"/>
  <c r="BK461" i="5"/>
  <c r="CB465" i="5"/>
  <c r="BX465" i="5"/>
  <c r="CA465" i="5"/>
  <c r="BW465" i="5"/>
  <c r="BZ465" i="5"/>
  <c r="BV465" i="5"/>
  <c r="BY457" i="5"/>
  <c r="BU465" i="5"/>
  <c r="CO465" i="5"/>
  <c r="CK465" i="5"/>
  <c r="CG465" i="5"/>
  <c r="CC465" i="5"/>
  <c r="CN465" i="5"/>
  <c r="CJ465" i="5"/>
  <c r="CF465" i="5"/>
  <c r="CM465" i="5"/>
  <c r="CI465" i="5"/>
  <c r="CE465" i="5"/>
  <c r="CP465" i="5"/>
  <c r="CL465" i="5"/>
  <c r="CH465" i="5"/>
  <c r="CD465" i="5"/>
  <c r="DF465" i="5"/>
  <c r="DB465" i="5"/>
  <c r="CX465" i="5"/>
  <c r="CT465" i="5"/>
  <c r="DC465" i="5"/>
  <c r="CW465" i="5"/>
  <c r="CR465" i="5"/>
  <c r="DA465" i="5"/>
  <c r="CV465" i="5"/>
  <c r="CQ465" i="5"/>
  <c r="DE465" i="5"/>
  <c r="CZ465" i="5"/>
  <c r="CU465" i="5"/>
  <c r="DD465" i="5"/>
  <c r="CY465" i="5"/>
  <c r="CS465" i="5"/>
  <c r="BK465" i="5"/>
  <c r="AK469" i="5"/>
  <c r="CB469" i="5"/>
  <c r="BX469" i="5"/>
  <c r="CA469" i="5"/>
  <c r="BW469" i="5"/>
  <c r="BZ469" i="5"/>
  <c r="BV469" i="5"/>
  <c r="BY461" i="5"/>
  <c r="BU469" i="5"/>
  <c r="CO469" i="5"/>
  <c r="CK469" i="5"/>
  <c r="CG469" i="5"/>
  <c r="CC469" i="5"/>
  <c r="CN469" i="5"/>
  <c r="CJ469" i="5"/>
  <c r="CF469" i="5"/>
  <c r="CM469" i="5"/>
  <c r="CI469" i="5"/>
  <c r="CE469" i="5"/>
  <c r="CP469" i="5"/>
  <c r="CL469" i="5"/>
  <c r="CH469" i="5"/>
  <c r="CD469" i="5"/>
  <c r="DF469" i="5"/>
  <c r="DB469" i="5"/>
  <c r="CX469" i="5"/>
  <c r="CT469" i="5"/>
  <c r="DE469" i="5"/>
  <c r="DA469" i="5"/>
  <c r="CW469" i="5"/>
  <c r="CS469" i="5"/>
  <c r="CZ469" i="5"/>
  <c r="CR469" i="5"/>
  <c r="CY469" i="5"/>
  <c r="CQ469" i="5"/>
  <c r="DD469" i="5"/>
  <c r="CV469" i="5"/>
  <c r="DC469" i="5"/>
  <c r="CU469" i="5"/>
  <c r="BK469" i="5"/>
  <c r="CB473" i="5"/>
  <c r="BX473" i="5"/>
  <c r="CA473" i="5"/>
  <c r="BW473" i="5"/>
  <c r="BZ473" i="5"/>
  <c r="BV473" i="5"/>
  <c r="BU473" i="5"/>
  <c r="BY465" i="5"/>
  <c r="CO473" i="5"/>
  <c r="CK473" i="5"/>
  <c r="CG473" i="5"/>
  <c r="CC473" i="5"/>
  <c r="CN473" i="5"/>
  <c r="CJ473" i="5"/>
  <c r="CF473" i="5"/>
  <c r="CM473" i="5"/>
  <c r="CI473" i="5"/>
  <c r="CE473" i="5"/>
  <c r="CP473" i="5"/>
  <c r="CL473" i="5"/>
  <c r="CH473" i="5"/>
  <c r="CD473" i="5"/>
  <c r="DF473" i="5"/>
  <c r="DB473" i="5"/>
  <c r="CX473" i="5"/>
  <c r="CT473" i="5"/>
  <c r="DE473" i="5"/>
  <c r="DA473" i="5"/>
  <c r="CW473" i="5"/>
  <c r="CS473" i="5"/>
  <c r="DD473" i="5"/>
  <c r="CZ473" i="5"/>
  <c r="CV473" i="5"/>
  <c r="CR473" i="5"/>
  <c r="DC473" i="5"/>
  <c r="CY473" i="5"/>
  <c r="CU473" i="5"/>
  <c r="CQ473" i="5"/>
  <c r="BK473" i="5"/>
  <c r="AK477" i="5"/>
  <c r="CB477" i="5"/>
  <c r="BX477" i="5"/>
  <c r="CA477" i="5"/>
  <c r="BW477" i="5"/>
  <c r="BZ477" i="5"/>
  <c r="BV477" i="5"/>
  <c r="BU477" i="5"/>
  <c r="BY469" i="5"/>
  <c r="CO477" i="5"/>
  <c r="CK477" i="5"/>
  <c r="CG477" i="5"/>
  <c r="CC477" i="5"/>
  <c r="CN477" i="5"/>
  <c r="CJ477" i="5"/>
  <c r="CF477" i="5"/>
  <c r="CM477" i="5"/>
  <c r="CI477" i="5"/>
  <c r="CE477" i="5"/>
  <c r="CP477" i="5"/>
  <c r="CL477" i="5"/>
  <c r="CH477" i="5"/>
  <c r="CD477" i="5"/>
  <c r="DF477" i="5"/>
  <c r="DB477" i="5"/>
  <c r="CX477" i="5"/>
  <c r="CT477" i="5"/>
  <c r="DE477" i="5"/>
  <c r="DA477" i="5"/>
  <c r="CW477" i="5"/>
  <c r="CS477" i="5"/>
  <c r="DD477" i="5"/>
  <c r="CZ477" i="5"/>
  <c r="CV477" i="5"/>
  <c r="CR477" i="5"/>
  <c r="DC477" i="5"/>
  <c r="CY477" i="5"/>
  <c r="CU477" i="5"/>
  <c r="CQ477" i="5"/>
  <c r="BK477" i="5"/>
  <c r="CB481" i="5"/>
  <c r="BX481" i="5"/>
  <c r="CA481" i="5"/>
  <c r="BW481" i="5"/>
  <c r="BZ481" i="5"/>
  <c r="BV481" i="5"/>
  <c r="BU481" i="5"/>
  <c r="BY473" i="5"/>
  <c r="CO481" i="5"/>
  <c r="CK481" i="5"/>
  <c r="CG481" i="5"/>
  <c r="CC481" i="5"/>
  <c r="CN481" i="5"/>
  <c r="CJ481" i="5"/>
  <c r="CF481" i="5"/>
  <c r="CM481" i="5"/>
  <c r="CI481" i="5"/>
  <c r="CE481" i="5"/>
  <c r="CP481" i="5"/>
  <c r="CL481" i="5"/>
  <c r="CH481" i="5"/>
  <c r="CD481" i="5"/>
  <c r="DF481" i="5"/>
  <c r="DB481" i="5"/>
  <c r="CX481" i="5"/>
  <c r="CT481" i="5"/>
  <c r="DE481" i="5"/>
  <c r="DA481" i="5"/>
  <c r="CW481" i="5"/>
  <c r="CS481" i="5"/>
  <c r="DD481" i="5"/>
  <c r="CZ481" i="5"/>
  <c r="CV481" i="5"/>
  <c r="CR481" i="5"/>
  <c r="DC481" i="5"/>
  <c r="CY481" i="5"/>
  <c r="CU481" i="5"/>
  <c r="CQ481" i="5"/>
  <c r="BK481" i="5"/>
  <c r="AK485" i="5"/>
  <c r="CB485" i="5"/>
  <c r="BX485" i="5"/>
  <c r="CA485" i="5"/>
  <c r="BW485" i="5"/>
  <c r="BZ485" i="5"/>
  <c r="BV485" i="5"/>
  <c r="BU485" i="5"/>
  <c r="BY477" i="5"/>
  <c r="CO485" i="5"/>
  <c r="CK485" i="5"/>
  <c r="CG485" i="5"/>
  <c r="CC485" i="5"/>
  <c r="CN485" i="5"/>
  <c r="CJ485" i="5"/>
  <c r="CF485" i="5"/>
  <c r="CM485" i="5"/>
  <c r="CI485" i="5"/>
  <c r="CE485" i="5"/>
  <c r="CP485" i="5"/>
  <c r="CL485" i="5"/>
  <c r="CH485" i="5"/>
  <c r="CD485" i="5"/>
  <c r="DF485" i="5"/>
  <c r="DB485" i="5"/>
  <c r="CX485" i="5"/>
  <c r="CT485" i="5"/>
  <c r="DE485" i="5"/>
  <c r="DA485" i="5"/>
  <c r="CW485" i="5"/>
  <c r="CS485" i="5"/>
  <c r="DD485" i="5"/>
  <c r="CZ485" i="5"/>
  <c r="CV485" i="5"/>
  <c r="CR485" i="5"/>
  <c r="DC485" i="5"/>
  <c r="CY485" i="5"/>
  <c r="CU485" i="5"/>
  <c r="CQ485" i="5"/>
  <c r="BK485" i="5"/>
  <c r="CB489" i="5"/>
  <c r="BX489" i="5"/>
  <c r="CA489" i="5"/>
  <c r="BW489" i="5"/>
  <c r="BZ489" i="5"/>
  <c r="BV489" i="5"/>
  <c r="BU489" i="5"/>
  <c r="BY481" i="5"/>
  <c r="CP489" i="5"/>
  <c r="CL489" i="5"/>
  <c r="CH489" i="5"/>
  <c r="CO489" i="5"/>
  <c r="CK489" i="5"/>
  <c r="CN489" i="5"/>
  <c r="CG489" i="5"/>
  <c r="CC489" i="5"/>
  <c r="CM489" i="5"/>
  <c r="CF489" i="5"/>
  <c r="CJ489" i="5"/>
  <c r="CE489" i="5"/>
  <c r="CI489" i="5"/>
  <c r="CD489" i="5"/>
  <c r="DF489" i="5"/>
  <c r="DB489" i="5"/>
  <c r="CX489" i="5"/>
  <c r="CT489" i="5"/>
  <c r="DE489" i="5"/>
  <c r="DA489" i="5"/>
  <c r="CW489" i="5"/>
  <c r="CS489" i="5"/>
  <c r="DD489" i="5"/>
  <c r="CZ489" i="5"/>
  <c r="CV489" i="5"/>
  <c r="CR489" i="5"/>
  <c r="DC489" i="5"/>
  <c r="CY489" i="5"/>
  <c r="CU489" i="5"/>
  <c r="CQ489" i="5"/>
  <c r="BK489" i="5"/>
  <c r="CB493" i="5"/>
  <c r="BX493" i="5"/>
  <c r="CA493" i="5"/>
  <c r="BW493" i="5"/>
  <c r="BZ493" i="5"/>
  <c r="BV493" i="5"/>
  <c r="BU493" i="5"/>
  <c r="BY485" i="5"/>
  <c r="CP493" i="5"/>
  <c r="CL493" i="5"/>
  <c r="CH493" i="5"/>
  <c r="CD493" i="5"/>
  <c r="CO493" i="5"/>
  <c r="CK493" i="5"/>
  <c r="CG493" i="5"/>
  <c r="CC493" i="5"/>
  <c r="CN493" i="5"/>
  <c r="CF493" i="5"/>
  <c r="CM493" i="5"/>
  <c r="CE493" i="5"/>
  <c r="CJ493" i="5"/>
  <c r="CI493" i="5"/>
  <c r="DF493" i="5"/>
  <c r="DB493" i="5"/>
  <c r="CX493" i="5"/>
  <c r="CT493" i="5"/>
  <c r="DE493" i="5"/>
  <c r="DA493" i="5"/>
  <c r="CW493" i="5"/>
  <c r="CS493" i="5"/>
  <c r="DD493" i="5"/>
  <c r="CZ493" i="5"/>
  <c r="CV493" i="5"/>
  <c r="CR493" i="5"/>
  <c r="DC493" i="5"/>
  <c r="CY493" i="5"/>
  <c r="CU493" i="5"/>
  <c r="CQ493" i="5"/>
  <c r="BK493" i="5"/>
  <c r="CB497" i="5"/>
  <c r="BX497" i="5"/>
  <c r="CA497" i="5"/>
  <c r="BW497" i="5"/>
  <c r="BZ497" i="5"/>
  <c r="BV497" i="5"/>
  <c r="BU497" i="5"/>
  <c r="BY489" i="5"/>
  <c r="CM497" i="5"/>
  <c r="CI497" i="5"/>
  <c r="CE497" i="5"/>
  <c r="CP497" i="5"/>
  <c r="CL497" i="5"/>
  <c r="CH497" i="5"/>
  <c r="CD497" i="5"/>
  <c r="CO497" i="5"/>
  <c r="CK497" i="5"/>
  <c r="CG497" i="5"/>
  <c r="CC497" i="5"/>
  <c r="CN497" i="5"/>
  <c r="CJ497" i="5"/>
  <c r="CF497" i="5"/>
  <c r="DF497" i="5"/>
  <c r="DB497" i="5"/>
  <c r="CX497" i="5"/>
  <c r="CT497" i="5"/>
  <c r="DE497" i="5"/>
  <c r="DA497" i="5"/>
  <c r="CW497" i="5"/>
  <c r="CS497" i="5"/>
  <c r="DD497" i="5"/>
  <c r="CZ497" i="5"/>
  <c r="CV497" i="5"/>
  <c r="CR497" i="5"/>
  <c r="DC497" i="5"/>
  <c r="CY497" i="5"/>
  <c r="CU497" i="5"/>
  <c r="CQ497" i="5"/>
  <c r="BK497" i="5"/>
  <c r="AK501" i="5"/>
  <c r="CB501" i="5"/>
  <c r="BX501" i="5"/>
  <c r="CA501" i="5"/>
  <c r="BW501" i="5"/>
  <c r="BZ501" i="5"/>
  <c r="BV501" i="5"/>
  <c r="BU501" i="5"/>
  <c r="BY493" i="5"/>
  <c r="CM501" i="5"/>
  <c r="CI501" i="5"/>
  <c r="CE501" i="5"/>
  <c r="CP501" i="5"/>
  <c r="CL501" i="5"/>
  <c r="CH501" i="5"/>
  <c r="CD501" i="5"/>
  <c r="CO501" i="5"/>
  <c r="CK501" i="5"/>
  <c r="CG501" i="5"/>
  <c r="CC501" i="5"/>
  <c r="CN501" i="5"/>
  <c r="CJ501" i="5"/>
  <c r="CF501" i="5"/>
  <c r="DF501" i="5"/>
  <c r="DB501" i="5"/>
  <c r="CX501" i="5"/>
  <c r="CT501" i="5"/>
  <c r="DE501" i="5"/>
  <c r="DA501" i="5"/>
  <c r="CW501" i="5"/>
  <c r="CS501" i="5"/>
  <c r="DD501" i="5"/>
  <c r="CZ501" i="5"/>
  <c r="CV501" i="5"/>
  <c r="CR501" i="5"/>
  <c r="DC501" i="5"/>
  <c r="CY501" i="5"/>
  <c r="CU501" i="5"/>
  <c r="CQ501" i="5"/>
  <c r="BK501" i="5"/>
  <c r="E149" i="5"/>
  <c r="E157" i="5"/>
  <c r="E165" i="5"/>
  <c r="E173" i="5"/>
  <c r="E181" i="5"/>
  <c r="E189" i="5"/>
  <c r="E197" i="5"/>
  <c r="E205" i="5"/>
  <c r="E213" i="5"/>
  <c r="E221" i="5"/>
  <c r="E229" i="5"/>
  <c r="E237" i="5"/>
  <c r="E245" i="5"/>
  <c r="E253" i="5"/>
  <c r="E261" i="5"/>
  <c r="E269" i="5"/>
  <c r="E277" i="5"/>
  <c r="E285" i="5"/>
  <c r="E293" i="5"/>
  <c r="E301" i="5"/>
  <c r="E309" i="5"/>
  <c r="E317" i="5"/>
  <c r="E325" i="5"/>
  <c r="E333" i="5"/>
  <c r="E341" i="5"/>
  <c r="E349" i="5"/>
  <c r="E357" i="5"/>
  <c r="E365" i="5"/>
  <c r="E373" i="5"/>
  <c r="E381" i="5"/>
  <c r="E389" i="5"/>
  <c r="E397" i="5"/>
  <c r="E405" i="5"/>
  <c r="E413" i="5"/>
  <c r="E421" i="5"/>
  <c r="E429" i="5"/>
  <c r="E437" i="5"/>
  <c r="E445" i="5"/>
  <c r="E453" i="5"/>
  <c r="E461" i="5"/>
  <c r="E469" i="5"/>
  <c r="E477" i="5"/>
  <c r="E485" i="5"/>
  <c r="E493" i="5"/>
  <c r="E501" i="5"/>
  <c r="BU150" i="5"/>
  <c r="CB150" i="5"/>
  <c r="BX150" i="5"/>
  <c r="CA150" i="5"/>
  <c r="BW150" i="5"/>
  <c r="BZ150" i="5"/>
  <c r="BV150" i="5"/>
  <c r="BY142" i="5"/>
  <c r="CP150" i="5"/>
  <c r="CL150" i="5"/>
  <c r="CH150" i="5"/>
  <c r="CD150" i="5"/>
  <c r="CO150" i="5"/>
  <c r="CK150" i="5"/>
  <c r="CG150" i="5"/>
  <c r="CC150" i="5"/>
  <c r="CN150" i="5"/>
  <c r="CJ150" i="5"/>
  <c r="CF150" i="5"/>
  <c r="CM150" i="5"/>
  <c r="CI150" i="5"/>
  <c r="CE150" i="5"/>
  <c r="CY150" i="5"/>
  <c r="CQ150" i="5"/>
  <c r="DF150" i="5"/>
  <c r="DB150" i="5"/>
  <c r="CX150" i="5"/>
  <c r="CT150" i="5"/>
  <c r="DA150" i="5"/>
  <c r="CS150" i="5"/>
  <c r="DE150" i="5"/>
  <c r="CW150" i="5"/>
  <c r="DD150" i="5"/>
  <c r="CZ150" i="5"/>
  <c r="CV150" i="5"/>
  <c r="CR150" i="5"/>
  <c r="DC150" i="5"/>
  <c r="CU150" i="5"/>
  <c r="BK150" i="5"/>
  <c r="BU154" i="5"/>
  <c r="CB154" i="5"/>
  <c r="BX154" i="5"/>
  <c r="CA154" i="5"/>
  <c r="BW154" i="5"/>
  <c r="BZ154" i="5"/>
  <c r="BV154" i="5"/>
  <c r="BY146" i="5"/>
  <c r="CP154" i="5"/>
  <c r="CL154" i="5"/>
  <c r="CH154" i="5"/>
  <c r="CD154" i="5"/>
  <c r="CO154" i="5"/>
  <c r="CK154" i="5"/>
  <c r="CG154" i="5"/>
  <c r="CC154" i="5"/>
  <c r="CN154" i="5"/>
  <c r="CJ154" i="5"/>
  <c r="CF154" i="5"/>
  <c r="CM154" i="5"/>
  <c r="CI154" i="5"/>
  <c r="CE154" i="5"/>
  <c r="CY154" i="5"/>
  <c r="CQ154" i="5"/>
  <c r="DF154" i="5"/>
  <c r="DB154" i="5"/>
  <c r="CX154" i="5"/>
  <c r="CT154" i="5"/>
  <c r="DA154" i="5"/>
  <c r="CS154" i="5"/>
  <c r="DE154" i="5"/>
  <c r="CW154" i="5"/>
  <c r="DD154" i="5"/>
  <c r="CZ154" i="5"/>
  <c r="CV154" i="5"/>
  <c r="CR154" i="5"/>
  <c r="DC154" i="5"/>
  <c r="CU154" i="5"/>
  <c r="BK154" i="5"/>
  <c r="BU158" i="5"/>
  <c r="BY150" i="5"/>
  <c r="CB158" i="5"/>
  <c r="BX158" i="5"/>
  <c r="CA158" i="5"/>
  <c r="BW158" i="5"/>
  <c r="BZ158" i="5"/>
  <c r="BV158" i="5"/>
  <c r="CP158" i="5"/>
  <c r="CL158" i="5"/>
  <c r="CH158" i="5"/>
  <c r="CD158" i="5"/>
  <c r="CO158" i="5"/>
  <c r="CK158" i="5"/>
  <c r="CG158" i="5"/>
  <c r="CC158" i="5"/>
  <c r="CN158" i="5"/>
  <c r="CJ158" i="5"/>
  <c r="CF158" i="5"/>
  <c r="CM158" i="5"/>
  <c r="CI158" i="5"/>
  <c r="CE158" i="5"/>
  <c r="CY158" i="5"/>
  <c r="CQ158" i="5"/>
  <c r="DF158" i="5"/>
  <c r="DB158" i="5"/>
  <c r="CX158" i="5"/>
  <c r="CT158" i="5"/>
  <c r="DA158" i="5"/>
  <c r="CS158" i="5"/>
  <c r="DE158" i="5"/>
  <c r="CW158" i="5"/>
  <c r="DD158" i="5"/>
  <c r="CZ158" i="5"/>
  <c r="CV158" i="5"/>
  <c r="CR158" i="5"/>
  <c r="DC158" i="5"/>
  <c r="CU158" i="5"/>
  <c r="BK158" i="5"/>
  <c r="BU162" i="5"/>
  <c r="BY154" i="5"/>
  <c r="CB162" i="5"/>
  <c r="BX162" i="5"/>
  <c r="CA162" i="5"/>
  <c r="BW162" i="5"/>
  <c r="BZ162" i="5"/>
  <c r="BV162" i="5"/>
  <c r="CP162" i="5"/>
  <c r="CL162" i="5"/>
  <c r="CH162" i="5"/>
  <c r="CD162" i="5"/>
  <c r="CO162" i="5"/>
  <c r="CK162" i="5"/>
  <c r="CG162" i="5"/>
  <c r="CC162" i="5"/>
  <c r="CN162" i="5"/>
  <c r="CJ162" i="5"/>
  <c r="CF162" i="5"/>
  <c r="CM162" i="5"/>
  <c r="CI162" i="5"/>
  <c r="CE162" i="5"/>
  <c r="CY162" i="5"/>
  <c r="CQ162" i="5"/>
  <c r="DF162" i="5"/>
  <c r="DB162" i="5"/>
  <c r="CX162" i="5"/>
  <c r="CT162" i="5"/>
  <c r="DA162" i="5"/>
  <c r="CS162" i="5"/>
  <c r="DE162" i="5"/>
  <c r="CW162" i="5"/>
  <c r="DD162" i="5"/>
  <c r="CZ162" i="5"/>
  <c r="CV162" i="5"/>
  <c r="CR162" i="5"/>
  <c r="DC162" i="5"/>
  <c r="CU162" i="5"/>
  <c r="BK162" i="5"/>
  <c r="BU166" i="5"/>
  <c r="BY158" i="5"/>
  <c r="CB166" i="5"/>
  <c r="BX166" i="5"/>
  <c r="CA166" i="5"/>
  <c r="BW166" i="5"/>
  <c r="BZ166" i="5"/>
  <c r="BV166" i="5"/>
  <c r="CP166" i="5"/>
  <c r="CL166" i="5"/>
  <c r="CH166" i="5"/>
  <c r="CD166" i="5"/>
  <c r="CO166" i="5"/>
  <c r="CK166" i="5"/>
  <c r="CG166" i="5"/>
  <c r="CC166" i="5"/>
  <c r="CN166" i="5"/>
  <c r="CJ166" i="5"/>
  <c r="CF166" i="5"/>
  <c r="CM166" i="5"/>
  <c r="CI166" i="5"/>
  <c r="CE166" i="5"/>
  <c r="DC166" i="5"/>
  <c r="CY166" i="5"/>
  <c r="CU166" i="5"/>
  <c r="CQ166" i="5"/>
  <c r="DF166" i="5"/>
  <c r="DB166" i="5"/>
  <c r="CX166" i="5"/>
  <c r="CT166" i="5"/>
  <c r="DE166" i="5"/>
  <c r="DA166" i="5"/>
  <c r="CW166" i="5"/>
  <c r="CS166" i="5"/>
  <c r="DD166" i="5"/>
  <c r="CZ166" i="5"/>
  <c r="CV166" i="5"/>
  <c r="CR166" i="5"/>
  <c r="BK166" i="5"/>
  <c r="BU170" i="5"/>
  <c r="BY162" i="5"/>
  <c r="CB170" i="5"/>
  <c r="BX170" i="5"/>
  <c r="CA170" i="5"/>
  <c r="BW170" i="5"/>
  <c r="BZ170" i="5"/>
  <c r="BV170" i="5"/>
  <c r="CP170" i="5"/>
  <c r="CL170" i="5"/>
  <c r="CH170" i="5"/>
  <c r="CD170" i="5"/>
  <c r="CO170" i="5"/>
  <c r="CK170" i="5"/>
  <c r="CG170" i="5"/>
  <c r="CC170" i="5"/>
  <c r="CN170" i="5"/>
  <c r="CJ170" i="5"/>
  <c r="CF170" i="5"/>
  <c r="CM170" i="5"/>
  <c r="CI170" i="5"/>
  <c r="CE170" i="5"/>
  <c r="DC170" i="5"/>
  <c r="CY170" i="5"/>
  <c r="CU170" i="5"/>
  <c r="CQ170" i="5"/>
  <c r="DF170" i="5"/>
  <c r="DB170" i="5"/>
  <c r="CX170" i="5"/>
  <c r="CT170" i="5"/>
  <c r="DE170" i="5"/>
  <c r="DA170" i="5"/>
  <c r="CW170" i="5"/>
  <c r="CS170" i="5"/>
  <c r="DD170" i="5"/>
  <c r="CZ170" i="5"/>
  <c r="CV170" i="5"/>
  <c r="CR170" i="5"/>
  <c r="BK170" i="5"/>
  <c r="BU174" i="5"/>
  <c r="BY166" i="5"/>
  <c r="CB174" i="5"/>
  <c r="BX174" i="5"/>
  <c r="CA174" i="5"/>
  <c r="BW174" i="5"/>
  <c r="BZ174" i="5"/>
  <c r="BV174" i="5"/>
  <c r="CP174" i="5"/>
  <c r="CL174" i="5"/>
  <c r="CH174" i="5"/>
  <c r="CD174" i="5"/>
  <c r="CO174" i="5"/>
  <c r="CK174" i="5"/>
  <c r="CG174" i="5"/>
  <c r="CC174" i="5"/>
  <c r="CN174" i="5"/>
  <c r="CJ174" i="5"/>
  <c r="CF174" i="5"/>
  <c r="CM174" i="5"/>
  <c r="CI174" i="5"/>
  <c r="CE174" i="5"/>
  <c r="DC174" i="5"/>
  <c r="CY174" i="5"/>
  <c r="CU174" i="5"/>
  <c r="CQ174" i="5"/>
  <c r="DF174" i="5"/>
  <c r="DB174" i="5"/>
  <c r="CX174" i="5"/>
  <c r="CT174" i="5"/>
  <c r="DE174" i="5"/>
  <c r="DA174" i="5"/>
  <c r="CW174" i="5"/>
  <c r="CS174" i="5"/>
  <c r="DD174" i="5"/>
  <c r="CZ174" i="5"/>
  <c r="CV174" i="5"/>
  <c r="CR174" i="5"/>
  <c r="BK174" i="5"/>
  <c r="BU178" i="5"/>
  <c r="BY170" i="5"/>
  <c r="CB178" i="5"/>
  <c r="BX178" i="5"/>
  <c r="CA178" i="5"/>
  <c r="BW178" i="5"/>
  <c r="BZ178" i="5"/>
  <c r="BV178" i="5"/>
  <c r="CP178" i="5"/>
  <c r="CL178" i="5"/>
  <c r="CH178" i="5"/>
  <c r="CD178" i="5"/>
  <c r="CO178" i="5"/>
  <c r="CK178" i="5"/>
  <c r="CG178" i="5"/>
  <c r="CC178" i="5"/>
  <c r="CN178" i="5"/>
  <c r="CJ178" i="5"/>
  <c r="CF178" i="5"/>
  <c r="CM178" i="5"/>
  <c r="CI178" i="5"/>
  <c r="CE178" i="5"/>
  <c r="DC178" i="5"/>
  <c r="CY178" i="5"/>
  <c r="CU178" i="5"/>
  <c r="CQ178" i="5"/>
  <c r="DF178" i="5"/>
  <c r="DB178" i="5"/>
  <c r="CX178" i="5"/>
  <c r="CT178" i="5"/>
  <c r="DE178" i="5"/>
  <c r="DA178" i="5"/>
  <c r="CW178" i="5"/>
  <c r="CS178" i="5"/>
  <c r="DD178" i="5"/>
  <c r="CZ178" i="5"/>
  <c r="CV178" i="5"/>
  <c r="CR178" i="5"/>
  <c r="BK178" i="5"/>
  <c r="BU182" i="5"/>
  <c r="BY174" i="5"/>
  <c r="CB182" i="5"/>
  <c r="BX182" i="5"/>
  <c r="CA182" i="5"/>
  <c r="BW182" i="5"/>
  <c r="BZ182" i="5"/>
  <c r="BV182" i="5"/>
  <c r="CP182" i="5"/>
  <c r="CL182" i="5"/>
  <c r="CH182" i="5"/>
  <c r="CD182" i="5"/>
  <c r="CO182" i="5"/>
  <c r="CK182" i="5"/>
  <c r="CG182" i="5"/>
  <c r="CC182" i="5"/>
  <c r="CN182" i="5"/>
  <c r="CJ182" i="5"/>
  <c r="CF182" i="5"/>
  <c r="CM182" i="5"/>
  <c r="CI182" i="5"/>
  <c r="CE182" i="5"/>
  <c r="DC182" i="5"/>
  <c r="CY182" i="5"/>
  <c r="CU182" i="5"/>
  <c r="CQ182" i="5"/>
  <c r="DF182" i="5"/>
  <c r="DB182" i="5"/>
  <c r="CX182" i="5"/>
  <c r="CT182" i="5"/>
  <c r="DE182" i="5"/>
  <c r="DA182" i="5"/>
  <c r="CW182" i="5"/>
  <c r="CS182" i="5"/>
  <c r="DD182" i="5"/>
  <c r="CZ182" i="5"/>
  <c r="CV182" i="5"/>
  <c r="CR182" i="5"/>
  <c r="BK182" i="5"/>
  <c r="BU186" i="5"/>
  <c r="BY178" i="5"/>
  <c r="CB186" i="5"/>
  <c r="BX186" i="5"/>
  <c r="CA186" i="5"/>
  <c r="BW186" i="5"/>
  <c r="BZ186" i="5"/>
  <c r="BV186" i="5"/>
  <c r="CP186" i="5"/>
  <c r="CL186" i="5"/>
  <c r="CH186" i="5"/>
  <c r="CD186" i="5"/>
  <c r="CO186" i="5"/>
  <c r="CK186" i="5"/>
  <c r="CG186" i="5"/>
  <c r="CC186" i="5"/>
  <c r="CN186" i="5"/>
  <c r="CJ186" i="5"/>
  <c r="CF186" i="5"/>
  <c r="CM186" i="5"/>
  <c r="CI186" i="5"/>
  <c r="CE186" i="5"/>
  <c r="DC186" i="5"/>
  <c r="CY186" i="5"/>
  <c r="CU186" i="5"/>
  <c r="CQ186" i="5"/>
  <c r="DF186" i="5"/>
  <c r="DB186" i="5"/>
  <c r="CX186" i="5"/>
  <c r="CT186" i="5"/>
  <c r="DE186" i="5"/>
  <c r="DA186" i="5"/>
  <c r="CW186" i="5"/>
  <c r="CS186" i="5"/>
  <c r="DD186" i="5"/>
  <c r="CZ186" i="5"/>
  <c r="CV186" i="5"/>
  <c r="CR186" i="5"/>
  <c r="BK186" i="5"/>
  <c r="BU190" i="5"/>
  <c r="BY182" i="5"/>
  <c r="CB190" i="5"/>
  <c r="BX190" i="5"/>
  <c r="CA190" i="5"/>
  <c r="BW190" i="5"/>
  <c r="BZ190" i="5"/>
  <c r="BV190" i="5"/>
  <c r="CP190" i="5"/>
  <c r="CL190" i="5"/>
  <c r="CH190" i="5"/>
  <c r="CD190" i="5"/>
  <c r="CO190" i="5"/>
  <c r="CK190" i="5"/>
  <c r="CG190" i="5"/>
  <c r="CC190" i="5"/>
  <c r="CN190" i="5"/>
  <c r="CJ190" i="5"/>
  <c r="CF190" i="5"/>
  <c r="CM190" i="5"/>
  <c r="CI190" i="5"/>
  <c r="CE190" i="5"/>
  <c r="DC190" i="5"/>
  <c r="CY190" i="5"/>
  <c r="CU190" i="5"/>
  <c r="CQ190" i="5"/>
  <c r="DF190" i="5"/>
  <c r="DB190" i="5"/>
  <c r="CX190" i="5"/>
  <c r="CT190" i="5"/>
  <c r="DE190" i="5"/>
  <c r="DA190" i="5"/>
  <c r="CW190" i="5"/>
  <c r="CS190" i="5"/>
  <c r="DD190" i="5"/>
  <c r="CZ190" i="5"/>
  <c r="CV190" i="5"/>
  <c r="CR190" i="5"/>
  <c r="BK190" i="5"/>
  <c r="BU194" i="5"/>
  <c r="BY186" i="5"/>
  <c r="CB194" i="5"/>
  <c r="BX194" i="5"/>
  <c r="CA194" i="5"/>
  <c r="BW194" i="5"/>
  <c r="BZ194" i="5"/>
  <c r="BV194" i="5"/>
  <c r="CP194" i="5"/>
  <c r="CL194" i="5"/>
  <c r="CH194" i="5"/>
  <c r="CD194" i="5"/>
  <c r="CO194" i="5"/>
  <c r="CK194" i="5"/>
  <c r="CG194" i="5"/>
  <c r="CC194" i="5"/>
  <c r="CN194" i="5"/>
  <c r="CJ194" i="5"/>
  <c r="CF194" i="5"/>
  <c r="CM194" i="5"/>
  <c r="CI194" i="5"/>
  <c r="CE194" i="5"/>
  <c r="DC194" i="5"/>
  <c r="CY194" i="5"/>
  <c r="CU194" i="5"/>
  <c r="CQ194" i="5"/>
  <c r="DF194" i="5"/>
  <c r="DB194" i="5"/>
  <c r="CX194" i="5"/>
  <c r="CT194" i="5"/>
  <c r="DE194" i="5"/>
  <c r="DA194" i="5"/>
  <c r="CW194" i="5"/>
  <c r="CS194" i="5"/>
  <c r="DD194" i="5"/>
  <c r="CZ194" i="5"/>
  <c r="CV194" i="5"/>
  <c r="CR194" i="5"/>
  <c r="BK194" i="5"/>
  <c r="BU198" i="5"/>
  <c r="BY190" i="5"/>
  <c r="CB198" i="5"/>
  <c r="BX198" i="5"/>
  <c r="CA198" i="5"/>
  <c r="BW198" i="5"/>
  <c r="BZ198" i="5"/>
  <c r="BV198" i="5"/>
  <c r="CP198" i="5"/>
  <c r="CL198" i="5"/>
  <c r="CH198" i="5"/>
  <c r="CD198" i="5"/>
  <c r="CO198" i="5"/>
  <c r="CK198" i="5"/>
  <c r="CG198" i="5"/>
  <c r="CC198" i="5"/>
  <c r="CN198" i="5"/>
  <c r="CJ198" i="5"/>
  <c r="CF198" i="5"/>
  <c r="CM198" i="5"/>
  <c r="CI198" i="5"/>
  <c r="CE198" i="5"/>
  <c r="DC198" i="5"/>
  <c r="CY198" i="5"/>
  <c r="CU198" i="5"/>
  <c r="CQ198" i="5"/>
  <c r="DF198" i="5"/>
  <c r="DB198" i="5"/>
  <c r="CX198" i="5"/>
  <c r="CT198" i="5"/>
  <c r="DE198" i="5"/>
  <c r="DA198" i="5"/>
  <c r="CW198" i="5"/>
  <c r="CS198" i="5"/>
  <c r="DD198" i="5"/>
  <c r="CZ198" i="5"/>
  <c r="CV198" i="5"/>
  <c r="CR198" i="5"/>
  <c r="BK198" i="5"/>
  <c r="BU202" i="5"/>
  <c r="BY194" i="5"/>
  <c r="CB202" i="5"/>
  <c r="BX202" i="5"/>
  <c r="CA202" i="5"/>
  <c r="BW202" i="5"/>
  <c r="BZ202" i="5"/>
  <c r="BV202" i="5"/>
  <c r="CP202" i="5"/>
  <c r="CL202" i="5"/>
  <c r="CH202" i="5"/>
  <c r="CD202" i="5"/>
  <c r="CO202" i="5"/>
  <c r="CK202" i="5"/>
  <c r="CG202" i="5"/>
  <c r="CC202" i="5"/>
  <c r="CN202" i="5"/>
  <c r="CJ202" i="5"/>
  <c r="CF202" i="5"/>
  <c r="CM202" i="5"/>
  <c r="CI202" i="5"/>
  <c r="CE202" i="5"/>
  <c r="DC202" i="5"/>
  <c r="CY202" i="5"/>
  <c r="CU202" i="5"/>
  <c r="CQ202" i="5"/>
  <c r="DF202" i="5"/>
  <c r="DB202" i="5"/>
  <c r="CX202" i="5"/>
  <c r="CT202" i="5"/>
  <c r="DE202" i="5"/>
  <c r="DA202" i="5"/>
  <c r="CW202" i="5"/>
  <c r="CS202" i="5"/>
  <c r="DD202" i="5"/>
  <c r="CZ202" i="5"/>
  <c r="CV202" i="5"/>
  <c r="CR202" i="5"/>
  <c r="BK202" i="5"/>
  <c r="BU206" i="5"/>
  <c r="BY198" i="5"/>
  <c r="CB206" i="5"/>
  <c r="BX206" i="5"/>
  <c r="CA206" i="5"/>
  <c r="BW206" i="5"/>
  <c r="BZ206" i="5"/>
  <c r="BV206" i="5"/>
  <c r="CP206" i="5"/>
  <c r="CL206" i="5"/>
  <c r="CH206" i="5"/>
  <c r="CD206" i="5"/>
  <c r="CO206" i="5"/>
  <c r="CK206" i="5"/>
  <c r="CG206" i="5"/>
  <c r="CC206" i="5"/>
  <c r="CN206" i="5"/>
  <c r="CJ206" i="5"/>
  <c r="CF206" i="5"/>
  <c r="CM206" i="5"/>
  <c r="CI206" i="5"/>
  <c r="CE206" i="5"/>
  <c r="DC206" i="5"/>
  <c r="CY206" i="5"/>
  <c r="CU206" i="5"/>
  <c r="CQ206" i="5"/>
  <c r="DF206" i="5"/>
  <c r="DB206" i="5"/>
  <c r="CX206" i="5"/>
  <c r="CT206" i="5"/>
  <c r="DE206" i="5"/>
  <c r="DA206" i="5"/>
  <c r="CW206" i="5"/>
  <c r="CS206" i="5"/>
  <c r="DD206" i="5"/>
  <c r="CZ206" i="5"/>
  <c r="CV206" i="5"/>
  <c r="CR206" i="5"/>
  <c r="BK206" i="5"/>
  <c r="CA210" i="5"/>
  <c r="BW210" i="5"/>
  <c r="BZ210" i="5"/>
  <c r="BV210" i="5"/>
  <c r="BY202" i="5"/>
  <c r="BX210" i="5"/>
  <c r="BU210" i="5"/>
  <c r="CB210" i="5"/>
  <c r="CO210" i="5"/>
  <c r="CK210" i="5"/>
  <c r="CG210" i="5"/>
  <c r="CC210" i="5"/>
  <c r="CM210" i="5"/>
  <c r="CI210" i="5"/>
  <c r="CE210" i="5"/>
  <c r="CL210" i="5"/>
  <c r="CD210" i="5"/>
  <c r="CJ210" i="5"/>
  <c r="CP210" i="5"/>
  <c r="CH210" i="5"/>
  <c r="CN210" i="5"/>
  <c r="CF210" i="5"/>
  <c r="DC210" i="5"/>
  <c r="CY210" i="5"/>
  <c r="CU210" i="5"/>
  <c r="CQ210" i="5"/>
  <c r="DF210" i="5"/>
  <c r="DB210" i="5"/>
  <c r="CX210" i="5"/>
  <c r="CT210" i="5"/>
  <c r="DE210" i="5"/>
  <c r="DA210" i="5"/>
  <c r="CW210" i="5"/>
  <c r="CS210" i="5"/>
  <c r="DD210" i="5"/>
  <c r="CZ210" i="5"/>
  <c r="CV210" i="5"/>
  <c r="CR210" i="5"/>
  <c r="BK210" i="5"/>
  <c r="CA214" i="5"/>
  <c r="BW214" i="5"/>
  <c r="BZ214" i="5"/>
  <c r="BV214" i="5"/>
  <c r="BU214" i="5"/>
  <c r="CB214" i="5"/>
  <c r="BX214" i="5"/>
  <c r="BY206" i="5"/>
  <c r="CP214" i="5"/>
  <c r="CL214" i="5"/>
  <c r="CH214" i="5"/>
  <c r="CD214" i="5"/>
  <c r="CO214" i="5"/>
  <c r="CK214" i="5"/>
  <c r="CG214" i="5"/>
  <c r="CC214" i="5"/>
  <c r="CN214" i="5"/>
  <c r="CJ214" i="5"/>
  <c r="CF214" i="5"/>
  <c r="CM214" i="5"/>
  <c r="CI214" i="5"/>
  <c r="CE214" i="5"/>
  <c r="DC214" i="5"/>
  <c r="CY214" i="5"/>
  <c r="CU214" i="5"/>
  <c r="CQ214" i="5"/>
  <c r="DF214" i="5"/>
  <c r="DB214" i="5"/>
  <c r="CX214" i="5"/>
  <c r="CT214" i="5"/>
  <c r="DE214" i="5"/>
  <c r="DA214" i="5"/>
  <c r="CW214" i="5"/>
  <c r="CS214" i="5"/>
  <c r="DD214" i="5"/>
  <c r="CZ214" i="5"/>
  <c r="CV214" i="5"/>
  <c r="CR214" i="5"/>
  <c r="BK214" i="5"/>
  <c r="CA218" i="5"/>
  <c r="BW218" i="5"/>
  <c r="BZ218" i="5"/>
  <c r="BV218" i="5"/>
  <c r="BU218" i="5"/>
  <c r="CB218" i="5"/>
  <c r="BX218" i="5"/>
  <c r="BY210" i="5"/>
  <c r="CP218" i="5"/>
  <c r="CL218" i="5"/>
  <c r="CH218" i="5"/>
  <c r="CD218" i="5"/>
  <c r="CO218" i="5"/>
  <c r="CK218" i="5"/>
  <c r="CG218" i="5"/>
  <c r="CC218" i="5"/>
  <c r="CN218" i="5"/>
  <c r="CJ218" i="5"/>
  <c r="CF218" i="5"/>
  <c r="CM218" i="5"/>
  <c r="CI218" i="5"/>
  <c r="CE218" i="5"/>
  <c r="DC218" i="5"/>
  <c r="CY218" i="5"/>
  <c r="CU218" i="5"/>
  <c r="CQ218" i="5"/>
  <c r="DF218" i="5"/>
  <c r="DB218" i="5"/>
  <c r="CX218" i="5"/>
  <c r="CT218" i="5"/>
  <c r="DE218" i="5"/>
  <c r="DA218" i="5"/>
  <c r="CW218" i="5"/>
  <c r="CS218" i="5"/>
  <c r="DD218" i="5"/>
  <c r="CZ218" i="5"/>
  <c r="CV218" i="5"/>
  <c r="CR218" i="5"/>
  <c r="BK218" i="5"/>
  <c r="CA222" i="5"/>
  <c r="BW222" i="5"/>
  <c r="BZ222" i="5"/>
  <c r="BV222" i="5"/>
  <c r="BU222" i="5"/>
  <c r="BY214" i="5"/>
  <c r="CB222" i="5"/>
  <c r="BX222" i="5"/>
  <c r="CP222" i="5"/>
  <c r="CL222" i="5"/>
  <c r="CH222" i="5"/>
  <c r="CD222" i="5"/>
  <c r="CO222" i="5"/>
  <c r="CK222" i="5"/>
  <c r="CG222" i="5"/>
  <c r="CC222" i="5"/>
  <c r="CN222" i="5"/>
  <c r="CJ222" i="5"/>
  <c r="CF222" i="5"/>
  <c r="CM222" i="5"/>
  <c r="CI222" i="5"/>
  <c r="CE222" i="5"/>
  <c r="DC222" i="5"/>
  <c r="CY222" i="5"/>
  <c r="CU222" i="5"/>
  <c r="CQ222" i="5"/>
  <c r="DF222" i="5"/>
  <c r="DB222" i="5"/>
  <c r="CX222" i="5"/>
  <c r="CT222" i="5"/>
  <c r="DE222" i="5"/>
  <c r="DA222" i="5"/>
  <c r="CW222" i="5"/>
  <c r="CS222" i="5"/>
  <c r="DD222" i="5"/>
  <c r="CZ222" i="5"/>
  <c r="CV222" i="5"/>
  <c r="CR222" i="5"/>
  <c r="BK222" i="5"/>
  <c r="CA226" i="5"/>
  <c r="BW226" i="5"/>
  <c r="BZ226" i="5"/>
  <c r="BV226" i="5"/>
  <c r="BU226" i="5"/>
  <c r="BY218" i="5"/>
  <c r="CB226" i="5"/>
  <c r="BX226" i="5"/>
  <c r="CP226" i="5"/>
  <c r="CL226" i="5"/>
  <c r="CH226" i="5"/>
  <c r="CD226" i="5"/>
  <c r="CO226" i="5"/>
  <c r="CK226" i="5"/>
  <c r="CG226" i="5"/>
  <c r="CC226" i="5"/>
  <c r="CN226" i="5"/>
  <c r="CJ226" i="5"/>
  <c r="CF226" i="5"/>
  <c r="CM226" i="5"/>
  <c r="CI226" i="5"/>
  <c r="CE226" i="5"/>
  <c r="DC226" i="5"/>
  <c r="CY226" i="5"/>
  <c r="CU226" i="5"/>
  <c r="CQ226" i="5"/>
  <c r="DF226" i="5"/>
  <c r="DB226" i="5"/>
  <c r="CX226" i="5"/>
  <c r="CT226" i="5"/>
  <c r="DE226" i="5"/>
  <c r="DA226" i="5"/>
  <c r="CW226" i="5"/>
  <c r="CS226" i="5"/>
  <c r="DD226" i="5"/>
  <c r="CZ226" i="5"/>
  <c r="CV226" i="5"/>
  <c r="CR226" i="5"/>
  <c r="BK226" i="5"/>
  <c r="CA230" i="5"/>
  <c r="BW230" i="5"/>
  <c r="BZ230" i="5"/>
  <c r="BV230" i="5"/>
  <c r="BU230" i="5"/>
  <c r="BY222" i="5"/>
  <c r="CB230" i="5"/>
  <c r="BX230" i="5"/>
  <c r="CP230" i="5"/>
  <c r="CL230" i="5"/>
  <c r="CH230" i="5"/>
  <c r="CD230" i="5"/>
  <c r="CO230" i="5"/>
  <c r="CK230" i="5"/>
  <c r="CG230" i="5"/>
  <c r="CC230" i="5"/>
  <c r="CN230" i="5"/>
  <c r="CJ230" i="5"/>
  <c r="CF230" i="5"/>
  <c r="CM230" i="5"/>
  <c r="CI230" i="5"/>
  <c r="CE230" i="5"/>
  <c r="DC230" i="5"/>
  <c r="CY230" i="5"/>
  <c r="CU230" i="5"/>
  <c r="CQ230" i="5"/>
  <c r="DF230" i="5"/>
  <c r="DB230" i="5"/>
  <c r="CX230" i="5"/>
  <c r="CT230" i="5"/>
  <c r="DE230" i="5"/>
  <c r="DA230" i="5"/>
  <c r="CW230" i="5"/>
  <c r="CS230" i="5"/>
  <c r="DD230" i="5"/>
  <c r="CZ230" i="5"/>
  <c r="CV230" i="5"/>
  <c r="CR230" i="5"/>
  <c r="BK230" i="5"/>
  <c r="CA234" i="5"/>
  <c r="BW234" i="5"/>
  <c r="BZ234" i="5"/>
  <c r="BV234" i="5"/>
  <c r="BU234" i="5"/>
  <c r="BY226" i="5"/>
  <c r="CB234" i="5"/>
  <c r="BX234" i="5"/>
  <c r="CP234" i="5"/>
  <c r="CL234" i="5"/>
  <c r="CH234" i="5"/>
  <c r="CD234" i="5"/>
  <c r="CO234" i="5"/>
  <c r="CK234" i="5"/>
  <c r="CG234" i="5"/>
  <c r="CC234" i="5"/>
  <c r="CN234" i="5"/>
  <c r="CJ234" i="5"/>
  <c r="CF234" i="5"/>
  <c r="CM234" i="5"/>
  <c r="CI234" i="5"/>
  <c r="CE234" i="5"/>
  <c r="DC234" i="5"/>
  <c r="CY234" i="5"/>
  <c r="CU234" i="5"/>
  <c r="CQ234" i="5"/>
  <c r="DF234" i="5"/>
  <c r="DB234" i="5"/>
  <c r="CX234" i="5"/>
  <c r="CT234" i="5"/>
  <c r="DE234" i="5"/>
  <c r="DA234" i="5"/>
  <c r="CW234" i="5"/>
  <c r="CS234" i="5"/>
  <c r="DD234" i="5"/>
  <c r="CZ234" i="5"/>
  <c r="CV234" i="5"/>
  <c r="CR234" i="5"/>
  <c r="BK234" i="5"/>
  <c r="CA238" i="5"/>
  <c r="BW238" i="5"/>
  <c r="BZ238" i="5"/>
  <c r="BV238" i="5"/>
  <c r="BU238" i="5"/>
  <c r="BY230" i="5"/>
  <c r="CB238" i="5"/>
  <c r="BX238" i="5"/>
  <c r="CP238" i="5"/>
  <c r="CL238" i="5"/>
  <c r="CH238" i="5"/>
  <c r="CD238" i="5"/>
  <c r="CO238" i="5"/>
  <c r="CK238" i="5"/>
  <c r="CG238" i="5"/>
  <c r="CC238" i="5"/>
  <c r="CN238" i="5"/>
  <c r="CJ238" i="5"/>
  <c r="CF238" i="5"/>
  <c r="CM238" i="5"/>
  <c r="CI238" i="5"/>
  <c r="CE238" i="5"/>
  <c r="DC238" i="5"/>
  <c r="CY238" i="5"/>
  <c r="CU238" i="5"/>
  <c r="CQ238" i="5"/>
  <c r="DF238" i="5"/>
  <c r="DB238" i="5"/>
  <c r="CX238" i="5"/>
  <c r="CT238" i="5"/>
  <c r="DE238" i="5"/>
  <c r="DA238" i="5"/>
  <c r="CW238" i="5"/>
  <c r="CS238" i="5"/>
  <c r="DD238" i="5"/>
  <c r="CZ238" i="5"/>
  <c r="CV238" i="5"/>
  <c r="CR238" i="5"/>
  <c r="BK238" i="5"/>
  <c r="CA242" i="5"/>
  <c r="BW242" i="5"/>
  <c r="BZ242" i="5"/>
  <c r="BV242" i="5"/>
  <c r="BU242" i="5"/>
  <c r="BY234" i="5"/>
  <c r="CB242" i="5"/>
  <c r="BX242" i="5"/>
  <c r="CP242" i="5"/>
  <c r="CL242" i="5"/>
  <c r="CH242" i="5"/>
  <c r="CD242" i="5"/>
  <c r="CO242" i="5"/>
  <c r="CK242" i="5"/>
  <c r="CG242" i="5"/>
  <c r="CC242" i="5"/>
  <c r="CN242" i="5"/>
  <c r="CJ242" i="5"/>
  <c r="CF242" i="5"/>
  <c r="CM242" i="5"/>
  <c r="CI242" i="5"/>
  <c r="CE242" i="5"/>
  <c r="DC242" i="5"/>
  <c r="CY242" i="5"/>
  <c r="CU242" i="5"/>
  <c r="CQ242" i="5"/>
  <c r="DF242" i="5"/>
  <c r="DB242" i="5"/>
  <c r="CX242" i="5"/>
  <c r="CT242" i="5"/>
  <c r="DE242" i="5"/>
  <c r="DA242" i="5"/>
  <c r="CW242" i="5"/>
  <c r="CS242" i="5"/>
  <c r="DD242" i="5"/>
  <c r="CZ242" i="5"/>
  <c r="CV242" i="5"/>
  <c r="CR242" i="5"/>
  <c r="BK242" i="5"/>
  <c r="CA246" i="5"/>
  <c r="BW246" i="5"/>
  <c r="BZ246" i="5"/>
  <c r="BV246" i="5"/>
  <c r="BU246" i="5"/>
  <c r="BY238" i="5"/>
  <c r="CB246" i="5"/>
  <c r="BX246" i="5"/>
  <c r="CP246" i="5"/>
  <c r="CL246" i="5"/>
  <c r="CH246" i="5"/>
  <c r="CD246" i="5"/>
  <c r="CO246" i="5"/>
  <c r="CK246" i="5"/>
  <c r="CG246" i="5"/>
  <c r="CC246" i="5"/>
  <c r="CN246" i="5"/>
  <c r="CJ246" i="5"/>
  <c r="CF246" i="5"/>
  <c r="CM246" i="5"/>
  <c r="CI246" i="5"/>
  <c r="CE246" i="5"/>
  <c r="DC246" i="5"/>
  <c r="CY246" i="5"/>
  <c r="CU246" i="5"/>
  <c r="CQ246" i="5"/>
  <c r="DF246" i="5"/>
  <c r="DB246" i="5"/>
  <c r="CX246" i="5"/>
  <c r="CT246" i="5"/>
  <c r="DE246" i="5"/>
  <c r="DA246" i="5"/>
  <c r="CW246" i="5"/>
  <c r="CS246" i="5"/>
  <c r="DD246" i="5"/>
  <c r="CZ246" i="5"/>
  <c r="CV246" i="5"/>
  <c r="CR246" i="5"/>
  <c r="BK246" i="5"/>
  <c r="CA250" i="5"/>
  <c r="BW250" i="5"/>
  <c r="BZ250" i="5"/>
  <c r="BV250" i="5"/>
  <c r="BU250" i="5"/>
  <c r="BY242" i="5"/>
  <c r="CB250" i="5"/>
  <c r="BX250" i="5"/>
  <c r="CP250" i="5"/>
  <c r="CL250" i="5"/>
  <c r="CH250" i="5"/>
  <c r="CD250" i="5"/>
  <c r="CO250" i="5"/>
  <c r="CK250" i="5"/>
  <c r="CG250" i="5"/>
  <c r="CC250" i="5"/>
  <c r="CN250" i="5"/>
  <c r="CJ250" i="5"/>
  <c r="CF250" i="5"/>
  <c r="CM250" i="5"/>
  <c r="CI250" i="5"/>
  <c r="CE250" i="5"/>
  <c r="DC250" i="5"/>
  <c r="CY250" i="5"/>
  <c r="CU250" i="5"/>
  <c r="CQ250" i="5"/>
  <c r="DF250" i="5"/>
  <c r="DB250" i="5"/>
  <c r="CX250" i="5"/>
  <c r="CT250" i="5"/>
  <c r="DE250" i="5"/>
  <c r="DA250" i="5"/>
  <c r="CW250" i="5"/>
  <c r="CS250" i="5"/>
  <c r="DD250" i="5"/>
  <c r="CZ250" i="5"/>
  <c r="CV250" i="5"/>
  <c r="CR250" i="5"/>
  <c r="BK250" i="5"/>
  <c r="CA254" i="5"/>
  <c r="BW254" i="5"/>
  <c r="BZ254" i="5"/>
  <c r="BV254" i="5"/>
  <c r="BU254" i="5"/>
  <c r="BY246" i="5"/>
  <c r="CB254" i="5"/>
  <c r="BX254" i="5"/>
  <c r="CP254" i="5"/>
  <c r="CL254" i="5"/>
  <c r="CH254" i="5"/>
  <c r="CD254" i="5"/>
  <c r="CO254" i="5"/>
  <c r="CK254" i="5"/>
  <c r="CG254" i="5"/>
  <c r="CC254" i="5"/>
  <c r="CN254" i="5"/>
  <c r="CJ254" i="5"/>
  <c r="CF254" i="5"/>
  <c r="CM254" i="5"/>
  <c r="CI254" i="5"/>
  <c r="CE254" i="5"/>
  <c r="DC254" i="5"/>
  <c r="CY254" i="5"/>
  <c r="CU254" i="5"/>
  <c r="CQ254" i="5"/>
  <c r="DF254" i="5"/>
  <c r="DB254" i="5"/>
  <c r="CX254" i="5"/>
  <c r="CT254" i="5"/>
  <c r="DE254" i="5"/>
  <c r="DA254" i="5"/>
  <c r="CW254" i="5"/>
  <c r="CS254" i="5"/>
  <c r="DD254" i="5"/>
  <c r="CZ254" i="5"/>
  <c r="CV254" i="5"/>
  <c r="CR254" i="5"/>
  <c r="BK254" i="5"/>
  <c r="CA258" i="5"/>
  <c r="BW258" i="5"/>
  <c r="BZ258" i="5"/>
  <c r="BV258" i="5"/>
  <c r="BU258" i="5"/>
  <c r="BY250" i="5"/>
  <c r="CB258" i="5"/>
  <c r="BX258" i="5"/>
  <c r="CP258" i="5"/>
  <c r="CL258" i="5"/>
  <c r="CH258" i="5"/>
  <c r="CD258" i="5"/>
  <c r="CO258" i="5"/>
  <c r="CK258" i="5"/>
  <c r="CG258" i="5"/>
  <c r="CC258" i="5"/>
  <c r="CN258" i="5"/>
  <c r="CJ258" i="5"/>
  <c r="CF258" i="5"/>
  <c r="CM258" i="5"/>
  <c r="CI258" i="5"/>
  <c r="CE258" i="5"/>
  <c r="DC258" i="5"/>
  <c r="CY258" i="5"/>
  <c r="CU258" i="5"/>
  <c r="CQ258" i="5"/>
  <c r="DF258" i="5"/>
  <c r="DB258" i="5"/>
  <c r="CX258" i="5"/>
  <c r="CT258" i="5"/>
  <c r="DE258" i="5"/>
  <c r="DA258" i="5"/>
  <c r="CW258" i="5"/>
  <c r="CS258" i="5"/>
  <c r="DD258" i="5"/>
  <c r="CZ258" i="5"/>
  <c r="CV258" i="5"/>
  <c r="CR258" i="5"/>
  <c r="BK258" i="5"/>
  <c r="CA262" i="5"/>
  <c r="BW262" i="5"/>
  <c r="BZ262" i="5"/>
  <c r="BV262" i="5"/>
  <c r="BU262" i="5"/>
  <c r="BY254" i="5"/>
  <c r="CB262" i="5"/>
  <c r="BX262" i="5"/>
  <c r="CP262" i="5"/>
  <c r="CL262" i="5"/>
  <c r="CH262" i="5"/>
  <c r="CD262" i="5"/>
  <c r="CO262" i="5"/>
  <c r="CK262" i="5"/>
  <c r="CG262" i="5"/>
  <c r="CC262" i="5"/>
  <c r="CN262" i="5"/>
  <c r="CJ262" i="5"/>
  <c r="CF262" i="5"/>
  <c r="CM262" i="5"/>
  <c r="CI262" i="5"/>
  <c r="CE262" i="5"/>
  <c r="DC262" i="5"/>
  <c r="CY262" i="5"/>
  <c r="CU262" i="5"/>
  <c r="CQ262" i="5"/>
  <c r="DF262" i="5"/>
  <c r="DB262" i="5"/>
  <c r="CX262" i="5"/>
  <c r="CT262" i="5"/>
  <c r="DE262" i="5"/>
  <c r="DA262" i="5"/>
  <c r="CW262" i="5"/>
  <c r="CS262" i="5"/>
  <c r="DD262" i="5"/>
  <c r="CZ262" i="5"/>
  <c r="CV262" i="5"/>
  <c r="CR262" i="5"/>
  <c r="BK262" i="5"/>
  <c r="CA266" i="5"/>
  <c r="BW266" i="5"/>
  <c r="BZ266" i="5"/>
  <c r="BV266" i="5"/>
  <c r="BU266" i="5"/>
  <c r="BY258" i="5"/>
  <c r="CB266" i="5"/>
  <c r="BX266" i="5"/>
  <c r="CP266" i="5"/>
  <c r="CL266" i="5"/>
  <c r="CH266" i="5"/>
  <c r="CD266" i="5"/>
  <c r="CO266" i="5"/>
  <c r="CK266" i="5"/>
  <c r="CG266" i="5"/>
  <c r="CC266" i="5"/>
  <c r="CN266" i="5"/>
  <c r="CJ266" i="5"/>
  <c r="CF266" i="5"/>
  <c r="CM266" i="5"/>
  <c r="CI266" i="5"/>
  <c r="CE266" i="5"/>
  <c r="DC266" i="5"/>
  <c r="CY266" i="5"/>
  <c r="CU266" i="5"/>
  <c r="CQ266" i="5"/>
  <c r="DF266" i="5"/>
  <c r="DB266" i="5"/>
  <c r="CX266" i="5"/>
  <c r="CT266" i="5"/>
  <c r="DE266" i="5"/>
  <c r="DA266" i="5"/>
  <c r="CW266" i="5"/>
  <c r="CS266" i="5"/>
  <c r="DD266" i="5"/>
  <c r="CZ266" i="5"/>
  <c r="CV266" i="5"/>
  <c r="CR266" i="5"/>
  <c r="BK266" i="5"/>
  <c r="CA270" i="5"/>
  <c r="BW270" i="5"/>
  <c r="BZ270" i="5"/>
  <c r="BV270" i="5"/>
  <c r="BU270" i="5"/>
  <c r="BY262" i="5"/>
  <c r="CB270" i="5"/>
  <c r="BX270" i="5"/>
  <c r="CP270" i="5"/>
  <c r="CL270" i="5"/>
  <c r="CH270" i="5"/>
  <c r="CD270" i="5"/>
  <c r="CO270" i="5"/>
  <c r="CK270" i="5"/>
  <c r="CG270" i="5"/>
  <c r="CC270" i="5"/>
  <c r="CN270" i="5"/>
  <c r="CJ270" i="5"/>
  <c r="CF270" i="5"/>
  <c r="CM270" i="5"/>
  <c r="CI270" i="5"/>
  <c r="CE270" i="5"/>
  <c r="DC270" i="5"/>
  <c r="CY270" i="5"/>
  <c r="CU270" i="5"/>
  <c r="CQ270" i="5"/>
  <c r="DF270" i="5"/>
  <c r="DB270" i="5"/>
  <c r="CX270" i="5"/>
  <c r="CT270" i="5"/>
  <c r="DE270" i="5"/>
  <c r="DA270" i="5"/>
  <c r="CW270" i="5"/>
  <c r="CS270" i="5"/>
  <c r="DD270" i="5"/>
  <c r="CZ270" i="5"/>
  <c r="CV270" i="5"/>
  <c r="CR270" i="5"/>
  <c r="BK270" i="5"/>
  <c r="CA274" i="5"/>
  <c r="BW274" i="5"/>
  <c r="BZ274" i="5"/>
  <c r="BV274" i="5"/>
  <c r="BU274" i="5"/>
  <c r="BY266" i="5"/>
  <c r="CB274" i="5"/>
  <c r="BX274" i="5"/>
  <c r="CP274" i="5"/>
  <c r="CL274" i="5"/>
  <c r="CH274" i="5"/>
  <c r="CD274" i="5"/>
  <c r="CO274" i="5"/>
  <c r="CK274" i="5"/>
  <c r="CG274" i="5"/>
  <c r="CC274" i="5"/>
  <c r="CN274" i="5"/>
  <c r="CJ274" i="5"/>
  <c r="CF274" i="5"/>
  <c r="CM274" i="5"/>
  <c r="CI274" i="5"/>
  <c r="CE274" i="5"/>
  <c r="DC274" i="5"/>
  <c r="CY274" i="5"/>
  <c r="CU274" i="5"/>
  <c r="CQ274" i="5"/>
  <c r="DF274" i="5"/>
  <c r="DB274" i="5"/>
  <c r="CX274" i="5"/>
  <c r="CT274" i="5"/>
  <c r="DE274" i="5"/>
  <c r="DA274" i="5"/>
  <c r="CW274" i="5"/>
  <c r="CS274" i="5"/>
  <c r="DD274" i="5"/>
  <c r="CZ274" i="5"/>
  <c r="CV274" i="5"/>
  <c r="CR274" i="5"/>
  <c r="BK274" i="5"/>
  <c r="CA278" i="5"/>
  <c r="BW278" i="5"/>
  <c r="BZ278" i="5"/>
  <c r="BV278" i="5"/>
  <c r="BU278" i="5"/>
  <c r="BY270" i="5"/>
  <c r="CB278" i="5"/>
  <c r="BX278" i="5"/>
  <c r="CP278" i="5"/>
  <c r="CL278" i="5"/>
  <c r="CH278" i="5"/>
  <c r="CD278" i="5"/>
  <c r="CO278" i="5"/>
  <c r="CK278" i="5"/>
  <c r="CG278" i="5"/>
  <c r="CC278" i="5"/>
  <c r="CN278" i="5"/>
  <c r="CJ278" i="5"/>
  <c r="CF278" i="5"/>
  <c r="CM278" i="5"/>
  <c r="CI278" i="5"/>
  <c r="CE278" i="5"/>
  <c r="DC278" i="5"/>
  <c r="CY278" i="5"/>
  <c r="CU278" i="5"/>
  <c r="CQ278" i="5"/>
  <c r="DF278" i="5"/>
  <c r="DB278" i="5"/>
  <c r="CX278" i="5"/>
  <c r="CT278" i="5"/>
  <c r="DE278" i="5"/>
  <c r="DA278" i="5"/>
  <c r="CW278" i="5"/>
  <c r="CS278" i="5"/>
  <c r="DD278" i="5"/>
  <c r="CZ278" i="5"/>
  <c r="CV278" i="5"/>
  <c r="CR278" i="5"/>
  <c r="BK278" i="5"/>
  <c r="CA282" i="5"/>
  <c r="BW282" i="5"/>
  <c r="BZ282" i="5"/>
  <c r="BV282" i="5"/>
  <c r="BU282" i="5"/>
  <c r="BY274" i="5"/>
  <c r="CB282" i="5"/>
  <c r="BX282" i="5"/>
  <c r="CP282" i="5"/>
  <c r="CL282" i="5"/>
  <c r="CH282" i="5"/>
  <c r="CD282" i="5"/>
  <c r="CO282" i="5"/>
  <c r="CK282" i="5"/>
  <c r="CG282" i="5"/>
  <c r="CC282" i="5"/>
  <c r="CN282" i="5"/>
  <c r="CJ282" i="5"/>
  <c r="CF282" i="5"/>
  <c r="CM282" i="5"/>
  <c r="CI282" i="5"/>
  <c r="CE282" i="5"/>
  <c r="DC282" i="5"/>
  <c r="CY282" i="5"/>
  <c r="CU282" i="5"/>
  <c r="CQ282" i="5"/>
  <c r="DF282" i="5"/>
  <c r="DB282" i="5"/>
  <c r="CX282" i="5"/>
  <c r="CT282" i="5"/>
  <c r="DE282" i="5"/>
  <c r="DA282" i="5"/>
  <c r="CW282" i="5"/>
  <c r="CS282" i="5"/>
  <c r="DD282" i="5"/>
  <c r="CZ282" i="5"/>
  <c r="CV282" i="5"/>
  <c r="CR282" i="5"/>
  <c r="BK282" i="5"/>
  <c r="CA286" i="5"/>
  <c r="BW286" i="5"/>
  <c r="BZ286" i="5"/>
  <c r="BV286" i="5"/>
  <c r="BU286" i="5"/>
  <c r="BY278" i="5"/>
  <c r="CB286" i="5"/>
  <c r="BX286" i="5"/>
  <c r="CP286" i="5"/>
  <c r="CL286" i="5"/>
  <c r="CH286" i="5"/>
  <c r="CD286" i="5"/>
  <c r="CO286" i="5"/>
  <c r="CK286" i="5"/>
  <c r="CG286" i="5"/>
  <c r="CC286" i="5"/>
  <c r="CN286" i="5"/>
  <c r="CJ286" i="5"/>
  <c r="CF286" i="5"/>
  <c r="CM286" i="5"/>
  <c r="CI286" i="5"/>
  <c r="CE286" i="5"/>
  <c r="DC286" i="5"/>
  <c r="CY286" i="5"/>
  <c r="CU286" i="5"/>
  <c r="CQ286" i="5"/>
  <c r="DF286" i="5"/>
  <c r="DB286" i="5"/>
  <c r="CX286" i="5"/>
  <c r="CT286" i="5"/>
  <c r="DE286" i="5"/>
  <c r="DA286" i="5"/>
  <c r="CW286" i="5"/>
  <c r="CS286" i="5"/>
  <c r="DD286" i="5"/>
  <c r="CZ286" i="5"/>
  <c r="CV286" i="5"/>
  <c r="CR286" i="5"/>
  <c r="BK286" i="5"/>
  <c r="CA290" i="5"/>
  <c r="BW290" i="5"/>
  <c r="BZ290" i="5"/>
  <c r="BV290" i="5"/>
  <c r="BU290" i="5"/>
  <c r="BY282" i="5"/>
  <c r="CB290" i="5"/>
  <c r="BX290" i="5"/>
  <c r="CP290" i="5"/>
  <c r="CL290" i="5"/>
  <c r="CH290" i="5"/>
  <c r="CD290" i="5"/>
  <c r="CO290" i="5"/>
  <c r="CK290" i="5"/>
  <c r="CG290" i="5"/>
  <c r="CC290" i="5"/>
  <c r="CN290" i="5"/>
  <c r="CJ290" i="5"/>
  <c r="CF290" i="5"/>
  <c r="CM290" i="5"/>
  <c r="CI290" i="5"/>
  <c r="CE290" i="5"/>
  <c r="DC290" i="5"/>
  <c r="CY290" i="5"/>
  <c r="CU290" i="5"/>
  <c r="CQ290" i="5"/>
  <c r="DF290" i="5"/>
  <c r="DB290" i="5"/>
  <c r="CX290" i="5"/>
  <c r="CT290" i="5"/>
  <c r="DE290" i="5"/>
  <c r="DA290" i="5"/>
  <c r="CW290" i="5"/>
  <c r="CS290" i="5"/>
  <c r="DD290" i="5"/>
  <c r="CZ290" i="5"/>
  <c r="CV290" i="5"/>
  <c r="CR290" i="5"/>
  <c r="BK290" i="5"/>
  <c r="CA294" i="5"/>
  <c r="BZ294" i="5"/>
  <c r="BW294" i="5"/>
  <c r="CB294" i="5"/>
  <c r="BV294" i="5"/>
  <c r="BU294" i="5"/>
  <c r="BY286" i="5"/>
  <c r="BX294" i="5"/>
  <c r="CP294" i="5"/>
  <c r="CL294" i="5"/>
  <c r="CH294" i="5"/>
  <c r="CD294" i="5"/>
  <c r="CO294" i="5"/>
  <c r="CK294" i="5"/>
  <c r="CG294" i="5"/>
  <c r="CC294" i="5"/>
  <c r="CN294" i="5"/>
  <c r="CJ294" i="5"/>
  <c r="CF294" i="5"/>
  <c r="CM294" i="5"/>
  <c r="CI294" i="5"/>
  <c r="CE294" i="5"/>
  <c r="DC294" i="5"/>
  <c r="CY294" i="5"/>
  <c r="CU294" i="5"/>
  <c r="CQ294" i="5"/>
  <c r="DF294" i="5"/>
  <c r="DB294" i="5"/>
  <c r="CX294" i="5"/>
  <c r="CT294" i="5"/>
  <c r="DE294" i="5"/>
  <c r="DA294" i="5"/>
  <c r="CW294" i="5"/>
  <c r="CS294" i="5"/>
  <c r="DD294" i="5"/>
  <c r="CZ294" i="5"/>
  <c r="CV294" i="5"/>
  <c r="CR294" i="5"/>
  <c r="BK294" i="5"/>
  <c r="CA298" i="5"/>
  <c r="BW298" i="5"/>
  <c r="BZ298" i="5"/>
  <c r="BV298" i="5"/>
  <c r="CB298" i="5"/>
  <c r="BX298" i="5"/>
  <c r="BU298" i="5"/>
  <c r="BY290" i="5"/>
  <c r="CP298" i="5"/>
  <c r="CL298" i="5"/>
  <c r="CH298" i="5"/>
  <c r="CD298" i="5"/>
  <c r="CO298" i="5"/>
  <c r="CK298" i="5"/>
  <c r="CG298" i="5"/>
  <c r="CC298" i="5"/>
  <c r="CN298" i="5"/>
  <c r="CJ298" i="5"/>
  <c r="CF298" i="5"/>
  <c r="CM298" i="5"/>
  <c r="CI298" i="5"/>
  <c r="CE298" i="5"/>
  <c r="DF298" i="5"/>
  <c r="DB298" i="5"/>
  <c r="CX298" i="5"/>
  <c r="CT298" i="5"/>
  <c r="DD298" i="5"/>
  <c r="CY298" i="5"/>
  <c r="CS298" i="5"/>
  <c r="DC298" i="5"/>
  <c r="CW298" i="5"/>
  <c r="CR298" i="5"/>
  <c r="DA298" i="5"/>
  <c r="CV298" i="5"/>
  <c r="CQ298" i="5"/>
  <c r="DE298" i="5"/>
  <c r="CZ298" i="5"/>
  <c r="CU298" i="5"/>
  <c r="BK298" i="5"/>
  <c r="CA302" i="5"/>
  <c r="BW302" i="5"/>
  <c r="BZ302" i="5"/>
  <c r="BV302" i="5"/>
  <c r="CB302" i="5"/>
  <c r="BX302" i="5"/>
  <c r="BU302" i="5"/>
  <c r="BY294" i="5"/>
  <c r="CP302" i="5"/>
  <c r="CL302" i="5"/>
  <c r="CH302" i="5"/>
  <c r="CD302" i="5"/>
  <c r="CO302" i="5"/>
  <c r="CK302" i="5"/>
  <c r="CG302" i="5"/>
  <c r="CC302" i="5"/>
  <c r="CN302" i="5"/>
  <c r="CJ302" i="5"/>
  <c r="CF302" i="5"/>
  <c r="CM302" i="5"/>
  <c r="CI302" i="5"/>
  <c r="CE302" i="5"/>
  <c r="DF302" i="5"/>
  <c r="DB302" i="5"/>
  <c r="CX302" i="5"/>
  <c r="CT302" i="5"/>
  <c r="DD302" i="5"/>
  <c r="DE302" i="5"/>
  <c r="CY302" i="5"/>
  <c r="CS302" i="5"/>
  <c r="DC302" i="5"/>
  <c r="CW302" i="5"/>
  <c r="CR302" i="5"/>
  <c r="DA302" i="5"/>
  <c r="CV302" i="5"/>
  <c r="CQ302" i="5"/>
  <c r="CZ302" i="5"/>
  <c r="CU302" i="5"/>
  <c r="BK302" i="5"/>
  <c r="CA306" i="5"/>
  <c r="BW306" i="5"/>
  <c r="BZ306" i="5"/>
  <c r="BV306" i="5"/>
  <c r="BU306" i="5"/>
  <c r="CB306" i="5"/>
  <c r="BX306" i="5"/>
  <c r="BY298" i="5"/>
  <c r="CO306" i="5"/>
  <c r="CK306" i="5"/>
  <c r="CG306" i="5"/>
  <c r="CC306" i="5"/>
  <c r="CN306" i="5"/>
  <c r="CJ306" i="5"/>
  <c r="CF306" i="5"/>
  <c r="CP306" i="5"/>
  <c r="CM306" i="5"/>
  <c r="CE306" i="5"/>
  <c r="CL306" i="5"/>
  <c r="CD306" i="5"/>
  <c r="CI306" i="5"/>
  <c r="CH306" i="5"/>
  <c r="DF306" i="5"/>
  <c r="DB306" i="5"/>
  <c r="CX306" i="5"/>
  <c r="CT306" i="5"/>
  <c r="DD306" i="5"/>
  <c r="CZ306" i="5"/>
  <c r="CV306" i="5"/>
  <c r="CR306" i="5"/>
  <c r="DE306" i="5"/>
  <c r="CW306" i="5"/>
  <c r="DC306" i="5"/>
  <c r="CU306" i="5"/>
  <c r="DA306" i="5"/>
  <c r="CS306" i="5"/>
  <c r="CY306" i="5"/>
  <c r="CQ306" i="5"/>
  <c r="BK306" i="5"/>
  <c r="CA310" i="5"/>
  <c r="BW310" i="5"/>
  <c r="BZ310" i="5"/>
  <c r="BV310" i="5"/>
  <c r="BU310" i="5"/>
  <c r="CB310" i="5"/>
  <c r="BX310" i="5"/>
  <c r="BY302" i="5"/>
  <c r="CO310" i="5"/>
  <c r="CK310" i="5"/>
  <c r="CG310" i="5"/>
  <c r="CC310" i="5"/>
  <c r="CN310" i="5"/>
  <c r="CJ310" i="5"/>
  <c r="CF310" i="5"/>
  <c r="CM310" i="5"/>
  <c r="CI310" i="5"/>
  <c r="CE310" i="5"/>
  <c r="CP310" i="5"/>
  <c r="CL310" i="5"/>
  <c r="CH310" i="5"/>
  <c r="CD310" i="5"/>
  <c r="DF310" i="5"/>
  <c r="DB310" i="5"/>
  <c r="CX310" i="5"/>
  <c r="CT310" i="5"/>
  <c r="DD310" i="5"/>
  <c r="CZ310" i="5"/>
  <c r="CV310" i="5"/>
  <c r="CR310" i="5"/>
  <c r="DC310" i="5"/>
  <c r="CY310" i="5"/>
  <c r="CU310" i="5"/>
  <c r="CQ310" i="5"/>
  <c r="DE310" i="5"/>
  <c r="DA310" i="5"/>
  <c r="CW310" i="5"/>
  <c r="CS310" i="5"/>
  <c r="BK310" i="5"/>
  <c r="CA314" i="5"/>
  <c r="BW314" i="5"/>
  <c r="BZ314" i="5"/>
  <c r="BV314" i="5"/>
  <c r="BU314" i="5"/>
  <c r="BY306" i="5"/>
  <c r="CB314" i="5"/>
  <c r="BX314" i="5"/>
  <c r="CO314" i="5"/>
  <c r="CK314" i="5"/>
  <c r="CG314" i="5"/>
  <c r="CC314" i="5"/>
  <c r="CN314" i="5"/>
  <c r="CJ314" i="5"/>
  <c r="CF314" i="5"/>
  <c r="CM314" i="5"/>
  <c r="CI314" i="5"/>
  <c r="CE314" i="5"/>
  <c r="CP314" i="5"/>
  <c r="CL314" i="5"/>
  <c r="CH314" i="5"/>
  <c r="CD314" i="5"/>
  <c r="DF314" i="5"/>
  <c r="DB314" i="5"/>
  <c r="CX314" i="5"/>
  <c r="CT314" i="5"/>
  <c r="DE314" i="5"/>
  <c r="DA314" i="5"/>
  <c r="CW314" i="5"/>
  <c r="CS314" i="5"/>
  <c r="DD314" i="5"/>
  <c r="CZ314" i="5"/>
  <c r="CV314" i="5"/>
  <c r="CR314" i="5"/>
  <c r="DC314" i="5"/>
  <c r="CY314" i="5"/>
  <c r="CU314" i="5"/>
  <c r="CQ314" i="5"/>
  <c r="BK314" i="5"/>
  <c r="CA318" i="5"/>
  <c r="BW318" i="5"/>
  <c r="BZ318" i="5"/>
  <c r="BV318" i="5"/>
  <c r="BU318" i="5"/>
  <c r="BY310" i="5"/>
  <c r="CB318" i="5"/>
  <c r="BX318" i="5"/>
  <c r="CO318" i="5"/>
  <c r="CK318" i="5"/>
  <c r="CG318" i="5"/>
  <c r="CC318" i="5"/>
  <c r="CN318" i="5"/>
  <c r="CJ318" i="5"/>
  <c r="CF318" i="5"/>
  <c r="CM318" i="5"/>
  <c r="CI318" i="5"/>
  <c r="CE318" i="5"/>
  <c r="CP318" i="5"/>
  <c r="CL318" i="5"/>
  <c r="CH318" i="5"/>
  <c r="CD318" i="5"/>
  <c r="DF318" i="5"/>
  <c r="DB318" i="5"/>
  <c r="CX318" i="5"/>
  <c r="CT318" i="5"/>
  <c r="DE318" i="5"/>
  <c r="DA318" i="5"/>
  <c r="CW318" i="5"/>
  <c r="CS318" i="5"/>
  <c r="DD318" i="5"/>
  <c r="CZ318" i="5"/>
  <c r="CV318" i="5"/>
  <c r="CR318" i="5"/>
  <c r="DC318" i="5"/>
  <c r="CY318" i="5"/>
  <c r="CU318" i="5"/>
  <c r="CQ318" i="5"/>
  <c r="BK318" i="5"/>
  <c r="CA322" i="5"/>
  <c r="BW322" i="5"/>
  <c r="BZ322" i="5"/>
  <c r="BV322" i="5"/>
  <c r="BU322" i="5"/>
  <c r="BY314" i="5"/>
  <c r="CB322" i="5"/>
  <c r="BX322" i="5"/>
  <c r="CO322" i="5"/>
  <c r="CK322" i="5"/>
  <c r="CG322" i="5"/>
  <c r="CC322" i="5"/>
  <c r="CN322" i="5"/>
  <c r="CJ322" i="5"/>
  <c r="CF322" i="5"/>
  <c r="CM322" i="5"/>
  <c r="CI322" i="5"/>
  <c r="CE322" i="5"/>
  <c r="CP322" i="5"/>
  <c r="CL322" i="5"/>
  <c r="CH322" i="5"/>
  <c r="CD322" i="5"/>
  <c r="DF322" i="5"/>
  <c r="DB322" i="5"/>
  <c r="CX322" i="5"/>
  <c r="CT322" i="5"/>
  <c r="DE322" i="5"/>
  <c r="DA322" i="5"/>
  <c r="CW322" i="5"/>
  <c r="CS322" i="5"/>
  <c r="DD322" i="5"/>
  <c r="CZ322" i="5"/>
  <c r="CV322" i="5"/>
  <c r="CR322" i="5"/>
  <c r="DC322" i="5"/>
  <c r="CY322" i="5"/>
  <c r="CU322" i="5"/>
  <c r="CQ322" i="5"/>
  <c r="BK322" i="5"/>
  <c r="CA326" i="5"/>
  <c r="BW326" i="5"/>
  <c r="BZ326" i="5"/>
  <c r="BV326" i="5"/>
  <c r="BU326" i="5"/>
  <c r="BY318" i="5"/>
  <c r="CB326" i="5"/>
  <c r="BX326" i="5"/>
  <c r="CO326" i="5"/>
  <c r="CK326" i="5"/>
  <c r="CG326" i="5"/>
  <c r="CC326" i="5"/>
  <c r="CN326" i="5"/>
  <c r="CJ326" i="5"/>
  <c r="CF326" i="5"/>
  <c r="CM326" i="5"/>
  <c r="CI326" i="5"/>
  <c r="CE326" i="5"/>
  <c r="CP326" i="5"/>
  <c r="CL326" i="5"/>
  <c r="CH326" i="5"/>
  <c r="CD326" i="5"/>
  <c r="DF326" i="5"/>
  <c r="DB326" i="5"/>
  <c r="CX326" i="5"/>
  <c r="CT326" i="5"/>
  <c r="DE326" i="5"/>
  <c r="DA326" i="5"/>
  <c r="CW326" i="5"/>
  <c r="CS326" i="5"/>
  <c r="DD326" i="5"/>
  <c r="CZ326" i="5"/>
  <c r="CV326" i="5"/>
  <c r="CR326" i="5"/>
  <c r="DC326" i="5"/>
  <c r="CY326" i="5"/>
  <c r="CU326" i="5"/>
  <c r="CQ326" i="5"/>
  <c r="BK326" i="5"/>
  <c r="CA330" i="5"/>
  <c r="BW330" i="5"/>
  <c r="BZ330" i="5"/>
  <c r="BV330" i="5"/>
  <c r="BU330" i="5"/>
  <c r="BY322" i="5"/>
  <c r="CB330" i="5"/>
  <c r="BX330" i="5"/>
  <c r="CO330" i="5"/>
  <c r="CK330" i="5"/>
  <c r="CG330" i="5"/>
  <c r="CC330" i="5"/>
  <c r="CN330" i="5"/>
  <c r="CJ330" i="5"/>
  <c r="CF330" i="5"/>
  <c r="CM330" i="5"/>
  <c r="CI330" i="5"/>
  <c r="CE330" i="5"/>
  <c r="CP330" i="5"/>
  <c r="CL330" i="5"/>
  <c r="CH330" i="5"/>
  <c r="CD330" i="5"/>
  <c r="DF330" i="5"/>
  <c r="DB330" i="5"/>
  <c r="CX330" i="5"/>
  <c r="CT330" i="5"/>
  <c r="DE330" i="5"/>
  <c r="DA330" i="5"/>
  <c r="CW330" i="5"/>
  <c r="CS330" i="5"/>
  <c r="DD330" i="5"/>
  <c r="CZ330" i="5"/>
  <c r="CV330" i="5"/>
  <c r="CR330" i="5"/>
  <c r="DC330" i="5"/>
  <c r="CY330" i="5"/>
  <c r="CU330" i="5"/>
  <c r="CQ330" i="5"/>
  <c r="BK330" i="5"/>
  <c r="CA334" i="5"/>
  <c r="BW334" i="5"/>
  <c r="BZ334" i="5"/>
  <c r="BV334" i="5"/>
  <c r="BU334" i="5"/>
  <c r="BY326" i="5"/>
  <c r="CB334" i="5"/>
  <c r="BX334" i="5"/>
  <c r="CO334" i="5"/>
  <c r="CK334" i="5"/>
  <c r="CG334" i="5"/>
  <c r="CC334" i="5"/>
  <c r="CN334" i="5"/>
  <c r="CJ334" i="5"/>
  <c r="CF334" i="5"/>
  <c r="CM334" i="5"/>
  <c r="CI334" i="5"/>
  <c r="CE334" i="5"/>
  <c r="CP334" i="5"/>
  <c r="CL334" i="5"/>
  <c r="CH334" i="5"/>
  <c r="CD334" i="5"/>
  <c r="DF334" i="5"/>
  <c r="DB334" i="5"/>
  <c r="CX334" i="5"/>
  <c r="CT334" i="5"/>
  <c r="DE334" i="5"/>
  <c r="DA334" i="5"/>
  <c r="CW334" i="5"/>
  <c r="CS334" i="5"/>
  <c r="DD334" i="5"/>
  <c r="CZ334" i="5"/>
  <c r="CV334" i="5"/>
  <c r="CR334" i="5"/>
  <c r="DC334" i="5"/>
  <c r="CY334" i="5"/>
  <c r="CU334" i="5"/>
  <c r="CQ334" i="5"/>
  <c r="BK334" i="5"/>
  <c r="CA338" i="5"/>
  <c r="BW338" i="5"/>
  <c r="BZ338" i="5"/>
  <c r="BV338" i="5"/>
  <c r="BU338" i="5"/>
  <c r="BY330" i="5"/>
  <c r="CB338" i="5"/>
  <c r="BX338" i="5"/>
  <c r="CO338" i="5"/>
  <c r="CK338" i="5"/>
  <c r="CG338" i="5"/>
  <c r="CC338" i="5"/>
  <c r="CN338" i="5"/>
  <c r="CJ338" i="5"/>
  <c r="CF338" i="5"/>
  <c r="CM338" i="5"/>
  <c r="CI338" i="5"/>
  <c r="CE338" i="5"/>
  <c r="CP338" i="5"/>
  <c r="CL338" i="5"/>
  <c r="CH338" i="5"/>
  <c r="CD338" i="5"/>
  <c r="DF338" i="5"/>
  <c r="DB338" i="5"/>
  <c r="CX338" i="5"/>
  <c r="CT338" i="5"/>
  <c r="DE338" i="5"/>
  <c r="DA338" i="5"/>
  <c r="CW338" i="5"/>
  <c r="CS338" i="5"/>
  <c r="DD338" i="5"/>
  <c r="CZ338" i="5"/>
  <c r="CV338" i="5"/>
  <c r="CR338" i="5"/>
  <c r="DC338" i="5"/>
  <c r="CY338" i="5"/>
  <c r="CU338" i="5"/>
  <c r="CQ338" i="5"/>
  <c r="BK338" i="5"/>
  <c r="CA342" i="5"/>
  <c r="BW342" i="5"/>
  <c r="BZ342" i="5"/>
  <c r="BV342" i="5"/>
  <c r="BU342" i="5"/>
  <c r="BY334" i="5"/>
  <c r="CB342" i="5"/>
  <c r="BX342" i="5"/>
  <c r="CO342" i="5"/>
  <c r="CK342" i="5"/>
  <c r="CG342" i="5"/>
  <c r="CC342" i="5"/>
  <c r="CN342" i="5"/>
  <c r="CJ342" i="5"/>
  <c r="CF342" i="5"/>
  <c r="CM342" i="5"/>
  <c r="CI342" i="5"/>
  <c r="CE342" i="5"/>
  <c r="CP342" i="5"/>
  <c r="CL342" i="5"/>
  <c r="CH342" i="5"/>
  <c r="CD342" i="5"/>
  <c r="DF342" i="5"/>
  <c r="DB342" i="5"/>
  <c r="CX342" i="5"/>
  <c r="CT342" i="5"/>
  <c r="DE342" i="5"/>
  <c r="DA342" i="5"/>
  <c r="CW342" i="5"/>
  <c r="CS342" i="5"/>
  <c r="DD342" i="5"/>
  <c r="CZ342" i="5"/>
  <c r="CV342" i="5"/>
  <c r="CR342" i="5"/>
  <c r="DC342" i="5"/>
  <c r="CY342" i="5"/>
  <c r="CU342" i="5"/>
  <c r="CQ342" i="5"/>
  <c r="BK342" i="5"/>
  <c r="CA346" i="5"/>
  <c r="BW346" i="5"/>
  <c r="BZ346" i="5"/>
  <c r="BV346" i="5"/>
  <c r="BU346" i="5"/>
  <c r="BY338" i="5"/>
  <c r="CB346" i="5"/>
  <c r="BX346" i="5"/>
  <c r="CO346" i="5"/>
  <c r="CK346" i="5"/>
  <c r="CG346" i="5"/>
  <c r="CC346" i="5"/>
  <c r="CN346" i="5"/>
  <c r="CJ346" i="5"/>
  <c r="CF346" i="5"/>
  <c r="CM346" i="5"/>
  <c r="CI346" i="5"/>
  <c r="CE346" i="5"/>
  <c r="CP346" i="5"/>
  <c r="CL346" i="5"/>
  <c r="CH346" i="5"/>
  <c r="CD346" i="5"/>
  <c r="DF346" i="5"/>
  <c r="DB346" i="5"/>
  <c r="CX346" i="5"/>
  <c r="CT346" i="5"/>
  <c r="DE346" i="5"/>
  <c r="DA346" i="5"/>
  <c r="CW346" i="5"/>
  <c r="CS346" i="5"/>
  <c r="DD346" i="5"/>
  <c r="CZ346" i="5"/>
  <c r="CV346" i="5"/>
  <c r="CR346" i="5"/>
  <c r="DC346" i="5"/>
  <c r="CY346" i="5"/>
  <c r="CU346" i="5"/>
  <c r="CQ346" i="5"/>
  <c r="BK346" i="5"/>
  <c r="CA350" i="5"/>
  <c r="BW350" i="5"/>
  <c r="BZ350" i="5"/>
  <c r="BV350" i="5"/>
  <c r="BU350" i="5"/>
  <c r="BY342" i="5"/>
  <c r="CB350" i="5"/>
  <c r="BX350" i="5"/>
  <c r="CO350" i="5"/>
  <c r="CK350" i="5"/>
  <c r="CG350" i="5"/>
  <c r="CC350" i="5"/>
  <c r="CN350" i="5"/>
  <c r="CJ350" i="5"/>
  <c r="CF350" i="5"/>
  <c r="CM350" i="5"/>
  <c r="CI350" i="5"/>
  <c r="CE350" i="5"/>
  <c r="CP350" i="5"/>
  <c r="CL350" i="5"/>
  <c r="CH350" i="5"/>
  <c r="CD350" i="5"/>
  <c r="DF350" i="5"/>
  <c r="DB350" i="5"/>
  <c r="CX350" i="5"/>
  <c r="CT350" i="5"/>
  <c r="DE350" i="5"/>
  <c r="DA350" i="5"/>
  <c r="CW350" i="5"/>
  <c r="CS350" i="5"/>
  <c r="DD350" i="5"/>
  <c r="CZ350" i="5"/>
  <c r="CV350" i="5"/>
  <c r="CR350" i="5"/>
  <c r="DC350" i="5"/>
  <c r="CY350" i="5"/>
  <c r="CU350" i="5"/>
  <c r="CQ350" i="5"/>
  <c r="BK350" i="5"/>
  <c r="CA354" i="5"/>
  <c r="BW354" i="5"/>
  <c r="BZ354" i="5"/>
  <c r="BV354" i="5"/>
  <c r="BU354" i="5"/>
  <c r="BY346" i="5"/>
  <c r="CB354" i="5"/>
  <c r="BX354" i="5"/>
  <c r="CO354" i="5"/>
  <c r="CK354" i="5"/>
  <c r="CG354" i="5"/>
  <c r="CC354" i="5"/>
  <c r="CN354" i="5"/>
  <c r="CJ354" i="5"/>
  <c r="CF354" i="5"/>
  <c r="CM354" i="5"/>
  <c r="CI354" i="5"/>
  <c r="CE354" i="5"/>
  <c r="CP354" i="5"/>
  <c r="CL354" i="5"/>
  <c r="CH354" i="5"/>
  <c r="CD354" i="5"/>
  <c r="DF354" i="5"/>
  <c r="DB354" i="5"/>
  <c r="CX354" i="5"/>
  <c r="CT354" i="5"/>
  <c r="DE354" i="5"/>
  <c r="DA354" i="5"/>
  <c r="CW354" i="5"/>
  <c r="CS354" i="5"/>
  <c r="DD354" i="5"/>
  <c r="CZ354" i="5"/>
  <c r="CV354" i="5"/>
  <c r="CR354" i="5"/>
  <c r="DC354" i="5"/>
  <c r="CY354" i="5"/>
  <c r="CU354" i="5"/>
  <c r="CQ354" i="5"/>
  <c r="BK354" i="5"/>
  <c r="CA358" i="5"/>
  <c r="BW358" i="5"/>
  <c r="BZ358" i="5"/>
  <c r="BV358" i="5"/>
  <c r="BU358" i="5"/>
  <c r="BY350" i="5"/>
  <c r="CB358" i="5"/>
  <c r="BX358" i="5"/>
  <c r="CO358" i="5"/>
  <c r="CK358" i="5"/>
  <c r="CG358" i="5"/>
  <c r="CC358" i="5"/>
  <c r="CN358" i="5"/>
  <c r="CJ358" i="5"/>
  <c r="CF358" i="5"/>
  <c r="CM358" i="5"/>
  <c r="CI358" i="5"/>
  <c r="CE358" i="5"/>
  <c r="CP358" i="5"/>
  <c r="CL358" i="5"/>
  <c r="CH358" i="5"/>
  <c r="CD358" i="5"/>
  <c r="DF358" i="5"/>
  <c r="DB358" i="5"/>
  <c r="CX358" i="5"/>
  <c r="CT358" i="5"/>
  <c r="DE358" i="5"/>
  <c r="DA358" i="5"/>
  <c r="CW358" i="5"/>
  <c r="CS358" i="5"/>
  <c r="DD358" i="5"/>
  <c r="CZ358" i="5"/>
  <c r="CV358" i="5"/>
  <c r="CR358" i="5"/>
  <c r="DC358" i="5"/>
  <c r="CY358" i="5"/>
  <c r="CU358" i="5"/>
  <c r="CQ358" i="5"/>
  <c r="BK358" i="5"/>
  <c r="CA362" i="5"/>
  <c r="BW362" i="5"/>
  <c r="BZ362" i="5"/>
  <c r="BV362" i="5"/>
  <c r="BU362" i="5"/>
  <c r="BY354" i="5"/>
  <c r="CB362" i="5"/>
  <c r="BX362" i="5"/>
  <c r="CO362" i="5"/>
  <c r="CK362" i="5"/>
  <c r="CG362" i="5"/>
  <c r="CC362" i="5"/>
  <c r="CN362" i="5"/>
  <c r="CJ362" i="5"/>
  <c r="CF362" i="5"/>
  <c r="CM362" i="5"/>
  <c r="CI362" i="5"/>
  <c r="CE362" i="5"/>
  <c r="CP362" i="5"/>
  <c r="CL362" i="5"/>
  <c r="CH362" i="5"/>
  <c r="CD362" i="5"/>
  <c r="DF362" i="5"/>
  <c r="DB362" i="5"/>
  <c r="CX362" i="5"/>
  <c r="CT362" i="5"/>
  <c r="DE362" i="5"/>
  <c r="DA362" i="5"/>
  <c r="CW362" i="5"/>
  <c r="CS362" i="5"/>
  <c r="DD362" i="5"/>
  <c r="CZ362" i="5"/>
  <c r="CV362" i="5"/>
  <c r="CR362" i="5"/>
  <c r="DC362" i="5"/>
  <c r="CY362" i="5"/>
  <c r="CU362" i="5"/>
  <c r="CQ362" i="5"/>
  <c r="BK362" i="5"/>
  <c r="CA366" i="5"/>
  <c r="BW366" i="5"/>
  <c r="BZ366" i="5"/>
  <c r="BV366" i="5"/>
  <c r="BU366" i="5"/>
  <c r="BY358" i="5"/>
  <c r="CB366" i="5"/>
  <c r="BX366" i="5"/>
  <c r="CO366" i="5"/>
  <c r="CK366" i="5"/>
  <c r="CG366" i="5"/>
  <c r="CC366" i="5"/>
  <c r="CN366" i="5"/>
  <c r="CJ366" i="5"/>
  <c r="CF366" i="5"/>
  <c r="CM366" i="5"/>
  <c r="CI366" i="5"/>
  <c r="CE366" i="5"/>
  <c r="CP366" i="5"/>
  <c r="CL366" i="5"/>
  <c r="CH366" i="5"/>
  <c r="CD366" i="5"/>
  <c r="DF366" i="5"/>
  <c r="DB366" i="5"/>
  <c r="CX366" i="5"/>
  <c r="CT366" i="5"/>
  <c r="DE366" i="5"/>
  <c r="DA366" i="5"/>
  <c r="CW366" i="5"/>
  <c r="CS366" i="5"/>
  <c r="DD366" i="5"/>
  <c r="CZ366" i="5"/>
  <c r="CV366" i="5"/>
  <c r="CR366" i="5"/>
  <c r="DC366" i="5"/>
  <c r="CY366" i="5"/>
  <c r="CU366" i="5"/>
  <c r="CQ366" i="5"/>
  <c r="BK366" i="5"/>
  <c r="CA370" i="5"/>
  <c r="BW370" i="5"/>
  <c r="BZ370" i="5"/>
  <c r="BV370" i="5"/>
  <c r="BU370" i="5"/>
  <c r="BY362" i="5"/>
  <c r="CB370" i="5"/>
  <c r="BX370" i="5"/>
  <c r="CO370" i="5"/>
  <c r="CK370" i="5"/>
  <c r="CG370" i="5"/>
  <c r="CC370" i="5"/>
  <c r="CN370" i="5"/>
  <c r="CJ370" i="5"/>
  <c r="CF370" i="5"/>
  <c r="CM370" i="5"/>
  <c r="CI370" i="5"/>
  <c r="CE370" i="5"/>
  <c r="CP370" i="5"/>
  <c r="CL370" i="5"/>
  <c r="CH370" i="5"/>
  <c r="CD370" i="5"/>
  <c r="DF370" i="5"/>
  <c r="DB370" i="5"/>
  <c r="CX370" i="5"/>
  <c r="CT370" i="5"/>
  <c r="DE370" i="5"/>
  <c r="DA370" i="5"/>
  <c r="CW370" i="5"/>
  <c r="CS370" i="5"/>
  <c r="DD370" i="5"/>
  <c r="CZ370" i="5"/>
  <c r="CV370" i="5"/>
  <c r="CR370" i="5"/>
  <c r="DC370" i="5"/>
  <c r="CY370" i="5"/>
  <c r="CU370" i="5"/>
  <c r="CQ370" i="5"/>
  <c r="BK370" i="5"/>
  <c r="CA374" i="5"/>
  <c r="BW374" i="5"/>
  <c r="BZ374" i="5"/>
  <c r="BV374" i="5"/>
  <c r="BX374" i="5"/>
  <c r="BU374" i="5"/>
  <c r="CB374" i="5"/>
  <c r="BY366" i="5"/>
  <c r="CO374" i="5"/>
  <c r="CK374" i="5"/>
  <c r="CG374" i="5"/>
  <c r="CC374" i="5"/>
  <c r="CN374" i="5"/>
  <c r="CJ374" i="5"/>
  <c r="CF374" i="5"/>
  <c r="CM374" i="5"/>
  <c r="CI374" i="5"/>
  <c r="CE374" i="5"/>
  <c r="CP374" i="5"/>
  <c r="CL374" i="5"/>
  <c r="CH374" i="5"/>
  <c r="CD374" i="5"/>
  <c r="DF374" i="5"/>
  <c r="DB374" i="5"/>
  <c r="CX374" i="5"/>
  <c r="CT374" i="5"/>
  <c r="DE374" i="5"/>
  <c r="DA374" i="5"/>
  <c r="CW374" i="5"/>
  <c r="CS374" i="5"/>
  <c r="DD374" i="5"/>
  <c r="CZ374" i="5"/>
  <c r="CV374" i="5"/>
  <c r="CR374" i="5"/>
  <c r="DC374" i="5"/>
  <c r="CY374" i="5"/>
  <c r="CU374" i="5"/>
  <c r="CQ374" i="5"/>
  <c r="BK374" i="5"/>
  <c r="CA378" i="5"/>
  <c r="BW378" i="5"/>
  <c r="BZ378" i="5"/>
  <c r="BV378" i="5"/>
  <c r="BX378" i="5"/>
  <c r="BU378" i="5"/>
  <c r="CB378" i="5"/>
  <c r="BY370" i="5"/>
  <c r="CO378" i="5"/>
  <c r="CK378" i="5"/>
  <c r="CG378" i="5"/>
  <c r="CC378" i="5"/>
  <c r="CN378" i="5"/>
  <c r="CJ378" i="5"/>
  <c r="CF378" i="5"/>
  <c r="CM378" i="5"/>
  <c r="CI378" i="5"/>
  <c r="CE378" i="5"/>
  <c r="CP378" i="5"/>
  <c r="CL378" i="5"/>
  <c r="CH378" i="5"/>
  <c r="CD378" i="5"/>
  <c r="DF378" i="5"/>
  <c r="DB378" i="5"/>
  <c r="CX378" i="5"/>
  <c r="CT378" i="5"/>
  <c r="DE378" i="5"/>
  <c r="DA378" i="5"/>
  <c r="CW378" i="5"/>
  <c r="CS378" i="5"/>
  <c r="DD378" i="5"/>
  <c r="CZ378" i="5"/>
  <c r="CV378" i="5"/>
  <c r="CR378" i="5"/>
  <c r="DC378" i="5"/>
  <c r="CY378" i="5"/>
  <c r="CU378" i="5"/>
  <c r="CQ378" i="5"/>
  <c r="BK378" i="5"/>
  <c r="CA382" i="5"/>
  <c r="BW382" i="5"/>
  <c r="BZ382" i="5"/>
  <c r="BV382" i="5"/>
  <c r="BU382" i="5"/>
  <c r="CB382" i="5"/>
  <c r="BX382" i="5"/>
  <c r="BY374" i="5"/>
  <c r="CO382" i="5"/>
  <c r="CK382" i="5"/>
  <c r="CG382" i="5"/>
  <c r="CC382" i="5"/>
  <c r="CN382" i="5"/>
  <c r="CJ382" i="5"/>
  <c r="CF382" i="5"/>
  <c r="CM382" i="5"/>
  <c r="CI382" i="5"/>
  <c r="CE382" i="5"/>
  <c r="CP382" i="5"/>
  <c r="CL382" i="5"/>
  <c r="CH382" i="5"/>
  <c r="CD382" i="5"/>
  <c r="DF382" i="5"/>
  <c r="DB382" i="5"/>
  <c r="CX382" i="5"/>
  <c r="CT382" i="5"/>
  <c r="DE382" i="5"/>
  <c r="DA382" i="5"/>
  <c r="CW382" i="5"/>
  <c r="CS382" i="5"/>
  <c r="DD382" i="5"/>
  <c r="CZ382" i="5"/>
  <c r="CV382" i="5"/>
  <c r="CR382" i="5"/>
  <c r="DC382" i="5"/>
  <c r="CY382" i="5"/>
  <c r="CU382" i="5"/>
  <c r="CQ382" i="5"/>
  <c r="BK382" i="5"/>
  <c r="CA386" i="5"/>
  <c r="BW386" i="5"/>
  <c r="BZ386" i="5"/>
  <c r="BV386" i="5"/>
  <c r="BU386" i="5"/>
  <c r="CB386" i="5"/>
  <c r="BX386" i="5"/>
  <c r="BY378" i="5"/>
  <c r="CO386" i="5"/>
  <c r="CK386" i="5"/>
  <c r="CG386" i="5"/>
  <c r="CC386" i="5"/>
  <c r="CN386" i="5"/>
  <c r="CJ386" i="5"/>
  <c r="CF386" i="5"/>
  <c r="CM386" i="5"/>
  <c r="CI386" i="5"/>
  <c r="CE386" i="5"/>
  <c r="CP386" i="5"/>
  <c r="CL386" i="5"/>
  <c r="CH386" i="5"/>
  <c r="CD386" i="5"/>
  <c r="DF386" i="5"/>
  <c r="DB386" i="5"/>
  <c r="CX386" i="5"/>
  <c r="CT386" i="5"/>
  <c r="DE386" i="5"/>
  <c r="DA386" i="5"/>
  <c r="CW386" i="5"/>
  <c r="CS386" i="5"/>
  <c r="DD386" i="5"/>
  <c r="CZ386" i="5"/>
  <c r="CV386" i="5"/>
  <c r="CR386" i="5"/>
  <c r="DC386" i="5"/>
  <c r="CY386" i="5"/>
  <c r="CU386" i="5"/>
  <c r="CQ386" i="5"/>
  <c r="BK386" i="5"/>
  <c r="CA390" i="5"/>
  <c r="BW390" i="5"/>
  <c r="BZ390" i="5"/>
  <c r="BV390" i="5"/>
  <c r="BU390" i="5"/>
  <c r="BY382" i="5"/>
  <c r="CB390" i="5"/>
  <c r="BX390" i="5"/>
  <c r="CO390" i="5"/>
  <c r="CK390" i="5"/>
  <c r="CG390" i="5"/>
  <c r="CC390" i="5"/>
  <c r="CN390" i="5"/>
  <c r="CJ390" i="5"/>
  <c r="CF390" i="5"/>
  <c r="CM390" i="5"/>
  <c r="CI390" i="5"/>
  <c r="CE390" i="5"/>
  <c r="CP390" i="5"/>
  <c r="CL390" i="5"/>
  <c r="CH390" i="5"/>
  <c r="CD390" i="5"/>
  <c r="DF390" i="5"/>
  <c r="DB390" i="5"/>
  <c r="CX390" i="5"/>
  <c r="CT390" i="5"/>
  <c r="DE390" i="5"/>
  <c r="DA390" i="5"/>
  <c r="CW390" i="5"/>
  <c r="CS390" i="5"/>
  <c r="DD390" i="5"/>
  <c r="CZ390" i="5"/>
  <c r="CV390" i="5"/>
  <c r="CR390" i="5"/>
  <c r="DC390" i="5"/>
  <c r="CY390" i="5"/>
  <c r="CU390" i="5"/>
  <c r="CQ390" i="5"/>
  <c r="BK390" i="5"/>
  <c r="CB394" i="5"/>
  <c r="BX394" i="5"/>
  <c r="BW394" i="5"/>
  <c r="CA394" i="5"/>
  <c r="BV394" i="5"/>
  <c r="BZ394" i="5"/>
  <c r="BU394" i="5"/>
  <c r="BY386" i="5"/>
  <c r="CM394" i="5"/>
  <c r="CI394" i="5"/>
  <c r="CP394" i="5"/>
  <c r="CL394" i="5"/>
  <c r="CH394" i="5"/>
  <c r="CO394" i="5"/>
  <c r="CG394" i="5"/>
  <c r="CC394" i="5"/>
  <c r="CN394" i="5"/>
  <c r="CF394" i="5"/>
  <c r="CK394" i="5"/>
  <c r="CE394" i="5"/>
  <c r="CJ394" i="5"/>
  <c r="CD394" i="5"/>
  <c r="DF394" i="5"/>
  <c r="DB394" i="5"/>
  <c r="CX394" i="5"/>
  <c r="CT394" i="5"/>
  <c r="DE394" i="5"/>
  <c r="DA394" i="5"/>
  <c r="CW394" i="5"/>
  <c r="CS394" i="5"/>
  <c r="DD394" i="5"/>
  <c r="CZ394" i="5"/>
  <c r="CV394" i="5"/>
  <c r="CR394" i="5"/>
  <c r="DC394" i="5"/>
  <c r="CY394" i="5"/>
  <c r="CU394" i="5"/>
  <c r="CQ394" i="5"/>
  <c r="BK394" i="5"/>
  <c r="CB398" i="5"/>
  <c r="BX398" i="5"/>
  <c r="BW398" i="5"/>
  <c r="CA398" i="5"/>
  <c r="BV398" i="5"/>
  <c r="BZ398" i="5"/>
  <c r="BU398" i="5"/>
  <c r="BY390" i="5"/>
  <c r="CM398" i="5"/>
  <c r="CI398" i="5"/>
  <c r="CE398" i="5"/>
  <c r="CP398" i="5"/>
  <c r="CL398" i="5"/>
  <c r="CH398" i="5"/>
  <c r="CD398" i="5"/>
  <c r="CO398" i="5"/>
  <c r="CG398" i="5"/>
  <c r="CN398" i="5"/>
  <c r="CF398" i="5"/>
  <c r="CK398" i="5"/>
  <c r="CC398" i="5"/>
  <c r="CJ398" i="5"/>
  <c r="DF398" i="5"/>
  <c r="DB398" i="5"/>
  <c r="CX398" i="5"/>
  <c r="CT398" i="5"/>
  <c r="DE398" i="5"/>
  <c r="DA398" i="5"/>
  <c r="CW398" i="5"/>
  <c r="CS398" i="5"/>
  <c r="DD398" i="5"/>
  <c r="CZ398" i="5"/>
  <c r="CV398" i="5"/>
  <c r="CR398" i="5"/>
  <c r="DC398" i="5"/>
  <c r="CY398" i="5"/>
  <c r="CU398" i="5"/>
  <c r="CQ398" i="5"/>
  <c r="BK398" i="5"/>
  <c r="CB402" i="5"/>
  <c r="BX402" i="5"/>
  <c r="BW402" i="5"/>
  <c r="CA402" i="5"/>
  <c r="BV402" i="5"/>
  <c r="BZ402" i="5"/>
  <c r="BU402" i="5"/>
  <c r="BY394" i="5"/>
  <c r="CM402" i="5"/>
  <c r="CI402" i="5"/>
  <c r="CE402" i="5"/>
  <c r="CP402" i="5"/>
  <c r="CL402" i="5"/>
  <c r="CH402" i="5"/>
  <c r="CD402" i="5"/>
  <c r="CO402" i="5"/>
  <c r="CG402" i="5"/>
  <c r="CN402" i="5"/>
  <c r="CF402" i="5"/>
  <c r="CK402" i="5"/>
  <c r="CC402" i="5"/>
  <c r="CJ402" i="5"/>
  <c r="DF402" i="5"/>
  <c r="DB402" i="5"/>
  <c r="CX402" i="5"/>
  <c r="CT402" i="5"/>
  <c r="DE402" i="5"/>
  <c r="DA402" i="5"/>
  <c r="CW402" i="5"/>
  <c r="CS402" i="5"/>
  <c r="DD402" i="5"/>
  <c r="CZ402" i="5"/>
  <c r="CV402" i="5"/>
  <c r="CR402" i="5"/>
  <c r="DC402" i="5"/>
  <c r="CY402" i="5"/>
  <c r="CU402" i="5"/>
  <c r="CQ402" i="5"/>
  <c r="BK402" i="5"/>
  <c r="CB406" i="5"/>
  <c r="BX406" i="5"/>
  <c r="BW406" i="5"/>
  <c r="CA406" i="5"/>
  <c r="BV406" i="5"/>
  <c r="BZ406" i="5"/>
  <c r="BU406" i="5"/>
  <c r="BY398" i="5"/>
  <c r="CM406" i="5"/>
  <c r="CI406" i="5"/>
  <c r="CE406" i="5"/>
  <c r="CP406" i="5"/>
  <c r="CL406" i="5"/>
  <c r="CH406" i="5"/>
  <c r="CD406" i="5"/>
  <c r="CO406" i="5"/>
  <c r="CG406" i="5"/>
  <c r="CN406" i="5"/>
  <c r="CF406" i="5"/>
  <c r="CK406" i="5"/>
  <c r="CC406" i="5"/>
  <c r="CJ406" i="5"/>
  <c r="DF406" i="5"/>
  <c r="DB406" i="5"/>
  <c r="CX406" i="5"/>
  <c r="CT406" i="5"/>
  <c r="DE406" i="5"/>
  <c r="DA406" i="5"/>
  <c r="CW406" i="5"/>
  <c r="CS406" i="5"/>
  <c r="DD406" i="5"/>
  <c r="CZ406" i="5"/>
  <c r="CV406" i="5"/>
  <c r="CR406" i="5"/>
  <c r="DC406" i="5"/>
  <c r="CY406" i="5"/>
  <c r="CU406" i="5"/>
  <c r="CQ406" i="5"/>
  <c r="BK406" i="5"/>
  <c r="CB410" i="5"/>
  <c r="BX410" i="5"/>
  <c r="BW410" i="5"/>
  <c r="CA410" i="5"/>
  <c r="BV410" i="5"/>
  <c r="BZ410" i="5"/>
  <c r="BU410" i="5"/>
  <c r="BY402" i="5"/>
  <c r="CM410" i="5"/>
  <c r="CI410" i="5"/>
  <c r="CE410" i="5"/>
  <c r="CP410" i="5"/>
  <c r="CL410" i="5"/>
  <c r="CH410" i="5"/>
  <c r="CD410" i="5"/>
  <c r="CO410" i="5"/>
  <c r="CK410" i="5"/>
  <c r="CG410" i="5"/>
  <c r="CC410" i="5"/>
  <c r="CN410" i="5"/>
  <c r="CJ410" i="5"/>
  <c r="CF410" i="5"/>
  <c r="DF410" i="5"/>
  <c r="DB410" i="5"/>
  <c r="CX410" i="5"/>
  <c r="CT410" i="5"/>
  <c r="DE410" i="5"/>
  <c r="DA410" i="5"/>
  <c r="CW410" i="5"/>
  <c r="CS410" i="5"/>
  <c r="DD410" i="5"/>
  <c r="CZ410" i="5"/>
  <c r="CV410" i="5"/>
  <c r="CR410" i="5"/>
  <c r="DC410" i="5"/>
  <c r="CY410" i="5"/>
  <c r="CU410" i="5"/>
  <c r="CQ410" i="5"/>
  <c r="BK410" i="5"/>
  <c r="CB414" i="5"/>
  <c r="BX414" i="5"/>
  <c r="BW414" i="5"/>
  <c r="CA414" i="5"/>
  <c r="BV414" i="5"/>
  <c r="BZ414" i="5"/>
  <c r="BU414" i="5"/>
  <c r="BY406" i="5"/>
  <c r="CM414" i="5"/>
  <c r="CI414" i="5"/>
  <c r="CE414" i="5"/>
  <c r="CP414" i="5"/>
  <c r="CL414" i="5"/>
  <c r="CH414" i="5"/>
  <c r="CD414" i="5"/>
  <c r="CO414" i="5"/>
  <c r="CK414" i="5"/>
  <c r="CG414" i="5"/>
  <c r="CC414" i="5"/>
  <c r="CN414" i="5"/>
  <c r="CJ414" i="5"/>
  <c r="CF414" i="5"/>
  <c r="DF414" i="5"/>
  <c r="DB414" i="5"/>
  <c r="CX414" i="5"/>
  <c r="CT414" i="5"/>
  <c r="DE414" i="5"/>
  <c r="DA414" i="5"/>
  <c r="CW414" i="5"/>
  <c r="CS414" i="5"/>
  <c r="DD414" i="5"/>
  <c r="CZ414" i="5"/>
  <c r="CV414" i="5"/>
  <c r="CR414" i="5"/>
  <c r="DC414" i="5"/>
  <c r="CY414" i="5"/>
  <c r="CU414" i="5"/>
  <c r="CQ414" i="5"/>
  <c r="BK414" i="5"/>
  <c r="CB418" i="5"/>
  <c r="BX418" i="5"/>
  <c r="BW418" i="5"/>
  <c r="CA418" i="5"/>
  <c r="BV418" i="5"/>
  <c r="BZ418" i="5"/>
  <c r="BU418" i="5"/>
  <c r="BY410" i="5"/>
  <c r="CM418" i="5"/>
  <c r="CI418" i="5"/>
  <c r="CE418" i="5"/>
  <c r="CP418" i="5"/>
  <c r="CL418" i="5"/>
  <c r="CH418" i="5"/>
  <c r="CD418" i="5"/>
  <c r="CO418" i="5"/>
  <c r="CK418" i="5"/>
  <c r="CG418" i="5"/>
  <c r="CC418" i="5"/>
  <c r="CN418" i="5"/>
  <c r="CJ418" i="5"/>
  <c r="CF418" i="5"/>
  <c r="DF418" i="5"/>
  <c r="DB418" i="5"/>
  <c r="CX418" i="5"/>
  <c r="CT418" i="5"/>
  <c r="DE418" i="5"/>
  <c r="DA418" i="5"/>
  <c r="CW418" i="5"/>
  <c r="CS418" i="5"/>
  <c r="DD418" i="5"/>
  <c r="CZ418" i="5"/>
  <c r="CV418" i="5"/>
  <c r="CR418" i="5"/>
  <c r="DC418" i="5"/>
  <c r="CY418" i="5"/>
  <c r="CU418" i="5"/>
  <c r="CQ418" i="5"/>
  <c r="BK418" i="5"/>
  <c r="CB422" i="5"/>
  <c r="BX422" i="5"/>
  <c r="CA422" i="5"/>
  <c r="BW422" i="5"/>
  <c r="BZ422" i="5"/>
  <c r="BV422" i="5"/>
  <c r="BU422" i="5"/>
  <c r="BY414" i="5"/>
  <c r="CM422" i="5"/>
  <c r="CI422" i="5"/>
  <c r="CE422" i="5"/>
  <c r="CP422" i="5"/>
  <c r="CL422" i="5"/>
  <c r="CH422" i="5"/>
  <c r="CD422" i="5"/>
  <c r="CO422" i="5"/>
  <c r="CK422" i="5"/>
  <c r="CG422" i="5"/>
  <c r="CC422" i="5"/>
  <c r="CN422" i="5"/>
  <c r="CJ422" i="5"/>
  <c r="CF422" i="5"/>
  <c r="DF422" i="5"/>
  <c r="DB422" i="5"/>
  <c r="CX422" i="5"/>
  <c r="CT422" i="5"/>
  <c r="DE422" i="5"/>
  <c r="DA422" i="5"/>
  <c r="CW422" i="5"/>
  <c r="CS422" i="5"/>
  <c r="DD422" i="5"/>
  <c r="CZ422" i="5"/>
  <c r="CV422" i="5"/>
  <c r="CR422" i="5"/>
  <c r="DC422" i="5"/>
  <c r="CY422" i="5"/>
  <c r="CU422" i="5"/>
  <c r="CQ422" i="5"/>
  <c r="BK422" i="5"/>
  <c r="CB426" i="5"/>
  <c r="BX426" i="5"/>
  <c r="CA426" i="5"/>
  <c r="BW426" i="5"/>
  <c r="BZ426" i="5"/>
  <c r="BV426" i="5"/>
  <c r="BU426" i="5"/>
  <c r="BY418" i="5"/>
  <c r="CM426" i="5"/>
  <c r="CI426" i="5"/>
  <c r="CE426" i="5"/>
  <c r="CP426" i="5"/>
  <c r="CL426" i="5"/>
  <c r="CH426" i="5"/>
  <c r="CD426" i="5"/>
  <c r="CO426" i="5"/>
  <c r="CK426" i="5"/>
  <c r="CG426" i="5"/>
  <c r="CC426" i="5"/>
  <c r="CN426" i="5"/>
  <c r="CJ426" i="5"/>
  <c r="CF426" i="5"/>
  <c r="DF426" i="5"/>
  <c r="DB426" i="5"/>
  <c r="CX426" i="5"/>
  <c r="CT426" i="5"/>
  <c r="DE426" i="5"/>
  <c r="DA426" i="5"/>
  <c r="CW426" i="5"/>
  <c r="CS426" i="5"/>
  <c r="DD426" i="5"/>
  <c r="CZ426" i="5"/>
  <c r="CV426" i="5"/>
  <c r="CR426" i="5"/>
  <c r="DC426" i="5"/>
  <c r="CY426" i="5"/>
  <c r="CU426" i="5"/>
  <c r="CQ426" i="5"/>
  <c r="BK426" i="5"/>
  <c r="CB430" i="5"/>
  <c r="BX430" i="5"/>
  <c r="CA430" i="5"/>
  <c r="BW430" i="5"/>
  <c r="BZ430" i="5"/>
  <c r="BV430" i="5"/>
  <c r="BY422" i="5"/>
  <c r="BU430" i="5"/>
  <c r="CM430" i="5"/>
  <c r="CI430" i="5"/>
  <c r="CE430" i="5"/>
  <c r="CP430" i="5"/>
  <c r="CL430" i="5"/>
  <c r="CH430" i="5"/>
  <c r="CD430" i="5"/>
  <c r="CO430" i="5"/>
  <c r="CK430" i="5"/>
  <c r="CG430" i="5"/>
  <c r="CC430" i="5"/>
  <c r="CN430" i="5"/>
  <c r="CJ430" i="5"/>
  <c r="CF430" i="5"/>
  <c r="DF430" i="5"/>
  <c r="DB430" i="5"/>
  <c r="CX430" i="5"/>
  <c r="CT430" i="5"/>
  <c r="DE430" i="5"/>
  <c r="DA430" i="5"/>
  <c r="CW430" i="5"/>
  <c r="CS430" i="5"/>
  <c r="DD430" i="5"/>
  <c r="CZ430" i="5"/>
  <c r="CV430" i="5"/>
  <c r="CR430" i="5"/>
  <c r="DC430" i="5"/>
  <c r="CY430" i="5"/>
  <c r="CU430" i="5"/>
  <c r="CQ430" i="5"/>
  <c r="BK430" i="5"/>
  <c r="BU434" i="5"/>
  <c r="CB434" i="5"/>
  <c r="BX434" i="5"/>
  <c r="CA434" i="5"/>
  <c r="BW434" i="5"/>
  <c r="BZ434" i="5"/>
  <c r="BV434" i="5"/>
  <c r="BY426" i="5"/>
  <c r="CM434" i="5"/>
  <c r="CI434" i="5"/>
  <c r="CE434" i="5"/>
  <c r="CP434" i="5"/>
  <c r="CL434" i="5"/>
  <c r="CH434" i="5"/>
  <c r="CD434" i="5"/>
  <c r="CO434" i="5"/>
  <c r="CK434" i="5"/>
  <c r="CG434" i="5"/>
  <c r="CC434" i="5"/>
  <c r="CN434" i="5"/>
  <c r="CJ434" i="5"/>
  <c r="CF434" i="5"/>
  <c r="DF434" i="5"/>
  <c r="DB434" i="5"/>
  <c r="CX434" i="5"/>
  <c r="CT434" i="5"/>
  <c r="DE434" i="5"/>
  <c r="DA434" i="5"/>
  <c r="CW434" i="5"/>
  <c r="CS434" i="5"/>
  <c r="DD434" i="5"/>
  <c r="CZ434" i="5"/>
  <c r="CV434" i="5"/>
  <c r="CR434" i="5"/>
  <c r="DC434" i="5"/>
  <c r="CY434" i="5"/>
  <c r="CU434" i="5"/>
  <c r="CQ434" i="5"/>
  <c r="BK434" i="5"/>
  <c r="BU438" i="5"/>
  <c r="CB438" i="5"/>
  <c r="BX438" i="5"/>
  <c r="CA438" i="5"/>
  <c r="BW438" i="5"/>
  <c r="BZ438" i="5"/>
  <c r="BV438" i="5"/>
  <c r="BY430" i="5"/>
  <c r="CM438" i="5"/>
  <c r="CI438" i="5"/>
  <c r="CE438" i="5"/>
  <c r="CP438" i="5"/>
  <c r="CL438" i="5"/>
  <c r="CH438" i="5"/>
  <c r="CD438" i="5"/>
  <c r="CO438" i="5"/>
  <c r="CK438" i="5"/>
  <c r="CG438" i="5"/>
  <c r="CC438" i="5"/>
  <c r="CN438" i="5"/>
  <c r="CJ438" i="5"/>
  <c r="CF438" i="5"/>
  <c r="DF438" i="5"/>
  <c r="DB438" i="5"/>
  <c r="CX438" i="5"/>
  <c r="CT438" i="5"/>
  <c r="DE438" i="5"/>
  <c r="DA438" i="5"/>
  <c r="CW438" i="5"/>
  <c r="CS438" i="5"/>
  <c r="DD438" i="5"/>
  <c r="CZ438" i="5"/>
  <c r="CV438" i="5"/>
  <c r="CR438" i="5"/>
  <c r="DC438" i="5"/>
  <c r="CY438" i="5"/>
  <c r="CU438" i="5"/>
  <c r="CQ438" i="5"/>
  <c r="BK438" i="5"/>
  <c r="BU442" i="5"/>
  <c r="BY434" i="5"/>
  <c r="CB442" i="5"/>
  <c r="BX442" i="5"/>
  <c r="CA442" i="5"/>
  <c r="BW442" i="5"/>
  <c r="BZ442" i="5"/>
  <c r="BV442" i="5"/>
  <c r="CM442" i="5"/>
  <c r="CI442" i="5"/>
  <c r="CE442" i="5"/>
  <c r="CP442" i="5"/>
  <c r="CL442" i="5"/>
  <c r="CH442" i="5"/>
  <c r="CD442" i="5"/>
  <c r="CO442" i="5"/>
  <c r="CK442" i="5"/>
  <c r="CG442" i="5"/>
  <c r="CC442" i="5"/>
  <c r="CN442" i="5"/>
  <c r="CJ442" i="5"/>
  <c r="CF442" i="5"/>
  <c r="DF442" i="5"/>
  <c r="DB442" i="5"/>
  <c r="CX442" i="5"/>
  <c r="CT442" i="5"/>
  <c r="DE442" i="5"/>
  <c r="DA442" i="5"/>
  <c r="CW442" i="5"/>
  <c r="CS442" i="5"/>
  <c r="DD442" i="5"/>
  <c r="CZ442" i="5"/>
  <c r="CV442" i="5"/>
  <c r="CR442" i="5"/>
  <c r="DC442" i="5"/>
  <c r="CY442" i="5"/>
  <c r="CU442" i="5"/>
  <c r="CQ442" i="5"/>
  <c r="BK442" i="5"/>
  <c r="BU446" i="5"/>
  <c r="BY438" i="5"/>
  <c r="CB446" i="5"/>
  <c r="BX446" i="5"/>
  <c r="CA446" i="5"/>
  <c r="BW446" i="5"/>
  <c r="BZ446" i="5"/>
  <c r="BV446" i="5"/>
  <c r="CM446" i="5"/>
  <c r="CI446" i="5"/>
  <c r="CE446" i="5"/>
  <c r="CP446" i="5"/>
  <c r="CL446" i="5"/>
  <c r="CH446" i="5"/>
  <c r="CD446" i="5"/>
  <c r="CO446" i="5"/>
  <c r="CK446" i="5"/>
  <c r="CG446" i="5"/>
  <c r="CC446" i="5"/>
  <c r="CN446" i="5"/>
  <c r="CJ446" i="5"/>
  <c r="CF446" i="5"/>
  <c r="DF446" i="5"/>
  <c r="DB446" i="5"/>
  <c r="CX446" i="5"/>
  <c r="CT446" i="5"/>
  <c r="DE446" i="5"/>
  <c r="DA446" i="5"/>
  <c r="CW446" i="5"/>
  <c r="CS446" i="5"/>
  <c r="DD446" i="5"/>
  <c r="CZ446" i="5"/>
  <c r="CV446" i="5"/>
  <c r="CR446" i="5"/>
  <c r="DC446" i="5"/>
  <c r="CY446" i="5"/>
  <c r="CU446" i="5"/>
  <c r="CQ446" i="5"/>
  <c r="BK446" i="5"/>
  <c r="BU450" i="5"/>
  <c r="BY442" i="5"/>
  <c r="CB450" i="5"/>
  <c r="BX450" i="5"/>
  <c r="CA450" i="5"/>
  <c r="BW450" i="5"/>
  <c r="BZ450" i="5"/>
  <c r="BV450" i="5"/>
  <c r="CM450" i="5"/>
  <c r="CI450" i="5"/>
  <c r="CE450" i="5"/>
  <c r="CP450" i="5"/>
  <c r="CL450" i="5"/>
  <c r="CH450" i="5"/>
  <c r="CD450" i="5"/>
  <c r="CO450" i="5"/>
  <c r="CK450" i="5"/>
  <c r="CG450" i="5"/>
  <c r="CC450" i="5"/>
  <c r="CN450" i="5"/>
  <c r="CJ450" i="5"/>
  <c r="CF450" i="5"/>
  <c r="DF450" i="5"/>
  <c r="DB450" i="5"/>
  <c r="CX450" i="5"/>
  <c r="CT450" i="5"/>
  <c r="DE450" i="5"/>
  <c r="DA450" i="5"/>
  <c r="CW450" i="5"/>
  <c r="CS450" i="5"/>
  <c r="DD450" i="5"/>
  <c r="CZ450" i="5"/>
  <c r="CV450" i="5"/>
  <c r="CR450" i="5"/>
  <c r="DC450" i="5"/>
  <c r="CY450" i="5"/>
  <c r="CU450" i="5"/>
  <c r="CQ450" i="5"/>
  <c r="BK450" i="5"/>
  <c r="BU454" i="5"/>
  <c r="BY446" i="5"/>
  <c r="CB454" i="5"/>
  <c r="BX454" i="5"/>
  <c r="CA454" i="5"/>
  <c r="BW454" i="5"/>
  <c r="BZ454" i="5"/>
  <c r="BV454" i="5"/>
  <c r="CM454" i="5"/>
  <c r="CI454" i="5"/>
  <c r="CE454" i="5"/>
  <c r="CP454" i="5"/>
  <c r="CL454" i="5"/>
  <c r="CH454" i="5"/>
  <c r="CD454" i="5"/>
  <c r="CO454" i="5"/>
  <c r="CK454" i="5"/>
  <c r="CG454" i="5"/>
  <c r="CC454" i="5"/>
  <c r="CN454" i="5"/>
  <c r="CJ454" i="5"/>
  <c r="CF454" i="5"/>
  <c r="DF454" i="5"/>
  <c r="DB454" i="5"/>
  <c r="CX454" i="5"/>
  <c r="CT454" i="5"/>
  <c r="DE454" i="5"/>
  <c r="DA454" i="5"/>
  <c r="CW454" i="5"/>
  <c r="CS454" i="5"/>
  <c r="DD454" i="5"/>
  <c r="CZ454" i="5"/>
  <c r="CV454" i="5"/>
  <c r="CR454" i="5"/>
  <c r="DC454" i="5"/>
  <c r="CY454" i="5"/>
  <c r="CU454" i="5"/>
  <c r="CQ454" i="5"/>
  <c r="BK454" i="5"/>
  <c r="BU458" i="5"/>
  <c r="BY450" i="5"/>
  <c r="CB458" i="5"/>
  <c r="BX458" i="5"/>
  <c r="CA458" i="5"/>
  <c r="BW458" i="5"/>
  <c r="BZ458" i="5"/>
  <c r="BV458" i="5"/>
  <c r="CM458" i="5"/>
  <c r="CI458" i="5"/>
  <c r="CE458" i="5"/>
  <c r="CP458" i="5"/>
  <c r="CL458" i="5"/>
  <c r="CH458" i="5"/>
  <c r="CD458" i="5"/>
  <c r="CO458" i="5"/>
  <c r="CK458" i="5"/>
  <c r="CG458" i="5"/>
  <c r="CC458" i="5"/>
  <c r="CN458" i="5"/>
  <c r="CJ458" i="5"/>
  <c r="CF458" i="5"/>
  <c r="DF458" i="5"/>
  <c r="DB458" i="5"/>
  <c r="CX458" i="5"/>
  <c r="CT458" i="5"/>
  <c r="DE458" i="5"/>
  <c r="DA458" i="5"/>
  <c r="CW458" i="5"/>
  <c r="CS458" i="5"/>
  <c r="DD458" i="5"/>
  <c r="CZ458" i="5"/>
  <c r="CV458" i="5"/>
  <c r="CR458" i="5"/>
  <c r="DC458" i="5"/>
  <c r="CY458" i="5"/>
  <c r="CU458" i="5"/>
  <c r="CQ458" i="5"/>
  <c r="BK458" i="5"/>
  <c r="CB462" i="5"/>
  <c r="BX462" i="5"/>
  <c r="CA462" i="5"/>
  <c r="BW462" i="5"/>
  <c r="BZ462" i="5"/>
  <c r="BV462" i="5"/>
  <c r="BY454" i="5"/>
  <c r="BU462" i="5"/>
  <c r="CM462" i="5"/>
  <c r="CI462" i="5"/>
  <c r="CE462" i="5"/>
  <c r="CP462" i="5"/>
  <c r="CL462" i="5"/>
  <c r="CH462" i="5"/>
  <c r="CD462" i="5"/>
  <c r="CO462" i="5"/>
  <c r="CK462" i="5"/>
  <c r="CG462" i="5"/>
  <c r="CC462" i="5"/>
  <c r="CN462" i="5"/>
  <c r="CJ462" i="5"/>
  <c r="CF462" i="5"/>
  <c r="DF462" i="5"/>
  <c r="DB462" i="5"/>
  <c r="CX462" i="5"/>
  <c r="CT462" i="5"/>
  <c r="DE462" i="5"/>
  <c r="DA462" i="5"/>
  <c r="CW462" i="5"/>
  <c r="CS462" i="5"/>
  <c r="DD462" i="5"/>
  <c r="CZ462" i="5"/>
  <c r="CV462" i="5"/>
  <c r="CR462" i="5"/>
  <c r="DC462" i="5"/>
  <c r="CY462" i="5"/>
  <c r="CU462" i="5"/>
  <c r="CQ462" i="5"/>
  <c r="BK462" i="5"/>
  <c r="CB466" i="5"/>
  <c r="BX466" i="5"/>
  <c r="CA466" i="5"/>
  <c r="BW466" i="5"/>
  <c r="BZ466" i="5"/>
  <c r="BV466" i="5"/>
  <c r="BY458" i="5"/>
  <c r="BU466" i="5"/>
  <c r="CM466" i="5"/>
  <c r="CI466" i="5"/>
  <c r="CE466" i="5"/>
  <c r="CP466" i="5"/>
  <c r="CL466" i="5"/>
  <c r="CH466" i="5"/>
  <c r="CD466" i="5"/>
  <c r="CO466" i="5"/>
  <c r="CK466" i="5"/>
  <c r="CG466" i="5"/>
  <c r="CC466" i="5"/>
  <c r="CN466" i="5"/>
  <c r="CJ466" i="5"/>
  <c r="CF466" i="5"/>
  <c r="DF466" i="5"/>
  <c r="DB466" i="5"/>
  <c r="CX466" i="5"/>
  <c r="CT466" i="5"/>
  <c r="DE466" i="5"/>
  <c r="DA466" i="5"/>
  <c r="CW466" i="5"/>
  <c r="CS466" i="5"/>
  <c r="CZ466" i="5"/>
  <c r="CR466" i="5"/>
  <c r="CY466" i="5"/>
  <c r="CQ466" i="5"/>
  <c r="DD466" i="5"/>
  <c r="CV466" i="5"/>
  <c r="DC466" i="5"/>
  <c r="CU466" i="5"/>
  <c r="BK466" i="5"/>
  <c r="CB470" i="5"/>
  <c r="BX470" i="5"/>
  <c r="CA470" i="5"/>
  <c r="BW470" i="5"/>
  <c r="BZ470" i="5"/>
  <c r="BV470" i="5"/>
  <c r="BU470" i="5"/>
  <c r="BY462" i="5"/>
  <c r="CM470" i="5"/>
  <c r="CI470" i="5"/>
  <c r="CE470" i="5"/>
  <c r="CP470" i="5"/>
  <c r="CL470" i="5"/>
  <c r="CH470" i="5"/>
  <c r="CD470" i="5"/>
  <c r="CO470" i="5"/>
  <c r="CK470" i="5"/>
  <c r="CG470" i="5"/>
  <c r="CC470" i="5"/>
  <c r="CN470" i="5"/>
  <c r="CJ470" i="5"/>
  <c r="CF470" i="5"/>
  <c r="DF470" i="5"/>
  <c r="DB470" i="5"/>
  <c r="CX470" i="5"/>
  <c r="CT470" i="5"/>
  <c r="DE470" i="5"/>
  <c r="DA470" i="5"/>
  <c r="CW470" i="5"/>
  <c r="CS470" i="5"/>
  <c r="DD470" i="5"/>
  <c r="CZ470" i="5"/>
  <c r="CV470" i="5"/>
  <c r="CR470" i="5"/>
  <c r="CU470" i="5"/>
  <c r="CQ470" i="5"/>
  <c r="DC470" i="5"/>
  <c r="CY470" i="5"/>
  <c r="BK470" i="5"/>
  <c r="CB474" i="5"/>
  <c r="BX474" i="5"/>
  <c r="CA474" i="5"/>
  <c r="BW474" i="5"/>
  <c r="BZ474" i="5"/>
  <c r="BV474" i="5"/>
  <c r="BU474" i="5"/>
  <c r="BY466" i="5"/>
  <c r="CM474" i="5"/>
  <c r="CI474" i="5"/>
  <c r="CE474" i="5"/>
  <c r="CP474" i="5"/>
  <c r="CL474" i="5"/>
  <c r="CH474" i="5"/>
  <c r="CD474" i="5"/>
  <c r="CO474" i="5"/>
  <c r="CK474" i="5"/>
  <c r="CG474" i="5"/>
  <c r="CC474" i="5"/>
  <c r="CN474" i="5"/>
  <c r="CJ474" i="5"/>
  <c r="CF474" i="5"/>
  <c r="DF474" i="5"/>
  <c r="DB474" i="5"/>
  <c r="CX474" i="5"/>
  <c r="CT474" i="5"/>
  <c r="DE474" i="5"/>
  <c r="DA474" i="5"/>
  <c r="CW474" i="5"/>
  <c r="CS474" i="5"/>
  <c r="DD474" i="5"/>
  <c r="CZ474" i="5"/>
  <c r="CV474" i="5"/>
  <c r="CR474" i="5"/>
  <c r="DC474" i="5"/>
  <c r="CY474" i="5"/>
  <c r="CU474" i="5"/>
  <c r="CQ474" i="5"/>
  <c r="BK474" i="5"/>
  <c r="CB478" i="5"/>
  <c r="BX478" i="5"/>
  <c r="CA478" i="5"/>
  <c r="BW478" i="5"/>
  <c r="BZ478" i="5"/>
  <c r="BV478" i="5"/>
  <c r="BU478" i="5"/>
  <c r="BY470" i="5"/>
  <c r="CM478" i="5"/>
  <c r="CI478" i="5"/>
  <c r="CE478" i="5"/>
  <c r="CP478" i="5"/>
  <c r="CL478" i="5"/>
  <c r="CH478" i="5"/>
  <c r="CD478" i="5"/>
  <c r="CO478" i="5"/>
  <c r="CK478" i="5"/>
  <c r="CG478" i="5"/>
  <c r="CC478" i="5"/>
  <c r="CN478" i="5"/>
  <c r="CJ478" i="5"/>
  <c r="CF478" i="5"/>
  <c r="DF478" i="5"/>
  <c r="DB478" i="5"/>
  <c r="CX478" i="5"/>
  <c r="CT478" i="5"/>
  <c r="DE478" i="5"/>
  <c r="DA478" i="5"/>
  <c r="CW478" i="5"/>
  <c r="CS478" i="5"/>
  <c r="DD478" i="5"/>
  <c r="CZ478" i="5"/>
  <c r="CV478" i="5"/>
  <c r="CR478" i="5"/>
  <c r="DC478" i="5"/>
  <c r="CY478" i="5"/>
  <c r="CU478" i="5"/>
  <c r="CQ478" i="5"/>
  <c r="BK478" i="5"/>
  <c r="CB482" i="5"/>
  <c r="BX482" i="5"/>
  <c r="CA482" i="5"/>
  <c r="BW482" i="5"/>
  <c r="BZ482" i="5"/>
  <c r="BV482" i="5"/>
  <c r="BU482" i="5"/>
  <c r="BY474" i="5"/>
  <c r="CM482" i="5"/>
  <c r="CI482" i="5"/>
  <c r="CE482" i="5"/>
  <c r="CP482" i="5"/>
  <c r="CL482" i="5"/>
  <c r="CH482" i="5"/>
  <c r="CD482" i="5"/>
  <c r="CO482" i="5"/>
  <c r="CK482" i="5"/>
  <c r="CG482" i="5"/>
  <c r="CC482" i="5"/>
  <c r="CN482" i="5"/>
  <c r="CJ482" i="5"/>
  <c r="CF482" i="5"/>
  <c r="DF482" i="5"/>
  <c r="DB482" i="5"/>
  <c r="CX482" i="5"/>
  <c r="CT482" i="5"/>
  <c r="DE482" i="5"/>
  <c r="DA482" i="5"/>
  <c r="CW482" i="5"/>
  <c r="CS482" i="5"/>
  <c r="DD482" i="5"/>
  <c r="CZ482" i="5"/>
  <c r="CV482" i="5"/>
  <c r="CR482" i="5"/>
  <c r="DC482" i="5"/>
  <c r="CY482" i="5"/>
  <c r="CU482" i="5"/>
  <c r="CQ482" i="5"/>
  <c r="BK482" i="5"/>
  <c r="CB486" i="5"/>
  <c r="BX486" i="5"/>
  <c r="CA486" i="5"/>
  <c r="BW486" i="5"/>
  <c r="BZ486" i="5"/>
  <c r="BV486" i="5"/>
  <c r="BU486" i="5"/>
  <c r="BY478" i="5"/>
  <c r="CM486" i="5"/>
  <c r="CI486" i="5"/>
  <c r="CE486" i="5"/>
  <c r="CP486" i="5"/>
  <c r="CL486" i="5"/>
  <c r="CH486" i="5"/>
  <c r="CD486" i="5"/>
  <c r="CO486" i="5"/>
  <c r="CK486" i="5"/>
  <c r="CG486" i="5"/>
  <c r="CC486" i="5"/>
  <c r="CN486" i="5"/>
  <c r="CJ486" i="5"/>
  <c r="CF486" i="5"/>
  <c r="DF486" i="5"/>
  <c r="DB486" i="5"/>
  <c r="CX486" i="5"/>
  <c r="CT486" i="5"/>
  <c r="DE486" i="5"/>
  <c r="DA486" i="5"/>
  <c r="CW486" i="5"/>
  <c r="CS486" i="5"/>
  <c r="DD486" i="5"/>
  <c r="CZ486" i="5"/>
  <c r="CV486" i="5"/>
  <c r="CR486" i="5"/>
  <c r="DC486" i="5"/>
  <c r="CY486" i="5"/>
  <c r="CU486" i="5"/>
  <c r="CQ486" i="5"/>
  <c r="BK486" i="5"/>
  <c r="CB490" i="5"/>
  <c r="BX490" i="5"/>
  <c r="CA490" i="5"/>
  <c r="BW490" i="5"/>
  <c r="BZ490" i="5"/>
  <c r="BV490" i="5"/>
  <c r="BU490" i="5"/>
  <c r="BY482" i="5"/>
  <c r="CN490" i="5"/>
  <c r="CJ490" i="5"/>
  <c r="CF490" i="5"/>
  <c r="CM490" i="5"/>
  <c r="CI490" i="5"/>
  <c r="CE490" i="5"/>
  <c r="CP490" i="5"/>
  <c r="CH490" i="5"/>
  <c r="CO490" i="5"/>
  <c r="CG490" i="5"/>
  <c r="CL490" i="5"/>
  <c r="CD490" i="5"/>
  <c r="CK490" i="5"/>
  <c r="CC490" i="5"/>
  <c r="DF490" i="5"/>
  <c r="DB490" i="5"/>
  <c r="CX490" i="5"/>
  <c r="CT490" i="5"/>
  <c r="DE490" i="5"/>
  <c r="DA490" i="5"/>
  <c r="CW490" i="5"/>
  <c r="CS490" i="5"/>
  <c r="DD490" i="5"/>
  <c r="CZ490" i="5"/>
  <c r="CV490" i="5"/>
  <c r="CR490" i="5"/>
  <c r="DC490" i="5"/>
  <c r="CY490" i="5"/>
  <c r="CU490" i="5"/>
  <c r="CQ490" i="5"/>
  <c r="BK490" i="5"/>
  <c r="CB494" i="5"/>
  <c r="BX494" i="5"/>
  <c r="CA494" i="5"/>
  <c r="BW494" i="5"/>
  <c r="BZ494" i="5"/>
  <c r="BV494" i="5"/>
  <c r="BU494" i="5"/>
  <c r="BY486" i="5"/>
  <c r="CO494" i="5"/>
  <c r="CK494" i="5"/>
  <c r="CG494" i="5"/>
  <c r="CC494" i="5"/>
  <c r="CN494" i="5"/>
  <c r="CJ494" i="5"/>
  <c r="CF494" i="5"/>
  <c r="CM494" i="5"/>
  <c r="CI494" i="5"/>
  <c r="CE494" i="5"/>
  <c r="CP494" i="5"/>
  <c r="CL494" i="5"/>
  <c r="CH494" i="5"/>
  <c r="CD494" i="5"/>
  <c r="DF494" i="5"/>
  <c r="DB494" i="5"/>
  <c r="CX494" i="5"/>
  <c r="CT494" i="5"/>
  <c r="DE494" i="5"/>
  <c r="DA494" i="5"/>
  <c r="CW494" i="5"/>
  <c r="CS494" i="5"/>
  <c r="DD494" i="5"/>
  <c r="CZ494" i="5"/>
  <c r="CV494" i="5"/>
  <c r="CR494" i="5"/>
  <c r="DC494" i="5"/>
  <c r="CY494" i="5"/>
  <c r="CU494" i="5"/>
  <c r="CQ494" i="5"/>
  <c r="BK494" i="5"/>
  <c r="CB498" i="5"/>
  <c r="BX498" i="5"/>
  <c r="CA498" i="5"/>
  <c r="BW498" i="5"/>
  <c r="BZ498" i="5"/>
  <c r="BV498" i="5"/>
  <c r="BU498" i="5"/>
  <c r="BY490" i="5"/>
  <c r="CO498" i="5"/>
  <c r="CK498" i="5"/>
  <c r="CG498" i="5"/>
  <c r="CC498" i="5"/>
  <c r="CN498" i="5"/>
  <c r="CJ498" i="5"/>
  <c r="CF498" i="5"/>
  <c r="CM498" i="5"/>
  <c r="CI498" i="5"/>
  <c r="CE498" i="5"/>
  <c r="CP498" i="5"/>
  <c r="CL498" i="5"/>
  <c r="CH498" i="5"/>
  <c r="CD498" i="5"/>
  <c r="DF498" i="5"/>
  <c r="DB498" i="5"/>
  <c r="CX498" i="5"/>
  <c r="CT498" i="5"/>
  <c r="DE498" i="5"/>
  <c r="DA498" i="5"/>
  <c r="CW498" i="5"/>
  <c r="CS498" i="5"/>
  <c r="DD498" i="5"/>
  <c r="CZ498" i="5"/>
  <c r="CV498" i="5"/>
  <c r="CR498" i="5"/>
  <c r="DC498" i="5"/>
  <c r="CY498" i="5"/>
  <c r="CU498" i="5"/>
  <c r="CQ498" i="5"/>
  <c r="BK498" i="5"/>
  <c r="E150" i="5"/>
  <c r="E158" i="5"/>
  <c r="E166" i="5"/>
  <c r="E174" i="5"/>
  <c r="E182" i="5"/>
  <c r="E190" i="5"/>
  <c r="E198" i="5"/>
  <c r="E206" i="5"/>
  <c r="E214" i="5"/>
  <c r="E222" i="5"/>
  <c r="E230" i="5"/>
  <c r="E238" i="5"/>
  <c r="E246" i="5"/>
  <c r="E254" i="5"/>
  <c r="E262" i="5"/>
  <c r="E270" i="5"/>
  <c r="E278" i="5"/>
  <c r="E286" i="5"/>
  <c r="E294" i="5"/>
  <c r="E302" i="5"/>
  <c r="E310" i="5"/>
  <c r="E318" i="5"/>
  <c r="E326" i="5"/>
  <c r="E334" i="5"/>
  <c r="E342" i="5"/>
  <c r="E350" i="5"/>
  <c r="E358" i="5"/>
  <c r="E366" i="5"/>
  <c r="E374" i="5"/>
  <c r="E382" i="5"/>
  <c r="E390" i="5"/>
  <c r="E398" i="5"/>
  <c r="E406" i="5"/>
  <c r="E414" i="5"/>
  <c r="E422" i="5"/>
  <c r="E430" i="5"/>
  <c r="E438" i="5"/>
  <c r="E446" i="5"/>
  <c r="E454" i="5"/>
  <c r="E462" i="5"/>
  <c r="E470" i="5"/>
  <c r="E478" i="5"/>
  <c r="E486" i="5"/>
  <c r="E494" i="5"/>
  <c r="AK153" i="5"/>
  <c r="AK169" i="5"/>
  <c r="AK185" i="5"/>
  <c r="AK201" i="5"/>
  <c r="AK217" i="5"/>
  <c r="AK233" i="5"/>
  <c r="AK249" i="5"/>
  <c r="AK265" i="5"/>
  <c r="AK281" i="5"/>
  <c r="AK297" i="5"/>
  <c r="AK313" i="5"/>
  <c r="AK329" i="5"/>
  <c r="AK345" i="5"/>
  <c r="AK361" i="5"/>
  <c r="AK377" i="5"/>
  <c r="AK393" i="5"/>
  <c r="AK409" i="5"/>
  <c r="AK425" i="5"/>
  <c r="AK441" i="5"/>
  <c r="AK457" i="5"/>
  <c r="AK473" i="5"/>
  <c r="AK489" i="5"/>
  <c r="E151" i="5"/>
  <c r="BU151" i="5"/>
  <c r="CB151" i="5"/>
  <c r="BX151" i="5"/>
  <c r="CA151" i="5"/>
  <c r="BW151" i="5"/>
  <c r="BY143" i="5"/>
  <c r="BZ151" i="5"/>
  <c r="BV151" i="5"/>
  <c r="CN151" i="5"/>
  <c r="CJ151" i="5"/>
  <c r="CF151" i="5"/>
  <c r="CM151" i="5"/>
  <c r="CI151" i="5"/>
  <c r="CE151" i="5"/>
  <c r="CP151" i="5"/>
  <c r="CL151" i="5"/>
  <c r="CH151" i="5"/>
  <c r="CD151" i="5"/>
  <c r="CO151" i="5"/>
  <c r="CK151" i="5"/>
  <c r="CG151" i="5"/>
  <c r="CC151" i="5"/>
  <c r="CY151" i="5"/>
  <c r="CQ151" i="5"/>
  <c r="DF151" i="5"/>
  <c r="DB151" i="5"/>
  <c r="CX151" i="5"/>
  <c r="CT151" i="5"/>
  <c r="DA151" i="5"/>
  <c r="CS151" i="5"/>
  <c r="DE151" i="5"/>
  <c r="CW151" i="5"/>
  <c r="DD151" i="5"/>
  <c r="CZ151" i="5"/>
  <c r="CV151" i="5"/>
  <c r="CR151" i="5"/>
  <c r="DC151" i="5"/>
  <c r="CU151" i="5"/>
  <c r="BK151" i="5"/>
  <c r="E155" i="5"/>
  <c r="BU155" i="5"/>
  <c r="CB155" i="5"/>
  <c r="BX155" i="5"/>
  <c r="CA155" i="5"/>
  <c r="BW155" i="5"/>
  <c r="BY147" i="5"/>
  <c r="BZ155" i="5"/>
  <c r="BV155" i="5"/>
  <c r="CN155" i="5"/>
  <c r="CJ155" i="5"/>
  <c r="CF155" i="5"/>
  <c r="CM155" i="5"/>
  <c r="CI155" i="5"/>
  <c r="CE155" i="5"/>
  <c r="CP155" i="5"/>
  <c r="CL155" i="5"/>
  <c r="CH155" i="5"/>
  <c r="CD155" i="5"/>
  <c r="CO155" i="5"/>
  <c r="CK155" i="5"/>
  <c r="CG155" i="5"/>
  <c r="CC155" i="5"/>
  <c r="CY155" i="5"/>
  <c r="CQ155" i="5"/>
  <c r="DF155" i="5"/>
  <c r="DB155" i="5"/>
  <c r="CX155" i="5"/>
  <c r="CT155" i="5"/>
  <c r="DA155" i="5"/>
  <c r="CS155" i="5"/>
  <c r="DE155" i="5"/>
  <c r="CW155" i="5"/>
  <c r="DD155" i="5"/>
  <c r="CZ155" i="5"/>
  <c r="CV155" i="5"/>
  <c r="CR155" i="5"/>
  <c r="DC155" i="5"/>
  <c r="CU155" i="5"/>
  <c r="BK155" i="5"/>
  <c r="E159" i="5"/>
  <c r="BU159" i="5"/>
  <c r="BY151" i="5"/>
  <c r="CB159" i="5"/>
  <c r="BX159" i="5"/>
  <c r="CA159" i="5"/>
  <c r="BW159" i="5"/>
  <c r="BZ159" i="5"/>
  <c r="BV159" i="5"/>
  <c r="CN159" i="5"/>
  <c r="CJ159" i="5"/>
  <c r="CF159" i="5"/>
  <c r="CM159" i="5"/>
  <c r="CI159" i="5"/>
  <c r="CE159" i="5"/>
  <c r="CP159" i="5"/>
  <c r="CL159" i="5"/>
  <c r="CH159" i="5"/>
  <c r="CD159" i="5"/>
  <c r="CO159" i="5"/>
  <c r="CK159" i="5"/>
  <c r="CG159" i="5"/>
  <c r="CC159" i="5"/>
  <c r="CY159" i="5"/>
  <c r="CQ159" i="5"/>
  <c r="DF159" i="5"/>
  <c r="DB159" i="5"/>
  <c r="CX159" i="5"/>
  <c r="CT159" i="5"/>
  <c r="DA159" i="5"/>
  <c r="CS159" i="5"/>
  <c r="DE159" i="5"/>
  <c r="CW159" i="5"/>
  <c r="DD159" i="5"/>
  <c r="CZ159" i="5"/>
  <c r="CV159" i="5"/>
  <c r="CR159" i="5"/>
  <c r="DC159" i="5"/>
  <c r="CU159" i="5"/>
  <c r="BK159" i="5"/>
  <c r="E163" i="5"/>
  <c r="BU163" i="5"/>
  <c r="BY155" i="5"/>
  <c r="CB163" i="5"/>
  <c r="BX163" i="5"/>
  <c r="CA163" i="5"/>
  <c r="BW163" i="5"/>
  <c r="BZ163" i="5"/>
  <c r="BV163" i="5"/>
  <c r="CN163" i="5"/>
  <c r="CJ163" i="5"/>
  <c r="CF163" i="5"/>
  <c r="CM163" i="5"/>
  <c r="CI163" i="5"/>
  <c r="CE163" i="5"/>
  <c r="CP163" i="5"/>
  <c r="CL163" i="5"/>
  <c r="CH163" i="5"/>
  <c r="CD163" i="5"/>
  <c r="CO163" i="5"/>
  <c r="CK163" i="5"/>
  <c r="CG163" i="5"/>
  <c r="CC163" i="5"/>
  <c r="CY163" i="5"/>
  <c r="CQ163" i="5"/>
  <c r="DF163" i="5"/>
  <c r="DB163" i="5"/>
  <c r="CX163" i="5"/>
  <c r="CT163" i="5"/>
  <c r="DA163" i="5"/>
  <c r="CS163" i="5"/>
  <c r="DE163" i="5"/>
  <c r="CW163" i="5"/>
  <c r="DD163" i="5"/>
  <c r="CZ163" i="5"/>
  <c r="CV163" i="5"/>
  <c r="CR163" i="5"/>
  <c r="DC163" i="5"/>
  <c r="CU163" i="5"/>
  <c r="BK163" i="5"/>
  <c r="E167" i="5"/>
  <c r="BU167" i="5"/>
  <c r="BY159" i="5"/>
  <c r="CB167" i="5"/>
  <c r="BX167" i="5"/>
  <c r="CA167" i="5"/>
  <c r="BW167" i="5"/>
  <c r="BZ167" i="5"/>
  <c r="BV167" i="5"/>
  <c r="CN167" i="5"/>
  <c r="CJ167" i="5"/>
  <c r="CF167" i="5"/>
  <c r="CM167" i="5"/>
  <c r="CI167" i="5"/>
  <c r="CE167" i="5"/>
  <c r="CP167" i="5"/>
  <c r="CL167" i="5"/>
  <c r="CH167" i="5"/>
  <c r="CD167" i="5"/>
  <c r="CO167" i="5"/>
  <c r="CK167" i="5"/>
  <c r="CG167" i="5"/>
  <c r="CC167" i="5"/>
  <c r="DC167" i="5"/>
  <c r="CY167" i="5"/>
  <c r="CU167" i="5"/>
  <c r="CQ167" i="5"/>
  <c r="DF167" i="5"/>
  <c r="DB167" i="5"/>
  <c r="CX167" i="5"/>
  <c r="CT167" i="5"/>
  <c r="DE167" i="5"/>
  <c r="DA167" i="5"/>
  <c r="CW167" i="5"/>
  <c r="CS167" i="5"/>
  <c r="DD167" i="5"/>
  <c r="CZ167" i="5"/>
  <c r="CV167" i="5"/>
  <c r="CR167" i="5"/>
  <c r="BK167" i="5"/>
  <c r="E171" i="5"/>
  <c r="BU171" i="5"/>
  <c r="BY163" i="5"/>
  <c r="CB171" i="5"/>
  <c r="BX171" i="5"/>
  <c r="CA171" i="5"/>
  <c r="BW171" i="5"/>
  <c r="BZ171" i="5"/>
  <c r="BV171" i="5"/>
  <c r="CN171" i="5"/>
  <c r="CJ171" i="5"/>
  <c r="CF171" i="5"/>
  <c r="CM171" i="5"/>
  <c r="CI171" i="5"/>
  <c r="CE171" i="5"/>
  <c r="CP171" i="5"/>
  <c r="CL171" i="5"/>
  <c r="CH171" i="5"/>
  <c r="CD171" i="5"/>
  <c r="CO171" i="5"/>
  <c r="CK171" i="5"/>
  <c r="CG171" i="5"/>
  <c r="CC171" i="5"/>
  <c r="DC171" i="5"/>
  <c r="CY171" i="5"/>
  <c r="CU171" i="5"/>
  <c r="CQ171" i="5"/>
  <c r="DF171" i="5"/>
  <c r="DB171" i="5"/>
  <c r="CX171" i="5"/>
  <c r="CT171" i="5"/>
  <c r="DE171" i="5"/>
  <c r="DA171" i="5"/>
  <c r="CW171" i="5"/>
  <c r="CS171" i="5"/>
  <c r="DD171" i="5"/>
  <c r="CZ171" i="5"/>
  <c r="CV171" i="5"/>
  <c r="CR171" i="5"/>
  <c r="BK171" i="5"/>
  <c r="E175" i="5"/>
  <c r="BU175" i="5"/>
  <c r="BY167" i="5"/>
  <c r="CB175" i="5"/>
  <c r="BX175" i="5"/>
  <c r="CA175" i="5"/>
  <c r="BW175" i="5"/>
  <c r="BZ175" i="5"/>
  <c r="BV175" i="5"/>
  <c r="CN175" i="5"/>
  <c r="CJ175" i="5"/>
  <c r="CF175" i="5"/>
  <c r="CM175" i="5"/>
  <c r="CI175" i="5"/>
  <c r="CE175" i="5"/>
  <c r="CP175" i="5"/>
  <c r="CL175" i="5"/>
  <c r="CH175" i="5"/>
  <c r="CD175" i="5"/>
  <c r="CO175" i="5"/>
  <c r="CK175" i="5"/>
  <c r="CG175" i="5"/>
  <c r="CC175" i="5"/>
  <c r="DC175" i="5"/>
  <c r="CY175" i="5"/>
  <c r="CU175" i="5"/>
  <c r="CQ175" i="5"/>
  <c r="DF175" i="5"/>
  <c r="DB175" i="5"/>
  <c r="CX175" i="5"/>
  <c r="CT175" i="5"/>
  <c r="DE175" i="5"/>
  <c r="DA175" i="5"/>
  <c r="CW175" i="5"/>
  <c r="CS175" i="5"/>
  <c r="DD175" i="5"/>
  <c r="CZ175" i="5"/>
  <c r="CV175" i="5"/>
  <c r="CR175" i="5"/>
  <c r="BK175" i="5"/>
  <c r="E179" i="5"/>
  <c r="BU179" i="5"/>
  <c r="BY171" i="5"/>
  <c r="CB179" i="5"/>
  <c r="BX179" i="5"/>
  <c r="CA179" i="5"/>
  <c r="BW179" i="5"/>
  <c r="BZ179" i="5"/>
  <c r="BV179" i="5"/>
  <c r="CN179" i="5"/>
  <c r="CJ179" i="5"/>
  <c r="CF179" i="5"/>
  <c r="CM179" i="5"/>
  <c r="CI179" i="5"/>
  <c r="CE179" i="5"/>
  <c r="CP179" i="5"/>
  <c r="CL179" i="5"/>
  <c r="CH179" i="5"/>
  <c r="CD179" i="5"/>
  <c r="CO179" i="5"/>
  <c r="CK179" i="5"/>
  <c r="CG179" i="5"/>
  <c r="CC179" i="5"/>
  <c r="DC179" i="5"/>
  <c r="CY179" i="5"/>
  <c r="CU179" i="5"/>
  <c r="CQ179" i="5"/>
  <c r="DF179" i="5"/>
  <c r="DB179" i="5"/>
  <c r="CX179" i="5"/>
  <c r="CT179" i="5"/>
  <c r="DE179" i="5"/>
  <c r="DA179" i="5"/>
  <c r="CW179" i="5"/>
  <c r="CS179" i="5"/>
  <c r="DD179" i="5"/>
  <c r="CZ179" i="5"/>
  <c r="CV179" i="5"/>
  <c r="CR179" i="5"/>
  <c r="BK179" i="5"/>
  <c r="E183" i="5"/>
  <c r="BU183" i="5"/>
  <c r="BY175" i="5"/>
  <c r="CB183" i="5"/>
  <c r="BX183" i="5"/>
  <c r="CA183" i="5"/>
  <c r="BW183" i="5"/>
  <c r="BZ183" i="5"/>
  <c r="BV183" i="5"/>
  <c r="CN183" i="5"/>
  <c r="CJ183" i="5"/>
  <c r="CF183" i="5"/>
  <c r="CM183" i="5"/>
  <c r="CI183" i="5"/>
  <c r="CE183" i="5"/>
  <c r="CP183" i="5"/>
  <c r="CL183" i="5"/>
  <c r="CH183" i="5"/>
  <c r="CD183" i="5"/>
  <c r="CO183" i="5"/>
  <c r="CK183" i="5"/>
  <c r="CG183" i="5"/>
  <c r="CC183" i="5"/>
  <c r="DC183" i="5"/>
  <c r="CY183" i="5"/>
  <c r="CU183" i="5"/>
  <c r="CQ183" i="5"/>
  <c r="DF183" i="5"/>
  <c r="DB183" i="5"/>
  <c r="CX183" i="5"/>
  <c r="CT183" i="5"/>
  <c r="DE183" i="5"/>
  <c r="DA183" i="5"/>
  <c r="CW183" i="5"/>
  <c r="CS183" i="5"/>
  <c r="DD183" i="5"/>
  <c r="CZ183" i="5"/>
  <c r="CV183" i="5"/>
  <c r="CR183" i="5"/>
  <c r="BK183" i="5"/>
  <c r="E187" i="5"/>
  <c r="BU187" i="5"/>
  <c r="BY179" i="5"/>
  <c r="CB187" i="5"/>
  <c r="BX187" i="5"/>
  <c r="CA187" i="5"/>
  <c r="BW187" i="5"/>
  <c r="BZ187" i="5"/>
  <c r="BV187" i="5"/>
  <c r="CN187" i="5"/>
  <c r="CJ187" i="5"/>
  <c r="CF187" i="5"/>
  <c r="CM187" i="5"/>
  <c r="CI187" i="5"/>
  <c r="CE187" i="5"/>
  <c r="CP187" i="5"/>
  <c r="CL187" i="5"/>
  <c r="CH187" i="5"/>
  <c r="CD187" i="5"/>
  <c r="CO187" i="5"/>
  <c r="CK187" i="5"/>
  <c r="CG187" i="5"/>
  <c r="CC187" i="5"/>
  <c r="DC187" i="5"/>
  <c r="CY187" i="5"/>
  <c r="CU187" i="5"/>
  <c r="CQ187" i="5"/>
  <c r="DF187" i="5"/>
  <c r="DB187" i="5"/>
  <c r="CX187" i="5"/>
  <c r="CT187" i="5"/>
  <c r="DE187" i="5"/>
  <c r="DA187" i="5"/>
  <c r="CW187" i="5"/>
  <c r="CS187" i="5"/>
  <c r="DD187" i="5"/>
  <c r="CZ187" i="5"/>
  <c r="CV187" i="5"/>
  <c r="CR187" i="5"/>
  <c r="BK187" i="5"/>
  <c r="E191" i="5"/>
  <c r="BU191" i="5"/>
  <c r="BY183" i="5"/>
  <c r="CB191" i="5"/>
  <c r="BX191" i="5"/>
  <c r="CA191" i="5"/>
  <c r="BW191" i="5"/>
  <c r="BZ191" i="5"/>
  <c r="BV191" i="5"/>
  <c r="CN191" i="5"/>
  <c r="CJ191" i="5"/>
  <c r="CF191" i="5"/>
  <c r="CM191" i="5"/>
  <c r="CI191" i="5"/>
  <c r="CE191" i="5"/>
  <c r="CP191" i="5"/>
  <c r="CL191" i="5"/>
  <c r="CH191" i="5"/>
  <c r="CD191" i="5"/>
  <c r="CO191" i="5"/>
  <c r="CK191" i="5"/>
  <c r="CG191" i="5"/>
  <c r="CC191" i="5"/>
  <c r="DC191" i="5"/>
  <c r="CY191" i="5"/>
  <c r="CU191" i="5"/>
  <c r="CQ191" i="5"/>
  <c r="DF191" i="5"/>
  <c r="DB191" i="5"/>
  <c r="CX191" i="5"/>
  <c r="CT191" i="5"/>
  <c r="DE191" i="5"/>
  <c r="DA191" i="5"/>
  <c r="CW191" i="5"/>
  <c r="CS191" i="5"/>
  <c r="DD191" i="5"/>
  <c r="CZ191" i="5"/>
  <c r="CV191" i="5"/>
  <c r="CR191" i="5"/>
  <c r="BK191" i="5"/>
  <c r="E195" i="5"/>
  <c r="BU195" i="5"/>
  <c r="BY187" i="5"/>
  <c r="CB195" i="5"/>
  <c r="BX195" i="5"/>
  <c r="CA195" i="5"/>
  <c r="BW195" i="5"/>
  <c r="BZ195" i="5"/>
  <c r="BV195" i="5"/>
  <c r="CN195" i="5"/>
  <c r="CJ195" i="5"/>
  <c r="CF195" i="5"/>
  <c r="CM195" i="5"/>
  <c r="CI195" i="5"/>
  <c r="CE195" i="5"/>
  <c r="CP195" i="5"/>
  <c r="CL195" i="5"/>
  <c r="CH195" i="5"/>
  <c r="CD195" i="5"/>
  <c r="CO195" i="5"/>
  <c r="CK195" i="5"/>
  <c r="CG195" i="5"/>
  <c r="CC195" i="5"/>
  <c r="DC195" i="5"/>
  <c r="CY195" i="5"/>
  <c r="CU195" i="5"/>
  <c r="CQ195" i="5"/>
  <c r="DF195" i="5"/>
  <c r="DB195" i="5"/>
  <c r="CX195" i="5"/>
  <c r="CT195" i="5"/>
  <c r="DE195" i="5"/>
  <c r="DA195" i="5"/>
  <c r="CW195" i="5"/>
  <c r="CS195" i="5"/>
  <c r="DD195" i="5"/>
  <c r="CZ195" i="5"/>
  <c r="CV195" i="5"/>
  <c r="CR195" i="5"/>
  <c r="BK195" i="5"/>
  <c r="E199" i="5"/>
  <c r="BU199" i="5"/>
  <c r="BY191" i="5"/>
  <c r="CB199" i="5"/>
  <c r="BX199" i="5"/>
  <c r="CA199" i="5"/>
  <c r="BW199" i="5"/>
  <c r="BZ199" i="5"/>
  <c r="BV199" i="5"/>
  <c r="CN199" i="5"/>
  <c r="CJ199" i="5"/>
  <c r="CF199" i="5"/>
  <c r="CM199" i="5"/>
  <c r="CI199" i="5"/>
  <c r="CE199" i="5"/>
  <c r="CP199" i="5"/>
  <c r="CL199" i="5"/>
  <c r="CH199" i="5"/>
  <c r="CD199" i="5"/>
  <c r="CO199" i="5"/>
  <c r="CK199" i="5"/>
  <c r="CG199" i="5"/>
  <c r="CC199" i="5"/>
  <c r="DC199" i="5"/>
  <c r="CY199" i="5"/>
  <c r="CU199" i="5"/>
  <c r="CQ199" i="5"/>
  <c r="DF199" i="5"/>
  <c r="DB199" i="5"/>
  <c r="CX199" i="5"/>
  <c r="CT199" i="5"/>
  <c r="DE199" i="5"/>
  <c r="DA199" i="5"/>
  <c r="CW199" i="5"/>
  <c r="CS199" i="5"/>
  <c r="DD199" i="5"/>
  <c r="CZ199" i="5"/>
  <c r="CV199" i="5"/>
  <c r="CR199" i="5"/>
  <c r="BK199" i="5"/>
  <c r="E203" i="5"/>
  <c r="BU203" i="5"/>
  <c r="BY195" i="5"/>
  <c r="CB203" i="5"/>
  <c r="BX203" i="5"/>
  <c r="CA203" i="5"/>
  <c r="BW203" i="5"/>
  <c r="BZ203" i="5"/>
  <c r="BV203" i="5"/>
  <c r="CN203" i="5"/>
  <c r="CJ203" i="5"/>
  <c r="CF203" i="5"/>
  <c r="CM203" i="5"/>
  <c r="CI203" i="5"/>
  <c r="CE203" i="5"/>
  <c r="CP203" i="5"/>
  <c r="CL203" i="5"/>
  <c r="CH203" i="5"/>
  <c r="CD203" i="5"/>
  <c r="CO203" i="5"/>
  <c r="CK203" i="5"/>
  <c r="CG203" i="5"/>
  <c r="CC203" i="5"/>
  <c r="DC203" i="5"/>
  <c r="CY203" i="5"/>
  <c r="CU203" i="5"/>
  <c r="CQ203" i="5"/>
  <c r="DF203" i="5"/>
  <c r="DB203" i="5"/>
  <c r="CX203" i="5"/>
  <c r="CT203" i="5"/>
  <c r="DE203" i="5"/>
  <c r="DA203" i="5"/>
  <c r="CW203" i="5"/>
  <c r="CS203" i="5"/>
  <c r="DD203" i="5"/>
  <c r="CZ203" i="5"/>
  <c r="CV203" i="5"/>
  <c r="CR203" i="5"/>
  <c r="BK203" i="5"/>
  <c r="E207" i="5"/>
  <c r="BU207" i="5"/>
  <c r="BY199" i="5"/>
  <c r="CB207" i="5"/>
  <c r="BX207" i="5"/>
  <c r="CA207" i="5"/>
  <c r="BW207" i="5"/>
  <c r="BZ207" i="5"/>
  <c r="BV207" i="5"/>
  <c r="CO207" i="5"/>
  <c r="CN207" i="5"/>
  <c r="CJ207" i="5"/>
  <c r="CF207" i="5"/>
  <c r="CM207" i="5"/>
  <c r="CI207" i="5"/>
  <c r="CE207" i="5"/>
  <c r="CL207" i="5"/>
  <c r="CH207" i="5"/>
  <c r="CD207" i="5"/>
  <c r="CP207" i="5"/>
  <c r="CK207" i="5"/>
  <c r="CG207" i="5"/>
  <c r="CC207" i="5"/>
  <c r="DC207" i="5"/>
  <c r="CY207" i="5"/>
  <c r="CU207" i="5"/>
  <c r="CQ207" i="5"/>
  <c r="DF207" i="5"/>
  <c r="DB207" i="5"/>
  <c r="CX207" i="5"/>
  <c r="CT207" i="5"/>
  <c r="DE207" i="5"/>
  <c r="DA207" i="5"/>
  <c r="CW207" i="5"/>
  <c r="CS207" i="5"/>
  <c r="DD207" i="5"/>
  <c r="CZ207" i="5"/>
  <c r="CV207" i="5"/>
  <c r="CR207" i="5"/>
  <c r="BK207" i="5"/>
  <c r="E211" i="5"/>
  <c r="CA211" i="5"/>
  <c r="BW211" i="5"/>
  <c r="BZ211" i="5"/>
  <c r="BV211" i="5"/>
  <c r="BY203" i="5"/>
  <c r="BX211" i="5"/>
  <c r="BU211" i="5"/>
  <c r="CB211" i="5"/>
  <c r="CM211" i="5"/>
  <c r="CI211" i="5"/>
  <c r="CE211" i="5"/>
  <c r="CP211" i="5"/>
  <c r="CO211" i="5"/>
  <c r="CK211" i="5"/>
  <c r="CG211" i="5"/>
  <c r="CC211" i="5"/>
  <c r="CN211" i="5"/>
  <c r="CF211" i="5"/>
  <c r="CL211" i="5"/>
  <c r="CD211" i="5"/>
  <c r="CJ211" i="5"/>
  <c r="CH211" i="5"/>
  <c r="DC211" i="5"/>
  <c r="CY211" i="5"/>
  <c r="CU211" i="5"/>
  <c r="CQ211" i="5"/>
  <c r="DF211" i="5"/>
  <c r="DB211" i="5"/>
  <c r="CX211" i="5"/>
  <c r="CT211" i="5"/>
  <c r="DE211" i="5"/>
  <c r="DA211" i="5"/>
  <c r="CW211" i="5"/>
  <c r="CS211" i="5"/>
  <c r="DD211" i="5"/>
  <c r="CZ211" i="5"/>
  <c r="CV211" i="5"/>
  <c r="CR211" i="5"/>
  <c r="BK211" i="5"/>
  <c r="E215" i="5"/>
  <c r="CA215" i="5"/>
  <c r="BW215" i="5"/>
  <c r="BZ215" i="5"/>
  <c r="BV215" i="5"/>
  <c r="BU215" i="5"/>
  <c r="CB215" i="5"/>
  <c r="BX215" i="5"/>
  <c r="BY207" i="5"/>
  <c r="CN215" i="5"/>
  <c r="CJ215" i="5"/>
  <c r="CF215" i="5"/>
  <c r="CM215" i="5"/>
  <c r="CI215" i="5"/>
  <c r="CE215" i="5"/>
  <c r="CP215" i="5"/>
  <c r="CL215" i="5"/>
  <c r="CH215" i="5"/>
  <c r="CD215" i="5"/>
  <c r="CO215" i="5"/>
  <c r="CK215" i="5"/>
  <c r="CG215" i="5"/>
  <c r="CC215" i="5"/>
  <c r="DC215" i="5"/>
  <c r="CY215" i="5"/>
  <c r="CU215" i="5"/>
  <c r="CQ215" i="5"/>
  <c r="DF215" i="5"/>
  <c r="DB215" i="5"/>
  <c r="CX215" i="5"/>
  <c r="CT215" i="5"/>
  <c r="DE215" i="5"/>
  <c r="DA215" i="5"/>
  <c r="CW215" i="5"/>
  <c r="CS215" i="5"/>
  <c r="DD215" i="5"/>
  <c r="CZ215" i="5"/>
  <c r="CV215" i="5"/>
  <c r="CR215" i="5"/>
  <c r="BK215" i="5"/>
  <c r="E219" i="5"/>
  <c r="CA219" i="5"/>
  <c r="BW219" i="5"/>
  <c r="BZ219" i="5"/>
  <c r="BV219" i="5"/>
  <c r="BU219" i="5"/>
  <c r="CB219" i="5"/>
  <c r="BX219" i="5"/>
  <c r="BY211" i="5"/>
  <c r="CN219" i="5"/>
  <c r="CJ219" i="5"/>
  <c r="CF219" i="5"/>
  <c r="CM219" i="5"/>
  <c r="CI219" i="5"/>
  <c r="CE219" i="5"/>
  <c r="CP219" i="5"/>
  <c r="CL219" i="5"/>
  <c r="CH219" i="5"/>
  <c r="CD219" i="5"/>
  <c r="CO219" i="5"/>
  <c r="CK219" i="5"/>
  <c r="CG219" i="5"/>
  <c r="CC219" i="5"/>
  <c r="DC219" i="5"/>
  <c r="CY219" i="5"/>
  <c r="CU219" i="5"/>
  <c r="CQ219" i="5"/>
  <c r="DF219" i="5"/>
  <c r="DB219" i="5"/>
  <c r="CX219" i="5"/>
  <c r="CT219" i="5"/>
  <c r="DE219" i="5"/>
  <c r="DA219" i="5"/>
  <c r="CW219" i="5"/>
  <c r="CS219" i="5"/>
  <c r="DD219" i="5"/>
  <c r="CZ219" i="5"/>
  <c r="CV219" i="5"/>
  <c r="CR219" i="5"/>
  <c r="BK219" i="5"/>
  <c r="E223" i="5"/>
  <c r="CA223" i="5"/>
  <c r="BW223" i="5"/>
  <c r="BZ223" i="5"/>
  <c r="BV223" i="5"/>
  <c r="BU223" i="5"/>
  <c r="BY215" i="5"/>
  <c r="CB223" i="5"/>
  <c r="BX223" i="5"/>
  <c r="CN223" i="5"/>
  <c r="CJ223" i="5"/>
  <c r="CF223" i="5"/>
  <c r="CM223" i="5"/>
  <c r="CI223" i="5"/>
  <c r="CE223" i="5"/>
  <c r="CP223" i="5"/>
  <c r="CL223" i="5"/>
  <c r="CH223" i="5"/>
  <c r="CD223" i="5"/>
  <c r="CO223" i="5"/>
  <c r="CK223" i="5"/>
  <c r="CG223" i="5"/>
  <c r="CC223" i="5"/>
  <c r="DC223" i="5"/>
  <c r="CY223" i="5"/>
  <c r="CU223" i="5"/>
  <c r="CQ223" i="5"/>
  <c r="DF223" i="5"/>
  <c r="DB223" i="5"/>
  <c r="CX223" i="5"/>
  <c r="CT223" i="5"/>
  <c r="DE223" i="5"/>
  <c r="DA223" i="5"/>
  <c r="CW223" i="5"/>
  <c r="CS223" i="5"/>
  <c r="DD223" i="5"/>
  <c r="CZ223" i="5"/>
  <c r="CV223" i="5"/>
  <c r="CR223" i="5"/>
  <c r="BK223" i="5"/>
  <c r="E227" i="5"/>
  <c r="CA227" i="5"/>
  <c r="BW227" i="5"/>
  <c r="BZ227" i="5"/>
  <c r="BV227" i="5"/>
  <c r="BU227" i="5"/>
  <c r="BY219" i="5"/>
  <c r="CB227" i="5"/>
  <c r="BX227" i="5"/>
  <c r="CN227" i="5"/>
  <c r="CJ227" i="5"/>
  <c r="CF227" i="5"/>
  <c r="CM227" i="5"/>
  <c r="CI227" i="5"/>
  <c r="CE227" i="5"/>
  <c r="CP227" i="5"/>
  <c r="CL227" i="5"/>
  <c r="CH227" i="5"/>
  <c r="CD227" i="5"/>
  <c r="CO227" i="5"/>
  <c r="CK227" i="5"/>
  <c r="CG227" i="5"/>
  <c r="CC227" i="5"/>
  <c r="DC227" i="5"/>
  <c r="CY227" i="5"/>
  <c r="CU227" i="5"/>
  <c r="CQ227" i="5"/>
  <c r="DF227" i="5"/>
  <c r="DB227" i="5"/>
  <c r="CX227" i="5"/>
  <c r="CT227" i="5"/>
  <c r="DE227" i="5"/>
  <c r="DA227" i="5"/>
  <c r="CW227" i="5"/>
  <c r="CS227" i="5"/>
  <c r="DD227" i="5"/>
  <c r="CZ227" i="5"/>
  <c r="CV227" i="5"/>
  <c r="CR227" i="5"/>
  <c r="BK227" i="5"/>
  <c r="E231" i="5"/>
  <c r="CA231" i="5"/>
  <c r="BW231" i="5"/>
  <c r="BZ231" i="5"/>
  <c r="BV231" i="5"/>
  <c r="BU231" i="5"/>
  <c r="BY223" i="5"/>
  <c r="CB231" i="5"/>
  <c r="BX231" i="5"/>
  <c r="CN231" i="5"/>
  <c r="CJ231" i="5"/>
  <c r="CF231" i="5"/>
  <c r="CM231" i="5"/>
  <c r="CI231" i="5"/>
  <c r="CE231" i="5"/>
  <c r="CP231" i="5"/>
  <c r="CL231" i="5"/>
  <c r="CH231" i="5"/>
  <c r="CD231" i="5"/>
  <c r="CO231" i="5"/>
  <c r="CK231" i="5"/>
  <c r="CG231" i="5"/>
  <c r="CC231" i="5"/>
  <c r="DC231" i="5"/>
  <c r="CY231" i="5"/>
  <c r="CU231" i="5"/>
  <c r="CQ231" i="5"/>
  <c r="DF231" i="5"/>
  <c r="DB231" i="5"/>
  <c r="CX231" i="5"/>
  <c r="CT231" i="5"/>
  <c r="DE231" i="5"/>
  <c r="DA231" i="5"/>
  <c r="CW231" i="5"/>
  <c r="CS231" i="5"/>
  <c r="DD231" i="5"/>
  <c r="CZ231" i="5"/>
  <c r="CV231" i="5"/>
  <c r="CR231" i="5"/>
  <c r="BK231" i="5"/>
  <c r="E235" i="5"/>
  <c r="CA235" i="5"/>
  <c r="BW235" i="5"/>
  <c r="BZ235" i="5"/>
  <c r="BV235" i="5"/>
  <c r="BU235" i="5"/>
  <c r="BY227" i="5"/>
  <c r="CB235" i="5"/>
  <c r="BX235" i="5"/>
  <c r="CN235" i="5"/>
  <c r="CJ235" i="5"/>
  <c r="CF235" i="5"/>
  <c r="CM235" i="5"/>
  <c r="CI235" i="5"/>
  <c r="CE235" i="5"/>
  <c r="CP235" i="5"/>
  <c r="CL235" i="5"/>
  <c r="CH235" i="5"/>
  <c r="CD235" i="5"/>
  <c r="CO235" i="5"/>
  <c r="CK235" i="5"/>
  <c r="CG235" i="5"/>
  <c r="CC235" i="5"/>
  <c r="DC235" i="5"/>
  <c r="CY235" i="5"/>
  <c r="CU235" i="5"/>
  <c r="CQ235" i="5"/>
  <c r="DF235" i="5"/>
  <c r="DB235" i="5"/>
  <c r="CX235" i="5"/>
  <c r="CT235" i="5"/>
  <c r="DE235" i="5"/>
  <c r="DA235" i="5"/>
  <c r="CW235" i="5"/>
  <c r="CS235" i="5"/>
  <c r="DD235" i="5"/>
  <c r="CZ235" i="5"/>
  <c r="CV235" i="5"/>
  <c r="CR235" i="5"/>
  <c r="BK235" i="5"/>
  <c r="E239" i="5"/>
  <c r="CA239" i="5"/>
  <c r="BW239" i="5"/>
  <c r="BZ239" i="5"/>
  <c r="BV239" i="5"/>
  <c r="BU239" i="5"/>
  <c r="BY231" i="5"/>
  <c r="CB239" i="5"/>
  <c r="BX239" i="5"/>
  <c r="CN239" i="5"/>
  <c r="CJ239" i="5"/>
  <c r="CF239" i="5"/>
  <c r="CM239" i="5"/>
  <c r="CI239" i="5"/>
  <c r="CE239" i="5"/>
  <c r="CP239" i="5"/>
  <c r="CL239" i="5"/>
  <c r="CH239" i="5"/>
  <c r="CD239" i="5"/>
  <c r="CO239" i="5"/>
  <c r="CK239" i="5"/>
  <c r="CG239" i="5"/>
  <c r="CC239" i="5"/>
  <c r="DC239" i="5"/>
  <c r="CY239" i="5"/>
  <c r="CU239" i="5"/>
  <c r="CQ239" i="5"/>
  <c r="DF239" i="5"/>
  <c r="DB239" i="5"/>
  <c r="CX239" i="5"/>
  <c r="CT239" i="5"/>
  <c r="DE239" i="5"/>
  <c r="DA239" i="5"/>
  <c r="CW239" i="5"/>
  <c r="CS239" i="5"/>
  <c r="DD239" i="5"/>
  <c r="CZ239" i="5"/>
  <c r="CV239" i="5"/>
  <c r="CR239" i="5"/>
  <c r="BK239" i="5"/>
  <c r="E243" i="5"/>
  <c r="CA243" i="5"/>
  <c r="BW243" i="5"/>
  <c r="BZ243" i="5"/>
  <c r="BV243" i="5"/>
  <c r="BU243" i="5"/>
  <c r="BY235" i="5"/>
  <c r="CB243" i="5"/>
  <c r="BX243" i="5"/>
  <c r="CN243" i="5"/>
  <c r="CJ243" i="5"/>
  <c r="CF243" i="5"/>
  <c r="CM243" i="5"/>
  <c r="CI243" i="5"/>
  <c r="CE243" i="5"/>
  <c r="CP243" i="5"/>
  <c r="CL243" i="5"/>
  <c r="CH243" i="5"/>
  <c r="CD243" i="5"/>
  <c r="CO243" i="5"/>
  <c r="CK243" i="5"/>
  <c r="CG243" i="5"/>
  <c r="CC243" i="5"/>
  <c r="DC243" i="5"/>
  <c r="CY243" i="5"/>
  <c r="CU243" i="5"/>
  <c r="CQ243" i="5"/>
  <c r="DF243" i="5"/>
  <c r="DB243" i="5"/>
  <c r="CX243" i="5"/>
  <c r="CT243" i="5"/>
  <c r="DE243" i="5"/>
  <c r="DA243" i="5"/>
  <c r="CW243" i="5"/>
  <c r="CS243" i="5"/>
  <c r="DD243" i="5"/>
  <c r="CZ243" i="5"/>
  <c r="CV243" i="5"/>
  <c r="CR243" i="5"/>
  <c r="BK243" i="5"/>
  <c r="E247" i="5"/>
  <c r="CA247" i="5"/>
  <c r="BW247" i="5"/>
  <c r="BZ247" i="5"/>
  <c r="BV247" i="5"/>
  <c r="BU247" i="5"/>
  <c r="BY239" i="5"/>
  <c r="CB247" i="5"/>
  <c r="BX247" i="5"/>
  <c r="CN247" i="5"/>
  <c r="CJ247" i="5"/>
  <c r="CF247" i="5"/>
  <c r="CM247" i="5"/>
  <c r="CI247" i="5"/>
  <c r="CE247" i="5"/>
  <c r="CP247" i="5"/>
  <c r="CL247" i="5"/>
  <c r="CH247" i="5"/>
  <c r="CD247" i="5"/>
  <c r="CO247" i="5"/>
  <c r="CK247" i="5"/>
  <c r="CG247" i="5"/>
  <c r="CC247" i="5"/>
  <c r="DC247" i="5"/>
  <c r="CY247" i="5"/>
  <c r="CU247" i="5"/>
  <c r="CQ247" i="5"/>
  <c r="DF247" i="5"/>
  <c r="DB247" i="5"/>
  <c r="CX247" i="5"/>
  <c r="CT247" i="5"/>
  <c r="DE247" i="5"/>
  <c r="DA247" i="5"/>
  <c r="CW247" i="5"/>
  <c r="CS247" i="5"/>
  <c r="DD247" i="5"/>
  <c r="CZ247" i="5"/>
  <c r="CV247" i="5"/>
  <c r="CR247" i="5"/>
  <c r="BK247" i="5"/>
  <c r="E251" i="5"/>
  <c r="CA251" i="5"/>
  <c r="BW251" i="5"/>
  <c r="BZ251" i="5"/>
  <c r="BV251" i="5"/>
  <c r="BU251" i="5"/>
  <c r="BY243" i="5"/>
  <c r="CB251" i="5"/>
  <c r="BX251" i="5"/>
  <c r="CN251" i="5"/>
  <c r="CJ251" i="5"/>
  <c r="CF251" i="5"/>
  <c r="CM251" i="5"/>
  <c r="CI251" i="5"/>
  <c r="CE251" i="5"/>
  <c r="CP251" i="5"/>
  <c r="CL251" i="5"/>
  <c r="CH251" i="5"/>
  <c r="CD251" i="5"/>
  <c r="CO251" i="5"/>
  <c r="CK251" i="5"/>
  <c r="CG251" i="5"/>
  <c r="CC251" i="5"/>
  <c r="DC251" i="5"/>
  <c r="CY251" i="5"/>
  <c r="CU251" i="5"/>
  <c r="CQ251" i="5"/>
  <c r="DF251" i="5"/>
  <c r="DB251" i="5"/>
  <c r="CX251" i="5"/>
  <c r="CT251" i="5"/>
  <c r="DE251" i="5"/>
  <c r="DA251" i="5"/>
  <c r="CW251" i="5"/>
  <c r="CS251" i="5"/>
  <c r="DD251" i="5"/>
  <c r="CZ251" i="5"/>
  <c r="CV251" i="5"/>
  <c r="CR251" i="5"/>
  <c r="BK251" i="5"/>
  <c r="E255" i="5"/>
  <c r="CA255" i="5"/>
  <c r="BW255" i="5"/>
  <c r="BZ255" i="5"/>
  <c r="BV255" i="5"/>
  <c r="BU255" i="5"/>
  <c r="BY247" i="5"/>
  <c r="CB255" i="5"/>
  <c r="BX255" i="5"/>
  <c r="CN255" i="5"/>
  <c r="CJ255" i="5"/>
  <c r="CF255" i="5"/>
  <c r="CM255" i="5"/>
  <c r="CI255" i="5"/>
  <c r="CE255" i="5"/>
  <c r="CP255" i="5"/>
  <c r="CL255" i="5"/>
  <c r="CH255" i="5"/>
  <c r="CD255" i="5"/>
  <c r="CO255" i="5"/>
  <c r="CK255" i="5"/>
  <c r="CG255" i="5"/>
  <c r="CC255" i="5"/>
  <c r="DC255" i="5"/>
  <c r="CY255" i="5"/>
  <c r="CU255" i="5"/>
  <c r="CQ255" i="5"/>
  <c r="DF255" i="5"/>
  <c r="DB255" i="5"/>
  <c r="CX255" i="5"/>
  <c r="CT255" i="5"/>
  <c r="DE255" i="5"/>
  <c r="DA255" i="5"/>
  <c r="CW255" i="5"/>
  <c r="CS255" i="5"/>
  <c r="DD255" i="5"/>
  <c r="CZ255" i="5"/>
  <c r="CV255" i="5"/>
  <c r="CR255" i="5"/>
  <c r="BK255" i="5"/>
  <c r="E259" i="5"/>
  <c r="CA259" i="5"/>
  <c r="BW259" i="5"/>
  <c r="BZ259" i="5"/>
  <c r="BV259" i="5"/>
  <c r="BU259" i="5"/>
  <c r="BY251" i="5"/>
  <c r="CB259" i="5"/>
  <c r="BX259" i="5"/>
  <c r="CN259" i="5"/>
  <c r="CJ259" i="5"/>
  <c r="CF259" i="5"/>
  <c r="CM259" i="5"/>
  <c r="CI259" i="5"/>
  <c r="CE259" i="5"/>
  <c r="CP259" i="5"/>
  <c r="CL259" i="5"/>
  <c r="CH259" i="5"/>
  <c r="CD259" i="5"/>
  <c r="CO259" i="5"/>
  <c r="CK259" i="5"/>
  <c r="CG259" i="5"/>
  <c r="CC259" i="5"/>
  <c r="DC259" i="5"/>
  <c r="CY259" i="5"/>
  <c r="CU259" i="5"/>
  <c r="CQ259" i="5"/>
  <c r="DF259" i="5"/>
  <c r="DB259" i="5"/>
  <c r="CX259" i="5"/>
  <c r="CT259" i="5"/>
  <c r="DE259" i="5"/>
  <c r="DA259" i="5"/>
  <c r="CW259" i="5"/>
  <c r="CS259" i="5"/>
  <c r="DD259" i="5"/>
  <c r="CZ259" i="5"/>
  <c r="CV259" i="5"/>
  <c r="CR259" i="5"/>
  <c r="BK259" i="5"/>
  <c r="E263" i="5"/>
  <c r="CA263" i="5"/>
  <c r="BW263" i="5"/>
  <c r="BZ263" i="5"/>
  <c r="BV263" i="5"/>
  <c r="BU263" i="5"/>
  <c r="BY255" i="5"/>
  <c r="CB263" i="5"/>
  <c r="BX263" i="5"/>
  <c r="CN263" i="5"/>
  <c r="CJ263" i="5"/>
  <c r="CF263" i="5"/>
  <c r="CM263" i="5"/>
  <c r="CI263" i="5"/>
  <c r="CE263" i="5"/>
  <c r="CP263" i="5"/>
  <c r="CL263" i="5"/>
  <c r="CH263" i="5"/>
  <c r="CD263" i="5"/>
  <c r="CO263" i="5"/>
  <c r="CK263" i="5"/>
  <c r="CG263" i="5"/>
  <c r="CC263" i="5"/>
  <c r="DC263" i="5"/>
  <c r="CY263" i="5"/>
  <c r="CU263" i="5"/>
  <c r="CQ263" i="5"/>
  <c r="DF263" i="5"/>
  <c r="DB263" i="5"/>
  <c r="CX263" i="5"/>
  <c r="CT263" i="5"/>
  <c r="DE263" i="5"/>
  <c r="DA263" i="5"/>
  <c r="CW263" i="5"/>
  <c r="CS263" i="5"/>
  <c r="DD263" i="5"/>
  <c r="CZ263" i="5"/>
  <c r="CV263" i="5"/>
  <c r="CR263" i="5"/>
  <c r="BK263" i="5"/>
  <c r="E267" i="5"/>
  <c r="CA267" i="5"/>
  <c r="BW267" i="5"/>
  <c r="BZ267" i="5"/>
  <c r="BV267" i="5"/>
  <c r="BU267" i="5"/>
  <c r="BY259" i="5"/>
  <c r="CB267" i="5"/>
  <c r="BX267" i="5"/>
  <c r="CN267" i="5"/>
  <c r="CJ267" i="5"/>
  <c r="CF267" i="5"/>
  <c r="CM267" i="5"/>
  <c r="CI267" i="5"/>
  <c r="CE267" i="5"/>
  <c r="CP267" i="5"/>
  <c r="CL267" i="5"/>
  <c r="CH267" i="5"/>
  <c r="CD267" i="5"/>
  <c r="CO267" i="5"/>
  <c r="CK267" i="5"/>
  <c r="CG267" i="5"/>
  <c r="CC267" i="5"/>
  <c r="DC267" i="5"/>
  <c r="CY267" i="5"/>
  <c r="CU267" i="5"/>
  <c r="CQ267" i="5"/>
  <c r="DF267" i="5"/>
  <c r="DB267" i="5"/>
  <c r="CX267" i="5"/>
  <c r="CT267" i="5"/>
  <c r="DE267" i="5"/>
  <c r="DA267" i="5"/>
  <c r="CW267" i="5"/>
  <c r="CS267" i="5"/>
  <c r="DD267" i="5"/>
  <c r="CZ267" i="5"/>
  <c r="CV267" i="5"/>
  <c r="CR267" i="5"/>
  <c r="BK267" i="5"/>
  <c r="E271" i="5"/>
  <c r="CA271" i="5"/>
  <c r="BW271" i="5"/>
  <c r="BZ271" i="5"/>
  <c r="BV271" i="5"/>
  <c r="BU271" i="5"/>
  <c r="BY263" i="5"/>
  <c r="CB271" i="5"/>
  <c r="BX271" i="5"/>
  <c r="CN271" i="5"/>
  <c r="CJ271" i="5"/>
  <c r="CF271" i="5"/>
  <c r="CM271" i="5"/>
  <c r="CI271" i="5"/>
  <c r="CE271" i="5"/>
  <c r="CP271" i="5"/>
  <c r="CL271" i="5"/>
  <c r="CH271" i="5"/>
  <c r="CD271" i="5"/>
  <c r="CO271" i="5"/>
  <c r="CK271" i="5"/>
  <c r="CG271" i="5"/>
  <c r="CC271" i="5"/>
  <c r="DC271" i="5"/>
  <c r="CY271" i="5"/>
  <c r="CU271" i="5"/>
  <c r="CQ271" i="5"/>
  <c r="DF271" i="5"/>
  <c r="DB271" i="5"/>
  <c r="CX271" i="5"/>
  <c r="CT271" i="5"/>
  <c r="DE271" i="5"/>
  <c r="DA271" i="5"/>
  <c r="CW271" i="5"/>
  <c r="CS271" i="5"/>
  <c r="DD271" i="5"/>
  <c r="CZ271" i="5"/>
  <c r="CV271" i="5"/>
  <c r="CR271" i="5"/>
  <c r="BK271" i="5"/>
  <c r="E275" i="5"/>
  <c r="CA275" i="5"/>
  <c r="BW275" i="5"/>
  <c r="BZ275" i="5"/>
  <c r="BV275" i="5"/>
  <c r="BU275" i="5"/>
  <c r="BY267" i="5"/>
  <c r="CB275" i="5"/>
  <c r="BX275" i="5"/>
  <c r="CN275" i="5"/>
  <c r="CJ275" i="5"/>
  <c r="CF275" i="5"/>
  <c r="CM275" i="5"/>
  <c r="CI275" i="5"/>
  <c r="CE275" i="5"/>
  <c r="CP275" i="5"/>
  <c r="CL275" i="5"/>
  <c r="CH275" i="5"/>
  <c r="CD275" i="5"/>
  <c r="CO275" i="5"/>
  <c r="CK275" i="5"/>
  <c r="CG275" i="5"/>
  <c r="CC275" i="5"/>
  <c r="DC275" i="5"/>
  <c r="CY275" i="5"/>
  <c r="CU275" i="5"/>
  <c r="CQ275" i="5"/>
  <c r="DF275" i="5"/>
  <c r="DB275" i="5"/>
  <c r="CX275" i="5"/>
  <c r="CT275" i="5"/>
  <c r="DE275" i="5"/>
  <c r="DA275" i="5"/>
  <c r="CW275" i="5"/>
  <c r="CS275" i="5"/>
  <c r="DD275" i="5"/>
  <c r="CZ275" i="5"/>
  <c r="CV275" i="5"/>
  <c r="CR275" i="5"/>
  <c r="BK275" i="5"/>
  <c r="E279" i="5"/>
  <c r="CA279" i="5"/>
  <c r="BW279" i="5"/>
  <c r="BZ279" i="5"/>
  <c r="BV279" i="5"/>
  <c r="BU279" i="5"/>
  <c r="BY271" i="5"/>
  <c r="CB279" i="5"/>
  <c r="BX279" i="5"/>
  <c r="CN279" i="5"/>
  <c r="CJ279" i="5"/>
  <c r="CF279" i="5"/>
  <c r="CM279" i="5"/>
  <c r="CI279" i="5"/>
  <c r="CE279" i="5"/>
  <c r="CP279" i="5"/>
  <c r="CL279" i="5"/>
  <c r="CH279" i="5"/>
  <c r="CD279" i="5"/>
  <c r="CO279" i="5"/>
  <c r="CK279" i="5"/>
  <c r="CG279" i="5"/>
  <c r="CC279" i="5"/>
  <c r="DC279" i="5"/>
  <c r="CY279" i="5"/>
  <c r="CU279" i="5"/>
  <c r="CQ279" i="5"/>
  <c r="DF279" i="5"/>
  <c r="DB279" i="5"/>
  <c r="CX279" i="5"/>
  <c r="CT279" i="5"/>
  <c r="DE279" i="5"/>
  <c r="DA279" i="5"/>
  <c r="CW279" i="5"/>
  <c r="CS279" i="5"/>
  <c r="DD279" i="5"/>
  <c r="CZ279" i="5"/>
  <c r="CV279" i="5"/>
  <c r="CR279" i="5"/>
  <c r="BK279" i="5"/>
  <c r="E283" i="5"/>
  <c r="CA283" i="5"/>
  <c r="BW283" i="5"/>
  <c r="BZ283" i="5"/>
  <c r="BV283" i="5"/>
  <c r="BU283" i="5"/>
  <c r="BY275" i="5"/>
  <c r="CB283" i="5"/>
  <c r="BX283" i="5"/>
  <c r="CN283" i="5"/>
  <c r="CJ283" i="5"/>
  <c r="CF283" i="5"/>
  <c r="CM283" i="5"/>
  <c r="CI283" i="5"/>
  <c r="CE283" i="5"/>
  <c r="CP283" i="5"/>
  <c r="CL283" i="5"/>
  <c r="CH283" i="5"/>
  <c r="CD283" i="5"/>
  <c r="CO283" i="5"/>
  <c r="CK283" i="5"/>
  <c r="CG283" i="5"/>
  <c r="CC283" i="5"/>
  <c r="DC283" i="5"/>
  <c r="CY283" i="5"/>
  <c r="CU283" i="5"/>
  <c r="CQ283" i="5"/>
  <c r="DF283" i="5"/>
  <c r="DB283" i="5"/>
  <c r="CX283" i="5"/>
  <c r="CT283" i="5"/>
  <c r="DE283" i="5"/>
  <c r="DA283" i="5"/>
  <c r="CW283" i="5"/>
  <c r="CS283" i="5"/>
  <c r="DD283" i="5"/>
  <c r="CZ283" i="5"/>
  <c r="CV283" i="5"/>
  <c r="CR283" i="5"/>
  <c r="BK283" i="5"/>
  <c r="E287" i="5"/>
  <c r="CA287" i="5"/>
  <c r="BW287" i="5"/>
  <c r="BZ287" i="5"/>
  <c r="BV287" i="5"/>
  <c r="BU287" i="5"/>
  <c r="BY279" i="5"/>
  <c r="CB287" i="5"/>
  <c r="BX287" i="5"/>
  <c r="CN287" i="5"/>
  <c r="CJ287" i="5"/>
  <c r="CF287" i="5"/>
  <c r="CM287" i="5"/>
  <c r="CI287" i="5"/>
  <c r="CE287" i="5"/>
  <c r="CP287" i="5"/>
  <c r="CL287" i="5"/>
  <c r="CH287" i="5"/>
  <c r="CD287" i="5"/>
  <c r="CO287" i="5"/>
  <c r="CK287" i="5"/>
  <c r="CG287" i="5"/>
  <c r="CC287" i="5"/>
  <c r="DC287" i="5"/>
  <c r="CY287" i="5"/>
  <c r="CU287" i="5"/>
  <c r="CQ287" i="5"/>
  <c r="DF287" i="5"/>
  <c r="DB287" i="5"/>
  <c r="CX287" i="5"/>
  <c r="CT287" i="5"/>
  <c r="DE287" i="5"/>
  <c r="DA287" i="5"/>
  <c r="CW287" i="5"/>
  <c r="CS287" i="5"/>
  <c r="DD287" i="5"/>
  <c r="CZ287" i="5"/>
  <c r="CV287" i="5"/>
  <c r="CR287" i="5"/>
  <c r="BK287" i="5"/>
  <c r="E291" i="5"/>
  <c r="CA291" i="5"/>
  <c r="BW291" i="5"/>
  <c r="BZ291" i="5"/>
  <c r="BV291" i="5"/>
  <c r="BU291" i="5"/>
  <c r="BY283" i="5"/>
  <c r="CB291" i="5"/>
  <c r="BX291" i="5"/>
  <c r="CN291" i="5"/>
  <c r="CJ291" i="5"/>
  <c r="CF291" i="5"/>
  <c r="CM291" i="5"/>
  <c r="CI291" i="5"/>
  <c r="CE291" i="5"/>
  <c r="CP291" i="5"/>
  <c r="CL291" i="5"/>
  <c r="CH291" i="5"/>
  <c r="CD291" i="5"/>
  <c r="CO291" i="5"/>
  <c r="CK291" i="5"/>
  <c r="CG291" i="5"/>
  <c r="CC291" i="5"/>
  <c r="DC291" i="5"/>
  <c r="CY291" i="5"/>
  <c r="CU291" i="5"/>
  <c r="CQ291" i="5"/>
  <c r="DF291" i="5"/>
  <c r="DB291" i="5"/>
  <c r="CX291" i="5"/>
  <c r="CT291" i="5"/>
  <c r="DE291" i="5"/>
  <c r="DA291" i="5"/>
  <c r="CW291" i="5"/>
  <c r="CS291" i="5"/>
  <c r="DD291" i="5"/>
  <c r="CZ291" i="5"/>
  <c r="CV291" i="5"/>
  <c r="CR291" i="5"/>
  <c r="BK291" i="5"/>
  <c r="E295" i="5"/>
  <c r="CA295" i="5"/>
  <c r="BW295" i="5"/>
  <c r="BZ295" i="5"/>
  <c r="BV295" i="5"/>
  <c r="BU295" i="5"/>
  <c r="CB295" i="5"/>
  <c r="BY287" i="5"/>
  <c r="BX295" i="5"/>
  <c r="CN295" i="5"/>
  <c r="CJ295" i="5"/>
  <c r="CF295" i="5"/>
  <c r="CM295" i="5"/>
  <c r="CI295" i="5"/>
  <c r="CE295" i="5"/>
  <c r="CP295" i="5"/>
  <c r="CL295" i="5"/>
  <c r="CH295" i="5"/>
  <c r="CD295" i="5"/>
  <c r="CO295" i="5"/>
  <c r="CK295" i="5"/>
  <c r="CG295" i="5"/>
  <c r="CC295" i="5"/>
  <c r="DC295" i="5"/>
  <c r="CY295" i="5"/>
  <c r="CU295" i="5"/>
  <c r="CQ295" i="5"/>
  <c r="DF295" i="5"/>
  <c r="DB295" i="5"/>
  <c r="CX295" i="5"/>
  <c r="CT295" i="5"/>
  <c r="DE295" i="5"/>
  <c r="DA295" i="5"/>
  <c r="CW295" i="5"/>
  <c r="CS295" i="5"/>
  <c r="DD295" i="5"/>
  <c r="CZ295" i="5"/>
  <c r="CV295" i="5"/>
  <c r="CR295" i="5"/>
  <c r="BK295" i="5"/>
  <c r="E299" i="5"/>
  <c r="CA299" i="5"/>
  <c r="BW299" i="5"/>
  <c r="BZ299" i="5"/>
  <c r="BV299" i="5"/>
  <c r="CB299" i="5"/>
  <c r="BX299" i="5"/>
  <c r="BU299" i="5"/>
  <c r="BY291" i="5"/>
  <c r="CN299" i="5"/>
  <c r="CJ299" i="5"/>
  <c r="CF299" i="5"/>
  <c r="CM299" i="5"/>
  <c r="CI299" i="5"/>
  <c r="CE299" i="5"/>
  <c r="CP299" i="5"/>
  <c r="CL299" i="5"/>
  <c r="CH299" i="5"/>
  <c r="CD299" i="5"/>
  <c r="CO299" i="5"/>
  <c r="CK299" i="5"/>
  <c r="CG299" i="5"/>
  <c r="CC299" i="5"/>
  <c r="DF299" i="5"/>
  <c r="DB299" i="5"/>
  <c r="CX299" i="5"/>
  <c r="CT299" i="5"/>
  <c r="DD299" i="5"/>
  <c r="CY299" i="5"/>
  <c r="CS299" i="5"/>
  <c r="DC299" i="5"/>
  <c r="CW299" i="5"/>
  <c r="CR299" i="5"/>
  <c r="DA299" i="5"/>
  <c r="CV299" i="5"/>
  <c r="CQ299" i="5"/>
  <c r="DE299" i="5"/>
  <c r="CZ299" i="5"/>
  <c r="CU299" i="5"/>
  <c r="BK299" i="5"/>
  <c r="E303" i="5"/>
  <c r="CA303" i="5"/>
  <c r="BW303" i="5"/>
  <c r="BZ303" i="5"/>
  <c r="BV303" i="5"/>
  <c r="CB303" i="5"/>
  <c r="BX303" i="5"/>
  <c r="BU303" i="5"/>
  <c r="BY295" i="5"/>
  <c r="CM303" i="5"/>
  <c r="CP303" i="5"/>
  <c r="CO303" i="5"/>
  <c r="CJ303" i="5"/>
  <c r="CF303" i="5"/>
  <c r="CN303" i="5"/>
  <c r="CI303" i="5"/>
  <c r="CE303" i="5"/>
  <c r="CL303" i="5"/>
  <c r="CH303" i="5"/>
  <c r="CD303" i="5"/>
  <c r="CK303" i="5"/>
  <c r="CG303" i="5"/>
  <c r="CC303" i="5"/>
  <c r="DF303" i="5"/>
  <c r="DB303" i="5"/>
  <c r="CX303" i="5"/>
  <c r="CT303" i="5"/>
  <c r="DD303" i="5"/>
  <c r="CZ303" i="5"/>
  <c r="CV303" i="5"/>
  <c r="CR303" i="5"/>
  <c r="DE303" i="5"/>
  <c r="CW303" i="5"/>
  <c r="DC303" i="5"/>
  <c r="CU303" i="5"/>
  <c r="DA303" i="5"/>
  <c r="CS303" i="5"/>
  <c r="CY303" i="5"/>
  <c r="CQ303" i="5"/>
  <c r="BK303" i="5"/>
  <c r="E307" i="5"/>
  <c r="CA307" i="5"/>
  <c r="BW307" i="5"/>
  <c r="BZ307" i="5"/>
  <c r="BV307" i="5"/>
  <c r="BU307" i="5"/>
  <c r="CB307" i="5"/>
  <c r="BX307" i="5"/>
  <c r="BY299" i="5"/>
  <c r="CM307" i="5"/>
  <c r="CI307" i="5"/>
  <c r="CE307" i="5"/>
  <c r="CP307" i="5"/>
  <c r="CL307" i="5"/>
  <c r="CH307" i="5"/>
  <c r="CD307" i="5"/>
  <c r="CO307" i="5"/>
  <c r="CK307" i="5"/>
  <c r="CG307" i="5"/>
  <c r="CC307" i="5"/>
  <c r="CN307" i="5"/>
  <c r="CJ307" i="5"/>
  <c r="CF307" i="5"/>
  <c r="DF307" i="5"/>
  <c r="DB307" i="5"/>
  <c r="CX307" i="5"/>
  <c r="CT307" i="5"/>
  <c r="DD307" i="5"/>
  <c r="CZ307" i="5"/>
  <c r="CV307" i="5"/>
  <c r="CR307" i="5"/>
  <c r="DE307" i="5"/>
  <c r="CW307" i="5"/>
  <c r="DC307" i="5"/>
  <c r="CU307" i="5"/>
  <c r="DA307" i="5"/>
  <c r="CS307" i="5"/>
  <c r="CY307" i="5"/>
  <c r="CQ307" i="5"/>
  <c r="BK307" i="5"/>
  <c r="E311" i="5"/>
  <c r="CA311" i="5"/>
  <c r="BW311" i="5"/>
  <c r="BZ311" i="5"/>
  <c r="BV311" i="5"/>
  <c r="BU311" i="5"/>
  <c r="CB311" i="5"/>
  <c r="BX311" i="5"/>
  <c r="BY303" i="5"/>
  <c r="CM311" i="5"/>
  <c r="CI311" i="5"/>
  <c r="CE311" i="5"/>
  <c r="CP311" i="5"/>
  <c r="CL311" i="5"/>
  <c r="CH311" i="5"/>
  <c r="CD311" i="5"/>
  <c r="CO311" i="5"/>
  <c r="CK311" i="5"/>
  <c r="CG311" i="5"/>
  <c r="CC311" i="5"/>
  <c r="CN311" i="5"/>
  <c r="CJ311" i="5"/>
  <c r="CF311" i="5"/>
  <c r="DF311" i="5"/>
  <c r="DB311" i="5"/>
  <c r="CX311" i="5"/>
  <c r="CT311" i="5"/>
  <c r="DD311" i="5"/>
  <c r="CZ311" i="5"/>
  <c r="CV311" i="5"/>
  <c r="CR311" i="5"/>
  <c r="DC311" i="5"/>
  <c r="CY311" i="5"/>
  <c r="CU311" i="5"/>
  <c r="CQ311" i="5"/>
  <c r="DE311" i="5"/>
  <c r="DA311" i="5"/>
  <c r="CW311" i="5"/>
  <c r="CS311" i="5"/>
  <c r="BK311" i="5"/>
  <c r="E315" i="5"/>
  <c r="CA315" i="5"/>
  <c r="BW315" i="5"/>
  <c r="BZ315" i="5"/>
  <c r="BV315" i="5"/>
  <c r="BU315" i="5"/>
  <c r="BY307" i="5"/>
  <c r="CB315" i="5"/>
  <c r="BX315" i="5"/>
  <c r="CM315" i="5"/>
  <c r="CI315" i="5"/>
  <c r="CE315" i="5"/>
  <c r="CP315" i="5"/>
  <c r="CL315" i="5"/>
  <c r="CH315" i="5"/>
  <c r="CD315" i="5"/>
  <c r="CO315" i="5"/>
  <c r="CK315" i="5"/>
  <c r="CG315" i="5"/>
  <c r="CC315" i="5"/>
  <c r="CN315" i="5"/>
  <c r="CJ315" i="5"/>
  <c r="CF315" i="5"/>
  <c r="DF315" i="5"/>
  <c r="DB315" i="5"/>
  <c r="CX315" i="5"/>
  <c r="CT315" i="5"/>
  <c r="DE315" i="5"/>
  <c r="DA315" i="5"/>
  <c r="CW315" i="5"/>
  <c r="CS315" i="5"/>
  <c r="DD315" i="5"/>
  <c r="CZ315" i="5"/>
  <c r="CV315" i="5"/>
  <c r="CR315" i="5"/>
  <c r="DC315" i="5"/>
  <c r="CY315" i="5"/>
  <c r="CU315" i="5"/>
  <c r="CQ315" i="5"/>
  <c r="BK315" i="5"/>
  <c r="E319" i="5"/>
  <c r="CA319" i="5"/>
  <c r="BW319" i="5"/>
  <c r="BZ319" i="5"/>
  <c r="BV319" i="5"/>
  <c r="BU319" i="5"/>
  <c r="BY311" i="5"/>
  <c r="CB319" i="5"/>
  <c r="BX319" i="5"/>
  <c r="CM319" i="5"/>
  <c r="CI319" i="5"/>
  <c r="CE319" i="5"/>
  <c r="CP319" i="5"/>
  <c r="CL319" i="5"/>
  <c r="CH319" i="5"/>
  <c r="CD319" i="5"/>
  <c r="CO319" i="5"/>
  <c r="CK319" i="5"/>
  <c r="CG319" i="5"/>
  <c r="CC319" i="5"/>
  <c r="CN319" i="5"/>
  <c r="CJ319" i="5"/>
  <c r="CF319" i="5"/>
  <c r="DF319" i="5"/>
  <c r="DB319" i="5"/>
  <c r="CX319" i="5"/>
  <c r="CT319" i="5"/>
  <c r="DE319" i="5"/>
  <c r="DA319" i="5"/>
  <c r="CW319" i="5"/>
  <c r="CS319" i="5"/>
  <c r="DD319" i="5"/>
  <c r="CZ319" i="5"/>
  <c r="CV319" i="5"/>
  <c r="CR319" i="5"/>
  <c r="DC319" i="5"/>
  <c r="CY319" i="5"/>
  <c r="CU319" i="5"/>
  <c r="CQ319" i="5"/>
  <c r="BK319" i="5"/>
  <c r="E323" i="5"/>
  <c r="CA323" i="5"/>
  <c r="BW323" i="5"/>
  <c r="BZ323" i="5"/>
  <c r="BV323" i="5"/>
  <c r="BU323" i="5"/>
  <c r="BY315" i="5"/>
  <c r="CB323" i="5"/>
  <c r="BX323" i="5"/>
  <c r="CM323" i="5"/>
  <c r="CI323" i="5"/>
  <c r="CE323" i="5"/>
  <c r="CP323" i="5"/>
  <c r="CL323" i="5"/>
  <c r="CH323" i="5"/>
  <c r="CD323" i="5"/>
  <c r="CO323" i="5"/>
  <c r="CK323" i="5"/>
  <c r="CG323" i="5"/>
  <c r="CC323" i="5"/>
  <c r="CN323" i="5"/>
  <c r="CJ323" i="5"/>
  <c r="CF323" i="5"/>
  <c r="DF323" i="5"/>
  <c r="DB323" i="5"/>
  <c r="CX323" i="5"/>
  <c r="CT323" i="5"/>
  <c r="DE323" i="5"/>
  <c r="DA323" i="5"/>
  <c r="CW323" i="5"/>
  <c r="CS323" i="5"/>
  <c r="DD323" i="5"/>
  <c r="CZ323" i="5"/>
  <c r="CV323" i="5"/>
  <c r="CR323" i="5"/>
  <c r="DC323" i="5"/>
  <c r="CY323" i="5"/>
  <c r="CU323" i="5"/>
  <c r="CQ323" i="5"/>
  <c r="BK323" i="5"/>
  <c r="E327" i="5"/>
  <c r="CA327" i="5"/>
  <c r="BW327" i="5"/>
  <c r="BZ327" i="5"/>
  <c r="BV327" i="5"/>
  <c r="BU327" i="5"/>
  <c r="BY319" i="5"/>
  <c r="CB327" i="5"/>
  <c r="BX327" i="5"/>
  <c r="CM327" i="5"/>
  <c r="CI327" i="5"/>
  <c r="CE327" i="5"/>
  <c r="CP327" i="5"/>
  <c r="CL327" i="5"/>
  <c r="CH327" i="5"/>
  <c r="CD327" i="5"/>
  <c r="CO327" i="5"/>
  <c r="CK327" i="5"/>
  <c r="CG327" i="5"/>
  <c r="CC327" i="5"/>
  <c r="CN327" i="5"/>
  <c r="CJ327" i="5"/>
  <c r="CF327" i="5"/>
  <c r="DF327" i="5"/>
  <c r="DB327" i="5"/>
  <c r="CX327" i="5"/>
  <c r="CT327" i="5"/>
  <c r="DE327" i="5"/>
  <c r="DA327" i="5"/>
  <c r="CW327" i="5"/>
  <c r="CS327" i="5"/>
  <c r="DD327" i="5"/>
  <c r="CZ327" i="5"/>
  <c r="CV327" i="5"/>
  <c r="CR327" i="5"/>
  <c r="DC327" i="5"/>
  <c r="CY327" i="5"/>
  <c r="CU327" i="5"/>
  <c r="CQ327" i="5"/>
  <c r="BK327" i="5"/>
  <c r="E331" i="5"/>
  <c r="CA331" i="5"/>
  <c r="BW331" i="5"/>
  <c r="BZ331" i="5"/>
  <c r="BV331" i="5"/>
  <c r="BU331" i="5"/>
  <c r="BY323" i="5"/>
  <c r="CB331" i="5"/>
  <c r="BX331" i="5"/>
  <c r="CM331" i="5"/>
  <c r="CI331" i="5"/>
  <c r="CE331" i="5"/>
  <c r="CP331" i="5"/>
  <c r="CL331" i="5"/>
  <c r="CH331" i="5"/>
  <c r="CD331" i="5"/>
  <c r="CO331" i="5"/>
  <c r="CK331" i="5"/>
  <c r="CG331" i="5"/>
  <c r="CC331" i="5"/>
  <c r="CN331" i="5"/>
  <c r="CJ331" i="5"/>
  <c r="CF331" i="5"/>
  <c r="DF331" i="5"/>
  <c r="DB331" i="5"/>
  <c r="CX331" i="5"/>
  <c r="CT331" i="5"/>
  <c r="DE331" i="5"/>
  <c r="DA331" i="5"/>
  <c r="CW331" i="5"/>
  <c r="CS331" i="5"/>
  <c r="DD331" i="5"/>
  <c r="CZ331" i="5"/>
  <c r="CV331" i="5"/>
  <c r="CR331" i="5"/>
  <c r="DC331" i="5"/>
  <c r="CY331" i="5"/>
  <c r="CU331" i="5"/>
  <c r="CQ331" i="5"/>
  <c r="BK331" i="5"/>
  <c r="E335" i="5"/>
  <c r="CA335" i="5"/>
  <c r="BW335" i="5"/>
  <c r="BZ335" i="5"/>
  <c r="BV335" i="5"/>
  <c r="BU335" i="5"/>
  <c r="BY327" i="5"/>
  <c r="CB335" i="5"/>
  <c r="BX335" i="5"/>
  <c r="CM335" i="5"/>
  <c r="CI335" i="5"/>
  <c r="CE335" i="5"/>
  <c r="CP335" i="5"/>
  <c r="CL335" i="5"/>
  <c r="CH335" i="5"/>
  <c r="CD335" i="5"/>
  <c r="CO335" i="5"/>
  <c r="CK335" i="5"/>
  <c r="CG335" i="5"/>
  <c r="CC335" i="5"/>
  <c r="CN335" i="5"/>
  <c r="CJ335" i="5"/>
  <c r="CF335" i="5"/>
  <c r="DF335" i="5"/>
  <c r="DB335" i="5"/>
  <c r="CX335" i="5"/>
  <c r="CT335" i="5"/>
  <c r="DE335" i="5"/>
  <c r="DA335" i="5"/>
  <c r="CW335" i="5"/>
  <c r="CS335" i="5"/>
  <c r="DD335" i="5"/>
  <c r="CZ335" i="5"/>
  <c r="CV335" i="5"/>
  <c r="CR335" i="5"/>
  <c r="DC335" i="5"/>
  <c r="CY335" i="5"/>
  <c r="CU335" i="5"/>
  <c r="CQ335" i="5"/>
  <c r="BK335" i="5"/>
  <c r="E339" i="5"/>
  <c r="CA339" i="5"/>
  <c r="BW339" i="5"/>
  <c r="BZ339" i="5"/>
  <c r="BV339" i="5"/>
  <c r="BU339" i="5"/>
  <c r="BY331" i="5"/>
  <c r="CB339" i="5"/>
  <c r="BX339" i="5"/>
  <c r="CM339" i="5"/>
  <c r="CI339" i="5"/>
  <c r="CE339" i="5"/>
  <c r="CP339" i="5"/>
  <c r="CL339" i="5"/>
  <c r="CH339" i="5"/>
  <c r="CD339" i="5"/>
  <c r="CO339" i="5"/>
  <c r="CK339" i="5"/>
  <c r="CG339" i="5"/>
  <c r="CC339" i="5"/>
  <c r="CN339" i="5"/>
  <c r="CJ339" i="5"/>
  <c r="CF339" i="5"/>
  <c r="DF339" i="5"/>
  <c r="DB339" i="5"/>
  <c r="CX339" i="5"/>
  <c r="CT339" i="5"/>
  <c r="DE339" i="5"/>
  <c r="DA339" i="5"/>
  <c r="CW339" i="5"/>
  <c r="CS339" i="5"/>
  <c r="DD339" i="5"/>
  <c r="CZ339" i="5"/>
  <c r="CV339" i="5"/>
  <c r="CR339" i="5"/>
  <c r="DC339" i="5"/>
  <c r="CY339" i="5"/>
  <c r="CU339" i="5"/>
  <c r="CQ339" i="5"/>
  <c r="BK339" i="5"/>
  <c r="E343" i="5"/>
  <c r="CA343" i="5"/>
  <c r="BW343" i="5"/>
  <c r="BZ343" i="5"/>
  <c r="BV343" i="5"/>
  <c r="BU343" i="5"/>
  <c r="BY335" i="5"/>
  <c r="CB343" i="5"/>
  <c r="BX343" i="5"/>
  <c r="CM343" i="5"/>
  <c r="CI343" i="5"/>
  <c r="CE343" i="5"/>
  <c r="CP343" i="5"/>
  <c r="CL343" i="5"/>
  <c r="CH343" i="5"/>
  <c r="CD343" i="5"/>
  <c r="CO343" i="5"/>
  <c r="CK343" i="5"/>
  <c r="CG343" i="5"/>
  <c r="CC343" i="5"/>
  <c r="CN343" i="5"/>
  <c r="CJ343" i="5"/>
  <c r="CF343" i="5"/>
  <c r="DF343" i="5"/>
  <c r="DB343" i="5"/>
  <c r="CX343" i="5"/>
  <c r="CT343" i="5"/>
  <c r="DE343" i="5"/>
  <c r="DA343" i="5"/>
  <c r="CW343" i="5"/>
  <c r="CS343" i="5"/>
  <c r="DD343" i="5"/>
  <c r="CZ343" i="5"/>
  <c r="CV343" i="5"/>
  <c r="CR343" i="5"/>
  <c r="DC343" i="5"/>
  <c r="CY343" i="5"/>
  <c r="CU343" i="5"/>
  <c r="CQ343" i="5"/>
  <c r="BK343" i="5"/>
  <c r="E347" i="5"/>
  <c r="CA347" i="5"/>
  <c r="BW347" i="5"/>
  <c r="BZ347" i="5"/>
  <c r="BV347" i="5"/>
  <c r="BU347" i="5"/>
  <c r="BY339" i="5"/>
  <c r="CB347" i="5"/>
  <c r="BX347" i="5"/>
  <c r="CM347" i="5"/>
  <c r="CI347" i="5"/>
  <c r="CE347" i="5"/>
  <c r="CP347" i="5"/>
  <c r="CL347" i="5"/>
  <c r="CH347" i="5"/>
  <c r="CD347" i="5"/>
  <c r="CO347" i="5"/>
  <c r="CK347" i="5"/>
  <c r="CG347" i="5"/>
  <c r="CC347" i="5"/>
  <c r="CN347" i="5"/>
  <c r="CJ347" i="5"/>
  <c r="CF347" i="5"/>
  <c r="DF347" i="5"/>
  <c r="DB347" i="5"/>
  <c r="CX347" i="5"/>
  <c r="CT347" i="5"/>
  <c r="DE347" i="5"/>
  <c r="DA347" i="5"/>
  <c r="CW347" i="5"/>
  <c r="CS347" i="5"/>
  <c r="DD347" i="5"/>
  <c r="CZ347" i="5"/>
  <c r="CV347" i="5"/>
  <c r="CR347" i="5"/>
  <c r="DC347" i="5"/>
  <c r="CY347" i="5"/>
  <c r="CU347" i="5"/>
  <c r="CQ347" i="5"/>
  <c r="BK347" i="5"/>
  <c r="E351" i="5"/>
  <c r="CA351" i="5"/>
  <c r="BW351" i="5"/>
  <c r="BZ351" i="5"/>
  <c r="BV351" i="5"/>
  <c r="BU351" i="5"/>
  <c r="BY343" i="5"/>
  <c r="CB351" i="5"/>
  <c r="BX351" i="5"/>
  <c r="CM351" i="5"/>
  <c r="CI351" i="5"/>
  <c r="CE351" i="5"/>
  <c r="CP351" i="5"/>
  <c r="CL351" i="5"/>
  <c r="CH351" i="5"/>
  <c r="CD351" i="5"/>
  <c r="CO351" i="5"/>
  <c r="CK351" i="5"/>
  <c r="CG351" i="5"/>
  <c r="CC351" i="5"/>
  <c r="CN351" i="5"/>
  <c r="CJ351" i="5"/>
  <c r="CF351" i="5"/>
  <c r="DF351" i="5"/>
  <c r="DB351" i="5"/>
  <c r="CX351" i="5"/>
  <c r="CT351" i="5"/>
  <c r="DE351" i="5"/>
  <c r="DA351" i="5"/>
  <c r="CW351" i="5"/>
  <c r="CS351" i="5"/>
  <c r="DD351" i="5"/>
  <c r="CZ351" i="5"/>
  <c r="CV351" i="5"/>
  <c r="CR351" i="5"/>
  <c r="DC351" i="5"/>
  <c r="CY351" i="5"/>
  <c r="CU351" i="5"/>
  <c r="CQ351" i="5"/>
  <c r="BK351" i="5"/>
  <c r="E355" i="5"/>
  <c r="CA355" i="5"/>
  <c r="BW355" i="5"/>
  <c r="BZ355" i="5"/>
  <c r="BV355" i="5"/>
  <c r="BU355" i="5"/>
  <c r="BY347" i="5"/>
  <c r="CB355" i="5"/>
  <c r="BX355" i="5"/>
  <c r="CM355" i="5"/>
  <c r="CI355" i="5"/>
  <c r="CE355" i="5"/>
  <c r="CP355" i="5"/>
  <c r="CL355" i="5"/>
  <c r="CH355" i="5"/>
  <c r="CD355" i="5"/>
  <c r="CO355" i="5"/>
  <c r="CK355" i="5"/>
  <c r="CG355" i="5"/>
  <c r="CC355" i="5"/>
  <c r="CN355" i="5"/>
  <c r="CJ355" i="5"/>
  <c r="CF355" i="5"/>
  <c r="DF355" i="5"/>
  <c r="DB355" i="5"/>
  <c r="CX355" i="5"/>
  <c r="CT355" i="5"/>
  <c r="DE355" i="5"/>
  <c r="DA355" i="5"/>
  <c r="CW355" i="5"/>
  <c r="CS355" i="5"/>
  <c r="DD355" i="5"/>
  <c r="CZ355" i="5"/>
  <c r="CV355" i="5"/>
  <c r="CR355" i="5"/>
  <c r="DC355" i="5"/>
  <c r="CY355" i="5"/>
  <c r="CU355" i="5"/>
  <c r="CQ355" i="5"/>
  <c r="BK355" i="5"/>
  <c r="E359" i="5"/>
  <c r="CA359" i="5"/>
  <c r="BW359" i="5"/>
  <c r="BZ359" i="5"/>
  <c r="BV359" i="5"/>
  <c r="BU359" i="5"/>
  <c r="BY351" i="5"/>
  <c r="CB359" i="5"/>
  <c r="BX359" i="5"/>
  <c r="CM359" i="5"/>
  <c r="CI359" i="5"/>
  <c r="CE359" i="5"/>
  <c r="CP359" i="5"/>
  <c r="CL359" i="5"/>
  <c r="CH359" i="5"/>
  <c r="CD359" i="5"/>
  <c r="CO359" i="5"/>
  <c r="CK359" i="5"/>
  <c r="CG359" i="5"/>
  <c r="CC359" i="5"/>
  <c r="CN359" i="5"/>
  <c r="CJ359" i="5"/>
  <c r="CF359" i="5"/>
  <c r="DF359" i="5"/>
  <c r="DB359" i="5"/>
  <c r="CX359" i="5"/>
  <c r="CT359" i="5"/>
  <c r="DE359" i="5"/>
  <c r="DA359" i="5"/>
  <c r="CW359" i="5"/>
  <c r="CS359" i="5"/>
  <c r="DD359" i="5"/>
  <c r="CZ359" i="5"/>
  <c r="CV359" i="5"/>
  <c r="CR359" i="5"/>
  <c r="DC359" i="5"/>
  <c r="CY359" i="5"/>
  <c r="CU359" i="5"/>
  <c r="CQ359" i="5"/>
  <c r="BK359" i="5"/>
  <c r="E363" i="5"/>
  <c r="CA363" i="5"/>
  <c r="BW363" i="5"/>
  <c r="BZ363" i="5"/>
  <c r="BV363" i="5"/>
  <c r="BU363" i="5"/>
  <c r="BY355" i="5"/>
  <c r="CB363" i="5"/>
  <c r="BX363" i="5"/>
  <c r="CM363" i="5"/>
  <c r="CI363" i="5"/>
  <c r="CE363" i="5"/>
  <c r="CP363" i="5"/>
  <c r="CL363" i="5"/>
  <c r="CH363" i="5"/>
  <c r="CD363" i="5"/>
  <c r="CO363" i="5"/>
  <c r="CK363" i="5"/>
  <c r="CG363" i="5"/>
  <c r="CC363" i="5"/>
  <c r="CN363" i="5"/>
  <c r="CJ363" i="5"/>
  <c r="CF363" i="5"/>
  <c r="DF363" i="5"/>
  <c r="DB363" i="5"/>
  <c r="CX363" i="5"/>
  <c r="CT363" i="5"/>
  <c r="DE363" i="5"/>
  <c r="DA363" i="5"/>
  <c r="CW363" i="5"/>
  <c r="CS363" i="5"/>
  <c r="DD363" i="5"/>
  <c r="CZ363" i="5"/>
  <c r="CV363" i="5"/>
  <c r="CR363" i="5"/>
  <c r="DC363" i="5"/>
  <c r="CY363" i="5"/>
  <c r="CU363" i="5"/>
  <c r="CQ363" i="5"/>
  <c r="BK363" i="5"/>
  <c r="E367" i="5"/>
  <c r="CA367" i="5"/>
  <c r="BW367" i="5"/>
  <c r="BZ367" i="5"/>
  <c r="BV367" i="5"/>
  <c r="BU367" i="5"/>
  <c r="BY359" i="5"/>
  <c r="CB367" i="5"/>
  <c r="BX367" i="5"/>
  <c r="CM367" i="5"/>
  <c r="CI367" i="5"/>
  <c r="CE367" i="5"/>
  <c r="CP367" i="5"/>
  <c r="CL367" i="5"/>
  <c r="CH367" i="5"/>
  <c r="CD367" i="5"/>
  <c r="CO367" i="5"/>
  <c r="CK367" i="5"/>
  <c r="CG367" i="5"/>
  <c r="CC367" i="5"/>
  <c r="CN367" i="5"/>
  <c r="CJ367" i="5"/>
  <c r="CF367" i="5"/>
  <c r="DF367" i="5"/>
  <c r="DB367" i="5"/>
  <c r="CX367" i="5"/>
  <c r="CT367" i="5"/>
  <c r="DE367" i="5"/>
  <c r="DA367" i="5"/>
  <c r="CW367" i="5"/>
  <c r="CS367" i="5"/>
  <c r="DD367" i="5"/>
  <c r="CZ367" i="5"/>
  <c r="CV367" i="5"/>
  <c r="CR367" i="5"/>
  <c r="DC367" i="5"/>
  <c r="CY367" i="5"/>
  <c r="CU367" i="5"/>
  <c r="CQ367" i="5"/>
  <c r="BK367" i="5"/>
  <c r="E371" i="5"/>
  <c r="BZ371" i="5"/>
  <c r="BV371" i="5"/>
  <c r="BX371" i="5"/>
  <c r="CB371" i="5"/>
  <c r="BW371" i="5"/>
  <c r="CA371" i="5"/>
  <c r="BU371" i="5"/>
  <c r="BY363" i="5"/>
  <c r="CM371" i="5"/>
  <c r="CI371" i="5"/>
  <c r="CE371" i="5"/>
  <c r="CP371" i="5"/>
  <c r="CL371" i="5"/>
  <c r="CH371" i="5"/>
  <c r="CD371" i="5"/>
  <c r="CO371" i="5"/>
  <c r="CK371" i="5"/>
  <c r="CG371" i="5"/>
  <c r="CC371" i="5"/>
  <c r="CN371" i="5"/>
  <c r="CJ371" i="5"/>
  <c r="CF371" i="5"/>
  <c r="DF371" i="5"/>
  <c r="DB371" i="5"/>
  <c r="CX371" i="5"/>
  <c r="CT371" i="5"/>
  <c r="DE371" i="5"/>
  <c r="DA371" i="5"/>
  <c r="CW371" i="5"/>
  <c r="CS371" i="5"/>
  <c r="DD371" i="5"/>
  <c r="CZ371" i="5"/>
  <c r="CV371" i="5"/>
  <c r="CR371" i="5"/>
  <c r="DC371" i="5"/>
  <c r="CY371" i="5"/>
  <c r="CU371" i="5"/>
  <c r="CQ371" i="5"/>
  <c r="BK371" i="5"/>
  <c r="E375" i="5"/>
  <c r="CA375" i="5"/>
  <c r="BW375" i="5"/>
  <c r="BZ375" i="5"/>
  <c r="BV375" i="5"/>
  <c r="BX375" i="5"/>
  <c r="BU375" i="5"/>
  <c r="CB375" i="5"/>
  <c r="BY367" i="5"/>
  <c r="CM375" i="5"/>
  <c r="CI375" i="5"/>
  <c r="CE375" i="5"/>
  <c r="CP375" i="5"/>
  <c r="CL375" i="5"/>
  <c r="CH375" i="5"/>
  <c r="CD375" i="5"/>
  <c r="CO375" i="5"/>
  <c r="CK375" i="5"/>
  <c r="CG375" i="5"/>
  <c r="CC375" i="5"/>
  <c r="CN375" i="5"/>
  <c r="CJ375" i="5"/>
  <c r="CF375" i="5"/>
  <c r="DF375" i="5"/>
  <c r="DB375" i="5"/>
  <c r="CX375" i="5"/>
  <c r="CT375" i="5"/>
  <c r="DE375" i="5"/>
  <c r="DA375" i="5"/>
  <c r="CW375" i="5"/>
  <c r="CS375" i="5"/>
  <c r="DD375" i="5"/>
  <c r="CZ375" i="5"/>
  <c r="CV375" i="5"/>
  <c r="CR375" i="5"/>
  <c r="DC375" i="5"/>
  <c r="CY375" i="5"/>
  <c r="CU375" i="5"/>
  <c r="CQ375" i="5"/>
  <c r="BK375" i="5"/>
  <c r="E379" i="5"/>
  <c r="CA379" i="5"/>
  <c r="BW379" i="5"/>
  <c r="BZ379" i="5"/>
  <c r="BV379" i="5"/>
  <c r="BX379" i="5"/>
  <c r="BU379" i="5"/>
  <c r="CB379" i="5"/>
  <c r="BY371" i="5"/>
  <c r="CM379" i="5"/>
  <c r="CI379" i="5"/>
  <c r="CE379" i="5"/>
  <c r="CP379" i="5"/>
  <c r="CL379" i="5"/>
  <c r="CH379" i="5"/>
  <c r="CD379" i="5"/>
  <c r="CO379" i="5"/>
  <c r="CK379" i="5"/>
  <c r="CG379" i="5"/>
  <c r="CC379" i="5"/>
  <c r="CN379" i="5"/>
  <c r="CJ379" i="5"/>
  <c r="CF379" i="5"/>
  <c r="DF379" i="5"/>
  <c r="DB379" i="5"/>
  <c r="CX379" i="5"/>
  <c r="CT379" i="5"/>
  <c r="DE379" i="5"/>
  <c r="DA379" i="5"/>
  <c r="CW379" i="5"/>
  <c r="CS379" i="5"/>
  <c r="DD379" i="5"/>
  <c r="CZ379" i="5"/>
  <c r="CV379" i="5"/>
  <c r="CR379" i="5"/>
  <c r="DC379" i="5"/>
  <c r="CY379" i="5"/>
  <c r="CU379" i="5"/>
  <c r="CQ379" i="5"/>
  <c r="BK379" i="5"/>
  <c r="E383" i="5"/>
  <c r="CA383" i="5"/>
  <c r="BW383" i="5"/>
  <c r="BZ383" i="5"/>
  <c r="BV383" i="5"/>
  <c r="BU383" i="5"/>
  <c r="CB383" i="5"/>
  <c r="BX383" i="5"/>
  <c r="BY375" i="5"/>
  <c r="CM383" i="5"/>
  <c r="CI383" i="5"/>
  <c r="CE383" i="5"/>
  <c r="CP383" i="5"/>
  <c r="CL383" i="5"/>
  <c r="CH383" i="5"/>
  <c r="CD383" i="5"/>
  <c r="CO383" i="5"/>
  <c r="CK383" i="5"/>
  <c r="CG383" i="5"/>
  <c r="CC383" i="5"/>
  <c r="CN383" i="5"/>
  <c r="CJ383" i="5"/>
  <c r="CF383" i="5"/>
  <c r="DF383" i="5"/>
  <c r="DB383" i="5"/>
  <c r="CX383" i="5"/>
  <c r="CT383" i="5"/>
  <c r="DE383" i="5"/>
  <c r="DA383" i="5"/>
  <c r="CW383" i="5"/>
  <c r="CS383" i="5"/>
  <c r="DD383" i="5"/>
  <c r="CZ383" i="5"/>
  <c r="CV383" i="5"/>
  <c r="CR383" i="5"/>
  <c r="DC383" i="5"/>
  <c r="CY383" i="5"/>
  <c r="CU383" i="5"/>
  <c r="CQ383" i="5"/>
  <c r="BK383" i="5"/>
  <c r="E387" i="5"/>
  <c r="CA387" i="5"/>
  <c r="BW387" i="5"/>
  <c r="BZ387" i="5"/>
  <c r="BV387" i="5"/>
  <c r="BU387" i="5"/>
  <c r="CB387" i="5"/>
  <c r="BX387" i="5"/>
  <c r="BY379" i="5"/>
  <c r="CM387" i="5"/>
  <c r="CI387" i="5"/>
  <c r="CE387" i="5"/>
  <c r="CP387" i="5"/>
  <c r="CL387" i="5"/>
  <c r="CH387" i="5"/>
  <c r="CD387" i="5"/>
  <c r="CO387" i="5"/>
  <c r="CK387" i="5"/>
  <c r="CG387" i="5"/>
  <c r="CC387" i="5"/>
  <c r="CN387" i="5"/>
  <c r="CJ387" i="5"/>
  <c r="CF387" i="5"/>
  <c r="DF387" i="5"/>
  <c r="DB387" i="5"/>
  <c r="CX387" i="5"/>
  <c r="CT387" i="5"/>
  <c r="DE387" i="5"/>
  <c r="DA387" i="5"/>
  <c r="CW387" i="5"/>
  <c r="CS387" i="5"/>
  <c r="DD387" i="5"/>
  <c r="CZ387" i="5"/>
  <c r="CV387" i="5"/>
  <c r="CR387" i="5"/>
  <c r="DC387" i="5"/>
  <c r="CY387" i="5"/>
  <c r="CU387" i="5"/>
  <c r="CQ387" i="5"/>
  <c r="BK387" i="5"/>
  <c r="E391" i="5"/>
  <c r="CA391" i="5"/>
  <c r="BW391" i="5"/>
  <c r="BZ391" i="5"/>
  <c r="BV391" i="5"/>
  <c r="BU391" i="5"/>
  <c r="BY383" i="5"/>
  <c r="CB391" i="5"/>
  <c r="BX391" i="5"/>
  <c r="CM391" i="5"/>
  <c r="CI391" i="5"/>
  <c r="CE391" i="5"/>
  <c r="CP391" i="5"/>
  <c r="CL391" i="5"/>
  <c r="CH391" i="5"/>
  <c r="CD391" i="5"/>
  <c r="CO391" i="5"/>
  <c r="CK391" i="5"/>
  <c r="CG391" i="5"/>
  <c r="CC391" i="5"/>
  <c r="CN391" i="5"/>
  <c r="CJ391" i="5"/>
  <c r="CF391" i="5"/>
  <c r="DF391" i="5"/>
  <c r="DB391" i="5"/>
  <c r="CX391" i="5"/>
  <c r="CT391" i="5"/>
  <c r="DE391" i="5"/>
  <c r="DA391" i="5"/>
  <c r="CW391" i="5"/>
  <c r="CS391" i="5"/>
  <c r="DD391" i="5"/>
  <c r="CZ391" i="5"/>
  <c r="CV391" i="5"/>
  <c r="CR391" i="5"/>
  <c r="DC391" i="5"/>
  <c r="CY391" i="5"/>
  <c r="CU391" i="5"/>
  <c r="CQ391" i="5"/>
  <c r="BK391" i="5"/>
  <c r="E395" i="5"/>
  <c r="CB395" i="5"/>
  <c r="BX395" i="5"/>
  <c r="BZ395" i="5"/>
  <c r="BU395" i="5"/>
  <c r="BW395" i="5"/>
  <c r="BY387" i="5"/>
  <c r="CA395" i="5"/>
  <c r="BV395" i="5"/>
  <c r="CO395" i="5"/>
  <c r="CK395" i="5"/>
  <c r="CG395" i="5"/>
  <c r="CC395" i="5"/>
  <c r="CN395" i="5"/>
  <c r="CJ395" i="5"/>
  <c r="CF395" i="5"/>
  <c r="CI395" i="5"/>
  <c r="CP395" i="5"/>
  <c r="CH395" i="5"/>
  <c r="CM395" i="5"/>
  <c r="CE395" i="5"/>
  <c r="CL395" i="5"/>
  <c r="CD395" i="5"/>
  <c r="DF395" i="5"/>
  <c r="DB395" i="5"/>
  <c r="CX395" i="5"/>
  <c r="CT395" i="5"/>
  <c r="DE395" i="5"/>
  <c r="DA395" i="5"/>
  <c r="CW395" i="5"/>
  <c r="CS395" i="5"/>
  <c r="DD395" i="5"/>
  <c r="CZ395" i="5"/>
  <c r="CV395" i="5"/>
  <c r="CR395" i="5"/>
  <c r="DC395" i="5"/>
  <c r="CY395" i="5"/>
  <c r="CU395" i="5"/>
  <c r="CQ395" i="5"/>
  <c r="BK395" i="5"/>
  <c r="E399" i="5"/>
  <c r="CB399" i="5"/>
  <c r="BX399" i="5"/>
  <c r="BZ399" i="5"/>
  <c r="BU399" i="5"/>
  <c r="BW399" i="5"/>
  <c r="BY391" i="5"/>
  <c r="CA399" i="5"/>
  <c r="BV399" i="5"/>
  <c r="CO399" i="5"/>
  <c r="CK399" i="5"/>
  <c r="CG399" i="5"/>
  <c r="CC399" i="5"/>
  <c r="CN399" i="5"/>
  <c r="CJ399" i="5"/>
  <c r="CF399" i="5"/>
  <c r="CI399" i="5"/>
  <c r="CP399" i="5"/>
  <c r="CH399" i="5"/>
  <c r="CM399" i="5"/>
  <c r="CE399" i="5"/>
  <c r="CL399" i="5"/>
  <c r="CD399" i="5"/>
  <c r="DF399" i="5"/>
  <c r="DB399" i="5"/>
  <c r="CX399" i="5"/>
  <c r="CT399" i="5"/>
  <c r="DE399" i="5"/>
  <c r="DA399" i="5"/>
  <c r="CW399" i="5"/>
  <c r="CS399" i="5"/>
  <c r="DD399" i="5"/>
  <c r="CZ399" i="5"/>
  <c r="CV399" i="5"/>
  <c r="CR399" i="5"/>
  <c r="DC399" i="5"/>
  <c r="CY399" i="5"/>
  <c r="CU399" i="5"/>
  <c r="CQ399" i="5"/>
  <c r="BK399" i="5"/>
  <c r="E403" i="5"/>
  <c r="CB403" i="5"/>
  <c r="BX403" i="5"/>
  <c r="BZ403" i="5"/>
  <c r="BU403" i="5"/>
  <c r="BY395" i="5"/>
  <c r="BW403" i="5"/>
  <c r="CA403" i="5"/>
  <c r="BV403" i="5"/>
  <c r="CO403" i="5"/>
  <c r="CK403" i="5"/>
  <c r="CG403" i="5"/>
  <c r="CC403" i="5"/>
  <c r="CN403" i="5"/>
  <c r="CJ403" i="5"/>
  <c r="CF403" i="5"/>
  <c r="CI403" i="5"/>
  <c r="CP403" i="5"/>
  <c r="CH403" i="5"/>
  <c r="CM403" i="5"/>
  <c r="CE403" i="5"/>
  <c r="CL403" i="5"/>
  <c r="CD403" i="5"/>
  <c r="DF403" i="5"/>
  <c r="DB403" i="5"/>
  <c r="CX403" i="5"/>
  <c r="CT403" i="5"/>
  <c r="DE403" i="5"/>
  <c r="DA403" i="5"/>
  <c r="CW403" i="5"/>
  <c r="CS403" i="5"/>
  <c r="DD403" i="5"/>
  <c r="CZ403" i="5"/>
  <c r="CV403" i="5"/>
  <c r="CR403" i="5"/>
  <c r="DC403" i="5"/>
  <c r="CY403" i="5"/>
  <c r="CU403" i="5"/>
  <c r="CQ403" i="5"/>
  <c r="BK403" i="5"/>
  <c r="E407" i="5"/>
  <c r="CB407" i="5"/>
  <c r="BX407" i="5"/>
  <c r="BZ407" i="5"/>
  <c r="BU407" i="5"/>
  <c r="BY399" i="5"/>
  <c r="BW407" i="5"/>
  <c r="CA407" i="5"/>
  <c r="BV407" i="5"/>
  <c r="CO407" i="5"/>
  <c r="CK407" i="5"/>
  <c r="CG407" i="5"/>
  <c r="CC407" i="5"/>
  <c r="CN407" i="5"/>
  <c r="CJ407" i="5"/>
  <c r="CF407" i="5"/>
  <c r="CI407" i="5"/>
  <c r="CP407" i="5"/>
  <c r="CH407" i="5"/>
  <c r="CM407" i="5"/>
  <c r="CE407" i="5"/>
  <c r="CL407" i="5"/>
  <c r="CD407" i="5"/>
  <c r="DF407" i="5"/>
  <c r="DB407" i="5"/>
  <c r="CX407" i="5"/>
  <c r="CT407" i="5"/>
  <c r="DE407" i="5"/>
  <c r="DA407" i="5"/>
  <c r="CW407" i="5"/>
  <c r="CS407" i="5"/>
  <c r="DD407" i="5"/>
  <c r="CZ407" i="5"/>
  <c r="CV407" i="5"/>
  <c r="CR407" i="5"/>
  <c r="DC407" i="5"/>
  <c r="CY407" i="5"/>
  <c r="CU407" i="5"/>
  <c r="CQ407" i="5"/>
  <c r="BK407" i="5"/>
  <c r="E411" i="5"/>
  <c r="CB411" i="5"/>
  <c r="BX411" i="5"/>
  <c r="BZ411" i="5"/>
  <c r="BU411" i="5"/>
  <c r="BY403" i="5"/>
  <c r="BW411" i="5"/>
  <c r="CA411" i="5"/>
  <c r="BV411" i="5"/>
  <c r="CO411" i="5"/>
  <c r="CK411" i="5"/>
  <c r="CG411" i="5"/>
  <c r="CC411" i="5"/>
  <c r="CN411" i="5"/>
  <c r="CJ411" i="5"/>
  <c r="CF411" i="5"/>
  <c r="CM411" i="5"/>
  <c r="CI411" i="5"/>
  <c r="CE411" i="5"/>
  <c r="CP411" i="5"/>
  <c r="CL411" i="5"/>
  <c r="CH411" i="5"/>
  <c r="CD411" i="5"/>
  <c r="DF411" i="5"/>
  <c r="DB411" i="5"/>
  <c r="CX411" i="5"/>
  <c r="CT411" i="5"/>
  <c r="DE411" i="5"/>
  <c r="DA411" i="5"/>
  <c r="CW411" i="5"/>
  <c r="CS411" i="5"/>
  <c r="DD411" i="5"/>
  <c r="CZ411" i="5"/>
  <c r="CV411" i="5"/>
  <c r="CR411" i="5"/>
  <c r="DC411" i="5"/>
  <c r="CY411" i="5"/>
  <c r="CU411" i="5"/>
  <c r="CQ411" i="5"/>
  <c r="BK411" i="5"/>
  <c r="E415" i="5"/>
  <c r="CB415" i="5"/>
  <c r="BX415" i="5"/>
  <c r="BZ415" i="5"/>
  <c r="BU415" i="5"/>
  <c r="BY407" i="5"/>
  <c r="BW415" i="5"/>
  <c r="CA415" i="5"/>
  <c r="BV415" i="5"/>
  <c r="CO415" i="5"/>
  <c r="CK415" i="5"/>
  <c r="CG415" i="5"/>
  <c r="CC415" i="5"/>
  <c r="CN415" i="5"/>
  <c r="CJ415" i="5"/>
  <c r="CF415" i="5"/>
  <c r="CM415" i="5"/>
  <c r="CI415" i="5"/>
  <c r="CE415" i="5"/>
  <c r="CP415" i="5"/>
  <c r="CL415" i="5"/>
  <c r="CH415" i="5"/>
  <c r="CD415" i="5"/>
  <c r="DF415" i="5"/>
  <c r="DB415" i="5"/>
  <c r="CX415" i="5"/>
  <c r="CT415" i="5"/>
  <c r="DE415" i="5"/>
  <c r="DA415" i="5"/>
  <c r="CW415" i="5"/>
  <c r="CS415" i="5"/>
  <c r="DD415" i="5"/>
  <c r="CZ415" i="5"/>
  <c r="CV415" i="5"/>
  <c r="CR415" i="5"/>
  <c r="DC415" i="5"/>
  <c r="CY415" i="5"/>
  <c r="CU415" i="5"/>
  <c r="CQ415" i="5"/>
  <c r="BK415" i="5"/>
  <c r="E419" i="5"/>
  <c r="CB419" i="5"/>
  <c r="BX419" i="5"/>
  <c r="CA419" i="5"/>
  <c r="BW419" i="5"/>
  <c r="BZ419" i="5"/>
  <c r="BU419" i="5"/>
  <c r="BY411" i="5"/>
  <c r="BV419" i="5"/>
  <c r="CO419" i="5"/>
  <c r="CK419" i="5"/>
  <c r="CG419" i="5"/>
  <c r="CC419" i="5"/>
  <c r="CN419" i="5"/>
  <c r="CJ419" i="5"/>
  <c r="CF419" i="5"/>
  <c r="CM419" i="5"/>
  <c r="CI419" i="5"/>
  <c r="CE419" i="5"/>
  <c r="CP419" i="5"/>
  <c r="CL419" i="5"/>
  <c r="CH419" i="5"/>
  <c r="CD419" i="5"/>
  <c r="DF419" i="5"/>
  <c r="DB419" i="5"/>
  <c r="CX419" i="5"/>
  <c r="CT419" i="5"/>
  <c r="DE419" i="5"/>
  <c r="DA419" i="5"/>
  <c r="CW419" i="5"/>
  <c r="CS419" i="5"/>
  <c r="DD419" i="5"/>
  <c r="CZ419" i="5"/>
  <c r="CV419" i="5"/>
  <c r="CR419" i="5"/>
  <c r="DC419" i="5"/>
  <c r="CY419" i="5"/>
  <c r="CU419" i="5"/>
  <c r="CQ419" i="5"/>
  <c r="BK419" i="5"/>
  <c r="E423" i="5"/>
  <c r="CB423" i="5"/>
  <c r="BX423" i="5"/>
  <c r="CA423" i="5"/>
  <c r="BW423" i="5"/>
  <c r="BZ423" i="5"/>
  <c r="BV423" i="5"/>
  <c r="BY415" i="5"/>
  <c r="BU423" i="5"/>
  <c r="CO423" i="5"/>
  <c r="CK423" i="5"/>
  <c r="CG423" i="5"/>
  <c r="CC423" i="5"/>
  <c r="CN423" i="5"/>
  <c r="CJ423" i="5"/>
  <c r="CF423" i="5"/>
  <c r="CM423" i="5"/>
  <c r="CI423" i="5"/>
  <c r="CE423" i="5"/>
  <c r="CP423" i="5"/>
  <c r="CL423" i="5"/>
  <c r="CH423" i="5"/>
  <c r="CD423" i="5"/>
  <c r="DF423" i="5"/>
  <c r="DB423" i="5"/>
  <c r="CX423" i="5"/>
  <c r="CT423" i="5"/>
  <c r="DE423" i="5"/>
  <c r="DA423" i="5"/>
  <c r="CW423" i="5"/>
  <c r="CS423" i="5"/>
  <c r="DD423" i="5"/>
  <c r="CZ423" i="5"/>
  <c r="CV423" i="5"/>
  <c r="CR423" i="5"/>
  <c r="DC423" i="5"/>
  <c r="CY423" i="5"/>
  <c r="CU423" i="5"/>
  <c r="CQ423" i="5"/>
  <c r="BK423" i="5"/>
  <c r="E427" i="5"/>
  <c r="CB427" i="5"/>
  <c r="BX427" i="5"/>
  <c r="CA427" i="5"/>
  <c r="BW427" i="5"/>
  <c r="BZ427" i="5"/>
  <c r="BV427" i="5"/>
  <c r="BY419" i="5"/>
  <c r="BU427" i="5"/>
  <c r="CO427" i="5"/>
  <c r="CK427" i="5"/>
  <c r="CG427" i="5"/>
  <c r="CC427" i="5"/>
  <c r="CN427" i="5"/>
  <c r="CJ427" i="5"/>
  <c r="CF427" i="5"/>
  <c r="CM427" i="5"/>
  <c r="CI427" i="5"/>
  <c r="CE427" i="5"/>
  <c r="CP427" i="5"/>
  <c r="CL427" i="5"/>
  <c r="CH427" i="5"/>
  <c r="CD427" i="5"/>
  <c r="DF427" i="5"/>
  <c r="DB427" i="5"/>
  <c r="CX427" i="5"/>
  <c r="CT427" i="5"/>
  <c r="DE427" i="5"/>
  <c r="DA427" i="5"/>
  <c r="CW427" i="5"/>
  <c r="CS427" i="5"/>
  <c r="DD427" i="5"/>
  <c r="CZ427" i="5"/>
  <c r="CV427" i="5"/>
  <c r="CR427" i="5"/>
  <c r="DC427" i="5"/>
  <c r="CY427" i="5"/>
  <c r="CU427" i="5"/>
  <c r="CQ427" i="5"/>
  <c r="BK427" i="5"/>
  <c r="E431" i="5"/>
  <c r="BU431" i="5"/>
  <c r="CB431" i="5"/>
  <c r="BX431" i="5"/>
  <c r="CA431" i="5"/>
  <c r="BW431" i="5"/>
  <c r="BZ431" i="5"/>
  <c r="BV431" i="5"/>
  <c r="BY423" i="5"/>
  <c r="CO431" i="5"/>
  <c r="CK431" i="5"/>
  <c r="CG431" i="5"/>
  <c r="CC431" i="5"/>
  <c r="CN431" i="5"/>
  <c r="CJ431" i="5"/>
  <c r="CF431" i="5"/>
  <c r="CM431" i="5"/>
  <c r="CI431" i="5"/>
  <c r="CE431" i="5"/>
  <c r="CP431" i="5"/>
  <c r="CL431" i="5"/>
  <c r="CH431" i="5"/>
  <c r="CD431" i="5"/>
  <c r="DF431" i="5"/>
  <c r="DB431" i="5"/>
  <c r="CX431" i="5"/>
  <c r="CT431" i="5"/>
  <c r="DE431" i="5"/>
  <c r="DA431" i="5"/>
  <c r="CW431" i="5"/>
  <c r="CS431" i="5"/>
  <c r="DD431" i="5"/>
  <c r="CZ431" i="5"/>
  <c r="CV431" i="5"/>
  <c r="CR431" i="5"/>
  <c r="DC431" i="5"/>
  <c r="CY431" i="5"/>
  <c r="CU431" i="5"/>
  <c r="CQ431" i="5"/>
  <c r="BK431" i="5"/>
  <c r="E435" i="5"/>
  <c r="BU435" i="5"/>
  <c r="CB435" i="5"/>
  <c r="BX435" i="5"/>
  <c r="CA435" i="5"/>
  <c r="BW435" i="5"/>
  <c r="BZ435" i="5"/>
  <c r="BV435" i="5"/>
  <c r="BY427" i="5"/>
  <c r="CO435" i="5"/>
  <c r="CK435" i="5"/>
  <c r="CG435" i="5"/>
  <c r="CC435" i="5"/>
  <c r="CN435" i="5"/>
  <c r="CJ435" i="5"/>
  <c r="CF435" i="5"/>
  <c r="CM435" i="5"/>
  <c r="CI435" i="5"/>
  <c r="CE435" i="5"/>
  <c r="CP435" i="5"/>
  <c r="CL435" i="5"/>
  <c r="CH435" i="5"/>
  <c r="CD435" i="5"/>
  <c r="DF435" i="5"/>
  <c r="DB435" i="5"/>
  <c r="CX435" i="5"/>
  <c r="CT435" i="5"/>
  <c r="DE435" i="5"/>
  <c r="DA435" i="5"/>
  <c r="CW435" i="5"/>
  <c r="CS435" i="5"/>
  <c r="DD435" i="5"/>
  <c r="CZ435" i="5"/>
  <c r="CV435" i="5"/>
  <c r="CR435" i="5"/>
  <c r="DC435" i="5"/>
  <c r="CY435" i="5"/>
  <c r="CU435" i="5"/>
  <c r="CQ435" i="5"/>
  <c r="BK435" i="5"/>
  <c r="E439" i="5"/>
  <c r="BU439" i="5"/>
  <c r="BY431" i="5"/>
  <c r="CB439" i="5"/>
  <c r="BX439" i="5"/>
  <c r="CA439" i="5"/>
  <c r="BW439" i="5"/>
  <c r="BZ439" i="5"/>
  <c r="BV439" i="5"/>
  <c r="CO439" i="5"/>
  <c r="CK439" i="5"/>
  <c r="CG439" i="5"/>
  <c r="CC439" i="5"/>
  <c r="CN439" i="5"/>
  <c r="CJ439" i="5"/>
  <c r="CF439" i="5"/>
  <c r="CM439" i="5"/>
  <c r="CI439" i="5"/>
  <c r="CE439" i="5"/>
  <c r="CP439" i="5"/>
  <c r="CL439" i="5"/>
  <c r="CH439" i="5"/>
  <c r="CD439" i="5"/>
  <c r="DF439" i="5"/>
  <c r="DB439" i="5"/>
  <c r="CX439" i="5"/>
  <c r="CT439" i="5"/>
  <c r="DE439" i="5"/>
  <c r="DA439" i="5"/>
  <c r="CW439" i="5"/>
  <c r="CS439" i="5"/>
  <c r="DD439" i="5"/>
  <c r="CZ439" i="5"/>
  <c r="CV439" i="5"/>
  <c r="CR439" i="5"/>
  <c r="DC439" i="5"/>
  <c r="CY439" i="5"/>
  <c r="CU439" i="5"/>
  <c r="CQ439" i="5"/>
  <c r="BK439" i="5"/>
  <c r="E443" i="5"/>
  <c r="BU443" i="5"/>
  <c r="BY435" i="5"/>
  <c r="CB443" i="5"/>
  <c r="BX443" i="5"/>
  <c r="CA443" i="5"/>
  <c r="BW443" i="5"/>
  <c r="BZ443" i="5"/>
  <c r="BV443" i="5"/>
  <c r="CO443" i="5"/>
  <c r="CK443" i="5"/>
  <c r="CG443" i="5"/>
  <c r="CC443" i="5"/>
  <c r="CN443" i="5"/>
  <c r="CJ443" i="5"/>
  <c r="CF443" i="5"/>
  <c r="CM443" i="5"/>
  <c r="CI443" i="5"/>
  <c r="CE443" i="5"/>
  <c r="CP443" i="5"/>
  <c r="CL443" i="5"/>
  <c r="CH443" i="5"/>
  <c r="CD443" i="5"/>
  <c r="DF443" i="5"/>
  <c r="DB443" i="5"/>
  <c r="CX443" i="5"/>
  <c r="CT443" i="5"/>
  <c r="DE443" i="5"/>
  <c r="DA443" i="5"/>
  <c r="CW443" i="5"/>
  <c r="CS443" i="5"/>
  <c r="DD443" i="5"/>
  <c r="CZ443" i="5"/>
  <c r="CV443" i="5"/>
  <c r="CR443" i="5"/>
  <c r="DC443" i="5"/>
  <c r="CY443" i="5"/>
  <c r="CU443" i="5"/>
  <c r="CQ443" i="5"/>
  <c r="BK443" i="5"/>
  <c r="E447" i="5"/>
  <c r="BU447" i="5"/>
  <c r="BY439" i="5"/>
  <c r="CB447" i="5"/>
  <c r="BX447" i="5"/>
  <c r="CA447" i="5"/>
  <c r="BW447" i="5"/>
  <c r="BZ447" i="5"/>
  <c r="BV447" i="5"/>
  <c r="CO447" i="5"/>
  <c r="CK447" i="5"/>
  <c r="CG447" i="5"/>
  <c r="CC447" i="5"/>
  <c r="CN447" i="5"/>
  <c r="CJ447" i="5"/>
  <c r="CF447" i="5"/>
  <c r="CM447" i="5"/>
  <c r="CI447" i="5"/>
  <c r="CE447" i="5"/>
  <c r="CP447" i="5"/>
  <c r="CL447" i="5"/>
  <c r="CH447" i="5"/>
  <c r="CD447" i="5"/>
  <c r="DF447" i="5"/>
  <c r="DB447" i="5"/>
  <c r="CX447" i="5"/>
  <c r="CT447" i="5"/>
  <c r="DE447" i="5"/>
  <c r="DA447" i="5"/>
  <c r="CW447" i="5"/>
  <c r="CS447" i="5"/>
  <c r="DD447" i="5"/>
  <c r="CZ447" i="5"/>
  <c r="CV447" i="5"/>
  <c r="CR447" i="5"/>
  <c r="DC447" i="5"/>
  <c r="CY447" i="5"/>
  <c r="CU447" i="5"/>
  <c r="CQ447" i="5"/>
  <c r="BK447" i="5"/>
  <c r="E451" i="5"/>
  <c r="BU451" i="5"/>
  <c r="BY443" i="5"/>
  <c r="CB451" i="5"/>
  <c r="BX451" i="5"/>
  <c r="CA451" i="5"/>
  <c r="BW451" i="5"/>
  <c r="BZ451" i="5"/>
  <c r="BV451" i="5"/>
  <c r="CO451" i="5"/>
  <c r="CK451" i="5"/>
  <c r="CG451" i="5"/>
  <c r="CC451" i="5"/>
  <c r="CN451" i="5"/>
  <c r="CJ451" i="5"/>
  <c r="CF451" i="5"/>
  <c r="CM451" i="5"/>
  <c r="CI451" i="5"/>
  <c r="CE451" i="5"/>
  <c r="CP451" i="5"/>
  <c r="CL451" i="5"/>
  <c r="CH451" i="5"/>
  <c r="CD451" i="5"/>
  <c r="DF451" i="5"/>
  <c r="DB451" i="5"/>
  <c r="CX451" i="5"/>
  <c r="CT451" i="5"/>
  <c r="DE451" i="5"/>
  <c r="DA451" i="5"/>
  <c r="CW451" i="5"/>
  <c r="CS451" i="5"/>
  <c r="DD451" i="5"/>
  <c r="CZ451" i="5"/>
  <c r="CV451" i="5"/>
  <c r="CR451" i="5"/>
  <c r="DC451" i="5"/>
  <c r="CY451" i="5"/>
  <c r="CU451" i="5"/>
  <c r="CQ451" i="5"/>
  <c r="BK451" i="5"/>
  <c r="E455" i="5"/>
  <c r="BU455" i="5"/>
  <c r="BY447" i="5"/>
  <c r="CB455" i="5"/>
  <c r="BX455" i="5"/>
  <c r="CA455" i="5"/>
  <c r="BW455" i="5"/>
  <c r="BZ455" i="5"/>
  <c r="BV455" i="5"/>
  <c r="CO455" i="5"/>
  <c r="CK455" i="5"/>
  <c r="CG455" i="5"/>
  <c r="CC455" i="5"/>
  <c r="CN455" i="5"/>
  <c r="CJ455" i="5"/>
  <c r="CF455" i="5"/>
  <c r="CM455" i="5"/>
  <c r="CI455" i="5"/>
  <c r="CE455" i="5"/>
  <c r="CP455" i="5"/>
  <c r="CL455" i="5"/>
  <c r="CH455" i="5"/>
  <c r="CD455" i="5"/>
  <c r="DF455" i="5"/>
  <c r="DB455" i="5"/>
  <c r="CX455" i="5"/>
  <c r="CT455" i="5"/>
  <c r="DE455" i="5"/>
  <c r="DA455" i="5"/>
  <c r="CW455" i="5"/>
  <c r="CS455" i="5"/>
  <c r="DD455" i="5"/>
  <c r="CZ455" i="5"/>
  <c r="CV455" i="5"/>
  <c r="CR455" i="5"/>
  <c r="DC455" i="5"/>
  <c r="CY455" i="5"/>
  <c r="CU455" i="5"/>
  <c r="CQ455" i="5"/>
  <c r="BK455" i="5"/>
  <c r="E459" i="5"/>
  <c r="CB459" i="5"/>
  <c r="CA459" i="5"/>
  <c r="BZ459" i="5"/>
  <c r="BU459" i="5"/>
  <c r="BY451" i="5"/>
  <c r="BX459" i="5"/>
  <c r="BW459" i="5"/>
  <c r="BV459" i="5"/>
  <c r="CO459" i="5"/>
  <c r="CK459" i="5"/>
  <c r="CG459" i="5"/>
  <c r="CC459" i="5"/>
  <c r="CN459" i="5"/>
  <c r="CJ459" i="5"/>
  <c r="CF459" i="5"/>
  <c r="CM459" i="5"/>
  <c r="CI459" i="5"/>
  <c r="CE459" i="5"/>
  <c r="CP459" i="5"/>
  <c r="CL459" i="5"/>
  <c r="CH459" i="5"/>
  <c r="CD459" i="5"/>
  <c r="DF459" i="5"/>
  <c r="DB459" i="5"/>
  <c r="CX459" i="5"/>
  <c r="CT459" i="5"/>
  <c r="DE459" i="5"/>
  <c r="DA459" i="5"/>
  <c r="CW459" i="5"/>
  <c r="CS459" i="5"/>
  <c r="DD459" i="5"/>
  <c r="CZ459" i="5"/>
  <c r="CV459" i="5"/>
  <c r="CR459" i="5"/>
  <c r="DC459" i="5"/>
  <c r="CY459" i="5"/>
  <c r="CU459" i="5"/>
  <c r="CQ459" i="5"/>
  <c r="BK459" i="5"/>
  <c r="E463" i="5"/>
  <c r="CB463" i="5"/>
  <c r="BX463" i="5"/>
  <c r="CA463" i="5"/>
  <c r="BW463" i="5"/>
  <c r="BZ463" i="5"/>
  <c r="BV463" i="5"/>
  <c r="BY455" i="5"/>
  <c r="BU463" i="5"/>
  <c r="CO463" i="5"/>
  <c r="CK463" i="5"/>
  <c r="CG463" i="5"/>
  <c r="CC463" i="5"/>
  <c r="CN463" i="5"/>
  <c r="CJ463" i="5"/>
  <c r="CF463" i="5"/>
  <c r="CM463" i="5"/>
  <c r="CI463" i="5"/>
  <c r="CE463" i="5"/>
  <c r="CP463" i="5"/>
  <c r="CL463" i="5"/>
  <c r="CH463" i="5"/>
  <c r="CD463" i="5"/>
  <c r="DF463" i="5"/>
  <c r="DB463" i="5"/>
  <c r="CX463" i="5"/>
  <c r="CT463" i="5"/>
  <c r="DE463" i="5"/>
  <c r="DA463" i="5"/>
  <c r="CW463" i="5"/>
  <c r="CS463" i="5"/>
  <c r="DD463" i="5"/>
  <c r="CZ463" i="5"/>
  <c r="CV463" i="5"/>
  <c r="CR463" i="5"/>
  <c r="DC463" i="5"/>
  <c r="CY463" i="5"/>
  <c r="CU463" i="5"/>
  <c r="CQ463" i="5"/>
  <c r="BK463" i="5"/>
  <c r="E467" i="5"/>
  <c r="CB467" i="5"/>
  <c r="BX467" i="5"/>
  <c r="CA467" i="5"/>
  <c r="BW467" i="5"/>
  <c r="BZ467" i="5"/>
  <c r="BV467" i="5"/>
  <c r="BY459" i="5"/>
  <c r="BU467" i="5"/>
  <c r="CO467" i="5"/>
  <c r="CK467" i="5"/>
  <c r="CG467" i="5"/>
  <c r="CC467" i="5"/>
  <c r="CN467" i="5"/>
  <c r="CJ467" i="5"/>
  <c r="CF467" i="5"/>
  <c r="CM467" i="5"/>
  <c r="CI467" i="5"/>
  <c r="CE467" i="5"/>
  <c r="CP467" i="5"/>
  <c r="CL467" i="5"/>
  <c r="CH467" i="5"/>
  <c r="CD467" i="5"/>
  <c r="DF467" i="5"/>
  <c r="DB467" i="5"/>
  <c r="CX467" i="5"/>
  <c r="CT467" i="5"/>
  <c r="DE467" i="5"/>
  <c r="DA467" i="5"/>
  <c r="CW467" i="5"/>
  <c r="CS467" i="5"/>
  <c r="CZ467" i="5"/>
  <c r="CR467" i="5"/>
  <c r="CY467" i="5"/>
  <c r="CQ467" i="5"/>
  <c r="DD467" i="5"/>
  <c r="CV467" i="5"/>
  <c r="DC467" i="5"/>
  <c r="CU467" i="5"/>
  <c r="BK467" i="5"/>
  <c r="E471" i="5"/>
  <c r="CB471" i="5"/>
  <c r="BX471" i="5"/>
  <c r="CA471" i="5"/>
  <c r="BW471" i="5"/>
  <c r="BZ471" i="5"/>
  <c r="BV471" i="5"/>
  <c r="BU471" i="5"/>
  <c r="BY463" i="5"/>
  <c r="CO471" i="5"/>
  <c r="CK471" i="5"/>
  <c r="CG471" i="5"/>
  <c r="CC471" i="5"/>
  <c r="CN471" i="5"/>
  <c r="CJ471" i="5"/>
  <c r="CF471" i="5"/>
  <c r="CM471" i="5"/>
  <c r="CI471" i="5"/>
  <c r="CE471" i="5"/>
  <c r="CP471" i="5"/>
  <c r="CL471" i="5"/>
  <c r="CH471" i="5"/>
  <c r="CD471" i="5"/>
  <c r="DF471" i="5"/>
  <c r="DB471" i="5"/>
  <c r="CX471" i="5"/>
  <c r="CT471" i="5"/>
  <c r="DE471" i="5"/>
  <c r="DA471" i="5"/>
  <c r="CW471" i="5"/>
  <c r="CS471" i="5"/>
  <c r="DD471" i="5"/>
  <c r="CZ471" i="5"/>
  <c r="CV471" i="5"/>
  <c r="CR471" i="5"/>
  <c r="DC471" i="5"/>
  <c r="CY471" i="5"/>
  <c r="CU471" i="5"/>
  <c r="CQ471" i="5"/>
  <c r="BK471" i="5"/>
  <c r="E475" i="5"/>
  <c r="CB475" i="5"/>
  <c r="BX475" i="5"/>
  <c r="CA475" i="5"/>
  <c r="BW475" i="5"/>
  <c r="BZ475" i="5"/>
  <c r="BV475" i="5"/>
  <c r="BU475" i="5"/>
  <c r="BY467" i="5"/>
  <c r="CO475" i="5"/>
  <c r="CK475" i="5"/>
  <c r="CG475" i="5"/>
  <c r="CC475" i="5"/>
  <c r="CN475" i="5"/>
  <c r="CJ475" i="5"/>
  <c r="CF475" i="5"/>
  <c r="CM475" i="5"/>
  <c r="CI475" i="5"/>
  <c r="CE475" i="5"/>
  <c r="CP475" i="5"/>
  <c r="CL475" i="5"/>
  <c r="CH475" i="5"/>
  <c r="CD475" i="5"/>
  <c r="DF475" i="5"/>
  <c r="DB475" i="5"/>
  <c r="CX475" i="5"/>
  <c r="CT475" i="5"/>
  <c r="DE475" i="5"/>
  <c r="DA475" i="5"/>
  <c r="CW475" i="5"/>
  <c r="CS475" i="5"/>
  <c r="DD475" i="5"/>
  <c r="CZ475" i="5"/>
  <c r="CV475" i="5"/>
  <c r="CR475" i="5"/>
  <c r="DC475" i="5"/>
  <c r="CY475" i="5"/>
  <c r="CU475" i="5"/>
  <c r="CQ475" i="5"/>
  <c r="BK475" i="5"/>
  <c r="E479" i="5"/>
  <c r="CB479" i="5"/>
  <c r="BX479" i="5"/>
  <c r="CA479" i="5"/>
  <c r="BW479" i="5"/>
  <c r="BZ479" i="5"/>
  <c r="BV479" i="5"/>
  <c r="BU479" i="5"/>
  <c r="BY471" i="5"/>
  <c r="CO479" i="5"/>
  <c r="CK479" i="5"/>
  <c r="CG479" i="5"/>
  <c r="CC479" i="5"/>
  <c r="CN479" i="5"/>
  <c r="CJ479" i="5"/>
  <c r="CF479" i="5"/>
  <c r="CM479" i="5"/>
  <c r="CI479" i="5"/>
  <c r="CE479" i="5"/>
  <c r="CP479" i="5"/>
  <c r="CL479" i="5"/>
  <c r="CH479" i="5"/>
  <c r="CD479" i="5"/>
  <c r="DF479" i="5"/>
  <c r="DB479" i="5"/>
  <c r="CX479" i="5"/>
  <c r="CT479" i="5"/>
  <c r="DE479" i="5"/>
  <c r="DA479" i="5"/>
  <c r="CW479" i="5"/>
  <c r="CS479" i="5"/>
  <c r="DD479" i="5"/>
  <c r="CZ479" i="5"/>
  <c r="CV479" i="5"/>
  <c r="CR479" i="5"/>
  <c r="DC479" i="5"/>
  <c r="CY479" i="5"/>
  <c r="CU479" i="5"/>
  <c r="CQ479" i="5"/>
  <c r="BK479" i="5"/>
  <c r="E483" i="5"/>
  <c r="CB483" i="5"/>
  <c r="BX483" i="5"/>
  <c r="CA483" i="5"/>
  <c r="BW483" i="5"/>
  <c r="BZ483" i="5"/>
  <c r="BV483" i="5"/>
  <c r="BU483" i="5"/>
  <c r="BY475" i="5"/>
  <c r="CO483" i="5"/>
  <c r="CK483" i="5"/>
  <c r="CG483" i="5"/>
  <c r="CC483" i="5"/>
  <c r="CN483" i="5"/>
  <c r="CJ483" i="5"/>
  <c r="CF483" i="5"/>
  <c r="CM483" i="5"/>
  <c r="CI483" i="5"/>
  <c r="CE483" i="5"/>
  <c r="CP483" i="5"/>
  <c r="CL483" i="5"/>
  <c r="CH483" i="5"/>
  <c r="CD483" i="5"/>
  <c r="DF483" i="5"/>
  <c r="DB483" i="5"/>
  <c r="CX483" i="5"/>
  <c r="CT483" i="5"/>
  <c r="DE483" i="5"/>
  <c r="DA483" i="5"/>
  <c r="CW483" i="5"/>
  <c r="CS483" i="5"/>
  <c r="DD483" i="5"/>
  <c r="CZ483" i="5"/>
  <c r="CV483" i="5"/>
  <c r="CR483" i="5"/>
  <c r="DC483" i="5"/>
  <c r="CY483" i="5"/>
  <c r="CU483" i="5"/>
  <c r="CQ483" i="5"/>
  <c r="BK483" i="5"/>
  <c r="E487" i="5"/>
  <c r="CB487" i="5"/>
  <c r="BX487" i="5"/>
  <c r="CA487" i="5"/>
  <c r="BW487" i="5"/>
  <c r="BZ487" i="5"/>
  <c r="BV487" i="5"/>
  <c r="BU487" i="5"/>
  <c r="BY479" i="5"/>
  <c r="CO487" i="5"/>
  <c r="CK487" i="5"/>
  <c r="CG487" i="5"/>
  <c r="CC487" i="5"/>
  <c r="CN487" i="5"/>
  <c r="CJ487" i="5"/>
  <c r="CF487" i="5"/>
  <c r="CM487" i="5"/>
  <c r="CI487" i="5"/>
  <c r="CE487" i="5"/>
  <c r="CP487" i="5"/>
  <c r="CL487" i="5"/>
  <c r="CH487" i="5"/>
  <c r="CD487" i="5"/>
  <c r="DF487" i="5"/>
  <c r="DB487" i="5"/>
  <c r="CX487" i="5"/>
  <c r="CT487" i="5"/>
  <c r="DE487" i="5"/>
  <c r="DA487" i="5"/>
  <c r="CW487" i="5"/>
  <c r="CS487" i="5"/>
  <c r="DD487" i="5"/>
  <c r="CZ487" i="5"/>
  <c r="CV487" i="5"/>
  <c r="CR487" i="5"/>
  <c r="DC487" i="5"/>
  <c r="CY487" i="5"/>
  <c r="CU487" i="5"/>
  <c r="CQ487" i="5"/>
  <c r="BK487" i="5"/>
  <c r="E491" i="5"/>
  <c r="CB491" i="5"/>
  <c r="BX491" i="5"/>
  <c r="CA491" i="5"/>
  <c r="BW491" i="5"/>
  <c r="BZ491" i="5"/>
  <c r="BV491" i="5"/>
  <c r="BU491" i="5"/>
  <c r="BY483" i="5"/>
  <c r="CP491" i="5"/>
  <c r="CL491" i="5"/>
  <c r="CH491" i="5"/>
  <c r="CD491" i="5"/>
  <c r="CO491" i="5"/>
  <c r="CK491" i="5"/>
  <c r="CG491" i="5"/>
  <c r="CC491" i="5"/>
  <c r="CJ491" i="5"/>
  <c r="CI491" i="5"/>
  <c r="CN491" i="5"/>
  <c r="CF491" i="5"/>
  <c r="CM491" i="5"/>
  <c r="CE491" i="5"/>
  <c r="DF491" i="5"/>
  <c r="DB491" i="5"/>
  <c r="CX491" i="5"/>
  <c r="CT491" i="5"/>
  <c r="DE491" i="5"/>
  <c r="DA491" i="5"/>
  <c r="CW491" i="5"/>
  <c r="CS491" i="5"/>
  <c r="DD491" i="5"/>
  <c r="CZ491" i="5"/>
  <c r="CV491" i="5"/>
  <c r="CR491" i="5"/>
  <c r="DC491" i="5"/>
  <c r="CY491" i="5"/>
  <c r="CU491" i="5"/>
  <c r="CQ491" i="5"/>
  <c r="BK491" i="5"/>
  <c r="E495" i="5"/>
  <c r="CB495" i="5"/>
  <c r="BX495" i="5"/>
  <c r="CA495" i="5"/>
  <c r="BW495" i="5"/>
  <c r="BZ495" i="5"/>
  <c r="BV495" i="5"/>
  <c r="BU495" i="5"/>
  <c r="BY487" i="5"/>
  <c r="CM495" i="5"/>
  <c r="CI495" i="5"/>
  <c r="CE495" i="5"/>
  <c r="CP495" i="5"/>
  <c r="CL495" i="5"/>
  <c r="CH495" i="5"/>
  <c r="CD495" i="5"/>
  <c r="CO495" i="5"/>
  <c r="CK495" i="5"/>
  <c r="CG495" i="5"/>
  <c r="CC495" i="5"/>
  <c r="CN495" i="5"/>
  <c r="CJ495" i="5"/>
  <c r="CF495" i="5"/>
  <c r="DF495" i="5"/>
  <c r="DB495" i="5"/>
  <c r="CX495" i="5"/>
  <c r="CT495" i="5"/>
  <c r="DE495" i="5"/>
  <c r="DA495" i="5"/>
  <c r="CW495" i="5"/>
  <c r="CS495" i="5"/>
  <c r="DD495" i="5"/>
  <c r="CZ495" i="5"/>
  <c r="CV495" i="5"/>
  <c r="CR495" i="5"/>
  <c r="DC495" i="5"/>
  <c r="CY495" i="5"/>
  <c r="CU495" i="5"/>
  <c r="CQ495" i="5"/>
  <c r="BK495" i="5"/>
  <c r="E499" i="5"/>
  <c r="CB499" i="5"/>
  <c r="BX499" i="5"/>
  <c r="CA499" i="5"/>
  <c r="BW499" i="5"/>
  <c r="BZ499" i="5"/>
  <c r="BV499" i="5"/>
  <c r="BU499" i="5"/>
  <c r="BY491" i="5"/>
  <c r="CM499" i="5"/>
  <c r="CI499" i="5"/>
  <c r="CE499" i="5"/>
  <c r="CP499" i="5"/>
  <c r="CL499" i="5"/>
  <c r="CH499" i="5"/>
  <c r="CD499" i="5"/>
  <c r="CO499" i="5"/>
  <c r="CK499" i="5"/>
  <c r="CG499" i="5"/>
  <c r="CC499" i="5"/>
  <c r="CN499" i="5"/>
  <c r="CJ499" i="5"/>
  <c r="CF499" i="5"/>
  <c r="DF499" i="5"/>
  <c r="DB499" i="5"/>
  <c r="CX499" i="5"/>
  <c r="CT499" i="5"/>
  <c r="DE499" i="5"/>
  <c r="DA499" i="5"/>
  <c r="CW499" i="5"/>
  <c r="CS499" i="5"/>
  <c r="DD499" i="5"/>
  <c r="CZ499" i="5"/>
  <c r="CV499" i="5"/>
  <c r="CR499" i="5"/>
  <c r="DC499" i="5"/>
  <c r="CY499" i="5"/>
  <c r="CU499" i="5"/>
  <c r="CQ499" i="5"/>
  <c r="BK499" i="5"/>
  <c r="E153" i="5"/>
  <c r="E161" i="5"/>
  <c r="E169" i="5"/>
  <c r="E177" i="5"/>
  <c r="E185" i="5"/>
  <c r="E193" i="5"/>
  <c r="E201" i="5"/>
  <c r="E209" i="5"/>
  <c r="E217" i="5"/>
  <c r="E225" i="5"/>
  <c r="E233" i="5"/>
  <c r="E241" i="5"/>
  <c r="E249" i="5"/>
  <c r="E257" i="5"/>
  <c r="E265" i="5"/>
  <c r="E273" i="5"/>
  <c r="E281" i="5"/>
  <c r="E289" i="5"/>
  <c r="E297" i="5"/>
  <c r="E305" i="5"/>
  <c r="E313" i="5"/>
  <c r="E321" i="5"/>
  <c r="E329" i="5"/>
  <c r="E337" i="5"/>
  <c r="E345" i="5"/>
  <c r="E353" i="5"/>
  <c r="E361" i="5"/>
  <c r="E369" i="5"/>
  <c r="E377" i="5"/>
  <c r="E385" i="5"/>
  <c r="E393" i="5"/>
  <c r="E401" i="5"/>
  <c r="E409" i="5"/>
  <c r="E417" i="5"/>
  <c r="E425" i="5"/>
  <c r="E433" i="5"/>
  <c r="E441" i="5"/>
  <c r="E449" i="5"/>
  <c r="E457" i="5"/>
  <c r="E465" i="5"/>
  <c r="E473" i="5"/>
  <c r="E481" i="5"/>
  <c r="E489" i="5"/>
  <c r="E497" i="5"/>
  <c r="AK155" i="5"/>
  <c r="AK171" i="5"/>
  <c r="AK187" i="5"/>
  <c r="AK203" i="5"/>
  <c r="AK219" i="5"/>
  <c r="AK235" i="5"/>
  <c r="AK251" i="5"/>
  <c r="AK267" i="5"/>
  <c r="AK283" i="5"/>
  <c r="AK299" i="5"/>
  <c r="AK315" i="5"/>
  <c r="AK331" i="5"/>
  <c r="AK347" i="5"/>
  <c r="AK363" i="5"/>
  <c r="AK379" i="5"/>
  <c r="AK395" i="5"/>
  <c r="AK411" i="5"/>
  <c r="AK427" i="5"/>
  <c r="AK443" i="5"/>
  <c r="AK459" i="5"/>
  <c r="AK475" i="5"/>
  <c r="AK491" i="5"/>
  <c r="BU4" i="5"/>
  <c r="CB4" i="5"/>
  <c r="BX4" i="5"/>
  <c r="BV4" i="5"/>
  <c r="CA4" i="5"/>
  <c r="BZ4" i="5"/>
  <c r="BW4" i="5"/>
  <c r="CY4" i="5"/>
  <c r="CQ4" i="5"/>
  <c r="CW4" i="5"/>
  <c r="DC4" i="5"/>
  <c r="CU4" i="5"/>
  <c r="DA4" i="5"/>
  <c r="CS4" i="5"/>
  <c r="BK4" i="5"/>
  <c r="I8" i="5"/>
  <c r="BZ8" i="5"/>
  <c r="BV8" i="5"/>
  <c r="BW8" i="5" s="1"/>
  <c r="BU8" i="5"/>
  <c r="CB8" i="5"/>
  <c r="BX8" i="5"/>
  <c r="CA8" i="5"/>
  <c r="CY8" i="5"/>
  <c r="CQ8" i="5"/>
  <c r="CW8" i="5"/>
  <c r="DC8" i="5"/>
  <c r="CU8" i="5"/>
  <c r="DA8" i="5"/>
  <c r="CS8" i="5"/>
  <c r="BK8" i="5"/>
  <c r="BZ12" i="5"/>
  <c r="BV12" i="5"/>
  <c r="BU12" i="5"/>
  <c r="BY4" i="5"/>
  <c r="CB12" i="5"/>
  <c r="BX12" i="5"/>
  <c r="CA12" i="5"/>
  <c r="BW12" i="5"/>
  <c r="DA12" i="5"/>
  <c r="CW12" i="5"/>
  <c r="CS12" i="5"/>
  <c r="CQ12" i="5"/>
  <c r="DC12" i="5"/>
  <c r="CY12" i="5"/>
  <c r="CU12" i="5"/>
  <c r="BK12" i="5"/>
  <c r="I16" i="5"/>
  <c r="BZ16" i="5"/>
  <c r="BV16" i="5"/>
  <c r="BW16" i="5" s="1"/>
  <c r="BU16" i="5"/>
  <c r="BY8" i="5"/>
  <c r="CB16" i="5"/>
  <c r="BX16" i="5"/>
  <c r="CA16" i="5"/>
  <c r="DC16" i="5"/>
  <c r="CY16" i="5"/>
  <c r="CU16" i="5"/>
  <c r="CQ16" i="5"/>
  <c r="DA16" i="5"/>
  <c r="CW16" i="5"/>
  <c r="CS16" i="5"/>
  <c r="BK16" i="5"/>
  <c r="BZ20" i="5"/>
  <c r="BV20" i="5"/>
  <c r="BW20" i="5" s="1"/>
  <c r="BU20" i="5"/>
  <c r="BY12" i="5"/>
  <c r="CB20" i="5"/>
  <c r="BX20" i="5"/>
  <c r="CA20" i="5"/>
  <c r="DC20" i="5"/>
  <c r="CY20" i="5"/>
  <c r="CU20" i="5"/>
  <c r="CQ20" i="5"/>
  <c r="DA20" i="5"/>
  <c r="CW20" i="5"/>
  <c r="CS20" i="5"/>
  <c r="BK20" i="5"/>
  <c r="I24" i="5"/>
  <c r="BZ24" i="5"/>
  <c r="BV24" i="5"/>
  <c r="BW24" i="5" s="1"/>
  <c r="BU24" i="5"/>
  <c r="BY16" i="5"/>
  <c r="CB24" i="5"/>
  <c r="BX24" i="5"/>
  <c r="CA24" i="5"/>
  <c r="DC24" i="5"/>
  <c r="CY24" i="5"/>
  <c r="CU24" i="5"/>
  <c r="CQ24" i="5"/>
  <c r="DA24" i="5"/>
  <c r="CW24" i="5"/>
  <c r="CS24" i="5"/>
  <c r="BK24" i="5"/>
  <c r="BZ28" i="5"/>
  <c r="BV28" i="5"/>
  <c r="BW28" i="5" s="1"/>
  <c r="BU28" i="5"/>
  <c r="BY20" i="5"/>
  <c r="CB28" i="5"/>
  <c r="BX28" i="5"/>
  <c r="CA28" i="5"/>
  <c r="DC28" i="5"/>
  <c r="CY28" i="5"/>
  <c r="CU28" i="5"/>
  <c r="CQ28" i="5"/>
  <c r="DA28" i="5"/>
  <c r="CW28" i="5"/>
  <c r="CS28" i="5"/>
  <c r="BK28" i="5"/>
  <c r="BZ32" i="5"/>
  <c r="BV32" i="5"/>
  <c r="BW32" i="5" s="1"/>
  <c r="BU32" i="5"/>
  <c r="BY24" i="5"/>
  <c r="CB32" i="5"/>
  <c r="BX32" i="5"/>
  <c r="CA32" i="5"/>
  <c r="DC32" i="5"/>
  <c r="CY32" i="5"/>
  <c r="CU32" i="5"/>
  <c r="CQ32" i="5"/>
  <c r="DA32" i="5"/>
  <c r="CW32" i="5"/>
  <c r="CS32" i="5"/>
  <c r="BK32" i="5"/>
  <c r="BZ36" i="5"/>
  <c r="BV36" i="5"/>
  <c r="BW36" i="5" s="1"/>
  <c r="BU36" i="5"/>
  <c r="BY28" i="5"/>
  <c r="CB36" i="5"/>
  <c r="BX36" i="5"/>
  <c r="CA36" i="5"/>
  <c r="DC36" i="5"/>
  <c r="CY36" i="5"/>
  <c r="CU36" i="5"/>
  <c r="CQ36" i="5"/>
  <c r="DA36" i="5"/>
  <c r="CW36" i="5"/>
  <c r="CS36" i="5"/>
  <c r="BK36" i="5"/>
  <c r="BZ40" i="5"/>
  <c r="BV40" i="5"/>
  <c r="BW40" i="5" s="1"/>
  <c r="BU40" i="5"/>
  <c r="BY32" i="5"/>
  <c r="CB40" i="5"/>
  <c r="BX40" i="5"/>
  <c r="CA40" i="5"/>
  <c r="DC40" i="5"/>
  <c r="CY40" i="5"/>
  <c r="CU40" i="5"/>
  <c r="CQ40" i="5"/>
  <c r="DA40" i="5"/>
  <c r="CW40" i="5"/>
  <c r="CS40" i="5"/>
  <c r="BK40" i="5"/>
  <c r="BZ44" i="5"/>
  <c r="BV44" i="5"/>
  <c r="BU44" i="5"/>
  <c r="BX44" i="5"/>
  <c r="BW44" i="5"/>
  <c r="BY36" i="5"/>
  <c r="CB44" i="5"/>
  <c r="CA44" i="5"/>
  <c r="DC44" i="5"/>
  <c r="CY44" i="5"/>
  <c r="CU44" i="5"/>
  <c r="CQ44" i="5"/>
  <c r="DA44" i="5"/>
  <c r="CW44" i="5"/>
  <c r="CS44" i="5"/>
  <c r="BK44" i="5"/>
  <c r="BZ48" i="5"/>
  <c r="BV48" i="5"/>
  <c r="BU48" i="5"/>
  <c r="BX48" i="5"/>
  <c r="BW48" i="5"/>
  <c r="BY40" i="5"/>
  <c r="CB48" i="5"/>
  <c r="CA48" i="5"/>
  <c r="DC48" i="5"/>
  <c r="CY48" i="5"/>
  <c r="CU48" i="5"/>
  <c r="CQ48" i="5"/>
  <c r="DA48" i="5"/>
  <c r="CW48" i="5"/>
  <c r="CS48" i="5"/>
  <c r="BK48" i="5"/>
  <c r="I52" i="5"/>
  <c r="BZ52" i="5"/>
  <c r="BV52" i="5"/>
  <c r="BU52" i="5"/>
  <c r="BY44" i="5"/>
  <c r="BX52" i="5"/>
  <c r="BW52" i="5"/>
  <c r="CB52" i="5"/>
  <c r="CA52" i="5"/>
  <c r="DC52" i="5"/>
  <c r="CY52" i="5"/>
  <c r="CU52" i="5"/>
  <c r="CQ52" i="5"/>
  <c r="DA52" i="5"/>
  <c r="CW52" i="5"/>
  <c r="CS52" i="5"/>
  <c r="BK52" i="5"/>
  <c r="BZ56" i="5"/>
  <c r="BV56" i="5"/>
  <c r="BU56" i="5"/>
  <c r="BY48" i="5"/>
  <c r="BX56" i="5"/>
  <c r="BW56" i="5"/>
  <c r="CB56" i="5"/>
  <c r="CA56" i="5"/>
  <c r="DC56" i="5"/>
  <c r="CY56" i="5"/>
  <c r="CU56" i="5"/>
  <c r="CQ56" i="5"/>
  <c r="DA56" i="5"/>
  <c r="CW56" i="5"/>
  <c r="CS56" i="5"/>
  <c r="BK56" i="5"/>
  <c r="BZ60" i="5"/>
  <c r="BV60" i="5"/>
  <c r="BU60" i="5"/>
  <c r="BY52" i="5"/>
  <c r="CB60" i="5"/>
  <c r="BX60" i="5"/>
  <c r="CA60" i="5"/>
  <c r="BW60" i="5"/>
  <c r="DC60" i="5"/>
  <c r="CY60" i="5"/>
  <c r="CU60" i="5"/>
  <c r="CQ60" i="5"/>
  <c r="DA60" i="5"/>
  <c r="CW60" i="5"/>
  <c r="CS60" i="5"/>
  <c r="BK60" i="5"/>
  <c r="BZ64" i="5"/>
  <c r="BV64" i="5"/>
  <c r="BU64" i="5"/>
  <c r="BY56" i="5"/>
  <c r="CB64" i="5"/>
  <c r="BX64" i="5"/>
  <c r="CA64" i="5"/>
  <c r="BW64" i="5"/>
  <c r="DC64" i="5"/>
  <c r="CY64" i="5"/>
  <c r="CU64" i="5"/>
  <c r="CQ64" i="5"/>
  <c r="DA64" i="5"/>
  <c r="CW64" i="5"/>
  <c r="CS64" i="5"/>
  <c r="BK64" i="5"/>
  <c r="BZ68" i="5"/>
  <c r="BV68" i="5"/>
  <c r="BU68" i="5"/>
  <c r="BY60" i="5"/>
  <c r="CB68" i="5"/>
  <c r="BX68" i="5"/>
  <c r="CA68" i="5"/>
  <c r="BW68" i="5"/>
  <c r="DC68" i="5"/>
  <c r="CY68" i="5"/>
  <c r="CU68" i="5"/>
  <c r="CQ68" i="5"/>
  <c r="DA68" i="5"/>
  <c r="CW68" i="5"/>
  <c r="CS68" i="5"/>
  <c r="BK68" i="5"/>
  <c r="J72" i="5"/>
  <c r="BZ72" i="5"/>
  <c r="BV72" i="5"/>
  <c r="BU72" i="5"/>
  <c r="BY64" i="5"/>
  <c r="CB72" i="5"/>
  <c r="BX72" i="5"/>
  <c r="CA72" i="5"/>
  <c r="BW72" i="5"/>
  <c r="DA72" i="5"/>
  <c r="CW72" i="5"/>
  <c r="CS72" i="5"/>
  <c r="CU72" i="5"/>
  <c r="CY72" i="5"/>
  <c r="DC72" i="5"/>
  <c r="CQ72" i="5"/>
  <c r="BK72" i="5"/>
  <c r="BZ76" i="5"/>
  <c r="BV76" i="5"/>
  <c r="BU76" i="5"/>
  <c r="BY68" i="5"/>
  <c r="CB76" i="5"/>
  <c r="BX76" i="5"/>
  <c r="CA76" i="5"/>
  <c r="BW76" i="5"/>
  <c r="DA76" i="5"/>
  <c r="CW76" i="5"/>
  <c r="CS76" i="5"/>
  <c r="CU76" i="5"/>
  <c r="CY76" i="5"/>
  <c r="DC76" i="5"/>
  <c r="CQ76" i="5"/>
  <c r="BK76" i="5"/>
  <c r="BU80" i="5"/>
  <c r="CB80" i="5"/>
  <c r="BX80" i="5"/>
  <c r="BV80" i="5"/>
  <c r="CA80" i="5"/>
  <c r="BY72" i="5"/>
  <c r="BZ80" i="5"/>
  <c r="BW80" i="5"/>
  <c r="DA80" i="5"/>
  <c r="CW80" i="5"/>
  <c r="CS80" i="5"/>
  <c r="DC80" i="5"/>
  <c r="CU80" i="5"/>
  <c r="CY80" i="5"/>
  <c r="CQ80" i="5"/>
  <c r="BK80" i="5"/>
  <c r="BU84" i="5"/>
  <c r="CB84" i="5"/>
  <c r="BX84" i="5"/>
  <c r="BV84" i="5"/>
  <c r="CA84" i="5"/>
  <c r="BY76" i="5"/>
  <c r="BZ84" i="5"/>
  <c r="BW84" i="5"/>
  <c r="DA84" i="5"/>
  <c r="CW84" i="5"/>
  <c r="CS84" i="5"/>
  <c r="CU84" i="5"/>
  <c r="DC84" i="5"/>
  <c r="CQ84" i="5"/>
  <c r="CY84" i="5"/>
  <c r="BK84" i="5"/>
  <c r="BU88" i="5"/>
  <c r="BY80" i="5"/>
  <c r="CB88" i="5"/>
  <c r="BX88" i="5"/>
  <c r="BV88" i="5"/>
  <c r="BW88" i="5" s="1"/>
  <c r="CA88" i="5"/>
  <c r="BZ88" i="5"/>
  <c r="DA88" i="5"/>
  <c r="CW88" i="5"/>
  <c r="CS88" i="5"/>
  <c r="CU88" i="5"/>
  <c r="DC88" i="5"/>
  <c r="CQ88" i="5"/>
  <c r="CY88" i="5"/>
  <c r="BK88" i="5"/>
  <c r="BZ92" i="5"/>
  <c r="BV92" i="5"/>
  <c r="BU92" i="5"/>
  <c r="BY84" i="5"/>
  <c r="CB92" i="5"/>
  <c r="BX92" i="5"/>
  <c r="CA92" i="5"/>
  <c r="BW92" i="5"/>
  <c r="DA92" i="5"/>
  <c r="CW92" i="5"/>
  <c r="CS92" i="5"/>
  <c r="CU92" i="5"/>
  <c r="DC92" i="5"/>
  <c r="CQ92" i="5"/>
  <c r="CY92" i="5"/>
  <c r="BK92" i="5"/>
  <c r="BZ96" i="5"/>
  <c r="BV96" i="5"/>
  <c r="BU96" i="5"/>
  <c r="BY88" i="5"/>
  <c r="CB96" i="5"/>
  <c r="BX96" i="5"/>
  <c r="CA96" i="5"/>
  <c r="BW96" i="5"/>
  <c r="DA96" i="5"/>
  <c r="CW96" i="5"/>
  <c r="CS96" i="5"/>
  <c r="CU96" i="5"/>
  <c r="DC96" i="5"/>
  <c r="CQ96" i="5"/>
  <c r="CY96" i="5"/>
  <c r="BK96" i="5"/>
  <c r="BZ100" i="5"/>
  <c r="BV100" i="5"/>
  <c r="BU100" i="5"/>
  <c r="BY92" i="5"/>
  <c r="CB100" i="5"/>
  <c r="BX100" i="5"/>
  <c r="CA100" i="5"/>
  <c r="BW100" i="5"/>
  <c r="DA100" i="5"/>
  <c r="CW100" i="5"/>
  <c r="CS100" i="5"/>
  <c r="CU100" i="5"/>
  <c r="DC100" i="5"/>
  <c r="CQ100" i="5"/>
  <c r="CY100" i="5"/>
  <c r="BK100" i="5"/>
  <c r="BZ104" i="5"/>
  <c r="BV104" i="5"/>
  <c r="BU104" i="5"/>
  <c r="BY96" i="5"/>
  <c r="CB104" i="5"/>
  <c r="BX104" i="5"/>
  <c r="CA104" i="5"/>
  <c r="BW104" i="5"/>
  <c r="DA104" i="5"/>
  <c r="CW104" i="5"/>
  <c r="CS104" i="5"/>
  <c r="CU104" i="5"/>
  <c r="DC104" i="5"/>
  <c r="CQ104" i="5"/>
  <c r="CY104" i="5"/>
  <c r="BK104" i="5"/>
  <c r="CB108" i="5"/>
  <c r="BX108" i="5"/>
  <c r="CA108" i="5"/>
  <c r="BZ108" i="5"/>
  <c r="BY100" i="5"/>
  <c r="BV108" i="5"/>
  <c r="BW108" i="5" s="1"/>
  <c r="BU108" i="5"/>
  <c r="DA108" i="5"/>
  <c r="CW108" i="5"/>
  <c r="CS108" i="5"/>
  <c r="CU108" i="5"/>
  <c r="DC108" i="5"/>
  <c r="CQ108" i="5"/>
  <c r="CY108" i="5"/>
  <c r="BK108" i="5"/>
  <c r="CB112" i="5"/>
  <c r="BX112" i="5"/>
  <c r="CA112" i="5"/>
  <c r="BZ112" i="5"/>
  <c r="BY104" i="5"/>
  <c r="BV112" i="5"/>
  <c r="BW112" i="5" s="1"/>
  <c r="BU112" i="5"/>
  <c r="DA112" i="5"/>
  <c r="CW112" i="5"/>
  <c r="CS112" i="5"/>
  <c r="CU112" i="5"/>
  <c r="DC112" i="5"/>
  <c r="CQ112" i="5"/>
  <c r="CY112" i="5"/>
  <c r="BK112" i="5"/>
  <c r="CB116" i="5"/>
  <c r="BX116" i="5"/>
  <c r="CA116" i="5"/>
  <c r="BZ116" i="5"/>
  <c r="BY108" i="5"/>
  <c r="BV116" i="5"/>
  <c r="BW116" i="5" s="1"/>
  <c r="BU116" i="5"/>
  <c r="DA116" i="5"/>
  <c r="CW116" i="5"/>
  <c r="CS116" i="5"/>
  <c r="CU116" i="5"/>
  <c r="DC116" i="5"/>
  <c r="CQ116" i="5"/>
  <c r="CY116" i="5"/>
  <c r="BK116" i="5"/>
  <c r="CB120" i="5"/>
  <c r="BX120" i="5"/>
  <c r="CA120" i="5"/>
  <c r="BZ120" i="5"/>
  <c r="BY112" i="5"/>
  <c r="BV120" i="5"/>
  <c r="BW120" i="5" s="1"/>
  <c r="BU120" i="5"/>
  <c r="DA120" i="5"/>
  <c r="CW120" i="5"/>
  <c r="CS120" i="5"/>
  <c r="CU120" i="5"/>
  <c r="DC120" i="5"/>
  <c r="CQ120" i="5"/>
  <c r="CY120" i="5"/>
  <c r="BK120" i="5"/>
  <c r="CB124" i="5"/>
  <c r="BX124" i="5"/>
  <c r="CA124" i="5"/>
  <c r="BZ124" i="5"/>
  <c r="BY116" i="5"/>
  <c r="BV124" i="5"/>
  <c r="BW124" i="5" s="1"/>
  <c r="BU124" i="5"/>
  <c r="DA124" i="5"/>
  <c r="CW124" i="5"/>
  <c r="CS124" i="5"/>
  <c r="CU124" i="5"/>
  <c r="DC124" i="5"/>
  <c r="CQ124" i="5"/>
  <c r="CY124" i="5"/>
  <c r="BK124" i="5"/>
  <c r="CB128" i="5"/>
  <c r="BX128" i="5"/>
  <c r="CA128" i="5"/>
  <c r="BW128" i="5"/>
  <c r="BZ128" i="5"/>
  <c r="BV128" i="5"/>
  <c r="BU128" i="5"/>
  <c r="BY120" i="5"/>
  <c r="DA128" i="5"/>
  <c r="CW128" i="5"/>
  <c r="CS128" i="5"/>
  <c r="CU128" i="5"/>
  <c r="DC128" i="5"/>
  <c r="CQ128" i="5"/>
  <c r="CY128" i="5"/>
  <c r="BK128" i="5"/>
  <c r="CB132" i="5"/>
  <c r="BX132" i="5"/>
  <c r="CA132" i="5"/>
  <c r="BW132" i="5"/>
  <c r="BZ132" i="5"/>
  <c r="BV132" i="5"/>
  <c r="BU132" i="5"/>
  <c r="BY124" i="5"/>
  <c r="DA132" i="5"/>
  <c r="CW132" i="5"/>
  <c r="CS132" i="5"/>
  <c r="CU132" i="5"/>
  <c r="DC132" i="5"/>
  <c r="CY132" i="5"/>
  <c r="CQ132" i="5"/>
  <c r="BK132" i="5"/>
  <c r="CB136" i="5"/>
  <c r="BX136" i="5"/>
  <c r="CA136" i="5"/>
  <c r="BW136" i="5"/>
  <c r="BZ136" i="5"/>
  <c r="BV136" i="5"/>
  <c r="BU136" i="5"/>
  <c r="BY128" i="5"/>
  <c r="DA136" i="5"/>
  <c r="CW136" i="5"/>
  <c r="CS136" i="5"/>
  <c r="CU136" i="5"/>
  <c r="DC136" i="5"/>
  <c r="CY136" i="5"/>
  <c r="CQ136" i="5"/>
  <c r="BK136" i="5"/>
  <c r="J140" i="5"/>
  <c r="CB140" i="5"/>
  <c r="BX140" i="5"/>
  <c r="CA140" i="5"/>
  <c r="BZ140" i="5"/>
  <c r="BV140" i="5"/>
  <c r="BW140" i="5" s="1"/>
  <c r="BU140" i="5"/>
  <c r="BY132" i="5"/>
  <c r="DA140" i="5"/>
  <c r="CW140" i="5"/>
  <c r="CS140" i="5"/>
  <c r="CU140" i="5"/>
  <c r="DC140" i="5"/>
  <c r="CY140" i="5"/>
  <c r="CQ140" i="5"/>
  <c r="BK140" i="5"/>
  <c r="CB144" i="5"/>
  <c r="BX144" i="5"/>
  <c r="CA144" i="5"/>
  <c r="BZ144" i="5"/>
  <c r="BV144" i="5"/>
  <c r="BW144" i="5" s="1"/>
  <c r="BU144" i="5"/>
  <c r="BY136" i="5"/>
  <c r="DA144" i="5"/>
  <c r="CW144" i="5"/>
  <c r="CS144" i="5"/>
  <c r="CU144" i="5"/>
  <c r="DC144" i="5"/>
  <c r="CY144" i="5"/>
  <c r="CQ144" i="5"/>
  <c r="BK144" i="5"/>
  <c r="CB148" i="5"/>
  <c r="BX148" i="5"/>
  <c r="CA148" i="5"/>
  <c r="BZ148" i="5"/>
  <c r="BV148" i="5"/>
  <c r="BW148" i="5" s="1"/>
  <c r="BU148" i="5"/>
  <c r="BY140" i="5"/>
  <c r="DA148" i="5"/>
  <c r="CW148" i="5"/>
  <c r="CS148" i="5"/>
  <c r="CU148" i="5"/>
  <c r="DC148" i="5"/>
  <c r="CY148" i="5"/>
  <c r="CQ148" i="5"/>
  <c r="BK148" i="5"/>
  <c r="I10" i="5"/>
  <c r="I18" i="5"/>
  <c r="I26" i="5"/>
  <c r="I34" i="5"/>
  <c r="I42" i="5"/>
  <c r="I50" i="5"/>
  <c r="BU5" i="5"/>
  <c r="CB5" i="5"/>
  <c r="BX5" i="5"/>
  <c r="BV5" i="5"/>
  <c r="BW5" i="5" s="1"/>
  <c r="CA5" i="5"/>
  <c r="BZ5" i="5"/>
  <c r="CY5" i="5"/>
  <c r="CQ5" i="5"/>
  <c r="CW5" i="5"/>
  <c r="DC5" i="5"/>
  <c r="CU5" i="5"/>
  <c r="DA5" i="5"/>
  <c r="CS5" i="5"/>
  <c r="BK5" i="5"/>
  <c r="BZ9" i="5"/>
  <c r="BV9" i="5"/>
  <c r="BU9" i="5"/>
  <c r="CB9" i="5"/>
  <c r="BX9" i="5"/>
  <c r="CA9" i="5"/>
  <c r="BW9" i="5"/>
  <c r="CY9" i="5"/>
  <c r="CQ9" i="5"/>
  <c r="CW9" i="5"/>
  <c r="DC9" i="5"/>
  <c r="CU9" i="5"/>
  <c r="DA9" i="5"/>
  <c r="CS9" i="5"/>
  <c r="BK9" i="5"/>
  <c r="BZ13" i="5"/>
  <c r="BV13" i="5"/>
  <c r="BW13" i="5" s="1"/>
  <c r="BU13" i="5"/>
  <c r="BY5" i="5"/>
  <c r="CB13" i="5"/>
  <c r="BX13" i="5"/>
  <c r="CA13" i="5"/>
  <c r="DC13" i="5"/>
  <c r="DA13" i="5"/>
  <c r="CW13" i="5"/>
  <c r="CS13" i="5"/>
  <c r="CQ13" i="5"/>
  <c r="CY13" i="5"/>
  <c r="CU13" i="5"/>
  <c r="BK13" i="5"/>
  <c r="BZ17" i="5"/>
  <c r="BV17" i="5"/>
  <c r="BW17" i="5" s="1"/>
  <c r="BU17" i="5"/>
  <c r="BY9" i="5"/>
  <c r="CB17" i="5"/>
  <c r="BX17" i="5"/>
  <c r="CA17" i="5"/>
  <c r="DC17" i="5"/>
  <c r="CY17" i="5"/>
  <c r="CU17" i="5"/>
  <c r="CQ17" i="5"/>
  <c r="DA17" i="5"/>
  <c r="CW17" i="5"/>
  <c r="CS17" i="5"/>
  <c r="BK17" i="5"/>
  <c r="AK21" i="5"/>
  <c r="BZ21" i="5"/>
  <c r="BV21" i="5"/>
  <c r="BW21" i="5" s="1"/>
  <c r="BU21" i="5"/>
  <c r="BY13" i="5"/>
  <c r="CB21" i="5"/>
  <c r="BX21" i="5"/>
  <c r="CA21" i="5"/>
  <c r="DC21" i="5"/>
  <c r="CY21" i="5"/>
  <c r="CU21" i="5"/>
  <c r="CQ21" i="5"/>
  <c r="DA21" i="5"/>
  <c r="CW21" i="5"/>
  <c r="CS21" i="5"/>
  <c r="BK21" i="5"/>
  <c r="BZ25" i="5"/>
  <c r="BV25" i="5"/>
  <c r="BW25" i="5" s="1"/>
  <c r="BU25" i="5"/>
  <c r="BY17" i="5"/>
  <c r="CB25" i="5"/>
  <c r="BX25" i="5"/>
  <c r="CA25" i="5"/>
  <c r="DC25" i="5"/>
  <c r="CY25" i="5"/>
  <c r="CU25" i="5"/>
  <c r="CQ25" i="5"/>
  <c r="DA25" i="5"/>
  <c r="CW25" i="5"/>
  <c r="CS25" i="5"/>
  <c r="BK25" i="5"/>
  <c r="BZ29" i="5"/>
  <c r="BV29" i="5"/>
  <c r="BW29" i="5" s="1"/>
  <c r="BU29" i="5"/>
  <c r="BY21" i="5"/>
  <c r="CB29" i="5"/>
  <c r="BX29" i="5"/>
  <c r="CA29" i="5"/>
  <c r="DC29" i="5"/>
  <c r="CY29" i="5"/>
  <c r="CU29" i="5"/>
  <c r="CQ29" i="5"/>
  <c r="DA29" i="5"/>
  <c r="CW29" i="5"/>
  <c r="CS29" i="5"/>
  <c r="BK29" i="5"/>
  <c r="BZ33" i="5"/>
  <c r="BV33" i="5"/>
  <c r="BW33" i="5" s="1"/>
  <c r="BU33" i="5"/>
  <c r="BY25" i="5"/>
  <c r="CB33" i="5"/>
  <c r="BX33" i="5"/>
  <c r="CA33" i="5"/>
  <c r="DC33" i="5"/>
  <c r="CY33" i="5"/>
  <c r="CU33" i="5"/>
  <c r="CQ33" i="5"/>
  <c r="DA33" i="5"/>
  <c r="CW33" i="5"/>
  <c r="CS33" i="5"/>
  <c r="BK33" i="5"/>
  <c r="AK37" i="5"/>
  <c r="BZ37" i="5"/>
  <c r="BV37" i="5"/>
  <c r="BU37" i="5"/>
  <c r="BY29" i="5"/>
  <c r="CB37" i="5"/>
  <c r="BX37" i="5"/>
  <c r="CA37" i="5"/>
  <c r="BW37" i="5"/>
  <c r="DC37" i="5"/>
  <c r="CY37" i="5"/>
  <c r="CU37" i="5"/>
  <c r="CQ37" i="5"/>
  <c r="DA37" i="5"/>
  <c r="CW37" i="5"/>
  <c r="CS37" i="5"/>
  <c r="BK37" i="5"/>
  <c r="BZ41" i="5"/>
  <c r="BV41" i="5"/>
  <c r="BU41" i="5"/>
  <c r="BY33" i="5"/>
  <c r="CB41" i="5"/>
  <c r="BX41" i="5"/>
  <c r="CA41" i="5"/>
  <c r="BW41" i="5"/>
  <c r="DC41" i="5"/>
  <c r="CY41" i="5"/>
  <c r="CU41" i="5"/>
  <c r="CQ41" i="5"/>
  <c r="DA41" i="5"/>
  <c r="CW41" i="5"/>
  <c r="CS41" i="5"/>
  <c r="BK41" i="5"/>
  <c r="AK45" i="5"/>
  <c r="BZ45" i="5"/>
  <c r="BV45" i="5"/>
  <c r="BU45" i="5"/>
  <c r="BX45" i="5"/>
  <c r="BW45" i="5"/>
  <c r="BY37" i="5"/>
  <c r="CB45" i="5"/>
  <c r="CA45" i="5"/>
  <c r="DC45" i="5"/>
  <c r="CY45" i="5"/>
  <c r="CU45" i="5"/>
  <c r="CQ45" i="5"/>
  <c r="DA45" i="5"/>
  <c r="CW45" i="5"/>
  <c r="CS45" i="5"/>
  <c r="BK45" i="5"/>
  <c r="BZ49" i="5"/>
  <c r="BV49" i="5"/>
  <c r="BU49" i="5"/>
  <c r="BX49" i="5"/>
  <c r="BW49" i="5"/>
  <c r="BY41" i="5"/>
  <c r="CB49" i="5"/>
  <c r="CA49" i="5"/>
  <c r="DC49" i="5"/>
  <c r="CY49" i="5"/>
  <c r="CU49" i="5"/>
  <c r="CQ49" i="5"/>
  <c r="DA49" i="5"/>
  <c r="CW49" i="5"/>
  <c r="CS49" i="5"/>
  <c r="BK49" i="5"/>
  <c r="AK53" i="5"/>
  <c r="BZ53" i="5"/>
  <c r="BV53" i="5"/>
  <c r="BU53" i="5"/>
  <c r="BY45" i="5"/>
  <c r="BX53" i="5"/>
  <c r="BW53" i="5"/>
  <c r="CB53" i="5"/>
  <c r="CA53" i="5"/>
  <c r="DC53" i="5"/>
  <c r="CY53" i="5"/>
  <c r="CU53" i="5"/>
  <c r="CQ53" i="5"/>
  <c r="DA53" i="5"/>
  <c r="CW53" i="5"/>
  <c r="CS53" i="5"/>
  <c r="BK53" i="5"/>
  <c r="BZ57" i="5"/>
  <c r="BV57" i="5"/>
  <c r="BW57" i="5" s="1"/>
  <c r="BU57" i="5"/>
  <c r="BY49" i="5"/>
  <c r="CB57" i="5"/>
  <c r="CA57" i="5"/>
  <c r="BX57" i="5"/>
  <c r="DC57" i="5"/>
  <c r="CY57" i="5"/>
  <c r="CU57" i="5"/>
  <c r="CQ57" i="5"/>
  <c r="DA57" i="5"/>
  <c r="CW57" i="5"/>
  <c r="CS57" i="5"/>
  <c r="BK57" i="5"/>
  <c r="AK61" i="5"/>
  <c r="BZ61" i="5"/>
  <c r="BV61" i="5"/>
  <c r="BW61" i="5" s="1"/>
  <c r="BU61" i="5"/>
  <c r="BY53" i="5"/>
  <c r="CB61" i="5"/>
  <c r="BX61" i="5"/>
  <c r="CA61" i="5"/>
  <c r="DC61" i="5"/>
  <c r="CY61" i="5"/>
  <c r="CU61" i="5"/>
  <c r="CQ61" i="5"/>
  <c r="DA61" i="5"/>
  <c r="CW61" i="5"/>
  <c r="CS61" i="5"/>
  <c r="BK61" i="5"/>
  <c r="BZ65" i="5"/>
  <c r="BV65" i="5"/>
  <c r="BW65" i="5" s="1"/>
  <c r="BU65" i="5"/>
  <c r="BY57" i="5"/>
  <c r="CB65" i="5"/>
  <c r="BX65" i="5"/>
  <c r="CA65" i="5"/>
  <c r="DC65" i="5"/>
  <c r="CY65" i="5"/>
  <c r="CU65" i="5"/>
  <c r="CQ65" i="5"/>
  <c r="DA65" i="5"/>
  <c r="CW65" i="5"/>
  <c r="CS65" i="5"/>
  <c r="BK65" i="5"/>
  <c r="AK69" i="5"/>
  <c r="BZ69" i="5"/>
  <c r="BV69" i="5"/>
  <c r="BU69" i="5"/>
  <c r="BY61" i="5"/>
  <c r="CB69" i="5"/>
  <c r="BX69" i="5"/>
  <c r="CA69" i="5"/>
  <c r="BW69" i="5"/>
  <c r="DC69" i="5"/>
  <c r="CY69" i="5"/>
  <c r="CU69" i="5"/>
  <c r="CQ69" i="5"/>
  <c r="DA69" i="5"/>
  <c r="CW69" i="5"/>
  <c r="CS69" i="5"/>
  <c r="BK69" i="5"/>
  <c r="BZ73" i="5"/>
  <c r="BV73" i="5"/>
  <c r="BU73" i="5"/>
  <c r="BY65" i="5"/>
  <c r="CB73" i="5"/>
  <c r="BX73" i="5"/>
  <c r="CA73" i="5"/>
  <c r="BW73" i="5"/>
  <c r="DA73" i="5"/>
  <c r="CW73" i="5"/>
  <c r="CS73" i="5"/>
  <c r="CU73" i="5"/>
  <c r="CY73" i="5"/>
  <c r="DC73" i="5"/>
  <c r="CQ73" i="5"/>
  <c r="BK73" i="5"/>
  <c r="AK77" i="5"/>
  <c r="BZ77" i="5"/>
  <c r="BV77" i="5"/>
  <c r="BU77" i="5"/>
  <c r="BY69" i="5"/>
  <c r="CB77" i="5"/>
  <c r="BX77" i="5"/>
  <c r="CA77" i="5"/>
  <c r="BW77" i="5"/>
  <c r="DA77" i="5"/>
  <c r="CW77" i="5"/>
  <c r="CS77" i="5"/>
  <c r="CU77" i="5"/>
  <c r="CY77" i="5"/>
  <c r="DC77" i="5"/>
  <c r="CQ77" i="5"/>
  <c r="BK77" i="5"/>
  <c r="BU81" i="5"/>
  <c r="CB81" i="5"/>
  <c r="BX81" i="5"/>
  <c r="BV81" i="5"/>
  <c r="CA81" i="5"/>
  <c r="BY73" i="5"/>
  <c r="BZ81" i="5"/>
  <c r="BW81" i="5"/>
  <c r="DA81" i="5"/>
  <c r="CW81" i="5"/>
  <c r="CS81" i="5"/>
  <c r="CU81" i="5"/>
  <c r="DC81" i="5"/>
  <c r="CQ81" i="5"/>
  <c r="CY81" i="5"/>
  <c r="BK81" i="5"/>
  <c r="AK85" i="5"/>
  <c r="BU85" i="5"/>
  <c r="CB85" i="5"/>
  <c r="BX85" i="5"/>
  <c r="BV85" i="5"/>
  <c r="CA85" i="5"/>
  <c r="BY77" i="5"/>
  <c r="BZ85" i="5"/>
  <c r="BW85" i="5"/>
  <c r="DA85" i="5"/>
  <c r="CW85" i="5"/>
  <c r="CS85" i="5"/>
  <c r="CU85" i="5"/>
  <c r="DC85" i="5"/>
  <c r="CQ85" i="5"/>
  <c r="CY85" i="5"/>
  <c r="BK85" i="5"/>
  <c r="BU89" i="5"/>
  <c r="BY81" i="5"/>
  <c r="CB89" i="5"/>
  <c r="BX89" i="5"/>
  <c r="BV89" i="5"/>
  <c r="CA89" i="5"/>
  <c r="BZ89" i="5"/>
  <c r="BW89" i="5"/>
  <c r="DA89" i="5"/>
  <c r="CW89" i="5"/>
  <c r="CS89" i="5"/>
  <c r="CU89" i="5"/>
  <c r="DC89" i="5"/>
  <c r="CQ89" i="5"/>
  <c r="CY89" i="5"/>
  <c r="BK89" i="5"/>
  <c r="AK93" i="5"/>
  <c r="BZ93" i="5"/>
  <c r="BV93" i="5"/>
  <c r="BW93" i="5" s="1"/>
  <c r="BU93" i="5"/>
  <c r="BY85" i="5"/>
  <c r="CB93" i="5"/>
  <c r="BX93" i="5"/>
  <c r="CA93" i="5"/>
  <c r="DA93" i="5"/>
  <c r="CW93" i="5"/>
  <c r="CS93" i="5"/>
  <c r="CU93" i="5"/>
  <c r="DC93" i="5"/>
  <c r="CQ93" i="5"/>
  <c r="CY93" i="5"/>
  <c r="BK93" i="5"/>
  <c r="BZ97" i="5"/>
  <c r="BV97" i="5"/>
  <c r="BW97" i="5" s="1"/>
  <c r="BU97" i="5"/>
  <c r="BY89" i="5"/>
  <c r="CB97" i="5"/>
  <c r="BX97" i="5"/>
  <c r="CA97" i="5"/>
  <c r="DA97" i="5"/>
  <c r="CW97" i="5"/>
  <c r="CS97" i="5"/>
  <c r="CU97" i="5"/>
  <c r="DC97" i="5"/>
  <c r="CQ97" i="5"/>
  <c r="CY97" i="5"/>
  <c r="BK97" i="5"/>
  <c r="AK101" i="5"/>
  <c r="BZ101" i="5"/>
  <c r="BV101" i="5"/>
  <c r="BW101" i="5" s="1"/>
  <c r="BU101" i="5"/>
  <c r="BY93" i="5"/>
  <c r="CB101" i="5"/>
  <c r="BX101" i="5"/>
  <c r="CA101" i="5"/>
  <c r="DA101" i="5"/>
  <c r="CW101" i="5"/>
  <c r="CS101" i="5"/>
  <c r="CU101" i="5"/>
  <c r="DC101" i="5"/>
  <c r="CQ101" i="5"/>
  <c r="CY101" i="5"/>
  <c r="BK101" i="5"/>
  <c r="BZ105" i="5"/>
  <c r="BV105" i="5"/>
  <c r="BU105" i="5"/>
  <c r="BY97" i="5"/>
  <c r="CB105" i="5"/>
  <c r="BX105" i="5"/>
  <c r="CA105" i="5"/>
  <c r="BW105" i="5"/>
  <c r="DA105" i="5"/>
  <c r="CW105" i="5"/>
  <c r="CS105" i="5"/>
  <c r="CU105" i="5"/>
  <c r="DC105" i="5"/>
  <c r="CQ105" i="5"/>
  <c r="CY105" i="5"/>
  <c r="BK105" i="5"/>
  <c r="AK109" i="5"/>
  <c r="CB109" i="5"/>
  <c r="BX109" i="5"/>
  <c r="CA109" i="5"/>
  <c r="BW109" i="5"/>
  <c r="BZ109" i="5"/>
  <c r="BY101" i="5"/>
  <c r="BV109" i="5"/>
  <c r="BU109" i="5"/>
  <c r="DA109" i="5"/>
  <c r="CW109" i="5"/>
  <c r="CS109" i="5"/>
  <c r="CU109" i="5"/>
  <c r="DC109" i="5"/>
  <c r="CQ109" i="5"/>
  <c r="CY109" i="5"/>
  <c r="BK109" i="5"/>
  <c r="CB113" i="5"/>
  <c r="BX113" i="5"/>
  <c r="CA113" i="5"/>
  <c r="BZ113" i="5"/>
  <c r="BY105" i="5"/>
  <c r="BV113" i="5"/>
  <c r="BW113" i="5" s="1"/>
  <c r="BU113" i="5"/>
  <c r="DA113" i="5"/>
  <c r="CW113" i="5"/>
  <c r="CS113" i="5"/>
  <c r="CU113" i="5"/>
  <c r="DC113" i="5"/>
  <c r="CQ113" i="5"/>
  <c r="CY113" i="5"/>
  <c r="BK113" i="5"/>
  <c r="AK117" i="5"/>
  <c r="CB117" i="5"/>
  <c r="BX117" i="5"/>
  <c r="CA117" i="5"/>
  <c r="BZ117" i="5"/>
  <c r="BY109" i="5"/>
  <c r="BV117" i="5"/>
  <c r="BW117" i="5" s="1"/>
  <c r="BU117" i="5"/>
  <c r="DA117" i="5"/>
  <c r="CW117" i="5"/>
  <c r="CS117" i="5"/>
  <c r="CU117" i="5"/>
  <c r="DC117" i="5"/>
  <c r="CQ117" i="5"/>
  <c r="CY117" i="5"/>
  <c r="BK117" i="5"/>
  <c r="CB121" i="5"/>
  <c r="BX121" i="5"/>
  <c r="CA121" i="5"/>
  <c r="BZ121" i="5"/>
  <c r="BY113" i="5"/>
  <c r="BV121" i="5"/>
  <c r="BW121" i="5" s="1"/>
  <c r="BU121" i="5"/>
  <c r="DA121" i="5"/>
  <c r="CW121" i="5"/>
  <c r="CS121" i="5"/>
  <c r="CU121" i="5"/>
  <c r="DC121" i="5"/>
  <c r="CQ121" i="5"/>
  <c r="CY121" i="5"/>
  <c r="BK121" i="5"/>
  <c r="AK125" i="5"/>
  <c r="CB125" i="5"/>
  <c r="BX125" i="5"/>
  <c r="CA125" i="5"/>
  <c r="BZ125" i="5"/>
  <c r="BY117" i="5"/>
  <c r="BV125" i="5"/>
  <c r="BW125" i="5" s="1"/>
  <c r="BU125" i="5"/>
  <c r="DA125" i="5"/>
  <c r="CW125" i="5"/>
  <c r="CS125" i="5"/>
  <c r="CU125" i="5"/>
  <c r="DC125" i="5"/>
  <c r="CQ125" i="5"/>
  <c r="CY125" i="5"/>
  <c r="BK125" i="5"/>
  <c r="CB129" i="5"/>
  <c r="BX129" i="5"/>
  <c r="CA129" i="5"/>
  <c r="BZ129" i="5"/>
  <c r="BV129" i="5"/>
  <c r="BW129" i="5" s="1"/>
  <c r="BY121" i="5"/>
  <c r="BU129" i="5"/>
  <c r="DA129" i="5"/>
  <c r="CW129" i="5"/>
  <c r="CS129" i="5"/>
  <c r="CU129" i="5"/>
  <c r="DC129" i="5"/>
  <c r="CY129" i="5"/>
  <c r="CQ129" i="5"/>
  <c r="BK129" i="5"/>
  <c r="CB133" i="5"/>
  <c r="BX133" i="5"/>
  <c r="CA133" i="5"/>
  <c r="BZ133" i="5"/>
  <c r="BV133" i="5"/>
  <c r="BW133" i="5" s="1"/>
  <c r="BY125" i="5"/>
  <c r="BU133" i="5"/>
  <c r="DA133" i="5"/>
  <c r="CW133" i="5"/>
  <c r="CS133" i="5"/>
  <c r="CU133" i="5"/>
  <c r="DC133" i="5"/>
  <c r="CY133" i="5"/>
  <c r="CQ133" i="5"/>
  <c r="BK133" i="5"/>
  <c r="CB137" i="5"/>
  <c r="BX137" i="5"/>
  <c r="CA137" i="5"/>
  <c r="BZ137" i="5"/>
  <c r="BV137" i="5"/>
  <c r="BW137" i="5" s="1"/>
  <c r="BY129" i="5"/>
  <c r="BU137" i="5"/>
  <c r="DA137" i="5"/>
  <c r="CW137" i="5"/>
  <c r="CS137" i="5"/>
  <c r="CU137" i="5"/>
  <c r="DC137" i="5"/>
  <c r="CY137" i="5"/>
  <c r="CQ137" i="5"/>
  <c r="BK137" i="5"/>
  <c r="CB141" i="5"/>
  <c r="BX141" i="5"/>
  <c r="CA141" i="5"/>
  <c r="BZ141" i="5"/>
  <c r="BV141" i="5"/>
  <c r="BW141" i="5" s="1"/>
  <c r="BY133" i="5"/>
  <c r="BU141" i="5"/>
  <c r="DA141" i="5"/>
  <c r="CW141" i="5"/>
  <c r="CS141" i="5"/>
  <c r="CU141" i="5"/>
  <c r="DC141" i="5"/>
  <c r="CY141" i="5"/>
  <c r="CQ141" i="5"/>
  <c r="BK141" i="5"/>
  <c r="CB145" i="5"/>
  <c r="BX145" i="5"/>
  <c r="CA145" i="5"/>
  <c r="BZ145" i="5"/>
  <c r="BV145" i="5"/>
  <c r="BW145" i="5" s="1"/>
  <c r="BY137" i="5"/>
  <c r="BU145" i="5"/>
  <c r="DA145" i="5"/>
  <c r="CW145" i="5"/>
  <c r="CS145" i="5"/>
  <c r="CU145" i="5"/>
  <c r="DC145" i="5"/>
  <c r="CY145" i="5"/>
  <c r="CQ145" i="5"/>
  <c r="BK145" i="5"/>
  <c r="BX2" i="5"/>
  <c r="CB2" i="5"/>
  <c r="BU2" i="5"/>
  <c r="CA2" i="5"/>
  <c r="BV2" i="5"/>
  <c r="BW2" i="5" s="1"/>
  <c r="BZ2" i="5"/>
  <c r="CW2" i="5"/>
  <c r="CY2" i="5"/>
  <c r="CS2" i="5"/>
  <c r="DA2" i="5"/>
  <c r="CQ2" i="5"/>
  <c r="CU2" i="5"/>
  <c r="DC2" i="5"/>
  <c r="BK2" i="5"/>
  <c r="BU6" i="5"/>
  <c r="CB6" i="5"/>
  <c r="BX6" i="5"/>
  <c r="BV6" i="5"/>
  <c r="CA6" i="5"/>
  <c r="BZ6" i="5"/>
  <c r="BW6" i="5"/>
  <c r="CY6" i="5"/>
  <c r="CQ6" i="5"/>
  <c r="CW6" i="5"/>
  <c r="DC6" i="5"/>
  <c r="CU6" i="5"/>
  <c r="DA6" i="5"/>
  <c r="CS6" i="5"/>
  <c r="BK6" i="5"/>
  <c r="BZ10" i="5"/>
  <c r="BV10" i="5"/>
  <c r="BU10" i="5"/>
  <c r="CB10" i="5"/>
  <c r="BX10" i="5"/>
  <c r="BY2" i="5"/>
  <c r="CA10" i="5"/>
  <c r="BW10" i="5"/>
  <c r="CN10" i="5"/>
  <c r="DB10" i="5" s="1"/>
  <c r="CJ10" i="5"/>
  <c r="CF10" i="5"/>
  <c r="CT10" i="5" s="1"/>
  <c r="CP10" i="5"/>
  <c r="CL10" i="5"/>
  <c r="CZ10" i="5" s="1"/>
  <c r="CH10" i="5"/>
  <c r="CD10" i="5"/>
  <c r="CR10" i="5" s="1"/>
  <c r="CI10" i="5"/>
  <c r="CO10" i="5"/>
  <c r="CG10" i="5"/>
  <c r="CM10" i="5"/>
  <c r="CE10" i="5"/>
  <c r="CK10" i="5"/>
  <c r="CC10" i="5"/>
  <c r="DD10" i="5"/>
  <c r="CV10" i="5"/>
  <c r="CX10" i="5"/>
  <c r="CY10" i="5"/>
  <c r="CQ10" i="5"/>
  <c r="CW10" i="5"/>
  <c r="DC10" i="5"/>
  <c r="CU10" i="5"/>
  <c r="DA10" i="5"/>
  <c r="CS10" i="5"/>
  <c r="BK10" i="5"/>
  <c r="BZ14" i="5"/>
  <c r="BV14" i="5"/>
  <c r="BW14" i="5" s="1"/>
  <c r="BU14" i="5"/>
  <c r="BY6" i="5"/>
  <c r="CB14" i="5"/>
  <c r="BX14" i="5"/>
  <c r="CA14" i="5"/>
  <c r="DC14" i="5"/>
  <c r="CY14" i="5"/>
  <c r="CU14" i="5"/>
  <c r="CQ14" i="5"/>
  <c r="DA14" i="5"/>
  <c r="CW14" i="5"/>
  <c r="CS14" i="5"/>
  <c r="BK14" i="5"/>
  <c r="BZ18" i="5"/>
  <c r="BV18" i="5"/>
  <c r="BW18" i="5" s="1"/>
  <c r="BU18" i="5"/>
  <c r="BY10" i="5"/>
  <c r="CB18" i="5"/>
  <c r="BX18" i="5"/>
  <c r="CA18" i="5"/>
  <c r="CO18" i="5"/>
  <c r="CK18" i="5"/>
  <c r="CG18" i="5"/>
  <c r="CC18" i="5"/>
  <c r="CN18" i="5"/>
  <c r="DB18" i="5" s="1"/>
  <c r="CJ18" i="5"/>
  <c r="CF18" i="5"/>
  <c r="CT18" i="5" s="1"/>
  <c r="CM18" i="5"/>
  <c r="CI18" i="5"/>
  <c r="CE18" i="5"/>
  <c r="CP18" i="5"/>
  <c r="CL18" i="5"/>
  <c r="CH18" i="5"/>
  <c r="CD18" i="5"/>
  <c r="DD18" i="5"/>
  <c r="CZ18" i="5"/>
  <c r="CV18" i="5"/>
  <c r="CR18" i="5"/>
  <c r="DC18" i="5"/>
  <c r="CY18" i="5"/>
  <c r="CU18" i="5"/>
  <c r="CQ18" i="5"/>
  <c r="CX18" i="5"/>
  <c r="DA18" i="5"/>
  <c r="CW18" i="5"/>
  <c r="CS18" i="5"/>
  <c r="BK18" i="5"/>
  <c r="BZ22" i="5"/>
  <c r="BV22" i="5"/>
  <c r="BW22" i="5" s="1"/>
  <c r="BU22" i="5"/>
  <c r="BY14" i="5"/>
  <c r="CB22" i="5"/>
  <c r="BX22" i="5"/>
  <c r="CA22" i="5"/>
  <c r="DC22" i="5"/>
  <c r="CY22" i="5"/>
  <c r="CU22" i="5"/>
  <c r="CQ22" i="5"/>
  <c r="DA22" i="5"/>
  <c r="CW22" i="5"/>
  <c r="CS22" i="5"/>
  <c r="BK22" i="5"/>
  <c r="BZ26" i="5"/>
  <c r="BV26" i="5"/>
  <c r="BW26" i="5" s="1"/>
  <c r="BU26" i="5"/>
  <c r="BY18" i="5"/>
  <c r="CB26" i="5"/>
  <c r="BX26" i="5"/>
  <c r="CA26" i="5"/>
  <c r="CO26" i="5"/>
  <c r="CK26" i="5"/>
  <c r="CG26" i="5"/>
  <c r="CC26" i="5"/>
  <c r="CN26" i="5"/>
  <c r="DB26" i="5" s="1"/>
  <c r="CJ26" i="5"/>
  <c r="CF26" i="5"/>
  <c r="CT26" i="5" s="1"/>
  <c r="CM26" i="5"/>
  <c r="CI26" i="5"/>
  <c r="CE26" i="5"/>
  <c r="CP26" i="5"/>
  <c r="CL26" i="5"/>
  <c r="CH26" i="5"/>
  <c r="CD26" i="5"/>
  <c r="DD26" i="5"/>
  <c r="CZ26" i="5"/>
  <c r="CV26" i="5"/>
  <c r="CR26" i="5"/>
  <c r="DC26" i="5"/>
  <c r="CY26" i="5"/>
  <c r="CU26" i="5"/>
  <c r="CQ26" i="5"/>
  <c r="CX26" i="5"/>
  <c r="DA26" i="5"/>
  <c r="CW26" i="5"/>
  <c r="CS26" i="5"/>
  <c r="BK26" i="5"/>
  <c r="BZ30" i="5"/>
  <c r="BV30" i="5"/>
  <c r="BW30" i="5" s="1"/>
  <c r="BU30" i="5"/>
  <c r="BY22" i="5"/>
  <c r="CB30" i="5"/>
  <c r="BX30" i="5"/>
  <c r="CA30" i="5"/>
  <c r="DC30" i="5"/>
  <c r="CY30" i="5"/>
  <c r="CU30" i="5"/>
  <c r="CQ30" i="5"/>
  <c r="DA30" i="5"/>
  <c r="CW30" i="5"/>
  <c r="CS30" i="5"/>
  <c r="BK30" i="5"/>
  <c r="BZ34" i="5"/>
  <c r="BV34" i="5"/>
  <c r="BW34" i="5" s="1"/>
  <c r="BU34" i="5"/>
  <c r="BY26" i="5"/>
  <c r="CB34" i="5"/>
  <c r="BX34" i="5"/>
  <c r="CA34" i="5"/>
  <c r="CO34" i="5"/>
  <c r="CK34" i="5"/>
  <c r="CG34" i="5"/>
  <c r="CC34" i="5"/>
  <c r="CN34" i="5"/>
  <c r="DB34" i="5" s="1"/>
  <c r="CJ34" i="5"/>
  <c r="CF34" i="5"/>
  <c r="CT34" i="5" s="1"/>
  <c r="CM34" i="5"/>
  <c r="CI34" i="5"/>
  <c r="CE34" i="5"/>
  <c r="CP34" i="5"/>
  <c r="CL34" i="5"/>
  <c r="CH34" i="5"/>
  <c r="CD34" i="5"/>
  <c r="DD34" i="5"/>
  <c r="CZ34" i="5"/>
  <c r="CV34" i="5"/>
  <c r="CR34" i="5"/>
  <c r="DC34" i="5"/>
  <c r="CY34" i="5"/>
  <c r="CU34" i="5"/>
  <c r="CQ34" i="5"/>
  <c r="CX34" i="5"/>
  <c r="DA34" i="5"/>
  <c r="CW34" i="5"/>
  <c r="CS34" i="5"/>
  <c r="BK34" i="5"/>
  <c r="BZ38" i="5"/>
  <c r="BV38" i="5"/>
  <c r="BW38" i="5" s="1"/>
  <c r="BU38" i="5"/>
  <c r="BY30" i="5"/>
  <c r="CB38" i="5"/>
  <c r="BX38" i="5"/>
  <c r="CA38" i="5"/>
  <c r="DC38" i="5"/>
  <c r="CY38" i="5"/>
  <c r="CU38" i="5"/>
  <c r="CQ38" i="5"/>
  <c r="DA38" i="5"/>
  <c r="CW38" i="5"/>
  <c r="CS38" i="5"/>
  <c r="BK38" i="5"/>
  <c r="BZ42" i="5"/>
  <c r="BV42" i="5"/>
  <c r="BW42" i="5" s="1"/>
  <c r="BU42" i="5"/>
  <c r="BY34" i="5"/>
  <c r="CB42" i="5"/>
  <c r="BX42" i="5"/>
  <c r="CA42" i="5"/>
  <c r="CO42" i="5"/>
  <c r="CK42" i="5"/>
  <c r="CG42" i="5"/>
  <c r="CC42" i="5"/>
  <c r="CN42" i="5"/>
  <c r="DB42" i="5" s="1"/>
  <c r="CJ42" i="5"/>
  <c r="CF42" i="5"/>
  <c r="CT42" i="5" s="1"/>
  <c r="CM42" i="5"/>
  <c r="CI42" i="5"/>
  <c r="CE42" i="5"/>
  <c r="CP42" i="5"/>
  <c r="CL42" i="5"/>
  <c r="CH42" i="5"/>
  <c r="CD42" i="5"/>
  <c r="DD42" i="5"/>
  <c r="CZ42" i="5"/>
  <c r="CV42" i="5"/>
  <c r="CR42" i="5"/>
  <c r="DC42" i="5"/>
  <c r="CY42" i="5"/>
  <c r="CU42" i="5"/>
  <c r="CQ42" i="5"/>
  <c r="CX42" i="5"/>
  <c r="DA42" i="5"/>
  <c r="CW42" i="5"/>
  <c r="CS42" i="5"/>
  <c r="BK42" i="5"/>
  <c r="BZ46" i="5"/>
  <c r="BV46" i="5"/>
  <c r="BU46" i="5"/>
  <c r="BX46" i="5"/>
  <c r="BW46" i="5"/>
  <c r="BY38" i="5"/>
  <c r="CB46" i="5"/>
  <c r="CA46" i="5"/>
  <c r="DC46" i="5"/>
  <c r="CY46" i="5"/>
  <c r="CU46" i="5"/>
  <c r="CQ46" i="5"/>
  <c r="DA46" i="5"/>
  <c r="CW46" i="5"/>
  <c r="CS46" i="5"/>
  <c r="BK46" i="5"/>
  <c r="BZ50" i="5"/>
  <c r="BV50" i="5"/>
  <c r="BU50" i="5"/>
  <c r="BX50" i="5"/>
  <c r="BW50" i="5"/>
  <c r="BY42" i="5"/>
  <c r="CB50" i="5"/>
  <c r="CA50" i="5"/>
  <c r="CO50" i="5"/>
  <c r="CK50" i="5"/>
  <c r="CG50" i="5"/>
  <c r="CC50" i="5"/>
  <c r="CN50" i="5"/>
  <c r="DB50" i="5" s="1"/>
  <c r="CJ50" i="5"/>
  <c r="CF50" i="5"/>
  <c r="CT50" i="5" s="1"/>
  <c r="CM50" i="5"/>
  <c r="CI50" i="5"/>
  <c r="CE50" i="5"/>
  <c r="CP50" i="5"/>
  <c r="CL50" i="5"/>
  <c r="CH50" i="5"/>
  <c r="CD50" i="5"/>
  <c r="DD50" i="5"/>
  <c r="CZ50" i="5"/>
  <c r="CV50" i="5"/>
  <c r="CR50" i="5"/>
  <c r="DC50" i="5"/>
  <c r="CY50" i="5"/>
  <c r="CU50" i="5"/>
  <c r="CQ50" i="5"/>
  <c r="CX50" i="5"/>
  <c r="DA50" i="5"/>
  <c r="CW50" i="5"/>
  <c r="CS50" i="5"/>
  <c r="BK50" i="5"/>
  <c r="BZ54" i="5"/>
  <c r="BV54" i="5"/>
  <c r="BU54" i="5"/>
  <c r="BY46" i="5"/>
  <c r="BX54" i="5"/>
  <c r="BW54" i="5"/>
  <c r="CB54" i="5"/>
  <c r="CA54" i="5"/>
  <c r="DC54" i="5"/>
  <c r="CY54" i="5"/>
  <c r="CU54" i="5"/>
  <c r="CQ54" i="5"/>
  <c r="DA54" i="5"/>
  <c r="CW54" i="5"/>
  <c r="CS54" i="5"/>
  <c r="BK54" i="5"/>
  <c r="BZ58" i="5"/>
  <c r="BV58" i="5"/>
  <c r="BW58" i="5" s="1"/>
  <c r="BU58" i="5"/>
  <c r="BY50" i="5"/>
  <c r="CB58" i="5"/>
  <c r="BX58" i="5"/>
  <c r="CA58" i="5"/>
  <c r="DC58" i="5"/>
  <c r="CY58" i="5"/>
  <c r="CU58" i="5"/>
  <c r="CQ58" i="5"/>
  <c r="DA58" i="5"/>
  <c r="CW58" i="5"/>
  <c r="CS58" i="5"/>
  <c r="BK58" i="5"/>
  <c r="BZ62" i="5"/>
  <c r="BV62" i="5"/>
  <c r="BW62" i="5" s="1"/>
  <c r="BU62" i="5"/>
  <c r="BY54" i="5"/>
  <c r="CB62" i="5"/>
  <c r="BX62" i="5"/>
  <c r="CA62" i="5"/>
  <c r="DC62" i="5"/>
  <c r="CY62" i="5"/>
  <c r="CU62" i="5"/>
  <c r="CQ62" i="5"/>
  <c r="DA62" i="5"/>
  <c r="CW62" i="5"/>
  <c r="CS62" i="5"/>
  <c r="BK62" i="5"/>
  <c r="BZ66" i="5"/>
  <c r="BV66" i="5"/>
  <c r="BW66" i="5" s="1"/>
  <c r="BU66" i="5"/>
  <c r="BY58" i="5"/>
  <c r="CB66" i="5"/>
  <c r="BX66" i="5"/>
  <c r="CA66" i="5"/>
  <c r="DC66" i="5"/>
  <c r="CY66" i="5"/>
  <c r="CU66" i="5"/>
  <c r="CQ66" i="5"/>
  <c r="DA66" i="5"/>
  <c r="CW66" i="5"/>
  <c r="CS66" i="5"/>
  <c r="BK66" i="5"/>
  <c r="BZ70" i="5"/>
  <c r="BV70" i="5"/>
  <c r="BW70" i="5" s="1"/>
  <c r="BU70" i="5"/>
  <c r="BY62" i="5"/>
  <c r="CB70" i="5"/>
  <c r="BX70" i="5"/>
  <c r="CA70" i="5"/>
  <c r="DA70" i="5"/>
  <c r="CY70" i="5"/>
  <c r="CU70" i="5"/>
  <c r="CQ70" i="5"/>
  <c r="DC70" i="5"/>
  <c r="CW70" i="5"/>
  <c r="CS70" i="5"/>
  <c r="BK70" i="5"/>
  <c r="BZ74" i="5"/>
  <c r="BV74" i="5"/>
  <c r="BW74" i="5" s="1"/>
  <c r="BU74" i="5"/>
  <c r="BY66" i="5"/>
  <c r="CB74" i="5"/>
  <c r="BX74" i="5"/>
  <c r="CA74" i="5"/>
  <c r="DA74" i="5"/>
  <c r="CW74" i="5"/>
  <c r="CS74" i="5"/>
  <c r="CU74" i="5"/>
  <c r="CY74" i="5"/>
  <c r="DC74" i="5"/>
  <c r="CQ74" i="5"/>
  <c r="BK74" i="5"/>
  <c r="BZ78" i="5"/>
  <c r="BV78" i="5"/>
  <c r="BW78" i="5" s="1"/>
  <c r="BU78" i="5"/>
  <c r="BY70" i="5"/>
  <c r="CB78" i="5"/>
  <c r="BX78" i="5"/>
  <c r="CA78" i="5"/>
  <c r="DA78" i="5"/>
  <c r="CW78" i="5"/>
  <c r="CS78" i="5"/>
  <c r="CU78" i="5"/>
  <c r="CY78" i="5"/>
  <c r="DC78" i="5"/>
  <c r="CQ78" i="5"/>
  <c r="BK78" i="5"/>
  <c r="BU82" i="5"/>
  <c r="CB82" i="5"/>
  <c r="BX82" i="5"/>
  <c r="BV82" i="5"/>
  <c r="CA82" i="5"/>
  <c r="BY74" i="5"/>
  <c r="BZ82" i="5"/>
  <c r="BW82" i="5"/>
  <c r="DA82" i="5"/>
  <c r="CW82" i="5"/>
  <c r="CS82" i="5"/>
  <c r="CU82" i="5"/>
  <c r="DC82" i="5"/>
  <c r="CQ82" i="5"/>
  <c r="CY82" i="5"/>
  <c r="BK82" i="5"/>
  <c r="BU86" i="5"/>
  <c r="CB86" i="5"/>
  <c r="BX86" i="5"/>
  <c r="BV86" i="5"/>
  <c r="CA86" i="5"/>
  <c r="BY78" i="5"/>
  <c r="BZ86" i="5"/>
  <c r="BW86" i="5"/>
  <c r="DA86" i="5"/>
  <c r="CW86" i="5"/>
  <c r="CS86" i="5"/>
  <c r="CU86" i="5"/>
  <c r="DC86" i="5"/>
  <c r="CQ86" i="5"/>
  <c r="CY86" i="5"/>
  <c r="BK86" i="5"/>
  <c r="BU90" i="5"/>
  <c r="BY82" i="5"/>
  <c r="CB90" i="5"/>
  <c r="BX90" i="5"/>
  <c r="BV90" i="5"/>
  <c r="BW90" i="5" s="1"/>
  <c r="CA90" i="5"/>
  <c r="BZ90" i="5"/>
  <c r="DA90" i="5"/>
  <c r="CW90" i="5"/>
  <c r="CS90" i="5"/>
  <c r="CU90" i="5"/>
  <c r="DC90" i="5"/>
  <c r="CQ90" i="5"/>
  <c r="CY90" i="5"/>
  <c r="BK90" i="5"/>
  <c r="BZ94" i="5"/>
  <c r="BV94" i="5"/>
  <c r="BW94" i="5" s="1"/>
  <c r="BU94" i="5"/>
  <c r="BY86" i="5"/>
  <c r="CB94" i="5"/>
  <c r="BX94" i="5"/>
  <c r="CA94" i="5"/>
  <c r="DA94" i="5"/>
  <c r="CW94" i="5"/>
  <c r="CS94" i="5"/>
  <c r="CU94" i="5"/>
  <c r="DC94" i="5"/>
  <c r="CQ94" i="5"/>
  <c r="CY94" i="5"/>
  <c r="BK94" i="5"/>
  <c r="BZ98" i="5"/>
  <c r="BV98" i="5"/>
  <c r="BW98" i="5" s="1"/>
  <c r="BU98" i="5"/>
  <c r="BY90" i="5"/>
  <c r="CB98" i="5"/>
  <c r="BX98" i="5"/>
  <c r="CA98" i="5"/>
  <c r="DA98" i="5"/>
  <c r="CW98" i="5"/>
  <c r="CS98" i="5"/>
  <c r="CU98" i="5"/>
  <c r="DC98" i="5"/>
  <c r="CQ98" i="5"/>
  <c r="CY98" i="5"/>
  <c r="BK98" i="5"/>
  <c r="BZ102" i="5"/>
  <c r="BV102" i="5"/>
  <c r="BW102" i="5" s="1"/>
  <c r="BU102" i="5"/>
  <c r="BY94" i="5"/>
  <c r="CB102" i="5"/>
  <c r="BX102" i="5"/>
  <c r="CA102" i="5"/>
  <c r="DA102" i="5"/>
  <c r="CW102" i="5"/>
  <c r="CS102" i="5"/>
  <c r="CU102" i="5"/>
  <c r="DC102" i="5"/>
  <c r="CQ102" i="5"/>
  <c r="CY102" i="5"/>
  <c r="BK102" i="5"/>
  <c r="CB106" i="5"/>
  <c r="CA106" i="5"/>
  <c r="BZ106" i="5"/>
  <c r="BV106" i="5"/>
  <c r="BU106" i="5"/>
  <c r="BY98" i="5"/>
  <c r="BX106" i="5"/>
  <c r="BW106" i="5"/>
  <c r="DA106" i="5"/>
  <c r="CW106" i="5"/>
  <c r="CS106" i="5"/>
  <c r="CU106" i="5"/>
  <c r="DC106" i="5"/>
  <c r="CQ106" i="5"/>
  <c r="CY106" i="5"/>
  <c r="BK106" i="5"/>
  <c r="CB110" i="5"/>
  <c r="BX110" i="5"/>
  <c r="CA110" i="5"/>
  <c r="BZ110" i="5"/>
  <c r="BY102" i="5"/>
  <c r="BV110" i="5"/>
  <c r="BW110" i="5" s="1"/>
  <c r="BU110" i="5"/>
  <c r="CO110" i="5"/>
  <c r="CN110" i="5"/>
  <c r="CI110" i="5"/>
  <c r="CH110" i="5"/>
  <c r="CV110" i="5" s="1"/>
  <c r="DA110" i="5"/>
  <c r="CW110" i="5"/>
  <c r="CS110" i="5"/>
  <c r="CU110" i="5"/>
  <c r="DC110" i="5"/>
  <c r="DB110" i="5"/>
  <c r="CQ110" i="5"/>
  <c r="CY110" i="5"/>
  <c r="BK110" i="5"/>
  <c r="CB114" i="5"/>
  <c r="BX114" i="5"/>
  <c r="CA114" i="5"/>
  <c r="BZ114" i="5"/>
  <c r="BY106" i="5"/>
  <c r="BV114" i="5"/>
  <c r="BW114" i="5" s="1"/>
  <c r="BU114" i="5"/>
  <c r="DA114" i="5"/>
  <c r="CW114" i="5"/>
  <c r="CS114" i="5"/>
  <c r="CU114" i="5"/>
  <c r="DC114" i="5"/>
  <c r="CQ114" i="5"/>
  <c r="CY114" i="5"/>
  <c r="BK114" i="5"/>
  <c r="CB118" i="5"/>
  <c r="BX118" i="5"/>
  <c r="CA118" i="5"/>
  <c r="BZ118" i="5"/>
  <c r="BY110" i="5"/>
  <c r="BV118" i="5"/>
  <c r="BW118" i="5" s="1"/>
  <c r="BU118" i="5"/>
  <c r="CO118" i="5"/>
  <c r="CN118" i="5"/>
  <c r="CI118" i="5"/>
  <c r="CH118" i="5"/>
  <c r="CV118" i="5" s="1"/>
  <c r="DA118" i="5"/>
  <c r="CW118" i="5"/>
  <c r="CS118" i="5"/>
  <c r="CU118" i="5"/>
  <c r="DC118" i="5"/>
  <c r="DB118" i="5"/>
  <c r="CQ118" i="5"/>
  <c r="CY118" i="5"/>
  <c r="BK118" i="5"/>
  <c r="CB122" i="5"/>
  <c r="BX122" i="5"/>
  <c r="CA122" i="5"/>
  <c r="BZ122" i="5"/>
  <c r="BY114" i="5"/>
  <c r="BV122" i="5"/>
  <c r="BW122" i="5" s="1"/>
  <c r="BU122" i="5"/>
  <c r="CO122" i="5"/>
  <c r="CN122" i="5"/>
  <c r="CI122" i="5"/>
  <c r="CH122" i="5"/>
  <c r="CV122" i="5" s="1"/>
  <c r="DA122" i="5"/>
  <c r="CW122" i="5"/>
  <c r="CS122" i="5"/>
  <c r="CU122" i="5"/>
  <c r="DC122" i="5"/>
  <c r="DB122" i="5"/>
  <c r="CQ122" i="5"/>
  <c r="CY122" i="5"/>
  <c r="BK122" i="5"/>
  <c r="CB126" i="5"/>
  <c r="BX126" i="5"/>
  <c r="CA126" i="5"/>
  <c r="BZ126" i="5"/>
  <c r="BY118" i="5"/>
  <c r="BV126" i="5"/>
  <c r="BW126" i="5" s="1"/>
  <c r="BU126" i="5"/>
  <c r="CO126" i="5"/>
  <c r="CN126" i="5"/>
  <c r="CI126" i="5"/>
  <c r="CH126" i="5"/>
  <c r="CV126" i="5" s="1"/>
  <c r="DA126" i="5"/>
  <c r="CW126" i="5"/>
  <c r="CS126" i="5"/>
  <c r="CU126" i="5"/>
  <c r="DC126" i="5"/>
  <c r="DB126" i="5"/>
  <c r="CQ126" i="5"/>
  <c r="CY126" i="5"/>
  <c r="BK126" i="5"/>
  <c r="CB130" i="5"/>
  <c r="BX130" i="5"/>
  <c r="CA130" i="5"/>
  <c r="BZ130" i="5"/>
  <c r="BV130" i="5"/>
  <c r="BW130" i="5" s="1"/>
  <c r="BU130" i="5"/>
  <c r="BY122" i="5"/>
  <c r="DA130" i="5"/>
  <c r="CW130" i="5"/>
  <c r="CS130" i="5"/>
  <c r="CU130" i="5"/>
  <c r="DC130" i="5"/>
  <c r="CY130" i="5"/>
  <c r="CQ130" i="5"/>
  <c r="BK130" i="5"/>
  <c r="CB134" i="5"/>
  <c r="BX134" i="5"/>
  <c r="CA134" i="5"/>
  <c r="BZ134" i="5"/>
  <c r="BV134" i="5"/>
  <c r="BW134" i="5" s="1"/>
  <c r="BU134" i="5"/>
  <c r="BY126" i="5"/>
  <c r="CO134" i="5"/>
  <c r="CN134" i="5"/>
  <c r="DB134" i="5" s="1"/>
  <c r="CI134" i="5"/>
  <c r="CH134" i="5"/>
  <c r="DA134" i="5"/>
  <c r="CW134" i="5"/>
  <c r="CS134" i="5"/>
  <c r="CV134" i="5"/>
  <c r="CU134" i="5"/>
  <c r="DC134" i="5"/>
  <c r="CY134" i="5"/>
  <c r="CQ134" i="5"/>
  <c r="BK134" i="5"/>
  <c r="CB138" i="5"/>
  <c r="BX138" i="5"/>
  <c r="CA138" i="5"/>
  <c r="BZ138" i="5"/>
  <c r="BV138" i="5"/>
  <c r="BW138" i="5" s="1"/>
  <c r="BU138" i="5"/>
  <c r="BY130" i="5"/>
  <c r="CO138" i="5"/>
  <c r="CN138" i="5"/>
  <c r="DB138" i="5" s="1"/>
  <c r="CI138" i="5"/>
  <c r="CH138" i="5"/>
  <c r="DA138" i="5"/>
  <c r="CW138" i="5"/>
  <c r="CS138" i="5"/>
  <c r="CV138" i="5"/>
  <c r="CU138" i="5"/>
  <c r="DC138" i="5"/>
  <c r="CY138" i="5"/>
  <c r="CQ138" i="5"/>
  <c r="BK138" i="5"/>
  <c r="CB142" i="5"/>
  <c r="BX142" i="5"/>
  <c r="CA142" i="5"/>
  <c r="BZ142" i="5"/>
  <c r="BV142" i="5"/>
  <c r="BW142" i="5" s="1"/>
  <c r="BU142" i="5"/>
  <c r="BY134" i="5"/>
  <c r="CO142" i="5"/>
  <c r="CN142" i="5"/>
  <c r="DB142" i="5" s="1"/>
  <c r="CI142" i="5"/>
  <c r="CH142" i="5"/>
  <c r="DA142" i="5"/>
  <c r="CW142" i="5"/>
  <c r="CS142" i="5"/>
  <c r="CV142" i="5"/>
  <c r="CU142" i="5"/>
  <c r="DC142" i="5"/>
  <c r="CY142" i="5"/>
  <c r="CQ142" i="5"/>
  <c r="BK142" i="5"/>
  <c r="CB146" i="5"/>
  <c r="BX146" i="5"/>
  <c r="CA146" i="5"/>
  <c r="BZ146" i="5"/>
  <c r="BV146" i="5"/>
  <c r="BW146" i="5" s="1"/>
  <c r="BU146" i="5"/>
  <c r="BY138" i="5"/>
  <c r="DA146" i="5"/>
  <c r="CW146" i="5"/>
  <c r="CS146" i="5"/>
  <c r="CU146" i="5"/>
  <c r="DC146" i="5"/>
  <c r="CY146" i="5"/>
  <c r="CQ146" i="5"/>
  <c r="BK146" i="5"/>
  <c r="I6" i="5"/>
  <c r="I14" i="5"/>
  <c r="I22" i="5"/>
  <c r="I30" i="5"/>
  <c r="I38" i="5"/>
  <c r="I46" i="5"/>
  <c r="I54" i="5"/>
  <c r="E9" i="5"/>
  <c r="E17" i="5"/>
  <c r="E25" i="5"/>
  <c r="E33" i="5"/>
  <c r="E41" i="5"/>
  <c r="E49" i="5"/>
  <c r="E57" i="5"/>
  <c r="E65" i="5"/>
  <c r="E73" i="5"/>
  <c r="E81" i="5"/>
  <c r="E89" i="5"/>
  <c r="E97" i="5"/>
  <c r="E105" i="5"/>
  <c r="E113" i="5"/>
  <c r="E121" i="5"/>
  <c r="E129" i="5"/>
  <c r="E137" i="5"/>
  <c r="E145" i="5"/>
  <c r="AK9" i="5"/>
  <c r="AK25" i="5"/>
  <c r="AK41" i="5"/>
  <c r="AK57" i="5"/>
  <c r="AK73" i="5"/>
  <c r="AK89" i="5"/>
  <c r="AK105" i="5"/>
  <c r="AK121" i="5"/>
  <c r="AK137" i="5"/>
  <c r="BU3" i="5"/>
  <c r="CB3" i="5"/>
  <c r="BX3" i="5"/>
  <c r="BV3" i="5"/>
  <c r="CA3" i="5"/>
  <c r="BZ3" i="5"/>
  <c r="BW3" i="5"/>
  <c r="CD3" i="5"/>
  <c r="CR3" i="5" s="1"/>
  <c r="CC3" i="5"/>
  <c r="CM3" i="5"/>
  <c r="CY3" i="5"/>
  <c r="CQ3" i="5"/>
  <c r="CW3" i="5"/>
  <c r="CU3" i="5"/>
  <c r="DC3" i="5"/>
  <c r="DA3" i="5"/>
  <c r="CS3" i="5"/>
  <c r="BK3" i="5"/>
  <c r="BZ7" i="5"/>
  <c r="BV7" i="5"/>
  <c r="BW7" i="5" s="1"/>
  <c r="BU7" i="5"/>
  <c r="CB7" i="5"/>
  <c r="BX7" i="5"/>
  <c r="CA7" i="5"/>
  <c r="CY7" i="5"/>
  <c r="CQ7" i="5"/>
  <c r="CW7" i="5"/>
  <c r="DC7" i="5"/>
  <c r="CU7" i="5"/>
  <c r="DA7" i="5"/>
  <c r="CS7" i="5"/>
  <c r="BK7" i="5"/>
  <c r="BZ11" i="5"/>
  <c r="BV11" i="5"/>
  <c r="BW11" i="5" s="1"/>
  <c r="BU11" i="5"/>
  <c r="BY3" i="5"/>
  <c r="CB11" i="5"/>
  <c r="BX11" i="5"/>
  <c r="CA11" i="5"/>
  <c r="CP11" i="5"/>
  <c r="DD11" i="5" s="1"/>
  <c r="CN11" i="5"/>
  <c r="DB11" i="5" s="1"/>
  <c r="CC11" i="5"/>
  <c r="CM11" i="5"/>
  <c r="CY11" i="5"/>
  <c r="CQ11" i="5"/>
  <c r="CW11" i="5"/>
  <c r="DC11" i="5"/>
  <c r="CU11" i="5"/>
  <c r="DA11" i="5"/>
  <c r="CS11" i="5"/>
  <c r="BK11" i="5"/>
  <c r="BZ15" i="5"/>
  <c r="BV15" i="5"/>
  <c r="BW15" i="5" s="1"/>
  <c r="BU15" i="5"/>
  <c r="BY7" i="5"/>
  <c r="CB15" i="5"/>
  <c r="BX15" i="5"/>
  <c r="CA15" i="5"/>
  <c r="DC15" i="5"/>
  <c r="CY15" i="5"/>
  <c r="CU15" i="5"/>
  <c r="CQ15" i="5"/>
  <c r="DA15" i="5"/>
  <c r="CW15" i="5"/>
  <c r="CS15" i="5"/>
  <c r="BK15" i="5"/>
  <c r="E19" i="5"/>
  <c r="BZ19" i="5"/>
  <c r="BV19" i="5"/>
  <c r="BU19" i="5"/>
  <c r="BY11" i="5"/>
  <c r="CB19" i="5"/>
  <c r="BX19" i="5"/>
  <c r="CA19" i="5"/>
  <c r="BW19" i="5"/>
  <c r="CP19" i="5"/>
  <c r="DD19" i="5" s="1"/>
  <c r="CO19" i="5"/>
  <c r="CN19" i="5"/>
  <c r="DB19" i="5" s="1"/>
  <c r="DC19" i="5"/>
  <c r="CY19" i="5"/>
  <c r="CU19" i="5"/>
  <c r="CQ19" i="5"/>
  <c r="DA19" i="5"/>
  <c r="CW19" i="5"/>
  <c r="CS19" i="5"/>
  <c r="BK19" i="5"/>
  <c r="E23" i="5"/>
  <c r="BZ23" i="5"/>
  <c r="BV23" i="5"/>
  <c r="BU23" i="5"/>
  <c r="BY15" i="5"/>
  <c r="CB23" i="5"/>
  <c r="BX23" i="5"/>
  <c r="CA23" i="5"/>
  <c r="BW23" i="5"/>
  <c r="DC23" i="5"/>
  <c r="CY23" i="5"/>
  <c r="CU23" i="5"/>
  <c r="CQ23" i="5"/>
  <c r="DA23" i="5"/>
  <c r="CW23" i="5"/>
  <c r="CS23" i="5"/>
  <c r="BK23" i="5"/>
  <c r="BZ27" i="5"/>
  <c r="BV27" i="5"/>
  <c r="BU27" i="5"/>
  <c r="BY19" i="5"/>
  <c r="CB27" i="5"/>
  <c r="BX27" i="5"/>
  <c r="CA27" i="5"/>
  <c r="BW27" i="5"/>
  <c r="CE27" i="5"/>
  <c r="CD27" i="5"/>
  <c r="CR27" i="5" s="1"/>
  <c r="CC27" i="5"/>
  <c r="DC27" i="5"/>
  <c r="CY27" i="5"/>
  <c r="CU27" i="5"/>
  <c r="CQ27" i="5"/>
  <c r="DA27" i="5"/>
  <c r="CW27" i="5"/>
  <c r="CS27" i="5"/>
  <c r="BK27" i="5"/>
  <c r="BZ31" i="5"/>
  <c r="BV31" i="5"/>
  <c r="BU31" i="5"/>
  <c r="BY23" i="5"/>
  <c r="CB31" i="5"/>
  <c r="BX31" i="5"/>
  <c r="CA31" i="5"/>
  <c r="BW31" i="5"/>
  <c r="DC31" i="5"/>
  <c r="CY31" i="5"/>
  <c r="CU31" i="5"/>
  <c r="CQ31" i="5"/>
  <c r="DA31" i="5"/>
  <c r="CW31" i="5"/>
  <c r="CS31" i="5"/>
  <c r="BK31" i="5"/>
  <c r="E35" i="5"/>
  <c r="BZ35" i="5"/>
  <c r="BV35" i="5"/>
  <c r="BW35" i="5" s="1"/>
  <c r="BU35" i="5"/>
  <c r="BY27" i="5"/>
  <c r="CB35" i="5"/>
  <c r="BX35" i="5"/>
  <c r="CA35" i="5"/>
  <c r="CI35" i="5"/>
  <c r="CH35" i="5"/>
  <c r="CV35" i="5" s="1"/>
  <c r="CG35" i="5"/>
  <c r="CF35" i="5"/>
  <c r="CT35" i="5" s="1"/>
  <c r="DC35" i="5"/>
  <c r="CY35" i="5"/>
  <c r="CU35" i="5"/>
  <c r="CQ35" i="5"/>
  <c r="DA35" i="5"/>
  <c r="CW35" i="5"/>
  <c r="CS35" i="5"/>
  <c r="BK35" i="5"/>
  <c r="E39" i="5"/>
  <c r="BZ39" i="5"/>
  <c r="BV39" i="5"/>
  <c r="BW39" i="5" s="1"/>
  <c r="BU39" i="5"/>
  <c r="BY31" i="5"/>
  <c r="CB39" i="5"/>
  <c r="BX39" i="5"/>
  <c r="CA39" i="5"/>
  <c r="DC39" i="5"/>
  <c r="CY39" i="5"/>
  <c r="CU39" i="5"/>
  <c r="CQ39" i="5"/>
  <c r="DA39" i="5"/>
  <c r="CW39" i="5"/>
  <c r="CS39" i="5"/>
  <c r="BK39" i="5"/>
  <c r="E43" i="5"/>
  <c r="BZ43" i="5"/>
  <c r="BV43" i="5"/>
  <c r="BW43" i="5" s="1"/>
  <c r="BU43" i="5"/>
  <c r="BX43" i="5"/>
  <c r="BY35" i="5"/>
  <c r="CB43" i="5"/>
  <c r="CA43" i="5"/>
  <c r="CP43" i="5"/>
  <c r="DD43" i="5" s="1"/>
  <c r="CO43" i="5"/>
  <c r="CN43" i="5"/>
  <c r="DB43" i="5" s="1"/>
  <c r="DC43" i="5"/>
  <c r="CY43" i="5"/>
  <c r="CU43" i="5"/>
  <c r="CQ43" i="5"/>
  <c r="DA43" i="5"/>
  <c r="CW43" i="5"/>
  <c r="CS43" i="5"/>
  <c r="BK43" i="5"/>
  <c r="E47" i="5"/>
  <c r="BZ47" i="5"/>
  <c r="BV47" i="5"/>
  <c r="BU47" i="5"/>
  <c r="BX47" i="5"/>
  <c r="BW47" i="5"/>
  <c r="BY39" i="5"/>
  <c r="CB47" i="5"/>
  <c r="CA47" i="5"/>
  <c r="DC47" i="5"/>
  <c r="CY47" i="5"/>
  <c r="CU47" i="5"/>
  <c r="CQ47" i="5"/>
  <c r="DA47" i="5"/>
  <c r="CW47" i="5"/>
  <c r="CS47" i="5"/>
  <c r="BK47" i="5"/>
  <c r="E51" i="5"/>
  <c r="BZ51" i="5"/>
  <c r="BV51" i="5"/>
  <c r="BU51" i="5"/>
  <c r="BY43" i="5"/>
  <c r="BX51" i="5"/>
  <c r="BW51" i="5"/>
  <c r="CB51" i="5"/>
  <c r="CA51" i="5"/>
  <c r="CI51" i="5"/>
  <c r="CH51" i="5"/>
  <c r="CV51" i="5" s="1"/>
  <c r="CG51" i="5"/>
  <c r="CF51" i="5"/>
  <c r="CT51" i="5" s="1"/>
  <c r="DC51" i="5"/>
  <c r="CY51" i="5"/>
  <c r="CU51" i="5"/>
  <c r="CQ51" i="5"/>
  <c r="DA51" i="5"/>
  <c r="CW51" i="5"/>
  <c r="CS51" i="5"/>
  <c r="BK51" i="5"/>
  <c r="E55" i="5"/>
  <c r="BZ55" i="5"/>
  <c r="BV55" i="5"/>
  <c r="BU55" i="5"/>
  <c r="BY47" i="5"/>
  <c r="BX55" i="5"/>
  <c r="BW55" i="5"/>
  <c r="CB55" i="5"/>
  <c r="CA55" i="5"/>
  <c r="DC55" i="5"/>
  <c r="CY55" i="5"/>
  <c r="CU55" i="5"/>
  <c r="CQ55" i="5"/>
  <c r="DA55" i="5"/>
  <c r="CW55" i="5"/>
  <c r="CS55" i="5"/>
  <c r="BK55" i="5"/>
  <c r="E59" i="5"/>
  <c r="BZ59" i="5"/>
  <c r="BV59" i="5"/>
  <c r="BU59" i="5"/>
  <c r="BY51" i="5"/>
  <c r="CB59" i="5"/>
  <c r="BX59" i="5"/>
  <c r="CA59" i="5"/>
  <c r="BW59" i="5"/>
  <c r="CP59" i="5"/>
  <c r="DD59" i="5" s="1"/>
  <c r="CO59" i="5"/>
  <c r="CN59" i="5"/>
  <c r="DB59" i="5" s="1"/>
  <c r="DC59" i="5"/>
  <c r="CY59" i="5"/>
  <c r="CU59" i="5"/>
  <c r="CQ59" i="5"/>
  <c r="DA59" i="5"/>
  <c r="CW59" i="5"/>
  <c r="CS59" i="5"/>
  <c r="BK59" i="5"/>
  <c r="E63" i="5"/>
  <c r="BZ63" i="5"/>
  <c r="BV63" i="5"/>
  <c r="BU63" i="5"/>
  <c r="BY55" i="5"/>
  <c r="CB63" i="5"/>
  <c r="BX63" i="5"/>
  <c r="CA63" i="5"/>
  <c r="BW63" i="5"/>
  <c r="CE63" i="5"/>
  <c r="CD63" i="5"/>
  <c r="CR63" i="5" s="1"/>
  <c r="CC63" i="5"/>
  <c r="DC63" i="5"/>
  <c r="CY63" i="5"/>
  <c r="CU63" i="5"/>
  <c r="CQ63" i="5"/>
  <c r="DA63" i="5"/>
  <c r="CW63" i="5"/>
  <c r="CS63" i="5"/>
  <c r="BK63" i="5"/>
  <c r="E67" i="5"/>
  <c r="BZ67" i="5"/>
  <c r="BV67" i="5"/>
  <c r="BW67" i="5" s="1"/>
  <c r="BU67" i="5"/>
  <c r="BY59" i="5"/>
  <c r="CB67" i="5"/>
  <c r="BX67" i="5"/>
  <c r="CA67" i="5"/>
  <c r="CI67" i="5"/>
  <c r="CH67" i="5"/>
  <c r="CV67" i="5" s="1"/>
  <c r="CG67" i="5"/>
  <c r="CF67" i="5"/>
  <c r="CT67" i="5" s="1"/>
  <c r="DC67" i="5"/>
  <c r="CY67" i="5"/>
  <c r="CU67" i="5"/>
  <c r="CQ67" i="5"/>
  <c r="DA67" i="5"/>
  <c r="CW67" i="5"/>
  <c r="CS67" i="5"/>
  <c r="BK67" i="5"/>
  <c r="E71" i="5"/>
  <c r="BZ71" i="5"/>
  <c r="BV71" i="5"/>
  <c r="BW71" i="5" s="1"/>
  <c r="BU71" i="5"/>
  <c r="BY63" i="5"/>
  <c r="CB71" i="5"/>
  <c r="BX71" i="5"/>
  <c r="CA71" i="5"/>
  <c r="DA71" i="5"/>
  <c r="CW71" i="5"/>
  <c r="CS71" i="5"/>
  <c r="CU71" i="5"/>
  <c r="CY71" i="5"/>
  <c r="DC71" i="5"/>
  <c r="CQ71" i="5"/>
  <c r="BK71" i="5"/>
  <c r="E75" i="5"/>
  <c r="BZ75" i="5"/>
  <c r="BV75" i="5"/>
  <c r="BU75" i="5"/>
  <c r="BY67" i="5"/>
  <c r="CB75" i="5"/>
  <c r="BX75" i="5"/>
  <c r="CA75" i="5"/>
  <c r="BW75" i="5"/>
  <c r="CP75" i="5"/>
  <c r="DD75" i="5" s="1"/>
  <c r="CO75" i="5"/>
  <c r="CN75" i="5"/>
  <c r="DB75" i="5" s="1"/>
  <c r="DA75" i="5"/>
  <c r="CW75" i="5"/>
  <c r="CS75" i="5"/>
  <c r="CU75" i="5"/>
  <c r="CY75" i="5"/>
  <c r="DC75" i="5"/>
  <c r="CQ75" i="5"/>
  <c r="BK75" i="5"/>
  <c r="E79" i="5"/>
  <c r="BU79" i="5"/>
  <c r="CB79" i="5"/>
  <c r="BW79" i="5"/>
  <c r="CA79" i="5"/>
  <c r="BV79" i="5"/>
  <c r="BY71" i="5"/>
  <c r="BZ79" i="5"/>
  <c r="BX79" i="5"/>
  <c r="CE79" i="5"/>
  <c r="CD79" i="5"/>
  <c r="CR79" i="5" s="1"/>
  <c r="CC79" i="5"/>
  <c r="DA79" i="5"/>
  <c r="CW79" i="5"/>
  <c r="CS79" i="5"/>
  <c r="DC79" i="5"/>
  <c r="CU79" i="5"/>
  <c r="CY79" i="5"/>
  <c r="CQ79" i="5"/>
  <c r="BK79" i="5"/>
  <c r="E83" i="5"/>
  <c r="BU83" i="5"/>
  <c r="CB83" i="5"/>
  <c r="BX83" i="5"/>
  <c r="BV83" i="5"/>
  <c r="CA83" i="5"/>
  <c r="BY75" i="5"/>
  <c r="BZ83" i="5"/>
  <c r="BW83" i="5"/>
  <c r="CI83" i="5"/>
  <c r="CH83" i="5"/>
  <c r="CG83" i="5"/>
  <c r="CF83" i="5"/>
  <c r="CT83" i="5" s="1"/>
  <c r="DA83" i="5"/>
  <c r="CW83" i="5"/>
  <c r="CS83" i="5"/>
  <c r="CU83" i="5"/>
  <c r="DC83" i="5"/>
  <c r="CV83" i="5"/>
  <c r="CQ83" i="5"/>
  <c r="CY83" i="5"/>
  <c r="BK83" i="5"/>
  <c r="E87" i="5"/>
  <c r="BU87" i="5"/>
  <c r="BY79" i="5"/>
  <c r="CB87" i="5"/>
  <c r="BX87" i="5"/>
  <c r="BV87" i="5"/>
  <c r="BW87" i="5" s="1"/>
  <c r="CA87" i="5"/>
  <c r="BZ87" i="5"/>
  <c r="DA87" i="5"/>
  <c r="CW87" i="5"/>
  <c r="CS87" i="5"/>
  <c r="CU87" i="5"/>
  <c r="DC87" i="5"/>
  <c r="CQ87" i="5"/>
  <c r="CY87" i="5"/>
  <c r="BK87" i="5"/>
  <c r="E91" i="5"/>
  <c r="BZ91" i="5"/>
  <c r="BV91" i="5"/>
  <c r="BU91" i="5"/>
  <c r="BY83" i="5"/>
  <c r="CB91" i="5"/>
  <c r="BX91" i="5"/>
  <c r="CA91" i="5"/>
  <c r="BW91" i="5"/>
  <c r="CP91" i="5"/>
  <c r="DD91" i="5" s="1"/>
  <c r="CO91" i="5"/>
  <c r="CN91" i="5"/>
  <c r="DB91" i="5" s="1"/>
  <c r="DA91" i="5"/>
  <c r="CW91" i="5"/>
  <c r="CS91" i="5"/>
  <c r="CU91" i="5"/>
  <c r="DC91" i="5"/>
  <c r="CQ91" i="5"/>
  <c r="CY91" i="5"/>
  <c r="BK91" i="5"/>
  <c r="E95" i="5"/>
  <c r="BZ95" i="5"/>
  <c r="BV95" i="5"/>
  <c r="BU95" i="5"/>
  <c r="BY87" i="5"/>
  <c r="CB95" i="5"/>
  <c r="BX95" i="5"/>
  <c r="CA95" i="5"/>
  <c r="BW95" i="5"/>
  <c r="CE95" i="5"/>
  <c r="CD95" i="5"/>
  <c r="CR95" i="5" s="1"/>
  <c r="CC95" i="5"/>
  <c r="DA95" i="5"/>
  <c r="CW95" i="5"/>
  <c r="CS95" i="5"/>
  <c r="CU95" i="5"/>
  <c r="DC95" i="5"/>
  <c r="CQ95" i="5"/>
  <c r="CY95" i="5"/>
  <c r="BK95" i="5"/>
  <c r="E99" i="5"/>
  <c r="BZ99" i="5"/>
  <c r="BV99" i="5"/>
  <c r="BW99" i="5" s="1"/>
  <c r="BU99" i="5"/>
  <c r="BY91" i="5"/>
  <c r="CB99" i="5"/>
  <c r="BX99" i="5"/>
  <c r="CA99" i="5"/>
  <c r="CI99" i="5"/>
  <c r="CH99" i="5"/>
  <c r="CG99" i="5"/>
  <c r="CF99" i="5"/>
  <c r="CT99" i="5" s="1"/>
  <c r="DA99" i="5"/>
  <c r="CW99" i="5"/>
  <c r="CS99" i="5"/>
  <c r="CU99" i="5"/>
  <c r="DC99" i="5"/>
  <c r="CV99" i="5"/>
  <c r="CQ99" i="5"/>
  <c r="CY99" i="5"/>
  <c r="BK99" i="5"/>
  <c r="E103" i="5"/>
  <c r="BZ103" i="5"/>
  <c r="BV103" i="5"/>
  <c r="BW103" i="5" s="1"/>
  <c r="BU103" i="5"/>
  <c r="BY95" i="5"/>
  <c r="CB103" i="5"/>
  <c r="BX103" i="5"/>
  <c r="CA103" i="5"/>
  <c r="DA103" i="5"/>
  <c r="CW103" i="5"/>
  <c r="CS103" i="5"/>
  <c r="CU103" i="5"/>
  <c r="DC103" i="5"/>
  <c r="CQ103" i="5"/>
  <c r="CY103" i="5"/>
  <c r="BK103" i="5"/>
  <c r="E107" i="5"/>
  <c r="CB107" i="5"/>
  <c r="BX107" i="5"/>
  <c r="CA107" i="5"/>
  <c r="BW107" i="5"/>
  <c r="BZ107" i="5"/>
  <c r="BY99" i="5"/>
  <c r="BV107" i="5"/>
  <c r="BU107" i="5"/>
  <c r="CP107" i="5"/>
  <c r="DD107" i="5" s="1"/>
  <c r="CO107" i="5"/>
  <c r="CN107" i="5"/>
  <c r="DB107" i="5" s="1"/>
  <c r="DA107" i="5"/>
  <c r="CW107" i="5"/>
  <c r="CS107" i="5"/>
  <c r="CU107" i="5"/>
  <c r="DC107" i="5"/>
  <c r="CQ107" i="5"/>
  <c r="CY107" i="5"/>
  <c r="BK107" i="5"/>
  <c r="E111" i="5"/>
  <c r="CB111" i="5"/>
  <c r="BX111" i="5"/>
  <c r="CA111" i="5"/>
  <c r="BZ111" i="5"/>
  <c r="BY103" i="5"/>
  <c r="BV111" i="5"/>
  <c r="BW111" i="5" s="1"/>
  <c r="BU111" i="5"/>
  <c r="CE111" i="5"/>
  <c r="CD111" i="5"/>
  <c r="CR111" i="5" s="1"/>
  <c r="CC111" i="5"/>
  <c r="DA111" i="5"/>
  <c r="CW111" i="5"/>
  <c r="CS111" i="5"/>
  <c r="CU111" i="5"/>
  <c r="DC111" i="5"/>
  <c r="CQ111" i="5"/>
  <c r="CY111" i="5"/>
  <c r="BK111" i="5"/>
  <c r="E115" i="5"/>
  <c r="CB115" i="5"/>
  <c r="BX115" i="5"/>
  <c r="CA115" i="5"/>
  <c r="BW115" i="5"/>
  <c r="BZ115" i="5"/>
  <c r="BY107" i="5"/>
  <c r="BV115" i="5"/>
  <c r="BU115" i="5"/>
  <c r="CI115" i="5"/>
  <c r="CH115" i="5"/>
  <c r="CG115" i="5"/>
  <c r="CF115" i="5"/>
  <c r="CT115" i="5" s="1"/>
  <c r="DA115" i="5"/>
  <c r="CW115" i="5"/>
  <c r="CS115" i="5"/>
  <c r="CU115" i="5"/>
  <c r="DC115" i="5"/>
  <c r="CV115" i="5"/>
  <c r="CQ115" i="5"/>
  <c r="CY115" i="5"/>
  <c r="BK115" i="5"/>
  <c r="E119" i="5"/>
  <c r="CB119" i="5"/>
  <c r="BX119" i="5"/>
  <c r="CA119" i="5"/>
  <c r="BZ119" i="5"/>
  <c r="BY111" i="5"/>
  <c r="BV119" i="5"/>
  <c r="BW119" i="5" s="1"/>
  <c r="BU119" i="5"/>
  <c r="DA119" i="5"/>
  <c r="CW119" i="5"/>
  <c r="CS119" i="5"/>
  <c r="CU119" i="5"/>
  <c r="DC119" i="5"/>
  <c r="CQ119" i="5"/>
  <c r="CY119" i="5"/>
  <c r="BK119" i="5"/>
  <c r="E123" i="5"/>
  <c r="CB123" i="5"/>
  <c r="BX123" i="5"/>
  <c r="CA123" i="5"/>
  <c r="BW123" i="5"/>
  <c r="BZ123" i="5"/>
  <c r="BY115" i="5"/>
  <c r="BV123" i="5"/>
  <c r="BU123" i="5"/>
  <c r="CP123" i="5"/>
  <c r="DD123" i="5" s="1"/>
  <c r="CO123" i="5"/>
  <c r="CN123" i="5"/>
  <c r="DB123" i="5" s="1"/>
  <c r="DA123" i="5"/>
  <c r="CW123" i="5"/>
  <c r="CS123" i="5"/>
  <c r="CU123" i="5"/>
  <c r="DC123" i="5"/>
  <c r="CQ123" i="5"/>
  <c r="CY123" i="5"/>
  <c r="BK123" i="5"/>
  <c r="E127" i="5"/>
  <c r="CB127" i="5"/>
  <c r="BX127" i="5"/>
  <c r="CA127" i="5"/>
  <c r="BZ127" i="5"/>
  <c r="BY119" i="5"/>
  <c r="BV127" i="5"/>
  <c r="BW127" i="5" s="1"/>
  <c r="BU127" i="5"/>
  <c r="CE127" i="5"/>
  <c r="CD127" i="5"/>
  <c r="CR127" i="5" s="1"/>
  <c r="CC127" i="5"/>
  <c r="DA127" i="5"/>
  <c r="CW127" i="5"/>
  <c r="CS127" i="5"/>
  <c r="CU127" i="5"/>
  <c r="DC127" i="5"/>
  <c r="CQ127" i="5"/>
  <c r="CY127" i="5"/>
  <c r="BK127" i="5"/>
  <c r="E131" i="5"/>
  <c r="CB131" i="5"/>
  <c r="BX131" i="5"/>
  <c r="CA131" i="5"/>
  <c r="BZ131" i="5"/>
  <c r="BV131" i="5"/>
  <c r="BW131" i="5" s="1"/>
  <c r="BY123" i="5"/>
  <c r="BU131" i="5"/>
  <c r="CI131" i="5"/>
  <c r="CH131" i="5"/>
  <c r="CV131" i="5" s="1"/>
  <c r="CG131" i="5"/>
  <c r="CF131" i="5"/>
  <c r="CT131" i="5" s="1"/>
  <c r="DA131" i="5"/>
  <c r="CW131" i="5"/>
  <c r="CS131" i="5"/>
  <c r="CU131" i="5"/>
  <c r="DC131" i="5"/>
  <c r="CY131" i="5"/>
  <c r="CQ131" i="5"/>
  <c r="BK131" i="5"/>
  <c r="E135" i="5"/>
  <c r="CB135" i="5"/>
  <c r="BX135" i="5"/>
  <c r="CA135" i="5"/>
  <c r="BZ135" i="5"/>
  <c r="BV135" i="5"/>
  <c r="BW135" i="5" s="1"/>
  <c r="BY127" i="5"/>
  <c r="BU135" i="5"/>
  <c r="DA135" i="5"/>
  <c r="CW135" i="5"/>
  <c r="CS135" i="5"/>
  <c r="CU135" i="5"/>
  <c r="DC135" i="5"/>
  <c r="CY135" i="5"/>
  <c r="CQ135" i="5"/>
  <c r="BK135" i="5"/>
  <c r="E139" i="5"/>
  <c r="CB139" i="5"/>
  <c r="BX139" i="5"/>
  <c r="CA139" i="5"/>
  <c r="BW139" i="5"/>
  <c r="BZ139" i="5"/>
  <c r="BV139" i="5"/>
  <c r="BY131" i="5"/>
  <c r="BU139" i="5"/>
  <c r="CP139" i="5"/>
  <c r="DD139" i="5" s="1"/>
  <c r="CO139" i="5"/>
  <c r="CN139" i="5"/>
  <c r="DB139" i="5" s="1"/>
  <c r="DA139" i="5"/>
  <c r="CW139" i="5"/>
  <c r="CS139" i="5"/>
  <c r="CU139" i="5"/>
  <c r="DC139" i="5"/>
  <c r="CY139" i="5"/>
  <c r="CQ139" i="5"/>
  <c r="BK139" i="5"/>
  <c r="E143" i="5"/>
  <c r="CB143" i="5"/>
  <c r="BX143" i="5"/>
  <c r="CA143" i="5"/>
  <c r="BW143" i="5"/>
  <c r="BZ143" i="5"/>
  <c r="BV143" i="5"/>
  <c r="BY135" i="5"/>
  <c r="BU143" i="5"/>
  <c r="CE143" i="5"/>
  <c r="CD143" i="5"/>
  <c r="CR143" i="5" s="1"/>
  <c r="CC143" i="5"/>
  <c r="DA143" i="5"/>
  <c r="CW143" i="5"/>
  <c r="CS143" i="5"/>
  <c r="CU143" i="5"/>
  <c r="DC143" i="5"/>
  <c r="CY143" i="5"/>
  <c r="CQ143" i="5"/>
  <c r="BK143" i="5"/>
  <c r="E147" i="5"/>
  <c r="CB147" i="5"/>
  <c r="BX147" i="5"/>
  <c r="CA147" i="5"/>
  <c r="BZ147" i="5"/>
  <c r="BV147" i="5"/>
  <c r="BW147" i="5" s="1"/>
  <c r="BY139" i="5"/>
  <c r="BU147" i="5"/>
  <c r="CI147" i="5"/>
  <c r="CH147" i="5"/>
  <c r="CV147" i="5" s="1"/>
  <c r="CG147" i="5"/>
  <c r="CF147" i="5"/>
  <c r="CT147" i="5" s="1"/>
  <c r="DA147" i="5"/>
  <c r="CW147" i="5"/>
  <c r="CS147" i="5"/>
  <c r="CU147" i="5"/>
  <c r="DC147" i="5"/>
  <c r="CY147" i="5"/>
  <c r="CQ147" i="5"/>
  <c r="BK147" i="5"/>
  <c r="J6" i="5"/>
  <c r="CG6" i="5" s="1"/>
  <c r="J14" i="5"/>
  <c r="CC14" i="5" s="1"/>
  <c r="J22" i="5"/>
  <c r="CC22" i="5" s="1"/>
  <c r="J30" i="5"/>
  <c r="CC30" i="5" s="1"/>
  <c r="J38" i="5"/>
  <c r="CC38" i="5" s="1"/>
  <c r="J46" i="5"/>
  <c r="CC46" i="5" s="1"/>
  <c r="J54" i="5"/>
  <c r="CM54" i="5" s="1"/>
  <c r="E10" i="5"/>
  <c r="E18" i="5"/>
  <c r="E26" i="5"/>
  <c r="E34" i="5"/>
  <c r="E42" i="5"/>
  <c r="E50" i="5"/>
  <c r="E58" i="5"/>
  <c r="E66" i="5"/>
  <c r="E74" i="5"/>
  <c r="E82" i="5"/>
  <c r="E90" i="5"/>
  <c r="E98" i="5"/>
  <c r="E106" i="5"/>
  <c r="E114" i="5"/>
  <c r="E122" i="5"/>
  <c r="E130" i="5"/>
  <c r="AK11" i="5"/>
  <c r="AK27" i="5"/>
  <c r="AK43" i="5"/>
  <c r="AK59" i="5"/>
  <c r="AK75" i="5"/>
  <c r="AK91" i="5"/>
  <c r="AK107" i="5"/>
  <c r="AK123" i="5"/>
  <c r="AK139" i="5"/>
  <c r="AK4" i="5"/>
  <c r="D4" i="5"/>
  <c r="AK36" i="5"/>
  <c r="D36" i="5"/>
  <c r="AK40" i="5"/>
  <c r="D40" i="5"/>
  <c r="AK44" i="5"/>
  <c r="D44" i="5"/>
  <c r="AK48" i="5"/>
  <c r="D48" i="5"/>
  <c r="AK56" i="5"/>
  <c r="I56" i="5"/>
  <c r="D56" i="5"/>
  <c r="AK64" i="5"/>
  <c r="I64" i="5"/>
  <c r="D64" i="5"/>
  <c r="AK76" i="5"/>
  <c r="I76" i="5"/>
  <c r="D76" i="5"/>
  <c r="AK80" i="5"/>
  <c r="I80" i="5"/>
  <c r="D80" i="5"/>
  <c r="AK88" i="5"/>
  <c r="I88" i="5"/>
  <c r="D88" i="5"/>
  <c r="AK92" i="5"/>
  <c r="I92" i="5"/>
  <c r="D92" i="5"/>
  <c r="AK96" i="5"/>
  <c r="I96" i="5"/>
  <c r="D96" i="5"/>
  <c r="AK100" i="5"/>
  <c r="I100" i="5"/>
  <c r="D100" i="5"/>
  <c r="AK104" i="5"/>
  <c r="I104" i="5"/>
  <c r="D104" i="5"/>
  <c r="AK108" i="5"/>
  <c r="I108" i="5"/>
  <c r="D108" i="5"/>
  <c r="AK112" i="5"/>
  <c r="I112" i="5"/>
  <c r="D112" i="5"/>
  <c r="AK116" i="5"/>
  <c r="I116" i="5"/>
  <c r="D116" i="5"/>
  <c r="AK120" i="5"/>
  <c r="I120" i="5"/>
  <c r="D120" i="5"/>
  <c r="AK124" i="5"/>
  <c r="I124" i="5"/>
  <c r="D124" i="5"/>
  <c r="AK132" i="5"/>
  <c r="I132" i="5"/>
  <c r="D132" i="5"/>
  <c r="AK136" i="5"/>
  <c r="I136" i="5"/>
  <c r="D136" i="5"/>
  <c r="AK148" i="5"/>
  <c r="I148" i="5"/>
  <c r="D148" i="5"/>
  <c r="AK156" i="5"/>
  <c r="I156" i="5"/>
  <c r="D156" i="5"/>
  <c r="AK164" i="5"/>
  <c r="I164" i="5"/>
  <c r="D164" i="5"/>
  <c r="AK168" i="5"/>
  <c r="I168" i="5"/>
  <c r="D168" i="5"/>
  <c r="AK176" i="5"/>
  <c r="I176" i="5"/>
  <c r="D176" i="5"/>
  <c r="AK188" i="5"/>
  <c r="I188" i="5"/>
  <c r="D188" i="5"/>
  <c r="AK196" i="5"/>
  <c r="I196" i="5"/>
  <c r="D196" i="5"/>
  <c r="AK204" i="5"/>
  <c r="I204" i="5"/>
  <c r="D204" i="5"/>
  <c r="AK212" i="5"/>
  <c r="I212" i="5"/>
  <c r="D212" i="5"/>
  <c r="AK220" i="5"/>
  <c r="I220" i="5"/>
  <c r="D220" i="5"/>
  <c r="AK228" i="5"/>
  <c r="I228" i="5"/>
  <c r="D228" i="5"/>
  <c r="AK232" i="5"/>
  <c r="I232" i="5"/>
  <c r="D232" i="5"/>
  <c r="AK240" i="5"/>
  <c r="I240" i="5"/>
  <c r="D240" i="5"/>
  <c r="AK244" i="5"/>
  <c r="I244" i="5"/>
  <c r="D244" i="5"/>
  <c r="AK248" i="5"/>
  <c r="I248" i="5"/>
  <c r="D248" i="5"/>
  <c r="AK252" i="5"/>
  <c r="I252" i="5"/>
  <c r="D252" i="5"/>
  <c r="AK260" i="5"/>
  <c r="I260" i="5"/>
  <c r="D260" i="5"/>
  <c r="AK268" i="5"/>
  <c r="I268" i="5"/>
  <c r="D268" i="5"/>
  <c r="AK272" i="5"/>
  <c r="I272" i="5"/>
  <c r="D272" i="5"/>
  <c r="AK276" i="5"/>
  <c r="I276" i="5"/>
  <c r="D276" i="5"/>
  <c r="AK280" i="5"/>
  <c r="I280" i="5"/>
  <c r="D280" i="5"/>
  <c r="AK284" i="5"/>
  <c r="I284" i="5"/>
  <c r="D284" i="5"/>
  <c r="AK288" i="5"/>
  <c r="I288" i="5"/>
  <c r="D288" i="5"/>
  <c r="AK292" i="5"/>
  <c r="I292" i="5"/>
  <c r="D292" i="5"/>
  <c r="AK296" i="5"/>
  <c r="I296" i="5"/>
  <c r="D296" i="5"/>
  <c r="AK300" i="5"/>
  <c r="I300" i="5"/>
  <c r="D300" i="5"/>
  <c r="AK304" i="5"/>
  <c r="I304" i="5"/>
  <c r="D304" i="5"/>
  <c r="AK308" i="5"/>
  <c r="I308" i="5"/>
  <c r="D308" i="5"/>
  <c r="AK312" i="5"/>
  <c r="I312" i="5"/>
  <c r="D312" i="5"/>
  <c r="AK316" i="5"/>
  <c r="I316" i="5"/>
  <c r="D316" i="5"/>
  <c r="AK324" i="5"/>
  <c r="I324" i="5"/>
  <c r="D324" i="5"/>
  <c r="AK332" i="5"/>
  <c r="I332" i="5"/>
  <c r="D332" i="5"/>
  <c r="AK340" i="5"/>
  <c r="I340" i="5"/>
  <c r="D340" i="5"/>
  <c r="AK348" i="5"/>
  <c r="I348" i="5"/>
  <c r="D348" i="5"/>
  <c r="AK356" i="5"/>
  <c r="I356" i="5"/>
  <c r="D356" i="5"/>
  <c r="AK360" i="5"/>
  <c r="I360" i="5"/>
  <c r="D360" i="5"/>
  <c r="AK364" i="5"/>
  <c r="I364" i="5"/>
  <c r="D364" i="5"/>
  <c r="AK368" i="5"/>
  <c r="I368" i="5"/>
  <c r="D368" i="5"/>
  <c r="AK372" i="5"/>
  <c r="I372" i="5"/>
  <c r="D372" i="5"/>
  <c r="AK376" i="5"/>
  <c r="I376" i="5"/>
  <c r="D376" i="5"/>
  <c r="AK380" i="5"/>
  <c r="I380" i="5"/>
  <c r="D380" i="5"/>
  <c r="AK384" i="5"/>
  <c r="I384" i="5"/>
  <c r="D384" i="5"/>
  <c r="AK388" i="5"/>
  <c r="I388" i="5"/>
  <c r="D388" i="5"/>
  <c r="AK392" i="5"/>
  <c r="I392" i="5"/>
  <c r="D392" i="5"/>
  <c r="AK396" i="5"/>
  <c r="I396" i="5"/>
  <c r="D396" i="5"/>
  <c r="AK400" i="5"/>
  <c r="I400" i="5"/>
  <c r="D400" i="5"/>
  <c r="AK404" i="5"/>
  <c r="I404" i="5"/>
  <c r="D404" i="5"/>
  <c r="AK412" i="5"/>
  <c r="I412" i="5"/>
  <c r="D412" i="5"/>
  <c r="AK416" i="5"/>
  <c r="I416" i="5"/>
  <c r="D416" i="5"/>
  <c r="AK420" i="5"/>
  <c r="I420" i="5"/>
  <c r="D420" i="5"/>
  <c r="AK424" i="5"/>
  <c r="I424" i="5"/>
  <c r="D424" i="5"/>
  <c r="AK428" i="5"/>
  <c r="I428" i="5"/>
  <c r="D428" i="5"/>
  <c r="AK432" i="5"/>
  <c r="I432" i="5"/>
  <c r="D432" i="5"/>
  <c r="AK436" i="5"/>
  <c r="I436" i="5"/>
  <c r="D436" i="5"/>
  <c r="AK440" i="5"/>
  <c r="I440" i="5"/>
  <c r="D440" i="5"/>
  <c r="AK444" i="5"/>
  <c r="I444" i="5"/>
  <c r="D444" i="5"/>
  <c r="AK448" i="5"/>
  <c r="I448" i="5"/>
  <c r="D448" i="5"/>
  <c r="AK496" i="5"/>
  <c r="I496" i="5"/>
  <c r="D496" i="5"/>
  <c r="I36" i="5"/>
  <c r="I44" i="5"/>
  <c r="I48" i="5"/>
  <c r="J56" i="5"/>
  <c r="J64" i="5"/>
  <c r="J80" i="5"/>
  <c r="J92" i="5"/>
  <c r="J100" i="5"/>
  <c r="J108" i="5"/>
  <c r="J116" i="5"/>
  <c r="J124" i="5"/>
  <c r="J132" i="5"/>
  <c r="J148" i="5"/>
  <c r="J156" i="5"/>
  <c r="J164" i="5"/>
  <c r="J188" i="5"/>
  <c r="J196" i="5"/>
  <c r="J204" i="5"/>
  <c r="J212" i="5"/>
  <c r="J220" i="5"/>
  <c r="J228" i="5"/>
  <c r="J244" i="5"/>
  <c r="J252" i="5"/>
  <c r="J260" i="5"/>
  <c r="J268" i="5"/>
  <c r="J276" i="5"/>
  <c r="J284" i="5"/>
  <c r="J292" i="5"/>
  <c r="J300" i="5"/>
  <c r="J308" i="5"/>
  <c r="J316" i="5"/>
  <c r="J324" i="5"/>
  <c r="J332" i="5"/>
  <c r="J340" i="5"/>
  <c r="J348" i="5"/>
  <c r="J356" i="5"/>
  <c r="J364" i="5"/>
  <c r="J372" i="5"/>
  <c r="J380" i="5"/>
  <c r="J388" i="5"/>
  <c r="J396" i="5"/>
  <c r="J404" i="5"/>
  <c r="J412" i="5"/>
  <c r="J420" i="5"/>
  <c r="J428" i="5"/>
  <c r="J436" i="5"/>
  <c r="J444" i="5"/>
  <c r="J496" i="5"/>
  <c r="AK8" i="5"/>
  <c r="D8" i="5"/>
  <c r="AK12" i="5"/>
  <c r="D12" i="5"/>
  <c r="AK16" i="5"/>
  <c r="D16" i="5"/>
  <c r="AK20" i="5"/>
  <c r="D20" i="5"/>
  <c r="AK24" i="5"/>
  <c r="D24" i="5"/>
  <c r="AK28" i="5"/>
  <c r="D28" i="5"/>
  <c r="AK32" i="5"/>
  <c r="D32" i="5"/>
  <c r="AK52" i="5"/>
  <c r="D52" i="5"/>
  <c r="AK60" i="5"/>
  <c r="I60" i="5"/>
  <c r="D60" i="5"/>
  <c r="AK68" i="5"/>
  <c r="I68" i="5"/>
  <c r="D68" i="5"/>
  <c r="AK72" i="5"/>
  <c r="I72" i="5"/>
  <c r="D72" i="5"/>
  <c r="AK84" i="5"/>
  <c r="I84" i="5"/>
  <c r="D84" i="5"/>
  <c r="AK128" i="5"/>
  <c r="I128" i="5"/>
  <c r="D128" i="5"/>
  <c r="AK140" i="5"/>
  <c r="I140" i="5"/>
  <c r="D140" i="5"/>
  <c r="AK144" i="5"/>
  <c r="I144" i="5"/>
  <c r="D144" i="5"/>
  <c r="D17" i="5"/>
  <c r="D25" i="5"/>
  <c r="D33" i="5"/>
  <c r="D41" i="5"/>
  <c r="D49" i="5"/>
  <c r="D57" i="5"/>
  <c r="I57" i="5"/>
  <c r="D65" i="5"/>
  <c r="I65" i="5"/>
  <c r="D73" i="5"/>
  <c r="I73" i="5"/>
  <c r="D81" i="5"/>
  <c r="I81" i="5"/>
  <c r="D89" i="5"/>
  <c r="I89" i="5"/>
  <c r="D105" i="5"/>
  <c r="I105" i="5"/>
  <c r="D113" i="5"/>
  <c r="I113" i="5"/>
  <c r="D121" i="5"/>
  <c r="I121" i="5"/>
  <c r="D129" i="5"/>
  <c r="I129" i="5"/>
  <c r="D133" i="5"/>
  <c r="I133" i="5"/>
  <c r="D141" i="5"/>
  <c r="I141" i="5"/>
  <c r="D149" i="5"/>
  <c r="I149" i="5"/>
  <c r="D157" i="5"/>
  <c r="I157" i="5"/>
  <c r="D165" i="5"/>
  <c r="I165" i="5"/>
  <c r="D173" i="5"/>
  <c r="I173" i="5"/>
  <c r="D181" i="5"/>
  <c r="I181" i="5"/>
  <c r="D189" i="5"/>
  <c r="I189" i="5"/>
  <c r="D197" i="5"/>
  <c r="I197" i="5"/>
  <c r="D205" i="5"/>
  <c r="I205" i="5"/>
  <c r="D213" i="5"/>
  <c r="I213" i="5"/>
  <c r="D221" i="5"/>
  <c r="I221" i="5"/>
  <c r="D229" i="5"/>
  <c r="I229" i="5"/>
  <c r="D237" i="5"/>
  <c r="I237" i="5"/>
  <c r="D249" i="5"/>
  <c r="I249" i="5"/>
  <c r="D305" i="5"/>
  <c r="I305" i="5"/>
  <c r="D313" i="5"/>
  <c r="I313" i="5"/>
  <c r="D321" i="5"/>
  <c r="I321" i="5"/>
  <c r="D329" i="5"/>
  <c r="I329" i="5"/>
  <c r="D337" i="5"/>
  <c r="I337" i="5"/>
  <c r="D345" i="5"/>
  <c r="I345" i="5"/>
  <c r="D353" i="5"/>
  <c r="I353" i="5"/>
  <c r="D365" i="5"/>
  <c r="I365" i="5"/>
  <c r="D373" i="5"/>
  <c r="I373" i="5"/>
  <c r="D377" i="5"/>
  <c r="I377" i="5"/>
  <c r="D385" i="5"/>
  <c r="I385" i="5"/>
  <c r="D393" i="5"/>
  <c r="I393" i="5"/>
  <c r="D401" i="5"/>
  <c r="I401" i="5"/>
  <c r="D413" i="5"/>
  <c r="I413" i="5"/>
  <c r="D421" i="5"/>
  <c r="I421" i="5"/>
  <c r="D429" i="5"/>
  <c r="I429" i="5"/>
  <c r="D437" i="5"/>
  <c r="I437" i="5"/>
  <c r="D441" i="5"/>
  <c r="I441" i="5"/>
  <c r="D453" i="5"/>
  <c r="I453" i="5"/>
  <c r="D457" i="5"/>
  <c r="I457" i="5"/>
  <c r="D465" i="5"/>
  <c r="I465" i="5"/>
  <c r="D473" i="5"/>
  <c r="I473" i="5"/>
  <c r="D481" i="5"/>
  <c r="I481" i="5"/>
  <c r="D493" i="5"/>
  <c r="I493" i="5"/>
  <c r="D497" i="5"/>
  <c r="I497" i="5"/>
  <c r="J8" i="5"/>
  <c r="J12" i="5"/>
  <c r="J24" i="5"/>
  <c r="J32" i="5"/>
  <c r="J36" i="5"/>
  <c r="J48" i="5"/>
  <c r="J61" i="5"/>
  <c r="J69" i="5"/>
  <c r="J77" i="5"/>
  <c r="CD77" i="5" s="1"/>
  <c r="CR77" i="5" s="1"/>
  <c r="J85" i="5"/>
  <c r="CI85" i="5" s="1"/>
  <c r="J93" i="5"/>
  <c r="CM93" i="5" s="1"/>
  <c r="J101" i="5"/>
  <c r="J109" i="5"/>
  <c r="CE109" i="5" s="1"/>
  <c r="J117" i="5"/>
  <c r="CH117" i="5" s="1"/>
  <c r="CV117" i="5" s="1"/>
  <c r="J125" i="5"/>
  <c r="CM125" i="5" s="1"/>
  <c r="J133" i="5"/>
  <c r="J141" i="5"/>
  <c r="CL141" i="5" s="1"/>
  <c r="CZ141" i="5" s="1"/>
  <c r="J149" i="5"/>
  <c r="J157" i="5"/>
  <c r="J165" i="5"/>
  <c r="J173" i="5"/>
  <c r="J181" i="5"/>
  <c r="J189" i="5"/>
  <c r="J197" i="5"/>
  <c r="J205" i="5"/>
  <c r="J213" i="5"/>
  <c r="J221" i="5"/>
  <c r="J229" i="5"/>
  <c r="J237" i="5"/>
  <c r="J245" i="5"/>
  <c r="J253" i="5"/>
  <c r="J277" i="5"/>
  <c r="J285" i="5"/>
  <c r="J293" i="5"/>
  <c r="J301" i="5"/>
  <c r="J309" i="5"/>
  <c r="J317" i="5"/>
  <c r="J325" i="5"/>
  <c r="J333" i="5"/>
  <c r="J345" i="5"/>
  <c r="J353" i="5"/>
  <c r="J357" i="5"/>
  <c r="J365" i="5"/>
  <c r="J373" i="5"/>
  <c r="J381" i="5"/>
  <c r="J389" i="5"/>
  <c r="J397" i="5"/>
  <c r="J405" i="5"/>
  <c r="J413" i="5"/>
  <c r="J421" i="5"/>
  <c r="J429" i="5"/>
  <c r="J441" i="5"/>
  <c r="J457" i="5"/>
  <c r="J501" i="5"/>
  <c r="AK152" i="5"/>
  <c r="I152" i="5"/>
  <c r="D152" i="5"/>
  <c r="AK160" i="5"/>
  <c r="I160" i="5"/>
  <c r="D160" i="5"/>
  <c r="AK172" i="5"/>
  <c r="I172" i="5"/>
  <c r="D172" i="5"/>
  <c r="AK180" i="5"/>
  <c r="I180" i="5"/>
  <c r="D180" i="5"/>
  <c r="AK184" i="5"/>
  <c r="I184" i="5"/>
  <c r="D184" i="5"/>
  <c r="AK192" i="5"/>
  <c r="I192" i="5"/>
  <c r="D192" i="5"/>
  <c r="AK200" i="5"/>
  <c r="I200" i="5"/>
  <c r="D200" i="5"/>
  <c r="AK208" i="5"/>
  <c r="I208" i="5"/>
  <c r="D208" i="5"/>
  <c r="AK216" i="5"/>
  <c r="I216" i="5"/>
  <c r="D216" i="5"/>
  <c r="AK224" i="5"/>
  <c r="I224" i="5"/>
  <c r="D224" i="5"/>
  <c r="AK236" i="5"/>
  <c r="I236" i="5"/>
  <c r="D236" i="5"/>
  <c r="AK256" i="5"/>
  <c r="I256" i="5"/>
  <c r="D256" i="5"/>
  <c r="AK264" i="5"/>
  <c r="I264" i="5"/>
  <c r="D264" i="5"/>
  <c r="AK320" i="5"/>
  <c r="I320" i="5"/>
  <c r="D320" i="5"/>
  <c r="AK328" i="5"/>
  <c r="I328" i="5"/>
  <c r="D328" i="5"/>
  <c r="AK336" i="5"/>
  <c r="I336" i="5"/>
  <c r="D336" i="5"/>
  <c r="AK344" i="5"/>
  <c r="I344" i="5"/>
  <c r="D344" i="5"/>
  <c r="AK352" i="5"/>
  <c r="I352" i="5"/>
  <c r="D352" i="5"/>
  <c r="AK408" i="5"/>
  <c r="I408" i="5"/>
  <c r="D408" i="5"/>
  <c r="AK452" i="5"/>
  <c r="I452" i="5"/>
  <c r="D452" i="5"/>
  <c r="AK456" i="5"/>
  <c r="I456" i="5"/>
  <c r="D456" i="5"/>
  <c r="AK460" i="5"/>
  <c r="I460" i="5"/>
  <c r="D460" i="5"/>
  <c r="AK464" i="5"/>
  <c r="I464" i="5"/>
  <c r="D464" i="5"/>
  <c r="AK468" i="5"/>
  <c r="I468" i="5"/>
  <c r="D468" i="5"/>
  <c r="AK472" i="5"/>
  <c r="I472" i="5"/>
  <c r="D472" i="5"/>
  <c r="AK476" i="5"/>
  <c r="I476" i="5"/>
  <c r="D476" i="5"/>
  <c r="AK480" i="5"/>
  <c r="I480" i="5"/>
  <c r="D480" i="5"/>
  <c r="AK484" i="5"/>
  <c r="I484" i="5"/>
  <c r="D484" i="5"/>
  <c r="AK488" i="5"/>
  <c r="I488" i="5"/>
  <c r="D488" i="5"/>
  <c r="AK492" i="5"/>
  <c r="I492" i="5"/>
  <c r="D492" i="5"/>
  <c r="AK500" i="5"/>
  <c r="I500" i="5"/>
  <c r="D500" i="5"/>
  <c r="I4" i="5"/>
  <c r="I12" i="5"/>
  <c r="I20" i="5"/>
  <c r="I28" i="5"/>
  <c r="I32" i="5"/>
  <c r="I40" i="5"/>
  <c r="J60" i="5"/>
  <c r="J68" i="5"/>
  <c r="J76" i="5"/>
  <c r="J84" i="5"/>
  <c r="J88" i="5"/>
  <c r="J96" i="5"/>
  <c r="J104" i="5"/>
  <c r="J112" i="5"/>
  <c r="J120" i="5"/>
  <c r="J128" i="5"/>
  <c r="J136" i="5"/>
  <c r="J144" i="5"/>
  <c r="J152" i="5"/>
  <c r="J160" i="5"/>
  <c r="J168" i="5"/>
  <c r="J176" i="5"/>
  <c r="J184" i="5"/>
  <c r="J192" i="5"/>
  <c r="J200" i="5"/>
  <c r="J208" i="5"/>
  <c r="J216" i="5"/>
  <c r="J224" i="5"/>
  <c r="J232" i="5"/>
  <c r="J240" i="5"/>
  <c r="J248" i="5"/>
  <c r="J256" i="5"/>
  <c r="J264" i="5"/>
  <c r="J272" i="5"/>
  <c r="J280" i="5"/>
  <c r="J288" i="5"/>
  <c r="J296" i="5"/>
  <c r="J304" i="5"/>
  <c r="J312" i="5"/>
  <c r="J320" i="5"/>
  <c r="J328" i="5"/>
  <c r="J336" i="5"/>
  <c r="J344" i="5"/>
  <c r="J352" i="5"/>
  <c r="J360" i="5"/>
  <c r="J368" i="5"/>
  <c r="J376" i="5"/>
  <c r="J384" i="5"/>
  <c r="J392" i="5"/>
  <c r="J400" i="5"/>
  <c r="J408" i="5"/>
  <c r="J416" i="5"/>
  <c r="J424" i="5"/>
  <c r="J432" i="5"/>
  <c r="J440" i="5"/>
  <c r="J448" i="5"/>
  <c r="J456" i="5"/>
  <c r="J464" i="5"/>
  <c r="J472" i="5"/>
  <c r="J480" i="5"/>
  <c r="J488" i="5"/>
  <c r="J492" i="5"/>
  <c r="J500" i="5"/>
  <c r="J2" i="5"/>
  <c r="CF2" i="5" s="1"/>
  <c r="CT2" i="5" s="1"/>
  <c r="AK2" i="5"/>
  <c r="AK6" i="5"/>
  <c r="D6" i="5"/>
  <c r="AK10" i="5"/>
  <c r="D10" i="5"/>
  <c r="AK14" i="5"/>
  <c r="D14" i="5"/>
  <c r="AK18" i="5"/>
  <c r="D18" i="5"/>
  <c r="AK22" i="5"/>
  <c r="D22" i="5"/>
  <c r="AK26" i="5"/>
  <c r="D26" i="5"/>
  <c r="AK30" i="5"/>
  <c r="D30" i="5"/>
  <c r="AK34" i="5"/>
  <c r="D34" i="5"/>
  <c r="AK38" i="5"/>
  <c r="D38" i="5"/>
  <c r="AK42" i="5"/>
  <c r="D42" i="5"/>
  <c r="AK46" i="5"/>
  <c r="D46" i="5"/>
  <c r="AK50" i="5"/>
  <c r="D50" i="5"/>
  <c r="AK54" i="5"/>
  <c r="D54" i="5"/>
  <c r="I58" i="5"/>
  <c r="AK58" i="5"/>
  <c r="D58" i="5"/>
  <c r="I62" i="5"/>
  <c r="CH62" i="5" s="1"/>
  <c r="CV62" i="5" s="1"/>
  <c r="AK62" i="5"/>
  <c r="D62" i="5"/>
  <c r="I66" i="5"/>
  <c r="AK66" i="5"/>
  <c r="D66" i="5"/>
  <c r="I70" i="5"/>
  <c r="AK70" i="5"/>
  <c r="D70" i="5"/>
  <c r="I74" i="5"/>
  <c r="AK74" i="5"/>
  <c r="D74" i="5"/>
  <c r="I78" i="5"/>
  <c r="CI78" i="5" s="1"/>
  <c r="AK78" i="5"/>
  <c r="D78" i="5"/>
  <c r="I82" i="5"/>
  <c r="AK82" i="5"/>
  <c r="D82" i="5"/>
  <c r="I86" i="5"/>
  <c r="AK86" i="5"/>
  <c r="D86" i="5"/>
  <c r="I90" i="5"/>
  <c r="AK90" i="5"/>
  <c r="D90" i="5"/>
  <c r="I94" i="5"/>
  <c r="CO94" i="5" s="1"/>
  <c r="AK94" i="5"/>
  <c r="D94" i="5"/>
  <c r="I98" i="5"/>
  <c r="AK98" i="5"/>
  <c r="D98" i="5"/>
  <c r="I102" i="5"/>
  <c r="AK102" i="5"/>
  <c r="D102" i="5"/>
  <c r="I106" i="5"/>
  <c r="AK106" i="5"/>
  <c r="D106" i="5"/>
  <c r="I110" i="5"/>
  <c r="AK110" i="5"/>
  <c r="D110" i="5"/>
  <c r="I114" i="5"/>
  <c r="AK114" i="5"/>
  <c r="D114" i="5"/>
  <c r="I118" i="5"/>
  <c r="AK118" i="5"/>
  <c r="D118" i="5"/>
  <c r="I122" i="5"/>
  <c r="AK122" i="5"/>
  <c r="D122" i="5"/>
  <c r="I126" i="5"/>
  <c r="AK126" i="5"/>
  <c r="D126" i="5"/>
  <c r="I130" i="5"/>
  <c r="AK130" i="5"/>
  <c r="D130" i="5"/>
  <c r="I134" i="5"/>
  <c r="AK134" i="5"/>
  <c r="D134" i="5"/>
  <c r="I138" i="5"/>
  <c r="AK138" i="5"/>
  <c r="D138" i="5"/>
  <c r="I142" i="5"/>
  <c r="AK142" i="5"/>
  <c r="D142" i="5"/>
  <c r="I146" i="5"/>
  <c r="AK146" i="5"/>
  <c r="D146" i="5"/>
  <c r="I150" i="5"/>
  <c r="AK150" i="5"/>
  <c r="D150" i="5"/>
  <c r="I154" i="5"/>
  <c r="AK154" i="5"/>
  <c r="D154" i="5"/>
  <c r="I158" i="5"/>
  <c r="AK158" i="5"/>
  <c r="D158" i="5"/>
  <c r="I162" i="5"/>
  <c r="AK162" i="5"/>
  <c r="D162" i="5"/>
  <c r="I166" i="5"/>
  <c r="AK166" i="5"/>
  <c r="D166" i="5"/>
  <c r="I170" i="5"/>
  <c r="AK170" i="5"/>
  <c r="D170" i="5"/>
  <c r="I174" i="5"/>
  <c r="AK174" i="5"/>
  <c r="D174" i="5"/>
  <c r="I178" i="5"/>
  <c r="AK178" i="5"/>
  <c r="D178" i="5"/>
  <c r="I182" i="5"/>
  <c r="AK182" i="5"/>
  <c r="D182" i="5"/>
  <c r="I186" i="5"/>
  <c r="AK186" i="5"/>
  <c r="D186" i="5"/>
  <c r="I190" i="5"/>
  <c r="AK190" i="5"/>
  <c r="D190" i="5"/>
  <c r="I194" i="5"/>
  <c r="AK194" i="5"/>
  <c r="D194" i="5"/>
  <c r="I198" i="5"/>
  <c r="AK198" i="5"/>
  <c r="D198" i="5"/>
  <c r="I202" i="5"/>
  <c r="AK202" i="5"/>
  <c r="D202" i="5"/>
  <c r="I206" i="5"/>
  <c r="AK206" i="5"/>
  <c r="D206" i="5"/>
  <c r="I210" i="5"/>
  <c r="AK210" i="5"/>
  <c r="D210" i="5"/>
  <c r="I214" i="5"/>
  <c r="AK214" i="5"/>
  <c r="D214" i="5"/>
  <c r="I218" i="5"/>
  <c r="AK218" i="5"/>
  <c r="D218" i="5"/>
  <c r="I222" i="5"/>
  <c r="AK222" i="5"/>
  <c r="D222" i="5"/>
  <c r="I226" i="5"/>
  <c r="AK226" i="5"/>
  <c r="D226" i="5"/>
  <c r="I230" i="5"/>
  <c r="AK230" i="5"/>
  <c r="D230" i="5"/>
  <c r="I234" i="5"/>
  <c r="AK234" i="5"/>
  <c r="D234" i="5"/>
  <c r="I238" i="5"/>
  <c r="AK238" i="5"/>
  <c r="D238" i="5"/>
  <c r="I242" i="5"/>
  <c r="AK242" i="5"/>
  <c r="D242" i="5"/>
  <c r="I246" i="5"/>
  <c r="AK246" i="5"/>
  <c r="D246" i="5"/>
  <c r="I250" i="5"/>
  <c r="AK250" i="5"/>
  <c r="D250" i="5"/>
  <c r="I254" i="5"/>
  <c r="AK254" i="5"/>
  <c r="D254" i="5"/>
  <c r="I258" i="5"/>
  <c r="AK258" i="5"/>
  <c r="D258" i="5"/>
  <c r="I262" i="5"/>
  <c r="AK262" i="5"/>
  <c r="D262" i="5"/>
  <c r="I266" i="5"/>
  <c r="AK266" i="5"/>
  <c r="D266" i="5"/>
  <c r="I270" i="5"/>
  <c r="AK270" i="5"/>
  <c r="D270" i="5"/>
  <c r="I274" i="5"/>
  <c r="AK274" i="5"/>
  <c r="D274" i="5"/>
  <c r="I278" i="5"/>
  <c r="AK278" i="5"/>
  <c r="D278" i="5"/>
  <c r="I282" i="5"/>
  <c r="AK282" i="5"/>
  <c r="D282" i="5"/>
  <c r="I286" i="5"/>
  <c r="AK286" i="5"/>
  <c r="D286" i="5"/>
  <c r="I290" i="5"/>
  <c r="AK290" i="5"/>
  <c r="D290" i="5"/>
  <c r="I294" i="5"/>
  <c r="AK294" i="5"/>
  <c r="D294" i="5"/>
  <c r="I298" i="5"/>
  <c r="AK298" i="5"/>
  <c r="D298" i="5"/>
  <c r="I302" i="5"/>
  <c r="AK302" i="5"/>
  <c r="D302" i="5"/>
  <c r="I306" i="5"/>
  <c r="AK306" i="5"/>
  <c r="D306" i="5"/>
  <c r="I310" i="5"/>
  <c r="AK310" i="5"/>
  <c r="D310" i="5"/>
  <c r="I314" i="5"/>
  <c r="AK314" i="5"/>
  <c r="D314" i="5"/>
  <c r="I318" i="5"/>
  <c r="AK318" i="5"/>
  <c r="D318" i="5"/>
  <c r="I322" i="5"/>
  <c r="AK322" i="5"/>
  <c r="D322" i="5"/>
  <c r="I326" i="5"/>
  <c r="AK326" i="5"/>
  <c r="D326" i="5"/>
  <c r="I330" i="5"/>
  <c r="AK330" i="5"/>
  <c r="D330" i="5"/>
  <c r="I334" i="5"/>
  <c r="AK334" i="5"/>
  <c r="D334" i="5"/>
  <c r="I338" i="5"/>
  <c r="AK338" i="5"/>
  <c r="D338" i="5"/>
  <c r="I342" i="5"/>
  <c r="AK342" i="5"/>
  <c r="D342" i="5"/>
  <c r="I346" i="5"/>
  <c r="AK346" i="5"/>
  <c r="D346" i="5"/>
  <c r="I350" i="5"/>
  <c r="AK350" i="5"/>
  <c r="D350" i="5"/>
  <c r="I354" i="5"/>
  <c r="AK354" i="5"/>
  <c r="D354" i="5"/>
  <c r="I358" i="5"/>
  <c r="AK358" i="5"/>
  <c r="D358" i="5"/>
  <c r="I362" i="5"/>
  <c r="AK362" i="5"/>
  <c r="D362" i="5"/>
  <c r="I366" i="5"/>
  <c r="AK366" i="5"/>
  <c r="D366" i="5"/>
  <c r="I370" i="5"/>
  <c r="AK370" i="5"/>
  <c r="D370" i="5"/>
  <c r="I374" i="5"/>
  <c r="AK374" i="5"/>
  <c r="D374" i="5"/>
  <c r="I378" i="5"/>
  <c r="AK378" i="5"/>
  <c r="D378" i="5"/>
  <c r="I382" i="5"/>
  <c r="AK382" i="5"/>
  <c r="D382" i="5"/>
  <c r="I386" i="5"/>
  <c r="AK386" i="5"/>
  <c r="D386" i="5"/>
  <c r="I390" i="5"/>
  <c r="AK390" i="5"/>
  <c r="D390" i="5"/>
  <c r="I394" i="5"/>
  <c r="AK394" i="5"/>
  <c r="D394" i="5"/>
  <c r="I398" i="5"/>
  <c r="AK398" i="5"/>
  <c r="D398" i="5"/>
  <c r="I402" i="5"/>
  <c r="AK402" i="5"/>
  <c r="D402" i="5"/>
  <c r="I406" i="5"/>
  <c r="AK406" i="5"/>
  <c r="D406" i="5"/>
  <c r="I410" i="5"/>
  <c r="AK410" i="5"/>
  <c r="D410" i="5"/>
  <c r="I414" i="5"/>
  <c r="AK414" i="5"/>
  <c r="D414" i="5"/>
  <c r="I418" i="5"/>
  <c r="AK418" i="5"/>
  <c r="D418" i="5"/>
  <c r="I422" i="5"/>
  <c r="AK422" i="5"/>
  <c r="D422" i="5"/>
  <c r="I426" i="5"/>
  <c r="AK426" i="5"/>
  <c r="D426" i="5"/>
  <c r="I430" i="5"/>
  <c r="AK430" i="5"/>
  <c r="D430" i="5"/>
  <c r="I434" i="5"/>
  <c r="AK434" i="5"/>
  <c r="D434" i="5"/>
  <c r="I438" i="5"/>
  <c r="AK438" i="5"/>
  <c r="D438" i="5"/>
  <c r="I442" i="5"/>
  <c r="AK442" i="5"/>
  <c r="D442" i="5"/>
  <c r="I446" i="5"/>
  <c r="AK446" i="5"/>
  <c r="D446" i="5"/>
  <c r="I450" i="5"/>
  <c r="AK450" i="5"/>
  <c r="D450" i="5"/>
  <c r="I454" i="5"/>
  <c r="AK454" i="5"/>
  <c r="D454" i="5"/>
  <c r="I458" i="5"/>
  <c r="AK458" i="5"/>
  <c r="D458" i="5"/>
  <c r="I462" i="5"/>
  <c r="AK462" i="5"/>
  <c r="D462" i="5"/>
  <c r="I466" i="5"/>
  <c r="AK466" i="5"/>
  <c r="D466" i="5"/>
  <c r="I470" i="5"/>
  <c r="AK470" i="5"/>
  <c r="D470" i="5"/>
  <c r="I474" i="5"/>
  <c r="AK474" i="5"/>
  <c r="D474" i="5"/>
  <c r="I478" i="5"/>
  <c r="AK478" i="5"/>
  <c r="D478" i="5"/>
  <c r="I482" i="5"/>
  <c r="AK482" i="5"/>
  <c r="D482" i="5"/>
  <c r="I486" i="5"/>
  <c r="AK486" i="5"/>
  <c r="D486" i="5"/>
  <c r="I490" i="5"/>
  <c r="AK490" i="5"/>
  <c r="D490" i="5"/>
  <c r="I494" i="5"/>
  <c r="AK494" i="5"/>
  <c r="D494" i="5"/>
  <c r="I498" i="5"/>
  <c r="AK498" i="5"/>
  <c r="D498" i="5"/>
  <c r="I3" i="5"/>
  <c r="I5" i="5"/>
  <c r="I7" i="5"/>
  <c r="I9" i="5"/>
  <c r="I11" i="5"/>
  <c r="I13" i="5"/>
  <c r="I15" i="5"/>
  <c r="I17" i="5"/>
  <c r="I19" i="5"/>
  <c r="I21" i="5"/>
  <c r="I23" i="5"/>
  <c r="I25" i="5"/>
  <c r="I27" i="5"/>
  <c r="I29" i="5"/>
  <c r="I31" i="5"/>
  <c r="I33" i="5"/>
  <c r="I35" i="5"/>
  <c r="I37" i="5"/>
  <c r="I39" i="5"/>
  <c r="I41" i="5"/>
  <c r="I43" i="5"/>
  <c r="I45" i="5"/>
  <c r="I47" i="5"/>
  <c r="I49" i="5"/>
  <c r="I51" i="5"/>
  <c r="I53" i="5"/>
  <c r="I55" i="5"/>
  <c r="J58" i="5"/>
  <c r="CJ58" i="5" s="1"/>
  <c r="CX58" i="5" s="1"/>
  <c r="J62" i="5"/>
  <c r="CC62" i="5" s="1"/>
  <c r="J66" i="5"/>
  <c r="CC66" i="5" s="1"/>
  <c r="J70" i="5"/>
  <c r="CC70" i="5" s="1"/>
  <c r="J74" i="5"/>
  <c r="CC74" i="5" s="1"/>
  <c r="J78" i="5"/>
  <c r="CC78" i="5" s="1"/>
  <c r="J82" i="5"/>
  <c r="CC82" i="5" s="1"/>
  <c r="J86" i="5"/>
  <c r="CC86" i="5" s="1"/>
  <c r="J90" i="5"/>
  <c r="CC90" i="5" s="1"/>
  <c r="J94" i="5"/>
  <c r="CC94" i="5" s="1"/>
  <c r="J98" i="5"/>
  <c r="CC98" i="5" s="1"/>
  <c r="J102" i="5"/>
  <c r="CN102" i="5" s="1"/>
  <c r="DB102" i="5" s="1"/>
  <c r="J106" i="5"/>
  <c r="CC106" i="5" s="1"/>
  <c r="J110" i="5"/>
  <c r="CC110" i="5" s="1"/>
  <c r="J114" i="5"/>
  <c r="CC114" i="5" s="1"/>
  <c r="J118" i="5"/>
  <c r="CC118" i="5" s="1"/>
  <c r="J122" i="5"/>
  <c r="CC122" i="5" s="1"/>
  <c r="J126" i="5"/>
  <c r="CC126" i="5" s="1"/>
  <c r="J130" i="5"/>
  <c r="CC130" i="5" s="1"/>
  <c r="J134" i="5"/>
  <c r="CC134" i="5" s="1"/>
  <c r="J138" i="5"/>
  <c r="CC138" i="5" s="1"/>
  <c r="J142" i="5"/>
  <c r="CC142" i="5" s="1"/>
  <c r="J146" i="5"/>
  <c r="CC146" i="5" s="1"/>
  <c r="J150" i="5"/>
  <c r="J154" i="5"/>
  <c r="J158" i="5"/>
  <c r="J162" i="5"/>
  <c r="J166" i="5"/>
  <c r="J170" i="5"/>
  <c r="J174" i="5"/>
  <c r="J178" i="5"/>
  <c r="J182" i="5"/>
  <c r="J186" i="5"/>
  <c r="J190" i="5"/>
  <c r="J194" i="5"/>
  <c r="J198" i="5"/>
  <c r="J202" i="5"/>
  <c r="J206" i="5"/>
  <c r="J210" i="5"/>
  <c r="J214" i="5"/>
  <c r="J218" i="5"/>
  <c r="J222" i="5"/>
  <c r="J226" i="5"/>
  <c r="J230" i="5"/>
  <c r="J234" i="5"/>
  <c r="J238" i="5"/>
  <c r="J242" i="5"/>
  <c r="J246" i="5"/>
  <c r="J250" i="5"/>
  <c r="J254" i="5"/>
  <c r="J258" i="5"/>
  <c r="J262" i="5"/>
  <c r="J266" i="5"/>
  <c r="J270" i="5"/>
  <c r="J274" i="5"/>
  <c r="J278" i="5"/>
  <c r="J282" i="5"/>
  <c r="J286" i="5"/>
  <c r="J290" i="5"/>
  <c r="J294" i="5"/>
  <c r="J298" i="5"/>
  <c r="J302" i="5"/>
  <c r="J306" i="5"/>
  <c r="J310" i="5"/>
  <c r="J314" i="5"/>
  <c r="J318" i="5"/>
  <c r="J322" i="5"/>
  <c r="J326" i="5"/>
  <c r="J330" i="5"/>
  <c r="J334" i="5"/>
  <c r="J338" i="5"/>
  <c r="J342" i="5"/>
  <c r="J346" i="5"/>
  <c r="J350" i="5"/>
  <c r="J354" i="5"/>
  <c r="J358" i="5"/>
  <c r="J362" i="5"/>
  <c r="J366" i="5"/>
  <c r="J370" i="5"/>
  <c r="J374" i="5"/>
  <c r="J378" i="5"/>
  <c r="J382" i="5"/>
  <c r="J386" i="5"/>
  <c r="J390" i="5"/>
  <c r="J394" i="5"/>
  <c r="J398" i="5"/>
  <c r="J402" i="5"/>
  <c r="J406" i="5"/>
  <c r="J410" i="5"/>
  <c r="J414" i="5"/>
  <c r="J418" i="5"/>
  <c r="J422" i="5"/>
  <c r="J426" i="5"/>
  <c r="J430" i="5"/>
  <c r="J434" i="5"/>
  <c r="J438" i="5"/>
  <c r="J442" i="5"/>
  <c r="J446" i="5"/>
  <c r="J450" i="5"/>
  <c r="J454" i="5"/>
  <c r="J458" i="5"/>
  <c r="J462" i="5"/>
  <c r="J466" i="5"/>
  <c r="J470" i="5"/>
  <c r="J474" i="5"/>
  <c r="J478" i="5"/>
  <c r="J482" i="5"/>
  <c r="J486" i="5"/>
  <c r="J490" i="5"/>
  <c r="J494" i="5"/>
  <c r="J498" i="5"/>
  <c r="E3" i="5"/>
  <c r="E7" i="5"/>
  <c r="E11" i="5"/>
  <c r="E15" i="5"/>
  <c r="E27" i="5"/>
  <c r="E31" i="5"/>
  <c r="AK5" i="5"/>
  <c r="AK13" i="5"/>
  <c r="AK29" i="5"/>
  <c r="AK133" i="5"/>
  <c r="AK141" i="5"/>
  <c r="AK149" i="5"/>
  <c r="AK157" i="5"/>
  <c r="AK165" i="5"/>
  <c r="AK173" i="5"/>
  <c r="AK181" i="5"/>
  <c r="AK189" i="5"/>
  <c r="AK197" i="5"/>
  <c r="AK205" i="5"/>
  <c r="AK213" i="5"/>
  <c r="AK221" i="5"/>
  <c r="AK229" i="5"/>
  <c r="AK237" i="5"/>
  <c r="AK365" i="5"/>
  <c r="AK373" i="5"/>
  <c r="AK413" i="5"/>
  <c r="AK421" i="5"/>
  <c r="AK429" i="5"/>
  <c r="AK437" i="5"/>
  <c r="AK453" i="5"/>
  <c r="AK493" i="5"/>
  <c r="D5" i="5"/>
  <c r="D9" i="5"/>
  <c r="D13" i="5"/>
  <c r="D21" i="5"/>
  <c r="D29" i="5"/>
  <c r="D37" i="5"/>
  <c r="D45" i="5"/>
  <c r="D53" i="5"/>
  <c r="D61" i="5"/>
  <c r="I61" i="5"/>
  <c r="D69" i="5"/>
  <c r="I69" i="5"/>
  <c r="D77" i="5"/>
  <c r="I77" i="5"/>
  <c r="D85" i="5"/>
  <c r="I85" i="5"/>
  <c r="D93" i="5"/>
  <c r="I93" i="5"/>
  <c r="D97" i="5"/>
  <c r="I97" i="5"/>
  <c r="D101" i="5"/>
  <c r="I101" i="5"/>
  <c r="D109" i="5"/>
  <c r="I109" i="5"/>
  <c r="D117" i="5"/>
  <c r="I117" i="5"/>
  <c r="D125" i="5"/>
  <c r="I125" i="5"/>
  <c r="D137" i="5"/>
  <c r="I137" i="5"/>
  <c r="D145" i="5"/>
  <c r="I145" i="5"/>
  <c r="D153" i="5"/>
  <c r="I153" i="5"/>
  <c r="D161" i="5"/>
  <c r="I161" i="5"/>
  <c r="D169" i="5"/>
  <c r="I169" i="5"/>
  <c r="D177" i="5"/>
  <c r="I177" i="5"/>
  <c r="D185" i="5"/>
  <c r="I185" i="5"/>
  <c r="D193" i="5"/>
  <c r="I193" i="5"/>
  <c r="D201" i="5"/>
  <c r="I201" i="5"/>
  <c r="D209" i="5"/>
  <c r="I209" i="5"/>
  <c r="D217" i="5"/>
  <c r="I217" i="5"/>
  <c r="D225" i="5"/>
  <c r="I225" i="5"/>
  <c r="D233" i="5"/>
  <c r="I233" i="5"/>
  <c r="D241" i="5"/>
  <c r="I241" i="5"/>
  <c r="D245" i="5"/>
  <c r="I245" i="5"/>
  <c r="D253" i="5"/>
  <c r="I253" i="5"/>
  <c r="D257" i="5"/>
  <c r="I257" i="5"/>
  <c r="D261" i="5"/>
  <c r="I261" i="5"/>
  <c r="D265" i="5"/>
  <c r="I265" i="5"/>
  <c r="D269" i="5"/>
  <c r="I269" i="5"/>
  <c r="D273" i="5"/>
  <c r="I273" i="5"/>
  <c r="D277" i="5"/>
  <c r="I277" i="5"/>
  <c r="D281" i="5"/>
  <c r="I281" i="5"/>
  <c r="D285" i="5"/>
  <c r="I285" i="5"/>
  <c r="D289" i="5"/>
  <c r="I289" i="5"/>
  <c r="D293" i="5"/>
  <c r="I293" i="5"/>
  <c r="D297" i="5"/>
  <c r="I297" i="5"/>
  <c r="D301" i="5"/>
  <c r="I301" i="5"/>
  <c r="D309" i="5"/>
  <c r="I309" i="5"/>
  <c r="D317" i="5"/>
  <c r="I317" i="5"/>
  <c r="D325" i="5"/>
  <c r="I325" i="5"/>
  <c r="D333" i="5"/>
  <c r="I333" i="5"/>
  <c r="D341" i="5"/>
  <c r="I341" i="5"/>
  <c r="D349" i="5"/>
  <c r="I349" i="5"/>
  <c r="D357" i="5"/>
  <c r="I357" i="5"/>
  <c r="D361" i="5"/>
  <c r="I361" i="5"/>
  <c r="D369" i="5"/>
  <c r="I369" i="5"/>
  <c r="D381" i="5"/>
  <c r="I381" i="5"/>
  <c r="D389" i="5"/>
  <c r="I389" i="5"/>
  <c r="D397" i="5"/>
  <c r="I397" i="5"/>
  <c r="D405" i="5"/>
  <c r="I405" i="5"/>
  <c r="D409" i="5"/>
  <c r="I409" i="5"/>
  <c r="D417" i="5"/>
  <c r="I417" i="5"/>
  <c r="D425" i="5"/>
  <c r="I425" i="5"/>
  <c r="D433" i="5"/>
  <c r="I433" i="5"/>
  <c r="D445" i="5"/>
  <c r="I445" i="5"/>
  <c r="D449" i="5"/>
  <c r="I449" i="5"/>
  <c r="D461" i="5"/>
  <c r="I461" i="5"/>
  <c r="D469" i="5"/>
  <c r="I469" i="5"/>
  <c r="D477" i="5"/>
  <c r="I477" i="5"/>
  <c r="D485" i="5"/>
  <c r="I485" i="5"/>
  <c r="D489" i="5"/>
  <c r="I489" i="5"/>
  <c r="D501" i="5"/>
  <c r="I501" i="5"/>
  <c r="J4" i="5"/>
  <c r="J16" i="5"/>
  <c r="J20" i="5"/>
  <c r="J28" i="5"/>
  <c r="J40" i="5"/>
  <c r="J44" i="5"/>
  <c r="J52" i="5"/>
  <c r="J57" i="5"/>
  <c r="J65" i="5"/>
  <c r="J73" i="5"/>
  <c r="CO73" i="5" s="1"/>
  <c r="J81" i="5"/>
  <c r="CE81" i="5" s="1"/>
  <c r="J89" i="5"/>
  <c r="CG89" i="5" s="1"/>
  <c r="J97" i="5"/>
  <c r="J105" i="5"/>
  <c r="CM105" i="5" s="1"/>
  <c r="J113" i="5"/>
  <c r="CL113" i="5" s="1"/>
  <c r="CZ113" i="5" s="1"/>
  <c r="J121" i="5"/>
  <c r="CP121" i="5" s="1"/>
  <c r="DD121" i="5" s="1"/>
  <c r="J129" i="5"/>
  <c r="CL129" i="5" s="1"/>
  <c r="CZ129" i="5" s="1"/>
  <c r="J137" i="5"/>
  <c r="CI137" i="5" s="1"/>
  <c r="J145" i="5"/>
  <c r="J153" i="5"/>
  <c r="J161" i="5"/>
  <c r="J169" i="5"/>
  <c r="J177" i="5"/>
  <c r="J185" i="5"/>
  <c r="J193" i="5"/>
  <c r="J201" i="5"/>
  <c r="J209" i="5"/>
  <c r="J217" i="5"/>
  <c r="J225" i="5"/>
  <c r="J233" i="5"/>
  <c r="J241" i="5"/>
  <c r="J249" i="5"/>
  <c r="J261" i="5"/>
  <c r="J269" i="5"/>
  <c r="J273" i="5"/>
  <c r="J281" i="5"/>
  <c r="J289" i="5"/>
  <c r="J297" i="5"/>
  <c r="J305" i="5"/>
  <c r="J313" i="5"/>
  <c r="J321" i="5"/>
  <c r="J329" i="5"/>
  <c r="J337" i="5"/>
  <c r="J341" i="5"/>
  <c r="J349" i="5"/>
  <c r="J361" i="5"/>
  <c r="J369" i="5"/>
  <c r="J377" i="5"/>
  <c r="J385" i="5"/>
  <c r="J393" i="5"/>
  <c r="J401" i="5"/>
  <c r="J409" i="5"/>
  <c r="J417" i="5"/>
  <c r="J425" i="5"/>
  <c r="J433" i="5"/>
  <c r="J437" i="5"/>
  <c r="J445" i="5"/>
  <c r="J453" i="5"/>
  <c r="J461" i="5"/>
  <c r="J465" i="5"/>
  <c r="J469" i="5"/>
  <c r="J473" i="5"/>
  <c r="J477" i="5"/>
  <c r="J481" i="5"/>
  <c r="J485" i="5"/>
  <c r="J489" i="5"/>
  <c r="J493" i="5"/>
  <c r="J497" i="5"/>
  <c r="D3" i="5"/>
  <c r="D7" i="5"/>
  <c r="D11" i="5"/>
  <c r="D15" i="5"/>
  <c r="D19" i="5"/>
  <c r="D23" i="5"/>
  <c r="D27" i="5"/>
  <c r="D31" i="5"/>
  <c r="D35" i="5"/>
  <c r="D39" i="5"/>
  <c r="D43" i="5"/>
  <c r="D47" i="5"/>
  <c r="D51" i="5"/>
  <c r="D55" i="5"/>
  <c r="D59" i="5"/>
  <c r="I59" i="5"/>
  <c r="D63" i="5"/>
  <c r="I63" i="5"/>
  <c r="D67" i="5"/>
  <c r="I67" i="5"/>
  <c r="D71" i="5"/>
  <c r="I71" i="5"/>
  <c r="D75" i="5"/>
  <c r="I75" i="5"/>
  <c r="D79" i="5"/>
  <c r="I79" i="5"/>
  <c r="D83" i="5"/>
  <c r="I83" i="5"/>
  <c r="D87" i="5"/>
  <c r="I87" i="5"/>
  <c r="D91" i="5"/>
  <c r="I91" i="5"/>
  <c r="D95" i="5"/>
  <c r="I95" i="5"/>
  <c r="D99" i="5"/>
  <c r="I99" i="5"/>
  <c r="D103" i="5"/>
  <c r="I103" i="5"/>
  <c r="D107" i="5"/>
  <c r="I107" i="5"/>
  <c r="D111" i="5"/>
  <c r="I111" i="5"/>
  <c r="D115" i="5"/>
  <c r="I115" i="5"/>
  <c r="D119" i="5"/>
  <c r="I119" i="5"/>
  <c r="D123" i="5"/>
  <c r="I123" i="5"/>
  <c r="D127" i="5"/>
  <c r="I127" i="5"/>
  <c r="D131" i="5"/>
  <c r="I131" i="5"/>
  <c r="CP131" i="5" s="1"/>
  <c r="DD131" i="5" s="1"/>
  <c r="D135" i="5"/>
  <c r="I135" i="5"/>
  <c r="D139" i="5"/>
  <c r="I139" i="5"/>
  <c r="D143" i="5"/>
  <c r="I143" i="5"/>
  <c r="D147" i="5"/>
  <c r="I147" i="5"/>
  <c r="CE147" i="5" s="1"/>
  <c r="D151" i="5"/>
  <c r="I151" i="5"/>
  <c r="D155" i="5"/>
  <c r="I155" i="5"/>
  <c r="D159" i="5"/>
  <c r="I159" i="5"/>
  <c r="D163" i="5"/>
  <c r="I163" i="5"/>
  <c r="D167" i="5"/>
  <c r="I167" i="5"/>
  <c r="D171" i="5"/>
  <c r="I171" i="5"/>
  <c r="D175" i="5"/>
  <c r="I175" i="5"/>
  <c r="D179" i="5"/>
  <c r="I179" i="5"/>
  <c r="D183" i="5"/>
  <c r="I183" i="5"/>
  <c r="D187" i="5"/>
  <c r="I187" i="5"/>
  <c r="D191" i="5"/>
  <c r="I191" i="5"/>
  <c r="D195" i="5"/>
  <c r="I195" i="5"/>
  <c r="D199" i="5"/>
  <c r="I199" i="5"/>
  <c r="D203" i="5"/>
  <c r="I203" i="5"/>
  <c r="D207" i="5"/>
  <c r="I207" i="5"/>
  <c r="D211" i="5"/>
  <c r="I211" i="5"/>
  <c r="D215" i="5"/>
  <c r="I215" i="5"/>
  <c r="D219" i="5"/>
  <c r="I219" i="5"/>
  <c r="D223" i="5"/>
  <c r="I223" i="5"/>
  <c r="D227" i="5"/>
  <c r="I227" i="5"/>
  <c r="D231" i="5"/>
  <c r="I231" i="5"/>
  <c r="D235" i="5"/>
  <c r="I235" i="5"/>
  <c r="D239" i="5"/>
  <c r="I239" i="5"/>
  <c r="D243" i="5"/>
  <c r="I243" i="5"/>
  <c r="D247" i="5"/>
  <c r="I247" i="5"/>
  <c r="D251" i="5"/>
  <c r="I251" i="5"/>
  <c r="D255" i="5"/>
  <c r="I255" i="5"/>
  <c r="D259" i="5"/>
  <c r="I259" i="5"/>
  <c r="D263" i="5"/>
  <c r="I263" i="5"/>
  <c r="D267" i="5"/>
  <c r="I267" i="5"/>
  <c r="D271" i="5"/>
  <c r="I271" i="5"/>
  <c r="D275" i="5"/>
  <c r="I275" i="5"/>
  <c r="D279" i="5"/>
  <c r="I279" i="5"/>
  <c r="D283" i="5"/>
  <c r="I283" i="5"/>
  <c r="D287" i="5"/>
  <c r="I287" i="5"/>
  <c r="D291" i="5"/>
  <c r="I291" i="5"/>
  <c r="D295" i="5"/>
  <c r="I295" i="5"/>
  <c r="D299" i="5"/>
  <c r="I299" i="5"/>
  <c r="D303" i="5"/>
  <c r="I303" i="5"/>
  <c r="D307" i="5"/>
  <c r="I307" i="5"/>
  <c r="D311" i="5"/>
  <c r="I311" i="5"/>
  <c r="D315" i="5"/>
  <c r="I315" i="5"/>
  <c r="D319" i="5"/>
  <c r="I319" i="5"/>
  <c r="D323" i="5"/>
  <c r="I323" i="5"/>
  <c r="D327" i="5"/>
  <c r="I327" i="5"/>
  <c r="D331" i="5"/>
  <c r="I331" i="5"/>
  <c r="D335" i="5"/>
  <c r="I335" i="5"/>
  <c r="D339" i="5"/>
  <c r="I339" i="5"/>
  <c r="D343" i="5"/>
  <c r="I343" i="5"/>
  <c r="D347" i="5"/>
  <c r="I347" i="5"/>
  <c r="D351" i="5"/>
  <c r="I351" i="5"/>
  <c r="D355" i="5"/>
  <c r="I355" i="5"/>
  <c r="D359" i="5"/>
  <c r="I359" i="5"/>
  <c r="D363" i="5"/>
  <c r="I363" i="5"/>
  <c r="D367" i="5"/>
  <c r="I367" i="5"/>
  <c r="D371" i="5"/>
  <c r="I371" i="5"/>
  <c r="D375" i="5"/>
  <c r="I375" i="5"/>
  <c r="D379" i="5"/>
  <c r="I379" i="5"/>
  <c r="D383" i="5"/>
  <c r="I383" i="5"/>
  <c r="D387" i="5"/>
  <c r="I387" i="5"/>
  <c r="D391" i="5"/>
  <c r="I391" i="5"/>
  <c r="D395" i="5"/>
  <c r="I395" i="5"/>
  <c r="D399" i="5"/>
  <c r="I399" i="5"/>
  <c r="D403" i="5"/>
  <c r="I403" i="5"/>
  <c r="D407" i="5"/>
  <c r="I407" i="5"/>
  <c r="D411" i="5"/>
  <c r="I411" i="5"/>
  <c r="D415" i="5"/>
  <c r="I415" i="5"/>
  <c r="D419" i="5"/>
  <c r="I419" i="5"/>
  <c r="D423" i="5"/>
  <c r="I423" i="5"/>
  <c r="D427" i="5"/>
  <c r="I427" i="5"/>
  <c r="D431" i="5"/>
  <c r="I431" i="5"/>
  <c r="D435" i="5"/>
  <c r="I435" i="5"/>
  <c r="D439" i="5"/>
  <c r="I439" i="5"/>
  <c r="D443" i="5"/>
  <c r="I443" i="5"/>
  <c r="D447" i="5"/>
  <c r="I447" i="5"/>
  <c r="D451" i="5"/>
  <c r="I451" i="5"/>
  <c r="D455" i="5"/>
  <c r="I455" i="5"/>
  <c r="D459" i="5"/>
  <c r="I459" i="5"/>
  <c r="D463" i="5"/>
  <c r="I463" i="5"/>
  <c r="D467" i="5"/>
  <c r="I467" i="5"/>
  <c r="D471" i="5"/>
  <c r="I471" i="5"/>
  <c r="D475" i="5"/>
  <c r="I475" i="5"/>
  <c r="D479" i="5"/>
  <c r="I479" i="5"/>
  <c r="D483" i="5"/>
  <c r="I483" i="5"/>
  <c r="D487" i="5"/>
  <c r="I487" i="5"/>
  <c r="D491" i="5"/>
  <c r="I491" i="5"/>
  <c r="D495" i="5"/>
  <c r="I495" i="5"/>
  <c r="D499" i="5"/>
  <c r="I499" i="5"/>
  <c r="J3" i="5"/>
  <c r="CH3" i="5" s="1"/>
  <c r="CV3" i="5" s="1"/>
  <c r="J5" i="5"/>
  <c r="J7" i="5"/>
  <c r="CD7" i="5" s="1"/>
  <c r="CR7" i="5" s="1"/>
  <c r="J9" i="5"/>
  <c r="J11" i="5"/>
  <c r="CD11" i="5" s="1"/>
  <c r="CR11" i="5" s="1"/>
  <c r="J13" i="5"/>
  <c r="J15" i="5"/>
  <c r="CP15" i="5" s="1"/>
  <c r="DD15" i="5" s="1"/>
  <c r="J17" i="5"/>
  <c r="J19" i="5"/>
  <c r="CE19" i="5" s="1"/>
  <c r="J21" i="5"/>
  <c r="J23" i="5"/>
  <c r="CI23" i="5" s="1"/>
  <c r="J25" i="5"/>
  <c r="J27" i="5"/>
  <c r="CI27" i="5" s="1"/>
  <c r="J29" i="5"/>
  <c r="J31" i="5"/>
  <c r="CI31" i="5" s="1"/>
  <c r="J33" i="5"/>
  <c r="J35" i="5"/>
  <c r="CM35" i="5" s="1"/>
  <c r="J37" i="5"/>
  <c r="J39" i="5"/>
  <c r="CP39" i="5" s="1"/>
  <c r="DD39" i="5" s="1"/>
  <c r="J41" i="5"/>
  <c r="J43" i="5"/>
  <c r="CE43" i="5" s="1"/>
  <c r="J45" i="5"/>
  <c r="J47" i="5"/>
  <c r="CI47" i="5" s="1"/>
  <c r="J49" i="5"/>
  <c r="J51" i="5"/>
  <c r="CM51" i="5" s="1"/>
  <c r="J53" i="5"/>
  <c r="J55" i="5"/>
  <c r="CD55" i="5" s="1"/>
  <c r="CR55" i="5" s="1"/>
  <c r="J59" i="5"/>
  <c r="CE59" i="5" s="1"/>
  <c r="J63" i="5"/>
  <c r="CI63" i="5" s="1"/>
  <c r="J67" i="5"/>
  <c r="CM67" i="5" s="1"/>
  <c r="J71" i="5"/>
  <c r="CP71" i="5" s="1"/>
  <c r="DD71" i="5" s="1"/>
  <c r="J75" i="5"/>
  <c r="CE75" i="5" s="1"/>
  <c r="J79" i="5"/>
  <c r="CI79" i="5" s="1"/>
  <c r="J83" i="5"/>
  <c r="CM83" i="5" s="1"/>
  <c r="J87" i="5"/>
  <c r="CP87" i="5" s="1"/>
  <c r="DD87" i="5" s="1"/>
  <c r="J91" i="5"/>
  <c r="CE91" i="5" s="1"/>
  <c r="J95" i="5"/>
  <c r="CI95" i="5" s="1"/>
  <c r="J99" i="5"/>
  <c r="CM99" i="5" s="1"/>
  <c r="J103" i="5"/>
  <c r="CP103" i="5" s="1"/>
  <c r="DD103" i="5" s="1"/>
  <c r="J107" i="5"/>
  <c r="CE107" i="5" s="1"/>
  <c r="J111" i="5"/>
  <c r="CI111" i="5" s="1"/>
  <c r="J115" i="5"/>
  <c r="CM115" i="5" s="1"/>
  <c r="J119" i="5"/>
  <c r="CP119" i="5" s="1"/>
  <c r="DD119" i="5" s="1"/>
  <c r="J123" i="5"/>
  <c r="CE123" i="5" s="1"/>
  <c r="J127" i="5"/>
  <c r="CI127" i="5" s="1"/>
  <c r="J131" i="5"/>
  <c r="CM131" i="5" s="1"/>
  <c r="J135" i="5"/>
  <c r="CP135" i="5" s="1"/>
  <c r="DD135" i="5" s="1"/>
  <c r="J139" i="5"/>
  <c r="CE139" i="5" s="1"/>
  <c r="J143" i="5"/>
  <c r="CI143" i="5" s="1"/>
  <c r="J147" i="5"/>
  <c r="CM147" i="5" s="1"/>
  <c r="J151" i="5"/>
  <c r="J155" i="5"/>
  <c r="J159" i="5"/>
  <c r="J163" i="5"/>
  <c r="J167" i="5"/>
  <c r="J171" i="5"/>
  <c r="J175" i="5"/>
  <c r="J179" i="5"/>
  <c r="J183" i="5"/>
  <c r="J187" i="5"/>
  <c r="J191" i="5"/>
  <c r="J195" i="5"/>
  <c r="J199" i="5"/>
  <c r="J203" i="5"/>
  <c r="J207" i="5"/>
  <c r="J211" i="5"/>
  <c r="J215" i="5"/>
  <c r="J219" i="5"/>
  <c r="J223" i="5"/>
  <c r="J227" i="5"/>
  <c r="J231" i="5"/>
  <c r="J235" i="5"/>
  <c r="J239" i="5"/>
  <c r="J243" i="5"/>
  <c r="J247" i="5"/>
  <c r="J251" i="5"/>
  <c r="J255" i="5"/>
  <c r="J259" i="5"/>
  <c r="J263" i="5"/>
  <c r="J267" i="5"/>
  <c r="J271" i="5"/>
  <c r="J275" i="5"/>
  <c r="J279" i="5"/>
  <c r="J283" i="5"/>
  <c r="J287" i="5"/>
  <c r="J291" i="5"/>
  <c r="J295" i="5"/>
  <c r="J299" i="5"/>
  <c r="J303" i="5"/>
  <c r="J307" i="5"/>
  <c r="J311" i="5"/>
  <c r="J315" i="5"/>
  <c r="J319" i="5"/>
  <c r="J323" i="5"/>
  <c r="J327" i="5"/>
  <c r="J331" i="5"/>
  <c r="J335" i="5"/>
  <c r="J339" i="5"/>
  <c r="J343" i="5"/>
  <c r="J347" i="5"/>
  <c r="J351" i="5"/>
  <c r="J355" i="5"/>
  <c r="J359" i="5"/>
  <c r="J363" i="5"/>
  <c r="J367" i="5"/>
  <c r="J371" i="5"/>
  <c r="J375" i="5"/>
  <c r="J379" i="5"/>
  <c r="J383" i="5"/>
  <c r="J387" i="5"/>
  <c r="J391" i="5"/>
  <c r="J395" i="5"/>
  <c r="J399" i="5"/>
  <c r="J403" i="5"/>
  <c r="J407" i="5"/>
  <c r="J411" i="5"/>
  <c r="J415" i="5"/>
  <c r="J419" i="5"/>
  <c r="J423" i="5"/>
  <c r="J427" i="5"/>
  <c r="J431" i="5"/>
  <c r="J435" i="5"/>
  <c r="J439" i="5"/>
  <c r="J443" i="5"/>
  <c r="J447" i="5"/>
  <c r="J451" i="5"/>
  <c r="J455" i="5"/>
  <c r="J459" i="5"/>
  <c r="J463" i="5"/>
  <c r="J467" i="5"/>
  <c r="J471" i="5"/>
  <c r="J475" i="5"/>
  <c r="J479" i="5"/>
  <c r="J483" i="5"/>
  <c r="J487" i="5"/>
  <c r="J491" i="5"/>
  <c r="J495" i="5"/>
  <c r="J499" i="5"/>
  <c r="E4" i="5"/>
  <c r="E8" i="5"/>
  <c r="E12" i="5"/>
  <c r="E16" i="5"/>
  <c r="E20" i="5"/>
  <c r="E24" i="5"/>
  <c r="E28" i="5"/>
  <c r="E32" i="5"/>
  <c r="E36" i="5"/>
  <c r="E40" i="5"/>
  <c r="E44" i="5"/>
  <c r="E48" i="5"/>
  <c r="E52" i="5"/>
  <c r="E56" i="5"/>
  <c r="E60" i="5"/>
  <c r="E64" i="5"/>
  <c r="E68" i="5"/>
  <c r="E72" i="5"/>
  <c r="E76" i="5"/>
  <c r="E80" i="5"/>
  <c r="E84" i="5"/>
  <c r="E88" i="5"/>
  <c r="E92" i="5"/>
  <c r="E96" i="5"/>
  <c r="E100" i="5"/>
  <c r="E104" i="5"/>
  <c r="E108" i="5"/>
  <c r="E112" i="5"/>
  <c r="E116" i="5"/>
  <c r="E120" i="5"/>
  <c r="E124" i="5"/>
  <c r="E128" i="5"/>
  <c r="E132" i="5"/>
  <c r="E136" i="5"/>
  <c r="E140" i="5"/>
  <c r="E144" i="5"/>
  <c r="E148" i="5"/>
  <c r="E152" i="5"/>
  <c r="E156" i="5"/>
  <c r="E160" i="5"/>
  <c r="E164" i="5"/>
  <c r="E168" i="5"/>
  <c r="E172" i="5"/>
  <c r="E176" i="5"/>
  <c r="E180" i="5"/>
  <c r="E184" i="5"/>
  <c r="E188" i="5"/>
  <c r="E192" i="5"/>
  <c r="E196" i="5"/>
  <c r="E200" i="5"/>
  <c r="E204" i="5"/>
  <c r="E208" i="5"/>
  <c r="E212" i="5"/>
  <c r="E216" i="5"/>
  <c r="E220" i="5"/>
  <c r="E224" i="5"/>
  <c r="E228" i="5"/>
  <c r="E232" i="5"/>
  <c r="E236" i="5"/>
  <c r="E240" i="5"/>
  <c r="E244" i="5"/>
  <c r="E248" i="5"/>
  <c r="E252" i="5"/>
  <c r="E256" i="5"/>
  <c r="E260" i="5"/>
  <c r="E264" i="5"/>
  <c r="E268" i="5"/>
  <c r="E272" i="5"/>
  <c r="E276" i="5"/>
  <c r="E280" i="5"/>
  <c r="E284" i="5"/>
  <c r="E288" i="5"/>
  <c r="E292" i="5"/>
  <c r="E296" i="5"/>
  <c r="E300" i="5"/>
  <c r="E304" i="5"/>
  <c r="E308" i="5"/>
  <c r="E312" i="5"/>
  <c r="E316" i="5"/>
  <c r="E320" i="5"/>
  <c r="E324" i="5"/>
  <c r="E328" i="5"/>
  <c r="E332" i="5"/>
  <c r="E336" i="5"/>
  <c r="E340" i="5"/>
  <c r="E344" i="5"/>
  <c r="E348" i="5"/>
  <c r="E352" i="5"/>
  <c r="E356" i="5"/>
  <c r="E360" i="5"/>
  <c r="E364" i="5"/>
  <c r="E368" i="5"/>
  <c r="E372" i="5"/>
  <c r="E376" i="5"/>
  <c r="E380" i="5"/>
  <c r="E384" i="5"/>
  <c r="E388" i="5"/>
  <c r="E392" i="5"/>
  <c r="E396" i="5"/>
  <c r="E400" i="5"/>
  <c r="E404" i="5"/>
  <c r="E408" i="5"/>
  <c r="E412" i="5"/>
  <c r="E416" i="5"/>
  <c r="E420" i="5"/>
  <c r="E424" i="5"/>
  <c r="E428" i="5"/>
  <c r="E432" i="5"/>
  <c r="E436" i="5"/>
  <c r="E440" i="5"/>
  <c r="E444" i="5"/>
  <c r="E448" i="5"/>
  <c r="E452" i="5"/>
  <c r="E456" i="5"/>
  <c r="E460" i="5"/>
  <c r="E464" i="5"/>
  <c r="E468" i="5"/>
  <c r="E472" i="5"/>
  <c r="E476" i="5"/>
  <c r="E480" i="5"/>
  <c r="E484" i="5"/>
  <c r="E488" i="5"/>
  <c r="E492" i="5"/>
  <c r="E496" i="5"/>
  <c r="E500" i="5"/>
  <c r="AK7" i="5"/>
  <c r="AK15" i="5"/>
  <c r="AK23" i="5"/>
  <c r="AK31" i="5"/>
  <c r="AK39" i="5"/>
  <c r="AK47" i="5"/>
  <c r="AK55" i="5"/>
  <c r="AK63" i="5"/>
  <c r="AK71" i="5"/>
  <c r="AK79" i="5"/>
  <c r="AK87" i="5"/>
  <c r="AK95" i="5"/>
  <c r="AK103" i="5"/>
  <c r="AK111" i="5"/>
  <c r="AK119" i="5"/>
  <c r="AK127" i="5"/>
  <c r="AK135" i="5"/>
  <c r="AK143" i="5"/>
  <c r="AK151" i="5"/>
  <c r="AK159" i="5"/>
  <c r="AK167" i="5"/>
  <c r="AK175" i="5"/>
  <c r="AK183" i="5"/>
  <c r="AK191" i="5"/>
  <c r="AK199" i="5"/>
  <c r="AK207" i="5"/>
  <c r="AK215" i="5"/>
  <c r="AK223" i="5"/>
  <c r="AK231" i="5"/>
  <c r="AK239" i="5"/>
  <c r="AK247" i="5"/>
  <c r="AK255" i="5"/>
  <c r="AK263" i="5"/>
  <c r="AK271" i="5"/>
  <c r="AK279" i="5"/>
  <c r="AK287" i="5"/>
  <c r="AK295" i="5"/>
  <c r="AK303" i="5"/>
  <c r="AK311" i="5"/>
  <c r="AK319" i="5"/>
  <c r="AK327" i="5"/>
  <c r="AK335" i="5"/>
  <c r="AK343" i="5"/>
  <c r="AK351" i="5"/>
  <c r="AK359" i="5"/>
  <c r="AK367" i="5"/>
  <c r="AK375" i="5"/>
  <c r="AK383" i="5"/>
  <c r="AK391" i="5"/>
  <c r="AK399" i="5"/>
  <c r="AK407" i="5"/>
  <c r="AK415" i="5"/>
  <c r="AK423" i="5"/>
  <c r="AK431" i="5"/>
  <c r="AK439" i="5"/>
  <c r="AK447" i="5"/>
  <c r="AK455" i="5"/>
  <c r="AK463" i="5"/>
  <c r="AK471" i="5"/>
  <c r="AK479" i="5"/>
  <c r="AK487" i="5"/>
  <c r="AK495" i="5"/>
  <c r="E2" i="5"/>
  <c r="I2" i="5"/>
  <c r="AF2" i="5" s="1"/>
  <c r="CP145" i="5" l="1"/>
  <c r="DD145" i="5" s="1"/>
  <c r="CO145" i="5"/>
  <c r="CN145" i="5"/>
  <c r="DB145" i="5" s="1"/>
  <c r="CO20" i="5"/>
  <c r="CN20" i="5"/>
  <c r="DB20" i="5" s="1"/>
  <c r="CI20" i="5"/>
  <c r="CH20" i="5"/>
  <c r="CV20" i="5" s="1"/>
  <c r="CK20" i="5"/>
  <c r="CJ20" i="5"/>
  <c r="CX20" i="5" s="1"/>
  <c r="CE20" i="5"/>
  <c r="CD20" i="5"/>
  <c r="CR20" i="5" s="1"/>
  <c r="CG20" i="5"/>
  <c r="CF20" i="5"/>
  <c r="CT20" i="5" s="1"/>
  <c r="CP20" i="5"/>
  <c r="DD20" i="5" s="1"/>
  <c r="CC20" i="5"/>
  <c r="CM20" i="5"/>
  <c r="CL20" i="5"/>
  <c r="CZ20" i="5" s="1"/>
  <c r="CK135" i="5"/>
  <c r="CM135" i="5"/>
  <c r="CJ103" i="5"/>
  <c r="CX103" i="5" s="1"/>
  <c r="CL103" i="5"/>
  <c r="CZ103" i="5" s="1"/>
  <c r="CJ71" i="5"/>
  <c r="CX71" i="5" s="1"/>
  <c r="CL71" i="5"/>
  <c r="CZ71" i="5" s="1"/>
  <c r="CL39" i="5"/>
  <c r="CZ39" i="5" s="1"/>
  <c r="CK15" i="5"/>
  <c r="CN146" i="5"/>
  <c r="DB146" i="5" s="1"/>
  <c r="CP97" i="5"/>
  <c r="DD97" i="5" s="1"/>
  <c r="CO97" i="5"/>
  <c r="CN97" i="5"/>
  <c r="DB97" i="5" s="1"/>
  <c r="CI97" i="5"/>
  <c r="CH97" i="5"/>
  <c r="CV97" i="5" s="1"/>
  <c r="CG97" i="5"/>
  <c r="CF97" i="5"/>
  <c r="CT97" i="5" s="1"/>
  <c r="CJ4" i="5"/>
  <c r="CX4" i="5" s="1"/>
  <c r="CE4" i="5"/>
  <c r="CD4" i="5"/>
  <c r="CR4" i="5" s="1"/>
  <c r="CC4" i="5"/>
  <c r="CF4" i="5"/>
  <c r="CT4" i="5" s="1"/>
  <c r="CP4" i="5"/>
  <c r="DD4" i="5" s="1"/>
  <c r="CO4" i="5"/>
  <c r="CM4" i="5"/>
  <c r="CL4" i="5"/>
  <c r="CZ4" i="5" s="1"/>
  <c r="CK4" i="5"/>
  <c r="CN4" i="5"/>
  <c r="DB4" i="5" s="1"/>
  <c r="CI4" i="5"/>
  <c r="CH4" i="5"/>
  <c r="CV4" i="5" s="1"/>
  <c r="CG4" i="5"/>
  <c r="CC2" i="5"/>
  <c r="CK136" i="5"/>
  <c r="CJ136" i="5"/>
  <c r="CX136" i="5" s="1"/>
  <c r="CE136" i="5"/>
  <c r="CD136" i="5"/>
  <c r="CR136" i="5" s="1"/>
  <c r="CG136" i="5"/>
  <c r="CF136" i="5"/>
  <c r="CT136" i="5" s="1"/>
  <c r="CP136" i="5"/>
  <c r="DD136" i="5" s="1"/>
  <c r="CC136" i="5"/>
  <c r="CM136" i="5"/>
  <c r="CL136" i="5"/>
  <c r="CZ136" i="5" s="1"/>
  <c r="CO136" i="5"/>
  <c r="CN136" i="5"/>
  <c r="DB136" i="5" s="1"/>
  <c r="CI136" i="5"/>
  <c r="CH136" i="5"/>
  <c r="CV136" i="5" s="1"/>
  <c r="CK104" i="5"/>
  <c r="CJ104" i="5"/>
  <c r="CX104" i="5" s="1"/>
  <c r="CE104" i="5"/>
  <c r="CD104" i="5"/>
  <c r="CR104" i="5" s="1"/>
  <c r="CG104" i="5"/>
  <c r="CF104" i="5"/>
  <c r="CT104" i="5" s="1"/>
  <c r="CP104" i="5"/>
  <c r="DD104" i="5" s="1"/>
  <c r="CC104" i="5"/>
  <c r="CM104" i="5"/>
  <c r="CL104" i="5"/>
  <c r="CZ104" i="5" s="1"/>
  <c r="CO104" i="5"/>
  <c r="CN104" i="5"/>
  <c r="DB104" i="5" s="1"/>
  <c r="CI104" i="5"/>
  <c r="CH104" i="5"/>
  <c r="CV104" i="5" s="1"/>
  <c r="CK76" i="5"/>
  <c r="CJ76" i="5"/>
  <c r="CX76" i="5" s="1"/>
  <c r="CE76" i="5"/>
  <c r="CD76" i="5"/>
  <c r="CR76" i="5" s="1"/>
  <c r="CG76" i="5"/>
  <c r="CF76" i="5"/>
  <c r="CT76" i="5" s="1"/>
  <c r="CP76" i="5"/>
  <c r="DD76" i="5" s="1"/>
  <c r="CC76" i="5"/>
  <c r="CM76" i="5"/>
  <c r="CL76" i="5"/>
  <c r="CZ76" i="5" s="1"/>
  <c r="CO76" i="5"/>
  <c r="CN76" i="5"/>
  <c r="DB76" i="5" s="1"/>
  <c r="CI76" i="5"/>
  <c r="CH76" i="5"/>
  <c r="CV76" i="5" s="1"/>
  <c r="CP133" i="5"/>
  <c r="DD133" i="5" s="1"/>
  <c r="CO133" i="5"/>
  <c r="CN133" i="5"/>
  <c r="DB133" i="5" s="1"/>
  <c r="CM101" i="5"/>
  <c r="CH101" i="5"/>
  <c r="CV101" i="5" s="1"/>
  <c r="CC101" i="5"/>
  <c r="CE69" i="5"/>
  <c r="CD69" i="5"/>
  <c r="CR69" i="5" s="1"/>
  <c r="CC69" i="5"/>
  <c r="CM69" i="5"/>
  <c r="CL69" i="5"/>
  <c r="CZ69" i="5" s="1"/>
  <c r="CK69" i="5"/>
  <c r="CJ69" i="5"/>
  <c r="CX69" i="5" s="1"/>
  <c r="CI69" i="5"/>
  <c r="CH69" i="5"/>
  <c r="CV69" i="5" s="1"/>
  <c r="CG69" i="5"/>
  <c r="CF69" i="5"/>
  <c r="CT69" i="5" s="1"/>
  <c r="CC32" i="5"/>
  <c r="CM32" i="5"/>
  <c r="CL32" i="5"/>
  <c r="CZ32" i="5" s="1"/>
  <c r="CO32" i="5"/>
  <c r="CN32" i="5"/>
  <c r="DB32" i="5" s="1"/>
  <c r="CI32" i="5"/>
  <c r="CH32" i="5"/>
  <c r="CV32" i="5" s="1"/>
  <c r="CK32" i="5"/>
  <c r="CJ32" i="5"/>
  <c r="CX32" i="5" s="1"/>
  <c r="CE32" i="5"/>
  <c r="CD32" i="5"/>
  <c r="CR32" i="5" s="1"/>
  <c r="CG32" i="5"/>
  <c r="CF32" i="5"/>
  <c r="CT32" i="5" s="1"/>
  <c r="CP32" i="5"/>
  <c r="DD32" i="5" s="1"/>
  <c r="CG72" i="5"/>
  <c r="CF72" i="5"/>
  <c r="CT72" i="5" s="1"/>
  <c r="CP72" i="5"/>
  <c r="DD72" i="5" s="1"/>
  <c r="CC72" i="5"/>
  <c r="CM72" i="5"/>
  <c r="CL72" i="5"/>
  <c r="CZ72" i="5" s="1"/>
  <c r="CO72" i="5"/>
  <c r="CN72" i="5"/>
  <c r="DB72" i="5" s="1"/>
  <c r="CI72" i="5"/>
  <c r="CH72" i="5"/>
  <c r="CV72" i="5" s="1"/>
  <c r="CK132" i="5"/>
  <c r="CJ132" i="5"/>
  <c r="CX132" i="5" s="1"/>
  <c r="CE132" i="5"/>
  <c r="CD132" i="5"/>
  <c r="CR132" i="5" s="1"/>
  <c r="CG132" i="5"/>
  <c r="CF132" i="5"/>
  <c r="CT132" i="5" s="1"/>
  <c r="CP132" i="5"/>
  <c r="DD132" i="5" s="1"/>
  <c r="CC132" i="5"/>
  <c r="CM132" i="5"/>
  <c r="CL132" i="5"/>
  <c r="CZ132" i="5" s="1"/>
  <c r="CO132" i="5"/>
  <c r="CN132" i="5"/>
  <c r="DB132" i="5" s="1"/>
  <c r="CI132" i="5"/>
  <c r="CH132" i="5"/>
  <c r="CV132" i="5" s="1"/>
  <c r="CK100" i="5"/>
  <c r="CJ100" i="5"/>
  <c r="CX100" i="5" s="1"/>
  <c r="CE100" i="5"/>
  <c r="CD100" i="5"/>
  <c r="CR100" i="5" s="1"/>
  <c r="CG100" i="5"/>
  <c r="CF100" i="5"/>
  <c r="CT100" i="5" s="1"/>
  <c r="CP100" i="5"/>
  <c r="DD100" i="5" s="1"/>
  <c r="CC100" i="5"/>
  <c r="CM100" i="5"/>
  <c r="CL100" i="5"/>
  <c r="CZ100" i="5" s="1"/>
  <c r="CO100" i="5"/>
  <c r="CN100" i="5"/>
  <c r="DB100" i="5" s="1"/>
  <c r="CI100" i="5"/>
  <c r="CH100" i="5"/>
  <c r="CV100" i="5" s="1"/>
  <c r="CF56" i="5"/>
  <c r="CT56" i="5" s="1"/>
  <c r="CP56" i="5"/>
  <c r="DD56" i="5" s="1"/>
  <c r="CK56" i="5"/>
  <c r="CM56" i="5"/>
  <c r="CL56" i="5"/>
  <c r="CZ56" i="5" s="1"/>
  <c r="CG56" i="5"/>
  <c r="CN56" i="5"/>
  <c r="DB56" i="5" s="1"/>
  <c r="CI56" i="5"/>
  <c r="CH56" i="5"/>
  <c r="CV56" i="5" s="1"/>
  <c r="CC56" i="5"/>
  <c r="CJ56" i="5"/>
  <c r="CX56" i="5" s="1"/>
  <c r="CE56" i="5"/>
  <c r="CD56" i="5"/>
  <c r="CR56" i="5" s="1"/>
  <c r="CO56" i="5"/>
  <c r="CN147" i="5"/>
  <c r="DB147" i="5" s="1"/>
  <c r="CO147" i="5"/>
  <c r="CP147" i="5"/>
  <c r="DD147" i="5" s="1"/>
  <c r="CJ143" i="5"/>
  <c r="CX143" i="5" s="1"/>
  <c r="CK143" i="5"/>
  <c r="CL143" i="5"/>
  <c r="CZ143" i="5" s="1"/>
  <c r="CM143" i="5"/>
  <c r="CF139" i="5"/>
  <c r="CT139" i="5" s="1"/>
  <c r="CG139" i="5"/>
  <c r="CH139" i="5"/>
  <c r="CV139" i="5" s="1"/>
  <c r="CI139" i="5"/>
  <c r="CC135" i="5"/>
  <c r="CD135" i="5"/>
  <c r="CR135" i="5" s="1"/>
  <c r="CE135" i="5"/>
  <c r="CN131" i="5"/>
  <c r="DB131" i="5" s="1"/>
  <c r="CO131" i="5"/>
  <c r="CJ127" i="5"/>
  <c r="CX127" i="5" s="1"/>
  <c r="CK127" i="5"/>
  <c r="CL127" i="5"/>
  <c r="CZ127" i="5" s="1"/>
  <c r="CM127" i="5"/>
  <c r="CF123" i="5"/>
  <c r="CT123" i="5" s="1"/>
  <c r="CG123" i="5"/>
  <c r="CH123" i="5"/>
  <c r="CV123" i="5" s="1"/>
  <c r="CI123" i="5"/>
  <c r="CC119" i="5"/>
  <c r="CD119" i="5"/>
  <c r="CR119" i="5" s="1"/>
  <c r="CE119" i="5"/>
  <c r="CN115" i="5"/>
  <c r="DB115" i="5" s="1"/>
  <c r="CO115" i="5"/>
  <c r="CP115" i="5"/>
  <c r="DD115" i="5" s="1"/>
  <c r="CJ111" i="5"/>
  <c r="CX111" i="5" s="1"/>
  <c r="CK111" i="5"/>
  <c r="CL111" i="5"/>
  <c r="CZ111" i="5" s="1"/>
  <c r="CM111" i="5"/>
  <c r="CF107" i="5"/>
  <c r="CT107" i="5" s="1"/>
  <c r="CG107" i="5"/>
  <c r="CH107" i="5"/>
  <c r="CV107" i="5" s="1"/>
  <c r="CI107" i="5"/>
  <c r="CC103" i="5"/>
  <c r="CD103" i="5"/>
  <c r="CR103" i="5" s="1"/>
  <c r="CE103" i="5"/>
  <c r="CN99" i="5"/>
  <c r="DB99" i="5" s="1"/>
  <c r="CO99" i="5"/>
  <c r="CP99" i="5"/>
  <c r="DD99" i="5" s="1"/>
  <c r="CJ95" i="5"/>
  <c r="CX95" i="5" s="1"/>
  <c r="CK95" i="5"/>
  <c r="CL95" i="5"/>
  <c r="CZ95" i="5" s="1"/>
  <c r="CM95" i="5"/>
  <c r="CF91" i="5"/>
  <c r="CT91" i="5" s="1"/>
  <c r="CG91" i="5"/>
  <c r="CH91" i="5"/>
  <c r="CV91" i="5" s="1"/>
  <c r="CI91" i="5"/>
  <c r="CC87" i="5"/>
  <c r="CD87" i="5"/>
  <c r="CR87" i="5" s="1"/>
  <c r="CE87" i="5"/>
  <c r="CN83" i="5"/>
  <c r="DB83" i="5" s="1"/>
  <c r="CO83" i="5"/>
  <c r="CP83" i="5"/>
  <c r="DD83" i="5" s="1"/>
  <c r="CJ79" i="5"/>
  <c r="CX79" i="5" s="1"/>
  <c r="CK79" i="5"/>
  <c r="CL79" i="5"/>
  <c r="CZ79" i="5" s="1"/>
  <c r="CM79" i="5"/>
  <c r="CF75" i="5"/>
  <c r="CT75" i="5" s="1"/>
  <c r="CG75" i="5"/>
  <c r="CH75" i="5"/>
  <c r="CV75" i="5" s="1"/>
  <c r="CI75" i="5"/>
  <c r="CC71" i="5"/>
  <c r="CD71" i="5"/>
  <c r="CR71" i="5" s="1"/>
  <c r="CE71" i="5"/>
  <c r="CN67" i="5"/>
  <c r="DB67" i="5" s="1"/>
  <c r="CO67" i="5"/>
  <c r="CP67" i="5"/>
  <c r="DD67" i="5" s="1"/>
  <c r="CJ63" i="5"/>
  <c r="CX63" i="5" s="1"/>
  <c r="CK63" i="5"/>
  <c r="CL63" i="5"/>
  <c r="CZ63" i="5" s="1"/>
  <c r="CM63" i="5"/>
  <c r="CF59" i="5"/>
  <c r="CT59" i="5" s="1"/>
  <c r="CG59" i="5"/>
  <c r="CH59" i="5"/>
  <c r="CV59" i="5" s="1"/>
  <c r="CI59" i="5"/>
  <c r="CF55" i="5"/>
  <c r="CT55" i="5" s="1"/>
  <c r="CG55" i="5"/>
  <c r="CH55" i="5"/>
  <c r="CV55" i="5" s="1"/>
  <c r="CN51" i="5"/>
  <c r="DB51" i="5" s="1"/>
  <c r="CO51" i="5"/>
  <c r="CP51" i="5"/>
  <c r="DD51" i="5" s="1"/>
  <c r="CJ47" i="5"/>
  <c r="CX47" i="5" s="1"/>
  <c r="CK47" i="5"/>
  <c r="CL47" i="5"/>
  <c r="CZ47" i="5" s="1"/>
  <c r="CM47" i="5"/>
  <c r="CF43" i="5"/>
  <c r="CT43" i="5" s="1"/>
  <c r="CG43" i="5"/>
  <c r="CH43" i="5"/>
  <c r="CV43" i="5" s="1"/>
  <c r="CI43" i="5"/>
  <c r="CC39" i="5"/>
  <c r="CD39" i="5"/>
  <c r="CR39" i="5" s="1"/>
  <c r="CE39" i="5"/>
  <c r="CN35" i="5"/>
  <c r="DB35" i="5" s="1"/>
  <c r="CO35" i="5"/>
  <c r="CP35" i="5"/>
  <c r="DD35" i="5" s="1"/>
  <c r="CJ31" i="5"/>
  <c r="CX31" i="5" s="1"/>
  <c r="CK31" i="5"/>
  <c r="CL31" i="5"/>
  <c r="CZ31" i="5" s="1"/>
  <c r="CM31" i="5"/>
  <c r="CJ27" i="5"/>
  <c r="CX27" i="5" s="1"/>
  <c r="CK27" i="5"/>
  <c r="CL27" i="5"/>
  <c r="CZ27" i="5" s="1"/>
  <c r="CM27" i="5"/>
  <c r="CJ23" i="5"/>
  <c r="CX23" i="5" s="1"/>
  <c r="CK23" i="5"/>
  <c r="CL23" i="5"/>
  <c r="CZ23" i="5" s="1"/>
  <c r="CM23" i="5"/>
  <c r="CF19" i="5"/>
  <c r="CT19" i="5" s="1"/>
  <c r="CG19" i="5"/>
  <c r="CH19" i="5"/>
  <c r="CV19" i="5" s="1"/>
  <c r="CI19" i="5"/>
  <c r="CC15" i="5"/>
  <c r="CD15" i="5"/>
  <c r="CR15" i="5" s="1"/>
  <c r="CE15" i="5"/>
  <c r="CO11" i="5"/>
  <c r="CF11" i="5"/>
  <c r="CT11" i="5" s="1"/>
  <c r="CH11" i="5"/>
  <c r="CV11" i="5" s="1"/>
  <c r="CF7" i="5"/>
  <c r="CT7" i="5" s="1"/>
  <c r="CC7" i="5"/>
  <c r="CH7" i="5"/>
  <c r="CV7" i="5" s="1"/>
  <c r="CE3" i="5"/>
  <c r="CJ3" i="5"/>
  <c r="CX3" i="5" s="1"/>
  <c r="CK3" i="5"/>
  <c r="CL3" i="5"/>
  <c r="CZ3" i="5" s="1"/>
  <c r="CP146" i="5"/>
  <c r="DD146" i="5" s="1"/>
  <c r="CF146" i="5"/>
  <c r="CT146" i="5" s="1"/>
  <c r="CG146" i="5"/>
  <c r="CP142" i="5"/>
  <c r="DD142" i="5" s="1"/>
  <c r="CF142" i="5"/>
  <c r="CT142" i="5" s="1"/>
  <c r="CG142" i="5"/>
  <c r="CP138" i="5"/>
  <c r="DD138" i="5" s="1"/>
  <c r="CF138" i="5"/>
  <c r="CT138" i="5" s="1"/>
  <c r="CG138" i="5"/>
  <c r="CP134" i="5"/>
  <c r="DD134" i="5" s="1"/>
  <c r="CF134" i="5"/>
  <c r="CT134" i="5" s="1"/>
  <c r="CG134" i="5"/>
  <c r="CP130" i="5"/>
  <c r="DD130" i="5" s="1"/>
  <c r="CF130" i="5"/>
  <c r="CT130" i="5" s="1"/>
  <c r="CG130" i="5"/>
  <c r="CP126" i="5"/>
  <c r="DD126" i="5" s="1"/>
  <c r="CF126" i="5"/>
  <c r="CT126" i="5" s="1"/>
  <c r="CG126" i="5"/>
  <c r="CP122" i="5"/>
  <c r="DD122" i="5" s="1"/>
  <c r="CF122" i="5"/>
  <c r="CT122" i="5" s="1"/>
  <c r="CG122" i="5"/>
  <c r="CP118" i="5"/>
  <c r="DD118" i="5" s="1"/>
  <c r="CF118" i="5"/>
  <c r="CT118" i="5" s="1"/>
  <c r="CG118" i="5"/>
  <c r="CP114" i="5"/>
  <c r="DD114" i="5" s="1"/>
  <c r="CF114" i="5"/>
  <c r="CT114" i="5" s="1"/>
  <c r="CG114" i="5"/>
  <c r="CP110" i="5"/>
  <c r="DD110" i="5" s="1"/>
  <c r="CF110" i="5"/>
  <c r="CT110" i="5" s="1"/>
  <c r="CG110" i="5"/>
  <c r="CP106" i="5"/>
  <c r="DD106" i="5" s="1"/>
  <c r="CF106" i="5"/>
  <c r="CT106" i="5" s="1"/>
  <c r="CG106" i="5"/>
  <c r="CL102" i="5"/>
  <c r="CZ102" i="5" s="1"/>
  <c r="CM102" i="5"/>
  <c r="CG102" i="5"/>
  <c r="CP98" i="5"/>
  <c r="DD98" i="5" s="1"/>
  <c r="CF98" i="5"/>
  <c r="CT98" i="5" s="1"/>
  <c r="CG98" i="5"/>
  <c r="CP94" i="5"/>
  <c r="DD94" i="5" s="1"/>
  <c r="CF94" i="5"/>
  <c r="CT94" i="5" s="1"/>
  <c r="CG94" i="5"/>
  <c r="CP90" i="5"/>
  <c r="DD90" i="5" s="1"/>
  <c r="CF90" i="5"/>
  <c r="CT90" i="5" s="1"/>
  <c r="CG90" i="5"/>
  <c r="CP86" i="5"/>
  <c r="DD86" i="5" s="1"/>
  <c r="CF86" i="5"/>
  <c r="CT86" i="5" s="1"/>
  <c r="CG86" i="5"/>
  <c r="CP82" i="5"/>
  <c r="DD82" i="5" s="1"/>
  <c r="CF82" i="5"/>
  <c r="CT82" i="5" s="1"/>
  <c r="CG82" i="5"/>
  <c r="CP78" i="5"/>
  <c r="DD78" i="5" s="1"/>
  <c r="CF78" i="5"/>
  <c r="CT78" i="5" s="1"/>
  <c r="CG78" i="5"/>
  <c r="CP74" i="5"/>
  <c r="DD74" i="5" s="1"/>
  <c r="CF74" i="5"/>
  <c r="CT74" i="5" s="1"/>
  <c r="CG74" i="5"/>
  <c r="CP70" i="5"/>
  <c r="DD70" i="5" s="1"/>
  <c r="CF70" i="5"/>
  <c r="CT70" i="5" s="1"/>
  <c r="CG70" i="5"/>
  <c r="CP66" i="5"/>
  <c r="DD66" i="5" s="1"/>
  <c r="CF66" i="5"/>
  <c r="CT66" i="5" s="1"/>
  <c r="CG66" i="5"/>
  <c r="CP62" i="5"/>
  <c r="DD62" i="5" s="1"/>
  <c r="CF62" i="5"/>
  <c r="CT62" i="5" s="1"/>
  <c r="CG62" i="5"/>
  <c r="CH58" i="5"/>
  <c r="CV58" i="5" s="1"/>
  <c r="CI58" i="5"/>
  <c r="CN58" i="5"/>
  <c r="DB58" i="5" s="1"/>
  <c r="CG54" i="5"/>
  <c r="CP54" i="5"/>
  <c r="DD54" i="5" s="1"/>
  <c r="CF54" i="5"/>
  <c r="CT54" i="5" s="1"/>
  <c r="CP46" i="5"/>
  <c r="DD46" i="5" s="1"/>
  <c r="CF46" i="5"/>
  <c r="CT46" i="5" s="1"/>
  <c r="CG46" i="5"/>
  <c r="CP38" i="5"/>
  <c r="DD38" i="5" s="1"/>
  <c r="CF38" i="5"/>
  <c r="CT38" i="5" s="1"/>
  <c r="CG38" i="5"/>
  <c r="CP30" i="5"/>
  <c r="DD30" i="5" s="1"/>
  <c r="CF30" i="5"/>
  <c r="CT30" i="5" s="1"/>
  <c r="CG30" i="5"/>
  <c r="CP22" i="5"/>
  <c r="DD22" i="5" s="1"/>
  <c r="CF22" i="5"/>
  <c r="CT22" i="5" s="1"/>
  <c r="CG22" i="5"/>
  <c r="CP14" i="5"/>
  <c r="DD14" i="5" s="1"/>
  <c r="CF14" i="5"/>
  <c r="CT14" i="5" s="1"/>
  <c r="CG14" i="5"/>
  <c r="CH6" i="5"/>
  <c r="CV6" i="5" s="1"/>
  <c r="CE6" i="5"/>
  <c r="CJ6" i="5"/>
  <c r="CX6" i="5" s="1"/>
  <c r="CL2" i="5"/>
  <c r="CZ2" i="5" s="1"/>
  <c r="CG145" i="5"/>
  <c r="CL145" i="5"/>
  <c r="CZ145" i="5" s="1"/>
  <c r="CJ141" i="5"/>
  <c r="CX141" i="5" s="1"/>
  <c r="CD141" i="5"/>
  <c r="CR141" i="5" s="1"/>
  <c r="CI141" i="5"/>
  <c r="CG137" i="5"/>
  <c r="CL137" i="5"/>
  <c r="CZ137" i="5" s="1"/>
  <c r="CJ133" i="5"/>
  <c r="CX133" i="5" s="1"/>
  <c r="CD133" i="5"/>
  <c r="CR133" i="5" s="1"/>
  <c r="CI133" i="5"/>
  <c r="CG129" i="5"/>
  <c r="CC125" i="5"/>
  <c r="CH125" i="5"/>
  <c r="CV125" i="5" s="1"/>
  <c r="CG121" i="5"/>
  <c r="CN117" i="5"/>
  <c r="DB117" i="5" s="1"/>
  <c r="CD117" i="5"/>
  <c r="CR117" i="5" s="1"/>
  <c r="CI117" i="5"/>
  <c r="CN113" i="5"/>
  <c r="DB113" i="5" s="1"/>
  <c r="CD113" i="5"/>
  <c r="CR113" i="5" s="1"/>
  <c r="CM113" i="5"/>
  <c r="CC109" i="5"/>
  <c r="CL109" i="5"/>
  <c r="CZ109" i="5" s="1"/>
  <c r="CF105" i="5"/>
  <c r="CT105" i="5" s="1"/>
  <c r="CK105" i="5"/>
  <c r="CP105" i="5"/>
  <c r="DD105" i="5" s="1"/>
  <c r="CN101" i="5"/>
  <c r="DB101" i="5" s="1"/>
  <c r="CL101" i="5"/>
  <c r="CZ101" i="5" s="1"/>
  <c r="CP101" i="5"/>
  <c r="DD101" i="5" s="1"/>
  <c r="CD97" i="5"/>
  <c r="CR97" i="5" s="1"/>
  <c r="CO69" i="5"/>
  <c r="CO140" i="5"/>
  <c r="CK72" i="5"/>
  <c r="CI81" i="5"/>
  <c r="CH81" i="5"/>
  <c r="CV81" i="5" s="1"/>
  <c r="CG81" i="5"/>
  <c r="CF81" i="5"/>
  <c r="CT81" i="5" s="1"/>
  <c r="CP81" i="5"/>
  <c r="DD81" i="5" s="1"/>
  <c r="CO81" i="5"/>
  <c r="CN81" i="5"/>
  <c r="DB81" i="5" s="1"/>
  <c r="CM81" i="5"/>
  <c r="CL81" i="5"/>
  <c r="CZ81" i="5" s="1"/>
  <c r="CK81" i="5"/>
  <c r="CJ81" i="5"/>
  <c r="CX81" i="5" s="1"/>
  <c r="CK88" i="5"/>
  <c r="CJ88" i="5"/>
  <c r="CX88" i="5" s="1"/>
  <c r="CE88" i="5"/>
  <c r="CD88" i="5"/>
  <c r="CR88" i="5" s="1"/>
  <c r="CG88" i="5"/>
  <c r="CF88" i="5"/>
  <c r="CT88" i="5" s="1"/>
  <c r="CP88" i="5"/>
  <c r="DD88" i="5" s="1"/>
  <c r="CC88" i="5"/>
  <c r="CM88" i="5"/>
  <c r="CL88" i="5"/>
  <c r="CZ88" i="5" s="1"/>
  <c r="CO88" i="5"/>
  <c r="CN88" i="5"/>
  <c r="DB88" i="5" s="1"/>
  <c r="CI88" i="5"/>
  <c r="CH88" i="5"/>
  <c r="CV88" i="5" s="1"/>
  <c r="CM85" i="5"/>
  <c r="CL85" i="5"/>
  <c r="CZ85" i="5" s="1"/>
  <c r="CK85" i="5"/>
  <c r="CJ85" i="5"/>
  <c r="CX85" i="5" s="1"/>
  <c r="CE85" i="5"/>
  <c r="CD85" i="5"/>
  <c r="CR85" i="5" s="1"/>
  <c r="CC85" i="5"/>
  <c r="CP85" i="5"/>
  <c r="DD85" i="5" s="1"/>
  <c r="CO85" i="5"/>
  <c r="CN85" i="5"/>
  <c r="DB85" i="5" s="1"/>
  <c r="CC48" i="5"/>
  <c r="CM48" i="5"/>
  <c r="CL48" i="5"/>
  <c r="CZ48" i="5" s="1"/>
  <c r="CO48" i="5"/>
  <c r="CN48" i="5"/>
  <c r="DB48" i="5" s="1"/>
  <c r="CI48" i="5"/>
  <c r="CH48" i="5"/>
  <c r="CV48" i="5" s="1"/>
  <c r="CK48" i="5"/>
  <c r="CJ48" i="5"/>
  <c r="CX48" i="5" s="1"/>
  <c r="CE48" i="5"/>
  <c r="CD48" i="5"/>
  <c r="CR48" i="5" s="1"/>
  <c r="CG48" i="5"/>
  <c r="CF48" i="5"/>
  <c r="CT48" i="5" s="1"/>
  <c r="CP48" i="5"/>
  <c r="DD48" i="5" s="1"/>
  <c r="CK116" i="5"/>
  <c r="CJ116" i="5"/>
  <c r="CX116" i="5" s="1"/>
  <c r="CE116" i="5"/>
  <c r="CD116" i="5"/>
  <c r="CR116" i="5" s="1"/>
  <c r="CG116" i="5"/>
  <c r="CF116" i="5"/>
  <c r="CT116" i="5" s="1"/>
  <c r="CP116" i="5"/>
  <c r="DD116" i="5" s="1"/>
  <c r="CC116" i="5"/>
  <c r="CM116" i="5"/>
  <c r="CL116" i="5"/>
  <c r="CZ116" i="5" s="1"/>
  <c r="CO116" i="5"/>
  <c r="CN116" i="5"/>
  <c r="DB116" i="5" s="1"/>
  <c r="CI116" i="5"/>
  <c r="CH116" i="5"/>
  <c r="CV116" i="5" s="1"/>
  <c r="CJ119" i="5"/>
  <c r="CX119" i="5" s="1"/>
  <c r="CL119" i="5"/>
  <c r="CZ119" i="5" s="1"/>
  <c r="CM119" i="5"/>
  <c r="CK87" i="5"/>
  <c r="CM87" i="5"/>
  <c r="CE55" i="5"/>
  <c r="CN55" i="5"/>
  <c r="DB55" i="5" s="1"/>
  <c r="CO55" i="5"/>
  <c r="CP55" i="5"/>
  <c r="DD55" i="5" s="1"/>
  <c r="CC47" i="5"/>
  <c r="CD47" i="5"/>
  <c r="CR47" i="5" s="1"/>
  <c r="CE47" i="5"/>
  <c r="CK39" i="5"/>
  <c r="CD31" i="5"/>
  <c r="CR31" i="5" s="1"/>
  <c r="CL15" i="5"/>
  <c r="CZ15" i="5" s="1"/>
  <c r="CH146" i="5"/>
  <c r="CV146" i="5" s="1"/>
  <c r="CN130" i="5"/>
  <c r="DB130" i="5" s="1"/>
  <c r="CI114" i="5"/>
  <c r="CP129" i="5"/>
  <c r="DD129" i="5" s="1"/>
  <c r="CO129" i="5"/>
  <c r="CN129" i="5"/>
  <c r="DB129" i="5" s="1"/>
  <c r="CP65" i="5"/>
  <c r="DD65" i="5" s="1"/>
  <c r="CO65" i="5"/>
  <c r="CN65" i="5"/>
  <c r="DB65" i="5" s="1"/>
  <c r="CM65" i="5"/>
  <c r="CL65" i="5"/>
  <c r="CZ65" i="5" s="1"/>
  <c r="CK65" i="5"/>
  <c r="CJ65" i="5"/>
  <c r="CX65" i="5" s="1"/>
  <c r="CI65" i="5"/>
  <c r="CH65" i="5"/>
  <c r="CV65" i="5" s="1"/>
  <c r="CG65" i="5"/>
  <c r="CF65" i="5"/>
  <c r="CT65" i="5" s="1"/>
  <c r="CE65" i="5"/>
  <c r="CD65" i="5"/>
  <c r="CR65" i="5" s="1"/>
  <c r="CC65" i="5"/>
  <c r="CC40" i="5"/>
  <c r="CM40" i="5"/>
  <c r="CL40" i="5"/>
  <c r="CZ40" i="5" s="1"/>
  <c r="CO40" i="5"/>
  <c r="CN40" i="5"/>
  <c r="DB40" i="5" s="1"/>
  <c r="CI40" i="5"/>
  <c r="CH40" i="5"/>
  <c r="CV40" i="5" s="1"/>
  <c r="CK40" i="5"/>
  <c r="CJ40" i="5"/>
  <c r="CX40" i="5" s="1"/>
  <c r="CE40" i="5"/>
  <c r="CD40" i="5"/>
  <c r="CR40" i="5" s="1"/>
  <c r="CG40" i="5"/>
  <c r="CF40" i="5"/>
  <c r="CT40" i="5" s="1"/>
  <c r="CP40" i="5"/>
  <c r="DD40" i="5" s="1"/>
  <c r="CI49" i="5"/>
  <c r="CH49" i="5"/>
  <c r="CV49" i="5" s="1"/>
  <c r="CG49" i="5"/>
  <c r="CF49" i="5"/>
  <c r="CT49" i="5" s="1"/>
  <c r="CE49" i="5"/>
  <c r="CD49" i="5"/>
  <c r="CR49" i="5" s="1"/>
  <c r="CC49" i="5"/>
  <c r="CP49" i="5"/>
  <c r="DD49" i="5" s="1"/>
  <c r="CO49" i="5"/>
  <c r="CN49" i="5"/>
  <c r="DB49" i="5" s="1"/>
  <c r="CM49" i="5"/>
  <c r="CL49" i="5"/>
  <c r="CZ49" i="5" s="1"/>
  <c r="CK49" i="5"/>
  <c r="CJ49" i="5"/>
  <c r="CX49" i="5" s="1"/>
  <c r="CE41" i="5"/>
  <c r="CD41" i="5"/>
  <c r="CR41" i="5" s="1"/>
  <c r="CC41" i="5"/>
  <c r="CP41" i="5"/>
  <c r="DD41" i="5" s="1"/>
  <c r="CO41" i="5"/>
  <c r="CN41" i="5"/>
  <c r="DB41" i="5" s="1"/>
  <c r="CM41" i="5"/>
  <c r="CL41" i="5"/>
  <c r="CZ41" i="5" s="1"/>
  <c r="CK41" i="5"/>
  <c r="CJ41" i="5"/>
  <c r="CX41" i="5" s="1"/>
  <c r="CI41" i="5"/>
  <c r="CH41" i="5"/>
  <c r="CV41" i="5" s="1"/>
  <c r="CG41" i="5"/>
  <c r="CF41" i="5"/>
  <c r="CT41" i="5" s="1"/>
  <c r="CP33" i="5"/>
  <c r="DD33" i="5" s="1"/>
  <c r="CO33" i="5"/>
  <c r="CN33" i="5"/>
  <c r="DB33" i="5" s="1"/>
  <c r="CM33" i="5"/>
  <c r="CL33" i="5"/>
  <c r="CZ33" i="5" s="1"/>
  <c r="CK33" i="5"/>
  <c r="CJ33" i="5"/>
  <c r="CX33" i="5" s="1"/>
  <c r="CI33" i="5"/>
  <c r="CH33" i="5"/>
  <c r="CV33" i="5" s="1"/>
  <c r="CG33" i="5"/>
  <c r="CF33" i="5"/>
  <c r="CT33" i="5" s="1"/>
  <c r="CE33" i="5"/>
  <c r="CD33" i="5"/>
  <c r="CR33" i="5" s="1"/>
  <c r="CC33" i="5"/>
  <c r="CP25" i="5"/>
  <c r="DD25" i="5" s="1"/>
  <c r="CO25" i="5"/>
  <c r="CN25" i="5"/>
  <c r="DB25" i="5" s="1"/>
  <c r="CM25" i="5"/>
  <c r="CL25" i="5"/>
  <c r="CZ25" i="5" s="1"/>
  <c r="CK25" i="5"/>
  <c r="CJ25" i="5"/>
  <c r="CX25" i="5" s="1"/>
  <c r="CI25" i="5"/>
  <c r="CH25" i="5"/>
  <c r="CV25" i="5" s="1"/>
  <c r="CG25" i="5"/>
  <c r="CF25" i="5"/>
  <c r="CT25" i="5" s="1"/>
  <c r="CE25" i="5"/>
  <c r="CD25" i="5"/>
  <c r="CR25" i="5" s="1"/>
  <c r="CC25" i="5"/>
  <c r="CM17" i="5"/>
  <c r="CL17" i="5"/>
  <c r="CZ17" i="5" s="1"/>
  <c r="CK17" i="5"/>
  <c r="CJ17" i="5"/>
  <c r="CX17" i="5" s="1"/>
  <c r="CI17" i="5"/>
  <c r="CH17" i="5"/>
  <c r="CV17" i="5" s="1"/>
  <c r="CG17" i="5"/>
  <c r="CF17" i="5"/>
  <c r="CT17" i="5" s="1"/>
  <c r="CE17" i="5"/>
  <c r="CD17" i="5"/>
  <c r="CR17" i="5" s="1"/>
  <c r="CC17" i="5"/>
  <c r="CP17" i="5"/>
  <c r="DD17" i="5" s="1"/>
  <c r="CO17" i="5"/>
  <c r="CN17" i="5"/>
  <c r="DB17" i="5" s="1"/>
  <c r="CP9" i="5"/>
  <c r="DD9" i="5" s="1"/>
  <c r="CN9" i="5"/>
  <c r="DB9" i="5" s="1"/>
  <c r="CG9" i="5"/>
  <c r="CC9" i="5"/>
  <c r="CL9" i="5"/>
  <c r="CZ9" i="5" s="1"/>
  <c r="CJ9" i="5"/>
  <c r="CX9" i="5" s="1"/>
  <c r="CM9" i="5"/>
  <c r="CI9" i="5"/>
  <c r="CH9" i="5"/>
  <c r="CV9" i="5" s="1"/>
  <c r="CF9" i="5"/>
  <c r="CT9" i="5" s="1"/>
  <c r="CE9" i="5"/>
  <c r="CD9" i="5"/>
  <c r="CR9" i="5" s="1"/>
  <c r="CO9" i="5"/>
  <c r="CK9" i="5"/>
  <c r="CM121" i="5"/>
  <c r="CL121" i="5"/>
  <c r="CZ121" i="5" s="1"/>
  <c r="CK121" i="5"/>
  <c r="CJ121" i="5"/>
  <c r="CX121" i="5" s="1"/>
  <c r="CM89" i="5"/>
  <c r="CL89" i="5"/>
  <c r="CZ89" i="5" s="1"/>
  <c r="CK89" i="5"/>
  <c r="CJ89" i="5"/>
  <c r="CX89" i="5" s="1"/>
  <c r="CE89" i="5"/>
  <c r="CD89" i="5"/>
  <c r="CR89" i="5" s="1"/>
  <c r="CC89" i="5"/>
  <c r="CP89" i="5"/>
  <c r="DD89" i="5" s="1"/>
  <c r="CO89" i="5"/>
  <c r="CN89" i="5"/>
  <c r="DB89" i="5" s="1"/>
  <c r="CP57" i="5"/>
  <c r="DD57" i="5" s="1"/>
  <c r="CO57" i="5"/>
  <c r="CN57" i="5"/>
  <c r="DB57" i="5" s="1"/>
  <c r="CI57" i="5"/>
  <c r="CL57" i="5"/>
  <c r="CZ57" i="5" s="1"/>
  <c r="CK57" i="5"/>
  <c r="CJ57" i="5"/>
  <c r="CX57" i="5" s="1"/>
  <c r="CE57" i="5"/>
  <c r="CH57" i="5"/>
  <c r="CV57" i="5" s="1"/>
  <c r="CG57" i="5"/>
  <c r="CF57" i="5"/>
  <c r="CT57" i="5" s="1"/>
  <c r="CD57" i="5"/>
  <c r="CR57" i="5" s="1"/>
  <c r="CC57" i="5"/>
  <c r="CM57" i="5"/>
  <c r="CC28" i="5"/>
  <c r="CM28" i="5"/>
  <c r="CL28" i="5"/>
  <c r="CZ28" i="5" s="1"/>
  <c r="CO28" i="5"/>
  <c r="CN28" i="5"/>
  <c r="DB28" i="5" s="1"/>
  <c r="CI28" i="5"/>
  <c r="CH28" i="5"/>
  <c r="CV28" i="5" s="1"/>
  <c r="CK28" i="5"/>
  <c r="CJ28" i="5"/>
  <c r="CX28" i="5" s="1"/>
  <c r="CE28" i="5"/>
  <c r="CD28" i="5"/>
  <c r="CR28" i="5" s="1"/>
  <c r="CG28" i="5"/>
  <c r="CF28" i="5"/>
  <c r="CT28" i="5" s="1"/>
  <c r="CP28" i="5"/>
  <c r="DD28" i="5" s="1"/>
  <c r="CN2" i="5"/>
  <c r="DB2" i="5" s="1"/>
  <c r="CI2" i="5"/>
  <c r="CH2" i="5"/>
  <c r="CV2" i="5" s="1"/>
  <c r="CG2" i="5"/>
  <c r="CK128" i="5"/>
  <c r="CJ128" i="5"/>
  <c r="CX128" i="5" s="1"/>
  <c r="CE128" i="5"/>
  <c r="CD128" i="5"/>
  <c r="CR128" i="5" s="1"/>
  <c r="CG128" i="5"/>
  <c r="CF128" i="5"/>
  <c r="CT128" i="5" s="1"/>
  <c r="CP128" i="5"/>
  <c r="DD128" i="5" s="1"/>
  <c r="CC128" i="5"/>
  <c r="CM128" i="5"/>
  <c r="CL128" i="5"/>
  <c r="CZ128" i="5" s="1"/>
  <c r="CO128" i="5"/>
  <c r="CN128" i="5"/>
  <c r="DB128" i="5" s="1"/>
  <c r="CI128" i="5"/>
  <c r="CH128" i="5"/>
  <c r="CV128" i="5" s="1"/>
  <c r="CK96" i="5"/>
  <c r="CJ96" i="5"/>
  <c r="CX96" i="5" s="1"/>
  <c r="CE96" i="5"/>
  <c r="CD96" i="5"/>
  <c r="CR96" i="5" s="1"/>
  <c r="CG96" i="5"/>
  <c r="CF96" i="5"/>
  <c r="CT96" i="5" s="1"/>
  <c r="CP96" i="5"/>
  <c r="DD96" i="5" s="1"/>
  <c r="CC96" i="5"/>
  <c r="CM96" i="5"/>
  <c r="CL96" i="5"/>
  <c r="CZ96" i="5" s="1"/>
  <c r="CO96" i="5"/>
  <c r="CN96" i="5"/>
  <c r="DB96" i="5" s="1"/>
  <c r="CI96" i="5"/>
  <c r="CH96" i="5"/>
  <c r="CV96" i="5" s="1"/>
  <c r="CG68" i="5"/>
  <c r="CF68" i="5"/>
  <c r="CT68" i="5" s="1"/>
  <c r="CP68" i="5"/>
  <c r="DD68" i="5" s="1"/>
  <c r="CC68" i="5"/>
  <c r="CM68" i="5"/>
  <c r="CL68" i="5"/>
  <c r="CZ68" i="5" s="1"/>
  <c r="CO68" i="5"/>
  <c r="CN68" i="5"/>
  <c r="DB68" i="5" s="1"/>
  <c r="CI68" i="5"/>
  <c r="CH68" i="5"/>
  <c r="CV68" i="5" s="1"/>
  <c r="CK68" i="5"/>
  <c r="CJ68" i="5"/>
  <c r="CX68" i="5" s="1"/>
  <c r="CE68" i="5"/>
  <c r="CD68" i="5"/>
  <c r="CR68" i="5" s="1"/>
  <c r="CP125" i="5"/>
  <c r="DD125" i="5" s="1"/>
  <c r="CO125" i="5"/>
  <c r="CN125" i="5"/>
  <c r="DB125" i="5" s="1"/>
  <c r="CP93" i="5"/>
  <c r="DD93" i="5" s="1"/>
  <c r="CO93" i="5"/>
  <c r="CN93" i="5"/>
  <c r="DB93" i="5" s="1"/>
  <c r="CI93" i="5"/>
  <c r="CH93" i="5"/>
  <c r="CV93" i="5" s="1"/>
  <c r="CG93" i="5"/>
  <c r="CF93" i="5"/>
  <c r="CT93" i="5" s="1"/>
  <c r="CE93" i="5"/>
  <c r="CD93" i="5"/>
  <c r="CR93" i="5" s="1"/>
  <c r="CC93" i="5"/>
  <c r="CP61" i="5"/>
  <c r="DD61" i="5" s="1"/>
  <c r="CO61" i="5"/>
  <c r="CN61" i="5"/>
  <c r="DB61" i="5" s="1"/>
  <c r="CM61" i="5"/>
  <c r="CL61" i="5"/>
  <c r="CZ61" i="5" s="1"/>
  <c r="CK61" i="5"/>
  <c r="CJ61" i="5"/>
  <c r="CX61" i="5" s="1"/>
  <c r="CI61" i="5"/>
  <c r="CH61" i="5"/>
  <c r="CV61" i="5" s="1"/>
  <c r="CG61" i="5"/>
  <c r="CF61" i="5"/>
  <c r="CT61" i="5" s="1"/>
  <c r="CE61" i="5"/>
  <c r="CD61" i="5"/>
  <c r="CR61" i="5" s="1"/>
  <c r="CC61" i="5"/>
  <c r="CC24" i="5"/>
  <c r="CM24" i="5"/>
  <c r="CL24" i="5"/>
  <c r="CZ24" i="5" s="1"/>
  <c r="CO24" i="5"/>
  <c r="CN24" i="5"/>
  <c r="DB24" i="5" s="1"/>
  <c r="CI24" i="5"/>
  <c r="CH24" i="5"/>
  <c r="CV24" i="5" s="1"/>
  <c r="CK24" i="5"/>
  <c r="CJ24" i="5"/>
  <c r="CX24" i="5" s="1"/>
  <c r="CE24" i="5"/>
  <c r="CD24" i="5"/>
  <c r="CR24" i="5" s="1"/>
  <c r="CG24" i="5"/>
  <c r="CF24" i="5"/>
  <c r="CT24" i="5" s="1"/>
  <c r="CP24" i="5"/>
  <c r="DD24" i="5" s="1"/>
  <c r="CK124" i="5"/>
  <c r="CJ124" i="5"/>
  <c r="CX124" i="5" s="1"/>
  <c r="CE124" i="5"/>
  <c r="CD124" i="5"/>
  <c r="CR124" i="5" s="1"/>
  <c r="CG124" i="5"/>
  <c r="CF124" i="5"/>
  <c r="CT124" i="5" s="1"/>
  <c r="CP124" i="5"/>
  <c r="DD124" i="5" s="1"/>
  <c r="CC124" i="5"/>
  <c r="CM124" i="5"/>
  <c r="CL124" i="5"/>
  <c r="CZ124" i="5" s="1"/>
  <c r="CO124" i="5"/>
  <c r="CN124" i="5"/>
  <c r="DB124" i="5" s="1"/>
  <c r="CI124" i="5"/>
  <c r="CH124" i="5"/>
  <c r="CV124" i="5" s="1"/>
  <c r="CK92" i="5"/>
  <c r="CJ92" i="5"/>
  <c r="CX92" i="5" s="1"/>
  <c r="CE92" i="5"/>
  <c r="CD92" i="5"/>
  <c r="CR92" i="5" s="1"/>
  <c r="CG92" i="5"/>
  <c r="CF92" i="5"/>
  <c r="CT92" i="5" s="1"/>
  <c r="CP92" i="5"/>
  <c r="DD92" i="5" s="1"/>
  <c r="CC92" i="5"/>
  <c r="CM92" i="5"/>
  <c r="CL92" i="5"/>
  <c r="CZ92" i="5" s="1"/>
  <c r="CO92" i="5"/>
  <c r="CN92" i="5"/>
  <c r="DB92" i="5" s="1"/>
  <c r="CI92" i="5"/>
  <c r="CH92" i="5"/>
  <c r="CV92" i="5" s="1"/>
  <c r="CC147" i="5"/>
  <c r="CD147" i="5"/>
  <c r="CR147" i="5" s="1"/>
  <c r="CN143" i="5"/>
  <c r="DB143" i="5" s="1"/>
  <c r="CO143" i="5"/>
  <c r="CP143" i="5"/>
  <c r="DD143" i="5" s="1"/>
  <c r="CJ139" i="5"/>
  <c r="CX139" i="5" s="1"/>
  <c r="CK139" i="5"/>
  <c r="CL139" i="5"/>
  <c r="CZ139" i="5" s="1"/>
  <c r="CM139" i="5"/>
  <c r="CF135" i="5"/>
  <c r="CT135" i="5" s="1"/>
  <c r="CG135" i="5"/>
  <c r="CH135" i="5"/>
  <c r="CV135" i="5" s="1"/>
  <c r="CI135" i="5"/>
  <c r="CC131" i="5"/>
  <c r="CD131" i="5"/>
  <c r="CR131" i="5" s="1"/>
  <c r="CE131" i="5"/>
  <c r="CN127" i="5"/>
  <c r="DB127" i="5" s="1"/>
  <c r="CO127" i="5"/>
  <c r="CP127" i="5"/>
  <c r="DD127" i="5" s="1"/>
  <c r="CJ123" i="5"/>
  <c r="CX123" i="5" s="1"/>
  <c r="CK123" i="5"/>
  <c r="CL123" i="5"/>
  <c r="CZ123" i="5" s="1"/>
  <c r="CM123" i="5"/>
  <c r="CF119" i="5"/>
  <c r="CT119" i="5" s="1"/>
  <c r="CG119" i="5"/>
  <c r="CH119" i="5"/>
  <c r="CV119" i="5" s="1"/>
  <c r="CI119" i="5"/>
  <c r="CC115" i="5"/>
  <c r="CD115" i="5"/>
  <c r="CR115" i="5" s="1"/>
  <c r="CE115" i="5"/>
  <c r="CN111" i="5"/>
  <c r="DB111" i="5" s="1"/>
  <c r="CO111" i="5"/>
  <c r="CP111" i="5"/>
  <c r="DD111" i="5" s="1"/>
  <c r="CJ107" i="5"/>
  <c r="CX107" i="5" s="1"/>
  <c r="CK107" i="5"/>
  <c r="CL107" i="5"/>
  <c r="CZ107" i="5" s="1"/>
  <c r="CM107" i="5"/>
  <c r="CF103" i="5"/>
  <c r="CT103" i="5" s="1"/>
  <c r="CG103" i="5"/>
  <c r="CH103" i="5"/>
  <c r="CV103" i="5" s="1"/>
  <c r="CI103" i="5"/>
  <c r="CC99" i="5"/>
  <c r="CD99" i="5"/>
  <c r="CR99" i="5" s="1"/>
  <c r="CE99" i="5"/>
  <c r="CN95" i="5"/>
  <c r="DB95" i="5" s="1"/>
  <c r="CO95" i="5"/>
  <c r="CP95" i="5"/>
  <c r="DD95" i="5" s="1"/>
  <c r="CJ91" i="5"/>
  <c r="CX91" i="5" s="1"/>
  <c r="CK91" i="5"/>
  <c r="CL91" i="5"/>
  <c r="CZ91" i="5" s="1"/>
  <c r="CM91" i="5"/>
  <c r="CF87" i="5"/>
  <c r="CT87" i="5" s="1"/>
  <c r="CG87" i="5"/>
  <c r="CH87" i="5"/>
  <c r="CV87" i="5" s="1"/>
  <c r="CI87" i="5"/>
  <c r="CC83" i="5"/>
  <c r="CD83" i="5"/>
  <c r="CR83" i="5" s="1"/>
  <c r="CE83" i="5"/>
  <c r="CN79" i="5"/>
  <c r="DB79" i="5" s="1"/>
  <c r="CO79" i="5"/>
  <c r="CP79" i="5"/>
  <c r="DD79" i="5" s="1"/>
  <c r="CJ75" i="5"/>
  <c r="CX75" i="5" s="1"/>
  <c r="CK75" i="5"/>
  <c r="CL75" i="5"/>
  <c r="CZ75" i="5" s="1"/>
  <c r="CM75" i="5"/>
  <c r="CF71" i="5"/>
  <c r="CT71" i="5" s="1"/>
  <c r="CG71" i="5"/>
  <c r="CH71" i="5"/>
  <c r="CV71" i="5" s="1"/>
  <c r="CI71" i="5"/>
  <c r="CC67" i="5"/>
  <c r="CD67" i="5"/>
  <c r="CR67" i="5" s="1"/>
  <c r="CE67" i="5"/>
  <c r="CN63" i="5"/>
  <c r="DB63" i="5" s="1"/>
  <c r="CO63" i="5"/>
  <c r="CP63" i="5"/>
  <c r="DD63" i="5" s="1"/>
  <c r="CJ59" i="5"/>
  <c r="CX59" i="5" s="1"/>
  <c r="CK59" i="5"/>
  <c r="CL59" i="5"/>
  <c r="CZ59" i="5" s="1"/>
  <c r="CM59" i="5"/>
  <c r="CM55" i="5"/>
  <c r="CJ55" i="5"/>
  <c r="CX55" i="5" s="1"/>
  <c r="CK55" i="5"/>
  <c r="CL55" i="5"/>
  <c r="CZ55" i="5" s="1"/>
  <c r="CC51" i="5"/>
  <c r="CD51" i="5"/>
  <c r="CR51" i="5" s="1"/>
  <c r="CE51" i="5"/>
  <c r="CN47" i="5"/>
  <c r="DB47" i="5" s="1"/>
  <c r="CO47" i="5"/>
  <c r="CP47" i="5"/>
  <c r="DD47" i="5" s="1"/>
  <c r="CJ43" i="5"/>
  <c r="CX43" i="5" s="1"/>
  <c r="CK43" i="5"/>
  <c r="CL43" i="5"/>
  <c r="CZ43" i="5" s="1"/>
  <c r="CM43" i="5"/>
  <c r="CF39" i="5"/>
  <c r="CT39" i="5" s="1"/>
  <c r="CG39" i="5"/>
  <c r="CH39" i="5"/>
  <c r="CV39" i="5" s="1"/>
  <c r="CI39" i="5"/>
  <c r="CC35" i="5"/>
  <c r="CD35" i="5"/>
  <c r="CR35" i="5" s="1"/>
  <c r="CE35" i="5"/>
  <c r="CN31" i="5"/>
  <c r="DB31" i="5" s="1"/>
  <c r="CO31" i="5"/>
  <c r="CP31" i="5"/>
  <c r="DD31" i="5" s="1"/>
  <c r="CN27" i="5"/>
  <c r="DB27" i="5" s="1"/>
  <c r="CO27" i="5"/>
  <c r="CP27" i="5"/>
  <c r="DD27" i="5" s="1"/>
  <c r="CN23" i="5"/>
  <c r="DB23" i="5" s="1"/>
  <c r="CO23" i="5"/>
  <c r="CP23" i="5"/>
  <c r="DD23" i="5" s="1"/>
  <c r="CJ19" i="5"/>
  <c r="CX19" i="5" s="1"/>
  <c r="CK19" i="5"/>
  <c r="CL19" i="5"/>
  <c r="CZ19" i="5" s="1"/>
  <c r="CM19" i="5"/>
  <c r="CF15" i="5"/>
  <c r="CT15" i="5" s="1"/>
  <c r="CG15" i="5"/>
  <c r="CH15" i="5"/>
  <c r="CV15" i="5" s="1"/>
  <c r="CI15" i="5"/>
  <c r="CE11" i="5"/>
  <c r="CI11" i="5"/>
  <c r="CJ11" i="5"/>
  <c r="CX11" i="5" s="1"/>
  <c r="CL11" i="5"/>
  <c r="CZ11" i="5" s="1"/>
  <c r="CE7" i="5"/>
  <c r="CK7" i="5"/>
  <c r="CI7" i="5"/>
  <c r="CL7" i="5"/>
  <c r="CZ7" i="5" s="1"/>
  <c r="CI3" i="5"/>
  <c r="CN3" i="5"/>
  <c r="DB3" i="5" s="1"/>
  <c r="CO3" i="5"/>
  <c r="CP3" i="5"/>
  <c r="DD3" i="5" s="1"/>
  <c r="CD146" i="5"/>
  <c r="CR146" i="5" s="1"/>
  <c r="CE146" i="5"/>
  <c r="CJ146" i="5"/>
  <c r="CX146" i="5" s="1"/>
  <c r="CK146" i="5"/>
  <c r="CD142" i="5"/>
  <c r="CR142" i="5" s="1"/>
  <c r="CE142" i="5"/>
  <c r="CJ142" i="5"/>
  <c r="CX142" i="5" s="1"/>
  <c r="CK142" i="5"/>
  <c r="CD138" i="5"/>
  <c r="CR138" i="5" s="1"/>
  <c r="CE138" i="5"/>
  <c r="CJ138" i="5"/>
  <c r="CX138" i="5" s="1"/>
  <c r="CK138" i="5"/>
  <c r="CD134" i="5"/>
  <c r="CR134" i="5" s="1"/>
  <c r="CE134" i="5"/>
  <c r="CJ134" i="5"/>
  <c r="CX134" i="5" s="1"/>
  <c r="CK134" i="5"/>
  <c r="CD130" i="5"/>
  <c r="CR130" i="5" s="1"/>
  <c r="CE130" i="5"/>
  <c r="CJ130" i="5"/>
  <c r="CX130" i="5" s="1"/>
  <c r="CK130" i="5"/>
  <c r="CD126" i="5"/>
  <c r="CR126" i="5" s="1"/>
  <c r="CE126" i="5"/>
  <c r="CJ126" i="5"/>
  <c r="CX126" i="5" s="1"/>
  <c r="CK126" i="5"/>
  <c r="CD122" i="5"/>
  <c r="CR122" i="5" s="1"/>
  <c r="CE122" i="5"/>
  <c r="CJ122" i="5"/>
  <c r="CX122" i="5" s="1"/>
  <c r="CK122" i="5"/>
  <c r="CD118" i="5"/>
  <c r="CR118" i="5" s="1"/>
  <c r="CE118" i="5"/>
  <c r="CJ118" i="5"/>
  <c r="CX118" i="5" s="1"/>
  <c r="CK118" i="5"/>
  <c r="CD114" i="5"/>
  <c r="CR114" i="5" s="1"/>
  <c r="CE114" i="5"/>
  <c r="CJ114" i="5"/>
  <c r="CX114" i="5" s="1"/>
  <c r="CK114" i="5"/>
  <c r="CD110" i="5"/>
  <c r="CR110" i="5" s="1"/>
  <c r="CE110" i="5"/>
  <c r="CJ110" i="5"/>
  <c r="CX110" i="5" s="1"/>
  <c r="CK110" i="5"/>
  <c r="CD106" i="5"/>
  <c r="CR106" i="5" s="1"/>
  <c r="CE106" i="5"/>
  <c r="CJ106" i="5"/>
  <c r="CX106" i="5" s="1"/>
  <c r="CK106" i="5"/>
  <c r="CC102" i="5"/>
  <c r="CP102" i="5"/>
  <c r="DD102" i="5" s="1"/>
  <c r="CF102" i="5"/>
  <c r="CT102" i="5" s="1"/>
  <c r="CK102" i="5"/>
  <c r="CD98" i="5"/>
  <c r="CR98" i="5" s="1"/>
  <c r="CE98" i="5"/>
  <c r="CJ98" i="5"/>
  <c r="CX98" i="5" s="1"/>
  <c r="CK98" i="5"/>
  <c r="CD94" i="5"/>
  <c r="CR94" i="5" s="1"/>
  <c r="CE94" i="5"/>
  <c r="CJ94" i="5"/>
  <c r="CX94" i="5" s="1"/>
  <c r="CK94" i="5"/>
  <c r="CD90" i="5"/>
  <c r="CR90" i="5" s="1"/>
  <c r="CE90" i="5"/>
  <c r="CJ90" i="5"/>
  <c r="CX90" i="5" s="1"/>
  <c r="CK90" i="5"/>
  <c r="CD86" i="5"/>
  <c r="CR86" i="5" s="1"/>
  <c r="CE86" i="5"/>
  <c r="CJ86" i="5"/>
  <c r="CX86" i="5" s="1"/>
  <c r="CK86" i="5"/>
  <c r="CD82" i="5"/>
  <c r="CR82" i="5" s="1"/>
  <c r="CE82" i="5"/>
  <c r="CJ82" i="5"/>
  <c r="CX82" i="5" s="1"/>
  <c r="CK82" i="5"/>
  <c r="CD78" i="5"/>
  <c r="CR78" i="5" s="1"/>
  <c r="CE78" i="5"/>
  <c r="CJ78" i="5"/>
  <c r="CX78" i="5" s="1"/>
  <c r="CK78" i="5"/>
  <c r="CD74" i="5"/>
  <c r="CR74" i="5" s="1"/>
  <c r="CE74" i="5"/>
  <c r="CJ74" i="5"/>
  <c r="CX74" i="5" s="1"/>
  <c r="CK74" i="5"/>
  <c r="CD70" i="5"/>
  <c r="CR70" i="5" s="1"/>
  <c r="CE70" i="5"/>
  <c r="CJ70" i="5"/>
  <c r="CX70" i="5" s="1"/>
  <c r="CK70" i="5"/>
  <c r="CD66" i="5"/>
  <c r="CR66" i="5" s="1"/>
  <c r="CE66" i="5"/>
  <c r="CJ66" i="5"/>
  <c r="CX66" i="5" s="1"/>
  <c r="CK66" i="5"/>
  <c r="CD62" i="5"/>
  <c r="CR62" i="5" s="1"/>
  <c r="CE62" i="5"/>
  <c r="CJ62" i="5"/>
  <c r="CX62" i="5" s="1"/>
  <c r="CK62" i="5"/>
  <c r="CC58" i="5"/>
  <c r="CL58" i="5"/>
  <c r="CZ58" i="5" s="1"/>
  <c r="CM58" i="5"/>
  <c r="CK58" i="5"/>
  <c r="CK54" i="5"/>
  <c r="CD54" i="5"/>
  <c r="CR54" i="5" s="1"/>
  <c r="CE54" i="5"/>
  <c r="CJ54" i="5"/>
  <c r="CX54" i="5" s="1"/>
  <c r="CD46" i="5"/>
  <c r="CR46" i="5" s="1"/>
  <c r="CE46" i="5"/>
  <c r="CJ46" i="5"/>
  <c r="CX46" i="5" s="1"/>
  <c r="CK46" i="5"/>
  <c r="CD38" i="5"/>
  <c r="CR38" i="5" s="1"/>
  <c r="CE38" i="5"/>
  <c r="CJ38" i="5"/>
  <c r="CX38" i="5" s="1"/>
  <c r="CK38" i="5"/>
  <c r="CD30" i="5"/>
  <c r="CR30" i="5" s="1"/>
  <c r="CE30" i="5"/>
  <c r="CJ30" i="5"/>
  <c r="CX30" i="5" s="1"/>
  <c r="CK30" i="5"/>
  <c r="CD22" i="5"/>
  <c r="CR22" i="5" s="1"/>
  <c r="CE22" i="5"/>
  <c r="CJ22" i="5"/>
  <c r="CX22" i="5" s="1"/>
  <c r="CK22" i="5"/>
  <c r="CD14" i="5"/>
  <c r="CR14" i="5" s="1"/>
  <c r="CE14" i="5"/>
  <c r="CJ14" i="5"/>
  <c r="CX14" i="5" s="1"/>
  <c r="CK14" i="5"/>
  <c r="CM6" i="5"/>
  <c r="CP6" i="5"/>
  <c r="DD6" i="5" s="1"/>
  <c r="CN6" i="5"/>
  <c r="DB6" i="5" s="1"/>
  <c r="CK2" i="5"/>
  <c r="CP2" i="5"/>
  <c r="DD2" i="5" s="1"/>
  <c r="CJ2" i="5"/>
  <c r="CX2" i="5" s="1"/>
  <c r="CF145" i="5"/>
  <c r="CT145" i="5" s="1"/>
  <c r="CK145" i="5"/>
  <c r="CE145" i="5"/>
  <c r="CC141" i="5"/>
  <c r="CH141" i="5"/>
  <c r="CV141" i="5" s="1"/>
  <c r="CM141" i="5"/>
  <c r="CF137" i="5"/>
  <c r="CT137" i="5" s="1"/>
  <c r="CK137" i="5"/>
  <c r="CE137" i="5"/>
  <c r="CC133" i="5"/>
  <c r="CH133" i="5"/>
  <c r="CV133" i="5" s="1"/>
  <c r="CM133" i="5"/>
  <c r="CF129" i="5"/>
  <c r="CT129" i="5" s="1"/>
  <c r="CK129" i="5"/>
  <c r="CE129" i="5"/>
  <c r="CG125" i="5"/>
  <c r="CL125" i="5"/>
  <c r="CZ125" i="5" s="1"/>
  <c r="CF121" i="5"/>
  <c r="CT121" i="5" s="1"/>
  <c r="CO121" i="5"/>
  <c r="CE121" i="5"/>
  <c r="CC117" i="5"/>
  <c r="CC113" i="5"/>
  <c r="CK109" i="5"/>
  <c r="CP109" i="5"/>
  <c r="DD109" i="5" s="1"/>
  <c r="CJ105" i="5"/>
  <c r="CX105" i="5" s="1"/>
  <c r="CO105" i="5"/>
  <c r="CI105" i="5"/>
  <c r="CG101" i="5"/>
  <c r="CE101" i="5"/>
  <c r="CJ97" i="5"/>
  <c r="CX97" i="5" s="1"/>
  <c r="CL97" i="5"/>
  <c r="CZ97" i="5" s="1"/>
  <c r="CJ93" i="5"/>
  <c r="CX93" i="5" s="1"/>
  <c r="CH89" i="5"/>
  <c r="CV89" i="5" s="1"/>
  <c r="CF85" i="5"/>
  <c r="CT85" i="5" s="1"/>
  <c r="CC77" i="5"/>
  <c r="CN73" i="5"/>
  <c r="DB73" i="5" s="1"/>
  <c r="CP69" i="5"/>
  <c r="DD69" i="5" s="1"/>
  <c r="CI113" i="5"/>
  <c r="CH113" i="5"/>
  <c r="CV113" i="5" s="1"/>
  <c r="CG113" i="5"/>
  <c r="CF113" i="5"/>
  <c r="CT113" i="5" s="1"/>
  <c r="CK120" i="5"/>
  <c r="CJ120" i="5"/>
  <c r="CX120" i="5" s="1"/>
  <c r="CE120" i="5"/>
  <c r="CD120" i="5"/>
  <c r="CR120" i="5" s="1"/>
  <c r="CG120" i="5"/>
  <c r="CF120" i="5"/>
  <c r="CT120" i="5" s="1"/>
  <c r="CP120" i="5"/>
  <c r="DD120" i="5" s="1"/>
  <c r="CC120" i="5"/>
  <c r="CM120" i="5"/>
  <c r="CL120" i="5"/>
  <c r="CZ120" i="5" s="1"/>
  <c r="CO120" i="5"/>
  <c r="CN120" i="5"/>
  <c r="DB120" i="5" s="1"/>
  <c r="CI120" i="5"/>
  <c r="CH120" i="5"/>
  <c r="CV120" i="5" s="1"/>
  <c r="CG60" i="5"/>
  <c r="CF60" i="5"/>
  <c r="CT60" i="5" s="1"/>
  <c r="CP60" i="5"/>
  <c r="DD60" i="5" s="1"/>
  <c r="CC60" i="5"/>
  <c r="CM60" i="5"/>
  <c r="CL60" i="5"/>
  <c r="CZ60" i="5" s="1"/>
  <c r="CO60" i="5"/>
  <c r="CN60" i="5"/>
  <c r="DB60" i="5" s="1"/>
  <c r="CI60" i="5"/>
  <c r="CH60" i="5"/>
  <c r="CV60" i="5" s="1"/>
  <c r="CK60" i="5"/>
  <c r="CJ60" i="5"/>
  <c r="CX60" i="5" s="1"/>
  <c r="CE60" i="5"/>
  <c r="CD60" i="5"/>
  <c r="CR60" i="5" s="1"/>
  <c r="CM117" i="5"/>
  <c r="CL117" i="5"/>
  <c r="CZ117" i="5" s="1"/>
  <c r="CK117" i="5"/>
  <c r="CJ117" i="5"/>
  <c r="CX117" i="5" s="1"/>
  <c r="CK12" i="5"/>
  <c r="CM12" i="5"/>
  <c r="CD12" i="5"/>
  <c r="CR12" i="5" s="1"/>
  <c r="CG12" i="5"/>
  <c r="CN12" i="5"/>
  <c r="DB12" i="5" s="1"/>
  <c r="CP12" i="5"/>
  <c r="DD12" i="5" s="1"/>
  <c r="CE12" i="5"/>
  <c r="CJ12" i="5"/>
  <c r="CX12" i="5" s="1"/>
  <c r="CL12" i="5"/>
  <c r="CZ12" i="5" s="1"/>
  <c r="CC12" i="5"/>
  <c r="CO12" i="5"/>
  <c r="CF12" i="5"/>
  <c r="CT12" i="5" s="1"/>
  <c r="CH12" i="5"/>
  <c r="CV12" i="5" s="1"/>
  <c r="CI12" i="5"/>
  <c r="CK80" i="5"/>
  <c r="CJ80" i="5"/>
  <c r="CX80" i="5" s="1"/>
  <c r="CE80" i="5"/>
  <c r="CD80" i="5"/>
  <c r="CR80" i="5" s="1"/>
  <c r="CG80" i="5"/>
  <c r="CF80" i="5"/>
  <c r="CT80" i="5" s="1"/>
  <c r="CP80" i="5"/>
  <c r="DD80" i="5" s="1"/>
  <c r="CC80" i="5"/>
  <c r="CM80" i="5"/>
  <c r="CL80" i="5"/>
  <c r="CZ80" i="5" s="1"/>
  <c r="CO80" i="5"/>
  <c r="CN80" i="5"/>
  <c r="DB80" i="5" s="1"/>
  <c r="CI80" i="5"/>
  <c r="CH80" i="5"/>
  <c r="CV80" i="5" s="1"/>
  <c r="CK119" i="5"/>
  <c r="CJ87" i="5"/>
  <c r="CX87" i="5" s="1"/>
  <c r="CL87" i="5"/>
  <c r="CZ87" i="5" s="1"/>
  <c r="CJ39" i="5"/>
  <c r="CX39" i="5" s="1"/>
  <c r="CJ15" i="5"/>
  <c r="CX15" i="5" s="1"/>
  <c r="CM15" i="5"/>
  <c r="CI146" i="5"/>
  <c r="CH130" i="5"/>
  <c r="CV130" i="5" s="1"/>
  <c r="CO130" i="5"/>
  <c r="CH114" i="5"/>
  <c r="CV114" i="5" s="1"/>
  <c r="CH106" i="5"/>
  <c r="CV106" i="5" s="1"/>
  <c r="CD102" i="5"/>
  <c r="CR102" i="5" s="1"/>
  <c r="CJ102" i="5"/>
  <c r="CX102" i="5" s="1"/>
  <c r="CH98" i="5"/>
  <c r="CV98" i="5" s="1"/>
  <c r="CN98" i="5"/>
  <c r="DB98" i="5" s="1"/>
  <c r="CH94" i="5"/>
  <c r="CV94" i="5" s="1"/>
  <c r="CN94" i="5"/>
  <c r="DB94" i="5" s="1"/>
  <c r="CI90" i="5"/>
  <c r="CI86" i="5"/>
  <c r="CO86" i="5"/>
  <c r="CI82" i="5"/>
  <c r="CH78" i="5"/>
  <c r="CV78" i="5" s="1"/>
  <c r="CN78" i="5"/>
  <c r="DB78" i="5" s="1"/>
  <c r="CO78" i="5"/>
  <c r="CH74" i="5"/>
  <c r="CV74" i="5" s="1"/>
  <c r="CI74" i="5"/>
  <c r="CN74" i="5"/>
  <c r="DB74" i="5" s="1"/>
  <c r="CO74" i="5"/>
  <c r="CH70" i="5"/>
  <c r="CV70" i="5" s="1"/>
  <c r="CI70" i="5"/>
  <c r="CN70" i="5"/>
  <c r="DB70" i="5" s="1"/>
  <c r="CO70" i="5"/>
  <c r="CH66" i="5"/>
  <c r="CV66" i="5" s="1"/>
  <c r="CI66" i="5"/>
  <c r="CN66" i="5"/>
  <c r="DB66" i="5" s="1"/>
  <c r="CO66" i="5"/>
  <c r="CI62" i="5"/>
  <c r="CN62" i="5"/>
  <c r="DB62" i="5" s="1"/>
  <c r="CO62" i="5"/>
  <c r="CG58" i="5"/>
  <c r="CP58" i="5"/>
  <c r="DD58" i="5" s="1"/>
  <c r="CF58" i="5"/>
  <c r="CT58" i="5" s="1"/>
  <c r="CO58" i="5"/>
  <c r="CO54" i="5"/>
  <c r="CH54" i="5"/>
  <c r="CV54" i="5" s="1"/>
  <c r="CI54" i="5"/>
  <c r="CN54" i="5"/>
  <c r="DB54" i="5" s="1"/>
  <c r="CH46" i="5"/>
  <c r="CV46" i="5" s="1"/>
  <c r="CI46" i="5"/>
  <c r="CN46" i="5"/>
  <c r="DB46" i="5" s="1"/>
  <c r="CO46" i="5"/>
  <c r="CH38" i="5"/>
  <c r="CV38" i="5" s="1"/>
  <c r="CI38" i="5"/>
  <c r="CN38" i="5"/>
  <c r="DB38" i="5" s="1"/>
  <c r="CO38" i="5"/>
  <c r="CH30" i="5"/>
  <c r="CV30" i="5" s="1"/>
  <c r="CI30" i="5"/>
  <c r="CN30" i="5"/>
  <c r="DB30" i="5" s="1"/>
  <c r="CO30" i="5"/>
  <c r="CH22" i="5"/>
  <c r="CV22" i="5" s="1"/>
  <c r="CI22" i="5"/>
  <c r="CN22" i="5"/>
  <c r="DB22" i="5" s="1"/>
  <c r="CO22" i="5"/>
  <c r="CH14" i="5"/>
  <c r="CV14" i="5" s="1"/>
  <c r="CI14" i="5"/>
  <c r="CN14" i="5"/>
  <c r="DB14" i="5" s="1"/>
  <c r="CO14" i="5"/>
  <c r="CI6" i="5"/>
  <c r="CO2" i="5"/>
  <c r="CE2" i="5"/>
  <c r="CJ145" i="5"/>
  <c r="CX145" i="5" s="1"/>
  <c r="CD145" i="5"/>
  <c r="CR145" i="5" s="1"/>
  <c r="CI145" i="5"/>
  <c r="CG141" i="5"/>
  <c r="CJ137" i="5"/>
  <c r="CX137" i="5" s="1"/>
  <c r="CD137" i="5"/>
  <c r="CR137" i="5" s="1"/>
  <c r="CG133" i="5"/>
  <c r="CL133" i="5"/>
  <c r="CZ133" i="5" s="1"/>
  <c r="CJ129" i="5"/>
  <c r="CX129" i="5" s="1"/>
  <c r="CD129" i="5"/>
  <c r="CR129" i="5" s="1"/>
  <c r="CI129" i="5"/>
  <c r="CF125" i="5"/>
  <c r="CT125" i="5" s="1"/>
  <c r="CK125" i="5"/>
  <c r="CE125" i="5"/>
  <c r="CN121" i="5"/>
  <c r="DB121" i="5" s="1"/>
  <c r="CD121" i="5"/>
  <c r="CR121" i="5" s="1"/>
  <c r="CI121" i="5"/>
  <c r="CG117" i="5"/>
  <c r="CP117" i="5"/>
  <c r="DD117" i="5" s="1"/>
  <c r="CK113" i="5"/>
  <c r="CP113" i="5"/>
  <c r="DD113" i="5" s="1"/>
  <c r="CJ109" i="5"/>
  <c r="CX109" i="5" s="1"/>
  <c r="CO109" i="5"/>
  <c r="CN105" i="5"/>
  <c r="DB105" i="5" s="1"/>
  <c r="CH105" i="5"/>
  <c r="CV105" i="5" s="1"/>
  <c r="CF101" i="5"/>
  <c r="CT101" i="5" s="1"/>
  <c r="CK101" i="5"/>
  <c r="CI101" i="5"/>
  <c r="CC97" i="5"/>
  <c r="CE97" i="5"/>
  <c r="CK93" i="5"/>
  <c r="CI89" i="5"/>
  <c r="CG85" i="5"/>
  <c r="CC81" i="5"/>
  <c r="CG52" i="5"/>
  <c r="CF52" i="5"/>
  <c r="CT52" i="5" s="1"/>
  <c r="CP52" i="5"/>
  <c r="DD52" i="5" s="1"/>
  <c r="CC52" i="5"/>
  <c r="CM52" i="5"/>
  <c r="CL52" i="5"/>
  <c r="CZ52" i="5" s="1"/>
  <c r="CO52" i="5"/>
  <c r="CN52" i="5"/>
  <c r="DB52" i="5" s="1"/>
  <c r="CI52" i="5"/>
  <c r="CH52" i="5"/>
  <c r="CV52" i="5" s="1"/>
  <c r="CK52" i="5"/>
  <c r="CJ52" i="5"/>
  <c r="CX52" i="5" s="1"/>
  <c r="CE52" i="5"/>
  <c r="CD52" i="5"/>
  <c r="CR52" i="5" s="1"/>
  <c r="CJ135" i="5"/>
  <c r="CX135" i="5" s="1"/>
  <c r="CL135" i="5"/>
  <c r="CZ135" i="5" s="1"/>
  <c r="CK103" i="5"/>
  <c r="CM103" i="5"/>
  <c r="CK71" i="5"/>
  <c r="CM71" i="5"/>
  <c r="CM39" i="5"/>
  <c r="CC31" i="5"/>
  <c r="CE31" i="5"/>
  <c r="CC23" i="5"/>
  <c r="CD23" i="5"/>
  <c r="CR23" i="5" s="1"/>
  <c r="CE23" i="5"/>
  <c r="CJ7" i="5"/>
  <c r="CX7" i="5" s="1"/>
  <c r="CG7" i="5"/>
  <c r="CN7" i="5"/>
  <c r="DB7" i="5" s="1"/>
  <c r="CP7" i="5"/>
  <c r="DD7" i="5" s="1"/>
  <c r="CO146" i="5"/>
  <c r="CI130" i="5"/>
  <c r="CN114" i="5"/>
  <c r="DB114" i="5" s="1"/>
  <c r="CO114" i="5"/>
  <c r="CI106" i="5"/>
  <c r="CN106" i="5"/>
  <c r="DB106" i="5" s="1"/>
  <c r="CO106" i="5"/>
  <c r="CE102" i="5"/>
  <c r="CO102" i="5"/>
  <c r="CI98" i="5"/>
  <c r="CO98" i="5"/>
  <c r="CI94" i="5"/>
  <c r="CH90" i="5"/>
  <c r="CV90" i="5" s="1"/>
  <c r="CN90" i="5"/>
  <c r="DB90" i="5" s="1"/>
  <c r="CO90" i="5"/>
  <c r="CH86" i="5"/>
  <c r="CV86" i="5" s="1"/>
  <c r="CN86" i="5"/>
  <c r="DB86" i="5" s="1"/>
  <c r="CH82" i="5"/>
  <c r="CV82" i="5" s="1"/>
  <c r="CN82" i="5"/>
  <c r="DB82" i="5" s="1"/>
  <c r="CO82" i="5"/>
  <c r="CP53" i="5"/>
  <c r="DD53" i="5" s="1"/>
  <c r="CJ53" i="5"/>
  <c r="CX53" i="5" s="1"/>
  <c r="CD53" i="5"/>
  <c r="CR53" i="5" s="1"/>
  <c r="CM53" i="5"/>
  <c r="CL53" i="5"/>
  <c r="CZ53" i="5" s="1"/>
  <c r="CK53" i="5"/>
  <c r="CO53" i="5"/>
  <c r="CF53" i="5"/>
  <c r="CT53" i="5" s="1"/>
  <c r="CH53" i="5"/>
  <c r="CV53" i="5" s="1"/>
  <c r="CE53" i="5"/>
  <c r="CG53" i="5"/>
  <c r="CN53" i="5"/>
  <c r="DB53" i="5" s="1"/>
  <c r="CI53" i="5"/>
  <c r="CC53" i="5"/>
  <c r="CI45" i="5"/>
  <c r="CH45" i="5"/>
  <c r="CV45" i="5" s="1"/>
  <c r="CG45" i="5"/>
  <c r="CF45" i="5"/>
  <c r="CT45" i="5" s="1"/>
  <c r="CE45" i="5"/>
  <c r="CD45" i="5"/>
  <c r="CR45" i="5" s="1"/>
  <c r="CC45" i="5"/>
  <c r="CP45" i="5"/>
  <c r="DD45" i="5" s="1"/>
  <c r="CO45" i="5"/>
  <c r="CN45" i="5"/>
  <c r="DB45" i="5" s="1"/>
  <c r="CM45" i="5"/>
  <c r="CL45" i="5"/>
  <c r="CZ45" i="5" s="1"/>
  <c r="CK45" i="5"/>
  <c r="CJ45" i="5"/>
  <c r="CX45" i="5" s="1"/>
  <c r="CE37" i="5"/>
  <c r="CD37" i="5"/>
  <c r="CR37" i="5" s="1"/>
  <c r="CC37" i="5"/>
  <c r="CP37" i="5"/>
  <c r="DD37" i="5" s="1"/>
  <c r="CO37" i="5"/>
  <c r="CN37" i="5"/>
  <c r="DB37" i="5" s="1"/>
  <c r="CM37" i="5"/>
  <c r="CL37" i="5"/>
  <c r="CZ37" i="5" s="1"/>
  <c r="CK37" i="5"/>
  <c r="CJ37" i="5"/>
  <c r="CX37" i="5" s="1"/>
  <c r="CI37" i="5"/>
  <c r="CH37" i="5"/>
  <c r="CV37" i="5" s="1"/>
  <c r="CG37" i="5"/>
  <c r="CF37" i="5"/>
  <c r="CT37" i="5" s="1"/>
  <c r="CP29" i="5"/>
  <c r="DD29" i="5" s="1"/>
  <c r="CO29" i="5"/>
  <c r="CN29" i="5"/>
  <c r="DB29" i="5" s="1"/>
  <c r="CM29" i="5"/>
  <c r="CL29" i="5"/>
  <c r="CZ29" i="5" s="1"/>
  <c r="CK29" i="5"/>
  <c r="CJ29" i="5"/>
  <c r="CX29" i="5" s="1"/>
  <c r="CI29" i="5"/>
  <c r="CH29" i="5"/>
  <c r="CV29" i="5" s="1"/>
  <c r="CG29" i="5"/>
  <c r="CF29" i="5"/>
  <c r="CT29" i="5" s="1"/>
  <c r="CE29" i="5"/>
  <c r="CD29" i="5"/>
  <c r="CR29" i="5" s="1"/>
  <c r="CC29" i="5"/>
  <c r="CP21" i="5"/>
  <c r="DD21" i="5" s="1"/>
  <c r="CO21" i="5"/>
  <c r="CN21" i="5"/>
  <c r="DB21" i="5" s="1"/>
  <c r="CM21" i="5"/>
  <c r="CL21" i="5"/>
  <c r="CZ21" i="5" s="1"/>
  <c r="CK21" i="5"/>
  <c r="CJ21" i="5"/>
  <c r="CX21" i="5" s="1"/>
  <c r="CI21" i="5"/>
  <c r="CH21" i="5"/>
  <c r="CV21" i="5" s="1"/>
  <c r="CG21" i="5"/>
  <c r="CF21" i="5"/>
  <c r="CT21" i="5" s="1"/>
  <c r="CE21" i="5"/>
  <c r="CD21" i="5"/>
  <c r="CR21" i="5" s="1"/>
  <c r="CC21" i="5"/>
  <c r="CM13" i="5"/>
  <c r="CL13" i="5"/>
  <c r="CZ13" i="5" s="1"/>
  <c r="CK13" i="5"/>
  <c r="CJ13" i="5"/>
  <c r="CX13" i="5" s="1"/>
  <c r="CI13" i="5"/>
  <c r="CH13" i="5"/>
  <c r="CV13" i="5" s="1"/>
  <c r="CG13" i="5"/>
  <c r="CF13" i="5"/>
  <c r="CT13" i="5" s="1"/>
  <c r="CE13" i="5"/>
  <c r="CD13" i="5"/>
  <c r="CR13" i="5" s="1"/>
  <c r="CC13" i="5"/>
  <c r="CP13" i="5"/>
  <c r="DD13" i="5" s="1"/>
  <c r="CO13" i="5"/>
  <c r="CN13" i="5"/>
  <c r="DB13" i="5" s="1"/>
  <c r="CD5" i="5"/>
  <c r="CR5" i="5" s="1"/>
  <c r="CC5" i="5"/>
  <c r="CM5" i="5"/>
  <c r="CP5" i="5"/>
  <c r="DD5" i="5" s="1"/>
  <c r="CO5" i="5"/>
  <c r="CN5" i="5"/>
  <c r="DB5" i="5" s="1"/>
  <c r="CI5" i="5"/>
  <c r="CL5" i="5"/>
  <c r="CZ5" i="5" s="1"/>
  <c r="CK5" i="5"/>
  <c r="CJ5" i="5"/>
  <c r="CX5" i="5" s="1"/>
  <c r="CE5" i="5"/>
  <c r="CH5" i="5"/>
  <c r="CV5" i="5" s="1"/>
  <c r="CG5" i="5"/>
  <c r="CF5" i="5"/>
  <c r="CT5" i="5" s="1"/>
  <c r="CP137" i="5"/>
  <c r="DD137" i="5" s="1"/>
  <c r="CO137" i="5"/>
  <c r="CN137" i="5"/>
  <c r="DB137" i="5" s="1"/>
  <c r="CE105" i="5"/>
  <c r="CD105" i="5"/>
  <c r="CR105" i="5" s="1"/>
  <c r="CC105" i="5"/>
  <c r="CE73" i="5"/>
  <c r="CD73" i="5"/>
  <c r="CR73" i="5" s="1"/>
  <c r="CC73" i="5"/>
  <c r="CM73" i="5"/>
  <c r="CL73" i="5"/>
  <c r="CZ73" i="5" s="1"/>
  <c r="CK73" i="5"/>
  <c r="CJ73" i="5"/>
  <c r="CX73" i="5" s="1"/>
  <c r="CI73" i="5"/>
  <c r="CH73" i="5"/>
  <c r="CV73" i="5" s="1"/>
  <c r="CG73" i="5"/>
  <c r="CF73" i="5"/>
  <c r="CT73" i="5" s="1"/>
  <c r="CC44" i="5"/>
  <c r="CM44" i="5"/>
  <c r="CL44" i="5"/>
  <c r="CZ44" i="5" s="1"/>
  <c r="CO44" i="5"/>
  <c r="CN44" i="5"/>
  <c r="DB44" i="5" s="1"/>
  <c r="CI44" i="5"/>
  <c r="CH44" i="5"/>
  <c r="CV44" i="5" s="1"/>
  <c r="CK44" i="5"/>
  <c r="CJ44" i="5"/>
  <c r="CX44" i="5" s="1"/>
  <c r="CE44" i="5"/>
  <c r="CD44" i="5"/>
  <c r="CR44" i="5" s="1"/>
  <c r="CG44" i="5"/>
  <c r="CF44" i="5"/>
  <c r="CT44" i="5" s="1"/>
  <c r="CP44" i="5"/>
  <c r="DD44" i="5" s="1"/>
  <c r="CO16" i="5"/>
  <c r="CN16" i="5"/>
  <c r="DB16" i="5" s="1"/>
  <c r="CI16" i="5"/>
  <c r="CH16" i="5"/>
  <c r="CV16" i="5" s="1"/>
  <c r="CK16" i="5"/>
  <c r="CJ16" i="5"/>
  <c r="CX16" i="5" s="1"/>
  <c r="CE16" i="5"/>
  <c r="CD16" i="5"/>
  <c r="CR16" i="5" s="1"/>
  <c r="CG16" i="5"/>
  <c r="CF16" i="5"/>
  <c r="CT16" i="5" s="1"/>
  <c r="CP16" i="5"/>
  <c r="DD16" i="5" s="1"/>
  <c r="CC16" i="5"/>
  <c r="CM16" i="5"/>
  <c r="CL16" i="5"/>
  <c r="CZ16" i="5" s="1"/>
  <c r="CO144" i="5"/>
  <c r="CN144" i="5"/>
  <c r="DB144" i="5" s="1"/>
  <c r="CI144" i="5"/>
  <c r="CH144" i="5"/>
  <c r="CV144" i="5" s="1"/>
  <c r="CK144" i="5"/>
  <c r="CJ144" i="5"/>
  <c r="CX144" i="5" s="1"/>
  <c r="CE144" i="5"/>
  <c r="CD144" i="5"/>
  <c r="CR144" i="5" s="1"/>
  <c r="CG144" i="5"/>
  <c r="CF144" i="5"/>
  <c r="CT144" i="5" s="1"/>
  <c r="CP144" i="5"/>
  <c r="DD144" i="5" s="1"/>
  <c r="CC144" i="5"/>
  <c r="CM144" i="5"/>
  <c r="CL144" i="5"/>
  <c r="CZ144" i="5" s="1"/>
  <c r="CK112" i="5"/>
  <c r="CJ112" i="5"/>
  <c r="CX112" i="5" s="1"/>
  <c r="CE112" i="5"/>
  <c r="CD112" i="5"/>
  <c r="CR112" i="5" s="1"/>
  <c r="CG112" i="5"/>
  <c r="CF112" i="5"/>
  <c r="CT112" i="5" s="1"/>
  <c r="CP112" i="5"/>
  <c r="DD112" i="5" s="1"/>
  <c r="CC112" i="5"/>
  <c r="CM112" i="5"/>
  <c r="CL112" i="5"/>
  <c r="CZ112" i="5" s="1"/>
  <c r="CO112" i="5"/>
  <c r="CN112" i="5"/>
  <c r="DB112" i="5" s="1"/>
  <c r="CI112" i="5"/>
  <c r="CH112" i="5"/>
  <c r="CV112" i="5" s="1"/>
  <c r="CK84" i="5"/>
  <c r="CJ84" i="5"/>
  <c r="CX84" i="5" s="1"/>
  <c r="CE84" i="5"/>
  <c r="CD84" i="5"/>
  <c r="CR84" i="5" s="1"/>
  <c r="CG84" i="5"/>
  <c r="CF84" i="5"/>
  <c r="CT84" i="5" s="1"/>
  <c r="CP84" i="5"/>
  <c r="DD84" i="5" s="1"/>
  <c r="CC84" i="5"/>
  <c r="CM84" i="5"/>
  <c r="CL84" i="5"/>
  <c r="CZ84" i="5" s="1"/>
  <c r="CO84" i="5"/>
  <c r="CN84" i="5"/>
  <c r="DB84" i="5" s="1"/>
  <c r="CI84" i="5"/>
  <c r="CH84" i="5"/>
  <c r="CV84" i="5" s="1"/>
  <c r="CP141" i="5"/>
  <c r="DD141" i="5" s="1"/>
  <c r="CO141" i="5"/>
  <c r="CN141" i="5"/>
  <c r="DB141" i="5" s="1"/>
  <c r="CI109" i="5"/>
  <c r="CH109" i="5"/>
  <c r="CV109" i="5" s="1"/>
  <c r="CG109" i="5"/>
  <c r="CF109" i="5"/>
  <c r="CT109" i="5" s="1"/>
  <c r="CI77" i="5"/>
  <c r="CH77" i="5"/>
  <c r="CV77" i="5" s="1"/>
  <c r="CG77" i="5"/>
  <c r="CF77" i="5"/>
  <c r="CT77" i="5" s="1"/>
  <c r="CP77" i="5"/>
  <c r="DD77" i="5" s="1"/>
  <c r="CO77" i="5"/>
  <c r="CN77" i="5"/>
  <c r="DB77" i="5" s="1"/>
  <c r="CM77" i="5"/>
  <c r="CL77" i="5"/>
  <c r="CZ77" i="5" s="1"/>
  <c r="CK77" i="5"/>
  <c r="CJ77" i="5"/>
  <c r="CX77" i="5" s="1"/>
  <c r="CC36" i="5"/>
  <c r="CM36" i="5"/>
  <c r="CL36" i="5"/>
  <c r="CZ36" i="5" s="1"/>
  <c r="CO36" i="5"/>
  <c r="CN36" i="5"/>
  <c r="DB36" i="5" s="1"/>
  <c r="CI36" i="5"/>
  <c r="CH36" i="5"/>
  <c r="CV36" i="5" s="1"/>
  <c r="CK36" i="5"/>
  <c r="CJ36" i="5"/>
  <c r="CX36" i="5" s="1"/>
  <c r="CE36" i="5"/>
  <c r="CD36" i="5"/>
  <c r="CR36" i="5" s="1"/>
  <c r="CG36" i="5"/>
  <c r="CF36" i="5"/>
  <c r="CT36" i="5" s="1"/>
  <c r="CP36" i="5"/>
  <c r="DD36" i="5" s="1"/>
  <c r="CJ8" i="5"/>
  <c r="CX8" i="5" s="1"/>
  <c r="CH8" i="5"/>
  <c r="CV8" i="5" s="1"/>
  <c r="CD8" i="5"/>
  <c r="CR8" i="5" s="1"/>
  <c r="CG8" i="5"/>
  <c r="CF8" i="5"/>
  <c r="CT8" i="5" s="1"/>
  <c r="CM8" i="5"/>
  <c r="CI8" i="5"/>
  <c r="CP8" i="5"/>
  <c r="DD8" i="5" s="1"/>
  <c r="CE8" i="5"/>
  <c r="CC8" i="5"/>
  <c r="CN8" i="5"/>
  <c r="DB8" i="5" s="1"/>
  <c r="CL8" i="5"/>
  <c r="CZ8" i="5" s="1"/>
  <c r="CK8" i="5"/>
  <c r="CO8" i="5"/>
  <c r="CK140" i="5"/>
  <c r="CJ140" i="5"/>
  <c r="CX140" i="5" s="1"/>
  <c r="CE140" i="5"/>
  <c r="CD140" i="5"/>
  <c r="CR140" i="5" s="1"/>
  <c r="CC140" i="5"/>
  <c r="CM140" i="5"/>
  <c r="CL140" i="5"/>
  <c r="CZ140" i="5" s="1"/>
  <c r="CO148" i="5"/>
  <c r="CN148" i="5"/>
  <c r="DB148" i="5" s="1"/>
  <c r="CI148" i="5"/>
  <c r="CH148" i="5"/>
  <c r="CV148" i="5" s="1"/>
  <c r="CK148" i="5"/>
  <c r="CJ148" i="5"/>
  <c r="CX148" i="5" s="1"/>
  <c r="CE148" i="5"/>
  <c r="CD148" i="5"/>
  <c r="CR148" i="5" s="1"/>
  <c r="CG148" i="5"/>
  <c r="CF148" i="5"/>
  <c r="CT148" i="5" s="1"/>
  <c r="CP148" i="5"/>
  <c r="DD148" i="5" s="1"/>
  <c r="CC148" i="5"/>
  <c r="CM148" i="5"/>
  <c r="CL148" i="5"/>
  <c r="CZ148" i="5" s="1"/>
  <c r="CK108" i="5"/>
  <c r="CJ108" i="5"/>
  <c r="CX108" i="5" s="1"/>
  <c r="CE108" i="5"/>
  <c r="CD108" i="5"/>
  <c r="CR108" i="5" s="1"/>
  <c r="CG108" i="5"/>
  <c r="CF108" i="5"/>
  <c r="CT108" i="5" s="1"/>
  <c r="CP108" i="5"/>
  <c r="DD108" i="5" s="1"/>
  <c r="CC108" i="5"/>
  <c r="CM108" i="5"/>
  <c r="CL108" i="5"/>
  <c r="CZ108" i="5" s="1"/>
  <c r="CO108" i="5"/>
  <c r="CN108" i="5"/>
  <c r="DB108" i="5" s="1"/>
  <c r="CI108" i="5"/>
  <c r="CH108" i="5"/>
  <c r="CV108" i="5" s="1"/>
  <c r="CG64" i="5"/>
  <c r="CF64" i="5"/>
  <c r="CT64" i="5" s="1"/>
  <c r="CP64" i="5"/>
  <c r="DD64" i="5" s="1"/>
  <c r="CC64" i="5"/>
  <c r="CM64" i="5"/>
  <c r="CL64" i="5"/>
  <c r="CZ64" i="5" s="1"/>
  <c r="CO64" i="5"/>
  <c r="CN64" i="5"/>
  <c r="DB64" i="5" s="1"/>
  <c r="CI64" i="5"/>
  <c r="CH64" i="5"/>
  <c r="CV64" i="5" s="1"/>
  <c r="CK64" i="5"/>
  <c r="CJ64" i="5"/>
  <c r="CX64" i="5" s="1"/>
  <c r="CE64" i="5"/>
  <c r="CD64" i="5"/>
  <c r="CR64" i="5" s="1"/>
  <c r="CF6" i="5"/>
  <c r="CT6" i="5" s="1"/>
  <c r="CK6" i="5"/>
  <c r="CD6" i="5"/>
  <c r="CR6" i="5" s="1"/>
  <c r="CJ147" i="5"/>
  <c r="CX147" i="5" s="1"/>
  <c r="CK147" i="5"/>
  <c r="CL147" i="5"/>
  <c r="CZ147" i="5" s="1"/>
  <c r="CF143" i="5"/>
  <c r="CT143" i="5" s="1"/>
  <c r="CG143" i="5"/>
  <c r="CH143" i="5"/>
  <c r="CV143" i="5" s="1"/>
  <c r="CC139" i="5"/>
  <c r="CD139" i="5"/>
  <c r="CR139" i="5" s="1"/>
  <c r="CN135" i="5"/>
  <c r="DB135" i="5" s="1"/>
  <c r="CO135" i="5"/>
  <c r="CJ131" i="5"/>
  <c r="CX131" i="5" s="1"/>
  <c r="CK131" i="5"/>
  <c r="CL131" i="5"/>
  <c r="CZ131" i="5" s="1"/>
  <c r="CF127" i="5"/>
  <c r="CT127" i="5" s="1"/>
  <c r="CG127" i="5"/>
  <c r="CH127" i="5"/>
  <c r="CV127" i="5" s="1"/>
  <c r="CC123" i="5"/>
  <c r="CD123" i="5"/>
  <c r="CR123" i="5" s="1"/>
  <c r="CN119" i="5"/>
  <c r="DB119" i="5" s="1"/>
  <c r="CO119" i="5"/>
  <c r="CJ115" i="5"/>
  <c r="CX115" i="5" s="1"/>
  <c r="CK115" i="5"/>
  <c r="CL115" i="5"/>
  <c r="CZ115" i="5" s="1"/>
  <c r="CF111" i="5"/>
  <c r="CT111" i="5" s="1"/>
  <c r="CG111" i="5"/>
  <c r="CH111" i="5"/>
  <c r="CV111" i="5" s="1"/>
  <c r="CC107" i="5"/>
  <c r="CD107" i="5"/>
  <c r="CR107" i="5" s="1"/>
  <c r="CN103" i="5"/>
  <c r="DB103" i="5" s="1"/>
  <c r="CO103" i="5"/>
  <c r="CJ99" i="5"/>
  <c r="CX99" i="5" s="1"/>
  <c r="CK99" i="5"/>
  <c r="CL99" i="5"/>
  <c r="CZ99" i="5" s="1"/>
  <c r="CF95" i="5"/>
  <c r="CT95" i="5" s="1"/>
  <c r="CG95" i="5"/>
  <c r="CH95" i="5"/>
  <c r="CV95" i="5" s="1"/>
  <c r="CC91" i="5"/>
  <c r="CD91" i="5"/>
  <c r="CR91" i="5" s="1"/>
  <c r="CN87" i="5"/>
  <c r="DB87" i="5" s="1"/>
  <c r="CO87" i="5"/>
  <c r="CJ83" i="5"/>
  <c r="CX83" i="5" s="1"/>
  <c r="CK83" i="5"/>
  <c r="CL83" i="5"/>
  <c r="CZ83" i="5" s="1"/>
  <c r="CF79" i="5"/>
  <c r="CT79" i="5" s="1"/>
  <c r="CG79" i="5"/>
  <c r="CH79" i="5"/>
  <c r="CV79" i="5" s="1"/>
  <c r="CC75" i="5"/>
  <c r="CD75" i="5"/>
  <c r="CR75" i="5" s="1"/>
  <c r="CN71" i="5"/>
  <c r="DB71" i="5" s="1"/>
  <c r="CO71" i="5"/>
  <c r="CJ67" i="5"/>
  <c r="CX67" i="5" s="1"/>
  <c r="CK67" i="5"/>
  <c r="CL67" i="5"/>
  <c r="CZ67" i="5" s="1"/>
  <c r="CF63" i="5"/>
  <c r="CT63" i="5" s="1"/>
  <c r="CG63" i="5"/>
  <c r="CH63" i="5"/>
  <c r="CV63" i="5" s="1"/>
  <c r="CC59" i="5"/>
  <c r="CD59" i="5"/>
  <c r="CR59" i="5" s="1"/>
  <c r="CI55" i="5"/>
  <c r="CC55" i="5"/>
  <c r="CJ51" i="5"/>
  <c r="CX51" i="5" s="1"/>
  <c r="CK51" i="5"/>
  <c r="CL51" i="5"/>
  <c r="CZ51" i="5" s="1"/>
  <c r="CF47" i="5"/>
  <c r="CT47" i="5" s="1"/>
  <c r="CG47" i="5"/>
  <c r="CH47" i="5"/>
  <c r="CV47" i="5" s="1"/>
  <c r="CC43" i="5"/>
  <c r="CD43" i="5"/>
  <c r="CR43" i="5" s="1"/>
  <c r="CN39" i="5"/>
  <c r="DB39" i="5" s="1"/>
  <c r="CO39" i="5"/>
  <c r="CJ35" i="5"/>
  <c r="CX35" i="5" s="1"/>
  <c r="CK35" i="5"/>
  <c r="CL35" i="5"/>
  <c r="CZ35" i="5" s="1"/>
  <c r="CF31" i="5"/>
  <c r="CT31" i="5" s="1"/>
  <c r="CG31" i="5"/>
  <c r="CH31" i="5"/>
  <c r="CV31" i="5" s="1"/>
  <c r="CF27" i="5"/>
  <c r="CT27" i="5" s="1"/>
  <c r="CG27" i="5"/>
  <c r="CH27" i="5"/>
  <c r="CV27" i="5" s="1"/>
  <c r="CF23" i="5"/>
  <c r="CT23" i="5" s="1"/>
  <c r="CG23" i="5"/>
  <c r="CH23" i="5"/>
  <c r="CV23" i="5" s="1"/>
  <c r="CC19" i="5"/>
  <c r="CD19" i="5"/>
  <c r="CR19" i="5" s="1"/>
  <c r="CN15" i="5"/>
  <c r="DB15" i="5" s="1"/>
  <c r="CO15" i="5"/>
  <c r="CG11" i="5"/>
  <c r="CK11" i="5"/>
  <c r="CO7" i="5"/>
  <c r="CM7" i="5"/>
  <c r="CF3" i="5"/>
  <c r="CT3" i="5" s="1"/>
  <c r="CG3" i="5"/>
  <c r="CL146" i="5"/>
  <c r="CZ146" i="5" s="1"/>
  <c r="CM146" i="5"/>
  <c r="CL142" i="5"/>
  <c r="CZ142" i="5" s="1"/>
  <c r="CM142" i="5"/>
  <c r="CL138" i="5"/>
  <c r="CZ138" i="5" s="1"/>
  <c r="CM138" i="5"/>
  <c r="CL134" i="5"/>
  <c r="CZ134" i="5" s="1"/>
  <c r="CM134" i="5"/>
  <c r="CL130" i="5"/>
  <c r="CZ130" i="5" s="1"/>
  <c r="CM130" i="5"/>
  <c r="CL126" i="5"/>
  <c r="CZ126" i="5" s="1"/>
  <c r="CM126" i="5"/>
  <c r="CL122" i="5"/>
  <c r="CZ122" i="5" s="1"/>
  <c r="CM122" i="5"/>
  <c r="CL118" i="5"/>
  <c r="CZ118" i="5" s="1"/>
  <c r="CM118" i="5"/>
  <c r="CL114" i="5"/>
  <c r="CZ114" i="5" s="1"/>
  <c r="CM114" i="5"/>
  <c r="CL110" i="5"/>
  <c r="CZ110" i="5" s="1"/>
  <c r="CM110" i="5"/>
  <c r="CL106" i="5"/>
  <c r="CZ106" i="5" s="1"/>
  <c r="CM106" i="5"/>
  <c r="CH102" i="5"/>
  <c r="CV102" i="5" s="1"/>
  <c r="CI102" i="5"/>
  <c r="CL98" i="5"/>
  <c r="CZ98" i="5" s="1"/>
  <c r="CM98" i="5"/>
  <c r="CL94" i="5"/>
  <c r="CZ94" i="5" s="1"/>
  <c r="CM94" i="5"/>
  <c r="CL90" i="5"/>
  <c r="CZ90" i="5" s="1"/>
  <c r="CM90" i="5"/>
  <c r="CL86" i="5"/>
  <c r="CZ86" i="5" s="1"/>
  <c r="CM86" i="5"/>
  <c r="CL82" i="5"/>
  <c r="CZ82" i="5" s="1"/>
  <c r="CM82" i="5"/>
  <c r="CL78" i="5"/>
  <c r="CZ78" i="5" s="1"/>
  <c r="CM78" i="5"/>
  <c r="CL74" i="5"/>
  <c r="CZ74" i="5" s="1"/>
  <c r="CM74" i="5"/>
  <c r="CL70" i="5"/>
  <c r="CZ70" i="5" s="1"/>
  <c r="CM70" i="5"/>
  <c r="CL66" i="5"/>
  <c r="CZ66" i="5" s="1"/>
  <c r="CM66" i="5"/>
  <c r="CL62" i="5"/>
  <c r="CZ62" i="5" s="1"/>
  <c r="CM62" i="5"/>
  <c r="CD58" i="5"/>
  <c r="CR58" i="5" s="1"/>
  <c r="CE58" i="5"/>
  <c r="CC54" i="5"/>
  <c r="CL54" i="5"/>
  <c r="CZ54" i="5" s="1"/>
  <c r="CL46" i="5"/>
  <c r="CZ46" i="5" s="1"/>
  <c r="CM46" i="5"/>
  <c r="CL38" i="5"/>
  <c r="CZ38" i="5" s="1"/>
  <c r="CM38" i="5"/>
  <c r="CL30" i="5"/>
  <c r="CZ30" i="5" s="1"/>
  <c r="CM30" i="5"/>
  <c r="CL22" i="5"/>
  <c r="CZ22" i="5" s="1"/>
  <c r="CM22" i="5"/>
  <c r="CL14" i="5"/>
  <c r="CZ14" i="5" s="1"/>
  <c r="CM14" i="5"/>
  <c r="CC6" i="5"/>
  <c r="CO6" i="5"/>
  <c r="CL6" i="5"/>
  <c r="CZ6" i="5" s="1"/>
  <c r="CD2" i="5"/>
  <c r="CR2" i="5" s="1"/>
  <c r="CM2" i="5"/>
  <c r="CC145" i="5"/>
  <c r="CH145" i="5"/>
  <c r="CV145" i="5" s="1"/>
  <c r="CM145" i="5"/>
  <c r="CF141" i="5"/>
  <c r="CT141" i="5" s="1"/>
  <c r="CK141" i="5"/>
  <c r="CE141" i="5"/>
  <c r="CC137" i="5"/>
  <c r="CH137" i="5"/>
  <c r="CV137" i="5" s="1"/>
  <c r="CM137" i="5"/>
  <c r="CF133" i="5"/>
  <c r="CT133" i="5" s="1"/>
  <c r="CK133" i="5"/>
  <c r="CE133" i="5"/>
  <c r="CC129" i="5"/>
  <c r="CH129" i="5"/>
  <c r="CV129" i="5" s="1"/>
  <c r="CM129" i="5"/>
  <c r="CJ125" i="5"/>
  <c r="CX125" i="5" s="1"/>
  <c r="CD125" i="5"/>
  <c r="CR125" i="5" s="1"/>
  <c r="CI125" i="5"/>
  <c r="CC121" i="5"/>
  <c r="CH121" i="5"/>
  <c r="CV121" i="5" s="1"/>
  <c r="CF117" i="5"/>
  <c r="CT117" i="5" s="1"/>
  <c r="CO117" i="5"/>
  <c r="CE117" i="5"/>
  <c r="CJ113" i="5"/>
  <c r="CX113" i="5" s="1"/>
  <c r="CO113" i="5"/>
  <c r="CE113" i="5"/>
  <c r="CN109" i="5"/>
  <c r="DB109" i="5" s="1"/>
  <c r="CD109" i="5"/>
  <c r="CR109" i="5" s="1"/>
  <c r="CM109" i="5"/>
  <c r="CG105" i="5"/>
  <c r="CL105" i="5"/>
  <c r="CZ105" i="5" s="1"/>
  <c r="CJ101" i="5"/>
  <c r="CX101" i="5" s="1"/>
  <c r="CD101" i="5"/>
  <c r="CR101" i="5" s="1"/>
  <c r="CO101" i="5"/>
  <c r="CK97" i="5"/>
  <c r="CM97" i="5"/>
  <c r="CL93" i="5"/>
  <c r="CZ93" i="5" s="1"/>
  <c r="CF89" i="5"/>
  <c r="CT89" i="5" s="1"/>
  <c r="CH85" i="5"/>
  <c r="CV85" i="5" s="1"/>
  <c r="CD81" i="5"/>
  <c r="CR81" i="5" s="1"/>
  <c r="CE77" i="5"/>
  <c r="CP73" i="5"/>
  <c r="DD73" i="5" s="1"/>
  <c r="CN69" i="5"/>
  <c r="DB69" i="5" s="1"/>
  <c r="CP140" i="5"/>
  <c r="DD140" i="5" s="1"/>
  <c r="CF140" i="5"/>
  <c r="CT140" i="5" s="1"/>
  <c r="CG140" i="5"/>
  <c r="CH140" i="5"/>
  <c r="CV140" i="5" s="1"/>
  <c r="CI140" i="5"/>
  <c r="CN140" i="5"/>
  <c r="DB140" i="5" s="1"/>
  <c r="CD72" i="5"/>
  <c r="CR72" i="5" s="1"/>
  <c r="CE72" i="5"/>
  <c r="CJ72" i="5"/>
  <c r="CX72" i="5" s="1"/>
  <c r="Y9" i="16"/>
  <c r="Y10" i="16"/>
  <c r="Y11" i="16"/>
  <c r="Y12" i="16"/>
  <c r="Y13" i="16"/>
  <c r="Y14" i="16"/>
  <c r="Y15" i="16"/>
  <c r="Y16" i="16"/>
  <c r="Y17" i="16"/>
  <c r="Y18" i="16"/>
  <c r="Y19" i="16"/>
  <c r="Y20" i="16"/>
  <c r="Y21" i="16"/>
  <c r="Y22" i="16"/>
  <c r="Y23" i="16"/>
  <c r="Y24" i="16"/>
  <c r="Y25" i="16"/>
  <c r="Y26" i="16"/>
  <c r="Y27" i="16"/>
  <c r="Y28" i="16"/>
  <c r="Y29" i="16"/>
  <c r="Y30" i="16"/>
  <c r="Y31" i="16"/>
  <c r="Y32" i="16"/>
  <c r="Y33" i="16"/>
  <c r="Y34" i="16"/>
  <c r="Y35" i="16"/>
  <c r="Y36" i="16"/>
  <c r="Y37" i="16"/>
  <c r="Y38" i="16"/>
  <c r="Y39" i="16"/>
  <c r="Y40" i="16"/>
  <c r="Y41" i="16"/>
  <c r="Y42" i="16"/>
  <c r="Y43" i="16"/>
  <c r="Y44" i="16"/>
  <c r="Y45" i="16"/>
  <c r="Y46" i="16"/>
  <c r="Y47" i="16"/>
  <c r="Y48" i="16"/>
  <c r="Y49" i="16"/>
  <c r="Y50" i="16"/>
  <c r="Y51" i="16"/>
  <c r="Y52" i="16"/>
  <c r="Y53" i="16"/>
  <c r="Y54" i="16"/>
  <c r="Y55" i="16"/>
  <c r="Y56" i="16"/>
  <c r="Y57" i="16"/>
  <c r="Y58" i="16"/>
  <c r="Y59" i="16"/>
  <c r="Y60" i="16"/>
  <c r="Y61" i="16"/>
  <c r="Y62" i="16"/>
  <c r="Y63" i="16"/>
  <c r="Y64" i="16"/>
  <c r="Y65" i="16"/>
  <c r="Y66" i="16"/>
  <c r="Y67" i="16"/>
  <c r="Y68" i="16"/>
  <c r="Y69" i="16"/>
  <c r="Y70" i="16"/>
  <c r="Y71" i="16"/>
  <c r="Y72" i="16"/>
  <c r="Y73" i="16"/>
  <c r="Y74" i="16"/>
  <c r="Y75" i="16"/>
  <c r="Y76" i="16"/>
  <c r="Y77" i="16"/>
  <c r="Y78" i="16"/>
  <c r="Y79" i="16"/>
  <c r="Y80" i="16"/>
  <c r="Y81" i="16"/>
  <c r="Y82" i="16"/>
  <c r="Y83" i="16"/>
  <c r="Y84" i="16"/>
  <c r="Y85" i="16"/>
  <c r="Y86" i="16"/>
  <c r="Y87" i="16"/>
  <c r="Y88" i="16"/>
  <c r="Y89" i="16"/>
  <c r="Y90" i="16"/>
  <c r="Y91" i="16"/>
  <c r="Y92" i="16"/>
  <c r="Y93" i="16"/>
  <c r="Y94" i="16"/>
  <c r="Y95" i="16"/>
  <c r="Y96" i="16"/>
  <c r="Y97" i="16"/>
  <c r="Y98" i="16"/>
  <c r="Y99" i="16"/>
  <c r="Y100" i="16"/>
  <c r="J100" i="16"/>
  <c r="J99" i="16"/>
  <c r="J98" i="16"/>
  <c r="J97" i="16"/>
  <c r="J96" i="16"/>
  <c r="J95" i="16"/>
  <c r="J94" i="16"/>
  <c r="J93" i="16"/>
  <c r="J92" i="16"/>
  <c r="J91" i="16"/>
  <c r="J90" i="16"/>
  <c r="J89" i="16"/>
  <c r="J88" i="16"/>
  <c r="J87" i="16"/>
  <c r="J86" i="16"/>
  <c r="J85" i="16"/>
  <c r="J84" i="16"/>
  <c r="J83" i="16"/>
  <c r="J82" i="16"/>
  <c r="J81" i="16"/>
  <c r="J80" i="16"/>
  <c r="J79" i="16"/>
  <c r="J78" i="16"/>
  <c r="J77" i="16"/>
  <c r="J76" i="16"/>
  <c r="J75" i="16"/>
  <c r="J74" i="16"/>
  <c r="J73" i="16"/>
  <c r="J72" i="16"/>
  <c r="J71" i="16"/>
  <c r="J70" i="16"/>
  <c r="J69" i="16"/>
  <c r="J68" i="16"/>
  <c r="J67" i="16"/>
  <c r="J66" i="16"/>
  <c r="J65" i="16"/>
  <c r="J64" i="16"/>
  <c r="J63" i="16"/>
  <c r="J62" i="16"/>
  <c r="J61" i="16"/>
  <c r="J60" i="16"/>
  <c r="J59" i="16"/>
  <c r="J58" i="16"/>
  <c r="J57" i="16"/>
  <c r="J56" i="16"/>
  <c r="J55" i="16"/>
  <c r="J54" i="16"/>
  <c r="J53" i="16"/>
  <c r="J52" i="16"/>
  <c r="J51" i="16"/>
  <c r="J50" i="16"/>
  <c r="J49" i="16"/>
  <c r="J48" i="16"/>
  <c r="J47" i="16"/>
  <c r="J46" i="16"/>
  <c r="J45" i="16"/>
  <c r="J44" i="16"/>
  <c r="J43" i="16"/>
  <c r="J42" i="16"/>
  <c r="J41" i="16"/>
  <c r="J40" i="16"/>
  <c r="J39" i="16"/>
  <c r="J38" i="16"/>
  <c r="J37" i="16"/>
  <c r="J36" i="16"/>
  <c r="J35" i="16"/>
  <c r="J34" i="16"/>
  <c r="J33" i="16"/>
  <c r="J32" i="16"/>
  <c r="J31" i="16"/>
  <c r="J30" i="16"/>
  <c r="J29" i="16"/>
  <c r="J28" i="16"/>
  <c r="J27" i="16"/>
  <c r="J26" i="16"/>
  <c r="J25" i="16"/>
  <c r="J24" i="16"/>
  <c r="J23" i="16"/>
  <c r="J22" i="16"/>
  <c r="J21" i="16"/>
  <c r="J20" i="16"/>
  <c r="J19" i="16"/>
  <c r="J18" i="16"/>
  <c r="J17" i="16"/>
  <c r="J16" i="16"/>
  <c r="J15" i="16"/>
  <c r="J14" i="16"/>
  <c r="J13" i="16"/>
  <c r="J12" i="16"/>
  <c r="J11" i="16"/>
  <c r="J10" i="16"/>
  <c r="J9" i="16"/>
  <c r="J8" i="16"/>
  <c r="J7" i="16"/>
  <c r="J6" i="16"/>
  <c r="J5" i="16"/>
  <c r="J4" i="16"/>
  <c r="J3" i="16"/>
  <c r="J2" i="16"/>
  <c r="K2" i="16" l="1"/>
  <c r="L2" i="16"/>
  <c r="X100" i="16" l="1"/>
  <c r="W100" i="16"/>
  <c r="V100" i="16"/>
  <c r="U100" i="16"/>
  <c r="T100" i="16"/>
  <c r="S100" i="16"/>
  <c r="R100" i="16"/>
  <c r="Q100" i="16"/>
  <c r="P100" i="16"/>
  <c r="O100" i="16"/>
  <c r="N100" i="16"/>
  <c r="M100" i="16"/>
  <c r="L100" i="16"/>
  <c r="K100" i="16"/>
  <c r="X99" i="16"/>
  <c r="W99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X98" i="16"/>
  <c r="W98" i="16"/>
  <c r="V98" i="16"/>
  <c r="U98" i="16"/>
  <c r="T98" i="16"/>
  <c r="S98" i="16"/>
  <c r="R98" i="16"/>
  <c r="Q98" i="16"/>
  <c r="P98" i="16"/>
  <c r="O98" i="16"/>
  <c r="N98" i="16"/>
  <c r="M98" i="16"/>
  <c r="L98" i="16"/>
  <c r="K98" i="16"/>
  <c r="X97" i="16"/>
  <c r="W97" i="16"/>
  <c r="V97" i="16"/>
  <c r="U97" i="16"/>
  <c r="T97" i="16"/>
  <c r="S97" i="16"/>
  <c r="R97" i="16"/>
  <c r="Q97" i="16"/>
  <c r="P97" i="16"/>
  <c r="O97" i="16"/>
  <c r="N97" i="16"/>
  <c r="M97" i="16"/>
  <c r="L97" i="16"/>
  <c r="K97" i="16"/>
  <c r="X96" i="16"/>
  <c r="W96" i="16"/>
  <c r="V96" i="16"/>
  <c r="U96" i="16"/>
  <c r="T96" i="16"/>
  <c r="S96" i="16"/>
  <c r="R96" i="16"/>
  <c r="Q96" i="16"/>
  <c r="P96" i="16"/>
  <c r="O96" i="16"/>
  <c r="N96" i="16"/>
  <c r="M96" i="16"/>
  <c r="L96" i="16"/>
  <c r="K96" i="16"/>
  <c r="X95" i="16"/>
  <c r="W95" i="16"/>
  <c r="V95" i="16"/>
  <c r="U95" i="16"/>
  <c r="T95" i="16"/>
  <c r="S95" i="16"/>
  <c r="R95" i="16"/>
  <c r="Q95" i="16"/>
  <c r="P95" i="16"/>
  <c r="O95" i="16"/>
  <c r="N95" i="16"/>
  <c r="M95" i="16"/>
  <c r="L95" i="16"/>
  <c r="K95" i="16"/>
  <c r="X94" i="16"/>
  <c r="W94" i="16"/>
  <c r="V94" i="16"/>
  <c r="U94" i="16"/>
  <c r="T94" i="16"/>
  <c r="S94" i="16"/>
  <c r="R94" i="16"/>
  <c r="Q94" i="16"/>
  <c r="P94" i="16"/>
  <c r="O94" i="16"/>
  <c r="N94" i="16"/>
  <c r="M94" i="16"/>
  <c r="L94" i="16"/>
  <c r="K94" i="16"/>
  <c r="X93" i="16"/>
  <c r="W93" i="16"/>
  <c r="V93" i="16"/>
  <c r="U93" i="16"/>
  <c r="T93" i="16"/>
  <c r="S93" i="16"/>
  <c r="R93" i="16"/>
  <c r="Q93" i="16"/>
  <c r="P93" i="16"/>
  <c r="O93" i="16"/>
  <c r="N93" i="16"/>
  <c r="M93" i="16"/>
  <c r="L93" i="16"/>
  <c r="K93" i="16"/>
  <c r="X92" i="16"/>
  <c r="W92" i="16"/>
  <c r="V92" i="16"/>
  <c r="U92" i="16"/>
  <c r="T92" i="16"/>
  <c r="S92" i="16"/>
  <c r="R92" i="16"/>
  <c r="Q92" i="16"/>
  <c r="P92" i="16"/>
  <c r="O92" i="16"/>
  <c r="N92" i="16"/>
  <c r="M92" i="16"/>
  <c r="L92" i="16"/>
  <c r="K92" i="16"/>
  <c r="X91" i="16"/>
  <c r="W91" i="16"/>
  <c r="V91" i="16"/>
  <c r="U91" i="16"/>
  <c r="T91" i="16"/>
  <c r="S91" i="16"/>
  <c r="R91" i="16"/>
  <c r="Q91" i="16"/>
  <c r="P91" i="16"/>
  <c r="O91" i="16"/>
  <c r="N91" i="16"/>
  <c r="M91" i="16"/>
  <c r="L91" i="16"/>
  <c r="K91" i="16"/>
  <c r="X90" i="16"/>
  <c r="W90" i="16"/>
  <c r="V90" i="16"/>
  <c r="U90" i="16"/>
  <c r="T90" i="16"/>
  <c r="S90" i="16"/>
  <c r="R90" i="16"/>
  <c r="Q90" i="16"/>
  <c r="P90" i="16"/>
  <c r="O90" i="16"/>
  <c r="N90" i="16"/>
  <c r="M90" i="16"/>
  <c r="L90" i="16"/>
  <c r="K90" i="16"/>
  <c r="X89" i="16"/>
  <c r="W89" i="16"/>
  <c r="V89" i="16"/>
  <c r="U89" i="16"/>
  <c r="T89" i="16"/>
  <c r="S89" i="16"/>
  <c r="R89" i="16"/>
  <c r="Q89" i="16"/>
  <c r="P89" i="16"/>
  <c r="O89" i="16"/>
  <c r="N89" i="16"/>
  <c r="M89" i="16"/>
  <c r="L89" i="16"/>
  <c r="K89" i="16"/>
  <c r="X88" i="16"/>
  <c r="W88" i="16"/>
  <c r="V88" i="16"/>
  <c r="U88" i="16"/>
  <c r="T88" i="16"/>
  <c r="S88" i="16"/>
  <c r="R88" i="16"/>
  <c r="Q88" i="16"/>
  <c r="P88" i="16"/>
  <c r="O88" i="16"/>
  <c r="N88" i="16"/>
  <c r="M88" i="16"/>
  <c r="L88" i="16"/>
  <c r="K88" i="16"/>
  <c r="X87" i="16"/>
  <c r="W87" i="16"/>
  <c r="V87" i="16"/>
  <c r="U87" i="16"/>
  <c r="T87" i="16"/>
  <c r="S87" i="16"/>
  <c r="R87" i="16"/>
  <c r="Q87" i="16"/>
  <c r="P87" i="16"/>
  <c r="O87" i="16"/>
  <c r="N87" i="16"/>
  <c r="M87" i="16"/>
  <c r="L87" i="16"/>
  <c r="K87" i="16"/>
  <c r="X86" i="16"/>
  <c r="W86" i="16"/>
  <c r="V86" i="16"/>
  <c r="U86" i="16"/>
  <c r="T86" i="16"/>
  <c r="S86" i="16"/>
  <c r="R86" i="16"/>
  <c r="Q86" i="16"/>
  <c r="P86" i="16"/>
  <c r="O86" i="16"/>
  <c r="N86" i="16"/>
  <c r="M86" i="16"/>
  <c r="L86" i="16"/>
  <c r="K86" i="16"/>
  <c r="X85" i="16"/>
  <c r="W85" i="16"/>
  <c r="V85" i="16"/>
  <c r="U85" i="16"/>
  <c r="T85" i="16"/>
  <c r="S85" i="16"/>
  <c r="R85" i="16"/>
  <c r="Q85" i="16"/>
  <c r="P85" i="16"/>
  <c r="O85" i="16"/>
  <c r="N85" i="16"/>
  <c r="M85" i="16"/>
  <c r="L85" i="16"/>
  <c r="K85" i="16"/>
  <c r="X84" i="16"/>
  <c r="W84" i="16"/>
  <c r="V84" i="16"/>
  <c r="U84" i="16"/>
  <c r="T84" i="16"/>
  <c r="S84" i="16"/>
  <c r="R84" i="16"/>
  <c r="Q84" i="16"/>
  <c r="P84" i="16"/>
  <c r="O84" i="16"/>
  <c r="N84" i="16"/>
  <c r="M84" i="16"/>
  <c r="L84" i="16"/>
  <c r="K84" i="16"/>
  <c r="X83" i="16"/>
  <c r="W83" i="16"/>
  <c r="V83" i="16"/>
  <c r="U83" i="16"/>
  <c r="T83" i="16"/>
  <c r="S83" i="16"/>
  <c r="R83" i="16"/>
  <c r="Q83" i="16"/>
  <c r="P83" i="16"/>
  <c r="O83" i="16"/>
  <c r="N83" i="16"/>
  <c r="M83" i="16"/>
  <c r="L83" i="16"/>
  <c r="K83" i="16"/>
  <c r="X82" i="16"/>
  <c r="W82" i="16"/>
  <c r="V82" i="16"/>
  <c r="U82" i="16"/>
  <c r="T82" i="16"/>
  <c r="S82" i="16"/>
  <c r="R82" i="16"/>
  <c r="Q82" i="16"/>
  <c r="P82" i="16"/>
  <c r="O82" i="16"/>
  <c r="N82" i="16"/>
  <c r="M82" i="16"/>
  <c r="L82" i="16"/>
  <c r="K82" i="16"/>
  <c r="X81" i="16"/>
  <c r="W81" i="16"/>
  <c r="V81" i="16"/>
  <c r="U81" i="16"/>
  <c r="T81" i="16"/>
  <c r="S81" i="16"/>
  <c r="R81" i="16"/>
  <c r="Q81" i="16"/>
  <c r="P81" i="16"/>
  <c r="O81" i="16"/>
  <c r="N81" i="16"/>
  <c r="M81" i="16"/>
  <c r="L81" i="16"/>
  <c r="K81" i="16"/>
  <c r="X80" i="16"/>
  <c r="W80" i="16"/>
  <c r="V80" i="16"/>
  <c r="U80" i="16"/>
  <c r="T80" i="16"/>
  <c r="S80" i="16"/>
  <c r="R80" i="16"/>
  <c r="Q80" i="16"/>
  <c r="P80" i="16"/>
  <c r="O80" i="16"/>
  <c r="N80" i="16"/>
  <c r="M80" i="16"/>
  <c r="L80" i="16"/>
  <c r="K80" i="16"/>
  <c r="X79" i="16"/>
  <c r="W79" i="16"/>
  <c r="V79" i="16"/>
  <c r="U79" i="16"/>
  <c r="T79" i="16"/>
  <c r="S79" i="16"/>
  <c r="R79" i="16"/>
  <c r="Q79" i="16"/>
  <c r="P79" i="16"/>
  <c r="O79" i="16"/>
  <c r="N79" i="16"/>
  <c r="M79" i="16"/>
  <c r="L79" i="16"/>
  <c r="K79" i="16"/>
  <c r="X78" i="16"/>
  <c r="W78" i="16"/>
  <c r="V78" i="16"/>
  <c r="U78" i="16"/>
  <c r="T78" i="16"/>
  <c r="S78" i="16"/>
  <c r="R78" i="16"/>
  <c r="Q78" i="16"/>
  <c r="P78" i="16"/>
  <c r="O78" i="16"/>
  <c r="N78" i="16"/>
  <c r="M78" i="16"/>
  <c r="L78" i="16"/>
  <c r="K78" i="16"/>
  <c r="X77" i="16"/>
  <c r="W77" i="16"/>
  <c r="V77" i="16"/>
  <c r="U77" i="16"/>
  <c r="T77" i="16"/>
  <c r="S77" i="16"/>
  <c r="R77" i="16"/>
  <c r="Q77" i="16"/>
  <c r="P77" i="16"/>
  <c r="O77" i="16"/>
  <c r="N77" i="16"/>
  <c r="M77" i="16"/>
  <c r="L77" i="16"/>
  <c r="K77" i="16"/>
  <c r="X76" i="16"/>
  <c r="W76" i="16"/>
  <c r="V76" i="16"/>
  <c r="U76" i="16"/>
  <c r="T76" i="16"/>
  <c r="S76" i="16"/>
  <c r="R76" i="16"/>
  <c r="Q76" i="16"/>
  <c r="P76" i="16"/>
  <c r="O76" i="16"/>
  <c r="N76" i="16"/>
  <c r="M76" i="16"/>
  <c r="L76" i="16"/>
  <c r="K76" i="16"/>
  <c r="X75" i="16"/>
  <c r="W75" i="16"/>
  <c r="V75" i="16"/>
  <c r="U75" i="16"/>
  <c r="T75" i="16"/>
  <c r="S75" i="16"/>
  <c r="R75" i="16"/>
  <c r="Q75" i="16"/>
  <c r="P75" i="16"/>
  <c r="O75" i="16"/>
  <c r="N75" i="16"/>
  <c r="M75" i="16"/>
  <c r="L75" i="16"/>
  <c r="K75" i="16"/>
  <c r="X74" i="16"/>
  <c r="W74" i="16"/>
  <c r="V74" i="16"/>
  <c r="U74" i="16"/>
  <c r="T74" i="16"/>
  <c r="S74" i="16"/>
  <c r="R74" i="16"/>
  <c r="Q74" i="16"/>
  <c r="P74" i="16"/>
  <c r="O74" i="16"/>
  <c r="N74" i="16"/>
  <c r="M74" i="16"/>
  <c r="L74" i="16"/>
  <c r="K74" i="16"/>
  <c r="X73" i="16"/>
  <c r="W73" i="16"/>
  <c r="V73" i="16"/>
  <c r="U73" i="16"/>
  <c r="T73" i="16"/>
  <c r="S73" i="16"/>
  <c r="R73" i="16"/>
  <c r="Q73" i="16"/>
  <c r="P73" i="16"/>
  <c r="O73" i="16"/>
  <c r="N73" i="16"/>
  <c r="M73" i="16"/>
  <c r="L73" i="16"/>
  <c r="K73" i="16"/>
  <c r="X72" i="16"/>
  <c r="W72" i="16"/>
  <c r="V72" i="16"/>
  <c r="U72" i="16"/>
  <c r="T72" i="16"/>
  <c r="S72" i="16"/>
  <c r="R72" i="16"/>
  <c r="Q72" i="16"/>
  <c r="P72" i="16"/>
  <c r="O72" i="16"/>
  <c r="N72" i="16"/>
  <c r="M72" i="16"/>
  <c r="L72" i="16"/>
  <c r="K72" i="16"/>
  <c r="X71" i="16"/>
  <c r="W71" i="16"/>
  <c r="V71" i="16"/>
  <c r="U71" i="16"/>
  <c r="T71" i="16"/>
  <c r="S71" i="16"/>
  <c r="R71" i="16"/>
  <c r="Q71" i="16"/>
  <c r="P71" i="16"/>
  <c r="O71" i="16"/>
  <c r="N71" i="16"/>
  <c r="M71" i="16"/>
  <c r="L71" i="16"/>
  <c r="K71" i="16"/>
  <c r="X70" i="16"/>
  <c r="W70" i="16"/>
  <c r="V70" i="16"/>
  <c r="U70" i="16"/>
  <c r="T70" i="16"/>
  <c r="S70" i="16"/>
  <c r="R70" i="16"/>
  <c r="Q70" i="16"/>
  <c r="P70" i="16"/>
  <c r="O70" i="16"/>
  <c r="N70" i="16"/>
  <c r="M70" i="16"/>
  <c r="L70" i="16"/>
  <c r="K70" i="16"/>
  <c r="X69" i="16"/>
  <c r="W69" i="16"/>
  <c r="V69" i="16"/>
  <c r="U69" i="16"/>
  <c r="T69" i="16"/>
  <c r="S69" i="16"/>
  <c r="R69" i="16"/>
  <c r="Q69" i="16"/>
  <c r="P69" i="16"/>
  <c r="O69" i="16"/>
  <c r="N69" i="16"/>
  <c r="M69" i="16"/>
  <c r="L69" i="16"/>
  <c r="K69" i="16"/>
  <c r="X68" i="16"/>
  <c r="W68" i="16"/>
  <c r="V68" i="16"/>
  <c r="U68" i="16"/>
  <c r="T68" i="16"/>
  <c r="S68" i="16"/>
  <c r="R68" i="16"/>
  <c r="Q68" i="16"/>
  <c r="P68" i="16"/>
  <c r="O68" i="16"/>
  <c r="N68" i="16"/>
  <c r="M68" i="16"/>
  <c r="L68" i="16"/>
  <c r="K68" i="16"/>
  <c r="X67" i="16"/>
  <c r="W67" i="16"/>
  <c r="V67" i="16"/>
  <c r="U67" i="16"/>
  <c r="T67" i="16"/>
  <c r="S67" i="16"/>
  <c r="R67" i="16"/>
  <c r="Q67" i="16"/>
  <c r="P67" i="16"/>
  <c r="O67" i="16"/>
  <c r="N67" i="16"/>
  <c r="M67" i="16"/>
  <c r="L67" i="16"/>
  <c r="K67" i="16"/>
  <c r="X66" i="16"/>
  <c r="W66" i="16"/>
  <c r="V66" i="16"/>
  <c r="U66" i="16"/>
  <c r="T66" i="16"/>
  <c r="S66" i="16"/>
  <c r="R66" i="16"/>
  <c r="Q66" i="16"/>
  <c r="P66" i="16"/>
  <c r="O66" i="16"/>
  <c r="N66" i="16"/>
  <c r="M66" i="16"/>
  <c r="L66" i="16"/>
  <c r="K66" i="16"/>
  <c r="X65" i="16"/>
  <c r="W65" i="16"/>
  <c r="V65" i="16"/>
  <c r="U65" i="16"/>
  <c r="T65" i="16"/>
  <c r="S65" i="16"/>
  <c r="R65" i="16"/>
  <c r="Q65" i="16"/>
  <c r="P65" i="16"/>
  <c r="O65" i="16"/>
  <c r="N65" i="16"/>
  <c r="M65" i="16"/>
  <c r="L65" i="16"/>
  <c r="K65" i="16"/>
  <c r="X64" i="16"/>
  <c r="W64" i="16"/>
  <c r="V64" i="16"/>
  <c r="U64" i="16"/>
  <c r="T64" i="16"/>
  <c r="S64" i="16"/>
  <c r="R64" i="16"/>
  <c r="Q64" i="16"/>
  <c r="P64" i="16"/>
  <c r="O64" i="16"/>
  <c r="N64" i="16"/>
  <c r="M64" i="16"/>
  <c r="L64" i="16"/>
  <c r="K64" i="16"/>
  <c r="X63" i="16"/>
  <c r="W63" i="16"/>
  <c r="V63" i="16"/>
  <c r="U63" i="16"/>
  <c r="T63" i="16"/>
  <c r="S63" i="16"/>
  <c r="R63" i="16"/>
  <c r="Q63" i="16"/>
  <c r="P63" i="16"/>
  <c r="O63" i="16"/>
  <c r="N63" i="16"/>
  <c r="M63" i="16"/>
  <c r="L63" i="16"/>
  <c r="K63" i="16"/>
  <c r="X62" i="16"/>
  <c r="W62" i="16"/>
  <c r="V62" i="16"/>
  <c r="U62" i="16"/>
  <c r="T62" i="16"/>
  <c r="S62" i="16"/>
  <c r="R62" i="16"/>
  <c r="Q62" i="16"/>
  <c r="P62" i="16"/>
  <c r="O62" i="16"/>
  <c r="N62" i="16"/>
  <c r="M62" i="16"/>
  <c r="L62" i="16"/>
  <c r="K62" i="16"/>
  <c r="X61" i="16"/>
  <c r="W61" i="16"/>
  <c r="V61" i="16"/>
  <c r="U61" i="16"/>
  <c r="T61" i="16"/>
  <c r="S61" i="16"/>
  <c r="R61" i="16"/>
  <c r="Q61" i="16"/>
  <c r="P61" i="16"/>
  <c r="O61" i="16"/>
  <c r="N61" i="16"/>
  <c r="M61" i="16"/>
  <c r="L61" i="16"/>
  <c r="K61" i="16"/>
  <c r="X60" i="16"/>
  <c r="W60" i="16"/>
  <c r="V60" i="16"/>
  <c r="U60" i="16"/>
  <c r="T60" i="16"/>
  <c r="S60" i="16"/>
  <c r="R60" i="16"/>
  <c r="Q60" i="16"/>
  <c r="P60" i="16"/>
  <c r="O60" i="16"/>
  <c r="N60" i="16"/>
  <c r="M60" i="16"/>
  <c r="L60" i="16"/>
  <c r="K60" i="16"/>
  <c r="X59" i="16"/>
  <c r="W59" i="16"/>
  <c r="V59" i="16"/>
  <c r="U59" i="16"/>
  <c r="T59" i="16"/>
  <c r="S59" i="16"/>
  <c r="R59" i="16"/>
  <c r="Q59" i="16"/>
  <c r="P59" i="16"/>
  <c r="O59" i="16"/>
  <c r="N59" i="16"/>
  <c r="M59" i="16"/>
  <c r="L59" i="16"/>
  <c r="K59" i="16"/>
  <c r="X58" i="16"/>
  <c r="W58" i="16"/>
  <c r="V58" i="16"/>
  <c r="U58" i="16"/>
  <c r="T58" i="16"/>
  <c r="S58" i="16"/>
  <c r="R58" i="16"/>
  <c r="Q58" i="16"/>
  <c r="P58" i="16"/>
  <c r="O58" i="16"/>
  <c r="N58" i="16"/>
  <c r="M58" i="16"/>
  <c r="L58" i="16"/>
  <c r="K58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X56" i="16"/>
  <c r="W56" i="16"/>
  <c r="V56" i="16"/>
  <c r="U56" i="16"/>
  <c r="T56" i="16"/>
  <c r="S56" i="16"/>
  <c r="R56" i="16"/>
  <c r="Q56" i="16"/>
  <c r="P56" i="16"/>
  <c r="O56" i="16"/>
  <c r="N56" i="16"/>
  <c r="M56" i="16"/>
  <c r="L56" i="16"/>
  <c r="K56" i="16"/>
  <c r="X55" i="16"/>
  <c r="W55" i="16"/>
  <c r="V55" i="16"/>
  <c r="U55" i="16"/>
  <c r="T55" i="16"/>
  <c r="S55" i="16"/>
  <c r="R55" i="16"/>
  <c r="Q55" i="16"/>
  <c r="P55" i="16"/>
  <c r="O55" i="16"/>
  <c r="N55" i="16"/>
  <c r="M55" i="16"/>
  <c r="L55" i="16"/>
  <c r="K55" i="16"/>
  <c r="X54" i="16"/>
  <c r="W54" i="16"/>
  <c r="V54" i="16"/>
  <c r="U54" i="16"/>
  <c r="T54" i="16"/>
  <c r="S54" i="16"/>
  <c r="R54" i="16"/>
  <c r="Q54" i="16"/>
  <c r="P54" i="16"/>
  <c r="O54" i="16"/>
  <c r="N54" i="16"/>
  <c r="M54" i="16"/>
  <c r="L54" i="16"/>
  <c r="K54" i="16"/>
  <c r="X53" i="16"/>
  <c r="W53" i="16"/>
  <c r="V53" i="16"/>
  <c r="U53" i="16"/>
  <c r="T53" i="16"/>
  <c r="S53" i="16"/>
  <c r="R53" i="16"/>
  <c r="Q53" i="16"/>
  <c r="P53" i="16"/>
  <c r="O53" i="16"/>
  <c r="N53" i="16"/>
  <c r="M53" i="16"/>
  <c r="L53" i="16"/>
  <c r="K53" i="16"/>
  <c r="X52" i="16"/>
  <c r="W52" i="16"/>
  <c r="V52" i="16"/>
  <c r="U52" i="16"/>
  <c r="T52" i="16"/>
  <c r="S52" i="16"/>
  <c r="R52" i="16"/>
  <c r="Q52" i="16"/>
  <c r="P52" i="16"/>
  <c r="O52" i="16"/>
  <c r="N52" i="16"/>
  <c r="M52" i="16"/>
  <c r="L52" i="16"/>
  <c r="K52" i="16"/>
  <c r="X51" i="16"/>
  <c r="W51" i="16"/>
  <c r="V51" i="16"/>
  <c r="U51" i="16"/>
  <c r="T51" i="16"/>
  <c r="S51" i="16"/>
  <c r="R51" i="16"/>
  <c r="Q51" i="16"/>
  <c r="P51" i="16"/>
  <c r="O51" i="16"/>
  <c r="N51" i="16"/>
  <c r="M51" i="16"/>
  <c r="L51" i="16"/>
  <c r="K51" i="16"/>
  <c r="L50" i="16"/>
  <c r="K50" i="16"/>
  <c r="L49" i="16"/>
  <c r="K49" i="16"/>
  <c r="L48" i="16"/>
  <c r="K48" i="16"/>
  <c r="L47" i="16"/>
  <c r="K47" i="16"/>
  <c r="L46" i="16"/>
  <c r="K46" i="16"/>
  <c r="L45" i="16"/>
  <c r="K45" i="16"/>
  <c r="L44" i="16"/>
  <c r="K44" i="16"/>
  <c r="L43" i="16"/>
  <c r="K43" i="16"/>
  <c r="L42" i="16"/>
  <c r="K42" i="16"/>
  <c r="L41" i="16"/>
  <c r="K41" i="16"/>
  <c r="L40" i="16"/>
  <c r="K40" i="16"/>
  <c r="L39" i="16"/>
  <c r="K39" i="16"/>
  <c r="L38" i="16"/>
  <c r="K38" i="16"/>
  <c r="L37" i="16"/>
  <c r="K37" i="16"/>
  <c r="L36" i="16"/>
  <c r="K36" i="16"/>
  <c r="L35" i="16"/>
  <c r="K35" i="16"/>
  <c r="L34" i="16"/>
  <c r="K34" i="16"/>
  <c r="L33" i="16"/>
  <c r="K33" i="16"/>
  <c r="L32" i="16"/>
  <c r="K32" i="16"/>
  <c r="L31" i="16"/>
  <c r="K31" i="16"/>
  <c r="L30" i="16"/>
  <c r="K30" i="16"/>
  <c r="L29" i="16"/>
  <c r="K29" i="16"/>
  <c r="L28" i="16"/>
  <c r="K28" i="16"/>
  <c r="L27" i="16"/>
  <c r="K27" i="16"/>
  <c r="L26" i="16"/>
  <c r="K26" i="16"/>
  <c r="L25" i="16"/>
  <c r="K25" i="16"/>
  <c r="L24" i="16"/>
  <c r="K24" i="16"/>
  <c r="L23" i="16"/>
  <c r="K23" i="16"/>
  <c r="L22" i="16"/>
  <c r="K22" i="16"/>
  <c r="L21" i="16"/>
  <c r="K21" i="16"/>
  <c r="L20" i="16"/>
  <c r="K20" i="16"/>
  <c r="L19" i="16"/>
  <c r="K19" i="16"/>
  <c r="L18" i="16"/>
  <c r="K18" i="16"/>
  <c r="L17" i="16"/>
  <c r="K17" i="16"/>
  <c r="L16" i="16"/>
  <c r="K16" i="16"/>
  <c r="L15" i="16"/>
  <c r="K15" i="16"/>
  <c r="L14" i="16"/>
  <c r="K14" i="16"/>
  <c r="L13" i="16"/>
  <c r="K13" i="16"/>
  <c r="L12" i="16"/>
  <c r="K12" i="16"/>
  <c r="L11" i="16"/>
  <c r="K11" i="16"/>
  <c r="L10" i="16"/>
  <c r="K10" i="16"/>
  <c r="L9" i="16"/>
  <c r="K9" i="16"/>
  <c r="L8" i="16"/>
  <c r="K8" i="16"/>
  <c r="L7" i="16"/>
  <c r="K7" i="16"/>
  <c r="L6" i="16"/>
  <c r="K6" i="16"/>
  <c r="L5" i="16"/>
  <c r="K5" i="16"/>
  <c r="L4" i="16"/>
  <c r="K4" i="16"/>
  <c r="L3" i="16"/>
  <c r="K3" i="16"/>
  <c r="AD501" i="5" l="1"/>
  <c r="AA501" i="5"/>
  <c r="AE501" i="5"/>
  <c r="BG501" i="5"/>
  <c r="BH501" i="5" s="1"/>
  <c r="AC501" i="5"/>
  <c r="AB501" i="5"/>
  <c r="AH501" i="5"/>
  <c r="AJ501" i="5" s="1"/>
  <c r="AP501" i="5" s="1"/>
  <c r="AL501" i="5"/>
  <c r="AI501" i="5"/>
  <c r="AO501" i="5" s="1"/>
  <c r="AQ501" i="5" s="1"/>
  <c r="AN501" i="5"/>
  <c r="A501" i="5"/>
  <c r="AA478" i="5" l="1"/>
  <c r="AE436" i="5"/>
  <c r="AA433" i="5"/>
  <c r="AB429" i="5"/>
  <c r="AC422" i="5"/>
  <c r="AA422" i="5"/>
  <c r="A422" i="5"/>
  <c r="AB421" i="5"/>
  <c r="A421" i="5"/>
  <c r="AA414" i="5"/>
  <c r="A414" i="5"/>
  <c r="AB413" i="5"/>
  <c r="A413" i="5"/>
  <c r="AB411" i="5"/>
  <c r="A395" i="5"/>
  <c r="AA272" i="5"/>
  <c r="A10" i="5"/>
  <c r="AC171" i="5" l="1"/>
  <c r="AD178" i="5"/>
  <c r="AE235" i="5"/>
  <c r="AB296" i="5"/>
  <c r="AD307" i="5"/>
  <c r="AH310" i="5"/>
  <c r="AH314" i="5"/>
  <c r="BG317" i="5"/>
  <c r="AD327" i="5"/>
  <c r="AH330" i="5"/>
  <c r="AD346" i="5"/>
  <c r="AA377" i="5"/>
  <c r="AA383" i="5"/>
  <c r="A389" i="5"/>
  <c r="A390" i="5"/>
  <c r="AA395" i="5"/>
  <c r="A397" i="5"/>
  <c r="AA425" i="5"/>
  <c r="BG482" i="5"/>
  <c r="AC485" i="5"/>
  <c r="AC491" i="5"/>
  <c r="AB210" i="5"/>
  <c r="AB218" i="5"/>
  <c r="AE227" i="5"/>
  <c r="AE241" i="5"/>
  <c r="AE259" i="5"/>
  <c r="AB289" i="5"/>
  <c r="AB293" i="5"/>
  <c r="AB299" i="5"/>
  <c r="AB301" i="5"/>
  <c r="AB304" i="5"/>
  <c r="AD311" i="5"/>
  <c r="AD315" i="5"/>
  <c r="AH318" i="5"/>
  <c r="AD321" i="5"/>
  <c r="AD331" i="5"/>
  <c r="AA339" i="5"/>
  <c r="AE356" i="5"/>
  <c r="AA360" i="5"/>
  <c r="A393" i="5"/>
  <c r="AC395" i="5"/>
  <c r="AC412" i="5"/>
  <c r="AA416" i="5"/>
  <c r="AE474" i="5"/>
  <c r="AC477" i="5"/>
  <c r="AE479" i="5"/>
  <c r="A486" i="5"/>
  <c r="AD495" i="5"/>
  <c r="BG172" i="5"/>
  <c r="AA276" i="5"/>
  <c r="AB297" i="5"/>
  <c r="AD319" i="5"/>
  <c r="AH322" i="5"/>
  <c r="AD329" i="5"/>
  <c r="AA336" i="5"/>
  <c r="BG340" i="5"/>
  <c r="BG344" i="5"/>
  <c r="BG352" i="5"/>
  <c r="AA357" i="5"/>
  <c r="AE361" i="5"/>
  <c r="AE363" i="5"/>
  <c r="AA366" i="5"/>
  <c r="A369" i="5"/>
  <c r="AC369" i="5"/>
  <c r="AA371" i="5"/>
  <c r="BG402" i="5"/>
  <c r="AB430" i="5"/>
  <c r="AE437" i="5"/>
  <c r="AE467" i="5"/>
  <c r="AE219" i="5"/>
  <c r="AE276" i="5"/>
  <c r="AB287" i="5"/>
  <c r="AB291" i="5"/>
  <c r="AB295" i="5"/>
  <c r="AB300" i="5"/>
  <c r="AB303" i="5"/>
  <c r="AH306" i="5"/>
  <c r="AD313" i="5"/>
  <c r="AD323" i="5"/>
  <c r="AH326" i="5"/>
  <c r="BG329" i="5"/>
  <c r="AE369" i="5"/>
  <c r="AE376" i="5"/>
  <c r="AC389" i="5"/>
  <c r="AB390" i="5"/>
  <c r="AC391" i="5"/>
  <c r="AC400" i="5"/>
  <c r="AD402" i="5"/>
  <c r="A412" i="5"/>
  <c r="AE442" i="5"/>
  <c r="AA472" i="5"/>
  <c r="AB478" i="5"/>
  <c r="AC493" i="5"/>
  <c r="AB500" i="5"/>
  <c r="AC5" i="5"/>
  <c r="AF12" i="5"/>
  <c r="BG22" i="5"/>
  <c r="AH32" i="5"/>
  <c r="AI32" i="5" s="1"/>
  <c r="AH109" i="5"/>
  <c r="AI109" i="5" s="1"/>
  <c r="AO109" i="5" s="1"/>
  <c r="A19" i="5"/>
  <c r="AD30" i="5"/>
  <c r="AE7" i="5"/>
  <c r="BG20" i="5"/>
  <c r="BG28" i="5"/>
  <c r="BG30" i="5"/>
  <c r="AD34" i="5"/>
  <c r="BG111" i="5"/>
  <c r="A8" i="5"/>
  <c r="A11" i="5"/>
  <c r="AA10" i="5"/>
  <c r="DE10" i="5" s="1"/>
  <c r="DF10" i="5" s="1"/>
  <c r="AC10" i="5"/>
  <c r="AE16" i="5"/>
  <c r="BG34" i="5"/>
  <c r="AC6" i="5"/>
  <c r="AE6" i="5"/>
  <c r="AC14" i="5"/>
  <c r="AC18" i="5"/>
  <c r="A18" i="5"/>
  <c r="AL5" i="5"/>
  <c r="AA9" i="5"/>
  <c r="DE9" i="5" s="1"/>
  <c r="DF9" i="5" s="1"/>
  <c r="AL9" i="5"/>
  <c r="A6" i="5"/>
  <c r="AC9" i="5"/>
  <c r="AE10" i="5"/>
  <c r="A14" i="5"/>
  <c r="AE14" i="5"/>
  <c r="AL18" i="5"/>
  <c r="AD26" i="5"/>
  <c r="A15" i="5"/>
  <c r="A17" i="5"/>
  <c r="AH105" i="5"/>
  <c r="BG115" i="5"/>
  <c r="AB247" i="5"/>
  <c r="AE266" i="5"/>
  <c r="AE346" i="5"/>
  <c r="A377" i="5"/>
  <c r="AC377" i="5"/>
  <c r="AB378" i="5"/>
  <c r="AB395" i="5"/>
  <c r="AH402" i="5"/>
  <c r="AA405" i="5"/>
  <c r="A407" i="5"/>
  <c r="AC414" i="5"/>
  <c r="A416" i="5"/>
  <c r="AB417" i="5"/>
  <c r="AA418" i="5"/>
  <c r="AD464" i="5"/>
  <c r="AC465" i="5"/>
  <c r="AD466" i="5"/>
  <c r="AC469" i="5"/>
  <c r="A491" i="5"/>
  <c r="AA491" i="5"/>
  <c r="AE247" i="5"/>
  <c r="BG346" i="5"/>
  <c r="A405" i="5"/>
  <c r="AC405" i="5"/>
  <c r="A417" i="5"/>
  <c r="AB418" i="5"/>
  <c r="A464" i="5"/>
  <c r="AH464" i="5"/>
  <c r="AI464" i="5" s="1"/>
  <c r="AH465" i="5"/>
  <c r="A469" i="5"/>
  <c r="AE469" i="5"/>
  <c r="AE353" i="5"/>
  <c r="AA363" i="5"/>
  <c r="AA388" i="5"/>
  <c r="AA389" i="5"/>
  <c r="A402" i="5"/>
  <c r="AA402" i="5"/>
  <c r="AA411" i="5"/>
  <c r="A418" i="5"/>
  <c r="AC418" i="5"/>
  <c r="A420" i="5"/>
  <c r="AA420" i="5"/>
  <c r="AA426" i="5"/>
  <c r="AA434" i="5"/>
  <c r="AB214" i="5"/>
  <c r="AD215" i="5"/>
  <c r="AB222" i="5"/>
  <c r="AE223" i="5"/>
  <c r="AA233" i="5"/>
  <c r="AA243" i="5"/>
  <c r="AE249" i="5"/>
  <c r="AA268" i="5"/>
  <c r="AE272" i="5"/>
  <c r="AB273" i="5"/>
  <c r="AD352" i="5"/>
  <c r="AD355" i="5"/>
  <c r="AE370" i="5"/>
  <c r="AC390" i="5"/>
  <c r="A392" i="5"/>
  <c r="AB392" i="5"/>
  <c r="A394" i="5"/>
  <c r="AB394" i="5"/>
  <c r="AA412" i="5"/>
  <c r="AC470" i="5"/>
  <c r="AB479" i="5"/>
  <c r="AA17" i="5"/>
  <c r="DE17" i="5" s="1"/>
  <c r="DF17" i="5" s="1"/>
  <c r="BG26" i="5"/>
  <c r="AD101" i="5"/>
  <c r="AA235" i="5"/>
  <c r="AB243" i="5"/>
  <c r="AA247" i="5"/>
  <c r="AA266" i="5"/>
  <c r="AE268" i="5"/>
  <c r="AB269" i="5"/>
  <c r="AA278" i="5"/>
  <c r="AD317" i="5"/>
  <c r="AD344" i="5"/>
  <c r="AE352" i="5"/>
  <c r="AH355" i="5"/>
  <c r="AA380" i="5"/>
  <c r="AC392" i="5"/>
  <c r="AC394" i="5"/>
  <c r="AA415" i="5"/>
  <c r="AA429" i="5"/>
  <c r="AA430" i="5"/>
  <c r="AC445" i="5"/>
  <c r="A445" i="5"/>
  <c r="AD460" i="5"/>
  <c r="AB485" i="5"/>
  <c r="A485" i="5"/>
  <c r="AA493" i="5"/>
  <c r="AA6" i="5"/>
  <c r="DE6" i="5" s="1"/>
  <c r="DF6" i="5" s="1"/>
  <c r="A9" i="5"/>
  <c r="AA14" i="5"/>
  <c r="DE14" i="5" s="1"/>
  <c r="DF14" i="5" s="1"/>
  <c r="AC17" i="5"/>
  <c r="AH101" i="5"/>
  <c r="AJ101" i="5" s="1"/>
  <c r="AP101" i="5" s="1"/>
  <c r="A171" i="5"/>
  <c r="AE243" i="5"/>
  <c r="AB278" i="5"/>
  <c r="BG313" i="5"/>
  <c r="AD340" i="5"/>
  <c r="AE344" i="5"/>
  <c r="AB389" i="5"/>
  <c r="A391" i="5"/>
  <c r="AC393" i="5"/>
  <c r="AB415" i="5"/>
  <c r="AB423" i="5"/>
  <c r="AA428" i="5"/>
  <c r="AB444" i="5"/>
  <c r="A444" i="5"/>
  <c r="BG460" i="5"/>
  <c r="AC471" i="5"/>
  <c r="AA488" i="5"/>
  <c r="AA419" i="5"/>
  <c r="AC444" i="5"/>
  <c r="AA467" i="5"/>
  <c r="A467" i="5"/>
  <c r="AB474" i="5"/>
  <c r="AB488" i="5"/>
  <c r="A493" i="5"/>
  <c r="AC413" i="5"/>
  <c r="AB414" i="5"/>
  <c r="AC416" i="5"/>
  <c r="AC417" i="5"/>
  <c r="AB422" i="5"/>
  <c r="AB425" i="5"/>
  <c r="AB426" i="5"/>
  <c r="AB433" i="5"/>
  <c r="AB434" i="5"/>
  <c r="AN411" i="5"/>
  <c r="AC13" i="5"/>
  <c r="AA19" i="5"/>
  <c r="DE19" i="5" s="1"/>
  <c r="DF19" i="5" s="1"/>
  <c r="AE19" i="5"/>
  <c r="AD22" i="5"/>
  <c r="AH24" i="5"/>
  <c r="AI24" i="5" s="1"/>
  <c r="AO24" i="5" s="1"/>
  <c r="AD111" i="5"/>
  <c r="A172" i="5"/>
  <c r="AC172" i="5"/>
  <c r="AH209" i="5"/>
  <c r="AI209" i="5" s="1"/>
  <c r="AD211" i="5"/>
  <c r="AB213" i="5"/>
  <c r="AA225" i="5"/>
  <c r="AA239" i="5"/>
  <c r="AB242" i="5"/>
  <c r="AB250" i="5"/>
  <c r="AE251" i="5"/>
  <c r="AA253" i="5"/>
  <c r="AE257" i="5"/>
  <c r="AA263" i="5"/>
  <c r="BG325" i="5"/>
  <c r="AD325" i="5"/>
  <c r="AE375" i="5"/>
  <c r="AA375" i="5"/>
  <c r="AC11" i="5"/>
  <c r="A12" i="5"/>
  <c r="AB12" i="5"/>
  <c r="A5" i="5"/>
  <c r="AA5" i="5"/>
  <c r="DE5" i="5" s="1"/>
  <c r="DF5" i="5" s="1"/>
  <c r="AL6" i="5"/>
  <c r="AL10" i="5"/>
  <c r="AC12" i="5"/>
  <c r="AL14" i="5"/>
  <c r="A16" i="5"/>
  <c r="AA16" i="5"/>
  <c r="DE16" i="5" s="1"/>
  <c r="DF16" i="5" s="1"/>
  <c r="AA18" i="5"/>
  <c r="DE18" i="5" s="1"/>
  <c r="DF18" i="5" s="1"/>
  <c r="A96" i="5"/>
  <c r="AD115" i="5"/>
  <c r="AB171" i="5"/>
  <c r="AA229" i="5"/>
  <c r="AE232" i="5"/>
  <c r="AB238" i="5"/>
  <c r="AE239" i="5"/>
  <c r="AA241" i="5"/>
  <c r="AB246" i="5"/>
  <c r="AA249" i="5"/>
  <c r="AE253" i="5"/>
  <c r="AA259" i="5"/>
  <c r="AB262" i="5"/>
  <c r="AE263" i="5"/>
  <c r="AA265" i="5"/>
  <c r="AB274" i="5"/>
  <c r="AA274" i="5"/>
  <c r="AE274" i="5"/>
  <c r="AB277" i="5"/>
  <c r="AA209" i="5"/>
  <c r="AH213" i="5"/>
  <c r="AI213" i="5" s="1"/>
  <c r="AB226" i="5"/>
  <c r="AA231" i="5"/>
  <c r="AA237" i="5"/>
  <c r="AA245" i="5"/>
  <c r="AA255" i="5"/>
  <c r="AB258" i="5"/>
  <c r="AA261" i="5"/>
  <c r="AE270" i="5"/>
  <c r="AA270" i="5"/>
  <c r="BG305" i="5"/>
  <c r="AD305" i="5"/>
  <c r="AC96" i="5"/>
  <c r="AB172" i="5"/>
  <c r="AD182" i="5"/>
  <c r="AH190" i="5"/>
  <c r="AB209" i="5"/>
  <c r="AA211" i="5"/>
  <c r="AA213" i="5"/>
  <c r="AB217" i="5"/>
  <c r="AA221" i="5"/>
  <c r="AB230" i="5"/>
  <c r="AE231" i="5"/>
  <c r="AE237" i="5"/>
  <c r="AE245" i="5"/>
  <c r="AA251" i="5"/>
  <c r="AB254" i="5"/>
  <c r="AE255" i="5"/>
  <c r="AA257" i="5"/>
  <c r="AE261" i="5"/>
  <c r="AB270" i="5"/>
  <c r="AB379" i="5"/>
  <c r="AA379" i="5"/>
  <c r="AD287" i="5"/>
  <c r="BG309" i="5"/>
  <c r="AD309" i="5"/>
  <c r="BG321" i="5"/>
  <c r="AA354" i="5"/>
  <c r="AA362" i="5"/>
  <c r="AE371" i="5"/>
  <c r="AB391" i="5"/>
  <c r="AA391" i="5"/>
  <c r="AB393" i="5"/>
  <c r="AA393" i="5"/>
  <c r="BG342" i="5"/>
  <c r="AE342" i="5"/>
  <c r="AE348" i="5"/>
  <c r="AD348" i="5"/>
  <c r="BG350" i="5"/>
  <c r="AE350" i="5"/>
  <c r="AE365" i="5"/>
  <c r="AE367" i="5"/>
  <c r="A367" i="5"/>
  <c r="AA367" i="5"/>
  <c r="AE373" i="5"/>
  <c r="AA384" i="5"/>
  <c r="AA385" i="5"/>
  <c r="AA386" i="5"/>
  <c r="AA387" i="5"/>
  <c r="AA399" i="5"/>
  <c r="A399" i="5"/>
  <c r="A410" i="5"/>
  <c r="AC410" i="5"/>
  <c r="AE233" i="5"/>
  <c r="AH332" i="5"/>
  <c r="AD342" i="5"/>
  <c r="BG348" i="5"/>
  <c r="AD350" i="5"/>
  <c r="AA365" i="5"/>
  <c r="AA373" i="5"/>
  <c r="AB380" i="5"/>
  <c r="AN380" i="5" s="1"/>
  <c r="AC388" i="5"/>
  <c r="A388" i="5"/>
  <c r="AB388" i="5"/>
  <c r="AN388" i="5" s="1"/>
  <c r="AC396" i="5"/>
  <c r="AD399" i="5"/>
  <c r="AC408" i="5"/>
  <c r="A408" i="5"/>
  <c r="AC424" i="5"/>
  <c r="A424" i="5"/>
  <c r="AB424" i="5"/>
  <c r="AB432" i="5"/>
  <c r="AA432" i="5"/>
  <c r="AE438" i="5"/>
  <c r="AD448" i="5"/>
  <c r="AE278" i="5"/>
  <c r="A403" i="5"/>
  <c r="AA424" i="5"/>
  <c r="AE441" i="5"/>
  <c r="AA353" i="5"/>
  <c r="AB355" i="5"/>
  <c r="AA361" i="5"/>
  <c r="AA364" i="5"/>
  <c r="AA369" i="5"/>
  <c r="A376" i="5"/>
  <c r="AA376" i="5"/>
  <c r="AA378" i="5"/>
  <c r="AA381" i="5"/>
  <c r="AA382" i="5"/>
  <c r="AA390" i="5"/>
  <c r="AA392" i="5"/>
  <c r="AA394" i="5"/>
  <c r="AC402" i="5"/>
  <c r="AI402" i="5"/>
  <c r="AD403" i="5"/>
  <c r="AC407" i="5"/>
  <c r="AC415" i="5"/>
  <c r="A415" i="5"/>
  <c r="AB416" i="5"/>
  <c r="AA417" i="5"/>
  <c r="AC419" i="5"/>
  <c r="A419" i="5"/>
  <c r="AB419" i="5"/>
  <c r="AN419" i="5" s="1"/>
  <c r="AB420" i="5"/>
  <c r="AN420" i="5" s="1"/>
  <c r="AC420" i="5"/>
  <c r="AA421" i="5"/>
  <c r="AC421" i="5"/>
  <c r="AC423" i="5"/>
  <c r="A423" i="5"/>
  <c r="AA423" i="5"/>
  <c r="AB427" i="5"/>
  <c r="AA427" i="5"/>
  <c r="BG462" i="5"/>
  <c r="AD462" i="5"/>
  <c r="AC411" i="5"/>
  <c r="A411" i="5"/>
  <c r="AB412" i="5"/>
  <c r="AN412" i="5" s="1"/>
  <c r="AA413" i="5"/>
  <c r="AB428" i="5"/>
  <c r="AB431" i="5"/>
  <c r="AA431" i="5"/>
  <c r="AE445" i="5"/>
  <c r="BG464" i="5"/>
  <c r="AC464" i="5"/>
  <c r="AA464" i="5"/>
  <c r="AC475" i="5"/>
  <c r="AE475" i="5"/>
  <c r="AA475" i="5"/>
  <c r="A475" i="5"/>
  <c r="AB487" i="5"/>
  <c r="AC487" i="5"/>
  <c r="AA487" i="5"/>
  <c r="A489" i="5"/>
  <c r="A490" i="5"/>
  <c r="AE472" i="5"/>
  <c r="A477" i="5"/>
  <c r="AE477" i="5"/>
  <c r="AA486" i="5"/>
  <c r="AC486" i="5"/>
  <c r="AB486" i="5"/>
  <c r="A487" i="5"/>
  <c r="AB489" i="5"/>
  <c r="AC489" i="5"/>
  <c r="AA489" i="5"/>
  <c r="AA490" i="5"/>
  <c r="AC490" i="5"/>
  <c r="AB490" i="5"/>
  <c r="AA492" i="5"/>
  <c r="AC492" i="5"/>
  <c r="A492" i="5"/>
  <c r="AE444" i="5"/>
  <c r="A465" i="5"/>
  <c r="A466" i="5"/>
  <c r="A470" i="5"/>
  <c r="AA474" i="5"/>
  <c r="AE478" i="5"/>
  <c r="AC488" i="5"/>
  <c r="A488" i="5"/>
  <c r="AB492" i="5"/>
  <c r="AA469" i="5"/>
  <c r="AA485" i="5"/>
  <c r="AB493" i="5"/>
  <c r="AA494" i="5"/>
  <c r="BG494" i="5"/>
  <c r="AB496" i="5"/>
  <c r="A500" i="5"/>
  <c r="AB494" i="5"/>
  <c r="A496" i="5"/>
  <c r="AH496" i="5"/>
  <c r="AH499" i="5"/>
  <c r="AB491" i="5"/>
  <c r="AN491" i="5" s="1"/>
  <c r="AD494" i="5"/>
  <c r="AH494" i="5"/>
  <c r="AI494" i="5" s="1"/>
  <c r="A499" i="5"/>
  <c r="AN378" i="5"/>
  <c r="AN421" i="5"/>
  <c r="AN433" i="5"/>
  <c r="AN418" i="5"/>
  <c r="AN426" i="5"/>
  <c r="AN430" i="5"/>
  <c r="A7" i="5"/>
  <c r="AA8" i="5"/>
  <c r="DE8" i="5" s="1"/>
  <c r="DF8" i="5" s="1"/>
  <c r="AH20" i="5"/>
  <c r="AI20" i="5" s="1"/>
  <c r="AO20" i="5" s="1"/>
  <c r="AD20" i="5"/>
  <c r="AH36" i="5"/>
  <c r="AI36" i="5" s="1"/>
  <c r="AD36" i="5"/>
  <c r="BG36" i="5"/>
  <c r="AE5" i="5"/>
  <c r="AA7" i="5"/>
  <c r="DE7" i="5" s="1"/>
  <c r="DF7" i="5" s="1"/>
  <c r="AC8" i="5"/>
  <c r="AL8" i="5"/>
  <c r="AE9" i="5"/>
  <c r="AE11" i="5"/>
  <c r="AE12" i="5"/>
  <c r="A13" i="5"/>
  <c r="AA15" i="5"/>
  <c r="DE15" i="5" s="1"/>
  <c r="DF15" i="5" s="1"/>
  <c r="AE15" i="5"/>
  <c r="AC7" i="5"/>
  <c r="AL7" i="5"/>
  <c r="AE8" i="5"/>
  <c r="AL12" i="5"/>
  <c r="AA12" i="5"/>
  <c r="DE12" i="5" s="1"/>
  <c r="DF12" i="5" s="1"/>
  <c r="AL13" i="5"/>
  <c r="AC15" i="5"/>
  <c r="AH28" i="5"/>
  <c r="AD28" i="5"/>
  <c r="AA11" i="5"/>
  <c r="DE11" i="5" s="1"/>
  <c r="DF11" i="5" s="1"/>
  <c r="AL11" i="5"/>
  <c r="AE13" i="5"/>
  <c r="AA13" i="5"/>
  <c r="DE13" i="5" s="1"/>
  <c r="DF13" i="5" s="1"/>
  <c r="AE17" i="5"/>
  <c r="AE18" i="5"/>
  <c r="BG19" i="5"/>
  <c r="AD24" i="5"/>
  <c r="AD32" i="5"/>
  <c r="AD38" i="5"/>
  <c r="AD105" i="5"/>
  <c r="AD109" i="5"/>
  <c r="BG178" i="5"/>
  <c r="BG182" i="5"/>
  <c r="AA215" i="5"/>
  <c r="AA217" i="5"/>
  <c r="AH217" i="5"/>
  <c r="AI217" i="5" s="1"/>
  <c r="AA218" i="5"/>
  <c r="AB219" i="5"/>
  <c r="AE220" i="5"/>
  <c r="AA222" i="5"/>
  <c r="AB223" i="5"/>
  <c r="AE224" i="5"/>
  <c r="AA226" i="5"/>
  <c r="AB227" i="5"/>
  <c r="AE228" i="5"/>
  <c r="AA230" i="5"/>
  <c r="AB231" i="5"/>
  <c r="AB232" i="5"/>
  <c r="BG113" i="5"/>
  <c r="BG174" i="5"/>
  <c r="BG186" i="5"/>
  <c r="AA234" i="5"/>
  <c r="AE234" i="5"/>
  <c r="AC16" i="5"/>
  <c r="AL16" i="5"/>
  <c r="AF17" i="5"/>
  <c r="AB17" i="5"/>
  <c r="AF18" i="5"/>
  <c r="AB18" i="5"/>
  <c r="AC19" i="5"/>
  <c r="BG38" i="5"/>
  <c r="BG101" i="5"/>
  <c r="AD113" i="5"/>
  <c r="AD174" i="5"/>
  <c r="AH178" i="5"/>
  <c r="AH182" i="5"/>
  <c r="AD186" i="5"/>
  <c r="BG190" i="5"/>
  <c r="AD209" i="5"/>
  <c r="BG209" i="5"/>
  <c r="AH210" i="5"/>
  <c r="BG211" i="5"/>
  <c r="AD213" i="5"/>
  <c r="BG213" i="5"/>
  <c r="AH214" i="5"/>
  <c r="BG215" i="5"/>
  <c r="AD217" i="5"/>
  <c r="BG217" i="5"/>
  <c r="AE218" i="5"/>
  <c r="AA220" i="5"/>
  <c r="AB221" i="5"/>
  <c r="AE222" i="5"/>
  <c r="AA224" i="5"/>
  <c r="AB225" i="5"/>
  <c r="AE226" i="5"/>
  <c r="AA228" i="5"/>
  <c r="AB229" i="5"/>
  <c r="AE230" i="5"/>
  <c r="AB234" i="5"/>
  <c r="BG24" i="5"/>
  <c r="BG32" i="5"/>
  <c r="BG105" i="5"/>
  <c r="BG109" i="5"/>
  <c r="AH113" i="5"/>
  <c r="AJ113" i="5" s="1"/>
  <c r="AP113" i="5" s="1"/>
  <c r="AH174" i="5"/>
  <c r="AH186" i="5"/>
  <c r="AD190" i="5"/>
  <c r="AA219" i="5"/>
  <c r="AB220" i="5"/>
  <c r="AE221" i="5"/>
  <c r="AA223" i="5"/>
  <c r="AB224" i="5"/>
  <c r="AE225" i="5"/>
  <c r="AA227" i="5"/>
  <c r="AB228" i="5"/>
  <c r="AE229" i="5"/>
  <c r="AA232" i="5"/>
  <c r="AE236" i="5"/>
  <c r="AB236" i="5"/>
  <c r="AA236" i="5"/>
  <c r="AE267" i="5"/>
  <c r="AA267" i="5"/>
  <c r="AB233" i="5"/>
  <c r="AB237" i="5"/>
  <c r="AE238" i="5"/>
  <c r="AA240" i="5"/>
  <c r="AB241" i="5"/>
  <c r="AE242" i="5"/>
  <c r="AA244" i="5"/>
  <c r="AB245" i="5"/>
  <c r="AE246" i="5"/>
  <c r="AA248" i="5"/>
  <c r="AB249" i="5"/>
  <c r="AE250" i="5"/>
  <c r="AA252" i="5"/>
  <c r="AB253" i="5"/>
  <c r="AE254" i="5"/>
  <c r="AA256" i="5"/>
  <c r="AB257" i="5"/>
  <c r="AE258" i="5"/>
  <c r="AA260" i="5"/>
  <c r="AB261" i="5"/>
  <c r="AE262" i="5"/>
  <c r="AA264" i="5"/>
  <c r="AB265" i="5"/>
  <c r="AB267" i="5"/>
  <c r="AE271" i="5"/>
  <c r="AB271" i="5"/>
  <c r="AA271" i="5"/>
  <c r="AE275" i="5"/>
  <c r="AB275" i="5"/>
  <c r="AA275" i="5"/>
  <c r="BG279" i="5"/>
  <c r="AD279" i="5"/>
  <c r="AB279" i="5"/>
  <c r="BG281" i="5"/>
  <c r="AD281" i="5"/>
  <c r="AB281" i="5"/>
  <c r="BG283" i="5"/>
  <c r="AD283" i="5"/>
  <c r="AB283" i="5"/>
  <c r="BG285" i="5"/>
  <c r="AD285" i="5"/>
  <c r="AB285" i="5"/>
  <c r="AB240" i="5"/>
  <c r="AB244" i="5"/>
  <c r="AB248" i="5"/>
  <c r="AB252" i="5"/>
  <c r="AB256" i="5"/>
  <c r="AB260" i="5"/>
  <c r="AB264" i="5"/>
  <c r="AB294" i="5"/>
  <c r="AB235" i="5"/>
  <c r="AA238" i="5"/>
  <c r="AB239" i="5"/>
  <c r="AE240" i="5"/>
  <c r="AA242" i="5"/>
  <c r="AE244" i="5"/>
  <c r="AA246" i="5"/>
  <c r="AE248" i="5"/>
  <c r="AA250" i="5"/>
  <c r="AB251" i="5"/>
  <c r="AE252" i="5"/>
  <c r="AA254" i="5"/>
  <c r="AB255" i="5"/>
  <c r="AE256" i="5"/>
  <c r="AA258" i="5"/>
  <c r="AB259" i="5"/>
  <c r="AE260" i="5"/>
  <c r="AA262" i="5"/>
  <c r="AB263" i="5"/>
  <c r="AE264" i="5"/>
  <c r="AE265" i="5"/>
  <c r="AB298" i="5"/>
  <c r="BG335" i="5"/>
  <c r="AE368" i="5"/>
  <c r="AB268" i="5"/>
  <c r="AE269" i="5"/>
  <c r="AB272" i="5"/>
  <c r="AE273" i="5"/>
  <c r="AB276" i="5"/>
  <c r="AE277" i="5"/>
  <c r="AB302" i="5"/>
  <c r="BG307" i="5"/>
  <c r="BG311" i="5"/>
  <c r="BG315" i="5"/>
  <c r="BG319" i="5"/>
  <c r="BG323" i="5"/>
  <c r="BG327" i="5"/>
  <c r="BG331" i="5"/>
  <c r="AD333" i="5"/>
  <c r="AD335" i="5"/>
  <c r="AA337" i="5"/>
  <c r="AH337" i="5"/>
  <c r="AD338" i="5"/>
  <c r="BG338" i="5"/>
  <c r="AE340" i="5"/>
  <c r="AA341" i="5"/>
  <c r="AE354" i="5"/>
  <c r="AI355" i="5"/>
  <c r="BG355" i="5"/>
  <c r="AA358" i="5"/>
  <c r="AH358" i="5"/>
  <c r="AI358" i="5" s="1"/>
  <c r="AA359" i="5"/>
  <c r="A368" i="5"/>
  <c r="AA368" i="5"/>
  <c r="AA370" i="5"/>
  <c r="AH335" i="5"/>
  <c r="AB337" i="5"/>
  <c r="AI337" i="5"/>
  <c r="AE338" i="5"/>
  <c r="AB358" i="5"/>
  <c r="AC367" i="5"/>
  <c r="AC368" i="5"/>
  <c r="AA374" i="5"/>
  <c r="AE374" i="5"/>
  <c r="AB266" i="5"/>
  <c r="AA269" i="5"/>
  <c r="AA273" i="5"/>
  <c r="AA277" i="5"/>
  <c r="BG333" i="5"/>
  <c r="AD337" i="5"/>
  <c r="BG337" i="5"/>
  <c r="AD358" i="5"/>
  <c r="BG358" i="5"/>
  <c r="AE360" i="5"/>
  <c r="AE362" i="5"/>
  <c r="AE364" i="5"/>
  <c r="AE366" i="5"/>
  <c r="AA372" i="5"/>
  <c r="AE372" i="5"/>
  <c r="AE378" i="5"/>
  <c r="AE379" i="5"/>
  <c r="AE380" i="5"/>
  <c r="AE381" i="5"/>
  <c r="AE382" i="5"/>
  <c r="AE383" i="5"/>
  <c r="AE384" i="5"/>
  <c r="AE385" i="5"/>
  <c r="AE386" i="5"/>
  <c r="AE387" i="5"/>
  <c r="AN389" i="5"/>
  <c r="AB381" i="5"/>
  <c r="AB382" i="5"/>
  <c r="AN382" i="5" s="1"/>
  <c r="AB383" i="5"/>
  <c r="AN383" i="5" s="1"/>
  <c r="AB384" i="5"/>
  <c r="AN384" i="5" s="1"/>
  <c r="AB385" i="5"/>
  <c r="AN385" i="5" s="1"/>
  <c r="AB386" i="5"/>
  <c r="AB387" i="5"/>
  <c r="AN387" i="5" s="1"/>
  <c r="AE377" i="5"/>
  <c r="A378" i="5"/>
  <c r="AC378" i="5"/>
  <c r="A379" i="5"/>
  <c r="AC379" i="5"/>
  <c r="A380" i="5"/>
  <c r="AC380" i="5"/>
  <c r="A381" i="5"/>
  <c r="AC381" i="5"/>
  <c r="A382" i="5"/>
  <c r="AC382" i="5"/>
  <c r="A383" i="5"/>
  <c r="AC383" i="5"/>
  <c r="A384" i="5"/>
  <c r="AC384" i="5"/>
  <c r="A385" i="5"/>
  <c r="AC385" i="5"/>
  <c r="A386" i="5"/>
  <c r="AC386" i="5"/>
  <c r="A387" i="5"/>
  <c r="AC387" i="5"/>
  <c r="AE446" i="5"/>
  <c r="AD446" i="5"/>
  <c r="BG446" i="5"/>
  <c r="AE388" i="5"/>
  <c r="AE389" i="5"/>
  <c r="AE390" i="5"/>
  <c r="AE391" i="5"/>
  <c r="AE392" i="5"/>
  <c r="AE393" i="5"/>
  <c r="AE394" i="5"/>
  <c r="AE395" i="5"/>
  <c r="AL395" i="5"/>
  <c r="BG395" i="5"/>
  <c r="A396" i="5"/>
  <c r="AH396" i="5"/>
  <c r="AA397" i="5"/>
  <c r="AH397" i="5"/>
  <c r="AI397" i="5" s="1"/>
  <c r="BG399" i="5"/>
  <c r="A400" i="5"/>
  <c r="AH400" i="5"/>
  <c r="A409" i="5"/>
  <c r="AC409" i="5"/>
  <c r="AE411" i="5"/>
  <c r="AE412" i="5"/>
  <c r="AE413" i="5"/>
  <c r="AE414" i="5"/>
  <c r="AE415" i="5"/>
  <c r="AE416" i="5"/>
  <c r="AE417" i="5"/>
  <c r="AE418" i="5"/>
  <c r="AE419" i="5"/>
  <c r="AE420" i="5"/>
  <c r="AE421" i="5"/>
  <c r="AE422" i="5"/>
  <c r="AE423" i="5"/>
  <c r="AE424" i="5"/>
  <c r="AC443" i="5"/>
  <c r="A443" i="5"/>
  <c r="AB443" i="5"/>
  <c r="AA443" i="5"/>
  <c r="AE443" i="5"/>
  <c r="AC397" i="5"/>
  <c r="BG403" i="5"/>
  <c r="A404" i="5"/>
  <c r="AD397" i="5"/>
  <c r="BG397" i="5"/>
  <c r="BG400" i="5"/>
  <c r="AC435" i="5"/>
  <c r="A435" i="5"/>
  <c r="AB435" i="5"/>
  <c r="AA435" i="5"/>
  <c r="AE435" i="5"/>
  <c r="AC439" i="5"/>
  <c r="A439" i="5"/>
  <c r="AB439" i="5"/>
  <c r="AA439" i="5"/>
  <c r="AE439" i="5"/>
  <c r="A425" i="5"/>
  <c r="AC425" i="5"/>
  <c r="A426" i="5"/>
  <c r="AC426" i="5"/>
  <c r="A427" i="5"/>
  <c r="AC427" i="5"/>
  <c r="A428" i="5"/>
  <c r="AC428" i="5"/>
  <c r="A429" i="5"/>
  <c r="AC429" i="5"/>
  <c r="A430" i="5"/>
  <c r="AC430" i="5"/>
  <c r="A431" i="5"/>
  <c r="AC431" i="5"/>
  <c r="A432" i="5"/>
  <c r="AC432" i="5"/>
  <c r="A433" i="5"/>
  <c r="AC433" i="5"/>
  <c r="A434" i="5"/>
  <c r="AC434" i="5"/>
  <c r="AC436" i="5"/>
  <c r="A436" i="5"/>
  <c r="AB436" i="5"/>
  <c r="AA436" i="5"/>
  <c r="AC440" i="5"/>
  <c r="A440" i="5"/>
  <c r="AB440" i="5"/>
  <c r="AA440" i="5"/>
  <c r="AE425" i="5"/>
  <c r="AE426" i="5"/>
  <c r="AE427" i="5"/>
  <c r="AE428" i="5"/>
  <c r="AE429" i="5"/>
  <c r="AE430" i="5"/>
  <c r="AE431" i="5"/>
  <c r="AE432" i="5"/>
  <c r="AE433" i="5"/>
  <c r="AE434" i="5"/>
  <c r="AC437" i="5"/>
  <c r="A437" i="5"/>
  <c r="AB437" i="5"/>
  <c r="AA437" i="5"/>
  <c r="AE440" i="5"/>
  <c r="AC441" i="5"/>
  <c r="A441" i="5"/>
  <c r="AB441" i="5"/>
  <c r="AA441" i="5"/>
  <c r="AC438" i="5"/>
  <c r="A438" i="5"/>
  <c r="AB438" i="5"/>
  <c r="AA438" i="5"/>
  <c r="AC442" i="5"/>
  <c r="A442" i="5"/>
  <c r="AB442" i="5"/>
  <c r="AA442" i="5"/>
  <c r="AB476" i="5"/>
  <c r="AA476" i="5"/>
  <c r="AC476" i="5"/>
  <c r="A476" i="5"/>
  <c r="AE476" i="5"/>
  <c r="AE452" i="5"/>
  <c r="BG452" i="5"/>
  <c r="AD452" i="5"/>
  <c r="AC473" i="5"/>
  <c r="A473" i="5"/>
  <c r="AE473" i="5"/>
  <c r="AB473" i="5"/>
  <c r="AA473" i="5"/>
  <c r="AL445" i="5"/>
  <c r="AA445" i="5"/>
  <c r="AE450" i="5"/>
  <c r="BG450" i="5"/>
  <c r="A468" i="5"/>
  <c r="AA444" i="5"/>
  <c r="AB445" i="5"/>
  <c r="BG445" i="5"/>
  <c r="AE448" i="5"/>
  <c r="BG448" i="5"/>
  <c r="AD450" i="5"/>
  <c r="AE468" i="5"/>
  <c r="AC468" i="5"/>
  <c r="AA468" i="5"/>
  <c r="AI465" i="5"/>
  <c r="BG465" i="5"/>
  <c r="AE470" i="5"/>
  <c r="AC472" i="5"/>
  <c r="A472" i="5"/>
  <c r="BG484" i="5"/>
  <c r="AD484" i="5"/>
  <c r="A484" i="5"/>
  <c r="AC484" i="5"/>
  <c r="AL484" i="5"/>
  <c r="AD454" i="5"/>
  <c r="BG454" i="5"/>
  <c r="AD456" i="5"/>
  <c r="BG456" i="5"/>
  <c r="AD458" i="5"/>
  <c r="BG458" i="5"/>
  <c r="AE471" i="5"/>
  <c r="AE481" i="5"/>
  <c r="A481" i="5"/>
  <c r="AA481" i="5"/>
  <c r="AC482" i="5"/>
  <c r="AA482" i="5"/>
  <c r="A482" i="5"/>
  <c r="AE454" i="5"/>
  <c r="AE456" i="5"/>
  <c r="AE458" i="5"/>
  <c r="AE460" i="5"/>
  <c r="AE462" i="5"/>
  <c r="AD465" i="5"/>
  <c r="BG466" i="5"/>
  <c r="AC467" i="5"/>
  <c r="AA470" i="5"/>
  <c r="A471" i="5"/>
  <c r="AA471" i="5"/>
  <c r="AB472" i="5"/>
  <c r="AN472" i="5" s="1"/>
  <c r="AC474" i="5"/>
  <c r="A474" i="5"/>
  <c r="AN474" i="5"/>
  <c r="AB477" i="5"/>
  <c r="AA477" i="5"/>
  <c r="AH482" i="5"/>
  <c r="AB475" i="5"/>
  <c r="AN475" i="5" s="1"/>
  <c r="AA479" i="5"/>
  <c r="BG495" i="5"/>
  <c r="AD496" i="5"/>
  <c r="AD498" i="5"/>
  <c r="BG496" i="5"/>
  <c r="A497" i="5"/>
  <c r="AC499" i="5"/>
  <c r="BG498" i="5"/>
  <c r="AE485" i="5"/>
  <c r="AE486" i="5"/>
  <c r="AE487" i="5"/>
  <c r="AE488" i="5"/>
  <c r="AE489" i="5"/>
  <c r="AE490" i="5"/>
  <c r="AE491" i="5"/>
  <c r="AE492" i="5"/>
  <c r="AE493" i="5"/>
  <c r="AC496" i="5"/>
  <c r="AJ496" i="5"/>
  <c r="AP496" i="5" s="1"/>
  <c r="AC497" i="5"/>
  <c r="A498" i="5"/>
  <c r="AB498" i="5"/>
  <c r="AC500" i="5"/>
  <c r="AA4" i="5"/>
  <c r="DE4" i="5" s="1"/>
  <c r="DF4" i="5" s="1"/>
  <c r="A4" i="5"/>
  <c r="AC4" i="5"/>
  <c r="AE4" i="5"/>
  <c r="A3" i="5"/>
  <c r="AA3" i="5"/>
  <c r="DE3" i="5" s="1"/>
  <c r="DF3" i="5" s="1"/>
  <c r="AC3" i="5"/>
  <c r="AL3" i="5"/>
  <c r="AE3" i="5"/>
  <c r="AE21" i="5"/>
  <c r="AA21" i="5"/>
  <c r="DE21" i="5" s="1"/>
  <c r="DF21" i="5" s="1"/>
  <c r="AC21" i="5"/>
  <c r="A21" i="5"/>
  <c r="AB21" i="5"/>
  <c r="AF21" i="5"/>
  <c r="AH23" i="5"/>
  <c r="AI23" i="5" s="1"/>
  <c r="AE25" i="5"/>
  <c r="AA25" i="5"/>
  <c r="DE25" i="5" s="1"/>
  <c r="DF25" i="5" s="1"/>
  <c r="AL25" i="5"/>
  <c r="AC25" i="5"/>
  <c r="A25" i="5"/>
  <c r="AB25" i="5"/>
  <c r="AF25" i="5"/>
  <c r="AH27" i="5"/>
  <c r="AE29" i="5"/>
  <c r="AA29" i="5"/>
  <c r="DE29" i="5" s="1"/>
  <c r="DF29" i="5" s="1"/>
  <c r="AC29" i="5"/>
  <c r="A29" i="5"/>
  <c r="AB29" i="5"/>
  <c r="AF29" i="5"/>
  <c r="AH31" i="5"/>
  <c r="AI31" i="5" s="1"/>
  <c r="AE33" i="5"/>
  <c r="AA33" i="5"/>
  <c r="DE33" i="5" s="1"/>
  <c r="DF33" i="5" s="1"/>
  <c r="AL33" i="5"/>
  <c r="AC33" i="5"/>
  <c r="A33" i="5"/>
  <c r="AB33" i="5"/>
  <c r="AF33" i="5"/>
  <c r="AH35" i="5"/>
  <c r="AJ35" i="5" s="1"/>
  <c r="AP35" i="5" s="1"/>
  <c r="AE37" i="5"/>
  <c r="AA37" i="5"/>
  <c r="DE37" i="5" s="1"/>
  <c r="DF37" i="5" s="1"/>
  <c r="AC37" i="5"/>
  <c r="A37" i="5"/>
  <c r="AB37" i="5"/>
  <c r="AF37" i="5"/>
  <c r="AH39" i="5"/>
  <c r="AJ39" i="5" s="1"/>
  <c r="AP39" i="5" s="1"/>
  <c r="AD3" i="5"/>
  <c r="AH3" i="5"/>
  <c r="AI3" i="5" s="1"/>
  <c r="BG3" i="5"/>
  <c r="AD4" i="5"/>
  <c r="AH4" i="5"/>
  <c r="BG4" i="5"/>
  <c r="AD5" i="5"/>
  <c r="AH5" i="5"/>
  <c r="AI5" i="5" s="1"/>
  <c r="AO5" i="5" s="1"/>
  <c r="BG5" i="5"/>
  <c r="AD6" i="5"/>
  <c r="AH6" i="5"/>
  <c r="AI6" i="5" s="1"/>
  <c r="AO6" i="5" s="1"/>
  <c r="BG6" i="5"/>
  <c r="AD7" i="5"/>
  <c r="AH7" i="5"/>
  <c r="BG7" i="5"/>
  <c r="BH7" i="5" s="1"/>
  <c r="AD8" i="5"/>
  <c r="AH8" i="5"/>
  <c r="BG8" i="5"/>
  <c r="AD9" i="5"/>
  <c r="AH9" i="5"/>
  <c r="AI9" i="5" s="1"/>
  <c r="BG9" i="5"/>
  <c r="AD10" i="5"/>
  <c r="AH10" i="5"/>
  <c r="AI10" i="5" s="1"/>
  <c r="BG10" i="5"/>
  <c r="AD11" i="5"/>
  <c r="AH11" i="5"/>
  <c r="AI11" i="5" s="1"/>
  <c r="BG11" i="5"/>
  <c r="AD12" i="5"/>
  <c r="AH12" i="5"/>
  <c r="BG12" i="5"/>
  <c r="AD13" i="5"/>
  <c r="AH13" i="5"/>
  <c r="AI13" i="5" s="1"/>
  <c r="AO13" i="5" s="1"/>
  <c r="BG13" i="5"/>
  <c r="AD14" i="5"/>
  <c r="AH14" i="5"/>
  <c r="AI14" i="5" s="1"/>
  <c r="AO14" i="5" s="1"/>
  <c r="BG14" i="5"/>
  <c r="AD15" i="5"/>
  <c r="AH15" i="5"/>
  <c r="AI15" i="5" s="1"/>
  <c r="AO15" i="5" s="1"/>
  <c r="AL15" i="5"/>
  <c r="BG15" i="5"/>
  <c r="AD16" i="5"/>
  <c r="AH16" i="5"/>
  <c r="BG16" i="5"/>
  <c r="AD17" i="5"/>
  <c r="AH17" i="5"/>
  <c r="AL17" i="5"/>
  <c r="BG17" i="5"/>
  <c r="AD18" i="5"/>
  <c r="AH18" i="5"/>
  <c r="BG18" i="5"/>
  <c r="AD19" i="5"/>
  <c r="AH19" i="5"/>
  <c r="AI19" i="5" s="1"/>
  <c r="AO19" i="5" s="1"/>
  <c r="AD21" i="5"/>
  <c r="BG21" i="5"/>
  <c r="AE22" i="5"/>
  <c r="AA22" i="5"/>
  <c r="DE22" i="5" s="1"/>
  <c r="DF22" i="5" s="1"/>
  <c r="AL22" i="5"/>
  <c r="AC22" i="5"/>
  <c r="A22" i="5"/>
  <c r="AB22" i="5"/>
  <c r="AF22" i="5"/>
  <c r="AD25" i="5"/>
  <c r="BG25" i="5"/>
  <c r="AE26" i="5"/>
  <c r="AA26" i="5"/>
  <c r="DE26" i="5" s="1"/>
  <c r="DF26" i="5" s="1"/>
  <c r="AC26" i="5"/>
  <c r="A26" i="5"/>
  <c r="AB26" i="5"/>
  <c r="AF26" i="5"/>
  <c r="AD29" i="5"/>
  <c r="BG29" i="5"/>
  <c r="AE30" i="5"/>
  <c r="AA30" i="5"/>
  <c r="DE30" i="5" s="1"/>
  <c r="DF30" i="5" s="1"/>
  <c r="AL30" i="5"/>
  <c r="AC30" i="5"/>
  <c r="A30" i="5"/>
  <c r="AB30" i="5"/>
  <c r="AF30" i="5"/>
  <c r="AD33" i="5"/>
  <c r="BG33" i="5"/>
  <c r="AE34" i="5"/>
  <c r="AA34" i="5"/>
  <c r="DE34" i="5" s="1"/>
  <c r="DF34" i="5" s="1"/>
  <c r="AC34" i="5"/>
  <c r="A34" i="5"/>
  <c r="AB34" i="5"/>
  <c r="AF34" i="5"/>
  <c r="AD37" i="5"/>
  <c r="BG37" i="5"/>
  <c r="AE38" i="5"/>
  <c r="AA38" i="5"/>
  <c r="DE38" i="5" s="1"/>
  <c r="DF38" i="5" s="1"/>
  <c r="AL38" i="5"/>
  <c r="AC38" i="5"/>
  <c r="A38" i="5"/>
  <c r="AB38" i="5"/>
  <c r="AF38" i="5"/>
  <c r="AH21" i="5"/>
  <c r="AI21" i="5" s="1"/>
  <c r="AO21" i="5" s="1"/>
  <c r="AE23" i="5"/>
  <c r="AA23" i="5"/>
  <c r="DE23" i="5" s="1"/>
  <c r="DF23" i="5" s="1"/>
  <c r="AL23" i="5"/>
  <c r="AC23" i="5"/>
  <c r="A23" i="5"/>
  <c r="AB23" i="5"/>
  <c r="AF23" i="5"/>
  <c r="AH25" i="5"/>
  <c r="AI25" i="5" s="1"/>
  <c r="AO25" i="5" s="1"/>
  <c r="AE27" i="5"/>
  <c r="AA27" i="5"/>
  <c r="DE27" i="5" s="1"/>
  <c r="DF27" i="5" s="1"/>
  <c r="AL27" i="5"/>
  <c r="AC27" i="5"/>
  <c r="A27" i="5"/>
  <c r="AB27" i="5"/>
  <c r="AF27" i="5"/>
  <c r="AH29" i="5"/>
  <c r="AJ29" i="5" s="1"/>
  <c r="AP29" i="5" s="1"/>
  <c r="AE31" i="5"/>
  <c r="AA31" i="5"/>
  <c r="DE31" i="5" s="1"/>
  <c r="DF31" i="5" s="1"/>
  <c r="AC31" i="5"/>
  <c r="A31" i="5"/>
  <c r="AB31" i="5"/>
  <c r="AF31" i="5"/>
  <c r="AH33" i="5"/>
  <c r="AI33" i="5" s="1"/>
  <c r="AO33" i="5" s="1"/>
  <c r="AE35" i="5"/>
  <c r="AA35" i="5"/>
  <c r="DE35" i="5" s="1"/>
  <c r="DF35" i="5" s="1"/>
  <c r="AL35" i="5"/>
  <c r="AC35" i="5"/>
  <c r="A35" i="5"/>
  <c r="AB35" i="5"/>
  <c r="AF35" i="5"/>
  <c r="AH37" i="5"/>
  <c r="AI37" i="5" s="1"/>
  <c r="AE39" i="5"/>
  <c r="AA39" i="5"/>
  <c r="DE39" i="5" s="1"/>
  <c r="DF39" i="5" s="1"/>
  <c r="BG39" i="5"/>
  <c r="AL39" i="5"/>
  <c r="AC39" i="5"/>
  <c r="A39" i="5"/>
  <c r="AB39" i="5"/>
  <c r="AF39" i="5"/>
  <c r="AF3" i="5"/>
  <c r="AB3" i="5"/>
  <c r="AF4" i="5"/>
  <c r="AB4" i="5"/>
  <c r="AF5" i="5"/>
  <c r="AB5" i="5"/>
  <c r="AF6" i="5"/>
  <c r="AB6" i="5"/>
  <c r="AF7" i="5"/>
  <c r="AB7" i="5"/>
  <c r="AF8" i="5"/>
  <c r="AB8" i="5"/>
  <c r="AF9" i="5"/>
  <c r="AB9" i="5"/>
  <c r="AJ9" i="5"/>
  <c r="AP9" i="5" s="1"/>
  <c r="AF10" i="5"/>
  <c r="AB10" i="5"/>
  <c r="AN10" i="5" s="1"/>
  <c r="AF11" i="5"/>
  <c r="AB11" i="5"/>
  <c r="AF13" i="5"/>
  <c r="AB13" i="5"/>
  <c r="AF14" i="5"/>
  <c r="AB14" i="5"/>
  <c r="AF15" i="5"/>
  <c r="AB15" i="5"/>
  <c r="AF16" i="5"/>
  <c r="AB16" i="5"/>
  <c r="AF19" i="5"/>
  <c r="AB19" i="5"/>
  <c r="AE20" i="5"/>
  <c r="AA20" i="5"/>
  <c r="DE20" i="5" s="1"/>
  <c r="DF20" i="5" s="1"/>
  <c r="AL20" i="5"/>
  <c r="AC20" i="5"/>
  <c r="A20" i="5"/>
  <c r="AJ20" i="5"/>
  <c r="AP20" i="5" s="1"/>
  <c r="AB20" i="5"/>
  <c r="AF20" i="5"/>
  <c r="AH22" i="5"/>
  <c r="AI22" i="5" s="1"/>
  <c r="AD23" i="5"/>
  <c r="BG23" i="5"/>
  <c r="AE24" i="5"/>
  <c r="AA24" i="5"/>
  <c r="DE24" i="5" s="1"/>
  <c r="DF24" i="5" s="1"/>
  <c r="AL24" i="5"/>
  <c r="AC24" i="5"/>
  <c r="A24" i="5"/>
  <c r="AJ24" i="5"/>
  <c r="AP24" i="5" s="1"/>
  <c r="AB24" i="5"/>
  <c r="AF24" i="5"/>
  <c r="AH26" i="5"/>
  <c r="AI26" i="5" s="1"/>
  <c r="AO26" i="5" s="1"/>
  <c r="AD27" i="5"/>
  <c r="BG27" i="5"/>
  <c r="AI28" i="5"/>
  <c r="AO28" i="5" s="1"/>
  <c r="AE28" i="5"/>
  <c r="AA28" i="5"/>
  <c r="DE28" i="5" s="1"/>
  <c r="DF28" i="5" s="1"/>
  <c r="AL28" i="5"/>
  <c r="AC28" i="5"/>
  <c r="A28" i="5"/>
  <c r="AJ28" i="5"/>
  <c r="AP28" i="5" s="1"/>
  <c r="AB28" i="5"/>
  <c r="AF28" i="5"/>
  <c r="AH30" i="5"/>
  <c r="AJ30" i="5" s="1"/>
  <c r="AP30" i="5" s="1"/>
  <c r="AD31" i="5"/>
  <c r="BG31" i="5"/>
  <c r="AE32" i="5"/>
  <c r="AA32" i="5"/>
  <c r="DE32" i="5" s="1"/>
  <c r="DF32" i="5" s="1"/>
  <c r="AL32" i="5"/>
  <c r="AC32" i="5"/>
  <c r="A32" i="5"/>
  <c r="AJ32" i="5"/>
  <c r="AP32" i="5" s="1"/>
  <c r="AB32" i="5"/>
  <c r="AF32" i="5"/>
  <c r="AH34" i="5"/>
  <c r="AI34" i="5" s="1"/>
  <c r="AO34" i="5" s="1"/>
  <c r="AD35" i="5"/>
  <c r="BG35" i="5"/>
  <c r="AE36" i="5"/>
  <c r="AA36" i="5"/>
  <c r="DE36" i="5" s="1"/>
  <c r="DF36" i="5" s="1"/>
  <c r="AL36" i="5"/>
  <c r="AC36" i="5"/>
  <c r="A36" i="5"/>
  <c r="AJ36" i="5"/>
  <c r="AP36" i="5" s="1"/>
  <c r="AB36" i="5"/>
  <c r="AF36" i="5"/>
  <c r="AH38" i="5"/>
  <c r="AI38" i="5" s="1"/>
  <c r="AO38" i="5" s="1"/>
  <c r="AD39" i="5"/>
  <c r="AF40" i="5"/>
  <c r="AB40" i="5"/>
  <c r="AF41" i="5"/>
  <c r="AB41" i="5"/>
  <c r="AF42" i="5"/>
  <c r="AB42" i="5"/>
  <c r="AF43" i="5"/>
  <c r="AB43" i="5"/>
  <c r="AF44" i="5"/>
  <c r="AB44" i="5"/>
  <c r="AF45" i="5"/>
  <c r="AB45" i="5"/>
  <c r="AF46" i="5"/>
  <c r="AB46" i="5"/>
  <c r="AF47" i="5"/>
  <c r="AB47" i="5"/>
  <c r="AF48" i="5"/>
  <c r="AB48" i="5"/>
  <c r="AF49" i="5"/>
  <c r="AB49" i="5"/>
  <c r="AF50" i="5"/>
  <c r="AB50" i="5"/>
  <c r="AF51" i="5"/>
  <c r="AB51" i="5"/>
  <c r="AF52" i="5"/>
  <c r="AB52" i="5"/>
  <c r="AF53" i="5"/>
  <c r="AB53" i="5"/>
  <c r="AF54" i="5"/>
  <c r="AB54" i="5"/>
  <c r="AF55" i="5"/>
  <c r="AB55" i="5"/>
  <c r="AF56" i="5"/>
  <c r="AB56" i="5"/>
  <c r="AF57" i="5"/>
  <c r="AB57" i="5"/>
  <c r="AF58" i="5"/>
  <c r="AB58" i="5"/>
  <c r="AF59" i="5"/>
  <c r="AB59" i="5"/>
  <c r="AF60" i="5"/>
  <c r="AB60" i="5"/>
  <c r="AF61" i="5"/>
  <c r="AB61" i="5"/>
  <c r="AF62" i="5"/>
  <c r="AB62" i="5"/>
  <c r="AF63" i="5"/>
  <c r="AB63" i="5"/>
  <c r="AF64" i="5"/>
  <c r="AB64" i="5"/>
  <c r="AF65" i="5"/>
  <c r="AB65" i="5"/>
  <c r="AF66" i="5"/>
  <c r="AB66" i="5"/>
  <c r="AF67" i="5"/>
  <c r="AB67" i="5"/>
  <c r="AF68" i="5"/>
  <c r="AB68" i="5"/>
  <c r="AF69" i="5"/>
  <c r="AB69" i="5"/>
  <c r="AF70" i="5"/>
  <c r="AB70" i="5"/>
  <c r="AF71" i="5"/>
  <c r="AB71" i="5"/>
  <c r="AF72" i="5"/>
  <c r="AB72" i="5"/>
  <c r="AF73" i="5"/>
  <c r="AB73" i="5"/>
  <c r="AF74" i="5"/>
  <c r="AB74" i="5"/>
  <c r="AF75" i="5"/>
  <c r="AB75" i="5"/>
  <c r="AF76" i="5"/>
  <c r="AB76" i="5"/>
  <c r="AF77" i="5"/>
  <c r="AB77" i="5"/>
  <c r="AF78" i="5"/>
  <c r="AB78" i="5"/>
  <c r="AF79" i="5"/>
  <c r="AB79" i="5"/>
  <c r="AF80" i="5"/>
  <c r="AB80" i="5"/>
  <c r="AF81" i="5"/>
  <c r="AB81" i="5"/>
  <c r="AF82" i="5"/>
  <c r="AB82" i="5"/>
  <c r="AF83" i="5"/>
  <c r="AB83" i="5"/>
  <c r="AF84" i="5"/>
  <c r="AB84" i="5"/>
  <c r="AF85" i="5"/>
  <c r="AB85" i="5"/>
  <c r="AF86" i="5"/>
  <c r="AB86" i="5"/>
  <c r="AF87" i="5"/>
  <c r="AB87" i="5"/>
  <c r="AF88" i="5"/>
  <c r="AB88" i="5"/>
  <c r="AF89" i="5"/>
  <c r="AB89" i="5"/>
  <c r="AF90" i="5"/>
  <c r="AB90" i="5"/>
  <c r="AF91" i="5"/>
  <c r="AB91" i="5"/>
  <c r="AF92" i="5"/>
  <c r="AB92" i="5"/>
  <c r="AF93" i="5"/>
  <c r="AB93" i="5"/>
  <c r="AF94" i="5"/>
  <c r="AB94" i="5"/>
  <c r="AF95" i="5"/>
  <c r="AB95" i="5"/>
  <c r="AF96" i="5"/>
  <c r="AB96" i="5"/>
  <c r="AA97" i="5"/>
  <c r="DE97" i="5" s="1"/>
  <c r="DF97" i="5" s="1"/>
  <c r="AH99" i="5"/>
  <c r="AJ99" i="5" s="1"/>
  <c r="AP99" i="5" s="1"/>
  <c r="AD100" i="5"/>
  <c r="BG100" i="5"/>
  <c r="AL101" i="5"/>
  <c r="AC101" i="5"/>
  <c r="A101" i="5"/>
  <c r="AB101" i="5"/>
  <c r="AF101" i="5"/>
  <c r="AI101" i="5"/>
  <c r="AE101" i="5"/>
  <c r="AA101" i="5"/>
  <c r="DE101" i="5" s="1"/>
  <c r="DF101" i="5" s="1"/>
  <c r="AH103" i="5"/>
  <c r="AJ103" i="5" s="1"/>
  <c r="AP103" i="5" s="1"/>
  <c r="AD104" i="5"/>
  <c r="BG104" i="5"/>
  <c r="AL105" i="5"/>
  <c r="AC105" i="5"/>
  <c r="A105" i="5"/>
  <c r="AJ105" i="5"/>
  <c r="AP105" i="5" s="1"/>
  <c r="AB105" i="5"/>
  <c r="AF105" i="5"/>
  <c r="AI105" i="5"/>
  <c r="AO105" i="5" s="1"/>
  <c r="AE105" i="5"/>
  <c r="AA105" i="5"/>
  <c r="DE105" i="5" s="1"/>
  <c r="DF105" i="5" s="1"/>
  <c r="AH107" i="5"/>
  <c r="AJ107" i="5" s="1"/>
  <c r="AP107" i="5" s="1"/>
  <c r="AD108" i="5"/>
  <c r="BG108" i="5"/>
  <c r="AL109" i="5"/>
  <c r="AC109" i="5"/>
  <c r="A109" i="5"/>
  <c r="AB109" i="5"/>
  <c r="AF109" i="5"/>
  <c r="AE109" i="5"/>
  <c r="AA109" i="5"/>
  <c r="DE109" i="5" s="1"/>
  <c r="DF109" i="5" s="1"/>
  <c r="AH111" i="5"/>
  <c r="AI111" i="5" s="1"/>
  <c r="AD112" i="5"/>
  <c r="BG112" i="5"/>
  <c r="AL113" i="5"/>
  <c r="AC113" i="5"/>
  <c r="A113" i="5"/>
  <c r="AB113" i="5"/>
  <c r="AF113" i="5"/>
  <c r="AI113" i="5"/>
  <c r="AE113" i="5"/>
  <c r="AA113" i="5"/>
  <c r="DE113" i="5" s="1"/>
  <c r="DF113" i="5" s="1"/>
  <c r="AH115" i="5"/>
  <c r="AJ115" i="5" s="1"/>
  <c r="AP115" i="5" s="1"/>
  <c r="AD116" i="5"/>
  <c r="BG116" i="5"/>
  <c r="A40" i="5"/>
  <c r="AC40" i="5"/>
  <c r="A41" i="5"/>
  <c r="AC41" i="5"/>
  <c r="AL41" i="5"/>
  <c r="A42" i="5"/>
  <c r="AC42" i="5"/>
  <c r="A43" i="5"/>
  <c r="AC43" i="5"/>
  <c r="AL43" i="5"/>
  <c r="A44" i="5"/>
  <c r="AC44" i="5"/>
  <c r="A45" i="5"/>
  <c r="AC45" i="5"/>
  <c r="AL45" i="5"/>
  <c r="A46" i="5"/>
  <c r="AC46" i="5"/>
  <c r="AL46" i="5"/>
  <c r="A47" i="5"/>
  <c r="AC47" i="5"/>
  <c r="AL47" i="5"/>
  <c r="A48" i="5"/>
  <c r="AC48" i="5"/>
  <c r="AL48" i="5"/>
  <c r="A49" i="5"/>
  <c r="AC49" i="5"/>
  <c r="AL49" i="5"/>
  <c r="A50" i="5"/>
  <c r="AC50" i="5"/>
  <c r="A51" i="5"/>
  <c r="AC51" i="5"/>
  <c r="AL51" i="5"/>
  <c r="A52" i="5"/>
  <c r="AC52" i="5"/>
  <c r="A53" i="5"/>
  <c r="AC53" i="5"/>
  <c r="A54" i="5"/>
  <c r="AC54" i="5"/>
  <c r="AL54" i="5"/>
  <c r="A55" i="5"/>
  <c r="AC55" i="5"/>
  <c r="AL55" i="5"/>
  <c r="A56" i="5"/>
  <c r="AC56" i="5"/>
  <c r="AL56" i="5"/>
  <c r="A57" i="5"/>
  <c r="AC57" i="5"/>
  <c r="A58" i="5"/>
  <c r="AC58" i="5"/>
  <c r="AL58" i="5"/>
  <c r="A59" i="5"/>
  <c r="AC59" i="5"/>
  <c r="AL59" i="5"/>
  <c r="A60" i="5"/>
  <c r="AC60" i="5"/>
  <c r="AL60" i="5"/>
  <c r="A61" i="5"/>
  <c r="AC61" i="5"/>
  <c r="AL61" i="5"/>
  <c r="A62" i="5"/>
  <c r="AC62" i="5"/>
  <c r="AL62" i="5"/>
  <c r="A63" i="5"/>
  <c r="AC63" i="5"/>
  <c r="A64" i="5"/>
  <c r="AC64" i="5"/>
  <c r="A65" i="5"/>
  <c r="AC65" i="5"/>
  <c r="AL65" i="5"/>
  <c r="A66" i="5"/>
  <c r="AC66" i="5"/>
  <c r="AL66" i="5"/>
  <c r="A67" i="5"/>
  <c r="AC67" i="5"/>
  <c r="AL67" i="5"/>
  <c r="A68" i="5"/>
  <c r="AC68" i="5"/>
  <c r="A69" i="5"/>
  <c r="AC69" i="5"/>
  <c r="AL69" i="5"/>
  <c r="A70" i="5"/>
  <c r="AC70" i="5"/>
  <c r="AL70" i="5"/>
  <c r="A71" i="5"/>
  <c r="AC71" i="5"/>
  <c r="AL71" i="5"/>
  <c r="A72" i="5"/>
  <c r="AC72" i="5"/>
  <c r="AL72" i="5"/>
  <c r="A73" i="5"/>
  <c r="AC73" i="5"/>
  <c r="AL73" i="5"/>
  <c r="A74" i="5"/>
  <c r="AC74" i="5"/>
  <c r="AL74" i="5"/>
  <c r="A75" i="5"/>
  <c r="AC75" i="5"/>
  <c r="A76" i="5"/>
  <c r="AC76" i="5"/>
  <c r="AL76" i="5"/>
  <c r="A77" i="5"/>
  <c r="AC77" i="5"/>
  <c r="AL77" i="5"/>
  <c r="A78" i="5"/>
  <c r="AC78" i="5"/>
  <c r="AL78" i="5"/>
  <c r="A79" i="5"/>
  <c r="AC79" i="5"/>
  <c r="AL79" i="5"/>
  <c r="A80" i="5"/>
  <c r="AC80" i="5"/>
  <c r="A81" i="5"/>
  <c r="AC81" i="5"/>
  <c r="AL81" i="5"/>
  <c r="A82" i="5"/>
  <c r="AC82" i="5"/>
  <c r="A83" i="5"/>
  <c r="AC83" i="5"/>
  <c r="AL83" i="5"/>
  <c r="A84" i="5"/>
  <c r="AC84" i="5"/>
  <c r="AL84" i="5"/>
  <c r="A85" i="5"/>
  <c r="AC85" i="5"/>
  <c r="A86" i="5"/>
  <c r="AC86" i="5"/>
  <c r="A87" i="5"/>
  <c r="AC87" i="5"/>
  <c r="AL87" i="5"/>
  <c r="A88" i="5"/>
  <c r="AC88" i="5"/>
  <c r="AL88" i="5"/>
  <c r="A89" i="5"/>
  <c r="AC89" i="5"/>
  <c r="A90" i="5"/>
  <c r="AC90" i="5"/>
  <c r="AL90" i="5"/>
  <c r="A91" i="5"/>
  <c r="AC91" i="5"/>
  <c r="AL91" i="5"/>
  <c r="A92" i="5"/>
  <c r="AC92" i="5"/>
  <c r="AL92" i="5"/>
  <c r="A93" i="5"/>
  <c r="AC93" i="5"/>
  <c r="AL93" i="5"/>
  <c r="A94" i="5"/>
  <c r="AC94" i="5"/>
  <c r="AL94" i="5"/>
  <c r="A95" i="5"/>
  <c r="AC95" i="5"/>
  <c r="AD97" i="5"/>
  <c r="BG97" i="5"/>
  <c r="AC98" i="5"/>
  <c r="A98" i="5"/>
  <c r="AB98" i="5"/>
  <c r="AF98" i="5"/>
  <c r="AE98" i="5"/>
  <c r="AA98" i="5"/>
  <c r="DE98" i="5" s="1"/>
  <c r="DF98" i="5" s="1"/>
  <c r="AH100" i="5"/>
  <c r="AI100" i="5" s="1"/>
  <c r="AL102" i="5"/>
  <c r="AC102" i="5"/>
  <c r="A102" i="5"/>
  <c r="AB102" i="5"/>
  <c r="AF102" i="5"/>
  <c r="AE102" i="5"/>
  <c r="AA102" i="5"/>
  <c r="DE102" i="5" s="1"/>
  <c r="DF102" i="5" s="1"/>
  <c r="AH104" i="5"/>
  <c r="AJ104" i="5" s="1"/>
  <c r="AP104" i="5" s="1"/>
  <c r="AL106" i="5"/>
  <c r="AC106" i="5"/>
  <c r="A106" i="5"/>
  <c r="AB106" i="5"/>
  <c r="AF106" i="5"/>
  <c r="AE106" i="5"/>
  <c r="AA106" i="5"/>
  <c r="DE106" i="5" s="1"/>
  <c r="DF106" i="5" s="1"/>
  <c r="AH108" i="5"/>
  <c r="AI108" i="5" s="1"/>
  <c r="AL110" i="5"/>
  <c r="AC110" i="5"/>
  <c r="A110" i="5"/>
  <c r="AB110" i="5"/>
  <c r="AF110" i="5"/>
  <c r="AE110" i="5"/>
  <c r="AA110" i="5"/>
  <c r="DE110" i="5" s="1"/>
  <c r="DF110" i="5" s="1"/>
  <c r="AH112" i="5"/>
  <c r="AJ112" i="5" s="1"/>
  <c r="AP112" i="5" s="1"/>
  <c r="AL114" i="5"/>
  <c r="AC114" i="5"/>
  <c r="A114" i="5"/>
  <c r="AB114" i="5"/>
  <c r="AF114" i="5"/>
  <c r="AE114" i="5"/>
  <c r="AA114" i="5"/>
  <c r="DE114" i="5" s="1"/>
  <c r="DF114" i="5" s="1"/>
  <c r="AH116" i="5"/>
  <c r="AI116" i="5" s="1"/>
  <c r="AD40" i="5"/>
  <c r="AH40" i="5"/>
  <c r="AJ40" i="5" s="1"/>
  <c r="BG40" i="5"/>
  <c r="AD41" i="5"/>
  <c r="AH41" i="5"/>
  <c r="AJ41" i="5" s="1"/>
  <c r="BG41" i="5"/>
  <c r="AD42" i="5"/>
  <c r="AH42" i="5"/>
  <c r="AJ42" i="5" s="1"/>
  <c r="AP42" i="5" s="1"/>
  <c r="BG42" i="5"/>
  <c r="AD43" i="5"/>
  <c r="AH43" i="5"/>
  <c r="AJ43" i="5" s="1"/>
  <c r="AP43" i="5" s="1"/>
  <c r="BG43" i="5"/>
  <c r="AD44" i="5"/>
  <c r="AH44" i="5"/>
  <c r="AJ44" i="5" s="1"/>
  <c r="AP44" i="5" s="1"/>
  <c r="BG44" i="5"/>
  <c r="AD45" i="5"/>
  <c r="AH45" i="5"/>
  <c r="AJ45" i="5" s="1"/>
  <c r="AP45" i="5" s="1"/>
  <c r="BG45" i="5"/>
  <c r="AD46" i="5"/>
  <c r="AH46" i="5"/>
  <c r="AJ46" i="5" s="1"/>
  <c r="AP46" i="5" s="1"/>
  <c r="BG46" i="5"/>
  <c r="AD47" i="5"/>
  <c r="AH47" i="5"/>
  <c r="AJ47" i="5" s="1"/>
  <c r="AP47" i="5" s="1"/>
  <c r="BG47" i="5"/>
  <c r="AD48" i="5"/>
  <c r="AH48" i="5"/>
  <c r="AJ48" i="5" s="1"/>
  <c r="AP48" i="5" s="1"/>
  <c r="BG48" i="5"/>
  <c r="AD49" i="5"/>
  <c r="AH49" i="5"/>
  <c r="AJ49" i="5" s="1"/>
  <c r="AP49" i="5" s="1"/>
  <c r="BG49" i="5"/>
  <c r="AD50" i="5"/>
  <c r="AH50" i="5"/>
  <c r="AJ50" i="5" s="1"/>
  <c r="AP50" i="5" s="1"/>
  <c r="BG50" i="5"/>
  <c r="AD51" i="5"/>
  <c r="AH51" i="5"/>
  <c r="AJ51" i="5" s="1"/>
  <c r="AP51" i="5" s="1"/>
  <c r="BG51" i="5"/>
  <c r="AD52" i="5"/>
  <c r="AH52" i="5"/>
  <c r="AJ52" i="5" s="1"/>
  <c r="AP52" i="5" s="1"/>
  <c r="BG52" i="5"/>
  <c r="AD53" i="5"/>
  <c r="AH53" i="5"/>
  <c r="AJ53" i="5" s="1"/>
  <c r="AP53" i="5" s="1"/>
  <c r="BG53" i="5"/>
  <c r="AD54" i="5"/>
  <c r="AH54" i="5"/>
  <c r="AJ54" i="5" s="1"/>
  <c r="BG54" i="5"/>
  <c r="AD55" i="5"/>
  <c r="AH55" i="5"/>
  <c r="AJ55" i="5" s="1"/>
  <c r="AP55" i="5" s="1"/>
  <c r="BG55" i="5"/>
  <c r="AD56" i="5"/>
  <c r="AH56" i="5"/>
  <c r="AJ56" i="5" s="1"/>
  <c r="AP56" i="5" s="1"/>
  <c r="BG56" i="5"/>
  <c r="AD57" i="5"/>
  <c r="AH57" i="5"/>
  <c r="AJ57" i="5" s="1"/>
  <c r="AP57" i="5" s="1"/>
  <c r="BG57" i="5"/>
  <c r="AD58" i="5"/>
  <c r="AH58" i="5"/>
  <c r="AJ58" i="5" s="1"/>
  <c r="AP58" i="5" s="1"/>
  <c r="BG58" i="5"/>
  <c r="AD59" i="5"/>
  <c r="AH59" i="5"/>
  <c r="AJ59" i="5" s="1"/>
  <c r="AP59" i="5" s="1"/>
  <c r="BG59" i="5"/>
  <c r="AD60" i="5"/>
  <c r="AH60" i="5"/>
  <c r="AJ60" i="5" s="1"/>
  <c r="AP60" i="5" s="1"/>
  <c r="BG60" i="5"/>
  <c r="AD61" i="5"/>
  <c r="AH61" i="5"/>
  <c r="AJ61" i="5" s="1"/>
  <c r="AP61" i="5" s="1"/>
  <c r="BG61" i="5"/>
  <c r="AD62" i="5"/>
  <c r="AH62" i="5"/>
  <c r="AJ62" i="5" s="1"/>
  <c r="AP62" i="5" s="1"/>
  <c r="BG62" i="5"/>
  <c r="AD63" i="5"/>
  <c r="AH63" i="5"/>
  <c r="AJ63" i="5" s="1"/>
  <c r="AP63" i="5" s="1"/>
  <c r="BG63" i="5"/>
  <c r="AD64" i="5"/>
  <c r="AH64" i="5"/>
  <c r="BG64" i="5"/>
  <c r="AD65" i="5"/>
  <c r="AH65" i="5"/>
  <c r="AJ65" i="5" s="1"/>
  <c r="AP65" i="5" s="1"/>
  <c r="BG65" i="5"/>
  <c r="AD66" i="5"/>
  <c r="AH66" i="5"/>
  <c r="AJ66" i="5" s="1"/>
  <c r="AP66" i="5" s="1"/>
  <c r="BG66" i="5"/>
  <c r="AD67" i="5"/>
  <c r="AH67" i="5"/>
  <c r="AJ67" i="5" s="1"/>
  <c r="AP67" i="5" s="1"/>
  <c r="BG67" i="5"/>
  <c r="AD68" i="5"/>
  <c r="AH68" i="5"/>
  <c r="AJ68" i="5" s="1"/>
  <c r="AP68" i="5" s="1"/>
  <c r="BG68" i="5"/>
  <c r="AD69" i="5"/>
  <c r="AH69" i="5"/>
  <c r="BG69" i="5"/>
  <c r="AD70" i="5"/>
  <c r="AH70" i="5"/>
  <c r="AJ70" i="5" s="1"/>
  <c r="AP70" i="5" s="1"/>
  <c r="BG70" i="5"/>
  <c r="AD71" i="5"/>
  <c r="AH71" i="5"/>
  <c r="AJ71" i="5" s="1"/>
  <c r="AP71" i="5" s="1"/>
  <c r="BG71" i="5"/>
  <c r="AD72" i="5"/>
  <c r="AH72" i="5"/>
  <c r="AJ72" i="5" s="1"/>
  <c r="AP72" i="5" s="1"/>
  <c r="BG72" i="5"/>
  <c r="AD73" i="5"/>
  <c r="AH73" i="5"/>
  <c r="AJ73" i="5" s="1"/>
  <c r="AP73" i="5" s="1"/>
  <c r="BG73" i="5"/>
  <c r="AD74" i="5"/>
  <c r="AH74" i="5"/>
  <c r="AJ74" i="5" s="1"/>
  <c r="AP74" i="5" s="1"/>
  <c r="BG74" i="5"/>
  <c r="AD75" i="5"/>
  <c r="AH75" i="5"/>
  <c r="AJ75" i="5" s="1"/>
  <c r="AP75" i="5" s="1"/>
  <c r="BG75" i="5"/>
  <c r="AD76" i="5"/>
  <c r="AH76" i="5"/>
  <c r="BG76" i="5"/>
  <c r="AD77" i="5"/>
  <c r="AH77" i="5"/>
  <c r="AJ77" i="5" s="1"/>
  <c r="AP77" i="5" s="1"/>
  <c r="BG77" i="5"/>
  <c r="AD78" i="5"/>
  <c r="AH78" i="5"/>
  <c r="BG78" i="5"/>
  <c r="AD79" i="5"/>
  <c r="AH79" i="5"/>
  <c r="AJ79" i="5" s="1"/>
  <c r="AP79" i="5" s="1"/>
  <c r="BG79" i="5"/>
  <c r="AD80" i="5"/>
  <c r="AH80" i="5"/>
  <c r="AJ80" i="5" s="1"/>
  <c r="AP80" i="5" s="1"/>
  <c r="BG80" i="5"/>
  <c r="AD81" i="5"/>
  <c r="AH81" i="5"/>
  <c r="AJ81" i="5" s="1"/>
  <c r="AP81" i="5" s="1"/>
  <c r="BG81" i="5"/>
  <c r="AD82" i="5"/>
  <c r="AH82" i="5"/>
  <c r="AJ82" i="5" s="1"/>
  <c r="AP82" i="5" s="1"/>
  <c r="BG82" i="5"/>
  <c r="AD83" i="5"/>
  <c r="AH83" i="5"/>
  <c r="AJ83" i="5" s="1"/>
  <c r="AP83" i="5" s="1"/>
  <c r="BG83" i="5"/>
  <c r="AD84" i="5"/>
  <c r="AH84" i="5"/>
  <c r="AJ84" i="5" s="1"/>
  <c r="AP84" i="5" s="1"/>
  <c r="BG84" i="5"/>
  <c r="AD85" i="5"/>
  <c r="AH85" i="5"/>
  <c r="AJ85" i="5" s="1"/>
  <c r="AP85" i="5" s="1"/>
  <c r="BG85" i="5"/>
  <c r="AD86" i="5"/>
  <c r="AH86" i="5"/>
  <c r="AJ86" i="5" s="1"/>
  <c r="AP86" i="5" s="1"/>
  <c r="BG86" i="5"/>
  <c r="AD87" i="5"/>
  <c r="AH87" i="5"/>
  <c r="AJ87" i="5" s="1"/>
  <c r="AP87" i="5" s="1"/>
  <c r="BG87" i="5"/>
  <c r="AD88" i="5"/>
  <c r="AH88" i="5"/>
  <c r="AJ88" i="5" s="1"/>
  <c r="AP88" i="5" s="1"/>
  <c r="BG88" i="5"/>
  <c r="AD89" i="5"/>
  <c r="AH89" i="5"/>
  <c r="AJ89" i="5" s="1"/>
  <c r="BG89" i="5"/>
  <c r="AD90" i="5"/>
  <c r="AH90" i="5"/>
  <c r="BG90" i="5"/>
  <c r="AD91" i="5"/>
  <c r="AH91" i="5"/>
  <c r="AJ91" i="5" s="1"/>
  <c r="BG91" i="5"/>
  <c r="AD92" i="5"/>
  <c r="AH92" i="5"/>
  <c r="AJ92" i="5" s="1"/>
  <c r="AP92" i="5" s="1"/>
  <c r="BG92" i="5"/>
  <c r="AD93" i="5"/>
  <c r="AH93" i="5"/>
  <c r="AJ93" i="5" s="1"/>
  <c r="AP93" i="5" s="1"/>
  <c r="BG93" i="5"/>
  <c r="AD94" i="5"/>
  <c r="AH94" i="5"/>
  <c r="AJ94" i="5" s="1"/>
  <c r="AP94" i="5" s="1"/>
  <c r="BG94" i="5"/>
  <c r="AD95" i="5"/>
  <c r="AH95" i="5"/>
  <c r="AJ95" i="5" s="1"/>
  <c r="AP95" i="5" s="1"/>
  <c r="BG95" i="5"/>
  <c r="AD96" i="5"/>
  <c r="AH96" i="5"/>
  <c r="AJ96" i="5" s="1"/>
  <c r="AP96" i="5" s="1"/>
  <c r="AL96" i="5"/>
  <c r="BG96" i="5"/>
  <c r="AE97" i="5"/>
  <c r="AD98" i="5"/>
  <c r="BG98" i="5"/>
  <c r="AC99" i="5"/>
  <c r="A99" i="5"/>
  <c r="AB99" i="5"/>
  <c r="AF99" i="5"/>
  <c r="AE99" i="5"/>
  <c r="AA99" i="5"/>
  <c r="DE99" i="5" s="1"/>
  <c r="DF99" i="5" s="1"/>
  <c r="AD102" i="5"/>
  <c r="BG102" i="5"/>
  <c r="AL103" i="5"/>
  <c r="AC103" i="5"/>
  <c r="A103" i="5"/>
  <c r="AB103" i="5"/>
  <c r="AF103" i="5"/>
  <c r="AE103" i="5"/>
  <c r="AA103" i="5"/>
  <c r="DE103" i="5" s="1"/>
  <c r="DF103" i="5" s="1"/>
  <c r="AD106" i="5"/>
  <c r="BG106" i="5"/>
  <c r="AL107" i="5"/>
  <c r="AC107" i="5"/>
  <c r="A107" i="5"/>
  <c r="AB107" i="5"/>
  <c r="AF107" i="5"/>
  <c r="AE107" i="5"/>
  <c r="AA107" i="5"/>
  <c r="DE107" i="5" s="1"/>
  <c r="DF107" i="5" s="1"/>
  <c r="AD110" i="5"/>
  <c r="BG110" i="5"/>
  <c r="AL111" i="5"/>
  <c r="AC111" i="5"/>
  <c r="A111" i="5"/>
  <c r="AB111" i="5"/>
  <c r="AF111" i="5"/>
  <c r="AE111" i="5"/>
  <c r="AA111" i="5"/>
  <c r="DE111" i="5" s="1"/>
  <c r="DF111" i="5" s="1"/>
  <c r="AD114" i="5"/>
  <c r="BG114" i="5"/>
  <c r="AC115" i="5"/>
  <c r="A115" i="5"/>
  <c r="AB115" i="5"/>
  <c r="AF115" i="5"/>
  <c r="AE115" i="5"/>
  <c r="AA115" i="5"/>
  <c r="DE115" i="5" s="1"/>
  <c r="DF115" i="5" s="1"/>
  <c r="AA40" i="5"/>
  <c r="DE40" i="5" s="1"/>
  <c r="DF40" i="5" s="1"/>
  <c r="AE40" i="5"/>
  <c r="AA41" i="5"/>
  <c r="DE41" i="5" s="1"/>
  <c r="DF41" i="5" s="1"/>
  <c r="AE41" i="5"/>
  <c r="AA42" i="5"/>
  <c r="DE42" i="5" s="1"/>
  <c r="DF42" i="5" s="1"/>
  <c r="AE42" i="5"/>
  <c r="AA43" i="5"/>
  <c r="DE43" i="5" s="1"/>
  <c r="DF43" i="5" s="1"/>
  <c r="AE43" i="5"/>
  <c r="AA44" i="5"/>
  <c r="DE44" i="5" s="1"/>
  <c r="DF44" i="5" s="1"/>
  <c r="AE44" i="5"/>
  <c r="AA45" i="5"/>
  <c r="DE45" i="5" s="1"/>
  <c r="DF45" i="5" s="1"/>
  <c r="AE45" i="5"/>
  <c r="AA46" i="5"/>
  <c r="DE46" i="5" s="1"/>
  <c r="DF46" i="5" s="1"/>
  <c r="AE46" i="5"/>
  <c r="AA47" i="5"/>
  <c r="DE47" i="5" s="1"/>
  <c r="DF47" i="5" s="1"/>
  <c r="AE47" i="5"/>
  <c r="AA48" i="5"/>
  <c r="DE48" i="5" s="1"/>
  <c r="DF48" i="5" s="1"/>
  <c r="AE48" i="5"/>
  <c r="AA49" i="5"/>
  <c r="DE49" i="5" s="1"/>
  <c r="DF49" i="5" s="1"/>
  <c r="AE49" i="5"/>
  <c r="AA50" i="5"/>
  <c r="DE50" i="5" s="1"/>
  <c r="DF50" i="5" s="1"/>
  <c r="AE50" i="5"/>
  <c r="AA51" i="5"/>
  <c r="DE51" i="5" s="1"/>
  <c r="DF51" i="5" s="1"/>
  <c r="AE51" i="5"/>
  <c r="AA52" i="5"/>
  <c r="DE52" i="5" s="1"/>
  <c r="DF52" i="5" s="1"/>
  <c r="AE52" i="5"/>
  <c r="AA53" i="5"/>
  <c r="DE53" i="5" s="1"/>
  <c r="DF53" i="5" s="1"/>
  <c r="AE53" i="5"/>
  <c r="AA54" i="5"/>
  <c r="DE54" i="5" s="1"/>
  <c r="DF54" i="5" s="1"/>
  <c r="AE54" i="5"/>
  <c r="AA55" i="5"/>
  <c r="DE55" i="5" s="1"/>
  <c r="DF55" i="5" s="1"/>
  <c r="AE55" i="5"/>
  <c r="AA56" i="5"/>
  <c r="DE56" i="5" s="1"/>
  <c r="DF56" i="5" s="1"/>
  <c r="AE56" i="5"/>
  <c r="AA57" i="5"/>
  <c r="DE57" i="5" s="1"/>
  <c r="DF57" i="5" s="1"/>
  <c r="AE57" i="5"/>
  <c r="AA58" i="5"/>
  <c r="DE58" i="5" s="1"/>
  <c r="DF58" i="5" s="1"/>
  <c r="AE58" i="5"/>
  <c r="AA59" i="5"/>
  <c r="DE59" i="5" s="1"/>
  <c r="DF59" i="5" s="1"/>
  <c r="AE59" i="5"/>
  <c r="AA60" i="5"/>
  <c r="DE60" i="5" s="1"/>
  <c r="DF60" i="5" s="1"/>
  <c r="AE60" i="5"/>
  <c r="AA61" i="5"/>
  <c r="DE61" i="5" s="1"/>
  <c r="DF61" i="5" s="1"/>
  <c r="AE61" i="5"/>
  <c r="AA62" i="5"/>
  <c r="DE62" i="5" s="1"/>
  <c r="DF62" i="5" s="1"/>
  <c r="AE62" i="5"/>
  <c r="AA63" i="5"/>
  <c r="DE63" i="5" s="1"/>
  <c r="DF63" i="5" s="1"/>
  <c r="AE63" i="5"/>
  <c r="AA64" i="5"/>
  <c r="DE64" i="5" s="1"/>
  <c r="DF64" i="5" s="1"/>
  <c r="AE64" i="5"/>
  <c r="AA65" i="5"/>
  <c r="DE65" i="5" s="1"/>
  <c r="DF65" i="5" s="1"/>
  <c r="AE65" i="5"/>
  <c r="AA66" i="5"/>
  <c r="DE66" i="5" s="1"/>
  <c r="DF66" i="5" s="1"/>
  <c r="AE66" i="5"/>
  <c r="AA67" i="5"/>
  <c r="DE67" i="5" s="1"/>
  <c r="DF67" i="5" s="1"/>
  <c r="AE67" i="5"/>
  <c r="AA68" i="5"/>
  <c r="DE68" i="5" s="1"/>
  <c r="DF68" i="5" s="1"/>
  <c r="AE68" i="5"/>
  <c r="AA69" i="5"/>
  <c r="DE69" i="5" s="1"/>
  <c r="DF69" i="5" s="1"/>
  <c r="AE69" i="5"/>
  <c r="AA70" i="5"/>
  <c r="DE70" i="5" s="1"/>
  <c r="DF70" i="5" s="1"/>
  <c r="AE70" i="5"/>
  <c r="AA71" i="5"/>
  <c r="DE71" i="5" s="1"/>
  <c r="DF71" i="5" s="1"/>
  <c r="AE71" i="5"/>
  <c r="AA72" i="5"/>
  <c r="DE72" i="5" s="1"/>
  <c r="DF72" i="5" s="1"/>
  <c r="AE72" i="5"/>
  <c r="AA73" i="5"/>
  <c r="DE73" i="5" s="1"/>
  <c r="DF73" i="5" s="1"/>
  <c r="AE73" i="5"/>
  <c r="AA74" i="5"/>
  <c r="DE74" i="5" s="1"/>
  <c r="DF74" i="5" s="1"/>
  <c r="AE74" i="5"/>
  <c r="AA75" i="5"/>
  <c r="DE75" i="5" s="1"/>
  <c r="DF75" i="5" s="1"/>
  <c r="AE75" i="5"/>
  <c r="AA76" i="5"/>
  <c r="DE76" i="5" s="1"/>
  <c r="DF76" i="5" s="1"/>
  <c r="AE76" i="5"/>
  <c r="AA77" i="5"/>
  <c r="DE77" i="5" s="1"/>
  <c r="DF77" i="5" s="1"/>
  <c r="AE77" i="5"/>
  <c r="AA78" i="5"/>
  <c r="DE78" i="5" s="1"/>
  <c r="DF78" i="5" s="1"/>
  <c r="AE78" i="5"/>
  <c r="AA79" i="5"/>
  <c r="DE79" i="5" s="1"/>
  <c r="DF79" i="5" s="1"/>
  <c r="AE79" i="5"/>
  <c r="AA80" i="5"/>
  <c r="DE80" i="5" s="1"/>
  <c r="DF80" i="5" s="1"/>
  <c r="AE80" i="5"/>
  <c r="AA81" i="5"/>
  <c r="DE81" i="5" s="1"/>
  <c r="DF81" i="5" s="1"/>
  <c r="AE81" i="5"/>
  <c r="AA82" i="5"/>
  <c r="DE82" i="5" s="1"/>
  <c r="DF82" i="5" s="1"/>
  <c r="AE82" i="5"/>
  <c r="AA83" i="5"/>
  <c r="DE83" i="5" s="1"/>
  <c r="DF83" i="5" s="1"/>
  <c r="AE83" i="5"/>
  <c r="AA84" i="5"/>
  <c r="DE84" i="5" s="1"/>
  <c r="DF84" i="5" s="1"/>
  <c r="AE84" i="5"/>
  <c r="AA85" i="5"/>
  <c r="DE85" i="5" s="1"/>
  <c r="DF85" i="5" s="1"/>
  <c r="AE85" i="5"/>
  <c r="AA86" i="5"/>
  <c r="DE86" i="5" s="1"/>
  <c r="DF86" i="5" s="1"/>
  <c r="AE86" i="5"/>
  <c r="AA87" i="5"/>
  <c r="DE87" i="5" s="1"/>
  <c r="DF87" i="5" s="1"/>
  <c r="AE87" i="5"/>
  <c r="AA88" i="5"/>
  <c r="DE88" i="5" s="1"/>
  <c r="DF88" i="5" s="1"/>
  <c r="AE88" i="5"/>
  <c r="AA89" i="5"/>
  <c r="DE89" i="5" s="1"/>
  <c r="DF89" i="5" s="1"/>
  <c r="AE89" i="5"/>
  <c r="AA90" i="5"/>
  <c r="DE90" i="5" s="1"/>
  <c r="DF90" i="5" s="1"/>
  <c r="AE90" i="5"/>
  <c r="AA91" i="5"/>
  <c r="DE91" i="5" s="1"/>
  <c r="DF91" i="5" s="1"/>
  <c r="AE91" i="5"/>
  <c r="AA92" i="5"/>
  <c r="DE92" i="5" s="1"/>
  <c r="DF92" i="5" s="1"/>
  <c r="AE92" i="5"/>
  <c r="AA93" i="5"/>
  <c r="DE93" i="5" s="1"/>
  <c r="DF93" i="5" s="1"/>
  <c r="AE93" i="5"/>
  <c r="AA94" i="5"/>
  <c r="DE94" i="5" s="1"/>
  <c r="DF94" i="5" s="1"/>
  <c r="AE94" i="5"/>
  <c r="AA95" i="5"/>
  <c r="DE95" i="5" s="1"/>
  <c r="DF95" i="5" s="1"/>
  <c r="AE95" i="5"/>
  <c r="AA96" i="5"/>
  <c r="DE96" i="5" s="1"/>
  <c r="DF96" i="5" s="1"/>
  <c r="AE96" i="5"/>
  <c r="AC97" i="5"/>
  <c r="A97" i="5"/>
  <c r="AB97" i="5"/>
  <c r="AF97" i="5"/>
  <c r="AH97" i="5"/>
  <c r="AI97" i="5" s="1"/>
  <c r="AO97" i="5" s="1"/>
  <c r="AH98" i="5"/>
  <c r="AJ98" i="5" s="1"/>
  <c r="AP98" i="5" s="1"/>
  <c r="AD99" i="5"/>
  <c r="BG99" i="5"/>
  <c r="AL100" i="5"/>
  <c r="AC100" i="5"/>
  <c r="A100" i="5"/>
  <c r="AB100" i="5"/>
  <c r="AF100" i="5"/>
  <c r="AE100" i="5"/>
  <c r="AA100" i="5"/>
  <c r="DE100" i="5" s="1"/>
  <c r="DF100" i="5" s="1"/>
  <c r="AH102" i="5"/>
  <c r="AJ102" i="5" s="1"/>
  <c r="AP102" i="5" s="1"/>
  <c r="AD103" i="5"/>
  <c r="BG103" i="5"/>
  <c r="AL104" i="5"/>
  <c r="AC104" i="5"/>
  <c r="A104" i="5"/>
  <c r="AB104" i="5"/>
  <c r="AF104" i="5"/>
  <c r="AE104" i="5"/>
  <c r="AA104" i="5"/>
  <c r="DE104" i="5" s="1"/>
  <c r="DF104" i="5" s="1"/>
  <c r="AH106" i="5"/>
  <c r="AJ106" i="5" s="1"/>
  <c r="AP106" i="5" s="1"/>
  <c r="AD107" i="5"/>
  <c r="BG107" i="5"/>
  <c r="AL108" i="5"/>
  <c r="AC108" i="5"/>
  <c r="A108" i="5"/>
  <c r="AB108" i="5"/>
  <c r="AF108" i="5"/>
  <c r="AE108" i="5"/>
  <c r="AA108" i="5"/>
  <c r="DE108" i="5" s="1"/>
  <c r="DF108" i="5" s="1"/>
  <c r="AH110" i="5"/>
  <c r="AJ110" i="5" s="1"/>
  <c r="AP110" i="5" s="1"/>
  <c r="AL112" i="5"/>
  <c r="AC112" i="5"/>
  <c r="A112" i="5"/>
  <c r="AB112" i="5"/>
  <c r="AF112" i="5"/>
  <c r="AE112" i="5"/>
  <c r="AA112" i="5"/>
  <c r="DE112" i="5" s="1"/>
  <c r="DF112" i="5" s="1"/>
  <c r="AH114" i="5"/>
  <c r="AJ114" i="5" s="1"/>
  <c r="AP114" i="5" s="1"/>
  <c r="AL116" i="5"/>
  <c r="AC116" i="5"/>
  <c r="A116" i="5"/>
  <c r="AB116" i="5"/>
  <c r="AF116" i="5"/>
  <c r="AE116" i="5"/>
  <c r="AA116" i="5"/>
  <c r="DE116" i="5" s="1"/>
  <c r="DF116" i="5" s="1"/>
  <c r="AA117" i="5"/>
  <c r="DE117" i="5" s="1"/>
  <c r="DF117" i="5" s="1"/>
  <c r="AE117" i="5"/>
  <c r="AA118" i="5"/>
  <c r="DE118" i="5" s="1"/>
  <c r="DF118" i="5" s="1"/>
  <c r="AE118" i="5"/>
  <c r="AA119" i="5"/>
  <c r="DE119" i="5" s="1"/>
  <c r="DF119" i="5" s="1"/>
  <c r="AE119" i="5"/>
  <c r="AA120" i="5"/>
  <c r="DE120" i="5" s="1"/>
  <c r="DF120" i="5" s="1"/>
  <c r="AE120" i="5"/>
  <c r="AA121" i="5"/>
  <c r="DE121" i="5" s="1"/>
  <c r="DF121" i="5" s="1"/>
  <c r="AE121" i="5"/>
  <c r="AA122" i="5"/>
  <c r="DE122" i="5" s="1"/>
  <c r="DF122" i="5" s="1"/>
  <c r="AE122" i="5"/>
  <c r="AA123" i="5"/>
  <c r="DE123" i="5" s="1"/>
  <c r="DF123" i="5" s="1"/>
  <c r="AE123" i="5"/>
  <c r="AA124" i="5"/>
  <c r="DE124" i="5" s="1"/>
  <c r="DF124" i="5" s="1"/>
  <c r="AE124" i="5"/>
  <c r="AA125" i="5"/>
  <c r="DE125" i="5" s="1"/>
  <c r="DF125" i="5" s="1"/>
  <c r="AE125" i="5"/>
  <c r="AA126" i="5"/>
  <c r="DE126" i="5" s="1"/>
  <c r="DF126" i="5" s="1"/>
  <c r="AE126" i="5"/>
  <c r="AA127" i="5"/>
  <c r="DE127" i="5" s="1"/>
  <c r="DF127" i="5" s="1"/>
  <c r="AE127" i="5"/>
  <c r="AA128" i="5"/>
  <c r="DE128" i="5" s="1"/>
  <c r="DF128" i="5" s="1"/>
  <c r="AE128" i="5"/>
  <c r="AA129" i="5"/>
  <c r="DE129" i="5" s="1"/>
  <c r="DF129" i="5" s="1"/>
  <c r="AE129" i="5"/>
  <c r="AA130" i="5"/>
  <c r="DE130" i="5" s="1"/>
  <c r="DF130" i="5" s="1"/>
  <c r="AE130" i="5"/>
  <c r="AA131" i="5"/>
  <c r="DE131" i="5" s="1"/>
  <c r="DF131" i="5" s="1"/>
  <c r="AE131" i="5"/>
  <c r="AA132" i="5"/>
  <c r="DE132" i="5" s="1"/>
  <c r="DF132" i="5" s="1"/>
  <c r="AE132" i="5"/>
  <c r="AA133" i="5"/>
  <c r="DE133" i="5" s="1"/>
  <c r="DF133" i="5" s="1"/>
  <c r="AE133" i="5"/>
  <c r="AA134" i="5"/>
  <c r="DE134" i="5" s="1"/>
  <c r="DF134" i="5" s="1"/>
  <c r="AE134" i="5"/>
  <c r="AA135" i="5"/>
  <c r="DE135" i="5" s="1"/>
  <c r="DF135" i="5" s="1"/>
  <c r="AE135" i="5"/>
  <c r="AA136" i="5"/>
  <c r="DE136" i="5" s="1"/>
  <c r="DF136" i="5" s="1"/>
  <c r="AE136" i="5"/>
  <c r="AA137" i="5"/>
  <c r="DE137" i="5" s="1"/>
  <c r="DF137" i="5" s="1"/>
  <c r="AE137" i="5"/>
  <c r="AA138" i="5"/>
  <c r="DE138" i="5" s="1"/>
  <c r="DF138" i="5" s="1"/>
  <c r="AE138" i="5"/>
  <c r="AA139" i="5"/>
  <c r="DE139" i="5" s="1"/>
  <c r="DF139" i="5" s="1"/>
  <c r="AE139" i="5"/>
  <c r="AA140" i="5"/>
  <c r="DE140" i="5" s="1"/>
  <c r="DF140" i="5" s="1"/>
  <c r="AE140" i="5"/>
  <c r="AA141" i="5"/>
  <c r="DE141" i="5" s="1"/>
  <c r="DF141" i="5" s="1"/>
  <c r="AE141" i="5"/>
  <c r="AA142" i="5"/>
  <c r="DE142" i="5" s="1"/>
  <c r="DF142" i="5" s="1"/>
  <c r="AE142" i="5"/>
  <c r="AA143" i="5"/>
  <c r="DE143" i="5" s="1"/>
  <c r="DF143" i="5" s="1"/>
  <c r="AE143" i="5"/>
  <c r="AA144" i="5"/>
  <c r="DE144" i="5" s="1"/>
  <c r="DF144" i="5" s="1"/>
  <c r="AE144" i="5"/>
  <c r="AA145" i="5"/>
  <c r="DE145" i="5" s="1"/>
  <c r="DF145" i="5" s="1"/>
  <c r="AE145" i="5"/>
  <c r="AA146" i="5"/>
  <c r="DE146" i="5" s="1"/>
  <c r="DF146" i="5" s="1"/>
  <c r="AE146" i="5"/>
  <c r="AA147" i="5"/>
  <c r="DE147" i="5" s="1"/>
  <c r="DF147" i="5" s="1"/>
  <c r="AE147" i="5"/>
  <c r="AA148" i="5"/>
  <c r="DE148" i="5" s="1"/>
  <c r="DF148" i="5" s="1"/>
  <c r="AE148" i="5"/>
  <c r="AA149" i="5"/>
  <c r="AE149" i="5"/>
  <c r="AA150" i="5"/>
  <c r="AE150" i="5"/>
  <c r="AA151" i="5"/>
  <c r="AE151" i="5"/>
  <c r="AA152" i="5"/>
  <c r="AE152" i="5"/>
  <c r="AA153" i="5"/>
  <c r="AE153" i="5"/>
  <c r="AA154" i="5"/>
  <c r="AE154" i="5"/>
  <c r="AA155" i="5"/>
  <c r="AE155" i="5"/>
  <c r="AA156" i="5"/>
  <c r="AE156" i="5"/>
  <c r="AA157" i="5"/>
  <c r="AE157" i="5"/>
  <c r="AA158" i="5"/>
  <c r="AE158" i="5"/>
  <c r="AA159" i="5"/>
  <c r="AE159" i="5"/>
  <c r="AA160" i="5"/>
  <c r="AE160" i="5"/>
  <c r="AA161" i="5"/>
  <c r="AE161" i="5"/>
  <c r="AA162" i="5"/>
  <c r="AE162" i="5"/>
  <c r="AA163" i="5"/>
  <c r="AE163" i="5"/>
  <c r="AA164" i="5"/>
  <c r="AE164" i="5"/>
  <c r="AA165" i="5"/>
  <c r="AE165" i="5"/>
  <c r="AA166" i="5"/>
  <c r="AE166" i="5"/>
  <c r="AA167" i="5"/>
  <c r="AE167" i="5"/>
  <c r="AA168" i="5"/>
  <c r="AE168" i="5"/>
  <c r="AA169" i="5"/>
  <c r="AE169" i="5"/>
  <c r="AA170" i="5"/>
  <c r="AE170" i="5"/>
  <c r="AA171" i="5"/>
  <c r="AE171" i="5"/>
  <c r="AA172" i="5"/>
  <c r="AE172" i="5"/>
  <c r="AD173" i="5"/>
  <c r="BG173" i="5"/>
  <c r="AC174" i="5"/>
  <c r="A174" i="5"/>
  <c r="AJ174" i="5"/>
  <c r="AP174" i="5" s="1"/>
  <c r="AB174" i="5"/>
  <c r="AI174" i="5"/>
  <c r="AE174" i="5"/>
  <c r="AA174" i="5"/>
  <c r="AH176" i="5"/>
  <c r="AJ176" i="5" s="1"/>
  <c r="AP176" i="5" s="1"/>
  <c r="AD177" i="5"/>
  <c r="BG177" i="5"/>
  <c r="AL178" i="5"/>
  <c r="AC178" i="5"/>
  <c r="A178" i="5"/>
  <c r="AJ178" i="5"/>
  <c r="AP178" i="5" s="1"/>
  <c r="AB178" i="5"/>
  <c r="BH178" i="5"/>
  <c r="AI178" i="5"/>
  <c r="AO178" i="5" s="1"/>
  <c r="AE178" i="5"/>
  <c r="AA178" i="5"/>
  <c r="AH180" i="5"/>
  <c r="AJ180" i="5" s="1"/>
  <c r="AP180" i="5" s="1"/>
  <c r="AD181" i="5"/>
  <c r="BG181" i="5"/>
  <c r="AL182" i="5"/>
  <c r="AC182" i="5"/>
  <c r="A182" i="5"/>
  <c r="AJ182" i="5"/>
  <c r="AP182" i="5" s="1"/>
  <c r="AB182" i="5"/>
  <c r="BH182" i="5"/>
  <c r="AI182" i="5"/>
  <c r="AO182" i="5" s="1"/>
  <c r="AE182" i="5"/>
  <c r="AA182" i="5"/>
  <c r="AH184" i="5"/>
  <c r="AD185" i="5"/>
  <c r="BG185" i="5"/>
  <c r="AL186" i="5"/>
  <c r="AC186" i="5"/>
  <c r="A186" i="5"/>
  <c r="AJ186" i="5"/>
  <c r="AP186" i="5" s="1"/>
  <c r="AB186" i="5"/>
  <c r="BH186" i="5"/>
  <c r="AI186" i="5"/>
  <c r="AO186" i="5" s="1"/>
  <c r="AE186" i="5"/>
  <c r="AA186" i="5"/>
  <c r="AH188" i="5"/>
  <c r="AI188" i="5" s="1"/>
  <c r="AD189" i="5"/>
  <c r="BG189" i="5"/>
  <c r="AC190" i="5"/>
  <c r="A190" i="5"/>
  <c r="AJ190" i="5"/>
  <c r="AP190" i="5" s="1"/>
  <c r="AB190" i="5"/>
  <c r="AI190" i="5"/>
  <c r="AO190" i="5" s="1"/>
  <c r="AE190" i="5"/>
  <c r="AA190" i="5"/>
  <c r="AH192" i="5"/>
  <c r="AD193" i="5"/>
  <c r="BG193" i="5"/>
  <c r="AF117" i="5"/>
  <c r="AB117" i="5"/>
  <c r="AF118" i="5"/>
  <c r="AB118" i="5"/>
  <c r="AF119" i="5"/>
  <c r="AB119" i="5"/>
  <c r="AF120" i="5"/>
  <c r="AB120" i="5"/>
  <c r="AF121" i="5"/>
  <c r="AB121" i="5"/>
  <c r="AF122" i="5"/>
  <c r="AB122" i="5"/>
  <c r="AF123" i="5"/>
  <c r="AB123" i="5"/>
  <c r="AF124" i="5"/>
  <c r="AB124" i="5"/>
  <c r="AF125" i="5"/>
  <c r="AB125" i="5"/>
  <c r="AF126" i="5"/>
  <c r="AB126" i="5"/>
  <c r="AF127" i="5"/>
  <c r="AB127" i="5"/>
  <c r="AF128" i="5"/>
  <c r="AB128" i="5"/>
  <c r="AF129" i="5"/>
  <c r="AB129" i="5"/>
  <c r="AF130" i="5"/>
  <c r="AB130" i="5"/>
  <c r="AF131" i="5"/>
  <c r="AB131" i="5"/>
  <c r="AF132" i="5"/>
  <c r="AB132" i="5"/>
  <c r="AF133" i="5"/>
  <c r="AB133" i="5"/>
  <c r="AF134" i="5"/>
  <c r="AB134" i="5"/>
  <c r="AF135" i="5"/>
  <c r="AB135" i="5"/>
  <c r="AF136" i="5"/>
  <c r="AB136" i="5"/>
  <c r="AF137" i="5"/>
  <c r="AB137" i="5"/>
  <c r="AF138" i="5"/>
  <c r="AB138" i="5"/>
  <c r="AF139" i="5"/>
  <c r="AB139" i="5"/>
  <c r="AF140" i="5"/>
  <c r="AB140" i="5"/>
  <c r="AF141" i="5"/>
  <c r="AB141" i="5"/>
  <c r="AF142" i="5"/>
  <c r="AB142" i="5"/>
  <c r="AF143" i="5"/>
  <c r="AB143" i="5"/>
  <c r="AF144" i="5"/>
  <c r="AB144" i="5"/>
  <c r="AF145" i="5"/>
  <c r="AB145" i="5"/>
  <c r="AF146" i="5"/>
  <c r="AB146" i="5"/>
  <c r="AF147" i="5"/>
  <c r="AB147" i="5"/>
  <c r="AF148" i="5"/>
  <c r="AB148" i="5"/>
  <c r="AF149" i="5"/>
  <c r="AB149" i="5"/>
  <c r="AF150" i="5"/>
  <c r="AB150" i="5"/>
  <c r="AF151" i="5"/>
  <c r="AB151" i="5"/>
  <c r="AF152" i="5"/>
  <c r="AB152" i="5"/>
  <c r="AF153" i="5"/>
  <c r="AB153" i="5"/>
  <c r="AB154" i="5"/>
  <c r="AB155" i="5"/>
  <c r="AB156" i="5"/>
  <c r="AB157" i="5"/>
  <c r="AB158" i="5"/>
  <c r="AB159" i="5"/>
  <c r="AB160" i="5"/>
  <c r="AB161" i="5"/>
  <c r="AB162" i="5"/>
  <c r="AB163" i="5"/>
  <c r="AB164" i="5"/>
  <c r="AB165" i="5"/>
  <c r="AB166" i="5"/>
  <c r="AB167" i="5"/>
  <c r="AB168" i="5"/>
  <c r="AB169" i="5"/>
  <c r="AB170" i="5"/>
  <c r="AH173" i="5"/>
  <c r="AC175" i="5"/>
  <c r="A175" i="5"/>
  <c r="AB175" i="5"/>
  <c r="AE175" i="5"/>
  <c r="AA175" i="5"/>
  <c r="AH177" i="5"/>
  <c r="AC179" i="5"/>
  <c r="A179" i="5"/>
  <c r="AB179" i="5"/>
  <c r="AE179" i="5"/>
  <c r="AA179" i="5"/>
  <c r="AH181" i="5"/>
  <c r="AL183" i="5"/>
  <c r="AC183" i="5"/>
  <c r="A183" i="5"/>
  <c r="AB183" i="5"/>
  <c r="AE183" i="5"/>
  <c r="AA183" i="5"/>
  <c r="AH185" i="5"/>
  <c r="AJ185" i="5" s="1"/>
  <c r="AP185" i="5" s="1"/>
  <c r="AL187" i="5"/>
  <c r="AC187" i="5"/>
  <c r="A187" i="5"/>
  <c r="AB187" i="5"/>
  <c r="AE187" i="5"/>
  <c r="AA187" i="5"/>
  <c r="AH189" i="5"/>
  <c r="AI189" i="5" s="1"/>
  <c r="AL191" i="5"/>
  <c r="AC191" i="5"/>
  <c r="A191" i="5"/>
  <c r="AB191" i="5"/>
  <c r="AE191" i="5"/>
  <c r="AA191" i="5"/>
  <c r="AH193" i="5"/>
  <c r="A117" i="5"/>
  <c r="AC117" i="5"/>
  <c r="AL117" i="5"/>
  <c r="A118" i="5"/>
  <c r="AC118" i="5"/>
  <c r="AL118" i="5"/>
  <c r="A119" i="5"/>
  <c r="AC119" i="5"/>
  <c r="AL119" i="5"/>
  <c r="A120" i="5"/>
  <c r="AC120" i="5"/>
  <c r="AL120" i="5"/>
  <c r="A121" i="5"/>
  <c r="AC121" i="5"/>
  <c r="AL121" i="5"/>
  <c r="A122" i="5"/>
  <c r="AC122" i="5"/>
  <c r="AL122" i="5"/>
  <c r="A123" i="5"/>
  <c r="AC123" i="5"/>
  <c r="AL123" i="5"/>
  <c r="A124" i="5"/>
  <c r="AC124" i="5"/>
  <c r="AL124" i="5"/>
  <c r="A125" i="5"/>
  <c r="AC125" i="5"/>
  <c r="AL125" i="5"/>
  <c r="A126" i="5"/>
  <c r="AC126" i="5"/>
  <c r="AL126" i="5"/>
  <c r="A127" i="5"/>
  <c r="AC127" i="5"/>
  <c r="AL127" i="5"/>
  <c r="A128" i="5"/>
  <c r="AC128" i="5"/>
  <c r="AL128" i="5"/>
  <c r="A129" i="5"/>
  <c r="AC129" i="5"/>
  <c r="AL129" i="5"/>
  <c r="A130" i="5"/>
  <c r="AC130" i="5"/>
  <c r="AL130" i="5"/>
  <c r="A131" i="5"/>
  <c r="AC131" i="5"/>
  <c r="AL131" i="5"/>
  <c r="A132" i="5"/>
  <c r="AC132" i="5"/>
  <c r="AL132" i="5"/>
  <c r="A133" i="5"/>
  <c r="AC133" i="5"/>
  <c r="AL133" i="5"/>
  <c r="A134" i="5"/>
  <c r="AC134" i="5"/>
  <c r="AL134" i="5"/>
  <c r="A135" i="5"/>
  <c r="AC135" i="5"/>
  <c r="AL135" i="5"/>
  <c r="A136" i="5"/>
  <c r="AC136" i="5"/>
  <c r="AL136" i="5"/>
  <c r="A137" i="5"/>
  <c r="AC137" i="5"/>
  <c r="AL137" i="5"/>
  <c r="A138" i="5"/>
  <c r="AC138" i="5"/>
  <c r="AL138" i="5"/>
  <c r="A139" i="5"/>
  <c r="AC139" i="5"/>
  <c r="AL139" i="5"/>
  <c r="A140" i="5"/>
  <c r="AC140" i="5"/>
  <c r="AL140" i="5"/>
  <c r="A141" i="5"/>
  <c r="AC141" i="5"/>
  <c r="AL141" i="5"/>
  <c r="A142" i="5"/>
  <c r="AC142" i="5"/>
  <c r="AL142" i="5"/>
  <c r="A143" i="5"/>
  <c r="AC143" i="5"/>
  <c r="AL143" i="5"/>
  <c r="A144" i="5"/>
  <c r="AC144" i="5"/>
  <c r="AL144" i="5"/>
  <c r="A145" i="5"/>
  <c r="AC145" i="5"/>
  <c r="AL145" i="5"/>
  <c r="A146" i="5"/>
  <c r="AC146" i="5"/>
  <c r="AL146" i="5"/>
  <c r="A147" i="5"/>
  <c r="AC147" i="5"/>
  <c r="AL147" i="5"/>
  <c r="A148" i="5"/>
  <c r="AC148" i="5"/>
  <c r="AL148" i="5"/>
  <c r="A149" i="5"/>
  <c r="AC149" i="5"/>
  <c r="AL149" i="5"/>
  <c r="A150" i="5"/>
  <c r="AC150" i="5"/>
  <c r="AL150" i="5"/>
  <c r="A151" i="5"/>
  <c r="AC151" i="5"/>
  <c r="AL151" i="5"/>
  <c r="A152" i="5"/>
  <c r="AC152" i="5"/>
  <c r="AL152" i="5"/>
  <c r="A153" i="5"/>
  <c r="AC153" i="5"/>
  <c r="AL153" i="5"/>
  <c r="A154" i="5"/>
  <c r="AC154" i="5"/>
  <c r="A155" i="5"/>
  <c r="AC155" i="5"/>
  <c r="A156" i="5"/>
  <c r="AC156" i="5"/>
  <c r="A157" i="5"/>
  <c r="AC157" i="5"/>
  <c r="A158" i="5"/>
  <c r="AC158" i="5"/>
  <c r="A159" i="5"/>
  <c r="AC159" i="5"/>
  <c r="A160" i="5"/>
  <c r="AC160" i="5"/>
  <c r="A161" i="5"/>
  <c r="AC161" i="5"/>
  <c r="AL161" i="5"/>
  <c r="A162" i="5"/>
  <c r="AC162" i="5"/>
  <c r="A163" i="5"/>
  <c r="AC163" i="5"/>
  <c r="A164" i="5"/>
  <c r="AC164" i="5"/>
  <c r="A165" i="5"/>
  <c r="AC165" i="5"/>
  <c r="AL165" i="5"/>
  <c r="A166" i="5"/>
  <c r="AC166" i="5"/>
  <c r="A167" i="5"/>
  <c r="AC167" i="5"/>
  <c r="AL167" i="5"/>
  <c r="A168" i="5"/>
  <c r="AC168" i="5"/>
  <c r="A169" i="5"/>
  <c r="AC169" i="5"/>
  <c r="AL169" i="5"/>
  <c r="A170" i="5"/>
  <c r="AC170" i="5"/>
  <c r="AD175" i="5"/>
  <c r="BG175" i="5"/>
  <c r="BH175" i="5" s="1"/>
  <c r="AL176" i="5"/>
  <c r="AC176" i="5"/>
  <c r="A176" i="5"/>
  <c r="AB176" i="5"/>
  <c r="AE176" i="5"/>
  <c r="AA176" i="5"/>
  <c r="AD179" i="5"/>
  <c r="BG179" i="5"/>
  <c r="BH179" i="5" s="1"/>
  <c r="AL180" i="5"/>
  <c r="AC180" i="5"/>
  <c r="A180" i="5"/>
  <c r="AB180" i="5"/>
  <c r="AE180" i="5"/>
  <c r="AA180" i="5"/>
  <c r="AD183" i="5"/>
  <c r="BG183" i="5"/>
  <c r="BH183" i="5" s="1"/>
  <c r="AL184" i="5"/>
  <c r="AC184" i="5"/>
  <c r="A184" i="5"/>
  <c r="AJ184" i="5"/>
  <c r="AP184" i="5" s="1"/>
  <c r="AB184" i="5"/>
  <c r="AI184" i="5"/>
  <c r="AO184" i="5" s="1"/>
  <c r="AE184" i="5"/>
  <c r="AA184" i="5"/>
  <c r="AD187" i="5"/>
  <c r="BG187" i="5"/>
  <c r="BH187" i="5" s="1"/>
  <c r="AL188" i="5"/>
  <c r="AC188" i="5"/>
  <c r="A188" i="5"/>
  <c r="AJ188" i="5"/>
  <c r="AP188" i="5" s="1"/>
  <c r="AB188" i="5"/>
  <c r="AE188" i="5"/>
  <c r="AA188" i="5"/>
  <c r="AD191" i="5"/>
  <c r="BG191" i="5"/>
  <c r="BH191" i="5" s="1"/>
  <c r="AL192" i="5"/>
  <c r="AC192" i="5"/>
  <c r="A192" i="5"/>
  <c r="AJ192" i="5"/>
  <c r="AP192" i="5" s="1"/>
  <c r="AB192" i="5"/>
  <c r="AI192" i="5"/>
  <c r="AO192" i="5" s="1"/>
  <c r="AE192" i="5"/>
  <c r="AA192" i="5"/>
  <c r="AD117" i="5"/>
  <c r="AH117" i="5"/>
  <c r="AI117" i="5" s="1"/>
  <c r="AO117" i="5" s="1"/>
  <c r="BG117" i="5"/>
  <c r="AD118" i="5"/>
  <c r="AH118" i="5"/>
  <c r="AI118" i="5" s="1"/>
  <c r="BG118" i="5"/>
  <c r="AD119" i="5"/>
  <c r="AH119" i="5"/>
  <c r="BG119" i="5"/>
  <c r="AD120" i="5"/>
  <c r="AH120" i="5"/>
  <c r="AI120" i="5" s="1"/>
  <c r="AO120" i="5" s="1"/>
  <c r="BG120" i="5"/>
  <c r="AD121" i="5"/>
  <c r="AH121" i="5"/>
  <c r="AI121" i="5" s="1"/>
  <c r="AO121" i="5" s="1"/>
  <c r="BG121" i="5"/>
  <c r="AD122" i="5"/>
  <c r="AH122" i="5"/>
  <c r="AI122" i="5" s="1"/>
  <c r="AO122" i="5" s="1"/>
  <c r="BG122" i="5"/>
  <c r="AD123" i="5"/>
  <c r="AH123" i="5"/>
  <c r="BG123" i="5"/>
  <c r="AD124" i="5"/>
  <c r="AH124" i="5"/>
  <c r="AI124" i="5" s="1"/>
  <c r="AO124" i="5" s="1"/>
  <c r="BG124" i="5"/>
  <c r="AD125" i="5"/>
  <c r="AH125" i="5"/>
  <c r="AI125" i="5" s="1"/>
  <c r="AO125" i="5" s="1"/>
  <c r="BG125" i="5"/>
  <c r="AD126" i="5"/>
  <c r="AH126" i="5"/>
  <c r="AI126" i="5" s="1"/>
  <c r="AO126" i="5" s="1"/>
  <c r="BG126" i="5"/>
  <c r="AD127" i="5"/>
  <c r="AH127" i="5"/>
  <c r="AI127" i="5" s="1"/>
  <c r="BG127" i="5"/>
  <c r="AD128" i="5"/>
  <c r="AH128" i="5"/>
  <c r="AI128" i="5" s="1"/>
  <c r="AO128" i="5" s="1"/>
  <c r="BG128" i="5"/>
  <c r="AD129" i="5"/>
  <c r="AH129" i="5"/>
  <c r="AI129" i="5" s="1"/>
  <c r="AO129" i="5" s="1"/>
  <c r="BG129" i="5"/>
  <c r="AD130" i="5"/>
  <c r="AH130" i="5"/>
  <c r="AI130" i="5" s="1"/>
  <c r="BG130" i="5"/>
  <c r="AD131" i="5"/>
  <c r="AH131" i="5"/>
  <c r="AI131" i="5" s="1"/>
  <c r="AO131" i="5" s="1"/>
  <c r="BG131" i="5"/>
  <c r="AD132" i="5"/>
  <c r="AH132" i="5"/>
  <c r="AI132" i="5" s="1"/>
  <c r="AO132" i="5" s="1"/>
  <c r="BG132" i="5"/>
  <c r="AD133" i="5"/>
  <c r="AH133" i="5"/>
  <c r="AI133" i="5" s="1"/>
  <c r="AO133" i="5" s="1"/>
  <c r="BG133" i="5"/>
  <c r="AD134" i="5"/>
  <c r="AH134" i="5"/>
  <c r="AI134" i="5" s="1"/>
  <c r="BG134" i="5"/>
  <c r="AD135" i="5"/>
  <c r="AH135" i="5"/>
  <c r="AI135" i="5" s="1"/>
  <c r="AO135" i="5" s="1"/>
  <c r="BG135" i="5"/>
  <c r="AD136" i="5"/>
  <c r="AH136" i="5"/>
  <c r="AI136" i="5" s="1"/>
  <c r="AO136" i="5" s="1"/>
  <c r="BG136" i="5"/>
  <c r="AD137" i="5"/>
  <c r="AH137" i="5"/>
  <c r="AI137" i="5" s="1"/>
  <c r="BG137" i="5"/>
  <c r="AD138" i="5"/>
  <c r="AH138" i="5"/>
  <c r="AI138" i="5" s="1"/>
  <c r="AO138" i="5" s="1"/>
  <c r="BG138" i="5"/>
  <c r="AD139" i="5"/>
  <c r="AH139" i="5"/>
  <c r="AI139" i="5" s="1"/>
  <c r="AO139" i="5" s="1"/>
  <c r="BG139" i="5"/>
  <c r="AD140" i="5"/>
  <c r="AH140" i="5"/>
  <c r="AI140" i="5" s="1"/>
  <c r="BG140" i="5"/>
  <c r="AD141" i="5"/>
  <c r="AH141" i="5"/>
  <c r="AI141" i="5" s="1"/>
  <c r="AO141" i="5" s="1"/>
  <c r="BG141" i="5"/>
  <c r="AD142" i="5"/>
  <c r="AH142" i="5"/>
  <c r="AI142" i="5" s="1"/>
  <c r="AO142" i="5" s="1"/>
  <c r="BG142" i="5"/>
  <c r="AD143" i="5"/>
  <c r="AH143" i="5"/>
  <c r="AI143" i="5" s="1"/>
  <c r="AO143" i="5" s="1"/>
  <c r="BG143" i="5"/>
  <c r="AD144" i="5"/>
  <c r="AH144" i="5"/>
  <c r="AI144" i="5" s="1"/>
  <c r="AO144" i="5" s="1"/>
  <c r="BG144" i="5"/>
  <c r="AD145" i="5"/>
  <c r="AH145" i="5"/>
  <c r="AI145" i="5" s="1"/>
  <c r="AO145" i="5" s="1"/>
  <c r="BG145" i="5"/>
  <c r="AD146" i="5"/>
  <c r="AH146" i="5"/>
  <c r="AI146" i="5" s="1"/>
  <c r="AO146" i="5" s="1"/>
  <c r="BG146" i="5"/>
  <c r="AD147" i="5"/>
  <c r="AH147" i="5"/>
  <c r="AI147" i="5" s="1"/>
  <c r="AO147" i="5" s="1"/>
  <c r="BG147" i="5"/>
  <c r="AD148" i="5"/>
  <c r="AH148" i="5"/>
  <c r="AI148" i="5" s="1"/>
  <c r="AO148" i="5" s="1"/>
  <c r="BG148" i="5"/>
  <c r="AD149" i="5"/>
  <c r="AH149" i="5"/>
  <c r="AI149" i="5" s="1"/>
  <c r="AO149" i="5" s="1"/>
  <c r="BG149" i="5"/>
  <c r="AD150" i="5"/>
  <c r="AH150" i="5"/>
  <c r="AI150" i="5" s="1"/>
  <c r="AO150" i="5" s="1"/>
  <c r="BG150" i="5"/>
  <c r="AD151" i="5"/>
  <c r="AH151" i="5"/>
  <c r="AI151" i="5" s="1"/>
  <c r="AO151" i="5" s="1"/>
  <c r="BG151" i="5"/>
  <c r="AD152" i="5"/>
  <c r="AH152" i="5"/>
  <c r="AI152" i="5" s="1"/>
  <c r="AO152" i="5" s="1"/>
  <c r="BG152" i="5"/>
  <c r="AD153" i="5"/>
  <c r="AH153" i="5"/>
  <c r="AI153" i="5" s="1"/>
  <c r="AO153" i="5" s="1"/>
  <c r="BG153" i="5"/>
  <c r="AD154" i="5"/>
  <c r="AH154" i="5"/>
  <c r="AI154" i="5" s="1"/>
  <c r="AO154" i="5" s="1"/>
  <c r="AL154" i="5"/>
  <c r="BG154" i="5"/>
  <c r="BH154" i="5" s="1"/>
  <c r="AD155" i="5"/>
  <c r="AH155" i="5"/>
  <c r="AI155" i="5" s="1"/>
  <c r="AO155" i="5" s="1"/>
  <c r="AL155" i="5"/>
  <c r="BG155" i="5"/>
  <c r="BH155" i="5" s="1"/>
  <c r="AD156" i="5"/>
  <c r="AH156" i="5"/>
  <c r="AI156" i="5" s="1"/>
  <c r="AO156" i="5" s="1"/>
  <c r="AL156" i="5"/>
  <c r="BG156" i="5"/>
  <c r="BH156" i="5" s="1"/>
  <c r="AD157" i="5"/>
  <c r="AH157" i="5"/>
  <c r="AI157" i="5" s="1"/>
  <c r="AO157" i="5" s="1"/>
  <c r="AL157" i="5"/>
  <c r="BG157" i="5"/>
  <c r="BH157" i="5" s="1"/>
  <c r="AD158" i="5"/>
  <c r="AH158" i="5"/>
  <c r="AI158" i="5" s="1"/>
  <c r="AO158" i="5" s="1"/>
  <c r="AL158" i="5"/>
  <c r="BG158" i="5"/>
  <c r="BH158" i="5" s="1"/>
  <c r="AD159" i="5"/>
  <c r="AH159" i="5"/>
  <c r="AI159" i="5" s="1"/>
  <c r="AO159" i="5" s="1"/>
  <c r="AL159" i="5"/>
  <c r="BG159" i="5"/>
  <c r="BH159" i="5" s="1"/>
  <c r="AD160" i="5"/>
  <c r="AH160" i="5"/>
  <c r="AI160" i="5" s="1"/>
  <c r="AO160" i="5" s="1"/>
  <c r="AL160" i="5"/>
  <c r="BG160" i="5"/>
  <c r="BH160" i="5" s="1"/>
  <c r="AD161" i="5"/>
  <c r="AH161" i="5"/>
  <c r="AI161" i="5" s="1"/>
  <c r="AO161" i="5" s="1"/>
  <c r="BG161" i="5"/>
  <c r="BH161" i="5" s="1"/>
  <c r="AD162" i="5"/>
  <c r="AH162" i="5"/>
  <c r="AI162" i="5" s="1"/>
  <c r="AO162" i="5" s="1"/>
  <c r="AL162" i="5"/>
  <c r="BG162" i="5"/>
  <c r="BH162" i="5" s="1"/>
  <c r="AD163" i="5"/>
  <c r="AH163" i="5"/>
  <c r="AI163" i="5" s="1"/>
  <c r="AO163" i="5" s="1"/>
  <c r="AL163" i="5"/>
  <c r="BG163" i="5"/>
  <c r="BH163" i="5" s="1"/>
  <c r="AD164" i="5"/>
  <c r="AH164" i="5"/>
  <c r="AI164" i="5" s="1"/>
  <c r="AO164" i="5" s="1"/>
  <c r="AL164" i="5"/>
  <c r="BG164" i="5"/>
  <c r="BH164" i="5" s="1"/>
  <c r="AD165" i="5"/>
  <c r="AH165" i="5"/>
  <c r="AI165" i="5" s="1"/>
  <c r="AO165" i="5" s="1"/>
  <c r="BG165" i="5"/>
  <c r="BH165" i="5" s="1"/>
  <c r="AD166" i="5"/>
  <c r="AH166" i="5"/>
  <c r="AI166" i="5" s="1"/>
  <c r="AO166" i="5" s="1"/>
  <c r="AL166" i="5"/>
  <c r="BG166" i="5"/>
  <c r="BH166" i="5" s="1"/>
  <c r="AD167" i="5"/>
  <c r="AH167" i="5"/>
  <c r="AI167" i="5" s="1"/>
  <c r="AO167" i="5" s="1"/>
  <c r="BG167" i="5"/>
  <c r="BH167" i="5" s="1"/>
  <c r="AD168" i="5"/>
  <c r="AH168" i="5"/>
  <c r="AI168" i="5" s="1"/>
  <c r="AO168" i="5" s="1"/>
  <c r="AL168" i="5"/>
  <c r="BG168" i="5"/>
  <c r="BH168" i="5" s="1"/>
  <c r="AD169" i="5"/>
  <c r="AH169" i="5"/>
  <c r="AI169" i="5" s="1"/>
  <c r="AO169" i="5" s="1"/>
  <c r="BG169" i="5"/>
  <c r="BH169" i="5" s="1"/>
  <c r="AD170" i="5"/>
  <c r="AH170" i="5"/>
  <c r="AI170" i="5" s="1"/>
  <c r="AO170" i="5" s="1"/>
  <c r="AL170" i="5"/>
  <c r="BG170" i="5"/>
  <c r="BH170" i="5" s="1"/>
  <c r="AD171" i="5"/>
  <c r="AH171" i="5"/>
  <c r="AL171" i="5"/>
  <c r="BG171" i="5"/>
  <c r="BH171" i="5" s="1"/>
  <c r="AD172" i="5"/>
  <c r="AH172" i="5"/>
  <c r="AI172" i="5" s="1"/>
  <c r="AO172" i="5" s="1"/>
  <c r="AL173" i="5"/>
  <c r="AC173" i="5"/>
  <c r="A173" i="5"/>
  <c r="AJ173" i="5"/>
  <c r="AP173" i="5" s="1"/>
  <c r="AB173" i="5"/>
  <c r="AI173" i="5"/>
  <c r="AO173" i="5" s="1"/>
  <c r="AE173" i="5"/>
  <c r="AA173" i="5"/>
  <c r="AH175" i="5"/>
  <c r="AJ175" i="5" s="1"/>
  <c r="AP175" i="5" s="1"/>
  <c r="AD176" i="5"/>
  <c r="BG176" i="5"/>
  <c r="AL177" i="5"/>
  <c r="AC177" i="5"/>
  <c r="A177" i="5"/>
  <c r="AJ177" i="5"/>
  <c r="AP177" i="5" s="1"/>
  <c r="AB177" i="5"/>
  <c r="BH177" i="5"/>
  <c r="AI177" i="5"/>
  <c r="AO177" i="5" s="1"/>
  <c r="AE177" i="5"/>
  <c r="AA177" i="5"/>
  <c r="AH179" i="5"/>
  <c r="AJ179" i="5" s="1"/>
  <c r="AP179" i="5" s="1"/>
  <c r="AD180" i="5"/>
  <c r="BG180" i="5"/>
  <c r="BH180" i="5" s="1"/>
  <c r="AL181" i="5"/>
  <c r="AC181" i="5"/>
  <c r="A181" i="5"/>
  <c r="AJ181" i="5"/>
  <c r="AP181" i="5" s="1"/>
  <c r="AB181" i="5"/>
  <c r="BH181" i="5"/>
  <c r="AI181" i="5"/>
  <c r="AO181" i="5" s="1"/>
  <c r="AE181" i="5"/>
  <c r="AA181" i="5"/>
  <c r="AH183" i="5"/>
  <c r="AJ183" i="5" s="1"/>
  <c r="AP183" i="5" s="1"/>
  <c r="AD184" i="5"/>
  <c r="BG184" i="5"/>
  <c r="BH184" i="5" s="1"/>
  <c r="AL185" i="5"/>
  <c r="AC185" i="5"/>
  <c r="A185" i="5"/>
  <c r="AB185" i="5"/>
  <c r="AI185" i="5"/>
  <c r="AO185" i="5" s="1"/>
  <c r="AE185" i="5"/>
  <c r="AA185" i="5"/>
  <c r="AH187" i="5"/>
  <c r="AJ187" i="5" s="1"/>
  <c r="AP187" i="5" s="1"/>
  <c r="AD188" i="5"/>
  <c r="BG188" i="5"/>
  <c r="BH188" i="5" s="1"/>
  <c r="AL189" i="5"/>
  <c r="AC189" i="5"/>
  <c r="A189" i="5"/>
  <c r="AJ189" i="5"/>
  <c r="AP189" i="5" s="1"/>
  <c r="AB189" i="5"/>
  <c r="AE189" i="5"/>
  <c r="AA189" i="5"/>
  <c r="AH191" i="5"/>
  <c r="AJ191" i="5" s="1"/>
  <c r="AP191" i="5" s="1"/>
  <c r="AD192" i="5"/>
  <c r="BG192" i="5"/>
  <c r="BH192" i="5" s="1"/>
  <c r="AL193" i="5"/>
  <c r="AC193" i="5"/>
  <c r="A193" i="5"/>
  <c r="AJ193" i="5"/>
  <c r="AP193" i="5" s="1"/>
  <c r="AB193" i="5"/>
  <c r="AI193" i="5"/>
  <c r="AE193" i="5"/>
  <c r="AA193" i="5"/>
  <c r="AA194" i="5"/>
  <c r="AE194" i="5"/>
  <c r="AA195" i="5"/>
  <c r="AE195" i="5"/>
  <c r="AA196" i="5"/>
  <c r="AE196" i="5"/>
  <c r="AA197" i="5"/>
  <c r="AE197" i="5"/>
  <c r="AA198" i="5"/>
  <c r="AE198" i="5"/>
  <c r="AA199" i="5"/>
  <c r="AE199" i="5"/>
  <c r="AA200" i="5"/>
  <c r="AE200" i="5"/>
  <c r="AA201" i="5"/>
  <c r="AE201" i="5"/>
  <c r="AA202" i="5"/>
  <c r="AE202" i="5"/>
  <c r="AA203" i="5"/>
  <c r="AE203" i="5"/>
  <c r="AA204" i="5"/>
  <c r="AE204" i="5"/>
  <c r="AA205" i="5"/>
  <c r="AE205" i="5"/>
  <c r="AA206" i="5"/>
  <c r="AE206" i="5"/>
  <c r="AA207" i="5"/>
  <c r="AE207" i="5"/>
  <c r="AA208" i="5"/>
  <c r="AD210" i="5"/>
  <c r="AI210" i="5"/>
  <c r="BG210" i="5"/>
  <c r="AC211" i="5"/>
  <c r="A211" i="5"/>
  <c r="AE211" i="5"/>
  <c r="AA212" i="5"/>
  <c r="AD214" i="5"/>
  <c r="AI214" i="5"/>
  <c r="AO214" i="5" s="1"/>
  <c r="BG214" i="5"/>
  <c r="BH215" i="5"/>
  <c r="AC215" i="5"/>
  <c r="A215" i="5"/>
  <c r="AE215" i="5"/>
  <c r="AA216" i="5"/>
  <c r="AB194" i="5"/>
  <c r="AB195" i="5"/>
  <c r="AB196" i="5"/>
  <c r="AB197" i="5"/>
  <c r="AB198" i="5"/>
  <c r="AB199" i="5"/>
  <c r="AB200" i="5"/>
  <c r="AN200" i="5" s="1"/>
  <c r="AB201" i="5"/>
  <c r="AB202" i="5"/>
  <c r="AB203" i="5"/>
  <c r="AB204" i="5"/>
  <c r="AB205" i="5"/>
  <c r="AB206" i="5"/>
  <c r="AB207" i="5"/>
  <c r="AB208" i="5"/>
  <c r="AH208" i="5"/>
  <c r="AC210" i="5"/>
  <c r="A210" i="5"/>
  <c r="AE210" i="5"/>
  <c r="AJ210" i="5"/>
  <c r="AP210" i="5" s="1"/>
  <c r="AB212" i="5"/>
  <c r="AH212" i="5"/>
  <c r="AC214" i="5"/>
  <c r="A214" i="5"/>
  <c r="AE214" i="5"/>
  <c r="AJ214" i="5"/>
  <c r="AP214" i="5" s="1"/>
  <c r="AB216" i="5"/>
  <c r="AH216" i="5"/>
  <c r="AI216" i="5" s="1"/>
  <c r="A194" i="5"/>
  <c r="AC194" i="5"/>
  <c r="A195" i="5"/>
  <c r="AC195" i="5"/>
  <c r="A196" i="5"/>
  <c r="AC196" i="5"/>
  <c r="A197" i="5"/>
  <c r="AC197" i="5"/>
  <c r="A198" i="5"/>
  <c r="AC198" i="5"/>
  <c r="A199" i="5"/>
  <c r="AC199" i="5"/>
  <c r="A200" i="5"/>
  <c r="AC200" i="5"/>
  <c r="A201" i="5"/>
  <c r="AC201" i="5"/>
  <c r="A202" i="5"/>
  <c r="AC202" i="5"/>
  <c r="A203" i="5"/>
  <c r="AC203" i="5"/>
  <c r="A204" i="5"/>
  <c r="AC204" i="5"/>
  <c r="A205" i="5"/>
  <c r="AC205" i="5"/>
  <c r="AL205" i="5"/>
  <c r="A206" i="5"/>
  <c r="AC206" i="5"/>
  <c r="A207" i="5"/>
  <c r="AC207" i="5"/>
  <c r="AD208" i="5"/>
  <c r="AI208" i="5"/>
  <c r="BG208" i="5"/>
  <c r="AC209" i="5"/>
  <c r="A209" i="5"/>
  <c r="AE209" i="5"/>
  <c r="AJ209" i="5"/>
  <c r="AP209" i="5" s="1"/>
  <c r="AA210" i="5"/>
  <c r="AL210" i="5"/>
  <c r="AB211" i="5"/>
  <c r="AN211" i="5" s="1"/>
  <c r="AH211" i="5"/>
  <c r="AI211" i="5" s="1"/>
  <c r="AO211" i="5" s="1"/>
  <c r="AD212" i="5"/>
  <c r="AI212" i="5"/>
  <c r="BG212" i="5"/>
  <c r="BH212" i="5" s="1"/>
  <c r="BH213" i="5"/>
  <c r="AC213" i="5"/>
  <c r="A213" i="5"/>
  <c r="AE213" i="5"/>
  <c r="AJ213" i="5"/>
  <c r="AP213" i="5" s="1"/>
  <c r="AA214" i="5"/>
  <c r="AL214" i="5"/>
  <c r="AB215" i="5"/>
  <c r="AN215" i="5" s="1"/>
  <c r="AH215" i="5"/>
  <c r="AD216" i="5"/>
  <c r="BG216" i="5"/>
  <c r="BH217" i="5"/>
  <c r="AC217" i="5"/>
  <c r="A217" i="5"/>
  <c r="AE217" i="5"/>
  <c r="AJ217" i="5"/>
  <c r="AP217" i="5" s="1"/>
  <c r="AD194" i="5"/>
  <c r="AH194" i="5"/>
  <c r="AL194" i="5"/>
  <c r="BG194" i="5"/>
  <c r="AD195" i="5"/>
  <c r="AH195" i="5"/>
  <c r="AI195" i="5" s="1"/>
  <c r="AO195" i="5" s="1"/>
  <c r="BG195" i="5"/>
  <c r="AD196" i="5"/>
  <c r="AH196" i="5"/>
  <c r="AI196" i="5" s="1"/>
  <c r="AO196" i="5" s="1"/>
  <c r="AL196" i="5"/>
  <c r="BG196" i="5"/>
  <c r="BH196" i="5" s="1"/>
  <c r="AD197" i="5"/>
  <c r="AH197" i="5"/>
  <c r="BG197" i="5"/>
  <c r="BH197" i="5" s="1"/>
  <c r="AD198" i="5"/>
  <c r="AH198" i="5"/>
  <c r="BG198" i="5"/>
  <c r="BH198" i="5" s="1"/>
  <c r="AD199" i="5"/>
  <c r="AH199" i="5"/>
  <c r="AI199" i="5" s="1"/>
  <c r="BG199" i="5"/>
  <c r="BH199" i="5" s="1"/>
  <c r="AD200" i="5"/>
  <c r="AH200" i="5"/>
  <c r="AI200" i="5" s="1"/>
  <c r="AO200" i="5" s="1"/>
  <c r="AL200" i="5"/>
  <c r="BG200" i="5"/>
  <c r="AD201" i="5"/>
  <c r="AH201" i="5"/>
  <c r="BG201" i="5"/>
  <c r="BH201" i="5" s="1"/>
  <c r="AD202" i="5"/>
  <c r="AH202" i="5"/>
  <c r="BG202" i="5"/>
  <c r="AD203" i="5"/>
  <c r="AH203" i="5"/>
  <c r="AI203" i="5" s="1"/>
  <c r="AO203" i="5" s="1"/>
  <c r="BG203" i="5"/>
  <c r="BH203" i="5" s="1"/>
  <c r="AD204" i="5"/>
  <c r="AH204" i="5"/>
  <c r="AI204" i="5" s="1"/>
  <c r="AO204" i="5" s="1"/>
  <c r="AL204" i="5"/>
  <c r="BG204" i="5"/>
  <c r="AD205" i="5"/>
  <c r="AH205" i="5"/>
  <c r="BG205" i="5"/>
  <c r="BH205" i="5" s="1"/>
  <c r="AD206" i="5"/>
  <c r="AH206" i="5"/>
  <c r="AL206" i="5"/>
  <c r="BG206" i="5"/>
  <c r="AD207" i="5"/>
  <c r="AH207" i="5"/>
  <c r="AI207" i="5" s="1"/>
  <c r="AO207" i="5" s="1"/>
  <c r="AL207" i="5"/>
  <c r="BG207" i="5"/>
  <c r="BH207" i="5" s="1"/>
  <c r="AC208" i="5"/>
  <c r="A208" i="5"/>
  <c r="AE208" i="5"/>
  <c r="AJ208" i="5"/>
  <c r="AP208" i="5" s="1"/>
  <c r="AC212" i="5"/>
  <c r="A212" i="5"/>
  <c r="AE212" i="5"/>
  <c r="AJ212" i="5"/>
  <c r="AP212" i="5" s="1"/>
  <c r="AC216" i="5"/>
  <c r="A216" i="5"/>
  <c r="AE216" i="5"/>
  <c r="AJ216" i="5"/>
  <c r="AP216" i="5" s="1"/>
  <c r="AE280" i="5"/>
  <c r="AA280" i="5"/>
  <c r="AC280" i="5"/>
  <c r="A280" i="5"/>
  <c r="AH280" i="5"/>
  <c r="AI280" i="5" s="1"/>
  <c r="AO280" i="5" s="1"/>
  <c r="AE282" i="5"/>
  <c r="AA282" i="5"/>
  <c r="AC282" i="5"/>
  <c r="A282" i="5"/>
  <c r="AH282" i="5"/>
  <c r="AI282" i="5" s="1"/>
  <c r="AO282" i="5" s="1"/>
  <c r="AE284" i="5"/>
  <c r="AA284" i="5"/>
  <c r="AC284" i="5"/>
  <c r="A284" i="5"/>
  <c r="AH284" i="5"/>
  <c r="AI284" i="5" s="1"/>
  <c r="AO284" i="5" s="1"/>
  <c r="AE286" i="5"/>
  <c r="AA286" i="5"/>
  <c r="AC286" i="5"/>
  <c r="A286" i="5"/>
  <c r="AH286" i="5"/>
  <c r="AI286" i="5" s="1"/>
  <c r="AO286" i="5" s="1"/>
  <c r="BG287" i="5"/>
  <c r="AE288" i="5"/>
  <c r="AA288" i="5"/>
  <c r="AC288" i="5"/>
  <c r="A288" i="5"/>
  <c r="AH288" i="5"/>
  <c r="AI288" i="5" s="1"/>
  <c r="AO288" i="5" s="1"/>
  <c r="AD289" i="5"/>
  <c r="BG289" i="5"/>
  <c r="AE290" i="5"/>
  <c r="AA290" i="5"/>
  <c r="AC290" i="5"/>
  <c r="A290" i="5"/>
  <c r="AH290" i="5"/>
  <c r="AI290" i="5" s="1"/>
  <c r="AO290" i="5" s="1"/>
  <c r="AD291" i="5"/>
  <c r="BG291" i="5"/>
  <c r="BH291" i="5" s="1"/>
  <c r="AE292" i="5"/>
  <c r="AA292" i="5"/>
  <c r="AC292" i="5"/>
  <c r="A292" i="5"/>
  <c r="AH292" i="5"/>
  <c r="AI292" i="5" s="1"/>
  <c r="AD293" i="5"/>
  <c r="BG293" i="5"/>
  <c r="AB308" i="5"/>
  <c r="AE308" i="5"/>
  <c r="AA308" i="5"/>
  <c r="BG308" i="5"/>
  <c r="AD308" i="5"/>
  <c r="AC308" i="5"/>
  <c r="A308" i="5"/>
  <c r="AB312" i="5"/>
  <c r="AE312" i="5"/>
  <c r="AA312" i="5"/>
  <c r="BG312" i="5"/>
  <c r="AD312" i="5"/>
  <c r="AC312" i="5"/>
  <c r="A312" i="5"/>
  <c r="AB316" i="5"/>
  <c r="AE316" i="5"/>
  <c r="AA316" i="5"/>
  <c r="BG316" i="5"/>
  <c r="AD316" i="5"/>
  <c r="AC316" i="5"/>
  <c r="A316" i="5"/>
  <c r="AB320" i="5"/>
  <c r="AE320" i="5"/>
  <c r="AA320" i="5"/>
  <c r="BG320" i="5"/>
  <c r="AD320" i="5"/>
  <c r="AC320" i="5"/>
  <c r="A320" i="5"/>
  <c r="AB324" i="5"/>
  <c r="AE324" i="5"/>
  <c r="AA324" i="5"/>
  <c r="BG324" i="5"/>
  <c r="AD324" i="5"/>
  <c r="AC324" i="5"/>
  <c r="A324" i="5"/>
  <c r="AB328" i="5"/>
  <c r="AE328" i="5"/>
  <c r="AA328" i="5"/>
  <c r="BG328" i="5"/>
  <c r="AD328" i="5"/>
  <c r="AC328" i="5"/>
  <c r="A328" i="5"/>
  <c r="A218" i="5"/>
  <c r="AC218" i="5"/>
  <c r="A219" i="5"/>
  <c r="AC219" i="5"/>
  <c r="A220" i="5"/>
  <c r="AC220" i="5"/>
  <c r="A221" i="5"/>
  <c r="AC221" i="5"/>
  <c r="A222" i="5"/>
  <c r="AC222" i="5"/>
  <c r="A223" i="5"/>
  <c r="AC223" i="5"/>
  <c r="A224" i="5"/>
  <c r="AC224" i="5"/>
  <c r="A225" i="5"/>
  <c r="AC225" i="5"/>
  <c r="A226" i="5"/>
  <c r="AC226" i="5"/>
  <c r="A227" i="5"/>
  <c r="AC227" i="5"/>
  <c r="A228" i="5"/>
  <c r="AC228" i="5"/>
  <c r="A229" i="5"/>
  <c r="AC229" i="5"/>
  <c r="A230" i="5"/>
  <c r="AC230" i="5"/>
  <c r="A231" i="5"/>
  <c r="AC231" i="5"/>
  <c r="A232" i="5"/>
  <c r="AC232" i="5"/>
  <c r="A233" i="5"/>
  <c r="AC233" i="5"/>
  <c r="A234" i="5"/>
  <c r="AC234" i="5"/>
  <c r="A235" i="5"/>
  <c r="AC235" i="5"/>
  <c r="A236" i="5"/>
  <c r="AC236" i="5"/>
  <c r="A237" i="5"/>
  <c r="AC237" i="5"/>
  <c r="A238" i="5"/>
  <c r="AC238" i="5"/>
  <c r="A239" i="5"/>
  <c r="AC239" i="5"/>
  <c r="A240" i="5"/>
  <c r="AC240" i="5"/>
  <c r="A241" i="5"/>
  <c r="AC241" i="5"/>
  <c r="A242" i="5"/>
  <c r="AC242" i="5"/>
  <c r="A243" i="5"/>
  <c r="AC243" i="5"/>
  <c r="A244" i="5"/>
  <c r="AC244" i="5"/>
  <c r="A245" i="5"/>
  <c r="AC245" i="5"/>
  <c r="A246" i="5"/>
  <c r="AC246" i="5"/>
  <c r="A247" i="5"/>
  <c r="AC247" i="5"/>
  <c r="A248" i="5"/>
  <c r="AC248" i="5"/>
  <c r="A249" i="5"/>
  <c r="AC249" i="5"/>
  <c r="A250" i="5"/>
  <c r="AC250" i="5"/>
  <c r="A251" i="5"/>
  <c r="AC251" i="5"/>
  <c r="A252" i="5"/>
  <c r="AC252" i="5"/>
  <c r="A253" i="5"/>
  <c r="AC253" i="5"/>
  <c r="A254" i="5"/>
  <c r="AC254" i="5"/>
  <c r="A255" i="5"/>
  <c r="AC255" i="5"/>
  <c r="A256" i="5"/>
  <c r="AC256" i="5"/>
  <c r="A257" i="5"/>
  <c r="AC257" i="5"/>
  <c r="A258" i="5"/>
  <c r="AC258" i="5"/>
  <c r="AL258" i="5"/>
  <c r="A259" i="5"/>
  <c r="AC259" i="5"/>
  <c r="A260" i="5"/>
  <c r="AC260" i="5"/>
  <c r="AL260" i="5"/>
  <c r="A261" i="5"/>
  <c r="AC261" i="5"/>
  <c r="A262" i="5"/>
  <c r="AC262" i="5"/>
  <c r="A263" i="5"/>
  <c r="AC263" i="5"/>
  <c r="A264" i="5"/>
  <c r="AC264" i="5"/>
  <c r="A265" i="5"/>
  <c r="AC265" i="5"/>
  <c r="A266" i="5"/>
  <c r="AC266" i="5"/>
  <c r="AL266" i="5"/>
  <c r="A267" i="5"/>
  <c r="AC267" i="5"/>
  <c r="A268" i="5"/>
  <c r="AC268" i="5"/>
  <c r="A269" i="5"/>
  <c r="AC269" i="5"/>
  <c r="A270" i="5"/>
  <c r="AC270" i="5"/>
  <c r="A271" i="5"/>
  <c r="AC271" i="5"/>
  <c r="A272" i="5"/>
  <c r="AC272" i="5"/>
  <c r="A273" i="5"/>
  <c r="AC273" i="5"/>
  <c r="AL273" i="5"/>
  <c r="A274" i="5"/>
  <c r="AC274" i="5"/>
  <c r="AL274" i="5"/>
  <c r="A275" i="5"/>
  <c r="AC275" i="5"/>
  <c r="A276" i="5"/>
  <c r="AC276" i="5"/>
  <c r="AL276" i="5"/>
  <c r="A277" i="5"/>
  <c r="AC277" i="5"/>
  <c r="A278" i="5"/>
  <c r="AC278" i="5"/>
  <c r="AL278" i="5"/>
  <c r="A279" i="5"/>
  <c r="AB280" i="5"/>
  <c r="AJ280" i="5"/>
  <c r="AP280" i="5" s="1"/>
  <c r="AB282" i="5"/>
  <c r="AB284" i="5"/>
  <c r="AN284" i="5" s="1"/>
  <c r="AJ284" i="5"/>
  <c r="AP284" i="5" s="1"/>
  <c r="AB286" i="5"/>
  <c r="AB288" i="5"/>
  <c r="AN288" i="5" s="1"/>
  <c r="AJ288" i="5"/>
  <c r="AP288" i="5" s="1"/>
  <c r="AB290" i="5"/>
  <c r="AB292" i="5"/>
  <c r="AH308" i="5"/>
  <c r="AJ308" i="5" s="1"/>
  <c r="AP308" i="5" s="1"/>
  <c r="AH312" i="5"/>
  <c r="AJ312" i="5" s="1"/>
  <c r="AP312" i="5" s="1"/>
  <c r="AH316" i="5"/>
  <c r="AJ316" i="5" s="1"/>
  <c r="AP316" i="5" s="1"/>
  <c r="AH320" i="5"/>
  <c r="AJ320" i="5" s="1"/>
  <c r="AP320" i="5" s="1"/>
  <c r="AH324" i="5"/>
  <c r="AJ324" i="5" s="1"/>
  <c r="AP324" i="5" s="1"/>
  <c r="AH328" i="5"/>
  <c r="AJ328" i="5" s="1"/>
  <c r="AP328" i="5" s="1"/>
  <c r="AD218" i="5"/>
  <c r="AH218" i="5"/>
  <c r="AL218" i="5"/>
  <c r="BG218" i="5"/>
  <c r="AD219" i="5"/>
  <c r="AH219" i="5"/>
  <c r="AL219" i="5"/>
  <c r="BG219" i="5"/>
  <c r="AD220" i="5"/>
  <c r="AH220" i="5"/>
  <c r="AL220" i="5"/>
  <c r="BG220" i="5"/>
  <c r="AD221" i="5"/>
  <c r="AH221" i="5"/>
  <c r="AL221" i="5"/>
  <c r="BG221" i="5"/>
  <c r="BH221" i="5" s="1"/>
  <c r="AD222" i="5"/>
  <c r="AH222" i="5"/>
  <c r="AL222" i="5"/>
  <c r="BG222" i="5"/>
  <c r="AD223" i="5"/>
  <c r="AH223" i="5"/>
  <c r="AL223" i="5"/>
  <c r="BG223" i="5"/>
  <c r="AD224" i="5"/>
  <c r="AH224" i="5"/>
  <c r="AL224" i="5"/>
  <c r="BG224" i="5"/>
  <c r="BH224" i="5" s="1"/>
  <c r="AD225" i="5"/>
  <c r="AH225" i="5"/>
  <c r="AL225" i="5"/>
  <c r="BG225" i="5"/>
  <c r="BH225" i="5" s="1"/>
  <c r="AD226" i="5"/>
  <c r="AH226" i="5"/>
  <c r="AL226" i="5"/>
  <c r="BG226" i="5"/>
  <c r="AD227" i="5"/>
  <c r="AH227" i="5"/>
  <c r="AL227" i="5"/>
  <c r="BG227" i="5"/>
  <c r="AD228" i="5"/>
  <c r="AH228" i="5"/>
  <c r="AL228" i="5"/>
  <c r="BG228" i="5"/>
  <c r="AD229" i="5"/>
  <c r="AH229" i="5"/>
  <c r="AL229" i="5"/>
  <c r="BG229" i="5"/>
  <c r="BH229" i="5" s="1"/>
  <c r="AD230" i="5"/>
  <c r="AH230" i="5"/>
  <c r="AL230" i="5"/>
  <c r="BG230" i="5"/>
  <c r="AD231" i="5"/>
  <c r="AH231" i="5"/>
  <c r="AL231" i="5"/>
  <c r="BG231" i="5"/>
  <c r="BH231" i="5" s="1"/>
  <c r="AD232" i="5"/>
  <c r="AH232" i="5"/>
  <c r="AL232" i="5"/>
  <c r="BG232" i="5"/>
  <c r="BH232" i="5" s="1"/>
  <c r="AD233" i="5"/>
  <c r="AH233" i="5"/>
  <c r="AL233" i="5"/>
  <c r="BG233" i="5"/>
  <c r="BH233" i="5" s="1"/>
  <c r="AD234" i="5"/>
  <c r="AH234" i="5"/>
  <c r="AL234" i="5"/>
  <c r="BG234" i="5"/>
  <c r="AD235" i="5"/>
  <c r="AH235" i="5"/>
  <c r="AL235" i="5"/>
  <c r="BG235" i="5"/>
  <c r="BH235" i="5" s="1"/>
  <c r="AD236" i="5"/>
  <c r="AH236" i="5"/>
  <c r="AL236" i="5"/>
  <c r="BG236" i="5"/>
  <c r="AD237" i="5"/>
  <c r="AH237" i="5"/>
  <c r="AL237" i="5"/>
  <c r="BG237" i="5"/>
  <c r="BH237" i="5" s="1"/>
  <c r="AD238" i="5"/>
  <c r="AH238" i="5"/>
  <c r="AL238" i="5"/>
  <c r="BG238" i="5"/>
  <c r="AD239" i="5"/>
  <c r="AH239" i="5"/>
  <c r="AL239" i="5"/>
  <c r="BG239" i="5"/>
  <c r="BH239" i="5" s="1"/>
  <c r="AD240" i="5"/>
  <c r="AH240" i="5"/>
  <c r="AL240" i="5"/>
  <c r="BG240" i="5"/>
  <c r="BH240" i="5" s="1"/>
  <c r="AD241" i="5"/>
  <c r="AH241" i="5"/>
  <c r="AL241" i="5"/>
  <c r="BG241" i="5"/>
  <c r="BH241" i="5" s="1"/>
  <c r="AD242" i="5"/>
  <c r="AH242" i="5"/>
  <c r="AL242" i="5"/>
  <c r="BG242" i="5"/>
  <c r="AD243" i="5"/>
  <c r="AH243" i="5"/>
  <c r="AL243" i="5"/>
  <c r="BG243" i="5"/>
  <c r="BH243" i="5" s="1"/>
  <c r="AD244" i="5"/>
  <c r="AH244" i="5"/>
  <c r="AL244" i="5"/>
  <c r="BG244" i="5"/>
  <c r="AD245" i="5"/>
  <c r="AH245" i="5"/>
  <c r="AL245" i="5"/>
  <c r="BG245" i="5"/>
  <c r="BH245" i="5" s="1"/>
  <c r="AD246" i="5"/>
  <c r="AH246" i="5"/>
  <c r="AL246" i="5"/>
  <c r="BG246" i="5"/>
  <c r="AD247" i="5"/>
  <c r="AH247" i="5"/>
  <c r="AL247" i="5"/>
  <c r="BG247" i="5"/>
  <c r="BH247" i="5" s="1"/>
  <c r="AD248" i="5"/>
  <c r="AH248" i="5"/>
  <c r="AL248" i="5"/>
  <c r="BG248" i="5"/>
  <c r="BH248" i="5" s="1"/>
  <c r="AD249" i="5"/>
  <c r="AH249" i="5"/>
  <c r="AL249" i="5"/>
  <c r="BG249" i="5"/>
  <c r="BH249" i="5" s="1"/>
  <c r="AD250" i="5"/>
  <c r="AH250" i="5"/>
  <c r="AL250" i="5"/>
  <c r="BG250" i="5"/>
  <c r="AD251" i="5"/>
  <c r="AH251" i="5"/>
  <c r="AL251" i="5"/>
  <c r="BG251" i="5"/>
  <c r="BH251" i="5" s="1"/>
  <c r="AD252" i="5"/>
  <c r="AH252" i="5"/>
  <c r="AL252" i="5"/>
  <c r="BG252" i="5"/>
  <c r="AD253" i="5"/>
  <c r="AH253" i="5"/>
  <c r="AL253" i="5"/>
  <c r="BG253" i="5"/>
  <c r="BH253" i="5" s="1"/>
  <c r="AD254" i="5"/>
  <c r="AH254" i="5"/>
  <c r="AL254" i="5"/>
  <c r="BG254" i="5"/>
  <c r="AD255" i="5"/>
  <c r="AH255" i="5"/>
  <c r="AL255" i="5"/>
  <c r="BG255" i="5"/>
  <c r="BH255" i="5" s="1"/>
  <c r="AD256" i="5"/>
  <c r="AH256" i="5"/>
  <c r="AL256" i="5"/>
  <c r="BG256" i="5"/>
  <c r="BH256" i="5" s="1"/>
  <c r="AD257" i="5"/>
  <c r="AH257" i="5"/>
  <c r="AL257" i="5"/>
  <c r="BG257" i="5"/>
  <c r="AD258" i="5"/>
  <c r="AH258" i="5"/>
  <c r="BG258" i="5"/>
  <c r="AD259" i="5"/>
  <c r="AH259" i="5"/>
  <c r="AL259" i="5"/>
  <c r="BG259" i="5"/>
  <c r="BH259" i="5" s="1"/>
  <c r="AD260" i="5"/>
  <c r="AH260" i="5"/>
  <c r="BG260" i="5"/>
  <c r="AD261" i="5"/>
  <c r="AH261" i="5"/>
  <c r="AL261" i="5"/>
  <c r="BG261" i="5"/>
  <c r="BH261" i="5" s="1"/>
  <c r="AD262" i="5"/>
  <c r="AH262" i="5"/>
  <c r="AL262" i="5"/>
  <c r="BG262" i="5"/>
  <c r="AD263" i="5"/>
  <c r="AH263" i="5"/>
  <c r="AL263" i="5"/>
  <c r="BG263" i="5"/>
  <c r="BH263" i="5" s="1"/>
  <c r="AD264" i="5"/>
  <c r="AH264" i="5"/>
  <c r="AL264" i="5"/>
  <c r="BG264" i="5"/>
  <c r="AD265" i="5"/>
  <c r="AH265" i="5"/>
  <c r="AL265" i="5"/>
  <c r="BG265" i="5"/>
  <c r="BH265" i="5" s="1"/>
  <c r="AD266" i="5"/>
  <c r="AH266" i="5"/>
  <c r="BG266" i="5"/>
  <c r="AD267" i="5"/>
  <c r="AH267" i="5"/>
  <c r="AL267" i="5"/>
  <c r="BG267" i="5"/>
  <c r="BH267" i="5" s="1"/>
  <c r="AD268" i="5"/>
  <c r="AH268" i="5"/>
  <c r="AL268" i="5"/>
  <c r="BG268" i="5"/>
  <c r="AD269" i="5"/>
  <c r="AH269" i="5"/>
  <c r="AL269" i="5"/>
  <c r="BG269" i="5"/>
  <c r="AD270" i="5"/>
  <c r="AH270" i="5"/>
  <c r="AL270" i="5"/>
  <c r="BG270" i="5"/>
  <c r="AD271" i="5"/>
  <c r="AH271" i="5"/>
  <c r="AL271" i="5"/>
  <c r="BG271" i="5"/>
  <c r="AD272" i="5"/>
  <c r="AH272" i="5"/>
  <c r="AL272" i="5"/>
  <c r="BG272" i="5"/>
  <c r="BH272" i="5" s="1"/>
  <c r="AD273" i="5"/>
  <c r="AH273" i="5"/>
  <c r="BG273" i="5"/>
  <c r="AD274" i="5"/>
  <c r="AH274" i="5"/>
  <c r="BG274" i="5"/>
  <c r="BH274" i="5" s="1"/>
  <c r="AD275" i="5"/>
  <c r="AH275" i="5"/>
  <c r="AL275" i="5"/>
  <c r="BG275" i="5"/>
  <c r="AD276" i="5"/>
  <c r="AH276" i="5"/>
  <c r="BG276" i="5"/>
  <c r="AD277" i="5"/>
  <c r="AH277" i="5"/>
  <c r="AL277" i="5"/>
  <c r="BG277" i="5"/>
  <c r="AD278" i="5"/>
  <c r="AH278" i="5"/>
  <c r="BG278" i="5"/>
  <c r="AE279" i="5"/>
  <c r="AA279" i="5"/>
  <c r="AC279" i="5"/>
  <c r="AH279" i="5"/>
  <c r="AJ279" i="5" s="1"/>
  <c r="AP279" i="5" s="1"/>
  <c r="AD280" i="5"/>
  <c r="AL280" i="5"/>
  <c r="BG280" i="5"/>
  <c r="AE281" i="5"/>
  <c r="AA281" i="5"/>
  <c r="BH281" i="5"/>
  <c r="AC281" i="5"/>
  <c r="A281" i="5"/>
  <c r="AH281" i="5"/>
  <c r="AJ281" i="5" s="1"/>
  <c r="AP281" i="5" s="1"/>
  <c r="AD282" i="5"/>
  <c r="AL282" i="5"/>
  <c r="BG282" i="5"/>
  <c r="AE283" i="5"/>
  <c r="AA283" i="5"/>
  <c r="AP283" i="5"/>
  <c r="BH283" i="5"/>
  <c r="AC283" i="5"/>
  <c r="A283" i="5"/>
  <c r="AH283" i="5"/>
  <c r="AJ283" i="5" s="1"/>
  <c r="AD284" i="5"/>
  <c r="AL284" i="5"/>
  <c r="BG284" i="5"/>
  <c r="AI285" i="5"/>
  <c r="AE285" i="5"/>
  <c r="AA285" i="5"/>
  <c r="BH285" i="5"/>
  <c r="AC285" i="5"/>
  <c r="A285" i="5"/>
  <c r="AH285" i="5"/>
  <c r="AJ285" i="5" s="1"/>
  <c r="AP285" i="5" s="1"/>
  <c r="AD286" i="5"/>
  <c r="AL286" i="5"/>
  <c r="BG286" i="5"/>
  <c r="AE287" i="5"/>
  <c r="AA287" i="5"/>
  <c r="AC287" i="5"/>
  <c r="A287" i="5"/>
  <c r="AH287" i="5"/>
  <c r="AJ287" i="5" s="1"/>
  <c r="AP287" i="5" s="1"/>
  <c r="AD288" i="5"/>
  <c r="AL288" i="5"/>
  <c r="BG288" i="5"/>
  <c r="AE289" i="5"/>
  <c r="AA289" i="5"/>
  <c r="AC289" i="5"/>
  <c r="A289" i="5"/>
  <c r="AH289" i="5"/>
  <c r="AJ289" i="5" s="1"/>
  <c r="AP289" i="5" s="1"/>
  <c r="AD290" i="5"/>
  <c r="AL290" i="5"/>
  <c r="BG290" i="5"/>
  <c r="AE291" i="5"/>
  <c r="AA291" i="5"/>
  <c r="AC291" i="5"/>
  <c r="A291" i="5"/>
  <c r="AH291" i="5"/>
  <c r="AJ291" i="5" s="1"/>
  <c r="AP291" i="5" s="1"/>
  <c r="AD292" i="5"/>
  <c r="AL292" i="5"/>
  <c r="BG292" i="5"/>
  <c r="AE293" i="5"/>
  <c r="AA293" i="5"/>
  <c r="AC293" i="5"/>
  <c r="A293" i="5"/>
  <c r="AH293" i="5"/>
  <c r="AJ306" i="5"/>
  <c r="AP306" i="5" s="1"/>
  <c r="AB306" i="5"/>
  <c r="AI306" i="5"/>
  <c r="AO306" i="5" s="1"/>
  <c r="AE306" i="5"/>
  <c r="AA306" i="5"/>
  <c r="BG306" i="5"/>
  <c r="AD306" i="5"/>
  <c r="AC306" i="5"/>
  <c r="A306" i="5"/>
  <c r="AJ310" i="5"/>
  <c r="AP310" i="5" s="1"/>
  <c r="AB310" i="5"/>
  <c r="AI310" i="5"/>
  <c r="AE310" i="5"/>
  <c r="AA310" i="5"/>
  <c r="BG310" i="5"/>
  <c r="AD310" i="5"/>
  <c r="AC310" i="5"/>
  <c r="A310" i="5"/>
  <c r="AJ314" i="5"/>
  <c r="AP314" i="5" s="1"/>
  <c r="AB314" i="5"/>
  <c r="AI314" i="5"/>
  <c r="AE314" i="5"/>
  <c r="AA314" i="5"/>
  <c r="BG314" i="5"/>
  <c r="AD314" i="5"/>
  <c r="AC314" i="5"/>
  <c r="A314" i="5"/>
  <c r="AJ318" i="5"/>
  <c r="AP318" i="5" s="1"/>
  <c r="AB318" i="5"/>
  <c r="AI318" i="5"/>
  <c r="AE318" i="5"/>
  <c r="AA318" i="5"/>
  <c r="BG318" i="5"/>
  <c r="AD318" i="5"/>
  <c r="AC318" i="5"/>
  <c r="A318" i="5"/>
  <c r="AJ322" i="5"/>
  <c r="AP322" i="5" s="1"/>
  <c r="AB322" i="5"/>
  <c r="AI322" i="5"/>
  <c r="AE322" i="5"/>
  <c r="AA322" i="5"/>
  <c r="BG322" i="5"/>
  <c r="AD322" i="5"/>
  <c r="AC322" i="5"/>
  <c r="A322" i="5"/>
  <c r="AJ326" i="5"/>
  <c r="AP326" i="5" s="1"/>
  <c r="AB326" i="5"/>
  <c r="AI326" i="5"/>
  <c r="AE326" i="5"/>
  <c r="AA326" i="5"/>
  <c r="BG326" i="5"/>
  <c r="AD326" i="5"/>
  <c r="AC326" i="5"/>
  <c r="A326" i="5"/>
  <c r="AJ330" i="5"/>
  <c r="AP330" i="5" s="1"/>
  <c r="AB330" i="5"/>
  <c r="AI330" i="5"/>
  <c r="AO330" i="5" s="1"/>
  <c r="AE330" i="5"/>
  <c r="AA330" i="5"/>
  <c r="BG330" i="5"/>
  <c r="AD330" i="5"/>
  <c r="AC330" i="5"/>
  <c r="A330" i="5"/>
  <c r="AL334" i="5"/>
  <c r="AC334" i="5"/>
  <c r="A334" i="5"/>
  <c r="AB334" i="5"/>
  <c r="AE334" i="5"/>
  <c r="AA334" i="5"/>
  <c r="AH334" i="5"/>
  <c r="AJ334" i="5" s="1"/>
  <c r="AP334" i="5" s="1"/>
  <c r="BG334" i="5"/>
  <c r="AD334" i="5"/>
  <c r="A294" i="5"/>
  <c r="AC294" i="5"/>
  <c r="A295" i="5"/>
  <c r="AC295" i="5"/>
  <c r="A296" i="5"/>
  <c r="AC296" i="5"/>
  <c r="A297" i="5"/>
  <c r="AC297" i="5"/>
  <c r="A298" i="5"/>
  <c r="AC298" i="5"/>
  <c r="A299" i="5"/>
  <c r="AC299" i="5"/>
  <c r="A300" i="5"/>
  <c r="AC300" i="5"/>
  <c r="A301" i="5"/>
  <c r="AC301" i="5"/>
  <c r="A302" i="5"/>
  <c r="AC302" i="5"/>
  <c r="AL302" i="5"/>
  <c r="A303" i="5"/>
  <c r="AC303" i="5"/>
  <c r="AL303" i="5"/>
  <c r="A304" i="5"/>
  <c r="AC304" i="5"/>
  <c r="AL304" i="5"/>
  <c r="AH333" i="5"/>
  <c r="AL335" i="5"/>
  <c r="AC335" i="5"/>
  <c r="A335" i="5"/>
  <c r="AJ335" i="5"/>
  <c r="AP335" i="5" s="1"/>
  <c r="AB335" i="5"/>
  <c r="AI335" i="5"/>
  <c r="AE335" i="5"/>
  <c r="AA335" i="5"/>
  <c r="AD294" i="5"/>
  <c r="AH294" i="5"/>
  <c r="AJ294" i="5" s="1"/>
  <c r="AP294" i="5" s="1"/>
  <c r="AL294" i="5"/>
  <c r="BG294" i="5"/>
  <c r="BH294" i="5" s="1"/>
  <c r="AD295" i="5"/>
  <c r="AH295" i="5"/>
  <c r="AL295" i="5"/>
  <c r="BG295" i="5"/>
  <c r="BH295" i="5" s="1"/>
  <c r="AD296" i="5"/>
  <c r="AH296" i="5"/>
  <c r="AJ296" i="5" s="1"/>
  <c r="AP296" i="5" s="1"/>
  <c r="AL296" i="5"/>
  <c r="BG296" i="5"/>
  <c r="AD297" i="5"/>
  <c r="AH297" i="5"/>
  <c r="AJ297" i="5" s="1"/>
  <c r="AP297" i="5" s="1"/>
  <c r="AL297" i="5"/>
  <c r="BG297" i="5"/>
  <c r="AD298" i="5"/>
  <c r="AH298" i="5"/>
  <c r="AJ298" i="5" s="1"/>
  <c r="AP298" i="5" s="1"/>
  <c r="AL298" i="5"/>
  <c r="BG298" i="5"/>
  <c r="BH298" i="5" s="1"/>
  <c r="AD299" i="5"/>
  <c r="AH299" i="5"/>
  <c r="AL299" i="5"/>
  <c r="BG299" i="5"/>
  <c r="AD300" i="5"/>
  <c r="AH300" i="5"/>
  <c r="AJ300" i="5" s="1"/>
  <c r="AP300" i="5" s="1"/>
  <c r="AL300" i="5"/>
  <c r="BG300" i="5"/>
  <c r="BH300" i="5" s="1"/>
  <c r="AD301" i="5"/>
  <c r="AH301" i="5"/>
  <c r="AJ301" i="5" s="1"/>
  <c r="AP301" i="5" s="1"/>
  <c r="AL301" i="5"/>
  <c r="BG301" i="5"/>
  <c r="BH301" i="5" s="1"/>
  <c r="AD302" i="5"/>
  <c r="AH302" i="5"/>
  <c r="AJ302" i="5" s="1"/>
  <c r="AP302" i="5" s="1"/>
  <c r="BG302" i="5"/>
  <c r="BH302" i="5" s="1"/>
  <c r="AD303" i="5"/>
  <c r="AH303" i="5"/>
  <c r="AJ303" i="5" s="1"/>
  <c r="AP303" i="5" s="1"/>
  <c r="BG303" i="5"/>
  <c r="BH303" i="5" s="1"/>
  <c r="AD304" i="5"/>
  <c r="AH304" i="5"/>
  <c r="AJ304" i="5" s="1"/>
  <c r="AP304" i="5" s="1"/>
  <c r="BG304" i="5"/>
  <c r="AB305" i="5"/>
  <c r="AE305" i="5"/>
  <c r="AA305" i="5"/>
  <c r="AH305" i="5"/>
  <c r="AJ305" i="5" s="1"/>
  <c r="AP305" i="5" s="1"/>
  <c r="AB307" i="5"/>
  <c r="AE307" i="5"/>
  <c r="AA307" i="5"/>
  <c r="AH307" i="5"/>
  <c r="AJ307" i="5" s="1"/>
  <c r="AP307" i="5" s="1"/>
  <c r="AB309" i="5"/>
  <c r="AE309" i="5"/>
  <c r="AA309" i="5"/>
  <c r="AH309" i="5"/>
  <c r="AJ309" i="5" s="1"/>
  <c r="AP309" i="5" s="1"/>
  <c r="AB311" i="5"/>
  <c r="AE311" i="5"/>
  <c r="AA311" i="5"/>
  <c r="AH311" i="5"/>
  <c r="AJ311" i="5" s="1"/>
  <c r="AP311" i="5" s="1"/>
  <c r="AB313" i="5"/>
  <c r="AE313" i="5"/>
  <c r="AA313" i="5"/>
  <c r="AH313" i="5"/>
  <c r="AJ313" i="5" s="1"/>
  <c r="AP313" i="5" s="1"/>
  <c r="AB315" i="5"/>
  <c r="AE315" i="5"/>
  <c r="AA315" i="5"/>
  <c r="AH315" i="5"/>
  <c r="AJ315" i="5" s="1"/>
  <c r="AP315" i="5" s="1"/>
  <c r="AB317" i="5"/>
  <c r="AE317" i="5"/>
  <c r="AA317" i="5"/>
  <c r="AH317" i="5"/>
  <c r="AJ317" i="5" s="1"/>
  <c r="AP317" i="5" s="1"/>
  <c r="AB319" i="5"/>
  <c r="AE319" i="5"/>
  <c r="AA319" i="5"/>
  <c r="AH319" i="5"/>
  <c r="AJ319" i="5" s="1"/>
  <c r="AP319" i="5" s="1"/>
  <c r="AB321" i="5"/>
  <c r="AE321" i="5"/>
  <c r="AA321" i="5"/>
  <c r="AH321" i="5"/>
  <c r="AJ321" i="5" s="1"/>
  <c r="AP321" i="5" s="1"/>
  <c r="AB323" i="5"/>
  <c r="AE323" i="5"/>
  <c r="AA323" i="5"/>
  <c r="AH323" i="5"/>
  <c r="AJ323" i="5" s="1"/>
  <c r="AP323" i="5" s="1"/>
  <c r="AB325" i="5"/>
  <c r="AE325" i="5"/>
  <c r="AA325" i="5"/>
  <c r="AH325" i="5"/>
  <c r="AJ325" i="5" s="1"/>
  <c r="AP325" i="5" s="1"/>
  <c r="AB327" i="5"/>
  <c r="AE327" i="5"/>
  <c r="AA327" i="5"/>
  <c r="AH327" i="5"/>
  <c r="AJ327" i="5" s="1"/>
  <c r="AP327" i="5" s="1"/>
  <c r="AB329" i="5"/>
  <c r="AE329" i="5"/>
  <c r="AA329" i="5"/>
  <c r="AH329" i="5"/>
  <c r="AJ329" i="5" s="1"/>
  <c r="AP329" i="5" s="1"/>
  <c r="AB331" i="5"/>
  <c r="AE331" i="5"/>
  <c r="AA331" i="5"/>
  <c r="AH331" i="5"/>
  <c r="AJ331" i="5" s="1"/>
  <c r="AP331" i="5" s="1"/>
  <c r="AL332" i="5"/>
  <c r="AC332" i="5"/>
  <c r="A332" i="5"/>
  <c r="AJ332" i="5"/>
  <c r="AP332" i="5" s="1"/>
  <c r="AB332" i="5"/>
  <c r="AI332" i="5"/>
  <c r="AE332" i="5"/>
  <c r="AA332" i="5"/>
  <c r="AA294" i="5"/>
  <c r="AE294" i="5"/>
  <c r="AA295" i="5"/>
  <c r="AE295" i="5"/>
  <c r="AA296" i="5"/>
  <c r="AE296" i="5"/>
  <c r="AA297" i="5"/>
  <c r="AE297" i="5"/>
  <c r="AA298" i="5"/>
  <c r="AE298" i="5"/>
  <c r="AA299" i="5"/>
  <c r="AE299" i="5"/>
  <c r="BH299" i="5"/>
  <c r="AA300" i="5"/>
  <c r="AE300" i="5"/>
  <c r="AA301" i="5"/>
  <c r="AE301" i="5"/>
  <c r="AI301" i="5"/>
  <c r="AO301" i="5" s="1"/>
  <c r="AA302" i="5"/>
  <c r="AE302" i="5"/>
  <c r="AA303" i="5"/>
  <c r="AE303" i="5"/>
  <c r="AI303" i="5"/>
  <c r="AO303" i="5" s="1"/>
  <c r="AA304" i="5"/>
  <c r="AE304" i="5"/>
  <c r="A305" i="5"/>
  <c r="AC305" i="5"/>
  <c r="AL305" i="5"/>
  <c r="A307" i="5"/>
  <c r="AC307" i="5"/>
  <c r="AL307" i="5"/>
  <c r="A309" i="5"/>
  <c r="AC309" i="5"/>
  <c r="AL309" i="5"/>
  <c r="A311" i="5"/>
  <c r="AC311" i="5"/>
  <c r="AL311" i="5"/>
  <c r="A313" i="5"/>
  <c r="AC313" i="5"/>
  <c r="AL313" i="5"/>
  <c r="A315" i="5"/>
  <c r="AC315" i="5"/>
  <c r="AL315" i="5"/>
  <c r="A317" i="5"/>
  <c r="AC317" i="5"/>
  <c r="AL317" i="5"/>
  <c r="A319" i="5"/>
  <c r="AC319" i="5"/>
  <c r="AL319" i="5"/>
  <c r="A321" i="5"/>
  <c r="AC321" i="5"/>
  <c r="AL321" i="5"/>
  <c r="A323" i="5"/>
  <c r="AC323" i="5"/>
  <c r="AL323" i="5"/>
  <c r="A325" i="5"/>
  <c r="AC325" i="5"/>
  <c r="AL325" i="5"/>
  <c r="A327" i="5"/>
  <c r="AC327" i="5"/>
  <c r="AL327" i="5"/>
  <c r="A329" i="5"/>
  <c r="AC329" i="5"/>
  <c r="AL329" i="5"/>
  <c r="A331" i="5"/>
  <c r="AC331" i="5"/>
  <c r="AL331" i="5"/>
  <c r="AD332" i="5"/>
  <c r="BG332" i="5"/>
  <c r="BH333" i="5"/>
  <c r="AC333" i="5"/>
  <c r="A333" i="5"/>
  <c r="AB333" i="5"/>
  <c r="AE333" i="5"/>
  <c r="AA333" i="5"/>
  <c r="AA343" i="5"/>
  <c r="AA345" i="5"/>
  <c r="AA347" i="5"/>
  <c r="AA349" i="5"/>
  <c r="AA351" i="5"/>
  <c r="AB336" i="5"/>
  <c r="AH336" i="5"/>
  <c r="AJ336" i="5" s="1"/>
  <c r="AP336" i="5" s="1"/>
  <c r="AC338" i="5"/>
  <c r="A338" i="5"/>
  <c r="AB338" i="5"/>
  <c r="AH338" i="5"/>
  <c r="AJ338" i="5" s="1"/>
  <c r="AP338" i="5" s="1"/>
  <c r="AD339" i="5"/>
  <c r="BG339" i="5"/>
  <c r="AC340" i="5"/>
  <c r="A340" i="5"/>
  <c r="AB340" i="5"/>
  <c r="AH340" i="5"/>
  <c r="AJ340" i="5" s="1"/>
  <c r="AP340" i="5" s="1"/>
  <c r="AD341" i="5"/>
  <c r="BG341" i="5"/>
  <c r="AC342" i="5"/>
  <c r="A342" i="5"/>
  <c r="AB342" i="5"/>
  <c r="AH342" i="5"/>
  <c r="AJ342" i="5" s="1"/>
  <c r="AP342" i="5" s="1"/>
  <c r="AD343" i="5"/>
  <c r="BG343" i="5"/>
  <c r="AC344" i="5"/>
  <c r="A344" i="5"/>
  <c r="AB344" i="5"/>
  <c r="AH344" i="5"/>
  <c r="AD345" i="5"/>
  <c r="BG345" i="5"/>
  <c r="AC346" i="5"/>
  <c r="A346" i="5"/>
  <c r="AB346" i="5"/>
  <c r="AH346" i="5"/>
  <c r="AJ346" i="5" s="1"/>
  <c r="AP346" i="5" s="1"/>
  <c r="AD347" i="5"/>
  <c r="BG347" i="5"/>
  <c r="AC348" i="5"/>
  <c r="A348" i="5"/>
  <c r="AB348" i="5"/>
  <c r="AH348" i="5"/>
  <c r="AJ348" i="5" s="1"/>
  <c r="AP348" i="5" s="1"/>
  <c r="AD349" i="5"/>
  <c r="BG349" i="5"/>
  <c r="AC350" i="5"/>
  <c r="A350" i="5"/>
  <c r="AB350" i="5"/>
  <c r="AH350" i="5"/>
  <c r="AJ350" i="5" s="1"/>
  <c r="AP350" i="5" s="1"/>
  <c r="AD351" i="5"/>
  <c r="BG351" i="5"/>
  <c r="AC352" i="5"/>
  <c r="A352" i="5"/>
  <c r="AB352" i="5"/>
  <c r="AH352" i="5"/>
  <c r="AJ352" i="5" s="1"/>
  <c r="AP352" i="5" s="1"/>
  <c r="AD336" i="5"/>
  <c r="BG336" i="5"/>
  <c r="AC337" i="5"/>
  <c r="A337" i="5"/>
  <c r="AE337" i="5"/>
  <c r="AJ337" i="5"/>
  <c r="AP337" i="5" s="1"/>
  <c r="AA338" i="5"/>
  <c r="AI338" i="5"/>
  <c r="AO338" i="5" s="1"/>
  <c r="AE339" i="5"/>
  <c r="AA340" i="5"/>
  <c r="AI340" i="5"/>
  <c r="AO340" i="5" s="1"/>
  <c r="AE341" i="5"/>
  <c r="AA342" i="5"/>
  <c r="AE343" i="5"/>
  <c r="AA344" i="5"/>
  <c r="AE345" i="5"/>
  <c r="AA346" i="5"/>
  <c r="AE347" i="5"/>
  <c r="AA348" i="5"/>
  <c r="AE349" i="5"/>
  <c r="AA350" i="5"/>
  <c r="AE351" i="5"/>
  <c r="AA352" i="5"/>
  <c r="AL356" i="5"/>
  <c r="AC356" i="5"/>
  <c r="A356" i="5"/>
  <c r="BG356" i="5"/>
  <c r="AD356" i="5"/>
  <c r="AH356" i="5"/>
  <c r="AB356" i="5"/>
  <c r="AA356" i="5"/>
  <c r="AC336" i="5"/>
  <c r="A336" i="5"/>
  <c r="AE336" i="5"/>
  <c r="AL339" i="5"/>
  <c r="AC339" i="5"/>
  <c r="A339" i="5"/>
  <c r="AB339" i="5"/>
  <c r="AH339" i="5"/>
  <c r="AI339" i="5" s="1"/>
  <c r="AO339" i="5" s="1"/>
  <c r="AC341" i="5"/>
  <c r="A341" i="5"/>
  <c r="AB341" i="5"/>
  <c r="AH341" i="5"/>
  <c r="AI341" i="5" s="1"/>
  <c r="AO341" i="5" s="1"/>
  <c r="AL343" i="5"/>
  <c r="AC343" i="5"/>
  <c r="A343" i="5"/>
  <c r="AB343" i="5"/>
  <c r="AH343" i="5"/>
  <c r="AJ343" i="5" s="1"/>
  <c r="AP343" i="5" s="1"/>
  <c r="AC345" i="5"/>
  <c r="A345" i="5"/>
  <c r="AB345" i="5"/>
  <c r="AH345" i="5"/>
  <c r="AI345" i="5" s="1"/>
  <c r="BH347" i="5"/>
  <c r="AC347" i="5"/>
  <c r="A347" i="5"/>
  <c r="AB347" i="5"/>
  <c r="AH347" i="5"/>
  <c r="AC349" i="5"/>
  <c r="A349" i="5"/>
  <c r="AB349" i="5"/>
  <c r="AH349" i="5"/>
  <c r="AI349" i="5" s="1"/>
  <c r="AO349" i="5" s="1"/>
  <c r="AL351" i="5"/>
  <c r="AC351" i="5"/>
  <c r="A351" i="5"/>
  <c r="AB351" i="5"/>
  <c r="AH351" i="5"/>
  <c r="AJ351" i="5" s="1"/>
  <c r="AP351" i="5" s="1"/>
  <c r="AB353" i="5"/>
  <c r="AB354" i="5"/>
  <c r="BH355" i="5"/>
  <c r="AC355" i="5"/>
  <c r="A355" i="5"/>
  <c r="AE355" i="5"/>
  <c r="AJ355" i="5"/>
  <c r="AP355" i="5" s="1"/>
  <c r="AB357" i="5"/>
  <c r="AH357" i="5"/>
  <c r="AD359" i="5"/>
  <c r="BG359" i="5"/>
  <c r="A353" i="5"/>
  <c r="AC353" i="5"/>
  <c r="A354" i="5"/>
  <c r="AC354" i="5"/>
  <c r="AA355" i="5"/>
  <c r="AL355" i="5"/>
  <c r="AD357" i="5"/>
  <c r="BG357" i="5"/>
  <c r="BH357" i="5" s="1"/>
  <c r="BH358" i="5"/>
  <c r="AC358" i="5"/>
  <c r="A358" i="5"/>
  <c r="AE358" i="5"/>
  <c r="AJ358" i="5"/>
  <c r="AP358" i="5" s="1"/>
  <c r="AE359" i="5"/>
  <c r="AD353" i="5"/>
  <c r="AH353" i="5"/>
  <c r="BG353" i="5"/>
  <c r="AD354" i="5"/>
  <c r="AH354" i="5"/>
  <c r="AI354" i="5" s="1"/>
  <c r="AO354" i="5" s="1"/>
  <c r="BG354" i="5"/>
  <c r="AC357" i="5"/>
  <c r="A357" i="5"/>
  <c r="AE357" i="5"/>
  <c r="AC359" i="5"/>
  <c r="A359" i="5"/>
  <c r="AB359" i="5"/>
  <c r="AH359" i="5"/>
  <c r="AI359" i="5" s="1"/>
  <c r="AO359" i="5" s="1"/>
  <c r="AB360" i="5"/>
  <c r="AB361" i="5"/>
  <c r="AB362" i="5"/>
  <c r="AN362" i="5" s="1"/>
  <c r="AB363" i="5"/>
  <c r="AB364" i="5"/>
  <c r="AB365" i="5"/>
  <c r="AB366" i="5"/>
  <c r="AB367" i="5"/>
  <c r="AN367" i="5" s="1"/>
  <c r="AB368" i="5"/>
  <c r="AN368" i="5" s="1"/>
  <c r="AB369" i="5"/>
  <c r="AN369" i="5" s="1"/>
  <c r="AB370" i="5"/>
  <c r="AB371" i="5"/>
  <c r="AB372" i="5"/>
  <c r="AB373" i="5"/>
  <c r="AB374" i="5"/>
  <c r="AB375" i="5"/>
  <c r="AB376" i="5"/>
  <c r="AB377" i="5"/>
  <c r="A398" i="5"/>
  <c r="A360" i="5"/>
  <c r="AC360" i="5"/>
  <c r="A361" i="5"/>
  <c r="AC361" i="5"/>
  <c r="A362" i="5"/>
  <c r="AC362" i="5"/>
  <c r="AL362" i="5"/>
  <c r="A363" i="5"/>
  <c r="AC363" i="5"/>
  <c r="A364" i="5"/>
  <c r="AC364" i="5"/>
  <c r="A365" i="5"/>
  <c r="AC365" i="5"/>
  <c r="AL365" i="5"/>
  <c r="A366" i="5"/>
  <c r="AC366" i="5"/>
  <c r="AL366" i="5"/>
  <c r="A370" i="5"/>
  <c r="AC370" i="5"/>
  <c r="A371" i="5"/>
  <c r="AC371" i="5"/>
  <c r="A372" i="5"/>
  <c r="AC372" i="5"/>
  <c r="A373" i="5"/>
  <c r="AC373" i="5"/>
  <c r="AL373" i="5"/>
  <c r="A374" i="5"/>
  <c r="AC374" i="5"/>
  <c r="A375" i="5"/>
  <c r="AC375" i="5"/>
  <c r="AL375" i="5"/>
  <c r="AC376" i="5"/>
  <c r="AL376" i="5"/>
  <c r="AB398" i="5"/>
  <c r="BG398" i="5"/>
  <c r="AD398" i="5"/>
  <c r="AH398" i="5"/>
  <c r="AI398" i="5" s="1"/>
  <c r="AO398" i="5" s="1"/>
  <c r="AC398" i="5"/>
  <c r="AL398" i="5"/>
  <c r="AA398" i="5"/>
  <c r="AE401" i="5"/>
  <c r="AA401" i="5"/>
  <c r="AC401" i="5"/>
  <c r="A401" i="5"/>
  <c r="AB401" i="5"/>
  <c r="AH401" i="5"/>
  <c r="AJ401" i="5" s="1"/>
  <c r="AP401" i="5" s="1"/>
  <c r="BG401" i="5"/>
  <c r="AD401" i="5"/>
  <c r="AD360" i="5"/>
  <c r="AH360" i="5"/>
  <c r="BG360" i="5"/>
  <c r="AD361" i="5"/>
  <c r="AH361" i="5"/>
  <c r="AI361" i="5" s="1"/>
  <c r="AO361" i="5" s="1"/>
  <c r="BG361" i="5"/>
  <c r="AD362" i="5"/>
  <c r="AH362" i="5"/>
  <c r="BG362" i="5"/>
  <c r="AD363" i="5"/>
  <c r="AH363" i="5"/>
  <c r="AI363" i="5" s="1"/>
  <c r="AO363" i="5" s="1"/>
  <c r="BG363" i="5"/>
  <c r="AD364" i="5"/>
  <c r="AH364" i="5"/>
  <c r="BG364" i="5"/>
  <c r="AD365" i="5"/>
  <c r="AH365" i="5"/>
  <c r="AI365" i="5" s="1"/>
  <c r="AO365" i="5" s="1"/>
  <c r="BG365" i="5"/>
  <c r="BH365" i="5" s="1"/>
  <c r="AD366" i="5"/>
  <c r="AH366" i="5"/>
  <c r="BG366" i="5"/>
  <c r="BH366" i="5" s="1"/>
  <c r="AD367" i="5"/>
  <c r="AH367" i="5"/>
  <c r="AI367" i="5" s="1"/>
  <c r="AO367" i="5" s="1"/>
  <c r="AL367" i="5"/>
  <c r="BG367" i="5"/>
  <c r="BH367" i="5" s="1"/>
  <c r="AD368" i="5"/>
  <c r="AH368" i="5"/>
  <c r="AI368" i="5" s="1"/>
  <c r="AO368" i="5" s="1"/>
  <c r="AL368" i="5"/>
  <c r="BG368" i="5"/>
  <c r="BH368" i="5" s="1"/>
  <c r="AD369" i="5"/>
  <c r="AH369" i="5"/>
  <c r="AI369" i="5" s="1"/>
  <c r="AO369" i="5" s="1"/>
  <c r="AL369" i="5"/>
  <c r="BG369" i="5"/>
  <c r="BH369" i="5" s="1"/>
  <c r="AD370" i="5"/>
  <c r="AH370" i="5"/>
  <c r="AL370" i="5"/>
  <c r="BG370" i="5"/>
  <c r="AD371" i="5"/>
  <c r="AH371" i="5"/>
  <c r="AI371" i="5" s="1"/>
  <c r="AO371" i="5" s="1"/>
  <c r="BG371" i="5"/>
  <c r="AD372" i="5"/>
  <c r="AH372" i="5"/>
  <c r="AI372" i="5" s="1"/>
  <c r="AO372" i="5" s="1"/>
  <c r="BG372" i="5"/>
  <c r="AD373" i="5"/>
  <c r="AH373" i="5"/>
  <c r="AI373" i="5" s="1"/>
  <c r="AO373" i="5" s="1"/>
  <c r="BG373" i="5"/>
  <c r="AD374" i="5"/>
  <c r="AH374" i="5"/>
  <c r="AL374" i="5"/>
  <c r="BG374" i="5"/>
  <c r="AD375" i="5"/>
  <c r="AH375" i="5"/>
  <c r="AI375" i="5" s="1"/>
  <c r="AO375" i="5" s="1"/>
  <c r="BG375" i="5"/>
  <c r="AD376" i="5"/>
  <c r="AH376" i="5"/>
  <c r="AI376" i="5" s="1"/>
  <c r="AO376" i="5" s="1"/>
  <c r="BG376" i="5"/>
  <c r="BG377" i="5"/>
  <c r="AD377" i="5"/>
  <c r="AH377" i="5"/>
  <c r="AE398" i="5"/>
  <c r="AD378" i="5"/>
  <c r="AH378" i="5"/>
  <c r="AL378" i="5"/>
  <c r="BG378" i="5"/>
  <c r="BH378" i="5" s="1"/>
  <c r="AD379" i="5"/>
  <c r="AH379" i="5"/>
  <c r="AL379" i="5"/>
  <c r="BG379" i="5"/>
  <c r="BH379" i="5" s="1"/>
  <c r="AD380" i="5"/>
  <c r="AH380" i="5"/>
  <c r="AL380" i="5"/>
  <c r="BG380" i="5"/>
  <c r="BH380" i="5" s="1"/>
  <c r="AD381" i="5"/>
  <c r="AH381" i="5"/>
  <c r="AL381" i="5"/>
  <c r="BG381" i="5"/>
  <c r="BH381" i="5" s="1"/>
  <c r="AD382" i="5"/>
  <c r="AH382" i="5"/>
  <c r="AL382" i="5"/>
  <c r="BG382" i="5"/>
  <c r="BH382" i="5" s="1"/>
  <c r="AD383" i="5"/>
  <c r="AH383" i="5"/>
  <c r="AL383" i="5"/>
  <c r="BG383" i="5"/>
  <c r="BH383" i="5" s="1"/>
  <c r="AD384" i="5"/>
  <c r="AH384" i="5"/>
  <c r="AL384" i="5"/>
  <c r="BG384" i="5"/>
  <c r="BH384" i="5" s="1"/>
  <c r="AD385" i="5"/>
  <c r="AH385" i="5"/>
  <c r="AL385" i="5"/>
  <c r="BG385" i="5"/>
  <c r="BH385" i="5" s="1"/>
  <c r="AD386" i="5"/>
  <c r="AH386" i="5"/>
  <c r="AL386" i="5"/>
  <c r="BG386" i="5"/>
  <c r="BH386" i="5" s="1"/>
  <c r="AD387" i="5"/>
  <c r="AH387" i="5"/>
  <c r="AL387" i="5"/>
  <c r="BG387" i="5"/>
  <c r="BH387" i="5" s="1"/>
  <c r="AD388" i="5"/>
  <c r="AH388" i="5"/>
  <c r="AL388" i="5"/>
  <c r="BG388" i="5"/>
  <c r="BH388" i="5" s="1"/>
  <c r="AD389" i="5"/>
  <c r="AH389" i="5"/>
  <c r="AL389" i="5"/>
  <c r="BG389" i="5"/>
  <c r="BH389" i="5" s="1"/>
  <c r="AD390" i="5"/>
  <c r="AH390" i="5"/>
  <c r="AL390" i="5"/>
  <c r="BG390" i="5"/>
  <c r="BH390" i="5" s="1"/>
  <c r="AD391" i="5"/>
  <c r="AH391" i="5"/>
  <c r="AL391" i="5"/>
  <c r="BG391" i="5"/>
  <c r="BH391" i="5" s="1"/>
  <c r="AD392" i="5"/>
  <c r="AH392" i="5"/>
  <c r="AL392" i="5"/>
  <c r="BG392" i="5"/>
  <c r="BH392" i="5" s="1"/>
  <c r="AD393" i="5"/>
  <c r="AH393" i="5"/>
  <c r="AL393" i="5"/>
  <c r="BG393" i="5"/>
  <c r="BH393" i="5" s="1"/>
  <c r="AD394" i="5"/>
  <c r="AH394" i="5"/>
  <c r="AL394" i="5"/>
  <c r="BG394" i="5"/>
  <c r="BH394" i="5" s="1"/>
  <c r="AD395" i="5"/>
  <c r="AH395" i="5"/>
  <c r="AI395" i="5" s="1"/>
  <c r="AO395" i="5" s="1"/>
  <c r="AN395" i="5"/>
  <c r="AD396" i="5"/>
  <c r="AI396" i="5"/>
  <c r="AO396" i="5" s="1"/>
  <c r="BG396" i="5"/>
  <c r="AJ397" i="5"/>
  <c r="AP397" i="5" s="1"/>
  <c r="AB397" i="5"/>
  <c r="AN397" i="5" s="1"/>
  <c r="AE397" i="5"/>
  <c r="AL397" i="5"/>
  <c r="BH397" i="5"/>
  <c r="AC399" i="5"/>
  <c r="AH399" i="5"/>
  <c r="AI399" i="5" s="1"/>
  <c r="AD400" i="5"/>
  <c r="AI400" i="5"/>
  <c r="AB404" i="5"/>
  <c r="AA404" i="5"/>
  <c r="BG404" i="5"/>
  <c r="AD404" i="5"/>
  <c r="AH404" i="5"/>
  <c r="AI404" i="5" s="1"/>
  <c r="AO404" i="5" s="1"/>
  <c r="AC404" i="5"/>
  <c r="AJ396" i="5"/>
  <c r="AP396" i="5" s="1"/>
  <c r="AB396" i="5"/>
  <c r="AE396" i="5"/>
  <c r="AJ400" i="5"/>
  <c r="AP400" i="5" s="1"/>
  <c r="AB400" i="5"/>
  <c r="AE400" i="5"/>
  <c r="AE404" i="5"/>
  <c r="AA396" i="5"/>
  <c r="AL396" i="5"/>
  <c r="AJ399" i="5"/>
  <c r="AP399" i="5" s="1"/>
  <c r="AB399" i="5"/>
  <c r="AN399" i="5" s="1"/>
  <c r="AE399" i="5"/>
  <c r="AL399" i="5"/>
  <c r="BH400" i="5"/>
  <c r="AA400" i="5"/>
  <c r="AL400" i="5"/>
  <c r="AJ402" i="5"/>
  <c r="AP402" i="5" s="1"/>
  <c r="AB402" i="5"/>
  <c r="AE402" i="5"/>
  <c r="AO402" i="5"/>
  <c r="AA403" i="5"/>
  <c r="AD405" i="5"/>
  <c r="BG405" i="5"/>
  <c r="A406" i="5"/>
  <c r="AC406" i="5"/>
  <c r="AC403" i="5"/>
  <c r="AH403" i="5"/>
  <c r="AI403" i="5" s="1"/>
  <c r="AB405" i="5"/>
  <c r="AE405" i="5"/>
  <c r="AL405" i="5"/>
  <c r="AD406" i="5"/>
  <c r="BG406" i="5"/>
  <c r="AB403" i="5"/>
  <c r="AE403" i="5"/>
  <c r="AH405" i="5"/>
  <c r="AJ405" i="5" s="1"/>
  <c r="AP405" i="5" s="1"/>
  <c r="AB406" i="5"/>
  <c r="AE406" i="5"/>
  <c r="AA406" i="5"/>
  <c r="AH406" i="5"/>
  <c r="AJ406" i="5" s="1"/>
  <c r="AP406" i="5" s="1"/>
  <c r="AA407" i="5"/>
  <c r="AE407" i="5"/>
  <c r="AA408" i="5"/>
  <c r="AE408" i="5"/>
  <c r="AA409" i="5"/>
  <c r="AE409" i="5"/>
  <c r="AA410" i="5"/>
  <c r="AB407" i="5"/>
  <c r="AB408" i="5"/>
  <c r="AB409" i="5"/>
  <c r="AB410" i="5"/>
  <c r="AD407" i="5"/>
  <c r="AH407" i="5"/>
  <c r="AL407" i="5"/>
  <c r="BG407" i="5"/>
  <c r="BH407" i="5" s="1"/>
  <c r="AD408" i="5"/>
  <c r="AH408" i="5"/>
  <c r="AI408" i="5" s="1"/>
  <c r="AO408" i="5" s="1"/>
  <c r="AL408" i="5"/>
  <c r="BG408" i="5"/>
  <c r="BH408" i="5" s="1"/>
  <c r="AD409" i="5"/>
  <c r="AH409" i="5"/>
  <c r="AL409" i="5"/>
  <c r="BG409" i="5"/>
  <c r="BH409" i="5" s="1"/>
  <c r="BG410" i="5"/>
  <c r="AL410" i="5"/>
  <c r="AH410" i="5"/>
  <c r="AD410" i="5"/>
  <c r="AE410" i="5"/>
  <c r="AC447" i="5"/>
  <c r="A447" i="5"/>
  <c r="AB447" i="5"/>
  <c r="AH447" i="5"/>
  <c r="AJ447" i="5" s="1"/>
  <c r="AP447" i="5" s="1"/>
  <c r="AC449" i="5"/>
  <c r="A449" i="5"/>
  <c r="AB449" i="5"/>
  <c r="AH449" i="5"/>
  <c r="AI449" i="5" s="1"/>
  <c r="AO449" i="5" s="1"/>
  <c r="AL451" i="5"/>
  <c r="AC451" i="5"/>
  <c r="A451" i="5"/>
  <c r="AB451" i="5"/>
  <c r="AH451" i="5"/>
  <c r="AJ451" i="5" s="1"/>
  <c r="AP451" i="5" s="1"/>
  <c r="AC453" i="5"/>
  <c r="A453" i="5"/>
  <c r="AB453" i="5"/>
  <c r="AH453" i="5"/>
  <c r="AI453" i="5" s="1"/>
  <c r="AO453" i="5" s="1"/>
  <c r="AC455" i="5"/>
  <c r="A455" i="5"/>
  <c r="AB455" i="5"/>
  <c r="AH455" i="5"/>
  <c r="AJ455" i="5" s="1"/>
  <c r="AP455" i="5" s="1"/>
  <c r="AC457" i="5"/>
  <c r="A457" i="5"/>
  <c r="AB457" i="5"/>
  <c r="AH457" i="5"/>
  <c r="AI457" i="5" s="1"/>
  <c r="AO457" i="5" s="1"/>
  <c r="AP459" i="5"/>
  <c r="AC459" i="5"/>
  <c r="A459" i="5"/>
  <c r="AB459" i="5"/>
  <c r="AH459" i="5"/>
  <c r="AJ459" i="5" s="1"/>
  <c r="AC461" i="5"/>
  <c r="A461" i="5"/>
  <c r="AB461" i="5"/>
  <c r="AH461" i="5"/>
  <c r="AI461" i="5" s="1"/>
  <c r="AB463" i="5"/>
  <c r="BG463" i="5"/>
  <c r="AD463" i="5"/>
  <c r="AH463" i="5"/>
  <c r="AI463" i="5" s="1"/>
  <c r="AC463" i="5"/>
  <c r="AA463" i="5"/>
  <c r="AA447" i="5"/>
  <c r="AI447" i="5"/>
  <c r="AA449" i="5"/>
  <c r="AA451" i="5"/>
  <c r="AA453" i="5"/>
  <c r="AA455" i="5"/>
  <c r="AA457" i="5"/>
  <c r="AA459" i="5"/>
  <c r="AI459" i="5"/>
  <c r="AO459" i="5" s="1"/>
  <c r="AQ459" i="5" s="1"/>
  <c r="AA461" i="5"/>
  <c r="AE463" i="5"/>
  <c r="AC446" i="5"/>
  <c r="A446" i="5"/>
  <c r="AB446" i="5"/>
  <c r="AH446" i="5"/>
  <c r="AI446" i="5" s="1"/>
  <c r="AO446" i="5" s="1"/>
  <c r="AD447" i="5"/>
  <c r="BG447" i="5"/>
  <c r="AC448" i="5"/>
  <c r="A448" i="5"/>
  <c r="AB448" i="5"/>
  <c r="AH448" i="5"/>
  <c r="AJ448" i="5" s="1"/>
  <c r="AP448" i="5" s="1"/>
  <c r="AD449" i="5"/>
  <c r="BG449" i="5"/>
  <c r="AC450" i="5"/>
  <c r="A450" i="5"/>
  <c r="AB450" i="5"/>
  <c r="AH450" i="5"/>
  <c r="AJ450" i="5" s="1"/>
  <c r="AP450" i="5" s="1"/>
  <c r="AD451" i="5"/>
  <c r="BG451" i="5"/>
  <c r="AC452" i="5"/>
  <c r="A452" i="5"/>
  <c r="AB452" i="5"/>
  <c r="AH452" i="5"/>
  <c r="AJ452" i="5" s="1"/>
  <c r="AP452" i="5" s="1"/>
  <c r="AD453" i="5"/>
  <c r="BG453" i="5"/>
  <c r="AL454" i="5"/>
  <c r="AC454" i="5"/>
  <c r="A454" i="5"/>
  <c r="AB454" i="5"/>
  <c r="AH454" i="5"/>
  <c r="AJ454" i="5" s="1"/>
  <c r="AP454" i="5" s="1"/>
  <c r="AD455" i="5"/>
  <c r="BG455" i="5"/>
  <c r="AC456" i="5"/>
  <c r="A456" i="5"/>
  <c r="AB456" i="5"/>
  <c r="AH456" i="5"/>
  <c r="AJ456" i="5" s="1"/>
  <c r="AP456" i="5" s="1"/>
  <c r="AD457" i="5"/>
  <c r="BG457" i="5"/>
  <c r="AC458" i="5"/>
  <c r="A458" i="5"/>
  <c r="AB458" i="5"/>
  <c r="AH458" i="5"/>
  <c r="AJ458" i="5" s="1"/>
  <c r="AP458" i="5" s="1"/>
  <c r="AD459" i="5"/>
  <c r="AL459" i="5"/>
  <c r="BG459" i="5"/>
  <c r="BH459" i="5" s="1"/>
  <c r="AC460" i="5"/>
  <c r="A460" i="5"/>
  <c r="AJ460" i="5"/>
  <c r="AP460" i="5" s="1"/>
  <c r="AB460" i="5"/>
  <c r="AH460" i="5"/>
  <c r="AD461" i="5"/>
  <c r="BG461" i="5"/>
  <c r="AC462" i="5"/>
  <c r="A462" i="5"/>
  <c r="AB462" i="5"/>
  <c r="AH462" i="5"/>
  <c r="AJ462" i="5" s="1"/>
  <c r="AP462" i="5" s="1"/>
  <c r="AD411" i="5"/>
  <c r="AH411" i="5"/>
  <c r="AL411" i="5"/>
  <c r="BG411" i="5"/>
  <c r="BH411" i="5" s="1"/>
  <c r="AD412" i="5"/>
  <c r="AH412" i="5"/>
  <c r="AL412" i="5"/>
  <c r="BG412" i="5"/>
  <c r="BH412" i="5" s="1"/>
  <c r="AD413" i="5"/>
  <c r="AH413" i="5"/>
  <c r="AL413" i="5"/>
  <c r="BG413" i="5"/>
  <c r="BH413" i="5" s="1"/>
  <c r="AD414" i="5"/>
  <c r="AH414" i="5"/>
  <c r="AL414" i="5"/>
  <c r="BG414" i="5"/>
  <c r="BH414" i="5" s="1"/>
  <c r="AD415" i="5"/>
  <c r="AH415" i="5"/>
  <c r="AL415" i="5"/>
  <c r="BG415" i="5"/>
  <c r="BH415" i="5" s="1"/>
  <c r="AD416" i="5"/>
  <c r="AH416" i="5"/>
  <c r="AL416" i="5"/>
  <c r="BG416" i="5"/>
  <c r="BH416" i="5" s="1"/>
  <c r="AD417" i="5"/>
  <c r="AH417" i="5"/>
  <c r="AL417" i="5"/>
  <c r="BG417" i="5"/>
  <c r="BH417" i="5" s="1"/>
  <c r="AD418" i="5"/>
  <c r="AH418" i="5"/>
  <c r="AL418" i="5"/>
  <c r="BG418" i="5"/>
  <c r="BH418" i="5" s="1"/>
  <c r="AD419" i="5"/>
  <c r="AH419" i="5"/>
  <c r="AL419" i="5"/>
  <c r="BG419" i="5"/>
  <c r="BH419" i="5" s="1"/>
  <c r="AD420" i="5"/>
  <c r="AH420" i="5"/>
  <c r="AL420" i="5"/>
  <c r="BG420" i="5"/>
  <c r="BH420" i="5" s="1"/>
  <c r="AD421" i="5"/>
  <c r="AH421" i="5"/>
  <c r="AL421" i="5"/>
  <c r="BG421" i="5"/>
  <c r="BH421" i="5" s="1"/>
  <c r="AD422" i="5"/>
  <c r="AH422" i="5"/>
  <c r="AL422" i="5"/>
  <c r="BG422" i="5"/>
  <c r="BH422" i="5" s="1"/>
  <c r="AD423" i="5"/>
  <c r="AH423" i="5"/>
  <c r="AL423" i="5"/>
  <c r="BG423" i="5"/>
  <c r="BH423" i="5" s="1"/>
  <c r="AD424" i="5"/>
  <c r="AH424" i="5"/>
  <c r="AL424" i="5"/>
  <c r="BG424" i="5"/>
  <c r="BH424" i="5" s="1"/>
  <c r="AD425" i="5"/>
  <c r="AH425" i="5"/>
  <c r="AL425" i="5"/>
  <c r="BG425" i="5"/>
  <c r="BH425" i="5" s="1"/>
  <c r="AD426" i="5"/>
  <c r="AH426" i="5"/>
  <c r="AL426" i="5"/>
  <c r="BG426" i="5"/>
  <c r="BH426" i="5" s="1"/>
  <c r="AD427" i="5"/>
  <c r="AH427" i="5"/>
  <c r="AL427" i="5"/>
  <c r="BG427" i="5"/>
  <c r="BH427" i="5" s="1"/>
  <c r="AD428" i="5"/>
  <c r="AH428" i="5"/>
  <c r="AL428" i="5"/>
  <c r="BG428" i="5"/>
  <c r="BH428" i="5" s="1"/>
  <c r="AD429" i="5"/>
  <c r="AH429" i="5"/>
  <c r="AL429" i="5"/>
  <c r="BG429" i="5"/>
  <c r="BH429" i="5" s="1"/>
  <c r="AD430" i="5"/>
  <c r="AH430" i="5"/>
  <c r="AL430" i="5"/>
  <c r="BG430" i="5"/>
  <c r="BH430" i="5" s="1"/>
  <c r="AD431" i="5"/>
  <c r="AH431" i="5"/>
  <c r="AL431" i="5"/>
  <c r="BG431" i="5"/>
  <c r="BH431" i="5" s="1"/>
  <c r="AD432" i="5"/>
  <c r="AH432" i="5"/>
  <c r="AL432" i="5"/>
  <c r="BG432" i="5"/>
  <c r="BH432" i="5" s="1"/>
  <c r="AD433" i="5"/>
  <c r="AH433" i="5"/>
  <c r="AL433" i="5"/>
  <c r="BG433" i="5"/>
  <c r="BH433" i="5" s="1"/>
  <c r="AD434" i="5"/>
  <c r="AH434" i="5"/>
  <c r="AL434" i="5"/>
  <c r="BG434" i="5"/>
  <c r="BH434" i="5" s="1"/>
  <c r="AD435" i="5"/>
  <c r="AH435" i="5"/>
  <c r="AL435" i="5"/>
  <c r="BG435" i="5"/>
  <c r="BH435" i="5" s="1"/>
  <c r="AD436" i="5"/>
  <c r="AH436" i="5"/>
  <c r="AL436" i="5"/>
  <c r="BG436" i="5"/>
  <c r="BH436" i="5" s="1"/>
  <c r="AD437" i="5"/>
  <c r="AH437" i="5"/>
  <c r="AL437" i="5"/>
  <c r="BG437" i="5"/>
  <c r="BH437" i="5" s="1"/>
  <c r="AD438" i="5"/>
  <c r="AH438" i="5"/>
  <c r="AL438" i="5"/>
  <c r="BG438" i="5"/>
  <c r="AD439" i="5"/>
  <c r="AH439" i="5"/>
  <c r="AL439" i="5"/>
  <c r="BG439" i="5"/>
  <c r="BH439" i="5" s="1"/>
  <c r="AD440" i="5"/>
  <c r="AH440" i="5"/>
  <c r="AL440" i="5"/>
  <c r="BG440" i="5"/>
  <c r="BH440" i="5" s="1"/>
  <c r="AD441" i="5"/>
  <c r="AH441" i="5"/>
  <c r="AL441" i="5"/>
  <c r="BG441" i="5"/>
  <c r="AD442" i="5"/>
  <c r="AH442" i="5"/>
  <c r="AL442" i="5"/>
  <c r="BG442" i="5"/>
  <c r="BH442" i="5" s="1"/>
  <c r="AD443" i="5"/>
  <c r="AH443" i="5"/>
  <c r="AL443" i="5"/>
  <c r="BG443" i="5"/>
  <c r="BH443" i="5" s="1"/>
  <c r="AD444" i="5"/>
  <c r="AH444" i="5"/>
  <c r="AL444" i="5"/>
  <c r="BG444" i="5"/>
  <c r="BH444" i="5" s="1"/>
  <c r="AO445" i="5"/>
  <c r="AJ445" i="5"/>
  <c r="AP445" i="5" s="1"/>
  <c r="AD445" i="5"/>
  <c r="AH445" i="5"/>
  <c r="AI445" i="5" s="1"/>
  <c r="AN445" i="5"/>
  <c r="AA446" i="5"/>
  <c r="AE447" i="5"/>
  <c r="AA448" i="5"/>
  <c r="AE449" i="5"/>
  <c r="AA450" i="5"/>
  <c r="AI450" i="5"/>
  <c r="AE451" i="5"/>
  <c r="AA452" i="5"/>
  <c r="AI452" i="5"/>
  <c r="AE453" i="5"/>
  <c r="AA454" i="5"/>
  <c r="AE455" i="5"/>
  <c r="AA456" i="5"/>
  <c r="AE457" i="5"/>
  <c r="AA458" i="5"/>
  <c r="AE459" i="5"/>
  <c r="AA460" i="5"/>
  <c r="AI460" i="5"/>
  <c r="AE461" i="5"/>
  <c r="AA462" i="5"/>
  <c r="AI462" i="5"/>
  <c r="AO462" i="5" s="1"/>
  <c r="A463" i="5"/>
  <c r="AB466" i="5"/>
  <c r="AE466" i="5"/>
  <c r="AL466" i="5"/>
  <c r="AO465" i="5"/>
  <c r="AJ465" i="5"/>
  <c r="AP465" i="5" s="1"/>
  <c r="AB465" i="5"/>
  <c r="AE465" i="5"/>
  <c r="AA466" i="5"/>
  <c r="AJ464" i="5"/>
  <c r="AP464" i="5" s="1"/>
  <c r="AB464" i="5"/>
  <c r="AN464" i="5" s="1"/>
  <c r="AE464" i="5"/>
  <c r="AO464" i="5"/>
  <c r="AA465" i="5"/>
  <c r="AC466" i="5"/>
  <c r="AH466" i="5"/>
  <c r="AI466" i="5" s="1"/>
  <c r="AB480" i="5"/>
  <c r="AH480" i="5"/>
  <c r="AI480" i="5" s="1"/>
  <c r="AO480" i="5" s="1"/>
  <c r="AC480" i="5"/>
  <c r="AL480" i="5"/>
  <c r="AA480" i="5"/>
  <c r="BG480" i="5"/>
  <c r="AE480" i="5"/>
  <c r="A480" i="5"/>
  <c r="AD480" i="5"/>
  <c r="AB483" i="5"/>
  <c r="AE483" i="5"/>
  <c r="AA483" i="5"/>
  <c r="BG483" i="5"/>
  <c r="AD483" i="5"/>
  <c r="AC483" i="5"/>
  <c r="A483" i="5"/>
  <c r="AH483" i="5"/>
  <c r="AJ483" i="5" s="1"/>
  <c r="AP483" i="5" s="1"/>
  <c r="AB467" i="5"/>
  <c r="AN467" i="5" s="1"/>
  <c r="AB468" i="5"/>
  <c r="AN468" i="5" s="1"/>
  <c r="AB469" i="5"/>
  <c r="AN469" i="5" s="1"/>
  <c r="AB470" i="5"/>
  <c r="AN470" i="5" s="1"/>
  <c r="AB471" i="5"/>
  <c r="AN471" i="5" s="1"/>
  <c r="AB481" i="5"/>
  <c r="BG481" i="5"/>
  <c r="AD481" i="5"/>
  <c r="AH481" i="5"/>
  <c r="AJ481" i="5" s="1"/>
  <c r="AP481" i="5" s="1"/>
  <c r="AC481" i="5"/>
  <c r="AL481" i="5"/>
  <c r="AD467" i="5"/>
  <c r="AH467" i="5"/>
  <c r="AI467" i="5" s="1"/>
  <c r="AO467" i="5" s="1"/>
  <c r="AL467" i="5"/>
  <c r="BG467" i="5"/>
  <c r="BH467" i="5" s="1"/>
  <c r="AD468" i="5"/>
  <c r="AH468" i="5"/>
  <c r="AI468" i="5" s="1"/>
  <c r="AO468" i="5" s="1"/>
  <c r="AL468" i="5"/>
  <c r="BG468" i="5"/>
  <c r="AD469" i="5"/>
  <c r="AH469" i="5"/>
  <c r="AL469" i="5"/>
  <c r="BG469" i="5"/>
  <c r="BH469" i="5" s="1"/>
  <c r="AD470" i="5"/>
  <c r="AH470" i="5"/>
  <c r="AI470" i="5" s="1"/>
  <c r="AO470" i="5" s="1"/>
  <c r="AL470" i="5"/>
  <c r="BG470" i="5"/>
  <c r="AD471" i="5"/>
  <c r="AH471" i="5"/>
  <c r="AI471" i="5" s="1"/>
  <c r="AO471" i="5" s="1"/>
  <c r="AL471" i="5"/>
  <c r="BG471" i="5"/>
  <c r="BH471" i="5" s="1"/>
  <c r="A478" i="5"/>
  <c r="AC478" i="5"/>
  <c r="A479" i="5"/>
  <c r="AC479" i="5"/>
  <c r="AL479" i="5"/>
  <c r="AD482" i="5"/>
  <c r="AI482" i="5"/>
  <c r="AD472" i="5"/>
  <c r="AH472" i="5"/>
  <c r="AL472" i="5"/>
  <c r="BG472" i="5"/>
  <c r="BH472" i="5" s="1"/>
  <c r="AD473" i="5"/>
  <c r="AH473" i="5"/>
  <c r="AL473" i="5"/>
  <c r="BG473" i="5"/>
  <c r="AD474" i="5"/>
  <c r="AH474" i="5"/>
  <c r="AL474" i="5"/>
  <c r="BG474" i="5"/>
  <c r="BH474" i="5" s="1"/>
  <c r="AD475" i="5"/>
  <c r="AH475" i="5"/>
  <c r="AL475" i="5"/>
  <c r="BG475" i="5"/>
  <c r="BH475" i="5" s="1"/>
  <c r="AD476" i="5"/>
  <c r="AH476" i="5"/>
  <c r="AL476" i="5"/>
  <c r="BG476" i="5"/>
  <c r="AD477" i="5"/>
  <c r="AH477" i="5"/>
  <c r="AL477" i="5"/>
  <c r="BG477" i="5"/>
  <c r="BH477" i="5" s="1"/>
  <c r="AD478" i="5"/>
  <c r="AH478" i="5"/>
  <c r="BG478" i="5"/>
  <c r="AD479" i="5"/>
  <c r="AH479" i="5"/>
  <c r="BG479" i="5"/>
  <c r="AJ482" i="5"/>
  <c r="AP482" i="5" s="1"/>
  <c r="AB482" i="5"/>
  <c r="AE482" i="5"/>
  <c r="AL482" i="5"/>
  <c r="AB484" i="5"/>
  <c r="BH484" i="5"/>
  <c r="AE484" i="5"/>
  <c r="AA484" i="5"/>
  <c r="AH484" i="5"/>
  <c r="AI484" i="5" s="1"/>
  <c r="AO484" i="5" s="1"/>
  <c r="AC495" i="5"/>
  <c r="A495" i="5"/>
  <c r="AE495" i="5"/>
  <c r="AD485" i="5"/>
  <c r="AH485" i="5"/>
  <c r="AL485" i="5"/>
  <c r="BG485" i="5"/>
  <c r="BH485" i="5" s="1"/>
  <c r="AD486" i="5"/>
  <c r="AH486" i="5"/>
  <c r="AL486" i="5"/>
  <c r="BG486" i="5"/>
  <c r="BH486" i="5" s="1"/>
  <c r="AD487" i="5"/>
  <c r="AH487" i="5"/>
  <c r="AL487" i="5"/>
  <c r="BG487" i="5"/>
  <c r="BH487" i="5" s="1"/>
  <c r="AD488" i="5"/>
  <c r="AH488" i="5"/>
  <c r="AL488" i="5"/>
  <c r="BG488" i="5"/>
  <c r="BH488" i="5" s="1"/>
  <c r="AD489" i="5"/>
  <c r="AH489" i="5"/>
  <c r="AL489" i="5"/>
  <c r="BG489" i="5"/>
  <c r="BH489" i="5" s="1"/>
  <c r="AD490" i="5"/>
  <c r="AH490" i="5"/>
  <c r="AL490" i="5"/>
  <c r="BG490" i="5"/>
  <c r="BH490" i="5" s="1"/>
  <c r="AD491" i="5"/>
  <c r="AH491" i="5"/>
  <c r="AL491" i="5"/>
  <c r="BG491" i="5"/>
  <c r="BH491" i="5" s="1"/>
  <c r="AD492" i="5"/>
  <c r="AH492" i="5"/>
  <c r="AL492" i="5"/>
  <c r="BG492" i="5"/>
  <c r="BH492" i="5" s="1"/>
  <c r="AD493" i="5"/>
  <c r="AH493" i="5"/>
  <c r="AL493" i="5"/>
  <c r="BG493" i="5"/>
  <c r="BH493" i="5" s="1"/>
  <c r="BH494" i="5"/>
  <c r="AC494" i="5"/>
  <c r="A494" i="5"/>
  <c r="AE494" i="5"/>
  <c r="AJ494" i="5"/>
  <c r="AP494" i="5" s="1"/>
  <c r="AA495" i="5"/>
  <c r="AL495" i="5"/>
  <c r="AH497" i="5"/>
  <c r="AJ497" i="5" s="1"/>
  <c r="AP497" i="5" s="1"/>
  <c r="AB495" i="5"/>
  <c r="AH495" i="5"/>
  <c r="AI495" i="5" s="1"/>
  <c r="AO495" i="5" s="1"/>
  <c r="AE497" i="5"/>
  <c r="AA497" i="5"/>
  <c r="BG497" i="5"/>
  <c r="AD497" i="5"/>
  <c r="AB497" i="5"/>
  <c r="AL497" i="5"/>
  <c r="AI496" i="5"/>
  <c r="AE496" i="5"/>
  <c r="AA496" i="5"/>
  <c r="AN496" i="5" s="1"/>
  <c r="BH496" i="5"/>
  <c r="AC498" i="5"/>
  <c r="AH498" i="5"/>
  <c r="AJ498" i="5" s="1"/>
  <c r="AP498" i="5" s="1"/>
  <c r="AD499" i="5"/>
  <c r="AJ499" i="5"/>
  <c r="AP499" i="5" s="1"/>
  <c r="BG499" i="5"/>
  <c r="AI499" i="5"/>
  <c r="AE499" i="5"/>
  <c r="AA499" i="5"/>
  <c r="AE498" i="5"/>
  <c r="AA498" i="5"/>
  <c r="AB499" i="5"/>
  <c r="AD500" i="5"/>
  <c r="AH500" i="5"/>
  <c r="AJ500" i="5" s="1"/>
  <c r="AP500" i="5" s="1"/>
  <c r="AL500" i="5"/>
  <c r="BG500" i="5"/>
  <c r="BH500" i="5" s="1"/>
  <c r="AA500" i="5"/>
  <c r="AN500" i="5" s="1"/>
  <c r="AE500" i="5"/>
  <c r="AI107" i="5" l="1"/>
  <c r="AO107" i="5" s="1"/>
  <c r="AI115" i="5"/>
  <c r="AO115" i="5" s="1"/>
  <c r="BH115" i="5"/>
  <c r="BH96" i="5"/>
  <c r="BH62" i="5"/>
  <c r="AJ109" i="5"/>
  <c r="AP109" i="5" s="1"/>
  <c r="AO9" i="5"/>
  <c r="AO10" i="5"/>
  <c r="AI103" i="5"/>
  <c r="AO103" i="5" s="1"/>
  <c r="BH9" i="5"/>
  <c r="AN16" i="5"/>
  <c r="AN14" i="5"/>
  <c r="BH26" i="5"/>
  <c r="BH16" i="5"/>
  <c r="AI99" i="5"/>
  <c r="BH5" i="5"/>
  <c r="BH43" i="5"/>
  <c r="BH73" i="5"/>
  <c r="AN9" i="5"/>
  <c r="AN6" i="5"/>
  <c r="AN5" i="5"/>
  <c r="BH15" i="5"/>
  <c r="AI95" i="5"/>
  <c r="AI44" i="5"/>
  <c r="AO44" i="5" s="1"/>
  <c r="AQ44" i="5" s="1"/>
  <c r="BH6" i="5"/>
  <c r="AN17" i="5"/>
  <c r="AN11" i="5"/>
  <c r="BH90" i="5"/>
  <c r="BH76" i="5"/>
  <c r="BH17" i="5"/>
  <c r="BH37" i="5"/>
  <c r="AO11" i="5"/>
  <c r="AJ100" i="5"/>
  <c r="AP100" i="5" s="1"/>
  <c r="AP41" i="5"/>
  <c r="AN15" i="5"/>
  <c r="AJ13" i="5"/>
  <c r="AP13" i="5" s="1"/>
  <c r="AQ13" i="5" s="1"/>
  <c r="AN7" i="5"/>
  <c r="AJ31" i="5"/>
  <c r="AP31" i="5" s="1"/>
  <c r="BH52" i="5"/>
  <c r="BH68" i="5"/>
  <c r="BH87" i="5"/>
  <c r="BH55" i="5"/>
  <c r="AI93" i="5"/>
  <c r="AO93" i="5" s="1"/>
  <c r="AQ93" i="5" s="1"/>
  <c r="BH93" i="5"/>
  <c r="AP89" i="5"/>
  <c r="BH59" i="5"/>
  <c r="BH53" i="5"/>
  <c r="BH49" i="5"/>
  <c r="AI55" i="5"/>
  <c r="AO55" i="5" s="1"/>
  <c r="AQ55" i="5" s="1"/>
  <c r="AP54" i="5"/>
  <c r="BH82" i="5"/>
  <c r="BH65" i="5"/>
  <c r="BH66" i="5"/>
  <c r="BH60" i="5"/>
  <c r="BH57" i="5"/>
  <c r="BH46" i="5"/>
  <c r="BH42" i="5"/>
  <c r="BH25" i="5"/>
  <c r="BH29" i="5"/>
  <c r="BH21" i="5"/>
  <c r="AJ5" i="5"/>
  <c r="AP5" i="5" s="1"/>
  <c r="AQ5" i="5" s="1"/>
  <c r="AO37" i="5"/>
  <c r="BH12" i="5"/>
  <c r="BH8" i="5"/>
  <c r="AI104" i="5"/>
  <c r="AO104" i="5" s="1"/>
  <c r="AQ104" i="5" s="1"/>
  <c r="BH151" i="5"/>
  <c r="BH139" i="5"/>
  <c r="BH119" i="5"/>
  <c r="AO130" i="5"/>
  <c r="AI112" i="5"/>
  <c r="AO112" i="5" s="1"/>
  <c r="AQ112" i="5" s="1"/>
  <c r="AO95" i="5"/>
  <c r="AQ95" i="5" s="1"/>
  <c r="BH61" i="5"/>
  <c r="BH142" i="5"/>
  <c r="BH138" i="5"/>
  <c r="BH95" i="5"/>
  <c r="BH70" i="5"/>
  <c r="BH153" i="5"/>
  <c r="BH78" i="5"/>
  <c r="BH63" i="5"/>
  <c r="AP91" i="5"/>
  <c r="BH75" i="5"/>
  <c r="AO137" i="5"/>
  <c r="BH145" i="5"/>
  <c r="BH148" i="5"/>
  <c r="AO127" i="5"/>
  <c r="BH118" i="5"/>
  <c r="AP40" i="5"/>
  <c r="BH129" i="5"/>
  <c r="AI60" i="5"/>
  <c r="AO60" i="5" s="1"/>
  <c r="AQ60" i="5" s="1"/>
  <c r="BH146" i="5"/>
  <c r="BH131" i="5"/>
  <c r="BH88" i="5"/>
  <c r="BH64" i="5"/>
  <c r="AO140" i="5"/>
  <c r="AO134" i="5"/>
  <c r="AO118" i="5"/>
  <c r="AO100" i="5"/>
  <c r="AO99" i="5"/>
  <c r="AQ99" i="5" s="1"/>
  <c r="BH103" i="5"/>
  <c r="BH92" i="5"/>
  <c r="AO31" i="5"/>
  <c r="AI84" i="5"/>
  <c r="AO84" i="5" s="1"/>
  <c r="AQ84" i="5" s="1"/>
  <c r="AI45" i="5"/>
  <c r="AO45" i="5" s="1"/>
  <c r="AQ45" i="5" s="1"/>
  <c r="AI72" i="5"/>
  <c r="AO72" i="5" s="1"/>
  <c r="AQ72" i="5" s="1"/>
  <c r="AJ111" i="5"/>
  <c r="AP111" i="5" s="1"/>
  <c r="AJ15" i="5"/>
  <c r="AP15" i="5" s="1"/>
  <c r="AJ116" i="5"/>
  <c r="AP116" i="5" s="1"/>
  <c r="AI80" i="5"/>
  <c r="AO80" i="5" s="1"/>
  <c r="AQ80" i="5" s="1"/>
  <c r="AI46" i="5"/>
  <c r="AO46" i="5" s="1"/>
  <c r="AQ46" i="5" s="1"/>
  <c r="AI42" i="5"/>
  <c r="AO42" i="5" s="1"/>
  <c r="AQ42" i="5" s="1"/>
  <c r="AI68" i="5"/>
  <c r="AO68" i="5" s="1"/>
  <c r="AQ68" i="5" s="1"/>
  <c r="AI70" i="5"/>
  <c r="AO70" i="5" s="1"/>
  <c r="AQ70" i="5" s="1"/>
  <c r="BH67" i="5"/>
  <c r="AN24" i="5"/>
  <c r="AN13" i="5"/>
  <c r="BH18" i="5"/>
  <c r="BH14" i="5"/>
  <c r="BH10" i="5"/>
  <c r="BH123" i="5"/>
  <c r="BH97" i="5"/>
  <c r="AI67" i="5"/>
  <c r="AO67" i="5" s="1"/>
  <c r="AQ67" i="5" s="1"/>
  <c r="AI62" i="5"/>
  <c r="AO62" i="5" s="1"/>
  <c r="AQ62" i="5" s="1"/>
  <c r="BH51" i="5"/>
  <c r="BH102" i="5"/>
  <c r="BH72" i="5"/>
  <c r="BH45" i="5"/>
  <c r="BH152" i="5"/>
  <c r="BH150" i="5"/>
  <c r="BH147" i="5"/>
  <c r="BH144" i="5"/>
  <c r="BH141" i="5"/>
  <c r="BH120" i="5"/>
  <c r="AI96" i="5"/>
  <c r="AO96" i="5" s="1"/>
  <c r="AQ96" i="5" s="1"/>
  <c r="AI85" i="5"/>
  <c r="AO85" i="5" s="1"/>
  <c r="AQ85" i="5" s="1"/>
  <c r="BH89" i="5"/>
  <c r="BH77" i="5"/>
  <c r="BH74" i="5"/>
  <c r="BH54" i="5"/>
  <c r="BH44" i="5"/>
  <c r="BH40" i="5"/>
  <c r="BH109" i="5"/>
  <c r="BH105" i="5"/>
  <c r="AN8" i="5"/>
  <c r="AI39" i="5"/>
  <c r="AO39" i="5" s="1"/>
  <c r="AJ23" i="5"/>
  <c r="AP23" i="5" s="1"/>
  <c r="AN18" i="5"/>
  <c r="BH134" i="5"/>
  <c r="BH130" i="5"/>
  <c r="BH127" i="5"/>
  <c r="BH121" i="5"/>
  <c r="BH100" i="5"/>
  <c r="AN97" i="5"/>
  <c r="AI66" i="5"/>
  <c r="AO66" i="5" s="1"/>
  <c r="BH111" i="5"/>
  <c r="BH122" i="5"/>
  <c r="AI74" i="5"/>
  <c r="AO74" i="5" s="1"/>
  <c r="AQ74" i="5" s="1"/>
  <c r="AI56" i="5"/>
  <c r="AO56" i="5" s="1"/>
  <c r="AQ56" i="5" s="1"/>
  <c r="BH50" i="5"/>
  <c r="BH48" i="5"/>
  <c r="BH85" i="5"/>
  <c r="BH135" i="5"/>
  <c r="BH126" i="5"/>
  <c r="AI48" i="5"/>
  <c r="AO48" i="5" s="1"/>
  <c r="AQ48" i="5" s="1"/>
  <c r="BH84" i="5"/>
  <c r="BH149" i="5"/>
  <c r="BH140" i="5"/>
  <c r="BH136" i="5"/>
  <c r="BH132" i="5"/>
  <c r="BH128" i="5"/>
  <c r="BH124" i="5"/>
  <c r="AJ108" i="5"/>
  <c r="AP108" i="5" s="1"/>
  <c r="BH99" i="5"/>
  <c r="AI79" i="5"/>
  <c r="AO79" i="5" s="1"/>
  <c r="AQ79" i="5" s="1"/>
  <c r="AI75" i="5"/>
  <c r="AO75" i="5" s="1"/>
  <c r="AQ75" i="5" s="1"/>
  <c r="AI58" i="5"/>
  <c r="AO58" i="5" s="1"/>
  <c r="AQ58" i="5" s="1"/>
  <c r="AI54" i="5"/>
  <c r="AO54" i="5" s="1"/>
  <c r="AI52" i="5"/>
  <c r="AO52" i="5" s="1"/>
  <c r="AQ52" i="5" s="1"/>
  <c r="BH110" i="5"/>
  <c r="BH98" i="5"/>
  <c r="BH71" i="5"/>
  <c r="BH58" i="5"/>
  <c r="BH113" i="5"/>
  <c r="BH143" i="5"/>
  <c r="BH137" i="5"/>
  <c r="BH133" i="5"/>
  <c r="BH125" i="5"/>
  <c r="BH117" i="5"/>
  <c r="AI91" i="5"/>
  <c r="AO91" i="5" s="1"/>
  <c r="AI83" i="5"/>
  <c r="AO83" i="5" s="1"/>
  <c r="AQ83" i="5" s="1"/>
  <c r="AI71" i="5"/>
  <c r="AO71" i="5" s="1"/>
  <c r="AQ71" i="5" s="1"/>
  <c r="AI41" i="5"/>
  <c r="AO41" i="5" s="1"/>
  <c r="BH83" i="5"/>
  <c r="BH56" i="5"/>
  <c r="BH41" i="5"/>
  <c r="AI59" i="5"/>
  <c r="AO59" i="5" s="1"/>
  <c r="AQ59" i="5" s="1"/>
  <c r="BH69" i="5"/>
  <c r="AN294" i="5"/>
  <c r="AN282" i="5"/>
  <c r="AN313" i="5"/>
  <c r="BH287" i="5"/>
  <c r="AN110" i="5"/>
  <c r="BH33" i="5"/>
  <c r="AN28" i="5"/>
  <c r="AN20" i="5"/>
  <c r="AN296" i="5"/>
  <c r="AN280" i="5"/>
  <c r="AN489" i="5"/>
  <c r="AN292" i="5"/>
  <c r="BH80" i="5"/>
  <c r="AO403" i="5"/>
  <c r="AO399" i="5"/>
  <c r="AQ399" i="5" s="1"/>
  <c r="BH373" i="5"/>
  <c r="AO345" i="5"/>
  <c r="AN339" i="5"/>
  <c r="BH351" i="5"/>
  <c r="BH339" i="5"/>
  <c r="AQ303" i="5"/>
  <c r="AQ301" i="5"/>
  <c r="AO332" i="5"/>
  <c r="AQ332" i="5" s="1"/>
  <c r="BH304" i="5"/>
  <c r="AO335" i="5"/>
  <c r="BH270" i="5"/>
  <c r="BH268" i="5"/>
  <c r="AO216" i="5"/>
  <c r="AO189" i="5"/>
  <c r="AO188" i="5"/>
  <c r="BH116" i="5"/>
  <c r="BH94" i="5"/>
  <c r="AO355" i="5"/>
  <c r="AQ355" i="5" s="1"/>
  <c r="AN393" i="5"/>
  <c r="AN379" i="5"/>
  <c r="AO213" i="5"/>
  <c r="AO499" i="5"/>
  <c r="AQ499" i="5" s="1"/>
  <c r="AN495" i="5"/>
  <c r="AO482" i="5"/>
  <c r="AO460" i="5"/>
  <c r="AQ460" i="5" s="1"/>
  <c r="AO447" i="5"/>
  <c r="AO496" i="5"/>
  <c r="AQ496" i="5" s="1"/>
  <c r="BH495" i="5"/>
  <c r="BH481" i="5"/>
  <c r="AO466" i="5"/>
  <c r="AO452" i="5"/>
  <c r="AO450" i="5"/>
  <c r="AO463" i="5"/>
  <c r="AO461" i="5"/>
  <c r="BH410" i="5"/>
  <c r="AN366" i="5"/>
  <c r="AN341" i="5"/>
  <c r="AL347" i="5"/>
  <c r="AO292" i="5"/>
  <c r="BH202" i="5"/>
  <c r="AO199" i="5"/>
  <c r="BH216" i="5"/>
  <c r="AO208" i="5"/>
  <c r="BH189" i="5"/>
  <c r="AO32" i="5"/>
  <c r="AQ32" i="5" s="1"/>
  <c r="AO22" i="5"/>
  <c r="AN19" i="5"/>
  <c r="BH39" i="5"/>
  <c r="AO3" i="5"/>
  <c r="AO23" i="5"/>
  <c r="AN428" i="5"/>
  <c r="AO209" i="5"/>
  <c r="AO400" i="5"/>
  <c r="BH336" i="5"/>
  <c r="AO285" i="5"/>
  <c r="AQ217" i="5"/>
  <c r="AQ209" i="5"/>
  <c r="AO193" i="5"/>
  <c r="AL80" i="5"/>
  <c r="AO397" i="5"/>
  <c r="AO494" i="5"/>
  <c r="AQ494" i="5" s="1"/>
  <c r="AN432" i="5"/>
  <c r="AQ337" i="5"/>
  <c r="AO326" i="5"/>
  <c r="AO322" i="5"/>
  <c r="AO318" i="5"/>
  <c r="AO314" i="5"/>
  <c r="AQ314" i="5" s="1"/>
  <c r="AO310" i="5"/>
  <c r="BH278" i="5"/>
  <c r="BH264" i="5"/>
  <c r="BH257" i="5"/>
  <c r="BH206" i="5"/>
  <c r="BH200" i="5"/>
  <c r="AQ213" i="5"/>
  <c r="AO212" i="5"/>
  <c r="AQ212" i="5" s="1"/>
  <c r="AO210" i="5"/>
  <c r="BH193" i="5"/>
  <c r="BH176" i="5"/>
  <c r="AO174" i="5"/>
  <c r="AQ174" i="5" s="1"/>
  <c r="AO116" i="5"/>
  <c r="BH112" i="5"/>
  <c r="BH107" i="5"/>
  <c r="AQ66" i="5"/>
  <c r="BH114" i="5"/>
  <c r="AO111" i="5"/>
  <c r="BH106" i="5"/>
  <c r="BH91" i="5"/>
  <c r="BH81" i="5"/>
  <c r="AO108" i="5"/>
  <c r="AO113" i="5"/>
  <c r="AQ113" i="5" s="1"/>
  <c r="AO101" i="5"/>
  <c r="AQ101" i="5" s="1"/>
  <c r="AN4" i="5"/>
  <c r="BH3" i="5"/>
  <c r="AN476" i="5"/>
  <c r="AO337" i="5"/>
  <c r="AO358" i="5"/>
  <c r="AQ358" i="5" s="1"/>
  <c r="AO217" i="5"/>
  <c r="AO36" i="5"/>
  <c r="AQ36" i="5" s="1"/>
  <c r="AN347" i="5"/>
  <c r="AN345" i="5"/>
  <c r="AI352" i="5"/>
  <c r="AO352" i="5" s="1"/>
  <c r="AQ352" i="5" s="1"/>
  <c r="AQ306" i="5"/>
  <c r="AJ292" i="5"/>
  <c r="AP292" i="5" s="1"/>
  <c r="AJ290" i="5"/>
  <c r="AP290" i="5" s="1"/>
  <c r="AQ290" i="5" s="1"/>
  <c r="AJ286" i="5"/>
  <c r="AP286" i="5" s="1"/>
  <c r="BH210" i="5"/>
  <c r="AN177" i="5"/>
  <c r="AI180" i="5"/>
  <c r="AO180" i="5" s="1"/>
  <c r="AI94" i="5"/>
  <c r="AO94" i="5" s="1"/>
  <c r="AQ94" i="5" s="1"/>
  <c r="AI92" i="5"/>
  <c r="AO92" i="5" s="1"/>
  <c r="AQ92" i="5" s="1"/>
  <c r="AI88" i="5"/>
  <c r="AO88" i="5" s="1"/>
  <c r="AQ88" i="5" s="1"/>
  <c r="AI82" i="5"/>
  <c r="AO82" i="5" s="1"/>
  <c r="AQ82" i="5" s="1"/>
  <c r="AI73" i="5"/>
  <c r="AO73" i="5" s="1"/>
  <c r="AN70" i="5"/>
  <c r="AI49" i="5"/>
  <c r="AO49" i="5" s="1"/>
  <c r="AQ49" i="5" s="1"/>
  <c r="AI47" i="5"/>
  <c r="AO47" i="5" s="1"/>
  <c r="AQ47" i="5" s="1"/>
  <c r="AI43" i="5"/>
  <c r="AO43" i="5" s="1"/>
  <c r="AQ43" i="5" s="1"/>
  <c r="AN381" i="5"/>
  <c r="AI498" i="5"/>
  <c r="AO498" i="5" s="1"/>
  <c r="AQ498" i="5" s="1"/>
  <c r="AI458" i="5"/>
  <c r="AO458" i="5" s="1"/>
  <c r="AI448" i="5"/>
  <c r="AO448" i="5" s="1"/>
  <c r="AJ446" i="5"/>
  <c r="AP446" i="5" s="1"/>
  <c r="AN459" i="5"/>
  <c r="AN457" i="5"/>
  <c r="AN449" i="5"/>
  <c r="AI346" i="5"/>
  <c r="AO346" i="5" s="1"/>
  <c r="AQ346" i="5" s="1"/>
  <c r="AN290" i="5"/>
  <c r="AN286" i="5"/>
  <c r="AJ282" i="5"/>
  <c r="AP282" i="5" s="1"/>
  <c r="AQ282" i="5" s="1"/>
  <c r="AN188" i="5"/>
  <c r="AI176" i="5"/>
  <c r="AO176" i="5" s="1"/>
  <c r="AI89" i="5"/>
  <c r="AO89" i="5" s="1"/>
  <c r="AI86" i="5"/>
  <c r="AO86" i="5" s="1"/>
  <c r="AQ86" i="5" s="1"/>
  <c r="AI81" i="5"/>
  <c r="AO81" i="5" s="1"/>
  <c r="AQ81" i="5" s="1"/>
  <c r="AI77" i="5"/>
  <c r="AO77" i="5" s="1"/>
  <c r="AQ77" i="5" s="1"/>
  <c r="AI65" i="5"/>
  <c r="AO65" i="5" s="1"/>
  <c r="AQ65" i="5" s="1"/>
  <c r="AI40" i="5"/>
  <c r="AO40" i="5" s="1"/>
  <c r="AJ3" i="5"/>
  <c r="AP3" i="5" s="1"/>
  <c r="AN25" i="5"/>
  <c r="AN442" i="5"/>
  <c r="AN386" i="5"/>
  <c r="AN390" i="5"/>
  <c r="AN490" i="5"/>
  <c r="AQ446" i="5"/>
  <c r="AN407" i="5"/>
  <c r="AI336" i="5"/>
  <c r="AO336" i="5" s="1"/>
  <c r="AI87" i="5"/>
  <c r="AO87" i="5" s="1"/>
  <c r="AQ87" i="5" s="1"/>
  <c r="AI63" i="5"/>
  <c r="AO63" i="5" s="1"/>
  <c r="AQ63" i="5" s="1"/>
  <c r="AI61" i="5"/>
  <c r="AO61" i="5" s="1"/>
  <c r="AQ61" i="5" s="1"/>
  <c r="AI51" i="5"/>
  <c r="AO51" i="5" s="1"/>
  <c r="AQ51" i="5" s="1"/>
  <c r="AI50" i="5"/>
  <c r="AO50" i="5" s="1"/>
  <c r="AQ50" i="5" s="1"/>
  <c r="AN101" i="5"/>
  <c r="AN22" i="5"/>
  <c r="AN487" i="5"/>
  <c r="AN98" i="5"/>
  <c r="AN34" i="5"/>
  <c r="AN208" i="5"/>
  <c r="AN95" i="5"/>
  <c r="AN54" i="5"/>
  <c r="AN107" i="5"/>
  <c r="AN109" i="5"/>
  <c r="AN32" i="5"/>
  <c r="AN39" i="5"/>
  <c r="AN444" i="5"/>
  <c r="AN413" i="5"/>
  <c r="AN485" i="5"/>
  <c r="AN451" i="5"/>
  <c r="AN400" i="5"/>
  <c r="BH330" i="5"/>
  <c r="BH322" i="5"/>
  <c r="BH306" i="5"/>
  <c r="AN343" i="5"/>
  <c r="AN334" i="5"/>
  <c r="BH314" i="5"/>
  <c r="BH284" i="5"/>
  <c r="AN283" i="5"/>
  <c r="AN193" i="5"/>
  <c r="AN191" i="5"/>
  <c r="AN112" i="5"/>
  <c r="AN94" i="5"/>
  <c r="AN91" i="5"/>
  <c r="AN87" i="5"/>
  <c r="AN86" i="5"/>
  <c r="BH497" i="5"/>
  <c r="AN484" i="5"/>
  <c r="BH482" i="5"/>
  <c r="AN466" i="5"/>
  <c r="AN455" i="5"/>
  <c r="AI454" i="5"/>
  <c r="AO454" i="5" s="1"/>
  <c r="AQ454" i="5" s="1"/>
  <c r="AL455" i="5"/>
  <c r="BH451" i="5"/>
  <c r="BH447" i="5"/>
  <c r="AJ463" i="5"/>
  <c r="AP463" i="5" s="1"/>
  <c r="AN410" i="5"/>
  <c r="AN409" i="5"/>
  <c r="AN406" i="5"/>
  <c r="AL406" i="5"/>
  <c r="AL404" i="5"/>
  <c r="BH377" i="5"/>
  <c r="AL372" i="5"/>
  <c r="BH371" i="5"/>
  <c r="AL364" i="5"/>
  <c r="BH360" i="5"/>
  <c r="BH401" i="5"/>
  <c r="AN401" i="5"/>
  <c r="AN360" i="5"/>
  <c r="AN359" i="5"/>
  <c r="BH353" i="5"/>
  <c r="AN354" i="5"/>
  <c r="AJ349" i="5"/>
  <c r="AP349" i="5" s="1"/>
  <c r="AQ349" i="5" s="1"/>
  <c r="BH356" i="5"/>
  <c r="AI348" i="5"/>
  <c r="AO348" i="5" s="1"/>
  <c r="BH343" i="5"/>
  <c r="AI343" i="5"/>
  <c r="AO343" i="5" s="1"/>
  <c r="AN300" i="5"/>
  <c r="AI297" i="5"/>
  <c r="AO297" i="5" s="1"/>
  <c r="AQ297" i="5" s="1"/>
  <c r="AN332" i="5"/>
  <c r="BH329" i="5"/>
  <c r="BH321" i="5"/>
  <c r="BH483" i="5"/>
  <c r="BH499" i="5"/>
  <c r="AL499" i="5"/>
  <c r="AJ495" i="5"/>
  <c r="AP495" i="5" s="1"/>
  <c r="AN482" i="5"/>
  <c r="AL483" i="5"/>
  <c r="AQ464" i="5"/>
  <c r="BH465" i="5"/>
  <c r="AI456" i="5"/>
  <c r="AO456" i="5" s="1"/>
  <c r="AN447" i="5"/>
  <c r="BH449" i="5"/>
  <c r="AL447" i="5"/>
  <c r="AI455" i="5"/>
  <c r="AO455" i="5" s="1"/>
  <c r="AQ455" i="5" s="1"/>
  <c r="AJ461" i="5"/>
  <c r="AP461" i="5" s="1"/>
  <c r="AJ449" i="5"/>
  <c r="AP449" i="5" s="1"/>
  <c r="AQ449" i="5" s="1"/>
  <c r="AN408" i="5"/>
  <c r="AN405" i="5"/>
  <c r="AQ396" i="5"/>
  <c r="AL377" i="5"/>
  <c r="BH375" i="5"/>
  <c r="AL371" i="5"/>
  <c r="AL360" i="5"/>
  <c r="BH398" i="5"/>
  <c r="AN376" i="5"/>
  <c r="AN364" i="5"/>
  <c r="AL353" i="5"/>
  <c r="AN351" i="5"/>
  <c r="AI351" i="5"/>
  <c r="AO351" i="5" s="1"/>
  <c r="AN317" i="5"/>
  <c r="BH293" i="5"/>
  <c r="BH313" i="5"/>
  <c r="BH305" i="5"/>
  <c r="AJ293" i="5"/>
  <c r="AP293" i="5" s="1"/>
  <c r="AI293" i="5"/>
  <c r="AO293" i="5" s="1"/>
  <c r="BH279" i="5"/>
  <c r="AQ448" i="5"/>
  <c r="BH455" i="5"/>
  <c r="BH405" i="5"/>
  <c r="AN353" i="5"/>
  <c r="AN329" i="5"/>
  <c r="BH276" i="5"/>
  <c r="BH312" i="5"/>
  <c r="AL201" i="5"/>
  <c r="AL197" i="5"/>
  <c r="BH195" i="5"/>
  <c r="BH194" i="5"/>
  <c r="AN207" i="5"/>
  <c r="AN202" i="5"/>
  <c r="AN197" i="5"/>
  <c r="AN196" i="5"/>
  <c r="BH185" i="5"/>
  <c r="AN185" i="5"/>
  <c r="BH173" i="5"/>
  <c r="AL190" i="5"/>
  <c r="BH190" i="5"/>
  <c r="BH297" i="5"/>
  <c r="BH296" i="5"/>
  <c r="AQ326" i="5"/>
  <c r="AQ318" i="5"/>
  <c r="AQ310" i="5"/>
  <c r="BH292" i="5"/>
  <c r="AN291" i="5"/>
  <c r="AN287" i="5"/>
  <c r="BH266" i="5"/>
  <c r="BH320" i="5"/>
  <c r="BH204" i="5"/>
  <c r="BH208" i="5"/>
  <c r="AN199" i="5"/>
  <c r="AN206" i="5"/>
  <c r="AQ176" i="5"/>
  <c r="AL175" i="5"/>
  <c r="AQ182" i="5"/>
  <c r="BH328" i="5"/>
  <c r="AN198" i="5"/>
  <c r="AQ192" i="5"/>
  <c r="AQ184" i="5"/>
  <c r="AN184" i="5"/>
  <c r="AL202" i="5"/>
  <c r="AL198" i="5"/>
  <c r="AN204" i="5"/>
  <c r="AN194" i="5"/>
  <c r="AQ185" i="5"/>
  <c r="AL179" i="5"/>
  <c r="AN175" i="5"/>
  <c r="AN190" i="5"/>
  <c r="AN46" i="5"/>
  <c r="AQ107" i="5"/>
  <c r="AJ76" i="5"/>
  <c r="AP76" i="5" s="1"/>
  <c r="AI76" i="5"/>
  <c r="AO76" i="5" s="1"/>
  <c r="AL95" i="5"/>
  <c r="AL97" i="5"/>
  <c r="AN83" i="5"/>
  <c r="AN62" i="5"/>
  <c r="AJ64" i="5"/>
  <c r="AP64" i="5" s="1"/>
  <c r="AI64" i="5"/>
  <c r="AO64" i="5" s="1"/>
  <c r="AL89" i="5"/>
  <c r="AL86" i="5"/>
  <c r="BH86" i="5"/>
  <c r="AQ190" i="5"/>
  <c r="BH104" i="5"/>
  <c r="AN78" i="5"/>
  <c r="AN75" i="5"/>
  <c r="AN59" i="5"/>
  <c r="AJ90" i="5"/>
  <c r="AP90" i="5" s="1"/>
  <c r="AI90" i="5"/>
  <c r="AO90" i="5" s="1"/>
  <c r="AJ69" i="5"/>
  <c r="AP69" i="5" s="1"/>
  <c r="AI69" i="5"/>
  <c r="AO69" i="5" s="1"/>
  <c r="AN114" i="5"/>
  <c r="AN187" i="5"/>
  <c r="AN183" i="5"/>
  <c r="AQ186" i="5"/>
  <c r="AN174" i="5"/>
  <c r="BH108" i="5"/>
  <c r="AL115" i="5"/>
  <c r="AL99" i="5"/>
  <c r="AJ78" i="5"/>
  <c r="AP78" i="5" s="1"/>
  <c r="AI78" i="5"/>
  <c r="AO78" i="5" s="1"/>
  <c r="BH79" i="5"/>
  <c r="AI57" i="5"/>
  <c r="AO57" i="5" s="1"/>
  <c r="AQ57" i="5" s="1"/>
  <c r="AN115" i="5"/>
  <c r="AL85" i="5"/>
  <c r="AL63" i="5"/>
  <c r="AL52" i="5"/>
  <c r="AL50" i="5"/>
  <c r="AL44" i="5"/>
  <c r="AL42" i="5"/>
  <c r="AL40" i="5"/>
  <c r="AN102" i="5"/>
  <c r="BH101" i="5"/>
  <c r="BH32" i="5"/>
  <c r="BH31" i="5"/>
  <c r="BH23" i="5"/>
  <c r="AN35" i="5"/>
  <c r="BH22" i="5"/>
  <c r="AN67" i="5"/>
  <c r="AI53" i="5"/>
  <c r="AO53" i="5" s="1"/>
  <c r="AQ53" i="5" s="1"/>
  <c r="AN51" i="5"/>
  <c r="BH47" i="5"/>
  <c r="AL82" i="5"/>
  <c r="AL75" i="5"/>
  <c r="AL68" i="5"/>
  <c r="AL64" i="5"/>
  <c r="AL57" i="5"/>
  <c r="AL53" i="5"/>
  <c r="AN113" i="5"/>
  <c r="AQ105" i="5"/>
  <c r="BH24" i="5"/>
  <c r="AJ11" i="5"/>
  <c r="AP11" i="5" s="1"/>
  <c r="AL26" i="5"/>
  <c r="AL19" i="5"/>
  <c r="BH19" i="5"/>
  <c r="AN21" i="5"/>
  <c r="AQ15" i="5"/>
  <c r="AI7" i="5"/>
  <c r="AO7" i="5" s="1"/>
  <c r="AJ7" i="5"/>
  <c r="AP7" i="5" s="1"/>
  <c r="AN105" i="5"/>
  <c r="BH35" i="5"/>
  <c r="AN437" i="5"/>
  <c r="AN27" i="5"/>
  <c r="BH38" i="5"/>
  <c r="AN440" i="5"/>
  <c r="AN3" i="5"/>
  <c r="AN38" i="5"/>
  <c r="AN30" i="5"/>
  <c r="AN438" i="5"/>
  <c r="AN441" i="5"/>
  <c r="AN436" i="5"/>
  <c r="AN422" i="5"/>
  <c r="AN391" i="5"/>
  <c r="AN493" i="5"/>
  <c r="AN429" i="5"/>
  <c r="AN424" i="5"/>
  <c r="AN394" i="5"/>
  <c r="AN417" i="5"/>
  <c r="AN486" i="5"/>
  <c r="AN423" i="5"/>
  <c r="AN425" i="5"/>
  <c r="AN415" i="5"/>
  <c r="AN392" i="5"/>
  <c r="AN414" i="5"/>
  <c r="AN492" i="5"/>
  <c r="AN488" i="5"/>
  <c r="AN431" i="5"/>
  <c r="AN427" i="5"/>
  <c r="AN416" i="5"/>
  <c r="AI483" i="5"/>
  <c r="AO483" i="5" s="1"/>
  <c r="AQ483" i="5" s="1"/>
  <c r="AQ452" i="5"/>
  <c r="AI374" i="5"/>
  <c r="AO374" i="5" s="1"/>
  <c r="AJ374" i="5"/>
  <c r="AP374" i="5" s="1"/>
  <c r="AQ374" i="5" s="1"/>
  <c r="AN321" i="5"/>
  <c r="AJ333" i="5"/>
  <c r="AP333" i="5" s="1"/>
  <c r="AI333" i="5"/>
  <c r="AO333" i="5" s="1"/>
  <c r="AQ333" i="5" s="1"/>
  <c r="AQ495" i="5"/>
  <c r="AJ484" i="5"/>
  <c r="AP484" i="5" s="1"/>
  <c r="AQ484" i="5" s="1"/>
  <c r="AQ445" i="5"/>
  <c r="AN458" i="5"/>
  <c r="AN450" i="5"/>
  <c r="AI405" i="5"/>
  <c r="AO405" i="5" s="1"/>
  <c r="AQ405" i="5" s="1"/>
  <c r="AQ402" i="5"/>
  <c r="BH396" i="5"/>
  <c r="AQ400" i="5"/>
  <c r="AI364" i="5"/>
  <c r="AO364" i="5" s="1"/>
  <c r="AJ364" i="5"/>
  <c r="AP364" i="5" s="1"/>
  <c r="AN398" i="5"/>
  <c r="AJ368" i="5"/>
  <c r="AP368" i="5" s="1"/>
  <c r="AQ368" i="5" s="1"/>
  <c r="AJ347" i="5"/>
  <c r="AP347" i="5" s="1"/>
  <c r="AI347" i="5"/>
  <c r="AO347" i="5" s="1"/>
  <c r="AN325" i="5"/>
  <c r="AJ299" i="5"/>
  <c r="AP299" i="5" s="1"/>
  <c r="AI299" i="5"/>
  <c r="AO299" i="5" s="1"/>
  <c r="AJ295" i="5"/>
  <c r="AP295" i="5" s="1"/>
  <c r="AI295" i="5"/>
  <c r="AO295" i="5" s="1"/>
  <c r="AN497" i="5"/>
  <c r="AN499" i="5"/>
  <c r="BH480" i="5"/>
  <c r="AN403" i="5"/>
  <c r="AN396" i="5"/>
  <c r="AI360" i="5"/>
  <c r="AO360" i="5" s="1"/>
  <c r="AJ360" i="5"/>
  <c r="AP360" i="5" s="1"/>
  <c r="AJ376" i="5"/>
  <c r="AP376" i="5" s="1"/>
  <c r="AQ376" i="5" s="1"/>
  <c r="AJ344" i="5"/>
  <c r="AP344" i="5" s="1"/>
  <c r="AI344" i="5"/>
  <c r="AO344" i="5" s="1"/>
  <c r="AQ343" i="5"/>
  <c r="AN331" i="5"/>
  <c r="AN305" i="5"/>
  <c r="AQ216" i="5"/>
  <c r="AQ208" i="5"/>
  <c r="AQ482" i="5"/>
  <c r="AN498" i="5"/>
  <c r="AJ467" i="5"/>
  <c r="AP467" i="5" s="1"/>
  <c r="AQ467" i="5" s="1"/>
  <c r="AQ465" i="5"/>
  <c r="AQ462" i="5"/>
  <c r="AQ456" i="5"/>
  <c r="AI451" i="5"/>
  <c r="AO451" i="5" s="1"/>
  <c r="AQ451" i="5" s="1"/>
  <c r="AN461" i="5"/>
  <c r="AN453" i="5"/>
  <c r="AJ408" i="5"/>
  <c r="AP408" i="5" s="1"/>
  <c r="AQ408" i="5" s="1"/>
  <c r="AQ397" i="5"/>
  <c r="AJ395" i="5"/>
  <c r="AP395" i="5" s="1"/>
  <c r="AQ395" i="5" s="1"/>
  <c r="AI370" i="5"/>
  <c r="AO370" i="5" s="1"/>
  <c r="AJ370" i="5"/>
  <c r="AP370" i="5" s="1"/>
  <c r="AI366" i="5"/>
  <c r="AO366" i="5" s="1"/>
  <c r="AJ366" i="5"/>
  <c r="AP366" i="5" s="1"/>
  <c r="AI362" i="5"/>
  <c r="AO362" i="5" s="1"/>
  <c r="AJ362" i="5"/>
  <c r="AP362" i="5" s="1"/>
  <c r="AI401" i="5"/>
  <c r="AO401" i="5" s="1"/>
  <c r="AJ372" i="5"/>
  <c r="AP372" i="5" s="1"/>
  <c r="AQ372" i="5" s="1"/>
  <c r="AQ351" i="5"/>
  <c r="AN304" i="5"/>
  <c r="AN298" i="5"/>
  <c r="AN309" i="5"/>
  <c r="AQ330" i="5"/>
  <c r="AQ322" i="5"/>
  <c r="AN201" i="5"/>
  <c r="AQ189" i="5"/>
  <c r="AQ173" i="5"/>
  <c r="AN180" i="5"/>
  <c r="AN179" i="5"/>
  <c r="AN186" i="5"/>
  <c r="AN108" i="5"/>
  <c r="AN104" i="5"/>
  <c r="AQ115" i="5"/>
  <c r="AQ109" i="5"/>
  <c r="AN36" i="5"/>
  <c r="AJ38" i="5"/>
  <c r="AP38" i="5" s="1"/>
  <c r="AQ38" i="5" s="1"/>
  <c r="AJ34" i="5"/>
  <c r="AP34" i="5" s="1"/>
  <c r="AQ34" i="5" s="1"/>
  <c r="AN26" i="5"/>
  <c r="AJ22" i="5"/>
  <c r="AP22" i="5" s="1"/>
  <c r="AN37" i="5"/>
  <c r="BH445" i="5"/>
  <c r="AJ359" i="5"/>
  <c r="AP359" i="5" s="1"/>
  <c r="AN333" i="5"/>
  <c r="AN301" i="5"/>
  <c r="BH334" i="5"/>
  <c r="BH290" i="5"/>
  <c r="BH288" i="5"/>
  <c r="BH286" i="5"/>
  <c r="BH282" i="5"/>
  <c r="BH280" i="5"/>
  <c r="BH324" i="5"/>
  <c r="BH316" i="5"/>
  <c r="BH308" i="5"/>
  <c r="AN212" i="5"/>
  <c r="BH214" i="5"/>
  <c r="AQ214" i="5"/>
  <c r="AN205" i="5"/>
  <c r="AQ181" i="5"/>
  <c r="AN192" i="5"/>
  <c r="AN182" i="5"/>
  <c r="AN79" i="5"/>
  <c r="AN71" i="5"/>
  <c r="AN63" i="5"/>
  <c r="AN55" i="5"/>
  <c r="AN47" i="5"/>
  <c r="AN111" i="5"/>
  <c r="AJ26" i="5"/>
  <c r="AP26" i="5" s="1"/>
  <c r="AQ26" i="5" s="1"/>
  <c r="AN12" i="5"/>
  <c r="AN356" i="5"/>
  <c r="AQ336" i="5"/>
  <c r="AQ338" i="5"/>
  <c r="AQ335" i="5"/>
  <c r="BH332" i="5"/>
  <c r="AI289" i="5"/>
  <c r="AO289" i="5" s="1"/>
  <c r="AQ289" i="5" s="1"/>
  <c r="AI281" i="5"/>
  <c r="AO281" i="5" s="1"/>
  <c r="AQ281" i="5" s="1"/>
  <c r="AN181" i="5"/>
  <c r="AQ177" i="5"/>
  <c r="AN173" i="5"/>
  <c r="AJ172" i="5"/>
  <c r="AP172" i="5" s="1"/>
  <c r="AQ172" i="5" s="1"/>
  <c r="AN116" i="5"/>
  <c r="AN90" i="5"/>
  <c r="AN82" i="5"/>
  <c r="AN74" i="5"/>
  <c r="AN66" i="5"/>
  <c r="AN58" i="5"/>
  <c r="AN50" i="5"/>
  <c r="AN42" i="5"/>
  <c r="AQ103" i="5"/>
  <c r="AN99" i="5"/>
  <c r="AN29" i="5"/>
  <c r="AJ21" i="5"/>
  <c r="AP21" i="5" s="1"/>
  <c r="AQ21" i="5" s="1"/>
  <c r="AN348" i="5"/>
  <c r="AN340" i="5"/>
  <c r="AN302" i="5"/>
  <c r="AN297" i="5"/>
  <c r="BH326" i="5"/>
  <c r="BH318" i="5"/>
  <c r="BH310" i="5"/>
  <c r="AQ210" i="5"/>
  <c r="AQ193" i="5"/>
  <c r="AN176" i="5"/>
  <c r="AN100" i="5"/>
  <c r="AN43" i="5"/>
  <c r="AN103" i="5"/>
  <c r="AN106" i="5"/>
  <c r="AQ9" i="5"/>
  <c r="AI30" i="5"/>
  <c r="AO30" i="5" s="1"/>
  <c r="AQ30" i="5" s="1"/>
  <c r="AJ33" i="5"/>
  <c r="AP33" i="5" s="1"/>
  <c r="AQ33" i="5" s="1"/>
  <c r="AN33" i="5"/>
  <c r="AQ447" i="5"/>
  <c r="AQ458" i="5"/>
  <c r="AQ450" i="5"/>
  <c r="AJ474" i="5"/>
  <c r="AP474" i="5" s="1"/>
  <c r="AI474" i="5"/>
  <c r="AO474" i="5" s="1"/>
  <c r="AI481" i="5"/>
  <c r="AO481" i="5" s="1"/>
  <c r="AQ481" i="5" s="1"/>
  <c r="AL498" i="5"/>
  <c r="AI497" i="5"/>
  <c r="AO497" i="5" s="1"/>
  <c r="AQ497" i="5" s="1"/>
  <c r="AJ477" i="5"/>
  <c r="AP477" i="5" s="1"/>
  <c r="AI477" i="5"/>
  <c r="AO477" i="5" s="1"/>
  <c r="AQ477" i="5" s="1"/>
  <c r="AI473" i="5"/>
  <c r="AO473" i="5" s="1"/>
  <c r="AJ473" i="5"/>
  <c r="AP473" i="5" s="1"/>
  <c r="AN478" i="5"/>
  <c r="AN483" i="5"/>
  <c r="AJ480" i="5"/>
  <c r="AP480" i="5" s="1"/>
  <c r="AQ480" i="5" s="1"/>
  <c r="AL496" i="5"/>
  <c r="AI493" i="5"/>
  <c r="AO493" i="5" s="1"/>
  <c r="AJ493" i="5"/>
  <c r="AP493" i="5" s="1"/>
  <c r="AI492" i="5"/>
  <c r="AO492" i="5" s="1"/>
  <c r="AJ492" i="5"/>
  <c r="AP492" i="5" s="1"/>
  <c r="AI490" i="5"/>
  <c r="AO490" i="5" s="1"/>
  <c r="AJ490" i="5"/>
  <c r="AP490" i="5" s="1"/>
  <c r="AI488" i="5"/>
  <c r="AO488" i="5" s="1"/>
  <c r="AJ488" i="5"/>
  <c r="AP488" i="5" s="1"/>
  <c r="AI486" i="5"/>
  <c r="AO486" i="5" s="1"/>
  <c r="AJ486" i="5"/>
  <c r="AP486" i="5" s="1"/>
  <c r="AL478" i="5"/>
  <c r="AJ470" i="5"/>
  <c r="AP470" i="5" s="1"/>
  <c r="AQ470" i="5" s="1"/>
  <c r="AJ468" i="5"/>
  <c r="AP468" i="5" s="1"/>
  <c r="AQ468" i="5" s="1"/>
  <c r="AL465" i="5"/>
  <c r="AL464" i="5"/>
  <c r="BH464" i="5"/>
  <c r="AN465" i="5"/>
  <c r="AJ466" i="5"/>
  <c r="AP466" i="5" s="1"/>
  <c r="AQ466" i="5" s="1"/>
  <c r="AJ439" i="5"/>
  <c r="AP439" i="5" s="1"/>
  <c r="AI439" i="5"/>
  <c r="AO439" i="5" s="1"/>
  <c r="AI435" i="5"/>
  <c r="AO435" i="5" s="1"/>
  <c r="AJ435" i="5"/>
  <c r="AP435" i="5" s="1"/>
  <c r="AI431" i="5"/>
  <c r="AO431" i="5" s="1"/>
  <c r="AJ431" i="5"/>
  <c r="AP431" i="5" s="1"/>
  <c r="AI427" i="5"/>
  <c r="AO427" i="5" s="1"/>
  <c r="AJ427" i="5"/>
  <c r="AP427" i="5" s="1"/>
  <c r="AI421" i="5"/>
  <c r="AO421" i="5" s="1"/>
  <c r="AJ421" i="5"/>
  <c r="AP421" i="5" s="1"/>
  <c r="AI413" i="5"/>
  <c r="AO413" i="5" s="1"/>
  <c r="AJ413" i="5"/>
  <c r="AP413" i="5" s="1"/>
  <c r="AN448" i="5"/>
  <c r="AN446" i="5"/>
  <c r="BH463" i="5"/>
  <c r="AQ463" i="5"/>
  <c r="BH403" i="5"/>
  <c r="AJ404" i="5"/>
  <c r="AP404" i="5" s="1"/>
  <c r="AQ404" i="5" s="1"/>
  <c r="AI377" i="5"/>
  <c r="AO377" i="5" s="1"/>
  <c r="AJ377" i="5"/>
  <c r="AP377" i="5" s="1"/>
  <c r="BH376" i="5"/>
  <c r="BH374" i="5"/>
  <c r="BH372" i="5"/>
  <c r="BH370" i="5"/>
  <c r="AN370" i="5"/>
  <c r="AQ359" i="5"/>
  <c r="BH359" i="5"/>
  <c r="AJ354" i="5"/>
  <c r="AP354" i="5" s="1"/>
  <c r="AQ354" i="5" s="1"/>
  <c r="AN349" i="5"/>
  <c r="BH349" i="5"/>
  <c r="AL333" i="5"/>
  <c r="AQ293" i="5"/>
  <c r="AQ285" i="5"/>
  <c r="AJ478" i="5"/>
  <c r="AP478" i="5" s="1"/>
  <c r="AI478" i="5"/>
  <c r="AO478" i="5" s="1"/>
  <c r="AJ476" i="5"/>
  <c r="AP476" i="5" s="1"/>
  <c r="AI476" i="5"/>
  <c r="AO476" i="5" s="1"/>
  <c r="AJ471" i="5"/>
  <c r="AP471" i="5" s="1"/>
  <c r="AQ471" i="5" s="1"/>
  <c r="AJ443" i="5"/>
  <c r="AP443" i="5" s="1"/>
  <c r="AI443" i="5"/>
  <c r="AO443" i="5" s="1"/>
  <c r="AI423" i="5"/>
  <c r="AO423" i="5" s="1"/>
  <c r="AJ423" i="5"/>
  <c r="AP423" i="5" s="1"/>
  <c r="AI415" i="5"/>
  <c r="AO415" i="5" s="1"/>
  <c r="AJ415" i="5"/>
  <c r="AP415" i="5" s="1"/>
  <c r="AL458" i="5"/>
  <c r="BH458" i="5"/>
  <c r="AN454" i="5"/>
  <c r="AL450" i="5"/>
  <c r="BH450" i="5"/>
  <c r="AL448" i="5"/>
  <c r="BH448" i="5"/>
  <c r="AL446" i="5"/>
  <c r="BH446" i="5"/>
  <c r="AL461" i="5"/>
  <c r="AL403" i="5"/>
  <c r="AI353" i="5"/>
  <c r="AO353" i="5" s="1"/>
  <c r="AJ353" i="5"/>
  <c r="AP353" i="5" s="1"/>
  <c r="AI357" i="5"/>
  <c r="AO357" i="5" s="1"/>
  <c r="AJ357" i="5"/>
  <c r="AP357" i="5" s="1"/>
  <c r="AL349" i="5"/>
  <c r="AL337" i="5"/>
  <c r="BH337" i="5"/>
  <c r="AQ344" i="5"/>
  <c r="AQ280" i="5"/>
  <c r="AI469" i="5"/>
  <c r="AO469" i="5" s="1"/>
  <c r="AJ469" i="5"/>
  <c r="AP469" i="5" s="1"/>
  <c r="AI500" i="5"/>
  <c r="AO500" i="5" s="1"/>
  <c r="AQ500" i="5" s="1"/>
  <c r="BH498" i="5"/>
  <c r="AL494" i="5"/>
  <c r="AN494" i="5"/>
  <c r="AI491" i="5"/>
  <c r="AO491" i="5" s="1"/>
  <c r="AJ491" i="5"/>
  <c r="AP491" i="5" s="1"/>
  <c r="AI489" i="5"/>
  <c r="AO489" i="5" s="1"/>
  <c r="AJ489" i="5"/>
  <c r="AP489" i="5" s="1"/>
  <c r="AI487" i="5"/>
  <c r="AO487" i="5" s="1"/>
  <c r="AJ487" i="5"/>
  <c r="AP487" i="5" s="1"/>
  <c r="AI485" i="5"/>
  <c r="AO485" i="5" s="1"/>
  <c r="AJ485" i="5"/>
  <c r="AP485" i="5" s="1"/>
  <c r="BH478" i="5"/>
  <c r="AN479" i="5"/>
  <c r="AN481" i="5"/>
  <c r="AN480" i="5"/>
  <c r="BH466" i="5"/>
  <c r="AJ441" i="5"/>
  <c r="AP441" i="5" s="1"/>
  <c r="AI441" i="5"/>
  <c r="AO441" i="5" s="1"/>
  <c r="AJ437" i="5"/>
  <c r="AP437" i="5" s="1"/>
  <c r="AI437" i="5"/>
  <c r="AO437" i="5" s="1"/>
  <c r="AJ433" i="5"/>
  <c r="AP433" i="5" s="1"/>
  <c r="AI433" i="5"/>
  <c r="AO433" i="5" s="1"/>
  <c r="AJ429" i="5"/>
  <c r="AP429" i="5" s="1"/>
  <c r="AI429" i="5"/>
  <c r="AO429" i="5" s="1"/>
  <c r="AJ425" i="5"/>
  <c r="AP425" i="5" s="1"/>
  <c r="AI425" i="5"/>
  <c r="AO425" i="5" s="1"/>
  <c r="AI417" i="5"/>
  <c r="AO417" i="5" s="1"/>
  <c r="AJ417" i="5"/>
  <c r="AP417" i="5" s="1"/>
  <c r="AN460" i="5"/>
  <c r="AL460" i="5"/>
  <c r="BH460" i="5"/>
  <c r="AN456" i="5"/>
  <c r="AL456" i="5"/>
  <c r="AN452" i="5"/>
  <c r="AL452" i="5"/>
  <c r="AQ461" i="5"/>
  <c r="AJ457" i="5"/>
  <c r="AP457" i="5" s="1"/>
  <c r="AQ457" i="5" s="1"/>
  <c r="AL457" i="5"/>
  <c r="AJ453" i="5"/>
  <c r="AP453" i="5" s="1"/>
  <c r="AQ453" i="5" s="1"/>
  <c r="AL453" i="5"/>
  <c r="AI410" i="5"/>
  <c r="AO410" i="5" s="1"/>
  <c r="AJ410" i="5"/>
  <c r="AP410" i="5" s="1"/>
  <c r="AI407" i="5"/>
  <c r="AO407" i="5" s="1"/>
  <c r="AJ407" i="5"/>
  <c r="AP407" i="5" s="1"/>
  <c r="BH402" i="5"/>
  <c r="AN404" i="5"/>
  <c r="BH363" i="5"/>
  <c r="BH361" i="5"/>
  <c r="AJ398" i="5"/>
  <c r="AP398" i="5" s="1"/>
  <c r="AQ398" i="5" s="1"/>
  <c r="AN372" i="5"/>
  <c r="AL354" i="5"/>
  <c r="AJ345" i="5"/>
  <c r="AP345" i="5" s="1"/>
  <c r="AQ345" i="5" s="1"/>
  <c r="AL345" i="5"/>
  <c r="AJ341" i="5"/>
  <c r="AP341" i="5" s="1"/>
  <c r="AQ341" i="5" s="1"/>
  <c r="AL341" i="5"/>
  <c r="AJ356" i="5"/>
  <c r="AP356" i="5" s="1"/>
  <c r="AI356" i="5"/>
  <c r="AO356" i="5" s="1"/>
  <c r="BH345" i="5"/>
  <c r="AQ340" i="5"/>
  <c r="AQ295" i="5"/>
  <c r="AQ288" i="5"/>
  <c r="AQ286" i="5"/>
  <c r="AJ472" i="5"/>
  <c r="AP472" i="5" s="1"/>
  <c r="AI472" i="5"/>
  <c r="AO472" i="5" s="1"/>
  <c r="AJ479" i="5"/>
  <c r="AP479" i="5" s="1"/>
  <c r="AI479" i="5"/>
  <c r="AO479" i="5" s="1"/>
  <c r="AJ475" i="5"/>
  <c r="AP475" i="5" s="1"/>
  <c r="AI475" i="5"/>
  <c r="AO475" i="5" s="1"/>
  <c r="AI419" i="5"/>
  <c r="AO419" i="5" s="1"/>
  <c r="AJ419" i="5"/>
  <c r="AP419" i="5" s="1"/>
  <c r="AI411" i="5"/>
  <c r="AO411" i="5" s="1"/>
  <c r="AJ411" i="5"/>
  <c r="AP411" i="5" s="1"/>
  <c r="AL463" i="5"/>
  <c r="AN462" i="5"/>
  <c r="AL462" i="5"/>
  <c r="BH461" i="5"/>
  <c r="BH457" i="5"/>
  <c r="BH453" i="5"/>
  <c r="AN463" i="5"/>
  <c r="AL449" i="5"/>
  <c r="AJ409" i="5"/>
  <c r="AP409" i="5" s="1"/>
  <c r="AI409" i="5"/>
  <c r="AO409" i="5" s="1"/>
  <c r="BH406" i="5"/>
  <c r="AL402" i="5"/>
  <c r="AL363" i="5"/>
  <c r="AL361" i="5"/>
  <c r="AQ401" i="5"/>
  <c r="AL401" i="5"/>
  <c r="AN374" i="5"/>
  <c r="AL359" i="5"/>
  <c r="AN355" i="5"/>
  <c r="AQ348" i="5"/>
  <c r="BH341" i="5"/>
  <c r="AQ292" i="5"/>
  <c r="AQ284" i="5"/>
  <c r="BH335" i="5"/>
  <c r="AN330" i="5"/>
  <c r="AN326" i="5"/>
  <c r="AN322" i="5"/>
  <c r="AN318" i="5"/>
  <c r="AN314" i="5"/>
  <c r="AN310" i="5"/>
  <c r="AN306" i="5"/>
  <c r="BH289" i="5"/>
  <c r="AL285" i="5"/>
  <c r="AI279" i="5"/>
  <c r="AO279" i="5" s="1"/>
  <c r="AQ279" i="5" s="1"/>
  <c r="AN277" i="5"/>
  <c r="AN273" i="5"/>
  <c r="AN269" i="5"/>
  <c r="AN324" i="5"/>
  <c r="AN316" i="5"/>
  <c r="AN308" i="5"/>
  <c r="AJ206" i="5"/>
  <c r="AP206" i="5" s="1"/>
  <c r="AI206" i="5"/>
  <c r="AO206" i="5" s="1"/>
  <c r="AJ198" i="5"/>
  <c r="AP198" i="5" s="1"/>
  <c r="AI198" i="5"/>
  <c r="AO198" i="5" s="1"/>
  <c r="AL217" i="5"/>
  <c r="AN217" i="5"/>
  <c r="AL209" i="5"/>
  <c r="AN209" i="5"/>
  <c r="AL203" i="5"/>
  <c r="AJ199" i="5"/>
  <c r="AP199" i="5" s="1"/>
  <c r="AQ199" i="5" s="1"/>
  <c r="AJ196" i="5"/>
  <c r="AP196" i="5" s="1"/>
  <c r="AQ196" i="5" s="1"/>
  <c r="AL211" i="5"/>
  <c r="AJ444" i="5"/>
  <c r="AP444" i="5" s="1"/>
  <c r="AI444" i="5"/>
  <c r="AO444" i="5" s="1"/>
  <c r="AJ442" i="5"/>
  <c r="AP442" i="5" s="1"/>
  <c r="AI442" i="5"/>
  <c r="AO442" i="5" s="1"/>
  <c r="AJ440" i="5"/>
  <c r="AP440" i="5" s="1"/>
  <c r="AI440" i="5"/>
  <c r="AO440" i="5" s="1"/>
  <c r="AI438" i="5"/>
  <c r="AO438" i="5" s="1"/>
  <c r="AJ438" i="5"/>
  <c r="AP438" i="5" s="1"/>
  <c r="AJ436" i="5"/>
  <c r="AP436" i="5" s="1"/>
  <c r="AI436" i="5"/>
  <c r="AO436" i="5" s="1"/>
  <c r="AI434" i="5"/>
  <c r="AO434" i="5" s="1"/>
  <c r="AJ434" i="5"/>
  <c r="AP434" i="5" s="1"/>
  <c r="AI432" i="5"/>
  <c r="AO432" i="5" s="1"/>
  <c r="AJ432" i="5"/>
  <c r="AP432" i="5" s="1"/>
  <c r="AI430" i="5"/>
  <c r="AO430" i="5" s="1"/>
  <c r="AJ430" i="5"/>
  <c r="AP430" i="5" s="1"/>
  <c r="AI428" i="5"/>
  <c r="AO428" i="5" s="1"/>
  <c r="AJ428" i="5"/>
  <c r="AP428" i="5" s="1"/>
  <c r="AI426" i="5"/>
  <c r="AO426" i="5" s="1"/>
  <c r="AJ426" i="5"/>
  <c r="AP426" i="5" s="1"/>
  <c r="AJ424" i="5"/>
  <c r="AP424" i="5" s="1"/>
  <c r="AI424" i="5"/>
  <c r="AO424" i="5" s="1"/>
  <c r="AI422" i="5"/>
  <c r="AO422" i="5" s="1"/>
  <c r="AJ422" i="5"/>
  <c r="AP422" i="5" s="1"/>
  <c r="AI420" i="5"/>
  <c r="AO420" i="5" s="1"/>
  <c r="AJ420" i="5"/>
  <c r="AP420" i="5" s="1"/>
  <c r="AI418" i="5"/>
  <c r="AO418" i="5" s="1"/>
  <c r="AJ418" i="5"/>
  <c r="AP418" i="5" s="1"/>
  <c r="AI416" i="5"/>
  <c r="AO416" i="5" s="1"/>
  <c r="AJ416" i="5"/>
  <c r="AP416" i="5" s="1"/>
  <c r="AI414" i="5"/>
  <c r="AO414" i="5" s="1"/>
  <c r="AJ414" i="5"/>
  <c r="AP414" i="5" s="1"/>
  <c r="AI412" i="5"/>
  <c r="AO412" i="5" s="1"/>
  <c r="AJ412" i="5"/>
  <c r="AP412" i="5" s="1"/>
  <c r="AJ403" i="5"/>
  <c r="AP403" i="5" s="1"/>
  <c r="AQ403" i="5" s="1"/>
  <c r="AN402" i="5"/>
  <c r="BH399" i="5"/>
  <c r="AI394" i="5"/>
  <c r="AO394" i="5" s="1"/>
  <c r="AJ394" i="5"/>
  <c r="AP394" i="5" s="1"/>
  <c r="AI392" i="5"/>
  <c r="AO392" i="5" s="1"/>
  <c r="AJ392" i="5"/>
  <c r="AP392" i="5" s="1"/>
  <c r="AI390" i="5"/>
  <c r="AO390" i="5" s="1"/>
  <c r="AJ390" i="5"/>
  <c r="AP390" i="5" s="1"/>
  <c r="AI388" i="5"/>
  <c r="AO388" i="5" s="1"/>
  <c r="AJ388" i="5"/>
  <c r="AP388" i="5" s="1"/>
  <c r="AI386" i="5"/>
  <c r="AO386" i="5" s="1"/>
  <c r="AJ386" i="5"/>
  <c r="AP386" i="5" s="1"/>
  <c r="AJ384" i="5"/>
  <c r="AP384" i="5" s="1"/>
  <c r="AI384" i="5"/>
  <c r="AO384" i="5" s="1"/>
  <c r="AI382" i="5"/>
  <c r="AO382" i="5" s="1"/>
  <c r="AJ382" i="5"/>
  <c r="AP382" i="5" s="1"/>
  <c r="AJ380" i="5"/>
  <c r="AP380" i="5" s="1"/>
  <c r="AI380" i="5"/>
  <c r="AO380" i="5" s="1"/>
  <c r="AI378" i="5"/>
  <c r="AO378" i="5" s="1"/>
  <c r="AJ378" i="5"/>
  <c r="AP378" i="5" s="1"/>
  <c r="AN377" i="5"/>
  <c r="AJ375" i="5"/>
  <c r="AP375" i="5" s="1"/>
  <c r="AQ375" i="5" s="1"/>
  <c r="AN373" i="5"/>
  <c r="AJ371" i="5"/>
  <c r="AP371" i="5" s="1"/>
  <c r="AQ371" i="5" s="1"/>
  <c r="AJ367" i="5"/>
  <c r="AP367" i="5" s="1"/>
  <c r="AQ367" i="5" s="1"/>
  <c r="AN365" i="5"/>
  <c r="AJ363" i="5"/>
  <c r="AP363" i="5" s="1"/>
  <c r="AQ363" i="5" s="1"/>
  <c r="AN361" i="5"/>
  <c r="AJ339" i="5"/>
  <c r="AP339" i="5" s="1"/>
  <c r="AQ339" i="5" s="1"/>
  <c r="AI350" i="5"/>
  <c r="AO350" i="5" s="1"/>
  <c r="AQ350" i="5" s="1"/>
  <c r="AI342" i="5"/>
  <c r="AO342" i="5" s="1"/>
  <c r="AQ342" i="5" s="1"/>
  <c r="AN350" i="5"/>
  <c r="BH350" i="5"/>
  <c r="AL350" i="5"/>
  <c r="AN346" i="5"/>
  <c r="BH346" i="5"/>
  <c r="AL346" i="5"/>
  <c r="AN342" i="5"/>
  <c r="BH342" i="5"/>
  <c r="AL342" i="5"/>
  <c r="AN338" i="5"/>
  <c r="BH338" i="5"/>
  <c r="AL338" i="5"/>
  <c r="AI304" i="5"/>
  <c r="AO304" i="5" s="1"/>
  <c r="AQ304" i="5" s="1"/>
  <c r="AI300" i="5"/>
  <c r="AO300" i="5" s="1"/>
  <c r="AQ300" i="5" s="1"/>
  <c r="AI296" i="5"/>
  <c r="AO296" i="5" s="1"/>
  <c r="AQ296" i="5" s="1"/>
  <c r="AI331" i="5"/>
  <c r="AO331" i="5" s="1"/>
  <c r="AQ331" i="5" s="1"/>
  <c r="AI329" i="5"/>
  <c r="AO329" i="5" s="1"/>
  <c r="AQ329" i="5" s="1"/>
  <c r="AI327" i="5"/>
  <c r="AO327" i="5" s="1"/>
  <c r="AQ327" i="5" s="1"/>
  <c r="AI325" i="5"/>
  <c r="AO325" i="5" s="1"/>
  <c r="AQ325" i="5" s="1"/>
  <c r="AI323" i="5"/>
  <c r="AO323" i="5" s="1"/>
  <c r="AQ323" i="5" s="1"/>
  <c r="AI321" i="5"/>
  <c r="AO321" i="5" s="1"/>
  <c r="AQ321" i="5" s="1"/>
  <c r="AI319" i="5"/>
  <c r="AO319" i="5" s="1"/>
  <c r="AQ319" i="5" s="1"/>
  <c r="AI317" i="5"/>
  <c r="AO317" i="5" s="1"/>
  <c r="AQ317" i="5" s="1"/>
  <c r="AI315" i="5"/>
  <c r="AO315" i="5" s="1"/>
  <c r="AQ315" i="5" s="1"/>
  <c r="AI313" i="5"/>
  <c r="AO313" i="5" s="1"/>
  <c r="AQ313" i="5" s="1"/>
  <c r="AI311" i="5"/>
  <c r="AO311" i="5" s="1"/>
  <c r="AQ311" i="5" s="1"/>
  <c r="AI309" i="5"/>
  <c r="AO309" i="5" s="1"/>
  <c r="AQ309" i="5" s="1"/>
  <c r="AI307" i="5"/>
  <c r="AO307" i="5" s="1"/>
  <c r="AQ307" i="5" s="1"/>
  <c r="AI305" i="5"/>
  <c r="AO305" i="5" s="1"/>
  <c r="AQ305" i="5" s="1"/>
  <c r="AL330" i="5"/>
  <c r="AL326" i="5"/>
  <c r="AL322" i="5"/>
  <c r="AL318" i="5"/>
  <c r="AL314" i="5"/>
  <c r="AL310" i="5"/>
  <c r="AL306" i="5"/>
  <c r="AN293" i="5"/>
  <c r="AI291" i="5"/>
  <c r="AO291" i="5" s="1"/>
  <c r="AQ291" i="5" s="1"/>
  <c r="AN285" i="5"/>
  <c r="AL283" i="5"/>
  <c r="AI283" i="5"/>
  <c r="AO283" i="5" s="1"/>
  <c r="AQ283" i="5" s="1"/>
  <c r="AL279" i="5"/>
  <c r="AN279" i="5"/>
  <c r="AJ278" i="5"/>
  <c r="AP278" i="5" s="1"/>
  <c r="AI278" i="5"/>
  <c r="AO278" i="5" s="1"/>
  <c r="AI276" i="5"/>
  <c r="AO276" i="5" s="1"/>
  <c r="AJ276" i="5"/>
  <c r="AP276" i="5" s="1"/>
  <c r="AJ274" i="5"/>
  <c r="AP274" i="5" s="1"/>
  <c r="AI274" i="5"/>
  <c r="AO274" i="5" s="1"/>
  <c r="AI272" i="5"/>
  <c r="AO272" i="5" s="1"/>
  <c r="AJ272" i="5"/>
  <c r="AP272" i="5" s="1"/>
  <c r="AJ270" i="5"/>
  <c r="AP270" i="5" s="1"/>
  <c r="AI270" i="5"/>
  <c r="AO270" i="5" s="1"/>
  <c r="AI268" i="5"/>
  <c r="AO268" i="5" s="1"/>
  <c r="AJ268" i="5"/>
  <c r="AP268" i="5" s="1"/>
  <c r="AI266" i="5"/>
  <c r="AO266" i="5" s="1"/>
  <c r="AJ266" i="5"/>
  <c r="AP266" i="5" s="1"/>
  <c r="AJ264" i="5"/>
  <c r="AP264" i="5" s="1"/>
  <c r="AI264" i="5"/>
  <c r="AO264" i="5" s="1"/>
  <c r="AJ262" i="5"/>
  <c r="AP262" i="5" s="1"/>
  <c r="AI262" i="5"/>
  <c r="AO262" i="5" s="1"/>
  <c r="AI260" i="5"/>
  <c r="AO260" i="5" s="1"/>
  <c r="AJ260" i="5"/>
  <c r="AP260" i="5" s="1"/>
  <c r="AJ258" i="5"/>
  <c r="AP258" i="5" s="1"/>
  <c r="AI258" i="5"/>
  <c r="AO258" i="5" s="1"/>
  <c r="AJ256" i="5"/>
  <c r="AP256" i="5" s="1"/>
  <c r="AI256" i="5"/>
  <c r="AO256" i="5" s="1"/>
  <c r="AJ254" i="5"/>
  <c r="AP254" i="5" s="1"/>
  <c r="AI254" i="5"/>
  <c r="AO254" i="5" s="1"/>
  <c r="AI252" i="5"/>
  <c r="AO252" i="5" s="1"/>
  <c r="AJ252" i="5"/>
  <c r="AP252" i="5" s="1"/>
  <c r="AJ250" i="5"/>
  <c r="AP250" i="5" s="1"/>
  <c r="AI250" i="5"/>
  <c r="AO250" i="5" s="1"/>
  <c r="AJ248" i="5"/>
  <c r="AP248" i="5" s="1"/>
  <c r="AI248" i="5"/>
  <c r="AO248" i="5" s="1"/>
  <c r="AJ246" i="5"/>
  <c r="AP246" i="5" s="1"/>
  <c r="AI246" i="5"/>
  <c r="AO246" i="5" s="1"/>
  <c r="AI244" i="5"/>
  <c r="AO244" i="5" s="1"/>
  <c r="AJ244" i="5"/>
  <c r="AP244" i="5" s="1"/>
  <c r="AJ242" i="5"/>
  <c r="AP242" i="5" s="1"/>
  <c r="AI242" i="5"/>
  <c r="AO242" i="5" s="1"/>
  <c r="AJ240" i="5"/>
  <c r="AP240" i="5" s="1"/>
  <c r="AI240" i="5"/>
  <c r="AO240" i="5" s="1"/>
  <c r="AJ238" i="5"/>
  <c r="AP238" i="5" s="1"/>
  <c r="AI238" i="5"/>
  <c r="AO238" i="5" s="1"/>
  <c r="AJ236" i="5"/>
  <c r="AP236" i="5" s="1"/>
  <c r="AI236" i="5"/>
  <c r="AO236" i="5" s="1"/>
  <c r="AI234" i="5"/>
  <c r="AO234" i="5" s="1"/>
  <c r="AJ234" i="5"/>
  <c r="AP234" i="5" s="1"/>
  <c r="AJ232" i="5"/>
  <c r="AP232" i="5" s="1"/>
  <c r="AI232" i="5"/>
  <c r="AO232" i="5" s="1"/>
  <c r="AJ230" i="5"/>
  <c r="AP230" i="5" s="1"/>
  <c r="AI230" i="5"/>
  <c r="AO230" i="5" s="1"/>
  <c r="AJ228" i="5"/>
  <c r="AP228" i="5" s="1"/>
  <c r="AI228" i="5"/>
  <c r="AO228" i="5" s="1"/>
  <c r="AJ226" i="5"/>
  <c r="AP226" i="5" s="1"/>
  <c r="AI226" i="5"/>
  <c r="AO226" i="5" s="1"/>
  <c r="AJ224" i="5"/>
  <c r="AP224" i="5" s="1"/>
  <c r="AI224" i="5"/>
  <c r="AO224" i="5" s="1"/>
  <c r="AJ222" i="5"/>
  <c r="AP222" i="5" s="1"/>
  <c r="AI222" i="5"/>
  <c r="AO222" i="5" s="1"/>
  <c r="AI220" i="5"/>
  <c r="AO220" i="5" s="1"/>
  <c r="AJ220" i="5"/>
  <c r="AP220" i="5" s="1"/>
  <c r="AJ218" i="5"/>
  <c r="AP218" i="5" s="1"/>
  <c r="AI218" i="5"/>
  <c r="AO218" i="5" s="1"/>
  <c r="AN264" i="5"/>
  <c r="AN260" i="5"/>
  <c r="AN256" i="5"/>
  <c r="AN252" i="5"/>
  <c r="AN248" i="5"/>
  <c r="AN244" i="5"/>
  <c r="AN236" i="5"/>
  <c r="AN232" i="5"/>
  <c r="AI328" i="5"/>
  <c r="AO328" i="5" s="1"/>
  <c r="AQ328" i="5" s="1"/>
  <c r="AL324" i="5"/>
  <c r="AI320" i="5"/>
  <c r="AO320" i="5" s="1"/>
  <c r="AQ320" i="5" s="1"/>
  <c r="AL316" i="5"/>
  <c r="AI312" i="5"/>
  <c r="AO312" i="5" s="1"/>
  <c r="AQ312" i="5" s="1"/>
  <c r="AL308" i="5"/>
  <c r="AL293" i="5"/>
  <c r="AL216" i="5"/>
  <c r="AL212" i="5"/>
  <c r="AL208" i="5"/>
  <c r="AJ205" i="5"/>
  <c r="AP205" i="5" s="1"/>
  <c r="AI205" i="5"/>
  <c r="AO205" i="5" s="1"/>
  <c r="AJ197" i="5"/>
  <c r="AP197" i="5" s="1"/>
  <c r="AI197" i="5"/>
  <c r="AO197" i="5" s="1"/>
  <c r="BH209" i="5"/>
  <c r="AJ203" i="5"/>
  <c r="AP203" i="5" s="1"/>
  <c r="AQ203" i="5" s="1"/>
  <c r="AJ200" i="5"/>
  <c r="AP200" i="5" s="1"/>
  <c r="AQ200" i="5" s="1"/>
  <c r="AN203" i="5"/>
  <c r="AN327" i="5"/>
  <c r="AN323" i="5"/>
  <c r="AN319" i="5"/>
  <c r="AN315" i="5"/>
  <c r="AN311" i="5"/>
  <c r="AN307" i="5"/>
  <c r="AI334" i="5"/>
  <c r="AO334" i="5" s="1"/>
  <c r="AQ334" i="5" s="1"/>
  <c r="AL281" i="5"/>
  <c r="AN271" i="5"/>
  <c r="AN247" i="5"/>
  <c r="AN243" i="5"/>
  <c r="AN328" i="5"/>
  <c r="AN320" i="5"/>
  <c r="AN312" i="5"/>
  <c r="AL291" i="5"/>
  <c r="AJ202" i="5"/>
  <c r="AP202" i="5" s="1"/>
  <c r="AI202" i="5"/>
  <c r="AO202" i="5" s="1"/>
  <c r="AJ194" i="5"/>
  <c r="AP194" i="5" s="1"/>
  <c r="AI194" i="5"/>
  <c r="AO194" i="5" s="1"/>
  <c r="AL195" i="5"/>
  <c r="AN216" i="5"/>
  <c r="AJ207" i="5"/>
  <c r="AP207" i="5" s="1"/>
  <c r="AQ207" i="5" s="1"/>
  <c r="AJ204" i="5"/>
  <c r="AP204" i="5" s="1"/>
  <c r="AQ204" i="5" s="1"/>
  <c r="AL215" i="5"/>
  <c r="BH211" i="5"/>
  <c r="AN189" i="5"/>
  <c r="AQ188" i="5"/>
  <c r="AQ180" i="5"/>
  <c r="AI406" i="5"/>
  <c r="AO406" i="5" s="1"/>
  <c r="AQ406" i="5" s="1"/>
  <c r="BH404" i="5"/>
  <c r="AI393" i="5"/>
  <c r="AO393" i="5" s="1"/>
  <c r="AJ393" i="5"/>
  <c r="AP393" i="5" s="1"/>
  <c r="AI391" i="5"/>
  <c r="AO391" i="5" s="1"/>
  <c r="AJ391" i="5"/>
  <c r="AP391" i="5" s="1"/>
  <c r="AI389" i="5"/>
  <c r="AO389" i="5" s="1"/>
  <c r="AJ389" i="5"/>
  <c r="AP389" i="5" s="1"/>
  <c r="AJ387" i="5"/>
  <c r="AP387" i="5" s="1"/>
  <c r="AI387" i="5"/>
  <c r="AO387" i="5" s="1"/>
  <c r="AI385" i="5"/>
  <c r="AO385" i="5" s="1"/>
  <c r="AJ385" i="5"/>
  <c r="AP385" i="5" s="1"/>
  <c r="AI383" i="5"/>
  <c r="AO383" i="5" s="1"/>
  <c r="AJ383" i="5"/>
  <c r="AP383" i="5" s="1"/>
  <c r="AI381" i="5"/>
  <c r="AO381" i="5" s="1"/>
  <c r="AJ381" i="5"/>
  <c r="AP381" i="5" s="1"/>
  <c r="AI379" i="5"/>
  <c r="AO379" i="5" s="1"/>
  <c r="AJ379" i="5"/>
  <c r="AP379" i="5" s="1"/>
  <c r="AN375" i="5"/>
  <c r="AJ373" i="5"/>
  <c r="AP373" i="5" s="1"/>
  <c r="AQ373" i="5" s="1"/>
  <c r="AN371" i="5"/>
  <c r="AJ369" i="5"/>
  <c r="AP369" i="5" s="1"/>
  <c r="AQ369" i="5" s="1"/>
  <c r="AJ365" i="5"/>
  <c r="AP365" i="5" s="1"/>
  <c r="AQ365" i="5" s="1"/>
  <c r="AN363" i="5"/>
  <c r="AJ361" i="5"/>
  <c r="AP361" i="5" s="1"/>
  <c r="AQ361" i="5" s="1"/>
  <c r="AL357" i="5"/>
  <c r="AL358" i="5"/>
  <c r="AN357" i="5"/>
  <c r="AL336" i="5"/>
  <c r="AN352" i="5"/>
  <c r="AL352" i="5"/>
  <c r="BH352" i="5"/>
  <c r="BH348" i="5"/>
  <c r="AL348" i="5"/>
  <c r="AN344" i="5"/>
  <c r="BH344" i="5"/>
  <c r="AL344" i="5"/>
  <c r="BH340" i="5"/>
  <c r="AL340" i="5"/>
  <c r="AN336" i="5"/>
  <c r="AN303" i="5"/>
  <c r="AI302" i="5"/>
  <c r="AO302" i="5" s="1"/>
  <c r="AQ302" i="5" s="1"/>
  <c r="AN299" i="5"/>
  <c r="AI298" i="5"/>
  <c r="AO298" i="5" s="1"/>
  <c r="AQ298" i="5" s="1"/>
  <c r="AN295" i="5"/>
  <c r="AI294" i="5"/>
  <c r="AO294" i="5" s="1"/>
  <c r="AQ294" i="5" s="1"/>
  <c r="BH331" i="5"/>
  <c r="BH327" i="5"/>
  <c r="BH325" i="5"/>
  <c r="BH323" i="5"/>
  <c r="BH319" i="5"/>
  <c r="BH317" i="5"/>
  <c r="BH315" i="5"/>
  <c r="BH311" i="5"/>
  <c r="BH309" i="5"/>
  <c r="BH307" i="5"/>
  <c r="AN335" i="5"/>
  <c r="AN289" i="5"/>
  <c r="AL287" i="5"/>
  <c r="AI287" i="5"/>
  <c r="AO287" i="5" s="1"/>
  <c r="AQ287" i="5" s="1"/>
  <c r="AN281" i="5"/>
  <c r="AJ277" i="5"/>
  <c r="AP277" i="5" s="1"/>
  <c r="AI277" i="5"/>
  <c r="AO277" i="5" s="1"/>
  <c r="AQ277" i="5" s="1"/>
  <c r="AJ275" i="5"/>
  <c r="AP275" i="5" s="1"/>
  <c r="AI275" i="5"/>
  <c r="AO275" i="5" s="1"/>
  <c r="AJ273" i="5"/>
  <c r="AP273" i="5" s="1"/>
  <c r="AI273" i="5"/>
  <c r="AO273" i="5" s="1"/>
  <c r="AQ273" i="5" s="1"/>
  <c r="AJ271" i="5"/>
  <c r="AP271" i="5" s="1"/>
  <c r="AI271" i="5"/>
  <c r="AO271" i="5" s="1"/>
  <c r="AJ269" i="5"/>
  <c r="AP269" i="5" s="1"/>
  <c r="AI269" i="5"/>
  <c r="AO269" i="5" s="1"/>
  <c r="AQ269" i="5" s="1"/>
  <c r="AI267" i="5"/>
  <c r="AO267" i="5" s="1"/>
  <c r="AJ267" i="5"/>
  <c r="AP267" i="5" s="1"/>
  <c r="AI265" i="5"/>
  <c r="AO265" i="5" s="1"/>
  <c r="AJ265" i="5"/>
  <c r="AP265" i="5" s="1"/>
  <c r="AI263" i="5"/>
  <c r="AO263" i="5" s="1"/>
  <c r="AJ263" i="5"/>
  <c r="AP263" i="5" s="1"/>
  <c r="AI261" i="5"/>
  <c r="AO261" i="5" s="1"/>
  <c r="AJ261" i="5"/>
  <c r="AP261" i="5" s="1"/>
  <c r="AI259" i="5"/>
  <c r="AO259" i="5" s="1"/>
  <c r="AJ259" i="5"/>
  <c r="AP259" i="5" s="1"/>
  <c r="AI257" i="5"/>
  <c r="AO257" i="5" s="1"/>
  <c r="AJ257" i="5"/>
  <c r="AP257" i="5" s="1"/>
  <c r="AI255" i="5"/>
  <c r="AO255" i="5" s="1"/>
  <c r="AJ255" i="5"/>
  <c r="AP255" i="5" s="1"/>
  <c r="AI253" i="5"/>
  <c r="AO253" i="5" s="1"/>
  <c r="AJ253" i="5"/>
  <c r="AP253" i="5" s="1"/>
  <c r="AI251" i="5"/>
  <c r="AO251" i="5" s="1"/>
  <c r="AJ251" i="5"/>
  <c r="AP251" i="5" s="1"/>
  <c r="AI249" i="5"/>
  <c r="AO249" i="5" s="1"/>
  <c r="AJ249" i="5"/>
  <c r="AP249" i="5" s="1"/>
  <c r="AI247" i="5"/>
  <c r="AO247" i="5" s="1"/>
  <c r="AJ247" i="5"/>
  <c r="AP247" i="5" s="1"/>
  <c r="AI245" i="5"/>
  <c r="AO245" i="5" s="1"/>
  <c r="AJ245" i="5"/>
  <c r="AP245" i="5" s="1"/>
  <c r="AJ243" i="5"/>
  <c r="AP243" i="5" s="1"/>
  <c r="AI243" i="5"/>
  <c r="AO243" i="5" s="1"/>
  <c r="AI241" i="5"/>
  <c r="AO241" i="5" s="1"/>
  <c r="AJ241" i="5"/>
  <c r="AP241" i="5" s="1"/>
  <c r="AI239" i="5"/>
  <c r="AO239" i="5" s="1"/>
  <c r="AJ239" i="5"/>
  <c r="AP239" i="5" s="1"/>
  <c r="AI237" i="5"/>
  <c r="AO237" i="5" s="1"/>
  <c r="AJ237" i="5"/>
  <c r="AP237" i="5" s="1"/>
  <c r="AI235" i="5"/>
  <c r="AO235" i="5" s="1"/>
  <c r="AJ235" i="5"/>
  <c r="AP235" i="5" s="1"/>
  <c r="AI233" i="5"/>
  <c r="AO233" i="5" s="1"/>
  <c r="AJ233" i="5"/>
  <c r="AP233" i="5" s="1"/>
  <c r="AI231" i="5"/>
  <c r="AO231" i="5" s="1"/>
  <c r="AJ231" i="5"/>
  <c r="AP231" i="5" s="1"/>
  <c r="AI229" i="5"/>
  <c r="AO229" i="5" s="1"/>
  <c r="AJ229" i="5"/>
  <c r="AP229" i="5" s="1"/>
  <c r="AJ227" i="5"/>
  <c r="AP227" i="5" s="1"/>
  <c r="AI227" i="5"/>
  <c r="AO227" i="5" s="1"/>
  <c r="AI225" i="5"/>
  <c r="AO225" i="5" s="1"/>
  <c r="AJ225" i="5"/>
  <c r="AP225" i="5" s="1"/>
  <c r="AJ223" i="5"/>
  <c r="AP223" i="5" s="1"/>
  <c r="AI223" i="5"/>
  <c r="AO223" i="5" s="1"/>
  <c r="AI221" i="5"/>
  <c r="AO221" i="5" s="1"/>
  <c r="AJ221" i="5"/>
  <c r="AP221" i="5" s="1"/>
  <c r="AJ219" i="5"/>
  <c r="AP219" i="5" s="1"/>
  <c r="AI219" i="5"/>
  <c r="AO219" i="5" s="1"/>
  <c r="AN278" i="5"/>
  <c r="AN274" i="5"/>
  <c r="AN270" i="5"/>
  <c r="AN262" i="5"/>
  <c r="AN258" i="5"/>
  <c r="AN254" i="5"/>
  <c r="AN250" i="5"/>
  <c r="AN246" i="5"/>
  <c r="AN242" i="5"/>
  <c r="AN238" i="5"/>
  <c r="AN230" i="5"/>
  <c r="AN226" i="5"/>
  <c r="AN222" i="5"/>
  <c r="AN218" i="5"/>
  <c r="AL328" i="5"/>
  <c r="AI324" i="5"/>
  <c r="AO324" i="5" s="1"/>
  <c r="AQ324" i="5" s="1"/>
  <c r="AL320" i="5"/>
  <c r="AI316" i="5"/>
  <c r="AO316" i="5" s="1"/>
  <c r="AQ316" i="5" s="1"/>
  <c r="AL312" i="5"/>
  <c r="AI308" i="5"/>
  <c r="AO308" i="5" s="1"/>
  <c r="AQ308" i="5" s="1"/>
  <c r="AL289" i="5"/>
  <c r="AJ201" i="5"/>
  <c r="AP201" i="5" s="1"/>
  <c r="AI201" i="5"/>
  <c r="AO201" i="5" s="1"/>
  <c r="AI215" i="5"/>
  <c r="AO215" i="5" s="1"/>
  <c r="AJ215" i="5"/>
  <c r="AP215" i="5" s="1"/>
  <c r="AL199" i="5"/>
  <c r="AJ195" i="5"/>
  <c r="AP195" i="5" s="1"/>
  <c r="AQ195" i="5" s="1"/>
  <c r="AN195" i="5"/>
  <c r="AL172" i="5"/>
  <c r="AN172" i="5"/>
  <c r="BH172" i="5"/>
  <c r="AI191" i="5"/>
  <c r="AO191" i="5" s="1"/>
  <c r="AQ191" i="5" s="1"/>
  <c r="AI183" i="5"/>
  <c r="AO183" i="5" s="1"/>
  <c r="AQ183" i="5" s="1"/>
  <c r="AI175" i="5"/>
  <c r="AO175" i="5" s="1"/>
  <c r="AQ175" i="5" s="1"/>
  <c r="AJ170" i="5"/>
  <c r="AP170" i="5" s="1"/>
  <c r="AQ170" i="5" s="1"/>
  <c r="AN168" i="5"/>
  <c r="AJ166" i="5"/>
  <c r="AP166" i="5" s="1"/>
  <c r="AQ166" i="5" s="1"/>
  <c r="AN164" i="5"/>
  <c r="AJ162" i="5"/>
  <c r="AP162" i="5" s="1"/>
  <c r="AQ162" i="5" s="1"/>
  <c r="AN160" i="5"/>
  <c r="AJ158" i="5"/>
  <c r="AP158" i="5" s="1"/>
  <c r="AQ158" i="5" s="1"/>
  <c r="AN156" i="5"/>
  <c r="AJ154" i="5"/>
  <c r="AP154" i="5" s="1"/>
  <c r="AQ154" i="5" s="1"/>
  <c r="AN152" i="5"/>
  <c r="AJ150" i="5"/>
  <c r="AP150" i="5" s="1"/>
  <c r="AQ150" i="5" s="1"/>
  <c r="AN148" i="5"/>
  <c r="AJ146" i="5"/>
  <c r="AP146" i="5" s="1"/>
  <c r="AQ146" i="5" s="1"/>
  <c r="AN144" i="5"/>
  <c r="AJ142" i="5"/>
  <c r="AP142" i="5" s="1"/>
  <c r="AQ142" i="5" s="1"/>
  <c r="AN140" i="5"/>
  <c r="AJ138" i="5"/>
  <c r="AP138" i="5" s="1"/>
  <c r="AQ138" i="5" s="1"/>
  <c r="AN136" i="5"/>
  <c r="AJ134" i="5"/>
  <c r="AP134" i="5" s="1"/>
  <c r="AN132" i="5"/>
  <c r="AJ130" i="5"/>
  <c r="AP130" i="5" s="1"/>
  <c r="AN128" i="5"/>
  <c r="AJ126" i="5"/>
  <c r="AP126" i="5" s="1"/>
  <c r="AQ126" i="5" s="1"/>
  <c r="AN125" i="5"/>
  <c r="AJ124" i="5"/>
  <c r="AP124" i="5" s="1"/>
  <c r="AQ124" i="5" s="1"/>
  <c r="AN120" i="5"/>
  <c r="AN118" i="5"/>
  <c r="AJ117" i="5"/>
  <c r="AP117" i="5" s="1"/>
  <c r="AQ117" i="5" s="1"/>
  <c r="AL174" i="5"/>
  <c r="AJ171" i="5"/>
  <c r="AP171" i="5" s="1"/>
  <c r="AI171" i="5"/>
  <c r="AO171" i="5" s="1"/>
  <c r="AI123" i="5"/>
  <c r="AO123" i="5" s="1"/>
  <c r="AJ123" i="5"/>
  <c r="AP123" i="5" s="1"/>
  <c r="AI119" i="5"/>
  <c r="AO119" i="5" s="1"/>
  <c r="AJ119" i="5"/>
  <c r="AP119" i="5" s="1"/>
  <c r="AJ169" i="5"/>
  <c r="AP169" i="5" s="1"/>
  <c r="AQ169" i="5" s="1"/>
  <c r="AN167" i="5"/>
  <c r="AJ165" i="5"/>
  <c r="AP165" i="5" s="1"/>
  <c r="AQ165" i="5" s="1"/>
  <c r="AN163" i="5"/>
  <c r="AJ161" i="5"/>
  <c r="AP161" i="5" s="1"/>
  <c r="AQ161" i="5" s="1"/>
  <c r="AN159" i="5"/>
  <c r="AJ157" i="5"/>
  <c r="AP157" i="5" s="1"/>
  <c r="AQ157" i="5" s="1"/>
  <c r="AN155" i="5"/>
  <c r="AJ153" i="5"/>
  <c r="AP153" i="5" s="1"/>
  <c r="AQ153" i="5" s="1"/>
  <c r="AN151" i="5"/>
  <c r="AJ149" i="5"/>
  <c r="AP149" i="5" s="1"/>
  <c r="AQ149" i="5" s="1"/>
  <c r="AN147" i="5"/>
  <c r="AJ145" i="5"/>
  <c r="AP145" i="5" s="1"/>
  <c r="AQ145" i="5" s="1"/>
  <c r="AN143" i="5"/>
  <c r="AJ141" i="5"/>
  <c r="AP141" i="5" s="1"/>
  <c r="AQ141" i="5" s="1"/>
  <c r="AN139" i="5"/>
  <c r="AJ137" i="5"/>
  <c r="AP137" i="5" s="1"/>
  <c r="AN135" i="5"/>
  <c r="AJ133" i="5"/>
  <c r="AP133" i="5" s="1"/>
  <c r="AQ133" i="5" s="1"/>
  <c r="AN131" i="5"/>
  <c r="AJ129" i="5"/>
  <c r="AP129" i="5" s="1"/>
  <c r="AQ129" i="5" s="1"/>
  <c r="AN127" i="5"/>
  <c r="AN124" i="5"/>
  <c r="AN122" i="5"/>
  <c r="AJ121" i="5"/>
  <c r="AP121" i="5" s="1"/>
  <c r="AQ121" i="5" s="1"/>
  <c r="AN178" i="5"/>
  <c r="AN214" i="5"/>
  <c r="AI187" i="5"/>
  <c r="AO187" i="5" s="1"/>
  <c r="AQ187" i="5" s="1"/>
  <c r="AI179" i="5"/>
  <c r="AO179" i="5" s="1"/>
  <c r="AQ179" i="5" s="1"/>
  <c r="AN170" i="5"/>
  <c r="AJ168" i="5"/>
  <c r="AP168" i="5" s="1"/>
  <c r="AQ168" i="5" s="1"/>
  <c r="AN166" i="5"/>
  <c r="AJ164" i="5"/>
  <c r="AP164" i="5" s="1"/>
  <c r="AQ164" i="5" s="1"/>
  <c r="AN162" i="5"/>
  <c r="AJ160" i="5"/>
  <c r="AP160" i="5" s="1"/>
  <c r="AQ160" i="5" s="1"/>
  <c r="AN158" i="5"/>
  <c r="AJ156" i="5"/>
  <c r="AP156" i="5" s="1"/>
  <c r="AQ156" i="5" s="1"/>
  <c r="AN154" i="5"/>
  <c r="AJ152" i="5"/>
  <c r="AP152" i="5" s="1"/>
  <c r="AQ152" i="5" s="1"/>
  <c r="AN150" i="5"/>
  <c r="AJ148" i="5"/>
  <c r="AP148" i="5" s="1"/>
  <c r="AQ148" i="5" s="1"/>
  <c r="AN146" i="5"/>
  <c r="AJ144" i="5"/>
  <c r="AP144" i="5" s="1"/>
  <c r="AQ144" i="5" s="1"/>
  <c r="AN142" i="5"/>
  <c r="AJ140" i="5"/>
  <c r="AP140" i="5" s="1"/>
  <c r="AN138" i="5"/>
  <c r="AJ136" i="5"/>
  <c r="AP136" i="5" s="1"/>
  <c r="AQ136" i="5" s="1"/>
  <c r="AN134" i="5"/>
  <c r="AJ132" i="5"/>
  <c r="AP132" i="5" s="1"/>
  <c r="AQ132" i="5" s="1"/>
  <c r="AN130" i="5"/>
  <c r="AJ128" i="5"/>
  <c r="AP128" i="5" s="1"/>
  <c r="AQ128" i="5" s="1"/>
  <c r="AN126" i="5"/>
  <c r="AJ125" i="5"/>
  <c r="AP125" i="5" s="1"/>
  <c r="AQ125" i="5" s="1"/>
  <c r="AN119" i="5"/>
  <c r="AJ118" i="5"/>
  <c r="AP118" i="5" s="1"/>
  <c r="AN117" i="5"/>
  <c r="BH174" i="5"/>
  <c r="AL213" i="5"/>
  <c r="AN213" i="5"/>
  <c r="AN210" i="5"/>
  <c r="AJ211" i="5"/>
  <c r="AP211" i="5" s="1"/>
  <c r="AQ211" i="5" s="1"/>
  <c r="AN169" i="5"/>
  <c r="AJ167" i="5"/>
  <c r="AP167" i="5" s="1"/>
  <c r="AQ167" i="5" s="1"/>
  <c r="AN165" i="5"/>
  <c r="AJ163" i="5"/>
  <c r="AP163" i="5" s="1"/>
  <c r="AQ163" i="5" s="1"/>
  <c r="AN161" i="5"/>
  <c r="AJ159" i="5"/>
  <c r="AP159" i="5" s="1"/>
  <c r="AQ159" i="5" s="1"/>
  <c r="AN157" i="5"/>
  <c r="AJ155" i="5"/>
  <c r="AP155" i="5" s="1"/>
  <c r="AQ155" i="5" s="1"/>
  <c r="AN153" i="5"/>
  <c r="AJ151" i="5"/>
  <c r="AP151" i="5" s="1"/>
  <c r="AQ151" i="5" s="1"/>
  <c r="AN149" i="5"/>
  <c r="AJ147" i="5"/>
  <c r="AP147" i="5" s="1"/>
  <c r="AQ147" i="5" s="1"/>
  <c r="AN145" i="5"/>
  <c r="AJ143" i="5"/>
  <c r="AP143" i="5" s="1"/>
  <c r="AQ143" i="5" s="1"/>
  <c r="AN141" i="5"/>
  <c r="AJ139" i="5"/>
  <c r="AP139" i="5" s="1"/>
  <c r="AQ139" i="5" s="1"/>
  <c r="AN137" i="5"/>
  <c r="AJ135" i="5"/>
  <c r="AP135" i="5" s="1"/>
  <c r="AQ135" i="5" s="1"/>
  <c r="AN133" i="5"/>
  <c r="AJ131" i="5"/>
  <c r="AP131" i="5" s="1"/>
  <c r="AQ131" i="5" s="1"/>
  <c r="AN129" i="5"/>
  <c r="AJ127" i="5"/>
  <c r="AP127" i="5" s="1"/>
  <c r="AN123" i="5"/>
  <c r="AJ122" i="5"/>
  <c r="AP122" i="5" s="1"/>
  <c r="AQ122" i="5" s="1"/>
  <c r="AN121" i="5"/>
  <c r="AJ120" i="5"/>
  <c r="AP120" i="5" s="1"/>
  <c r="AQ120" i="5" s="1"/>
  <c r="AQ178" i="5"/>
  <c r="AN171" i="5"/>
  <c r="AQ73" i="5"/>
  <c r="AN93" i="5"/>
  <c r="AN89" i="5"/>
  <c r="AN85" i="5"/>
  <c r="AN81" i="5"/>
  <c r="AN77" i="5"/>
  <c r="AN73" i="5"/>
  <c r="AN69" i="5"/>
  <c r="AN65" i="5"/>
  <c r="AN61" i="5"/>
  <c r="AN57" i="5"/>
  <c r="AN53" i="5"/>
  <c r="AN49" i="5"/>
  <c r="AN45" i="5"/>
  <c r="AN41" i="5"/>
  <c r="AI106" i="5"/>
  <c r="AO106" i="5" s="1"/>
  <c r="AQ106" i="5" s="1"/>
  <c r="AI98" i="5"/>
  <c r="AO98" i="5" s="1"/>
  <c r="AQ98" i="5" s="1"/>
  <c r="AQ28" i="5"/>
  <c r="AQ24" i="5"/>
  <c r="AQ20" i="5"/>
  <c r="AL31" i="5"/>
  <c r="AI16" i="5"/>
  <c r="AO16" i="5" s="1"/>
  <c r="AJ16" i="5"/>
  <c r="AP16" i="5" s="1"/>
  <c r="AI29" i="5"/>
  <c r="AO29" i="5" s="1"/>
  <c r="AQ29" i="5" s="1"/>
  <c r="BH456" i="5"/>
  <c r="BH468" i="5"/>
  <c r="AJ97" i="5"/>
  <c r="AP97" i="5" s="1"/>
  <c r="AQ97" i="5" s="1"/>
  <c r="AL98" i="5"/>
  <c r="AQ39" i="5"/>
  <c r="AN23" i="5"/>
  <c r="AJ37" i="5"/>
  <c r="AP37" i="5" s="1"/>
  <c r="BH473" i="5"/>
  <c r="BH476" i="5"/>
  <c r="BH441" i="5"/>
  <c r="AI114" i="5"/>
  <c r="AO114" i="5" s="1"/>
  <c r="AQ114" i="5" s="1"/>
  <c r="AI102" i="5"/>
  <c r="AO102" i="5" s="1"/>
  <c r="AQ102" i="5" s="1"/>
  <c r="BH27" i="5"/>
  <c r="AJ4" i="5"/>
  <c r="AP4" i="5" s="1"/>
  <c r="AI4" i="5"/>
  <c r="AO4" i="5" s="1"/>
  <c r="AI27" i="5"/>
  <c r="AO27" i="5" s="1"/>
  <c r="AJ27" i="5"/>
  <c r="AP27" i="5" s="1"/>
  <c r="AL4" i="5"/>
  <c r="BH438" i="5"/>
  <c r="AN96" i="5"/>
  <c r="AN92" i="5"/>
  <c r="AN88" i="5"/>
  <c r="AN84" i="5"/>
  <c r="AN80" i="5"/>
  <c r="AN76" i="5"/>
  <c r="AN72" i="5"/>
  <c r="AN68" i="5"/>
  <c r="AN64" i="5"/>
  <c r="AN60" i="5"/>
  <c r="AN56" i="5"/>
  <c r="AN52" i="5"/>
  <c r="AN48" i="5"/>
  <c r="AN44" i="5"/>
  <c r="AN40" i="5"/>
  <c r="AI110" i="5"/>
  <c r="AO110" i="5" s="1"/>
  <c r="AQ110" i="5" s="1"/>
  <c r="AN31" i="5"/>
  <c r="AL34" i="5"/>
  <c r="BH34" i="5"/>
  <c r="AI12" i="5"/>
  <c r="AO12" i="5" s="1"/>
  <c r="AJ12" i="5"/>
  <c r="AP12" i="5" s="1"/>
  <c r="AI8" i="5"/>
  <c r="AO8" i="5" s="1"/>
  <c r="AJ8" i="5"/>
  <c r="AP8" i="5" s="1"/>
  <c r="AL29" i="5"/>
  <c r="BH4" i="5"/>
  <c r="BH462" i="5"/>
  <c r="BH454" i="5"/>
  <c r="BH452" i="5"/>
  <c r="BH479" i="5"/>
  <c r="BH470" i="5"/>
  <c r="AN240" i="5"/>
  <c r="BH275" i="5"/>
  <c r="AN275" i="5"/>
  <c r="AN228" i="5"/>
  <c r="BH227" i="5"/>
  <c r="AN225" i="5"/>
  <c r="BH234" i="5"/>
  <c r="BH11" i="5"/>
  <c r="AL37" i="5"/>
  <c r="BH36" i="5"/>
  <c r="BH28" i="5"/>
  <c r="AL21" i="5"/>
  <c r="BH20" i="5"/>
  <c r="AJ19" i="5"/>
  <c r="AP19" i="5" s="1"/>
  <c r="AQ19" i="5" s="1"/>
  <c r="AI35" i="5"/>
  <c r="AO35" i="5" s="1"/>
  <c r="AQ35" i="5" s="1"/>
  <c r="BH30" i="5"/>
  <c r="AI18" i="5"/>
  <c r="AO18" i="5" s="1"/>
  <c r="AJ18" i="5"/>
  <c r="AP18" i="5" s="1"/>
  <c r="AJ25" i="5"/>
  <c r="AP25" i="5" s="1"/>
  <c r="AQ25" i="5" s="1"/>
  <c r="AN473" i="5"/>
  <c r="AN434" i="5"/>
  <c r="AN358" i="5"/>
  <c r="AN337" i="5"/>
  <c r="AN267" i="5"/>
  <c r="BH252" i="5"/>
  <c r="AN435" i="5"/>
  <c r="BH364" i="5"/>
  <c r="BH362" i="5"/>
  <c r="BH271" i="5"/>
  <c r="AN265" i="5"/>
  <c r="AN224" i="5"/>
  <c r="BH223" i="5"/>
  <c r="AN229" i="5"/>
  <c r="BH228" i="5"/>
  <c r="AN221" i="5"/>
  <c r="BH220" i="5"/>
  <c r="AJ14" i="5"/>
  <c r="AP14" i="5" s="1"/>
  <c r="AQ14" i="5" s="1"/>
  <c r="AJ10" i="5"/>
  <c r="AP10" i="5" s="1"/>
  <c r="AQ10" i="5" s="1"/>
  <c r="AJ6" i="5"/>
  <c r="AP6" i="5" s="1"/>
  <c r="AQ6" i="5" s="1"/>
  <c r="AI17" i="5"/>
  <c r="AO17" i="5" s="1"/>
  <c r="AJ17" i="5"/>
  <c r="AP17" i="5" s="1"/>
  <c r="AN477" i="5"/>
  <c r="AN439" i="5"/>
  <c r="AN443" i="5"/>
  <c r="BH260" i="5"/>
  <c r="BH244" i="5"/>
  <c r="BH236" i="5"/>
  <c r="AN220" i="5"/>
  <c r="BH219" i="5"/>
  <c r="AN234" i="5"/>
  <c r="BH277" i="5"/>
  <c r="AN239" i="5"/>
  <c r="AN257" i="5"/>
  <c r="AN249" i="5"/>
  <c r="AN241" i="5"/>
  <c r="BH354" i="5"/>
  <c r="AN276" i="5"/>
  <c r="BH262" i="5"/>
  <c r="BH258" i="5"/>
  <c r="BH254" i="5"/>
  <c r="BH250" i="5"/>
  <c r="AN231" i="5"/>
  <c r="BH226" i="5"/>
  <c r="AN223" i="5"/>
  <c r="BH218" i="5"/>
  <c r="BH395" i="5"/>
  <c r="BH273" i="5"/>
  <c r="BH269" i="5"/>
  <c r="AN272" i="5"/>
  <c r="BH242" i="5"/>
  <c r="BH238" i="5"/>
  <c r="AN261" i="5"/>
  <c r="AN253" i="5"/>
  <c r="AN245" i="5"/>
  <c r="AN237" i="5"/>
  <c r="AN266" i="5"/>
  <c r="AN268" i="5"/>
  <c r="AN263" i="5"/>
  <c r="AN259" i="5"/>
  <c r="AN255" i="5"/>
  <c r="AN251" i="5"/>
  <c r="BH246" i="5"/>
  <c r="AN235" i="5"/>
  <c r="AN233" i="5"/>
  <c r="BH230" i="5"/>
  <c r="AN227" i="5"/>
  <c r="BH222" i="5"/>
  <c r="AN219" i="5"/>
  <c r="BH13" i="5"/>
  <c r="AQ140" i="5" l="1"/>
  <c r="AQ134" i="5"/>
  <c r="AQ3" i="5"/>
  <c r="AQ100" i="5"/>
  <c r="AQ54" i="5"/>
  <c r="AQ127" i="5"/>
  <c r="AQ89" i="5"/>
  <c r="AQ137" i="5"/>
  <c r="AQ37" i="5"/>
  <c r="AQ40" i="5"/>
  <c r="AQ130" i="5"/>
  <c r="AQ116" i="5"/>
  <c r="AQ91" i="5"/>
  <c r="AQ111" i="5"/>
  <c r="AQ23" i="5"/>
  <c r="AQ118" i="5"/>
  <c r="AQ11" i="5"/>
  <c r="AQ69" i="5"/>
  <c r="AQ31" i="5"/>
  <c r="AQ41" i="5"/>
  <c r="AQ108" i="5"/>
  <c r="AQ22" i="5"/>
  <c r="AQ4" i="5"/>
  <c r="AQ16" i="5"/>
  <c r="AQ198" i="5"/>
  <c r="AQ487" i="5"/>
  <c r="AQ393" i="5"/>
  <c r="AQ197" i="5"/>
  <c r="AQ218" i="5"/>
  <c r="AQ222" i="5"/>
  <c r="AQ226" i="5"/>
  <c r="AQ230" i="5"/>
  <c r="AQ238" i="5"/>
  <c r="AQ242" i="5"/>
  <c r="AQ246" i="5"/>
  <c r="AQ262" i="5"/>
  <c r="AQ278" i="5"/>
  <c r="AQ442" i="5"/>
  <c r="AQ417" i="5"/>
  <c r="AQ353" i="5"/>
  <c r="AQ476" i="5"/>
  <c r="AQ299" i="5"/>
  <c r="AQ7" i="5"/>
  <c r="AQ90" i="5"/>
  <c r="AQ347" i="5"/>
  <c r="AQ364" i="5"/>
  <c r="AQ366" i="5"/>
  <c r="AQ123" i="5"/>
  <c r="AQ219" i="5"/>
  <c r="AQ223" i="5"/>
  <c r="AQ227" i="5"/>
  <c r="AQ243" i="5"/>
  <c r="AQ271" i="5"/>
  <c r="AQ387" i="5"/>
  <c r="AQ389" i="5"/>
  <c r="AQ250" i="5"/>
  <c r="AQ256" i="5"/>
  <c r="AQ490" i="5"/>
  <c r="AQ360" i="5"/>
  <c r="AQ76" i="5"/>
  <c r="AQ205" i="5"/>
  <c r="AQ443" i="5"/>
  <c r="AQ478" i="5"/>
  <c r="AQ439" i="5"/>
  <c r="AQ78" i="5"/>
  <c r="AQ64" i="5"/>
  <c r="AQ275" i="5"/>
  <c r="AQ380" i="5"/>
  <c r="AQ384" i="5"/>
  <c r="AQ206" i="5"/>
  <c r="AQ407" i="5"/>
  <c r="AQ491" i="5"/>
  <c r="AQ362" i="5"/>
  <c r="AQ370" i="5"/>
  <c r="AQ18" i="5"/>
  <c r="AQ8" i="5"/>
  <c r="AQ224" i="5"/>
  <c r="AQ228" i="5"/>
  <c r="AQ232" i="5"/>
  <c r="AQ236" i="5"/>
  <c r="AQ240" i="5"/>
  <c r="AQ254" i="5"/>
  <c r="AQ270" i="5"/>
  <c r="AQ424" i="5"/>
  <c r="AQ436" i="5"/>
  <c r="AQ440" i="5"/>
  <c r="AQ444" i="5"/>
  <c r="AQ357" i="5"/>
  <c r="AQ427" i="5"/>
  <c r="AQ474" i="5"/>
  <c r="AQ119" i="5"/>
  <c r="AQ472" i="5"/>
  <c r="AQ356" i="5"/>
  <c r="AQ12" i="5"/>
  <c r="AQ202" i="5"/>
  <c r="AQ378" i="5"/>
  <c r="AQ382" i="5"/>
  <c r="AQ386" i="5"/>
  <c r="AQ392" i="5"/>
  <c r="AQ414" i="5"/>
  <c r="AQ422" i="5"/>
  <c r="AQ421" i="5"/>
  <c r="AQ431" i="5"/>
  <c r="AQ486" i="5"/>
  <c r="AQ27" i="5"/>
  <c r="AQ171" i="5"/>
  <c r="AQ201" i="5"/>
  <c r="AQ231" i="5"/>
  <c r="AQ235" i="5"/>
  <c r="AQ239" i="5"/>
  <c r="AQ247" i="5"/>
  <c r="AQ251" i="5"/>
  <c r="AQ255" i="5"/>
  <c r="AQ259" i="5"/>
  <c r="AQ263" i="5"/>
  <c r="AQ267" i="5"/>
  <c r="AQ379" i="5"/>
  <c r="AQ383" i="5"/>
  <c r="AQ234" i="5"/>
  <c r="AQ252" i="5"/>
  <c r="AQ268" i="5"/>
  <c r="AQ390" i="5"/>
  <c r="AQ412" i="5"/>
  <c r="AQ420" i="5"/>
  <c r="AQ426" i="5"/>
  <c r="AQ430" i="5"/>
  <c r="AQ434" i="5"/>
  <c r="AQ409" i="5"/>
  <c r="AQ419" i="5"/>
  <c r="AQ479" i="5"/>
  <c r="AQ410" i="5"/>
  <c r="AQ425" i="5"/>
  <c r="AQ433" i="5"/>
  <c r="AQ441" i="5"/>
  <c r="AQ485" i="5"/>
  <c r="AQ469" i="5"/>
  <c r="AQ415" i="5"/>
  <c r="AQ435" i="5"/>
  <c r="AQ492" i="5"/>
  <c r="AQ473" i="5"/>
  <c r="AQ266" i="5"/>
  <c r="AQ272" i="5"/>
  <c r="AQ388" i="5"/>
  <c r="AQ418" i="5"/>
  <c r="AQ438" i="5"/>
  <c r="AQ17" i="5"/>
  <c r="AQ215" i="5"/>
  <c r="AQ221" i="5"/>
  <c r="AQ225" i="5"/>
  <c r="AQ229" i="5"/>
  <c r="AQ233" i="5"/>
  <c r="AQ237" i="5"/>
  <c r="AQ241" i="5"/>
  <c r="AQ245" i="5"/>
  <c r="AQ249" i="5"/>
  <c r="AQ253" i="5"/>
  <c r="AQ257" i="5"/>
  <c r="AQ261" i="5"/>
  <c r="AQ265" i="5"/>
  <c r="AQ381" i="5"/>
  <c r="AQ385" i="5"/>
  <c r="AQ391" i="5"/>
  <c r="AQ194" i="5"/>
  <c r="AQ220" i="5"/>
  <c r="AQ244" i="5"/>
  <c r="AQ248" i="5"/>
  <c r="AQ258" i="5"/>
  <c r="AQ260" i="5"/>
  <c r="AQ264" i="5"/>
  <c r="AQ274" i="5"/>
  <c r="AQ276" i="5"/>
  <c r="AQ394" i="5"/>
  <c r="AQ416" i="5"/>
  <c r="AQ428" i="5"/>
  <c r="AQ432" i="5"/>
  <c r="AQ411" i="5"/>
  <c r="AQ475" i="5"/>
  <c r="AQ429" i="5"/>
  <c r="AQ437" i="5"/>
  <c r="AQ489" i="5"/>
  <c r="AQ423" i="5"/>
  <c r="AQ377" i="5"/>
  <c r="AQ413" i="5"/>
  <c r="AQ488" i="5"/>
  <c r="AQ493" i="5"/>
  <c r="C26" i="10" l="1"/>
  <c r="M1" i="5"/>
  <c r="C27" i="10"/>
  <c r="C23" i="10"/>
  <c r="C24" i="10"/>
  <c r="C25" i="10"/>
  <c r="AT501" i="5" l="1"/>
  <c r="AT382" i="5"/>
  <c r="AT431" i="5"/>
  <c r="AT426" i="5"/>
  <c r="AT430" i="5"/>
  <c r="AT381" i="5"/>
  <c r="AT18" i="5"/>
  <c r="AT388" i="5"/>
  <c r="AT22" i="5"/>
  <c r="AT5" i="5"/>
  <c r="AT6" i="5"/>
  <c r="AT9" i="5"/>
  <c r="AT13" i="5"/>
  <c r="AT16" i="5"/>
  <c r="AT36" i="5"/>
  <c r="AT105" i="5"/>
  <c r="AT109" i="5"/>
  <c r="AT113" i="5"/>
  <c r="AT110" i="5"/>
  <c r="AT116" i="5"/>
  <c r="AT171" i="5"/>
  <c r="AT175" i="5"/>
  <c r="AT189" i="5"/>
  <c r="AT194" i="5"/>
  <c r="AT280" i="5"/>
  <c r="AT292" i="5"/>
  <c r="AT334" i="5"/>
  <c r="AT332" i="5"/>
  <c r="AT340" i="5"/>
  <c r="AT344" i="5"/>
  <c r="AT346" i="5"/>
  <c r="AT356" i="5"/>
  <c r="AT341" i="5"/>
  <c r="AT345" i="5"/>
  <c r="AT351" i="5"/>
  <c r="AT353" i="5"/>
  <c r="AT395" i="5"/>
  <c r="AT397" i="5"/>
  <c r="AT396" i="5"/>
  <c r="AT410" i="5"/>
  <c r="AT457" i="5"/>
  <c r="AT459" i="5"/>
  <c r="AT464" i="5"/>
  <c r="AT389" i="5"/>
  <c r="AT412" i="5"/>
  <c r="AT474" i="5"/>
  <c r="AT411" i="5"/>
  <c r="AT17" i="5"/>
  <c r="AT475" i="5"/>
  <c r="AT424" i="5"/>
  <c r="AT472" i="5"/>
  <c r="AT25" i="5"/>
  <c r="AT38" i="5"/>
  <c r="AT23" i="5"/>
  <c r="AT39" i="5"/>
  <c r="AT8" i="5"/>
  <c r="AT20" i="5"/>
  <c r="AT28" i="5"/>
  <c r="AT103" i="5"/>
  <c r="AT115" i="5"/>
  <c r="AT104" i="5"/>
  <c r="AT108" i="5"/>
  <c r="AT187" i="5"/>
  <c r="AT191" i="5"/>
  <c r="AT180" i="5"/>
  <c r="AT192" i="5"/>
  <c r="AT290" i="5"/>
  <c r="AT348" i="5"/>
  <c r="AT357" i="5"/>
  <c r="AT368" i="5"/>
  <c r="AT369" i="5"/>
  <c r="AT407" i="5"/>
  <c r="AT409" i="5"/>
  <c r="AT408" i="5"/>
  <c r="AT470" i="5"/>
  <c r="AT484" i="5"/>
  <c r="AT413" i="5"/>
  <c r="AT420" i="5"/>
  <c r="AT489" i="5"/>
  <c r="AT423" i="5"/>
  <c r="AT438" i="5"/>
  <c r="AT10" i="5"/>
  <c r="AT11" i="5"/>
  <c r="AT14" i="5"/>
  <c r="AT15" i="5"/>
  <c r="AT24" i="5"/>
  <c r="AT32" i="5"/>
  <c r="AT96" i="5"/>
  <c r="AT98" i="5"/>
  <c r="AT102" i="5"/>
  <c r="AT106" i="5"/>
  <c r="AT114" i="5"/>
  <c r="AT100" i="5"/>
  <c r="AT186" i="5"/>
  <c r="AT183" i="5"/>
  <c r="AT188" i="5"/>
  <c r="AT172" i="5"/>
  <c r="AT181" i="5"/>
  <c r="AT286" i="5"/>
  <c r="AT288" i="5"/>
  <c r="AT336" i="5"/>
  <c r="AT342" i="5"/>
  <c r="AT352" i="5"/>
  <c r="AT367" i="5"/>
  <c r="AT398" i="5"/>
  <c r="AT467" i="5"/>
  <c r="AT419" i="5"/>
  <c r="AT421" i="5"/>
  <c r="AT378" i="5"/>
  <c r="AT485" i="5"/>
  <c r="AT12" i="5"/>
  <c r="AT477" i="5"/>
  <c r="AT35" i="5"/>
  <c r="AT3" i="5"/>
  <c r="AT7" i="5"/>
  <c r="AT107" i="5"/>
  <c r="AT111" i="5"/>
  <c r="AT178" i="5"/>
  <c r="AT182" i="5"/>
  <c r="AT184" i="5"/>
  <c r="AT177" i="5"/>
  <c r="AT185" i="5"/>
  <c r="AT193" i="5"/>
  <c r="AT211" i="5"/>
  <c r="AT282" i="5"/>
  <c r="AT284" i="5"/>
  <c r="AT350" i="5"/>
  <c r="AT347" i="5"/>
  <c r="AT404" i="5"/>
  <c r="AT399" i="5"/>
  <c r="AT451" i="5"/>
  <c r="AT456" i="5"/>
  <c r="AT445" i="5"/>
  <c r="AT471" i="5"/>
  <c r="AT480" i="5"/>
  <c r="AT468" i="5"/>
  <c r="AT469" i="5"/>
  <c r="AT466" i="5"/>
  <c r="AT314" i="5"/>
  <c r="AT316" i="5"/>
  <c r="AT169" i="5"/>
  <c r="AT154" i="5"/>
  <c r="AT127" i="5"/>
  <c r="AT84" i="5"/>
  <c r="AT64" i="5"/>
  <c r="AT491" i="5"/>
  <c r="AT490" i="5"/>
  <c r="AT380" i="5"/>
  <c r="AT371" i="5"/>
  <c r="AT170" i="5"/>
  <c r="AT143" i="5"/>
  <c r="AT129" i="5"/>
  <c r="AT87" i="5"/>
  <c r="AT68" i="5"/>
  <c r="AT40" i="5"/>
  <c r="AT492" i="5"/>
  <c r="AT417" i="5"/>
  <c r="AT391" i="5"/>
  <c r="AT458" i="5"/>
  <c r="AT312" i="5"/>
  <c r="AT165" i="5"/>
  <c r="AT134" i="5"/>
  <c r="AT94" i="5"/>
  <c r="AT48" i="5"/>
  <c r="AT427" i="5"/>
  <c r="AT463" i="5"/>
  <c r="AT453" i="5"/>
  <c r="AT354" i="5"/>
  <c r="AT324" i="5"/>
  <c r="AT155" i="5"/>
  <c r="AT139" i="5"/>
  <c r="AT179" i="5"/>
  <c r="AT60" i="5"/>
  <c r="AT476" i="5"/>
  <c r="AT383" i="5"/>
  <c r="AT364" i="5"/>
  <c r="AT343" i="5"/>
  <c r="AT313" i="5"/>
  <c r="AT310" i="5"/>
  <c r="AT362" i="5"/>
  <c r="AT173" i="5"/>
  <c r="AT26" i="5"/>
  <c r="AT441" i="5"/>
  <c r="AT21" i="5"/>
  <c r="AT496" i="5"/>
  <c r="AT337" i="5"/>
  <c r="AT446" i="5"/>
  <c r="AT285" i="5"/>
  <c r="AT261" i="5"/>
  <c r="AT245" i="5"/>
  <c r="AT229" i="5"/>
  <c r="AT294" i="5"/>
  <c r="AT283" i="5"/>
  <c r="AT268" i="5"/>
  <c r="AT244" i="5"/>
  <c r="AT220" i="5"/>
  <c r="AT198" i="5"/>
  <c r="AT271" i="5"/>
  <c r="AT259" i="5"/>
  <c r="AT235" i="5"/>
  <c r="AT219" i="5"/>
  <c r="AT296" i="5"/>
  <c r="AT483" i="5"/>
  <c r="AT306" i="5"/>
  <c r="AT204" i="5"/>
  <c r="AT167" i="5"/>
  <c r="AT149" i="5"/>
  <c r="AT126" i="5"/>
  <c r="AT74" i="5"/>
  <c r="AT62" i="5"/>
  <c r="AT488" i="5"/>
  <c r="AT486" i="5"/>
  <c r="AT386" i="5"/>
  <c r="AT365" i="5"/>
  <c r="AT166" i="5"/>
  <c r="AT141" i="5"/>
  <c r="AT119" i="5"/>
  <c r="AT76" i="5"/>
  <c r="AT66" i="5"/>
  <c r="AT29" i="5"/>
  <c r="AT433" i="5"/>
  <c r="AT416" i="5"/>
  <c r="AT387" i="5"/>
  <c r="AT447" i="5"/>
  <c r="AT308" i="5"/>
  <c r="AT151" i="5"/>
  <c r="AT133" i="5"/>
  <c r="AT80" i="5"/>
  <c r="AT46" i="5"/>
  <c r="AT392" i="5"/>
  <c r="AT450" i="5"/>
  <c r="AT406" i="5"/>
  <c r="AT330" i="5"/>
  <c r="AT163" i="5"/>
  <c r="AT153" i="5"/>
  <c r="AT130" i="5"/>
  <c r="AT83" i="5"/>
  <c r="AT59" i="5"/>
  <c r="AT440" i="5"/>
  <c r="AT497" i="5"/>
  <c r="AT370" i="5"/>
  <c r="AT338" i="5"/>
  <c r="AT305" i="5"/>
  <c r="AT318" i="5"/>
  <c r="AT482" i="5"/>
  <c r="AT481" i="5"/>
  <c r="AT366" i="5"/>
  <c r="AT405" i="5"/>
  <c r="AT329" i="5"/>
  <c r="AT205" i="5"/>
  <c r="AT97" i="5"/>
  <c r="AT500" i="5"/>
  <c r="AT30" i="5"/>
  <c r="AT374" i="5"/>
  <c r="AT295" i="5"/>
  <c r="AT277" i="5"/>
  <c r="AT273" i="5"/>
  <c r="AT269" i="5"/>
  <c r="AT265" i="5"/>
  <c r="AT249" i="5"/>
  <c r="AT233" i="5"/>
  <c r="AT209" i="5"/>
  <c r="AT298" i="5"/>
  <c r="AT272" i="5"/>
  <c r="AT224" i="5"/>
  <c r="AT255" i="5"/>
  <c r="AT243" i="5"/>
  <c r="AT231" i="5"/>
  <c r="AT195" i="5"/>
  <c r="AT215" i="5"/>
  <c r="AT335" i="5"/>
  <c r="AT300" i="5"/>
  <c r="AT226" i="5"/>
  <c r="AT218" i="5"/>
  <c r="AT449" i="5"/>
  <c r="AT291" i="5"/>
  <c r="AT201" i="5"/>
  <c r="AT162" i="5"/>
  <c r="AT138" i="5"/>
  <c r="AT121" i="5"/>
  <c r="AT70" i="5"/>
  <c r="AT50" i="5"/>
  <c r="AT422" i="5"/>
  <c r="AT428" i="5"/>
  <c r="AT462" i="5"/>
  <c r="AT361" i="5"/>
  <c r="AT161" i="5"/>
  <c r="AT137" i="5"/>
  <c r="AT92" i="5"/>
  <c r="AT75" i="5"/>
  <c r="AT44" i="5"/>
  <c r="AT442" i="5"/>
  <c r="AT429" i="5"/>
  <c r="AT415" i="5"/>
  <c r="AT393" i="5"/>
  <c r="AT363" i="5"/>
  <c r="AT200" i="5"/>
  <c r="AT146" i="5"/>
  <c r="AT118" i="5"/>
  <c r="AT58" i="5"/>
  <c r="AT418" i="5"/>
  <c r="AT394" i="5"/>
  <c r="AT452" i="5"/>
  <c r="AT375" i="5"/>
  <c r="AT293" i="5"/>
  <c r="AT159" i="5"/>
  <c r="AT150" i="5"/>
  <c r="AT125" i="5"/>
  <c r="AT82" i="5"/>
  <c r="AT55" i="5"/>
  <c r="AT493" i="5"/>
  <c r="AT321" i="5"/>
  <c r="AT360" i="5"/>
  <c r="AT190" i="5"/>
  <c r="AT27" i="5"/>
  <c r="AT19" i="5"/>
  <c r="AT33" i="5"/>
  <c r="AT498" i="5"/>
  <c r="AT478" i="5"/>
  <c r="AT495" i="5"/>
  <c r="AT465" i="5"/>
  <c r="AT403" i="5"/>
  <c r="AT461" i="5"/>
  <c r="AT376" i="5"/>
  <c r="AT349" i="5"/>
  <c r="AT402" i="5"/>
  <c r="AT355" i="5"/>
  <c r="AT299" i="5"/>
  <c r="AT253" i="5"/>
  <c r="AT237" i="5"/>
  <c r="AT221" i="5"/>
  <c r="AT217" i="5"/>
  <c r="AT203" i="5"/>
  <c r="AT377" i="5"/>
  <c r="AT302" i="5"/>
  <c r="AT276" i="5"/>
  <c r="AT228" i="5"/>
  <c r="AT212" i="5"/>
  <c r="AT207" i="5"/>
  <c r="AT301" i="5"/>
  <c r="AT281" i="5"/>
  <c r="AT267" i="5"/>
  <c r="AT251" i="5"/>
  <c r="AT227" i="5"/>
  <c r="AT202" i="5"/>
  <c r="AT358" i="5"/>
  <c r="AT331" i="5"/>
  <c r="AT323" i="5"/>
  <c r="AT315" i="5"/>
  <c r="AT307" i="5"/>
  <c r="AT304" i="5"/>
  <c r="AT287" i="5"/>
  <c r="AT262" i="5"/>
  <c r="AT254" i="5"/>
  <c r="AT238" i="5"/>
  <c r="AT234" i="5"/>
  <c r="AT230" i="5"/>
  <c r="AT373" i="5"/>
  <c r="AT320" i="5"/>
  <c r="AT196" i="5"/>
  <c r="AT158" i="5"/>
  <c r="AT131" i="5"/>
  <c r="AT90" i="5"/>
  <c r="AT67" i="5"/>
  <c r="AT34" i="5"/>
  <c r="AT414" i="5"/>
  <c r="AT390" i="5"/>
  <c r="AT460" i="5"/>
  <c r="AT322" i="5"/>
  <c r="AT147" i="5"/>
  <c r="AT135" i="5"/>
  <c r="AT91" i="5"/>
  <c r="AT71" i="5"/>
  <c r="AT42" i="5"/>
  <c r="AT436" i="5"/>
  <c r="AT425" i="5"/>
  <c r="AT432" i="5"/>
  <c r="AT379" i="5"/>
  <c r="AT328" i="5"/>
  <c r="AT197" i="5"/>
  <c r="AT142" i="5"/>
  <c r="AT117" i="5"/>
  <c r="AT52" i="5"/>
  <c r="AT487" i="5"/>
  <c r="AT384" i="5"/>
  <c r="AT455" i="5"/>
  <c r="AT359" i="5"/>
  <c r="AT289" i="5"/>
  <c r="AT157" i="5"/>
  <c r="AT145" i="5"/>
  <c r="AT122" i="5"/>
  <c r="AT78" i="5"/>
  <c r="AT54" i="5"/>
  <c r="AT385" i="5"/>
  <c r="AT400" i="5"/>
  <c r="AT339" i="5"/>
  <c r="AT499" i="5"/>
  <c r="AT326" i="5"/>
  <c r="AT176" i="5"/>
  <c r="AT86" i="5"/>
  <c r="AT112" i="5"/>
  <c r="AT99" i="5"/>
  <c r="AT101" i="5"/>
  <c r="AT37" i="5"/>
  <c r="AT454" i="5"/>
  <c r="AT494" i="5"/>
  <c r="AT479" i="5"/>
  <c r="AT448" i="5"/>
  <c r="AT333" i="5"/>
  <c r="AT401" i="5"/>
  <c r="AT372" i="5"/>
  <c r="AT303" i="5"/>
  <c r="AT257" i="5"/>
  <c r="AT241" i="5"/>
  <c r="AT225" i="5"/>
  <c r="AT279" i="5"/>
  <c r="AT264" i="5"/>
  <c r="AT260" i="5"/>
  <c r="AT256" i="5"/>
  <c r="AT252" i="5"/>
  <c r="AT248" i="5"/>
  <c r="AT240" i="5"/>
  <c r="AT236" i="5"/>
  <c r="AT232" i="5"/>
  <c r="AT216" i="5"/>
  <c r="AT297" i="5"/>
  <c r="AT275" i="5"/>
  <c r="AT263" i="5"/>
  <c r="AT247" i="5"/>
  <c r="AT239" i="5"/>
  <c r="AT223" i="5"/>
  <c r="AT327" i="5"/>
  <c r="AT325" i="5"/>
  <c r="AT319" i="5"/>
  <c r="AT317" i="5"/>
  <c r="AT311" i="5"/>
  <c r="AT309" i="5"/>
  <c r="AT278" i="5"/>
  <c r="AT274" i="5"/>
  <c r="AT270" i="5"/>
  <c r="AT266" i="5"/>
  <c r="AT258" i="5"/>
  <c r="AT164" i="5"/>
  <c r="AT148" i="5"/>
  <c r="AT132" i="5"/>
  <c r="AT120" i="5"/>
  <c r="AT124" i="5"/>
  <c r="AT210" i="5"/>
  <c r="AT72" i="5"/>
  <c r="AT47" i="5"/>
  <c r="AT57" i="5"/>
  <c r="AT4" i="5"/>
  <c r="AT61" i="5"/>
  <c r="AT444" i="5"/>
  <c r="AT437" i="5"/>
  <c r="AT199" i="5"/>
  <c r="AT208" i="5"/>
  <c r="AT168" i="5"/>
  <c r="AT152" i="5"/>
  <c r="AT136" i="5"/>
  <c r="AT174" i="5"/>
  <c r="AT88" i="5"/>
  <c r="AT63" i="5"/>
  <c r="AT85" i="5"/>
  <c r="AT45" i="5"/>
  <c r="AT51" i="5"/>
  <c r="AT222" i="5"/>
  <c r="AT156" i="5"/>
  <c r="AT140" i="5"/>
  <c r="AT128" i="5"/>
  <c r="AT123" i="5"/>
  <c r="AT79" i="5"/>
  <c r="AT65" i="5"/>
  <c r="AT69" i="5"/>
  <c r="AT31" i="5"/>
  <c r="AT89" i="5"/>
  <c r="AT93" i="5"/>
  <c r="AT43" i="5"/>
  <c r="AT473" i="5"/>
  <c r="AT435" i="5"/>
  <c r="AT443" i="5"/>
  <c r="AT250" i="5"/>
  <c r="AT246" i="5"/>
  <c r="AT242" i="5"/>
  <c r="AT206" i="5"/>
  <c r="AT160" i="5"/>
  <c r="AT144" i="5"/>
  <c r="AT214" i="5"/>
  <c r="AT213" i="5"/>
  <c r="AT95" i="5"/>
  <c r="AT81" i="5"/>
  <c r="AT56" i="5"/>
  <c r="AT49" i="5"/>
  <c r="AT41" i="5"/>
  <c r="AT53" i="5"/>
  <c r="AT73" i="5"/>
  <c r="AT77" i="5"/>
  <c r="AT434" i="5"/>
  <c r="AT439" i="5"/>
  <c r="BI501" i="5"/>
  <c r="BI18" i="5"/>
  <c r="BI379" i="5"/>
  <c r="BI412" i="5"/>
  <c r="BI416" i="5"/>
  <c r="BI420" i="5"/>
  <c r="BI431" i="5"/>
  <c r="BI490" i="5"/>
  <c r="BI25" i="5"/>
  <c r="BI4" i="5"/>
  <c r="BI10" i="5"/>
  <c r="BI13" i="5"/>
  <c r="BI15" i="5"/>
  <c r="BI36" i="5"/>
  <c r="BI96" i="5"/>
  <c r="BI107" i="5"/>
  <c r="BI100" i="5"/>
  <c r="BI108" i="5"/>
  <c r="BI178" i="5"/>
  <c r="BI171" i="5"/>
  <c r="BI177" i="5"/>
  <c r="BI314" i="5"/>
  <c r="BI342" i="5"/>
  <c r="BI375" i="5"/>
  <c r="BI407" i="5"/>
  <c r="BI447" i="5"/>
  <c r="BI468" i="5"/>
  <c r="BI498" i="5"/>
  <c r="BI445" i="5"/>
  <c r="BI497" i="5"/>
  <c r="BI496" i="5"/>
  <c r="BI470" i="5"/>
  <c r="BI17" i="5"/>
  <c r="BI381" i="5"/>
  <c r="BI383" i="5"/>
  <c r="BI385" i="5"/>
  <c r="BI387" i="5"/>
  <c r="BI388" i="5"/>
  <c r="BI389" i="5"/>
  <c r="BI411" i="5"/>
  <c r="BI415" i="5"/>
  <c r="BI419" i="5"/>
  <c r="BI424" i="5"/>
  <c r="BI438" i="5"/>
  <c r="BI442" i="5"/>
  <c r="BI476" i="5"/>
  <c r="BI485" i="5"/>
  <c r="BI489" i="5"/>
  <c r="BI38" i="5"/>
  <c r="BI5" i="5"/>
  <c r="BI8" i="5"/>
  <c r="BI9" i="5"/>
  <c r="BI11" i="5"/>
  <c r="BI32" i="5"/>
  <c r="BI182" i="5"/>
  <c r="BI192" i="5"/>
  <c r="BI196" i="5"/>
  <c r="BI283" i="5"/>
  <c r="BI322" i="5"/>
  <c r="BI347" i="5"/>
  <c r="BI373" i="5"/>
  <c r="BI395" i="5"/>
  <c r="BI451" i="5"/>
  <c r="BI480" i="5"/>
  <c r="BI469" i="5"/>
  <c r="BI471" i="5"/>
  <c r="BI378" i="5"/>
  <c r="BI380" i="5"/>
  <c r="BI390" i="5"/>
  <c r="BI392" i="5"/>
  <c r="BI414" i="5"/>
  <c r="BI418" i="5"/>
  <c r="BI422" i="5"/>
  <c r="BI423" i="5"/>
  <c r="BI429" i="5"/>
  <c r="BI433" i="5"/>
  <c r="BI472" i="5"/>
  <c r="BI474" i="5"/>
  <c r="BI493" i="5"/>
  <c r="BI27" i="5"/>
  <c r="BI6" i="5"/>
  <c r="BI7" i="5"/>
  <c r="BI105" i="5"/>
  <c r="BI99" i="5"/>
  <c r="BI183" i="5"/>
  <c r="BI187" i="5"/>
  <c r="BI184" i="5"/>
  <c r="BI197" i="5"/>
  <c r="BI306" i="5"/>
  <c r="BI367" i="5"/>
  <c r="BI368" i="5"/>
  <c r="BI398" i="5"/>
  <c r="BI408" i="5"/>
  <c r="BI409" i="5"/>
  <c r="BI454" i="5"/>
  <c r="BI484" i="5"/>
  <c r="BI382" i="5"/>
  <c r="BI384" i="5"/>
  <c r="BI386" i="5"/>
  <c r="BI391" i="5"/>
  <c r="BI393" i="5"/>
  <c r="BI394" i="5"/>
  <c r="BI413" i="5"/>
  <c r="BI417" i="5"/>
  <c r="BI421" i="5"/>
  <c r="BI425" i="5"/>
  <c r="BI426" i="5"/>
  <c r="BI427" i="5"/>
  <c r="BI428" i="5"/>
  <c r="BI430" i="5"/>
  <c r="BI432" i="5"/>
  <c r="BI444" i="5"/>
  <c r="BI475" i="5"/>
  <c r="BI486" i="5"/>
  <c r="BI487" i="5"/>
  <c r="BI488" i="5"/>
  <c r="BI491" i="5"/>
  <c r="BI492" i="5"/>
  <c r="BI39" i="5"/>
  <c r="BI14" i="5"/>
  <c r="BI16" i="5"/>
  <c r="BI113" i="5"/>
  <c r="BI112" i="5"/>
  <c r="BI191" i="5"/>
  <c r="BI210" i="5"/>
  <c r="BI330" i="5"/>
  <c r="BI344" i="5"/>
  <c r="BI350" i="5"/>
  <c r="BI352" i="5"/>
  <c r="BI369" i="5"/>
  <c r="BI459" i="5"/>
  <c r="BI450" i="5"/>
  <c r="BI467" i="5"/>
  <c r="BI402" i="5"/>
  <c r="BI353" i="5"/>
  <c r="BI144" i="5"/>
  <c r="BI73" i="5"/>
  <c r="BI53" i="5"/>
  <c r="BI434" i="5"/>
  <c r="BI362" i="5"/>
  <c r="BI280" i="5"/>
  <c r="BI85" i="5"/>
  <c r="BI435" i="5"/>
  <c r="BI372" i="5"/>
  <c r="BI160" i="5"/>
  <c r="BI88" i="5"/>
  <c r="BI69" i="5"/>
  <c r="BI499" i="5"/>
  <c r="BI366" i="5"/>
  <c r="BI206" i="5"/>
  <c r="BI156" i="5"/>
  <c r="BI123" i="5"/>
  <c r="BI45" i="5"/>
  <c r="BI482" i="5"/>
  <c r="BI455" i="5"/>
  <c r="BI339" i="5"/>
  <c r="BI201" i="5"/>
  <c r="BI190" i="5"/>
  <c r="BI176" i="5"/>
  <c r="BI89" i="5"/>
  <c r="BI115" i="5"/>
  <c r="BI79" i="5"/>
  <c r="BI22" i="5"/>
  <c r="BI19" i="5"/>
  <c r="BI436" i="5"/>
  <c r="BI446" i="5"/>
  <c r="BI494" i="5"/>
  <c r="BI460" i="5"/>
  <c r="BI452" i="5"/>
  <c r="BI453" i="5"/>
  <c r="BI341" i="5"/>
  <c r="BI359" i="5"/>
  <c r="BI327" i="5"/>
  <c r="BI311" i="5"/>
  <c r="BI211" i="5"/>
  <c r="BI302" i="5"/>
  <c r="BI268" i="5"/>
  <c r="BI252" i="5"/>
  <c r="BI220" i="5"/>
  <c r="BI207" i="5"/>
  <c r="BI293" i="5"/>
  <c r="BI275" i="5"/>
  <c r="BI263" i="5"/>
  <c r="BI255" i="5"/>
  <c r="BI247" i="5"/>
  <c r="BI235" i="5"/>
  <c r="BI274" i="5"/>
  <c r="BI270" i="5"/>
  <c r="BI254" i="5"/>
  <c r="BI250" i="5"/>
  <c r="BI238" i="5"/>
  <c r="BI234" i="5"/>
  <c r="BI230" i="5"/>
  <c r="BI216" i="5"/>
  <c r="BI127" i="5"/>
  <c r="BI125" i="5"/>
  <c r="BI118" i="5"/>
  <c r="BI173" i="5"/>
  <c r="BI170" i="5"/>
  <c r="BI162" i="5"/>
  <c r="BI154" i="5"/>
  <c r="BI146" i="5"/>
  <c r="BI138" i="5"/>
  <c r="BI130" i="5"/>
  <c r="BI121" i="5"/>
  <c r="BI90" i="5"/>
  <c r="BI76" i="5"/>
  <c r="BI58" i="5"/>
  <c r="BI377" i="5"/>
  <c r="BI348" i="5"/>
  <c r="BI128" i="5"/>
  <c r="BI65" i="5"/>
  <c r="BI51" i="5"/>
  <c r="BI481" i="5"/>
  <c r="BI338" i="5"/>
  <c r="BI202" i="5"/>
  <c r="BI43" i="5"/>
  <c r="BI404" i="5"/>
  <c r="BI346" i="5"/>
  <c r="BI140" i="5"/>
  <c r="BI81" i="5"/>
  <c r="BI57" i="5"/>
  <c r="BI495" i="5"/>
  <c r="BI364" i="5"/>
  <c r="BI194" i="5"/>
  <c r="BI152" i="5"/>
  <c r="BI63" i="5"/>
  <c r="BI33" i="5"/>
  <c r="BI371" i="5"/>
  <c r="BI332" i="5"/>
  <c r="BI309" i="5"/>
  <c r="BI343" i="5"/>
  <c r="BI305" i="5"/>
  <c r="BI279" i="5"/>
  <c r="BI458" i="5"/>
  <c r="BI291" i="5"/>
  <c r="BI188" i="5"/>
  <c r="BI287" i="5"/>
  <c r="BI205" i="5"/>
  <c r="BI324" i="5"/>
  <c r="BI109" i="5"/>
  <c r="BI20" i="5"/>
  <c r="BI37" i="5"/>
  <c r="BI24" i="5"/>
  <c r="BI464" i="5"/>
  <c r="BI365" i="5"/>
  <c r="BI465" i="5"/>
  <c r="BI448" i="5"/>
  <c r="BI461" i="5"/>
  <c r="BI349" i="5"/>
  <c r="BI466" i="5"/>
  <c r="BI406" i="5"/>
  <c r="BI363" i="5"/>
  <c r="BI354" i="5"/>
  <c r="BI356" i="5"/>
  <c r="BI323" i="5"/>
  <c r="BI307" i="5"/>
  <c r="BI320" i="5"/>
  <c r="BI217" i="5"/>
  <c r="BI209" i="5"/>
  <c r="BI264" i="5"/>
  <c r="BI248" i="5"/>
  <c r="BI244" i="5"/>
  <c r="BI301" i="5"/>
  <c r="BI289" i="5"/>
  <c r="BI267" i="5"/>
  <c r="BI223" i="5"/>
  <c r="BI405" i="5"/>
  <c r="BI357" i="5"/>
  <c r="BI266" i="5"/>
  <c r="BI246" i="5"/>
  <c r="BI167" i="5"/>
  <c r="BI163" i="5"/>
  <c r="BI159" i="5"/>
  <c r="BI155" i="5"/>
  <c r="BI151" i="5"/>
  <c r="BI147" i="5"/>
  <c r="BI143" i="5"/>
  <c r="BI139" i="5"/>
  <c r="BI135" i="5"/>
  <c r="BI131" i="5"/>
  <c r="BI172" i="5"/>
  <c r="BI180" i="5"/>
  <c r="BI169" i="5"/>
  <c r="BI161" i="5"/>
  <c r="BI153" i="5"/>
  <c r="BI145" i="5"/>
  <c r="BI137" i="5"/>
  <c r="BI129" i="5"/>
  <c r="BI119" i="5"/>
  <c r="BI117" i="5"/>
  <c r="BI67" i="5"/>
  <c r="BI44" i="5"/>
  <c r="BI370" i="5"/>
  <c r="BI340" i="5"/>
  <c r="BI120" i="5"/>
  <c r="BI61" i="5"/>
  <c r="BI41" i="5"/>
  <c r="BI410" i="5"/>
  <c r="BI292" i="5"/>
  <c r="BI168" i="5"/>
  <c r="BI35" i="5"/>
  <c r="BI401" i="5"/>
  <c r="BI288" i="5"/>
  <c r="BI136" i="5"/>
  <c r="BI77" i="5"/>
  <c r="BI477" i="5"/>
  <c r="BI396" i="5"/>
  <c r="BI286" i="5"/>
  <c r="BI214" i="5"/>
  <c r="BI132" i="5"/>
  <c r="BI49" i="5"/>
  <c r="BI473" i="5"/>
  <c r="BI351" i="5"/>
  <c r="BI313" i="5"/>
  <c r="BI325" i="5"/>
  <c r="BI321" i="5"/>
  <c r="BI308" i="5"/>
  <c r="BI200" i="5"/>
  <c r="BI185" i="5"/>
  <c r="BI316" i="5"/>
  <c r="BI179" i="5"/>
  <c r="BI30" i="5"/>
  <c r="BI441" i="5"/>
  <c r="BI437" i="5"/>
  <c r="BI478" i="5"/>
  <c r="BI361" i="5"/>
  <c r="BI333" i="5"/>
  <c r="BI337" i="5"/>
  <c r="BI479" i="5"/>
  <c r="BI456" i="5"/>
  <c r="BI457" i="5"/>
  <c r="BI403" i="5"/>
  <c r="BI355" i="5"/>
  <c r="BI319" i="5"/>
  <c r="BI273" i="5"/>
  <c r="BI261" i="5"/>
  <c r="BI257" i="5"/>
  <c r="BI253" i="5"/>
  <c r="BI249" i="5"/>
  <c r="BI245" i="5"/>
  <c r="BI241" i="5"/>
  <c r="BI237" i="5"/>
  <c r="BI233" i="5"/>
  <c r="BI203" i="5"/>
  <c r="BI260" i="5"/>
  <c r="BI240" i="5"/>
  <c r="BI232" i="5"/>
  <c r="BI285" i="5"/>
  <c r="BI259" i="5"/>
  <c r="BI251" i="5"/>
  <c r="BI239" i="5"/>
  <c r="BI231" i="5"/>
  <c r="BI215" i="5"/>
  <c r="BI399" i="5"/>
  <c r="BI336" i="5"/>
  <c r="BI304" i="5"/>
  <c r="BI300" i="5"/>
  <c r="BI296" i="5"/>
  <c r="BI262" i="5"/>
  <c r="BI258" i="5"/>
  <c r="BI226" i="5"/>
  <c r="BI218" i="5"/>
  <c r="BI199" i="5"/>
  <c r="BI166" i="5"/>
  <c r="BI158" i="5"/>
  <c r="BI150" i="5"/>
  <c r="BI142" i="5"/>
  <c r="BI134" i="5"/>
  <c r="BI126" i="5"/>
  <c r="BI193" i="5"/>
  <c r="BI213" i="5"/>
  <c r="BI181" i="5"/>
  <c r="BI97" i="5"/>
  <c r="BI92" i="5"/>
  <c r="BI360" i="5"/>
  <c r="BI290" i="5"/>
  <c r="BI98" i="5"/>
  <c r="BI56" i="5"/>
  <c r="BI500" i="5"/>
  <c r="BI400" i="5"/>
  <c r="BI284" i="5"/>
  <c r="BI148" i="5"/>
  <c r="BI3" i="5"/>
  <c r="BI374" i="5"/>
  <c r="BI198" i="5"/>
  <c r="BI93" i="5"/>
  <c r="BI72" i="5"/>
  <c r="BI12" i="5"/>
  <c r="BI376" i="5"/>
  <c r="BI282" i="5"/>
  <c r="BI164" i="5"/>
  <c r="BI124" i="5"/>
  <c r="BI47" i="5"/>
  <c r="BI483" i="5"/>
  <c r="BI318" i="5"/>
  <c r="BI310" i="5"/>
  <c r="BI326" i="5"/>
  <c r="BI329" i="5"/>
  <c r="BI317" i="5"/>
  <c r="BI204" i="5"/>
  <c r="BI175" i="5"/>
  <c r="BI95" i="5"/>
  <c r="BI110" i="5"/>
  <c r="BI101" i="5"/>
  <c r="BI28" i="5"/>
  <c r="BI21" i="5"/>
  <c r="BI440" i="5"/>
  <c r="BI345" i="5"/>
  <c r="BI463" i="5"/>
  <c r="BI462" i="5"/>
  <c r="BI449" i="5"/>
  <c r="BI331" i="5"/>
  <c r="BI315" i="5"/>
  <c r="BI335" i="5"/>
  <c r="BI303" i="5"/>
  <c r="BI299" i="5"/>
  <c r="BI295" i="5"/>
  <c r="BI277" i="5"/>
  <c r="BI269" i="5"/>
  <c r="BI265" i="5"/>
  <c r="BI229" i="5"/>
  <c r="BI225" i="5"/>
  <c r="BI221" i="5"/>
  <c r="BI328" i="5"/>
  <c r="BI312" i="5"/>
  <c r="BI397" i="5"/>
  <c r="BI298" i="5"/>
  <c r="BI294" i="5"/>
  <c r="BI334" i="5"/>
  <c r="BI276" i="5"/>
  <c r="BI272" i="5"/>
  <c r="BI256" i="5"/>
  <c r="BI236" i="5"/>
  <c r="BI228" i="5"/>
  <c r="BI224" i="5"/>
  <c r="BI208" i="5"/>
  <c r="BI212" i="5"/>
  <c r="BI297" i="5"/>
  <c r="BI281" i="5"/>
  <c r="BI271" i="5"/>
  <c r="BI243" i="5"/>
  <c r="BI227" i="5"/>
  <c r="BI219" i="5"/>
  <c r="BI195" i="5"/>
  <c r="BI358" i="5"/>
  <c r="BI278" i="5"/>
  <c r="BI242" i="5"/>
  <c r="BI222" i="5"/>
  <c r="BI174" i="5"/>
  <c r="BI189" i="5"/>
  <c r="BI122" i="5"/>
  <c r="BI165" i="5"/>
  <c r="BI157" i="5"/>
  <c r="BI149" i="5"/>
  <c r="BI141" i="5"/>
  <c r="BI133" i="5"/>
  <c r="BI186" i="5"/>
  <c r="BI83" i="5"/>
  <c r="BI31" i="5"/>
  <c r="BI94" i="5"/>
  <c r="BI78" i="5"/>
  <c r="BI62" i="5"/>
  <c r="BI42" i="5"/>
  <c r="BI91" i="5"/>
  <c r="BI84" i="5"/>
  <c r="BI75" i="5"/>
  <c r="BI68" i="5"/>
  <c r="BI59" i="5"/>
  <c r="BI52" i="5"/>
  <c r="BI40" i="5"/>
  <c r="BI104" i="5"/>
  <c r="BI102" i="5"/>
  <c r="BI111" i="5"/>
  <c r="BI70" i="5"/>
  <c r="BI46" i="5"/>
  <c r="BI34" i="5"/>
  <c r="BI29" i="5"/>
  <c r="BI26" i="5"/>
  <c r="BI439" i="5"/>
  <c r="BI443" i="5"/>
  <c r="BI60" i="5"/>
  <c r="BI87" i="5"/>
  <c r="BI80" i="5"/>
  <c r="BI71" i="5"/>
  <c r="BI64" i="5"/>
  <c r="BI55" i="5"/>
  <c r="BI82" i="5"/>
  <c r="BI66" i="5"/>
  <c r="BI103" i="5"/>
  <c r="BI23" i="5"/>
  <c r="BI74" i="5"/>
  <c r="BI114" i="5"/>
  <c r="BI50" i="5"/>
  <c r="BI48" i="5"/>
  <c r="BI116" i="5"/>
  <c r="BI106" i="5"/>
  <c r="BI86" i="5"/>
  <c r="BI54" i="5"/>
  <c r="N1" i="5"/>
  <c r="AA2" i="5"/>
  <c r="DE2" i="5" s="1"/>
  <c r="DF2" i="5" s="1"/>
  <c r="AD2" i="5"/>
  <c r="BG2" i="5"/>
  <c r="AE2" i="5"/>
  <c r="AT2" i="5"/>
  <c r="AH2" i="5"/>
  <c r="AJ2" i="5" s="1"/>
  <c r="AP2" i="5" s="1"/>
  <c r="A2" i="5"/>
  <c r="AC2" i="5"/>
  <c r="AB2" i="5"/>
  <c r="BI2" i="5" l="1"/>
  <c r="M2" i="16"/>
  <c r="N49" i="16"/>
  <c r="N47" i="16"/>
  <c r="N45" i="16"/>
  <c r="N43" i="16"/>
  <c r="N41" i="16"/>
  <c r="N39" i="16"/>
  <c r="N37" i="16"/>
  <c r="N35" i="16"/>
  <c r="N33" i="16"/>
  <c r="N31" i="16"/>
  <c r="N29" i="16"/>
  <c r="N27" i="16"/>
  <c r="N25" i="16"/>
  <c r="N23" i="16"/>
  <c r="M49" i="16"/>
  <c r="M47" i="16"/>
  <c r="M45" i="16"/>
  <c r="M43" i="16"/>
  <c r="M41" i="16"/>
  <c r="M39" i="16"/>
  <c r="M37" i="16"/>
  <c r="M35" i="16"/>
  <c r="M33" i="16"/>
  <c r="M31" i="16"/>
  <c r="M29" i="16"/>
  <c r="M27" i="16"/>
  <c r="M25" i="16"/>
  <c r="M23" i="16"/>
  <c r="N50" i="16"/>
  <c r="N48" i="16"/>
  <c r="N46" i="16"/>
  <c r="N44" i="16"/>
  <c r="N42" i="16"/>
  <c r="N40" i="16"/>
  <c r="N38" i="16"/>
  <c r="N36" i="16"/>
  <c r="N34" i="16"/>
  <c r="N32" i="16"/>
  <c r="N30" i="16"/>
  <c r="N28" i="16"/>
  <c r="N26" i="16"/>
  <c r="N24" i="16"/>
  <c r="M50" i="16"/>
  <c r="M48" i="16"/>
  <c r="M46" i="16"/>
  <c r="M44" i="16"/>
  <c r="M42" i="16"/>
  <c r="M40" i="16"/>
  <c r="M38" i="16"/>
  <c r="M36" i="16"/>
  <c r="M34" i="16"/>
  <c r="M32" i="16"/>
  <c r="M30" i="16"/>
  <c r="M28" i="16"/>
  <c r="M24" i="16"/>
  <c r="M22" i="16"/>
  <c r="M20" i="16"/>
  <c r="M18" i="16"/>
  <c r="M16" i="16"/>
  <c r="M14" i="16"/>
  <c r="M12" i="16"/>
  <c r="M10" i="16"/>
  <c r="M8" i="16"/>
  <c r="M6" i="16"/>
  <c r="M4" i="16"/>
  <c r="N2" i="16"/>
  <c r="N21" i="16"/>
  <c r="N19" i="16"/>
  <c r="N17" i="16"/>
  <c r="N15" i="16"/>
  <c r="N13" i="16"/>
  <c r="N11" i="16"/>
  <c r="N9" i="16"/>
  <c r="N7" i="16"/>
  <c r="N5" i="16"/>
  <c r="N3" i="16"/>
  <c r="M26" i="16"/>
  <c r="M21" i="16"/>
  <c r="M19" i="16"/>
  <c r="M17" i="16"/>
  <c r="M15" i="16"/>
  <c r="M13" i="16"/>
  <c r="M11" i="16"/>
  <c r="M9" i="16"/>
  <c r="M7" i="16"/>
  <c r="M5" i="16"/>
  <c r="M3" i="16"/>
  <c r="N22" i="16"/>
  <c r="N20" i="16"/>
  <c r="N18" i="16"/>
  <c r="N16" i="16"/>
  <c r="N14" i="16"/>
  <c r="N12" i="16"/>
  <c r="N10" i="16"/>
  <c r="N8" i="16"/>
  <c r="N6" i="16"/>
  <c r="N4" i="16"/>
  <c r="P1" i="5"/>
  <c r="O1" i="5"/>
  <c r="AI2" i="5"/>
  <c r="AO2" i="5" s="1"/>
  <c r="AQ2" i="5" s="1"/>
  <c r="BH2" i="5"/>
  <c r="AL2" i="5"/>
  <c r="Q1" i="5" l="1"/>
  <c r="P2" i="16"/>
  <c r="O2" i="16"/>
  <c r="P50" i="16"/>
  <c r="P48" i="16"/>
  <c r="P46" i="16"/>
  <c r="P44" i="16"/>
  <c r="P42" i="16"/>
  <c r="P40" i="16"/>
  <c r="P38" i="16"/>
  <c r="P36" i="16"/>
  <c r="P34" i="16"/>
  <c r="P32" i="16"/>
  <c r="P30" i="16"/>
  <c r="P28" i="16"/>
  <c r="P26" i="16"/>
  <c r="P24" i="16"/>
  <c r="O50" i="16"/>
  <c r="O48" i="16"/>
  <c r="O46" i="16"/>
  <c r="O44" i="16"/>
  <c r="O42" i="16"/>
  <c r="O40" i="16"/>
  <c r="O38" i="16"/>
  <c r="O36" i="16"/>
  <c r="O34" i="16"/>
  <c r="O32" i="16"/>
  <c r="O30" i="16"/>
  <c r="O28" i="16"/>
  <c r="O26" i="16"/>
  <c r="O24" i="16"/>
  <c r="P49" i="16"/>
  <c r="P47" i="16"/>
  <c r="P45" i="16"/>
  <c r="P43" i="16"/>
  <c r="P41" i="16"/>
  <c r="P39" i="16"/>
  <c r="P37" i="16"/>
  <c r="P35" i="16"/>
  <c r="P33" i="16"/>
  <c r="P31" i="16"/>
  <c r="P29" i="16"/>
  <c r="P27" i="16"/>
  <c r="P25" i="16"/>
  <c r="P23" i="16"/>
  <c r="O49" i="16"/>
  <c r="O47" i="16"/>
  <c r="O45" i="16"/>
  <c r="O43" i="16"/>
  <c r="O41" i="16"/>
  <c r="O39" i="16"/>
  <c r="O37" i="16"/>
  <c r="O35" i="16"/>
  <c r="O33" i="16"/>
  <c r="O31" i="16"/>
  <c r="O29" i="16"/>
  <c r="O27" i="16"/>
  <c r="O21" i="16"/>
  <c r="O19" i="16"/>
  <c r="O17" i="16"/>
  <c r="O15" i="16"/>
  <c r="O13" i="16"/>
  <c r="O11" i="16"/>
  <c r="O9" i="16"/>
  <c r="O7" i="16"/>
  <c r="O5" i="16"/>
  <c r="O3" i="16"/>
  <c r="O23" i="16"/>
  <c r="P22" i="16"/>
  <c r="P20" i="16"/>
  <c r="P18" i="16"/>
  <c r="P16" i="16"/>
  <c r="P14" i="16"/>
  <c r="P12" i="16"/>
  <c r="P10" i="16"/>
  <c r="P8" i="16"/>
  <c r="P6" i="16"/>
  <c r="P4" i="16"/>
  <c r="O22" i="16"/>
  <c r="O20" i="16"/>
  <c r="O18" i="16"/>
  <c r="O16" i="16"/>
  <c r="O14" i="16"/>
  <c r="O12" i="16"/>
  <c r="O10" i="16"/>
  <c r="O8" i="16"/>
  <c r="O6" i="16"/>
  <c r="O4" i="16"/>
  <c r="O25" i="16"/>
  <c r="P21" i="16"/>
  <c r="P19" i="16"/>
  <c r="P17" i="16"/>
  <c r="P15" i="16"/>
  <c r="P13" i="16"/>
  <c r="P11" i="16"/>
  <c r="P9" i="16"/>
  <c r="P7" i="16"/>
  <c r="P5" i="16"/>
  <c r="P3" i="16"/>
  <c r="AN2" i="5"/>
  <c r="R1" i="5" l="1"/>
  <c r="Q2" i="16" s="1"/>
  <c r="R49" i="16"/>
  <c r="R47" i="16"/>
  <c r="R45" i="16"/>
  <c r="R43" i="16"/>
  <c r="R41" i="16"/>
  <c r="R39" i="16"/>
  <c r="R37" i="16"/>
  <c r="R35" i="16"/>
  <c r="R33" i="16"/>
  <c r="R31" i="16"/>
  <c r="R29" i="16"/>
  <c r="R27" i="16"/>
  <c r="R25" i="16"/>
  <c r="R23" i="16"/>
  <c r="Q49" i="16"/>
  <c r="Q47" i="16"/>
  <c r="Q45" i="16"/>
  <c r="Q43" i="16"/>
  <c r="Q41" i="16"/>
  <c r="Q39" i="16"/>
  <c r="Q37" i="16"/>
  <c r="Q35" i="16"/>
  <c r="Q33" i="16"/>
  <c r="Q31" i="16"/>
  <c r="Q29" i="16"/>
  <c r="Q27" i="16"/>
  <c r="Q25" i="16"/>
  <c r="Q23" i="16"/>
  <c r="R50" i="16"/>
  <c r="R48" i="16"/>
  <c r="R46" i="16"/>
  <c r="R44" i="16"/>
  <c r="R42" i="16"/>
  <c r="R40" i="16"/>
  <c r="R38" i="16"/>
  <c r="R36" i="16"/>
  <c r="R34" i="16"/>
  <c r="R32" i="16"/>
  <c r="R30" i="16"/>
  <c r="R28" i="16"/>
  <c r="R26" i="16"/>
  <c r="R24" i="16"/>
  <c r="Q50" i="16"/>
  <c r="Q48" i="16"/>
  <c r="Q46" i="16"/>
  <c r="Q44" i="16"/>
  <c r="Q42" i="16"/>
  <c r="Q40" i="16"/>
  <c r="Q38" i="16"/>
  <c r="Q36" i="16"/>
  <c r="Q34" i="16"/>
  <c r="Q32" i="16"/>
  <c r="Q30" i="16"/>
  <c r="Q28" i="16"/>
  <c r="Q22" i="16"/>
  <c r="Q20" i="16"/>
  <c r="Q18" i="16"/>
  <c r="Q16" i="16"/>
  <c r="Q14" i="16"/>
  <c r="Q12" i="16"/>
  <c r="Q10" i="16"/>
  <c r="Q8" i="16"/>
  <c r="Q6" i="16"/>
  <c r="Q4" i="16"/>
  <c r="Q26" i="16"/>
  <c r="R21" i="16"/>
  <c r="R19" i="16"/>
  <c r="R17" i="16"/>
  <c r="R15" i="16"/>
  <c r="R13" i="16"/>
  <c r="R11" i="16"/>
  <c r="R9" i="16"/>
  <c r="R7" i="16"/>
  <c r="R5" i="16"/>
  <c r="R3" i="16"/>
  <c r="Q21" i="16"/>
  <c r="Q19" i="16"/>
  <c r="Q17" i="16"/>
  <c r="Q15" i="16"/>
  <c r="Q13" i="16"/>
  <c r="Q11" i="16"/>
  <c r="Q9" i="16"/>
  <c r="Q7" i="16"/>
  <c r="Q5" i="16"/>
  <c r="Q3" i="16"/>
  <c r="Q24" i="16"/>
  <c r="R22" i="16"/>
  <c r="R20" i="16"/>
  <c r="R18" i="16"/>
  <c r="R16" i="16"/>
  <c r="R14" i="16"/>
  <c r="R12" i="16"/>
  <c r="R10" i="16"/>
  <c r="R8" i="16"/>
  <c r="R6" i="16"/>
  <c r="R4" i="16"/>
  <c r="R2" i="16"/>
  <c r="S1" i="5"/>
  <c r="T1" i="5" l="1"/>
  <c r="T50" i="16" l="1"/>
  <c r="T48" i="16"/>
  <c r="T46" i="16"/>
  <c r="T44" i="16"/>
  <c r="T42" i="16"/>
  <c r="T40" i="16"/>
  <c r="T38" i="16"/>
  <c r="T36" i="16"/>
  <c r="T34" i="16"/>
  <c r="T32" i="16"/>
  <c r="T30" i="16"/>
  <c r="T28" i="16"/>
  <c r="T26" i="16"/>
  <c r="T24" i="16"/>
  <c r="S50" i="16"/>
  <c r="S48" i="16"/>
  <c r="S46" i="16"/>
  <c r="S44" i="16"/>
  <c r="S42" i="16"/>
  <c r="S40" i="16"/>
  <c r="S38" i="16"/>
  <c r="S36" i="16"/>
  <c r="S34" i="16"/>
  <c r="S32" i="16"/>
  <c r="S30" i="16"/>
  <c r="S28" i="16"/>
  <c r="S26" i="16"/>
  <c r="S24" i="16"/>
  <c r="T49" i="16"/>
  <c r="T47" i="16"/>
  <c r="T45" i="16"/>
  <c r="T43" i="16"/>
  <c r="T41" i="16"/>
  <c r="T39" i="16"/>
  <c r="T37" i="16"/>
  <c r="T35" i="16"/>
  <c r="T33" i="16"/>
  <c r="T31" i="16"/>
  <c r="T29" i="16"/>
  <c r="T27" i="16"/>
  <c r="T25" i="16"/>
  <c r="T23" i="16"/>
  <c r="S49" i="16"/>
  <c r="S47" i="16"/>
  <c r="S45" i="16"/>
  <c r="S43" i="16"/>
  <c r="S41" i="16"/>
  <c r="S39" i="16"/>
  <c r="S37" i="16"/>
  <c r="S35" i="16"/>
  <c r="S33" i="16"/>
  <c r="S31" i="16"/>
  <c r="S29" i="16"/>
  <c r="S27" i="16"/>
  <c r="S23" i="16"/>
  <c r="S21" i="16"/>
  <c r="S19" i="16"/>
  <c r="S17" i="16"/>
  <c r="S15" i="16"/>
  <c r="S13" i="16"/>
  <c r="S11" i="16"/>
  <c r="S9" i="16"/>
  <c r="S7" i="16"/>
  <c r="S5" i="16"/>
  <c r="S3" i="16"/>
  <c r="T22" i="16"/>
  <c r="T20" i="16"/>
  <c r="T18" i="16"/>
  <c r="T16" i="16"/>
  <c r="T14" i="16"/>
  <c r="T12" i="16"/>
  <c r="T10" i="16"/>
  <c r="T8" i="16"/>
  <c r="T6" i="16"/>
  <c r="T4" i="16"/>
  <c r="T2" i="16"/>
  <c r="S25" i="16"/>
  <c r="S22" i="16"/>
  <c r="S20" i="16"/>
  <c r="S18" i="16"/>
  <c r="S16" i="16"/>
  <c r="S14" i="16"/>
  <c r="S12" i="16"/>
  <c r="S10" i="16"/>
  <c r="S8" i="16"/>
  <c r="S6" i="16"/>
  <c r="S4" i="16"/>
  <c r="S2" i="16"/>
  <c r="T21" i="16"/>
  <c r="T19" i="16"/>
  <c r="T17" i="16"/>
  <c r="T15" i="16"/>
  <c r="T13" i="16"/>
  <c r="T11" i="16"/>
  <c r="T9" i="16"/>
  <c r="T7" i="16"/>
  <c r="T5" i="16"/>
  <c r="T3" i="16"/>
  <c r="U1" i="5"/>
  <c r="V1" i="5" l="1"/>
  <c r="V49" i="16" l="1"/>
  <c r="V47" i="16"/>
  <c r="V45" i="16"/>
  <c r="V43" i="16"/>
  <c r="V41" i="16"/>
  <c r="V39" i="16"/>
  <c r="V37" i="16"/>
  <c r="V35" i="16"/>
  <c r="V33" i="16"/>
  <c r="V31" i="16"/>
  <c r="V29" i="16"/>
  <c r="V27" i="16"/>
  <c r="V25" i="16"/>
  <c r="V23" i="16"/>
  <c r="U49" i="16"/>
  <c r="U47" i="16"/>
  <c r="U45" i="16"/>
  <c r="U43" i="16"/>
  <c r="U41" i="16"/>
  <c r="U39" i="16"/>
  <c r="U37" i="16"/>
  <c r="U35" i="16"/>
  <c r="U33" i="16"/>
  <c r="U31" i="16"/>
  <c r="U29" i="16"/>
  <c r="U27" i="16"/>
  <c r="U25" i="16"/>
  <c r="U23" i="16"/>
  <c r="V50" i="16"/>
  <c r="V48" i="16"/>
  <c r="V46" i="16"/>
  <c r="V44" i="16"/>
  <c r="V42" i="16"/>
  <c r="V40" i="16"/>
  <c r="V38" i="16"/>
  <c r="V36" i="16"/>
  <c r="V34" i="16"/>
  <c r="V32" i="16"/>
  <c r="V30" i="16"/>
  <c r="V28" i="16"/>
  <c r="V26" i="16"/>
  <c r="V24" i="16"/>
  <c r="V22" i="16"/>
  <c r="U50" i="16"/>
  <c r="U48" i="16"/>
  <c r="U46" i="16"/>
  <c r="U44" i="16"/>
  <c r="U42" i="16"/>
  <c r="U40" i="16"/>
  <c r="U38" i="16"/>
  <c r="U36" i="16"/>
  <c r="U34" i="16"/>
  <c r="U32" i="16"/>
  <c r="U30" i="16"/>
  <c r="U28" i="16"/>
  <c r="U26" i="16"/>
  <c r="U22" i="16"/>
  <c r="U20" i="16"/>
  <c r="U18" i="16"/>
  <c r="U16" i="16"/>
  <c r="U14" i="16"/>
  <c r="U12" i="16"/>
  <c r="U10" i="16"/>
  <c r="U8" i="16"/>
  <c r="U6" i="16"/>
  <c r="U4" i="16"/>
  <c r="U2" i="16"/>
  <c r="V21" i="16"/>
  <c r="V19" i="16"/>
  <c r="V17" i="16"/>
  <c r="V15" i="16"/>
  <c r="V13" i="16"/>
  <c r="V11" i="16"/>
  <c r="V9" i="16"/>
  <c r="V7" i="16"/>
  <c r="V5" i="16"/>
  <c r="V3" i="16"/>
  <c r="U24" i="16"/>
  <c r="U21" i="16"/>
  <c r="U19" i="16"/>
  <c r="U17" i="16"/>
  <c r="U15" i="16"/>
  <c r="U13" i="16"/>
  <c r="U11" i="16"/>
  <c r="U9" i="16"/>
  <c r="U7" i="16"/>
  <c r="U5" i="16"/>
  <c r="U3" i="16"/>
  <c r="V20" i="16"/>
  <c r="V18" i="16"/>
  <c r="V16" i="16"/>
  <c r="V14" i="16"/>
  <c r="V12" i="16"/>
  <c r="V10" i="16"/>
  <c r="V8" i="16"/>
  <c r="V6" i="16"/>
  <c r="V4" i="16"/>
  <c r="V2" i="16"/>
  <c r="W1" i="5"/>
  <c r="DG3" i="5"/>
  <c r="DG2" i="5"/>
  <c r="AR501" i="5"/>
  <c r="AR490" i="5"/>
  <c r="AR486" i="5"/>
  <c r="AR497" i="5"/>
  <c r="AR478" i="5"/>
  <c r="AR479" i="5"/>
  <c r="AR477" i="5"/>
  <c r="AR469" i="5"/>
  <c r="AR481" i="5"/>
  <c r="AR470" i="5"/>
  <c r="AR484" i="5"/>
  <c r="AR468" i="5"/>
  <c r="AR442" i="5"/>
  <c r="AR434" i="5"/>
  <c r="AR430" i="5"/>
  <c r="AR426" i="5"/>
  <c r="AR440" i="5"/>
  <c r="AR424" i="5"/>
  <c r="AR423" i="5"/>
  <c r="AR409" i="5"/>
  <c r="AR385" i="5"/>
  <c r="AR489" i="5"/>
  <c r="AR485" i="5"/>
  <c r="AR471" i="5"/>
  <c r="AR448" i="5"/>
  <c r="AR450" i="5"/>
  <c r="AR445" i="5"/>
  <c r="AR473" i="5"/>
  <c r="AR441" i="5"/>
  <c r="AR433" i="5"/>
  <c r="AR429" i="5"/>
  <c r="AR425" i="5"/>
  <c r="AR436" i="5"/>
  <c r="AR435" i="5"/>
  <c r="AR400" i="5"/>
  <c r="AR396" i="5"/>
  <c r="AR399" i="5"/>
  <c r="AR420" i="5"/>
  <c r="AR492" i="5"/>
  <c r="AR488" i="5"/>
  <c r="AR474" i="5"/>
  <c r="AR444" i="5"/>
  <c r="AR452" i="5"/>
  <c r="AR437" i="5"/>
  <c r="AR432" i="5"/>
  <c r="AR428" i="5"/>
  <c r="AR439" i="5"/>
  <c r="AR406" i="5"/>
  <c r="AR405" i="5"/>
  <c r="AR401" i="5"/>
  <c r="AR443" i="5"/>
  <c r="AR390" i="5"/>
  <c r="AR491" i="5"/>
  <c r="AR487" i="5"/>
  <c r="AR498" i="5"/>
  <c r="AR500" i="5"/>
  <c r="AR499" i="5"/>
  <c r="AR480" i="5"/>
  <c r="AR475" i="5"/>
  <c r="AR482" i="5"/>
  <c r="AR472" i="5"/>
  <c r="AR467" i="5"/>
  <c r="AR476" i="5"/>
  <c r="AR438" i="5"/>
  <c r="AR431" i="5"/>
  <c r="AR427" i="5"/>
  <c r="AR403" i="5"/>
  <c r="AR421" i="5"/>
  <c r="AR416" i="5"/>
  <c r="AR412" i="5"/>
  <c r="AR394" i="5"/>
  <c r="AR365" i="5"/>
  <c r="AR381" i="5"/>
  <c r="AR377" i="5"/>
  <c r="AR364" i="5"/>
  <c r="AR299" i="5"/>
  <c r="AR276" i="5"/>
  <c r="AR332" i="5"/>
  <c r="AR370" i="5"/>
  <c r="AR357" i="5"/>
  <c r="AR336" i="5"/>
  <c r="AR325" i="5"/>
  <c r="AR309" i="5"/>
  <c r="AR297" i="5"/>
  <c r="AR266" i="5"/>
  <c r="AR302" i="5"/>
  <c r="AR233" i="5"/>
  <c r="AR262" i="5"/>
  <c r="AR254" i="5"/>
  <c r="AR246" i="5"/>
  <c r="AR238" i="5"/>
  <c r="AR286" i="5"/>
  <c r="AR259" i="5"/>
  <c r="AR251" i="5"/>
  <c r="AR243" i="5"/>
  <c r="AR256" i="5"/>
  <c r="AR240" i="5"/>
  <c r="AR167" i="5"/>
  <c r="AR163" i="5"/>
  <c r="AR159" i="5"/>
  <c r="AR155" i="5"/>
  <c r="AR231" i="5"/>
  <c r="AR205" i="5"/>
  <c r="AR201" i="5"/>
  <c r="AR197" i="5"/>
  <c r="AR175" i="5"/>
  <c r="AR171" i="5"/>
  <c r="AR220" i="5"/>
  <c r="AR184" i="5"/>
  <c r="AR210" i="5"/>
  <c r="AR204" i="5"/>
  <c r="AR200" i="5"/>
  <c r="AR196" i="5"/>
  <c r="AR193" i="5"/>
  <c r="AR419" i="5"/>
  <c r="AR415" i="5"/>
  <c r="AR411" i="5"/>
  <c r="AR393" i="5"/>
  <c r="AR389" i="5"/>
  <c r="AR363" i="5"/>
  <c r="AR384" i="5"/>
  <c r="AR380" i="5"/>
  <c r="AR376" i="5"/>
  <c r="AR362" i="5"/>
  <c r="AR354" i="5"/>
  <c r="AR349" i="5"/>
  <c r="AR345" i="5"/>
  <c r="AR303" i="5"/>
  <c r="AR371" i="5"/>
  <c r="AR367" i="5"/>
  <c r="AR330" i="5"/>
  <c r="AR327" i="5"/>
  <c r="AR322" i="5"/>
  <c r="AR319" i="5"/>
  <c r="AR314" i="5"/>
  <c r="AR311" i="5"/>
  <c r="AR306" i="5"/>
  <c r="AR300" i="5"/>
  <c r="AR277" i="5"/>
  <c r="AR353" i="5"/>
  <c r="AR334" i="5"/>
  <c r="AR329" i="5"/>
  <c r="AR313" i="5"/>
  <c r="AR301" i="5"/>
  <c r="AR293" i="5"/>
  <c r="AR278" i="5"/>
  <c r="AR341" i="5"/>
  <c r="AR265" i="5"/>
  <c r="AR261" i="5"/>
  <c r="AR257" i="5"/>
  <c r="AR253" i="5"/>
  <c r="AR249" i="5"/>
  <c r="AR285" i="5"/>
  <c r="AR283" i="5"/>
  <c r="AR281" i="5"/>
  <c r="AR275" i="5"/>
  <c r="AR267" i="5"/>
  <c r="AR252" i="5"/>
  <c r="AR232" i="5"/>
  <c r="AR208" i="5"/>
  <c r="AR183" i="5"/>
  <c r="AR219" i="5"/>
  <c r="AR192" i="5"/>
  <c r="AR189" i="5"/>
  <c r="AR181" i="5"/>
  <c r="AR172" i="5"/>
  <c r="AR234" i="5"/>
  <c r="AR170" i="5"/>
  <c r="AR166" i="5"/>
  <c r="AR162" i="5"/>
  <c r="AR158" i="5"/>
  <c r="AR154" i="5"/>
  <c r="AR225" i="5"/>
  <c r="AR176" i="5"/>
  <c r="AR410" i="5"/>
  <c r="AR398" i="5"/>
  <c r="AR407" i="5"/>
  <c r="AR422" i="5"/>
  <c r="AR418" i="5"/>
  <c r="AR414" i="5"/>
  <c r="AR392" i="5"/>
  <c r="AR388" i="5"/>
  <c r="AR361" i="5"/>
  <c r="AR387" i="5"/>
  <c r="AR383" i="5"/>
  <c r="AR379" i="5"/>
  <c r="AR375" i="5"/>
  <c r="AR360" i="5"/>
  <c r="AR295" i="5"/>
  <c r="AR289" i="5"/>
  <c r="AR272" i="5"/>
  <c r="AR268" i="5"/>
  <c r="AR374" i="5"/>
  <c r="AR304" i="5"/>
  <c r="AR287" i="5"/>
  <c r="AR273" i="5"/>
  <c r="AR317" i="5"/>
  <c r="AR274" i="5"/>
  <c r="AR333" i="5"/>
  <c r="AR292" i="5"/>
  <c r="AR241" i="5"/>
  <c r="AR237" i="5"/>
  <c r="AR258" i="5"/>
  <c r="AR250" i="5"/>
  <c r="AR242" i="5"/>
  <c r="AR263" i="5"/>
  <c r="AR255" i="5"/>
  <c r="AR247" i="5"/>
  <c r="AR239" i="5"/>
  <c r="AR264" i="5"/>
  <c r="AR248" i="5"/>
  <c r="AR236" i="5"/>
  <c r="AR230" i="5"/>
  <c r="AR226" i="5"/>
  <c r="AR222" i="5"/>
  <c r="AR218" i="5"/>
  <c r="AR212" i="5"/>
  <c r="AR180" i="5"/>
  <c r="AR169" i="5"/>
  <c r="AR165" i="5"/>
  <c r="AR161" i="5"/>
  <c r="AR157" i="5"/>
  <c r="AR223" i="5"/>
  <c r="AR207" i="5"/>
  <c r="AR203" i="5"/>
  <c r="AR199" i="5"/>
  <c r="AR195" i="5"/>
  <c r="AR228" i="5"/>
  <c r="AR191" i="5"/>
  <c r="AR185" i="5"/>
  <c r="AR179" i="5"/>
  <c r="AR206" i="5"/>
  <c r="AR202" i="5"/>
  <c r="AR198" i="5"/>
  <c r="AR194" i="5"/>
  <c r="AR187" i="5"/>
  <c r="AR417" i="5"/>
  <c r="AR413" i="5"/>
  <c r="AR408" i="5"/>
  <c r="AR391" i="5"/>
  <c r="AR446" i="5"/>
  <c r="AR369" i="5"/>
  <c r="AR386" i="5"/>
  <c r="AR382" i="5"/>
  <c r="AR378" i="5"/>
  <c r="AR373" i="5"/>
  <c r="AR372" i="5"/>
  <c r="AR366" i="5"/>
  <c r="AR351" i="5"/>
  <c r="AR347" i="5"/>
  <c r="AR343" i="5"/>
  <c r="AR331" i="5"/>
  <c r="AR326" i="5"/>
  <c r="AR323" i="5"/>
  <c r="AR318" i="5"/>
  <c r="AR315" i="5"/>
  <c r="AR310" i="5"/>
  <c r="AR307" i="5"/>
  <c r="AR296" i="5"/>
  <c r="AR291" i="5"/>
  <c r="AR269" i="5"/>
  <c r="AR339" i="5"/>
  <c r="AR321" i="5"/>
  <c r="AR305" i="5"/>
  <c r="AR270" i="5"/>
  <c r="AR368" i="5"/>
  <c r="AR359" i="5"/>
  <c r="AR358" i="5"/>
  <c r="AR298" i="5"/>
  <c r="AR245" i="5"/>
  <c r="AR294" i="5"/>
  <c r="AR279" i="5"/>
  <c r="AR271" i="5"/>
  <c r="AR235" i="5"/>
  <c r="AR260" i="5"/>
  <c r="AR244" i="5"/>
  <c r="AR216" i="5"/>
  <c r="AR227" i="5"/>
  <c r="AR188" i="5"/>
  <c r="AR224" i="5"/>
  <c r="AR173" i="5"/>
  <c r="AR168" i="5"/>
  <c r="AR164" i="5"/>
  <c r="AR160" i="5"/>
  <c r="AR156" i="5"/>
  <c r="AR229" i="5"/>
  <c r="AR221" i="5"/>
  <c r="AR214" i="5"/>
  <c r="AR177" i="5"/>
  <c r="AR178" i="5"/>
  <c r="AR182" i="5"/>
  <c r="AR174" i="5"/>
  <c r="AR186" i="5"/>
  <c r="AR190" i="5"/>
  <c r="AR209" i="5"/>
  <c r="AR211" i="5"/>
  <c r="AR213" i="5"/>
  <c r="AR215" i="5"/>
  <c r="AR217" i="5"/>
  <c r="AR335" i="5"/>
  <c r="AR337" i="5"/>
  <c r="AR338" i="5"/>
  <c r="AR290" i="5"/>
  <c r="AR355" i="5"/>
  <c r="AR280" i="5"/>
  <c r="AR282" i="5"/>
  <c r="AR284" i="5"/>
  <c r="AR288" i="5"/>
  <c r="AR342" i="5"/>
  <c r="AR344" i="5"/>
  <c r="AR346" i="5"/>
  <c r="AR348" i="5"/>
  <c r="AR350" i="5"/>
  <c r="AR352" i="5"/>
  <c r="AR356" i="5"/>
  <c r="AR308" i="5"/>
  <c r="AR312" i="5"/>
  <c r="AR316" i="5"/>
  <c r="AR320" i="5"/>
  <c r="AR324" i="5"/>
  <c r="AR328" i="5"/>
  <c r="AR340" i="5"/>
  <c r="AR397" i="5"/>
  <c r="AR395" i="5"/>
  <c r="AR402" i="5"/>
  <c r="AR404" i="5"/>
  <c r="AR449" i="5"/>
  <c r="AR447" i="5"/>
  <c r="AR451" i="5"/>
  <c r="AR454" i="5"/>
  <c r="AR456" i="5"/>
  <c r="AR458" i="5"/>
  <c r="AR460" i="5"/>
  <c r="AR462" i="5"/>
  <c r="AR465" i="5"/>
  <c r="AR453" i="5"/>
  <c r="AR455" i="5"/>
  <c r="AR457" i="5"/>
  <c r="AR459" i="5"/>
  <c r="AR461" i="5"/>
  <c r="AR463" i="5"/>
  <c r="AR464" i="5"/>
  <c r="AR466" i="5"/>
  <c r="AR483" i="5"/>
  <c r="AR495" i="5"/>
  <c r="AR496" i="5"/>
  <c r="AR493" i="5"/>
  <c r="AR494" i="5"/>
  <c r="AR150" i="5"/>
  <c r="AR153" i="5"/>
  <c r="AR151" i="5"/>
  <c r="AR149" i="5"/>
  <c r="AR152" i="5"/>
  <c r="AR65" i="5"/>
  <c r="AR7" i="5"/>
  <c r="AR78" i="5"/>
  <c r="AR60" i="5"/>
  <c r="AR139" i="5"/>
  <c r="AR45" i="5"/>
  <c r="AR71" i="5"/>
  <c r="AR46" i="5"/>
  <c r="AR9" i="5"/>
  <c r="AR133" i="5"/>
  <c r="AR127" i="5"/>
  <c r="AR126" i="5"/>
  <c r="AR50" i="5"/>
  <c r="AR4" i="5"/>
  <c r="AR55" i="5"/>
  <c r="AR75" i="5"/>
  <c r="AR66" i="5"/>
  <c r="AR147" i="5"/>
  <c r="AR98" i="5"/>
  <c r="AR59" i="5"/>
  <c r="AR137" i="5"/>
  <c r="AR97" i="5"/>
  <c r="AR111" i="5"/>
  <c r="AR51" i="5"/>
  <c r="AR8" i="5"/>
  <c r="AR138" i="5"/>
  <c r="AR5" i="5"/>
  <c r="AR13" i="5"/>
  <c r="AR12" i="5"/>
  <c r="AR145" i="5"/>
  <c r="AR11" i="5"/>
  <c r="AR141" i="5"/>
  <c r="AR86" i="5"/>
  <c r="AR128" i="5"/>
  <c r="AR39" i="5"/>
  <c r="AR53" i="5"/>
  <c r="AR41" i="5"/>
  <c r="AR57" i="5"/>
  <c r="AR109" i="5"/>
  <c r="AR33" i="5"/>
  <c r="AR119" i="5"/>
  <c r="AR47" i="5"/>
  <c r="AR10" i="5"/>
  <c r="AR101" i="5"/>
  <c r="AR27" i="5"/>
  <c r="AR144" i="5"/>
  <c r="AR124" i="5"/>
  <c r="AR68" i="5"/>
  <c r="AR76" i="5"/>
  <c r="AR91" i="5"/>
  <c r="AR90" i="5"/>
  <c r="AR107" i="5"/>
  <c r="AR21" i="5"/>
  <c r="AR121" i="5"/>
  <c r="AR85" i="5"/>
  <c r="AR20" i="5"/>
  <c r="AR69" i="5"/>
  <c r="AR67" i="5"/>
  <c r="AR116" i="5"/>
  <c r="AR94" i="5"/>
  <c r="AR77" i="5"/>
  <c r="AR22" i="5"/>
  <c r="AR43" i="5"/>
  <c r="AR122" i="5"/>
  <c r="AR140" i="5"/>
  <c r="AR93" i="5"/>
  <c r="AR36" i="5"/>
  <c r="AR26" i="5"/>
  <c r="AR79" i="5"/>
  <c r="AR32" i="5"/>
  <c r="AR49" i="5"/>
  <c r="AR115" i="5"/>
  <c r="AR83" i="5"/>
  <c r="AR131" i="5"/>
  <c r="AR80" i="5"/>
  <c r="AR129" i="5"/>
  <c r="AR37" i="5"/>
  <c r="AR29" i="5"/>
  <c r="AR14" i="5"/>
  <c r="AR15" i="5"/>
  <c r="AR102" i="5"/>
  <c r="AR113" i="5"/>
  <c r="AR143" i="5"/>
  <c r="AR16" i="5"/>
  <c r="AR134" i="5"/>
  <c r="AR62" i="5"/>
  <c r="AR48" i="5"/>
  <c r="AR2" i="5"/>
  <c r="AR28" i="5"/>
  <c r="AR135" i="5"/>
  <c r="AR70" i="5"/>
  <c r="AR118" i="5"/>
  <c r="AR72" i="5"/>
  <c r="AR18" i="5"/>
  <c r="AR148" i="5"/>
  <c r="AR58" i="5"/>
  <c r="AR52" i="5"/>
  <c r="AR106" i="5"/>
  <c r="AR23" i="5"/>
  <c r="AR34" i="5"/>
  <c r="AR35" i="5"/>
  <c r="AR99" i="5"/>
  <c r="AR40" i="5"/>
  <c r="AR117" i="5"/>
  <c r="AR88" i="5"/>
  <c r="AR105" i="5"/>
  <c r="AR73" i="5"/>
  <c r="AR87" i="5"/>
  <c r="AR31" i="5"/>
  <c r="AR64" i="5"/>
  <c r="AR19" i="5"/>
  <c r="AR95" i="5"/>
  <c r="AR81" i="5"/>
  <c r="AR108" i="5"/>
  <c r="AR63" i="5"/>
  <c r="AR92" i="5"/>
  <c r="AR25" i="5"/>
  <c r="AR61" i="5"/>
  <c r="AR74" i="5"/>
  <c r="AR114" i="5"/>
  <c r="AR146" i="5"/>
  <c r="AR136" i="5"/>
  <c r="AR120" i="5"/>
  <c r="AR142" i="5"/>
  <c r="AR130" i="5"/>
  <c r="AR103" i="5"/>
  <c r="AR89" i="5"/>
  <c r="AR17" i="5"/>
  <c r="AR30" i="5"/>
  <c r="AR24" i="5"/>
  <c r="AR84" i="5"/>
  <c r="AR110" i="5"/>
  <c r="AR100" i="5"/>
  <c r="AR42" i="5"/>
  <c r="AR54" i="5"/>
  <c r="AR123" i="5"/>
  <c r="AR125" i="5"/>
  <c r="AR6" i="5"/>
  <c r="AR56" i="5"/>
  <c r="AR38" i="5"/>
  <c r="AR132" i="5"/>
  <c r="AR3" i="5"/>
  <c r="AR44" i="5"/>
  <c r="AR82" i="5"/>
  <c r="AR104" i="5"/>
  <c r="AR96" i="5"/>
  <c r="AR112" i="5"/>
  <c r="X1" i="5" l="1"/>
  <c r="X50" i="16" l="1"/>
  <c r="X48" i="16"/>
  <c r="X46" i="16"/>
  <c r="X44" i="16"/>
  <c r="X42" i="16"/>
  <c r="X40" i="16"/>
  <c r="X38" i="16"/>
  <c r="X36" i="16"/>
  <c r="X34" i="16"/>
  <c r="X32" i="16"/>
  <c r="X30" i="16"/>
  <c r="X28" i="16"/>
  <c r="X26" i="16"/>
  <c r="X24" i="16"/>
  <c r="X22" i="16"/>
  <c r="W50" i="16"/>
  <c r="W48" i="16"/>
  <c r="W46" i="16"/>
  <c r="W44" i="16"/>
  <c r="W42" i="16"/>
  <c r="W40" i="16"/>
  <c r="W38" i="16"/>
  <c r="W36" i="16"/>
  <c r="W34" i="16"/>
  <c r="W32" i="16"/>
  <c r="W30" i="16"/>
  <c r="W28" i="16"/>
  <c r="W26" i="16"/>
  <c r="W24" i="16"/>
  <c r="W22" i="16"/>
  <c r="X49" i="16"/>
  <c r="X47" i="16"/>
  <c r="X45" i="16"/>
  <c r="X43" i="16"/>
  <c r="X41" i="16"/>
  <c r="X39" i="16"/>
  <c r="X37" i="16"/>
  <c r="X35" i="16"/>
  <c r="X33" i="16"/>
  <c r="X31" i="16"/>
  <c r="X29" i="16"/>
  <c r="X27" i="16"/>
  <c r="X25" i="16"/>
  <c r="X23" i="16"/>
  <c r="W49" i="16"/>
  <c r="W47" i="16"/>
  <c r="W45" i="16"/>
  <c r="W43" i="16"/>
  <c r="W41" i="16"/>
  <c r="W39" i="16"/>
  <c r="W37" i="16"/>
  <c r="W35" i="16"/>
  <c r="W33" i="16"/>
  <c r="W31" i="16"/>
  <c r="W29" i="16"/>
  <c r="W27" i="16"/>
  <c r="W21" i="16"/>
  <c r="W19" i="16"/>
  <c r="W17" i="16"/>
  <c r="W15" i="16"/>
  <c r="W13" i="16"/>
  <c r="W11" i="16"/>
  <c r="W9" i="16"/>
  <c r="W7" i="16"/>
  <c r="W5" i="16"/>
  <c r="W3" i="16"/>
  <c r="W25" i="16"/>
  <c r="X20" i="16"/>
  <c r="X18" i="16"/>
  <c r="X16" i="16"/>
  <c r="X14" i="16"/>
  <c r="X12" i="16"/>
  <c r="X10" i="16"/>
  <c r="X8" i="16"/>
  <c r="X6" i="16"/>
  <c r="X4" i="16"/>
  <c r="X2" i="16"/>
  <c r="W20" i="16"/>
  <c r="W18" i="16"/>
  <c r="W16" i="16"/>
  <c r="W14" i="16"/>
  <c r="W12" i="16"/>
  <c r="W10" i="16"/>
  <c r="W8" i="16"/>
  <c r="W6" i="16"/>
  <c r="W4" i="16"/>
  <c r="W2" i="16"/>
  <c r="W23" i="16"/>
  <c r="X21" i="16"/>
  <c r="X19" i="16"/>
  <c r="X17" i="16"/>
  <c r="X15" i="16"/>
  <c r="X13" i="16"/>
  <c r="X11" i="16"/>
  <c r="X9" i="16"/>
  <c r="X7" i="16"/>
  <c r="X5" i="16"/>
  <c r="X3" i="16"/>
  <c r="AG501" i="5"/>
  <c r="AG392" i="5"/>
  <c r="AG17" i="5"/>
  <c r="AG96" i="5"/>
  <c r="AG171" i="5"/>
  <c r="AG381" i="5"/>
  <c r="AG413" i="5"/>
  <c r="AG417" i="5"/>
  <c r="AG421" i="5"/>
  <c r="AG389" i="5"/>
  <c r="AG485" i="5"/>
  <c r="AG10" i="5"/>
  <c r="AG18" i="5"/>
  <c r="AG172" i="5"/>
  <c r="AG384" i="5"/>
  <c r="AG390" i="5"/>
  <c r="AG369" i="5"/>
  <c r="AG391" i="5"/>
  <c r="AG6" i="5"/>
  <c r="AG7" i="5"/>
  <c r="AG19" i="5"/>
  <c r="AG395" i="5"/>
  <c r="AG424" i="5"/>
  <c r="AG408" i="5"/>
  <c r="AG411" i="5"/>
  <c r="AG415" i="5"/>
  <c r="AG419" i="5"/>
  <c r="AG423" i="5"/>
  <c r="AG393" i="5"/>
  <c r="AG16" i="5"/>
  <c r="AG14" i="5"/>
  <c r="AG394" i="5"/>
  <c r="AG399" i="5"/>
  <c r="AG402" i="5"/>
  <c r="AG412" i="5"/>
  <c r="AG420" i="5"/>
  <c r="AG440" i="5"/>
  <c r="AG434" i="5"/>
  <c r="AG444" i="5"/>
  <c r="AG21" i="5"/>
  <c r="AG27" i="5"/>
  <c r="AG418" i="5"/>
  <c r="AG436" i="5"/>
  <c r="AG438" i="5"/>
  <c r="AG416" i="5"/>
  <c r="AG437" i="5"/>
  <c r="AG445" i="5"/>
  <c r="AG414" i="5"/>
  <c r="AG422" i="5"/>
  <c r="AG441" i="5"/>
  <c r="AG473" i="5"/>
  <c r="AG470" i="5"/>
  <c r="AG475" i="5"/>
  <c r="AG487" i="5"/>
  <c r="AG489" i="5"/>
  <c r="AG496" i="5"/>
  <c r="AG25" i="5"/>
  <c r="AG41" i="5"/>
  <c r="AG467" i="5"/>
  <c r="AG491" i="5"/>
  <c r="AG4" i="5"/>
  <c r="AG23" i="5"/>
  <c r="AG51" i="5"/>
  <c r="AG54" i="5"/>
  <c r="AG62" i="5"/>
  <c r="AG78" i="5"/>
  <c r="AG492" i="5"/>
  <c r="AG37" i="5"/>
  <c r="AG35" i="5"/>
  <c r="AG464" i="5"/>
  <c r="AG469" i="5"/>
  <c r="AG493" i="5"/>
  <c r="AG81" i="5"/>
  <c r="AG82" i="5"/>
  <c r="AG85" i="5"/>
  <c r="AG42" i="5"/>
  <c r="AG186" i="5"/>
  <c r="AG138" i="5"/>
  <c r="AG162" i="5"/>
  <c r="AG180" i="5"/>
  <c r="AG174" i="5"/>
  <c r="AG175" i="5"/>
  <c r="AG127" i="5"/>
  <c r="AG131" i="5"/>
  <c r="AG150" i="5"/>
  <c r="AG155" i="5"/>
  <c r="AG159" i="5"/>
  <c r="AG215" i="5"/>
  <c r="AG195" i="5"/>
  <c r="AG114" i="5"/>
  <c r="AG107" i="5"/>
  <c r="AG97" i="5"/>
  <c r="AG190" i="5"/>
  <c r="AG122" i="5"/>
  <c r="AG134" i="5"/>
  <c r="AG146" i="5"/>
  <c r="AG65" i="5"/>
  <c r="AG66" i="5"/>
  <c r="AG69" i="5"/>
  <c r="AG94" i="5"/>
  <c r="AG112" i="5"/>
  <c r="AG191" i="5"/>
  <c r="AG118" i="5"/>
  <c r="AG143" i="5"/>
  <c r="AG166" i="5"/>
  <c r="AG217" i="5"/>
  <c r="AG219" i="5"/>
  <c r="AG224" i="5"/>
  <c r="AG232" i="5"/>
  <c r="AG181" i="5"/>
  <c r="AG211" i="5"/>
  <c r="AG292" i="5"/>
  <c r="AG227" i="5"/>
  <c r="AG235" i="5"/>
  <c r="AG243" i="5"/>
  <c r="AG251" i="5"/>
  <c r="AG199" i="5"/>
  <c r="AG193" i="5"/>
  <c r="AG204" i="5"/>
  <c r="AG220" i="5"/>
  <c r="AG248" i="5"/>
  <c r="AG287" i="5"/>
  <c r="AG294" i="5"/>
  <c r="AG297" i="5"/>
  <c r="AG302" i="5"/>
  <c r="AG325" i="5"/>
  <c r="AG340" i="5"/>
  <c r="AG268" i="5"/>
  <c r="AG275" i="5"/>
  <c r="AG279" i="5"/>
  <c r="AG285" i="5"/>
  <c r="AG334" i="5"/>
  <c r="AG259" i="5"/>
  <c r="AG301" i="5"/>
  <c r="AG313" i="5"/>
  <c r="AG240" i="5"/>
  <c r="AG252" i="5"/>
  <c r="AG260" i="5"/>
  <c r="AG267" i="5"/>
  <c r="AG276" i="5"/>
  <c r="AG293" i="5"/>
  <c r="AG317" i="5"/>
  <c r="AG332" i="5"/>
  <c r="AG352" i="5"/>
  <c r="AG372" i="5"/>
  <c r="AG401" i="5"/>
  <c r="AG345" i="5"/>
  <c r="AG366" i="5"/>
  <c r="AG410" i="5"/>
  <c r="AG452" i="5"/>
  <c r="AG400" i="5"/>
  <c r="AG460" i="5"/>
  <c r="AG465" i="5"/>
  <c r="AG403" i="5"/>
  <c r="AG457" i="5"/>
  <c r="AG376" i="5"/>
  <c r="AG466" i="5"/>
  <c r="AG495" i="5"/>
  <c r="AG494" i="5"/>
  <c r="AG499" i="5"/>
  <c r="AG497" i="5"/>
  <c r="AG478" i="5"/>
  <c r="AG455" i="5"/>
  <c r="AG321" i="5"/>
  <c r="AG343" i="5"/>
  <c r="AG253" i="5"/>
  <c r="AG323" i="5"/>
  <c r="AG272" i="5"/>
  <c r="AG362" i="5"/>
  <c r="AG307" i="5"/>
  <c r="AG339" i="5"/>
  <c r="AG331" i="5"/>
  <c r="AG309" i="5"/>
  <c r="AG315" i="5"/>
  <c r="AG245" i="5"/>
  <c r="AG237" i="5"/>
  <c r="AG229" i="5"/>
  <c r="AG221" i="5"/>
  <c r="AG257" i="5"/>
  <c r="AG244" i="5"/>
  <c r="AG228" i="5"/>
  <c r="AG451" i="5"/>
  <c r="AG375" i="5"/>
  <c r="AG277" i="5"/>
  <c r="AG305" i="5"/>
  <c r="AG299" i="5"/>
  <c r="AG269" i="5"/>
  <c r="AG265" i="5"/>
  <c r="AG256" i="5"/>
  <c r="AG447" i="5"/>
  <c r="AG261" i="5"/>
  <c r="AG298" i="5"/>
  <c r="AG249" i="5"/>
  <c r="AG241" i="5"/>
  <c r="AG233" i="5"/>
  <c r="AG225" i="5"/>
  <c r="AG273" i="5"/>
  <c r="AG264" i="5"/>
  <c r="AG236" i="5"/>
  <c r="AG207" i="5"/>
  <c r="AG30" i="5"/>
  <c r="AG367" i="5"/>
  <c r="AG371" i="5"/>
  <c r="AG344" i="5"/>
  <c r="AG359" i="5"/>
  <c r="AG303" i="5"/>
  <c r="AG263" i="5"/>
  <c r="AG247" i="5"/>
  <c r="AG231" i="5"/>
  <c r="AG203" i="5"/>
  <c r="AG142" i="5"/>
  <c r="AG188" i="5"/>
  <c r="AG147" i="5"/>
  <c r="AG119" i="5"/>
  <c r="AG139" i="5"/>
  <c r="AG90" i="5"/>
  <c r="AG73" i="5"/>
  <c r="AG50" i="5"/>
  <c r="AG61" i="5"/>
  <c r="AG500" i="5"/>
  <c r="AG476" i="5"/>
  <c r="AG385" i="5"/>
  <c r="AG482" i="5"/>
  <c r="AG364" i="5"/>
  <c r="AG338" i="5"/>
  <c r="AG46" i="5"/>
  <c r="AG11" i="5"/>
  <c r="AG449" i="5"/>
  <c r="AG348" i="5"/>
  <c r="AG463" i="5"/>
  <c r="AG214" i="5"/>
  <c r="AG126" i="5"/>
  <c r="AG167" i="5"/>
  <c r="AG163" i="5"/>
  <c r="AG135" i="5"/>
  <c r="AG102" i="5"/>
  <c r="AG70" i="5"/>
  <c r="AG58" i="5"/>
  <c r="AG26" i="5"/>
  <c r="AG488" i="5"/>
  <c r="AG484" i="5"/>
  <c r="AG483" i="5"/>
  <c r="AG43" i="5"/>
  <c r="AG409" i="5"/>
  <c r="AG5" i="5"/>
  <c r="AG8" i="5"/>
  <c r="AG462" i="5"/>
  <c r="AG456" i="5"/>
  <c r="AG357" i="5"/>
  <c r="AG448" i="5"/>
  <c r="AG363" i="5"/>
  <c r="AG295" i="5"/>
  <c r="AG404" i="5"/>
  <c r="AG271" i="5"/>
  <c r="AG255" i="5"/>
  <c r="AG239" i="5"/>
  <c r="AG223" i="5"/>
  <c r="AG290" i="5"/>
  <c r="AG200" i="5"/>
  <c r="AG196" i="5"/>
  <c r="AG151" i="5"/>
  <c r="AG154" i="5"/>
  <c r="AG183" i="5"/>
  <c r="AG130" i="5"/>
  <c r="AG93" i="5"/>
  <c r="AG89" i="5"/>
  <c r="AG57" i="5"/>
  <c r="AG442" i="5"/>
  <c r="AG490" i="5"/>
  <c r="AG486" i="5"/>
  <c r="AG388" i="5"/>
  <c r="AG396" i="5"/>
  <c r="AG498" i="5"/>
  <c r="AG9" i="5"/>
  <c r="AG353" i="5"/>
  <c r="AG356" i="5"/>
  <c r="AG329" i="5"/>
  <c r="AG398" i="5"/>
  <c r="AG123" i="5"/>
  <c r="AG286" i="5"/>
  <c r="AG158" i="5"/>
  <c r="AG170" i="5"/>
  <c r="AG77" i="5"/>
  <c r="AG86" i="5"/>
  <c r="AG55" i="5"/>
  <c r="AG74" i="5"/>
  <c r="AG12" i="5"/>
  <c r="AG479" i="5"/>
  <c r="AG350" i="5"/>
  <c r="AG480" i="5"/>
  <c r="AG450" i="5"/>
  <c r="AG360" i="5"/>
  <c r="AG274" i="5"/>
  <c r="AG262" i="5"/>
  <c r="AG254" i="5"/>
  <c r="AG246" i="5"/>
  <c r="AG238" i="5"/>
  <c r="AG230" i="5"/>
  <c r="AG222" i="5"/>
  <c r="AG212" i="5"/>
  <c r="AG461" i="5"/>
  <c r="AG370" i="5"/>
  <c r="AG361" i="5"/>
  <c r="AG335" i="5"/>
  <c r="AG289" i="5"/>
  <c r="AG202" i="5"/>
  <c r="AG209" i="5"/>
  <c r="AG346" i="5"/>
  <c r="AG458" i="5"/>
  <c r="AG459" i="5"/>
  <c r="AG373" i="5"/>
  <c r="AG336" i="5"/>
  <c r="AG342" i="5"/>
  <c r="AG300" i="5"/>
  <c r="AG278" i="5"/>
  <c r="AG198" i="5"/>
  <c r="AG349" i="5"/>
  <c r="AG341" i="5"/>
  <c r="AG330" i="5"/>
  <c r="AG322" i="5"/>
  <c r="AG314" i="5"/>
  <c r="AG306" i="5"/>
  <c r="AG324" i="5"/>
  <c r="AG308" i="5"/>
  <c r="AG206" i="5"/>
  <c r="AG454" i="5"/>
  <c r="AG405" i="5"/>
  <c r="AG358" i="5"/>
  <c r="AG351" i="5"/>
  <c r="AG291" i="5"/>
  <c r="AG266" i="5"/>
  <c r="AG258" i="5"/>
  <c r="AG250" i="5"/>
  <c r="AG242" i="5"/>
  <c r="AG234" i="5"/>
  <c r="AG226" i="5"/>
  <c r="AG218" i="5"/>
  <c r="AG216" i="5"/>
  <c r="AG208" i="5"/>
  <c r="AG374" i="5"/>
  <c r="AG365" i="5"/>
  <c r="AG354" i="5"/>
  <c r="AG337" i="5"/>
  <c r="AG333" i="5"/>
  <c r="AG281" i="5"/>
  <c r="AG210" i="5"/>
  <c r="AG197" i="5"/>
  <c r="AG481" i="5"/>
  <c r="AG347" i="5"/>
  <c r="AG304" i="5"/>
  <c r="AG296" i="5"/>
  <c r="AG283" i="5"/>
  <c r="AG270" i="5"/>
  <c r="AG288" i="5"/>
  <c r="AG284" i="5"/>
  <c r="AG282" i="5"/>
  <c r="AG280" i="5"/>
  <c r="AG205" i="5"/>
  <c r="AG446" i="5"/>
  <c r="AG453" i="5"/>
  <c r="AG355" i="5"/>
  <c r="AG326" i="5"/>
  <c r="AG318" i="5"/>
  <c r="AG310" i="5"/>
  <c r="AG316" i="5"/>
  <c r="AG194" i="5"/>
  <c r="AG157" i="5"/>
  <c r="AG141" i="5"/>
  <c r="AG189" i="5"/>
  <c r="AG192" i="5"/>
  <c r="AG168" i="5"/>
  <c r="AG160" i="5"/>
  <c r="AG152" i="5"/>
  <c r="AG144" i="5"/>
  <c r="AG136" i="5"/>
  <c r="AG128" i="5"/>
  <c r="AG182" i="5"/>
  <c r="AG108" i="5"/>
  <c r="AG99" i="5"/>
  <c r="AG80" i="5"/>
  <c r="AG64" i="5"/>
  <c r="AG328" i="5"/>
  <c r="AG320" i="5"/>
  <c r="AG312" i="5"/>
  <c r="AG177" i="5"/>
  <c r="AG161" i="5"/>
  <c r="AG145" i="5"/>
  <c r="AG129" i="5"/>
  <c r="AG125" i="5"/>
  <c r="AG184" i="5"/>
  <c r="AG115" i="5"/>
  <c r="AG92" i="5"/>
  <c r="AG76" i="5"/>
  <c r="AG178" i="5"/>
  <c r="AG176" i="5"/>
  <c r="AG169" i="5"/>
  <c r="AG153" i="5"/>
  <c r="AG137" i="5"/>
  <c r="AG173" i="5"/>
  <c r="AG124" i="5"/>
  <c r="AG120" i="5"/>
  <c r="AG179" i="5"/>
  <c r="AG100" i="5"/>
  <c r="AG84" i="5"/>
  <c r="AG68" i="5"/>
  <c r="AG52" i="5"/>
  <c r="AG32" i="5"/>
  <c r="AG327" i="5"/>
  <c r="AG201" i="5"/>
  <c r="AG164" i="5"/>
  <c r="AG132" i="5"/>
  <c r="AG187" i="5"/>
  <c r="AG72" i="5"/>
  <c r="AG48" i="5"/>
  <c r="AG113" i="5"/>
  <c r="AG101" i="5"/>
  <c r="AG24" i="5"/>
  <c r="AG33" i="5"/>
  <c r="AG106" i="5"/>
  <c r="AG98" i="5"/>
  <c r="AG83" i="5"/>
  <c r="AG67" i="5"/>
  <c r="AG49" i="5"/>
  <c r="AG427" i="5"/>
  <c r="AG378" i="5"/>
  <c r="AG13" i="5"/>
  <c r="AG377" i="5"/>
  <c r="AG15" i="5"/>
  <c r="AG319" i="5"/>
  <c r="AG133" i="5"/>
  <c r="AG117" i="5"/>
  <c r="AG140" i="5"/>
  <c r="AG60" i="5"/>
  <c r="AG36" i="5"/>
  <c r="AG116" i="5"/>
  <c r="AG111" i="5"/>
  <c r="AG95" i="5"/>
  <c r="AG79" i="5"/>
  <c r="AG63" i="5"/>
  <c r="AG47" i="5"/>
  <c r="AG105" i="5"/>
  <c r="AG39" i="5"/>
  <c r="AG22" i="5"/>
  <c r="AG45" i="5"/>
  <c r="AG468" i="5"/>
  <c r="AG433" i="5"/>
  <c r="AG429" i="5"/>
  <c r="AG382" i="5"/>
  <c r="AG34" i="5"/>
  <c r="AG435" i="5"/>
  <c r="AG407" i="5"/>
  <c r="AG386" i="5"/>
  <c r="AG474" i="5"/>
  <c r="AG380" i="5"/>
  <c r="AG383" i="5"/>
  <c r="AG311" i="5"/>
  <c r="AG185" i="5"/>
  <c r="AG149" i="5"/>
  <c r="AG148" i="5"/>
  <c r="AG110" i="5"/>
  <c r="AG56" i="5"/>
  <c r="AG40" i="5"/>
  <c r="AG28" i="5"/>
  <c r="AG91" i="5"/>
  <c r="AG75" i="5"/>
  <c r="AG59" i="5"/>
  <c r="AG38" i="5"/>
  <c r="AG53" i="5"/>
  <c r="AG432" i="5"/>
  <c r="AG431" i="5"/>
  <c r="AG430" i="5"/>
  <c r="AG428" i="5"/>
  <c r="AG425" i="5"/>
  <c r="AG439" i="5"/>
  <c r="AG406" i="5"/>
  <c r="AG31" i="5"/>
  <c r="AG29" i="5"/>
  <c r="AG471" i="5"/>
  <c r="AG477" i="5"/>
  <c r="AG472" i="5"/>
  <c r="AG397" i="5"/>
  <c r="AG387" i="5"/>
  <c r="AG213" i="5"/>
  <c r="AG165" i="5"/>
  <c r="AG121" i="5"/>
  <c r="AG156" i="5"/>
  <c r="AG88" i="5"/>
  <c r="AG44" i="5"/>
  <c r="AG109" i="5"/>
  <c r="AG20" i="5"/>
  <c r="AG104" i="5"/>
  <c r="AG103" i="5"/>
  <c r="AG87" i="5"/>
  <c r="AG71" i="5"/>
  <c r="AG426" i="5"/>
  <c r="AG443" i="5"/>
  <c r="AG368" i="5"/>
  <c r="AG379" i="5"/>
  <c r="AG3" i="5"/>
  <c r="Y1" i="5"/>
  <c r="AG2" i="5"/>
  <c r="Y8" i="16" l="1"/>
  <c r="Y5" i="16"/>
  <c r="BN501" i="5" l="1"/>
  <c r="BN497" i="5"/>
  <c r="BN493" i="5"/>
  <c r="BN489" i="5"/>
  <c r="BN485" i="5"/>
  <c r="BN481" i="5"/>
  <c r="BN477" i="5"/>
  <c r="BN473" i="5"/>
  <c r="BN469" i="5"/>
  <c r="BN465" i="5"/>
  <c r="BN461" i="5"/>
  <c r="BN457" i="5"/>
  <c r="BN453" i="5"/>
  <c r="BN449" i="5"/>
  <c r="BN445" i="5"/>
  <c r="BN441" i="5"/>
  <c r="BN437" i="5"/>
  <c r="BN433" i="5"/>
  <c r="BN429" i="5"/>
  <c r="BN425" i="5"/>
  <c r="BN421" i="5"/>
  <c r="BN417" i="5"/>
  <c r="BN413" i="5"/>
  <c r="BN409" i="5"/>
  <c r="BN405" i="5"/>
  <c r="BN401" i="5"/>
  <c r="BN397" i="5"/>
  <c r="BN393" i="5"/>
  <c r="BN389" i="5"/>
  <c r="BN385" i="5"/>
  <c r="BN381" i="5"/>
  <c r="BN377" i="5"/>
  <c r="BN373" i="5"/>
  <c r="BN369" i="5"/>
  <c r="BN365" i="5"/>
  <c r="BN361" i="5"/>
  <c r="BN357" i="5"/>
  <c r="BN353" i="5"/>
  <c r="BN349" i="5"/>
  <c r="BN345" i="5"/>
  <c r="BN341" i="5"/>
  <c r="BN337" i="5"/>
  <c r="BN333" i="5"/>
  <c r="BN329" i="5"/>
  <c r="BN325" i="5"/>
  <c r="BN321" i="5"/>
  <c r="BN317" i="5"/>
  <c r="BN313" i="5"/>
  <c r="BN309" i="5"/>
  <c r="BN305" i="5"/>
  <c r="BN301" i="5"/>
  <c r="BN297" i="5"/>
  <c r="BN293" i="5"/>
  <c r="BN289" i="5"/>
  <c r="BN285" i="5"/>
  <c r="BN281" i="5"/>
  <c r="BN277" i="5"/>
  <c r="BN273" i="5"/>
  <c r="BN269" i="5"/>
  <c r="BN265" i="5"/>
  <c r="BN261" i="5"/>
  <c r="BN257" i="5"/>
  <c r="BN253" i="5"/>
  <c r="BN249" i="5"/>
  <c r="BN245" i="5"/>
  <c r="BN241" i="5"/>
  <c r="BN237" i="5"/>
  <c r="BN233" i="5"/>
  <c r="BN229" i="5"/>
  <c r="BN225" i="5"/>
  <c r="BN221" i="5"/>
  <c r="BN217" i="5"/>
  <c r="BN213" i="5"/>
  <c r="BN209" i="5"/>
  <c r="BN205" i="5"/>
  <c r="BN201" i="5"/>
  <c r="BN197" i="5"/>
  <c r="BN193" i="5"/>
  <c r="BN189" i="5"/>
  <c r="BN185" i="5"/>
  <c r="BN181" i="5"/>
  <c r="BN177" i="5"/>
  <c r="BN173" i="5"/>
  <c r="BN169" i="5"/>
  <c r="BN165" i="5"/>
  <c r="BN500" i="5"/>
  <c r="BN496" i="5"/>
  <c r="BN492" i="5"/>
  <c r="BN488" i="5"/>
  <c r="BN484" i="5"/>
  <c r="BN480" i="5"/>
  <c r="BN476" i="5"/>
  <c r="BN472" i="5"/>
  <c r="BN468" i="5"/>
  <c r="BN464" i="5"/>
  <c r="BN460" i="5"/>
  <c r="BN456" i="5"/>
  <c r="BN452" i="5"/>
  <c r="BN448" i="5"/>
  <c r="BN444" i="5"/>
  <c r="BN440" i="5"/>
  <c r="BN436" i="5"/>
  <c r="BN432" i="5"/>
  <c r="BN428" i="5"/>
  <c r="BN424" i="5"/>
  <c r="BN420" i="5"/>
  <c r="BN416" i="5"/>
  <c r="BN412" i="5"/>
  <c r="BN408" i="5"/>
  <c r="BN404" i="5"/>
  <c r="BN400" i="5"/>
  <c r="BN396" i="5"/>
  <c r="BN392" i="5"/>
  <c r="BN388" i="5"/>
  <c r="BN384" i="5"/>
  <c r="BN380" i="5"/>
  <c r="BN376" i="5"/>
  <c r="BN372" i="5"/>
  <c r="BN368" i="5"/>
  <c r="BN364" i="5"/>
  <c r="BN360" i="5"/>
  <c r="BN356" i="5"/>
  <c r="BN352" i="5"/>
  <c r="BN348" i="5"/>
  <c r="BN344" i="5"/>
  <c r="BN340" i="5"/>
  <c r="BN336" i="5"/>
  <c r="BN332" i="5"/>
  <c r="BN328" i="5"/>
  <c r="BN324" i="5"/>
  <c r="BN320" i="5"/>
  <c r="BN316" i="5"/>
  <c r="BN312" i="5"/>
  <c r="BN308" i="5"/>
  <c r="BN304" i="5"/>
  <c r="BN300" i="5"/>
  <c r="BN296" i="5"/>
  <c r="BN292" i="5"/>
  <c r="BN288" i="5"/>
  <c r="BN284" i="5"/>
  <c r="BN280" i="5"/>
  <c r="BN276" i="5"/>
  <c r="BN272" i="5"/>
  <c r="BN268" i="5"/>
  <c r="BN264" i="5"/>
  <c r="BN260" i="5"/>
  <c r="BN256" i="5"/>
  <c r="BN252" i="5"/>
  <c r="BN248" i="5"/>
  <c r="BN244" i="5"/>
  <c r="BN240" i="5"/>
  <c r="BN236" i="5"/>
  <c r="BN232" i="5"/>
  <c r="BN228" i="5"/>
  <c r="BN224" i="5"/>
  <c r="BN220" i="5"/>
  <c r="BN216" i="5"/>
  <c r="BN212" i="5"/>
  <c r="BN208" i="5"/>
  <c r="BN204" i="5"/>
  <c r="BN200" i="5"/>
  <c r="BN196" i="5"/>
  <c r="BN192" i="5"/>
  <c r="BN188" i="5"/>
  <c r="BN184" i="5"/>
  <c r="BN180" i="5"/>
  <c r="BN176" i="5"/>
  <c r="BN172" i="5"/>
  <c r="BN499" i="5"/>
  <c r="BN495" i="5"/>
  <c r="BN491" i="5"/>
  <c r="BN487" i="5"/>
  <c r="BN483" i="5"/>
  <c r="BN479" i="5"/>
  <c r="BN475" i="5"/>
  <c r="BN471" i="5"/>
  <c r="BN467" i="5"/>
  <c r="BN463" i="5"/>
  <c r="BN459" i="5"/>
  <c r="BN455" i="5"/>
  <c r="BN451" i="5"/>
  <c r="BN447" i="5"/>
  <c r="BN443" i="5"/>
  <c r="BN439" i="5"/>
  <c r="BN435" i="5"/>
  <c r="BN431" i="5"/>
  <c r="BN427" i="5"/>
  <c r="BN423" i="5"/>
  <c r="BN419" i="5"/>
  <c r="BN415" i="5"/>
  <c r="BN411" i="5"/>
  <c r="BN407" i="5"/>
  <c r="BN403" i="5"/>
  <c r="BN399" i="5"/>
  <c r="BN395" i="5"/>
  <c r="BN391" i="5"/>
  <c r="BN387" i="5"/>
  <c r="BN383" i="5"/>
  <c r="BN379" i="5"/>
  <c r="BN375" i="5"/>
  <c r="BN371" i="5"/>
  <c r="BN367" i="5"/>
  <c r="BN363" i="5"/>
  <c r="BN359" i="5"/>
  <c r="BN355" i="5"/>
  <c r="BN351" i="5"/>
  <c r="BN347" i="5"/>
  <c r="BN343" i="5"/>
  <c r="BN339" i="5"/>
  <c r="BN335" i="5"/>
  <c r="BN331" i="5"/>
  <c r="BN327" i="5"/>
  <c r="BN323" i="5"/>
  <c r="BN319" i="5"/>
  <c r="BN315" i="5"/>
  <c r="BN311" i="5"/>
  <c r="BN307" i="5"/>
  <c r="BN303" i="5"/>
  <c r="BN299" i="5"/>
  <c r="BN295" i="5"/>
  <c r="BN291" i="5"/>
  <c r="BN287" i="5"/>
  <c r="BN283" i="5"/>
  <c r="BN279" i="5"/>
  <c r="BN275" i="5"/>
  <c r="BN271" i="5"/>
  <c r="BN267" i="5"/>
  <c r="BN263" i="5"/>
  <c r="BN259" i="5"/>
  <c r="BN255" i="5"/>
  <c r="BN251" i="5"/>
  <c r="BN247" i="5"/>
  <c r="BN243" i="5"/>
  <c r="BN239" i="5"/>
  <c r="BN235" i="5"/>
  <c r="BN231" i="5"/>
  <c r="BN227" i="5"/>
  <c r="BN223" i="5"/>
  <c r="BN219" i="5"/>
  <c r="BN215" i="5"/>
  <c r="BN211" i="5"/>
  <c r="BN207" i="5"/>
  <c r="BN203" i="5"/>
  <c r="BN199" i="5"/>
  <c r="BN195" i="5"/>
  <c r="BN191" i="5"/>
  <c r="BN187" i="5"/>
  <c r="BN183" i="5"/>
  <c r="BN179" i="5"/>
  <c r="BN175" i="5"/>
  <c r="BN171" i="5"/>
  <c r="BN498" i="5"/>
  <c r="BN494" i="5"/>
  <c r="BN490" i="5"/>
  <c r="BN486" i="5"/>
  <c r="BN482" i="5"/>
  <c r="BN478" i="5"/>
  <c r="BN474" i="5"/>
  <c r="BN470" i="5"/>
  <c r="BN466" i="5"/>
  <c r="BN462" i="5"/>
  <c r="BN458" i="5"/>
  <c r="BN454" i="5"/>
  <c r="BN450" i="5"/>
  <c r="BN446" i="5"/>
  <c r="BN442" i="5"/>
  <c r="BN438" i="5"/>
  <c r="BN434" i="5"/>
  <c r="BN430" i="5"/>
  <c r="BN426" i="5"/>
  <c r="BN422" i="5"/>
  <c r="BN418" i="5"/>
  <c r="BN414" i="5"/>
  <c r="BN410" i="5"/>
  <c r="BN406" i="5"/>
  <c r="BN402" i="5"/>
  <c r="BN398" i="5"/>
  <c r="BN394" i="5"/>
  <c r="BN390" i="5"/>
  <c r="BN386" i="5"/>
  <c r="BN382" i="5"/>
  <c r="BN378" i="5"/>
  <c r="BN374" i="5"/>
  <c r="BN370" i="5"/>
  <c r="BN366" i="5"/>
  <c r="BN362" i="5"/>
  <c r="BN358" i="5"/>
  <c r="BN354" i="5"/>
  <c r="BN350" i="5"/>
  <c r="BN346" i="5"/>
  <c r="BN342" i="5"/>
  <c r="BN338" i="5"/>
  <c r="BN334" i="5"/>
  <c r="BN330" i="5"/>
  <c r="BN326" i="5"/>
  <c r="BN322" i="5"/>
  <c r="BN318" i="5"/>
  <c r="BN314" i="5"/>
  <c r="BN310" i="5"/>
  <c r="BN306" i="5"/>
  <c r="BN302" i="5"/>
  <c r="BN298" i="5"/>
  <c r="BN294" i="5"/>
  <c r="BN290" i="5"/>
  <c r="BN286" i="5"/>
  <c r="BN282" i="5"/>
  <c r="BN278" i="5"/>
  <c r="BN274" i="5"/>
  <c r="BN270" i="5"/>
  <c r="BN266" i="5"/>
  <c r="BN262" i="5"/>
  <c r="BN258" i="5"/>
  <c r="BN254" i="5"/>
  <c r="BN250" i="5"/>
  <c r="BN246" i="5"/>
  <c r="BN242" i="5"/>
  <c r="BN238" i="5"/>
  <c r="BN222" i="5"/>
  <c r="BN206" i="5"/>
  <c r="BN190" i="5"/>
  <c r="BN174" i="5"/>
  <c r="BN166" i="5"/>
  <c r="BN161" i="5"/>
  <c r="BN157" i="5"/>
  <c r="BN153" i="5"/>
  <c r="BN149" i="5"/>
  <c r="BN145" i="5"/>
  <c r="BN141" i="5"/>
  <c r="BN137" i="5"/>
  <c r="BN133" i="5"/>
  <c r="BN129" i="5"/>
  <c r="BN125" i="5"/>
  <c r="BN121" i="5"/>
  <c r="BN117" i="5"/>
  <c r="BN113" i="5"/>
  <c r="BN109" i="5"/>
  <c r="BN105" i="5"/>
  <c r="BN101" i="5"/>
  <c r="BN97" i="5"/>
  <c r="BN93" i="5"/>
  <c r="BN89" i="5"/>
  <c r="BN85" i="5"/>
  <c r="BN81" i="5"/>
  <c r="BN77" i="5"/>
  <c r="BN73" i="5"/>
  <c r="BN69" i="5"/>
  <c r="BN65" i="5"/>
  <c r="BN61" i="5"/>
  <c r="BN57" i="5"/>
  <c r="BN53" i="5"/>
  <c r="BN49" i="5"/>
  <c r="BN45" i="5"/>
  <c r="BN41" i="5"/>
  <c r="BN37" i="5"/>
  <c r="BN33" i="5"/>
  <c r="BN29" i="5"/>
  <c r="BN25" i="5"/>
  <c r="BN21" i="5"/>
  <c r="BN17" i="5"/>
  <c r="BN13" i="5"/>
  <c r="BN9" i="5"/>
  <c r="BN5" i="5"/>
  <c r="BN234" i="5"/>
  <c r="BN218" i="5"/>
  <c r="BN202" i="5"/>
  <c r="BN186" i="5"/>
  <c r="BN170" i="5"/>
  <c r="BN164" i="5"/>
  <c r="BN160" i="5"/>
  <c r="BN156" i="5"/>
  <c r="BN152" i="5"/>
  <c r="BN148" i="5"/>
  <c r="BN144" i="5"/>
  <c r="BN140" i="5"/>
  <c r="BN136" i="5"/>
  <c r="BN132" i="5"/>
  <c r="BN128" i="5"/>
  <c r="BN124" i="5"/>
  <c r="BN120" i="5"/>
  <c r="BN116" i="5"/>
  <c r="BN112" i="5"/>
  <c r="BN108" i="5"/>
  <c r="BN104" i="5"/>
  <c r="BN100" i="5"/>
  <c r="BN96" i="5"/>
  <c r="BN92" i="5"/>
  <c r="BN88" i="5"/>
  <c r="BN84" i="5"/>
  <c r="BN80" i="5"/>
  <c r="BN76" i="5"/>
  <c r="BN72" i="5"/>
  <c r="BN68" i="5"/>
  <c r="BN64" i="5"/>
  <c r="BN60" i="5"/>
  <c r="BN56" i="5"/>
  <c r="BN52" i="5"/>
  <c r="BN48" i="5"/>
  <c r="BN44" i="5"/>
  <c r="BN40" i="5"/>
  <c r="BN36" i="5"/>
  <c r="BN32" i="5"/>
  <c r="BN28" i="5"/>
  <c r="BN24" i="5"/>
  <c r="BN20" i="5"/>
  <c r="BN16" i="5"/>
  <c r="BN12" i="5"/>
  <c r="BN8" i="5"/>
  <c r="BN4" i="5"/>
  <c r="BN230" i="5"/>
  <c r="BN214" i="5"/>
  <c r="BN198" i="5"/>
  <c r="BN182" i="5"/>
  <c r="BN168" i="5"/>
  <c r="BN163" i="5"/>
  <c r="BN159" i="5"/>
  <c r="BN155" i="5"/>
  <c r="BN151" i="5"/>
  <c r="BN147" i="5"/>
  <c r="BN143" i="5"/>
  <c r="BN139" i="5"/>
  <c r="BN135" i="5"/>
  <c r="BN131" i="5"/>
  <c r="BN127" i="5"/>
  <c r="BN123" i="5"/>
  <c r="BN119" i="5"/>
  <c r="BN115" i="5"/>
  <c r="BN111" i="5"/>
  <c r="BN107" i="5"/>
  <c r="BN103" i="5"/>
  <c r="BN99" i="5"/>
  <c r="BN95" i="5"/>
  <c r="BN91" i="5"/>
  <c r="BN87" i="5"/>
  <c r="BN83" i="5"/>
  <c r="BN79" i="5"/>
  <c r="BN75" i="5"/>
  <c r="BN71" i="5"/>
  <c r="BN67" i="5"/>
  <c r="BN63" i="5"/>
  <c r="BN59" i="5"/>
  <c r="BN55" i="5"/>
  <c r="BN51" i="5"/>
  <c r="BN47" i="5"/>
  <c r="BN43" i="5"/>
  <c r="BN39" i="5"/>
  <c r="BN35" i="5"/>
  <c r="BN31" i="5"/>
  <c r="BN27" i="5"/>
  <c r="BN23" i="5"/>
  <c r="BN19" i="5"/>
  <c r="BN15" i="5"/>
  <c r="BN11" i="5"/>
  <c r="BN7" i="5"/>
  <c r="BN3" i="5"/>
  <c r="BN226" i="5"/>
  <c r="BN210" i="5"/>
  <c r="BN194" i="5"/>
  <c r="BN178" i="5"/>
  <c r="BN167" i="5"/>
  <c r="BN162" i="5"/>
  <c r="BN158" i="5"/>
  <c r="BN154" i="5"/>
  <c r="BN150" i="5"/>
  <c r="BN146" i="5"/>
  <c r="BN142" i="5"/>
  <c r="BN138" i="5"/>
  <c r="BN134" i="5"/>
  <c r="BN130" i="5"/>
  <c r="BN126" i="5"/>
  <c r="BN122" i="5"/>
  <c r="BN118" i="5"/>
  <c r="BN114" i="5"/>
  <c r="BN110" i="5"/>
  <c r="BN106" i="5"/>
  <c r="BN102" i="5"/>
  <c r="BN98" i="5"/>
  <c r="BN94" i="5"/>
  <c r="BN90" i="5"/>
  <c r="BN86" i="5"/>
  <c r="BN82" i="5"/>
  <c r="BN78" i="5"/>
  <c r="BN74" i="5"/>
  <c r="BN70" i="5"/>
  <c r="BN66" i="5"/>
  <c r="BN62" i="5"/>
  <c r="BN58" i="5"/>
  <c r="BN54" i="5"/>
  <c r="BN50" i="5"/>
  <c r="BN46" i="5"/>
  <c r="BN42" i="5"/>
  <c r="BN38" i="5"/>
  <c r="BN34" i="5"/>
  <c r="BN30" i="5"/>
  <c r="BN26" i="5"/>
  <c r="BN22" i="5"/>
  <c r="BN18" i="5"/>
  <c r="BN14" i="5"/>
  <c r="BN10" i="5"/>
  <c r="BN6" i="5"/>
  <c r="BN2" i="5"/>
  <c r="Y7" i="16"/>
  <c r="Y6" i="16"/>
  <c r="Y3" i="16"/>
  <c r="Y4" i="16"/>
</calcChain>
</file>

<file path=xl/sharedStrings.xml><?xml version="1.0" encoding="utf-8"?>
<sst xmlns="http://schemas.openxmlformats.org/spreadsheetml/2006/main" count="228" uniqueCount="178">
  <si>
    <t>FECHA.INGRESO.</t>
  </si>
  <si>
    <t>NOMBRE</t>
  </si>
  <si>
    <t>DIAS POR TRABAJAR</t>
  </si>
  <si>
    <t xml:space="preserve">TOTAL DIAS </t>
  </si>
  <si>
    <t>FALTAS</t>
  </si>
  <si>
    <t>PERMISOS</t>
  </si>
  <si>
    <t>INCAPACIDADES</t>
  </si>
  <si>
    <t># DESCANSO LABORADO</t>
  </si>
  <si>
    <t>TOTAL DESC. LABORADO EN PESOS</t>
  </si>
  <si>
    <t>BONO DE PRODUCTIVIDAD</t>
  </si>
  <si>
    <t>BONO</t>
  </si>
  <si>
    <t>AREA</t>
  </si>
  <si>
    <t>NO. AFILIACION</t>
  </si>
  <si>
    <t>Cuota sindical</t>
  </si>
  <si>
    <t>IMPORTE DOBLES</t>
  </si>
  <si>
    <t>IMPORTE TRIPLES</t>
  </si>
  <si>
    <t>TOTAL T.E.</t>
  </si>
  <si>
    <t>IMPORTE PRIM..DOM.</t>
  </si>
  <si>
    <t>COSTO DESTAJO</t>
  </si>
  <si>
    <t>TIEMPO EXTRA TRIPLE</t>
  </si>
  <si>
    <t>SALARIO</t>
  </si>
  <si>
    <t>SALARIO MENSUAL</t>
  </si>
  <si>
    <t>DIA FESTIVO</t>
  </si>
  <si>
    <t>total festivo</t>
  </si>
  <si>
    <t>RETROACTIVO</t>
  </si>
  <si>
    <t>VACACIONES</t>
  </si>
  <si>
    <t>PRIMA VACACIONAL</t>
  </si>
  <si>
    <t>AGUINALDO</t>
  </si>
  <si>
    <t>BONO ASISTENCIA</t>
  </si>
  <si>
    <t>BONO PUNTUALIDAD</t>
  </si>
  <si>
    <t>GRATIFICACION</t>
  </si>
  <si>
    <t>TIEMPO EXTRA DOBLE</t>
  </si>
  <si>
    <t>DESPENSA</t>
  </si>
  <si>
    <t>OBSERVACIONES</t>
  </si>
  <si>
    <t>AÑO DE NACIMIENTO</t>
  </si>
  <si>
    <t>CIVIL</t>
  </si>
  <si>
    <t>SEXO</t>
  </si>
  <si>
    <t>DOMICILIO</t>
  </si>
  <si>
    <t>EDAD</t>
  </si>
  <si>
    <t>CANTIDAD</t>
  </si>
  <si>
    <t>BAJAS</t>
  </si>
  <si>
    <t>NUEVOS</t>
  </si>
  <si>
    <t>TOTAL EXTRAS</t>
  </si>
  <si>
    <t>AYUDA DE TRANSPORTE</t>
  </si>
  <si>
    <t>PERSONAL</t>
  </si>
  <si>
    <t>CATEGORIA (TIPO DE CONTRATO) IDENT DE SINDICATO</t>
  </si>
  <si>
    <t>CTA DE FACTURACION</t>
  </si>
  <si>
    <t>CONTROL DE VAC</t>
  </si>
  <si>
    <t>Cantidad de Boletos</t>
  </si>
  <si>
    <t>AYUDA POR FUNERAL</t>
  </si>
  <si>
    <t>Reintegracion</t>
  </si>
  <si>
    <t>NAVE O DEPTO.</t>
  </si>
  <si>
    <t>COSTO BASE SEMANAL</t>
  </si>
  <si>
    <t>CURP</t>
  </si>
  <si>
    <t>NUM.</t>
  </si>
  <si>
    <t>PUESTO</t>
  </si>
  <si>
    <t>PARO PROGRAMADO</t>
  </si>
  <si>
    <t>COMPENSACION</t>
  </si>
  <si>
    <t>Total Compensacion</t>
  </si>
  <si>
    <t>AJUSTE EN TIEMPO EXTRA</t>
  </si>
  <si>
    <t>AJUSTE EN SUELDOS</t>
  </si>
  <si>
    <t>DESCUENTO CARTA ANTECEDENTES</t>
  </si>
  <si>
    <t>EPP BAJA</t>
  </si>
  <si>
    <t>CTA FACTURACION</t>
  </si>
  <si>
    <t>NUM EMPLEADO</t>
  </si>
  <si>
    <t>FECHA DE INGRESO</t>
  </si>
  <si>
    <t>FECHA DE BAJA</t>
  </si>
  <si>
    <t>NO DE AFILIACION</t>
  </si>
  <si>
    <t>EST CIVIL</t>
  </si>
  <si>
    <t>DIRECCION</t>
  </si>
  <si>
    <t>ESTADO</t>
  </si>
  <si>
    <t>F</t>
  </si>
  <si>
    <t>Código de Pago</t>
  </si>
  <si>
    <t>Tipo de Código</t>
  </si>
  <si>
    <t>Descanso Laborado</t>
  </si>
  <si>
    <t>Días</t>
  </si>
  <si>
    <t>Falta Injustificada</t>
  </si>
  <si>
    <t>Falta Justificada</t>
  </si>
  <si>
    <t>Falta x Sanción</t>
  </si>
  <si>
    <t>Incapac. Enfermedad Gral.</t>
  </si>
  <si>
    <t>Incapac. por Maternidad</t>
  </si>
  <si>
    <t>Incapac. Riesgo de Trabajo</t>
  </si>
  <si>
    <t>Permiso Con goce de Sueldo</t>
  </si>
  <si>
    <t>Permiso Sin goce de Sueldo</t>
  </si>
  <si>
    <t>Permiso Defunción Familia</t>
  </si>
  <si>
    <t>Permiso Nacimiento Hijos</t>
  </si>
  <si>
    <t>Permiso Sindical</t>
  </si>
  <si>
    <t>Vacaciones</t>
  </si>
  <si>
    <t>Paro Técnico</t>
  </si>
  <si>
    <t>D</t>
  </si>
  <si>
    <t>N</t>
  </si>
  <si>
    <t>Código</t>
  </si>
  <si>
    <t>DL</t>
  </si>
  <si>
    <t>FI</t>
  </si>
  <si>
    <t>FJ</t>
  </si>
  <si>
    <t>FS</t>
  </si>
  <si>
    <t>IEG</t>
  </si>
  <si>
    <t>IPM</t>
  </si>
  <si>
    <t>IRT</t>
  </si>
  <si>
    <t>PCG</t>
  </si>
  <si>
    <t>PSG</t>
  </si>
  <si>
    <t>PDF</t>
  </si>
  <si>
    <t>PNH</t>
  </si>
  <si>
    <t>PS</t>
  </si>
  <si>
    <t>VAC</t>
  </si>
  <si>
    <t>PT</t>
  </si>
  <si>
    <t>DIAS SIN ALTA</t>
  </si>
  <si>
    <t>DT</t>
  </si>
  <si>
    <t>UMAT</t>
  </si>
  <si>
    <t>1EFNG</t>
  </si>
  <si>
    <t>CODIGO NOMINAS MAAS</t>
  </si>
  <si>
    <t>ATRY</t>
  </si>
  <si>
    <t>ATRB</t>
  </si>
  <si>
    <t>V</t>
  </si>
  <si>
    <t>ERRORES DE CATALOGO</t>
  </si>
  <si>
    <t>IRY</t>
  </si>
  <si>
    <t>Incapac. Riesgo de Trabajo Trayecto</t>
  </si>
  <si>
    <t>ASISTENCIA</t>
  </si>
  <si>
    <t>DESCANSO</t>
  </si>
  <si>
    <t>BAJA</t>
  </si>
  <si>
    <t>B</t>
  </si>
  <si>
    <t>ERROR NAME</t>
  </si>
  <si>
    <t>Se paga como:</t>
  </si>
  <si>
    <t>Codigo</t>
  </si>
  <si>
    <t>DONDE ESTA EL DOMINGO</t>
  </si>
  <si>
    <t>A</t>
  </si>
  <si>
    <t>C</t>
  </si>
  <si>
    <t>E</t>
  </si>
  <si>
    <t>G</t>
  </si>
  <si>
    <t>H</t>
  </si>
  <si>
    <t>I</t>
  </si>
  <si>
    <t>J</t>
  </si>
  <si>
    <t>K</t>
  </si>
  <si>
    <t>L</t>
  </si>
  <si>
    <t>M</t>
  </si>
  <si>
    <t>O</t>
  </si>
  <si>
    <t>P</t>
  </si>
  <si>
    <t>Q</t>
  </si>
  <si>
    <t>R</t>
  </si>
  <si>
    <t>S</t>
  </si>
  <si>
    <t>T</t>
  </si>
  <si>
    <t>U</t>
  </si>
  <si>
    <t>W</t>
  </si>
  <si>
    <t>X</t>
  </si>
  <si>
    <t>Y</t>
  </si>
  <si>
    <t>Z</t>
  </si>
  <si>
    <t>NUMERO</t>
  </si>
  <si>
    <t>columna donde esta el domingo</t>
  </si>
  <si>
    <t>JOR</t>
  </si>
  <si>
    <t>HED</t>
  </si>
  <si>
    <t>HET</t>
  </si>
  <si>
    <t>PD</t>
  </si>
  <si>
    <t>SEMANA</t>
  </si>
  <si>
    <t>COMENTARIO</t>
  </si>
  <si>
    <t>Date</t>
  </si>
  <si>
    <t>Nombre</t>
  </si>
  <si>
    <t># Empleado Agencia</t>
  </si>
  <si>
    <t>Código de pago</t>
  </si>
  <si>
    <t>Valor</t>
  </si>
  <si>
    <t>Sector</t>
  </si>
  <si>
    <t>cuenta</t>
  </si>
  <si>
    <t>FESTIVO LABORADO</t>
  </si>
  <si>
    <t>ESTATUS</t>
  </si>
  <si>
    <t>NSS</t>
  </si>
  <si>
    <t>INICIO</t>
  </si>
  <si>
    <t>DIAS</t>
  </si>
  <si>
    <t>FOLIO</t>
  </si>
  <si>
    <t>UMF</t>
  </si>
  <si>
    <t>TIPO DE INC</t>
  </si>
  <si>
    <t>RAMO DE SEGURO</t>
  </si>
  <si>
    <t>HASTA</t>
  </si>
  <si>
    <t>DESCANSOS</t>
  </si>
  <si>
    <t>NUEVOS (1) / INCAPACIDAD (2)/ BAJAS (3)</t>
  </si>
  <si>
    <t>RETARDOS</t>
  </si>
  <si>
    <t>ERROR DESCANSOS</t>
  </si>
  <si>
    <t>PD VALIDACION</t>
  </si>
  <si>
    <t>CONCATENADO INC</t>
  </si>
  <si>
    <t>DESPENSA EN ESPECIE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</si>
</sst>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_-;\-* #,##0.0_-;_-* &quot;-&quot;??_-;_-@_-"/>
    <numFmt numFmtId="165" formatCode="_-* #,##0_-;\-* #,##0_-;_-* &quot;-&quot;??_-;_-@_-"/>
    <numFmt numFmtId="166" formatCode="_-* #,##0.000_-;\-* #,##0.000_-;_-* &quot;-&quot;??_-;_-@_-"/>
    <numFmt numFmtId="167" formatCode="mmmm\ d\,\ yyyy"/>
    <numFmt numFmtId="168" formatCode="[$-F800]dddd\,\ mmmm\ dd\,\ yyyy"/>
    <numFmt numFmtId="169" formatCode="_-* #,##0.00\ _P_t_s_-;\-* #,##0.00\ _P_t_s_-;_-* &quot;-&quot;??\ _P_t_s_-;_-@_-"/>
    <numFmt numFmtId="170" formatCode="_-* #,##0.00\ &quot;€&quot;_-;\-* #,##0.00\ &quot;€&quot;_-;_-* &quot;-&quot;??\ &quot;€&quot;_-;_-@_-"/>
    <numFmt numFmtId="171" formatCode="_-[$€-2]* #,##0.00_-;\-[$€-2]* #,##0.00_-;_-[$€-2]* &quot;-&quot;??_-"/>
    <numFmt numFmtId="172" formatCode="ddd\,\ dd\ mmm\ yy"/>
    <numFmt numFmtId="173" formatCode="#,##0_ ;\-#,##0\ "/>
    <numFmt numFmtId="174" formatCode="#,##0.0_ ;\-#,##0.0\ "/>
  </numFmts>
  <fonts count="39">
    <font>
      <sz val="10"/>
      <name val="Arial"/>
    </font>
    <font>
      <sz val="11"/>
      <color theme="1"/>
      <name val="Calibri"/>
      <family val="2"/>
      <scheme val="minor"/>
    </font>
    <font>
      <sz val="9"/>
      <color theme="1"/>
      <name val="Calibri"/>
      <family val="2"/>
    </font>
    <font>
      <sz val="10"/>
      <name val="Arial"/>
      <family val="2"/>
    </font>
    <font>
      <sz val="7"/>
      <name val="Trebuchet MS"/>
      <family val="2"/>
    </font>
    <font>
      <sz val="7"/>
      <name val="Arial"/>
      <family val="2"/>
    </font>
    <font>
      <sz val="7"/>
      <color indexed="12"/>
      <name val="Trebuchet MS"/>
      <family val="2"/>
    </font>
    <font>
      <sz val="7"/>
      <color indexed="10"/>
      <name val="Trebuchet MS"/>
      <family val="2"/>
    </font>
    <font>
      <sz val="10"/>
      <name val="MS Sans Serif"/>
      <family val="2"/>
    </font>
    <font>
      <sz val="7"/>
      <color rgb="FFFF0000"/>
      <name val="Trebuchet MS"/>
      <family val="2"/>
    </font>
    <font>
      <sz val="8"/>
      <color indexed="12"/>
      <name val="Trebuchet MS"/>
      <family val="2"/>
    </font>
    <font>
      <sz val="7"/>
      <color indexed="10"/>
      <name val="Arial"/>
      <family val="2"/>
    </font>
    <font>
      <sz val="7"/>
      <color indexed="60"/>
      <name val="Trebuchet MS"/>
      <family val="2"/>
    </font>
    <font>
      <sz val="7"/>
      <color indexed="9"/>
      <name val="Trebuchet MS"/>
      <family val="2"/>
    </font>
    <font>
      <sz val="8"/>
      <color indexed="9"/>
      <name val="Trebuchet MS"/>
      <family val="2"/>
    </font>
    <font>
      <sz val="7"/>
      <color rgb="FF002060"/>
      <name val="Trebuchet MS"/>
      <family val="2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indexed="8"/>
      <name val="MS Sans Serif"/>
      <family val="2"/>
    </font>
    <font>
      <sz val="11"/>
      <color indexed="8"/>
      <name val="Calibri"/>
      <family val="2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sz val="10"/>
      <name val="Tahoma"/>
      <family val="2"/>
    </font>
    <font>
      <u/>
      <sz val="10"/>
      <color theme="11"/>
      <name val="Arial"/>
      <family val="2"/>
    </font>
    <font>
      <sz val="10"/>
      <color theme="0"/>
      <name val="Arial"/>
      <family val="2"/>
    </font>
    <font>
      <sz val="11"/>
      <color rgb="FF000000"/>
      <name val="Calibri"/>
      <family val="2"/>
    </font>
    <font>
      <sz val="9"/>
      <color rgb="FF000000"/>
      <name val="Arial Unicode MS"/>
      <family val="2"/>
    </font>
    <font>
      <sz val="10"/>
      <color rgb="FF000000"/>
      <name val="Arial"/>
      <family val="2"/>
    </font>
    <font>
      <sz val="10"/>
      <color theme="7" tint="-0.249977111117893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sz val="9"/>
      <color indexed="10"/>
      <name val="Trebuchet MS"/>
      <family val="2"/>
    </font>
    <font>
      <b/>
      <sz val="9"/>
      <color indexed="12"/>
      <name val="Trebuchet MS"/>
      <family val="2"/>
    </font>
    <font>
      <sz val="10"/>
      <color theme="0" tint="-4.9989318521683403E-2"/>
      <name val="Arial"/>
      <family val="2"/>
    </font>
    <font>
      <sz val="7"/>
      <color theme="1"/>
      <name val="Trebuchet MS"/>
      <family val="2"/>
    </font>
    <font>
      <sz val="7"/>
      <name val="Calibri"/>
      <family val="2"/>
      <scheme val="minor"/>
    </font>
    <font>
      <sz val="7"/>
      <color theme="3" tint="-0.249977111117893"/>
      <name val="Trebuchet MS"/>
      <family val="2"/>
    </font>
    <font>
      <sz val="8"/>
      <color theme="3" tint="-0.249977111117893"/>
      <name val="Trebuchet MS"/>
      <family val="2"/>
    </font>
  </fonts>
  <fills count="2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5FF6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38078">
    <xf numFmtId="0" fontId="0" fillId="0" borderId="0"/>
    <xf numFmtId="0" fontId="8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" fillId="0" borderId="0" applyFont="0" applyFill="0" applyBorder="0" applyAlignment="0" applyProtection="0"/>
    <xf numFmtId="0" fontId="3" fillId="0" borderId="0"/>
    <xf numFmtId="0" fontId="3" fillId="0" borderId="0"/>
    <xf numFmtId="0" fontId="19" fillId="0" borderId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/>
    <xf numFmtId="0" fontId="20" fillId="0" borderId="0"/>
    <xf numFmtId="0" fontId="1" fillId="0" borderId="0"/>
    <xf numFmtId="0" fontId="1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71" fontId="3" fillId="0" borderId="0" applyFont="0" applyFill="0" applyBorder="0" applyAlignment="0" applyProtection="0"/>
    <xf numFmtId="171" fontId="19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/>
    <xf numFmtId="0" fontId="19" fillId="0" borderId="0"/>
    <xf numFmtId="44" fontId="3" fillId="0" borderId="0" applyFont="0" applyFill="0" applyBorder="0" applyAlignment="0" applyProtection="0"/>
    <xf numFmtId="0" fontId="3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8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70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7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0" fontId="2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4" fillId="0" borderId="0" applyNumberFormat="0" applyFill="0" applyBorder="0" applyAlignment="0" applyProtection="0"/>
  </cellStyleXfs>
  <cellXfs count="192">
    <xf numFmtId="0" fontId="0" fillId="0" borderId="0" xfId="0"/>
    <xf numFmtId="0" fontId="4" fillId="0" borderId="0" xfId="0" applyFont="1" applyFill="1" applyBorder="1" applyAlignment="1" applyProtection="1">
      <alignment horizontal="left"/>
      <protection hidden="1"/>
    </xf>
    <xf numFmtId="0" fontId="3" fillId="0" borderId="0" xfId="0" applyFont="1" applyFill="1" applyProtection="1">
      <protection hidden="1"/>
    </xf>
    <xf numFmtId="0" fontId="5" fillId="0" borderId="0" xfId="0" applyFont="1" applyFill="1" applyBorder="1" applyAlignment="1" applyProtection="1">
      <alignment horizontal="center"/>
      <protection hidden="1"/>
    </xf>
    <xf numFmtId="14" fontId="4" fillId="0" borderId="0" xfId="0" applyNumberFormat="1" applyFont="1" applyFill="1" applyBorder="1" applyAlignment="1" applyProtection="1">
      <alignment horizontal="center"/>
      <protection hidden="1"/>
    </xf>
    <xf numFmtId="0" fontId="4" fillId="0" borderId="0" xfId="0" applyFont="1" applyFill="1" applyBorder="1" applyAlignment="1" applyProtection="1">
      <protection hidden="1"/>
    </xf>
    <xf numFmtId="43" fontId="4" fillId="0" borderId="0" xfId="2" applyFont="1" applyFill="1" applyBorder="1" applyAlignment="1" applyProtection="1">
      <alignment horizontal="center"/>
      <protection hidden="1"/>
    </xf>
    <xf numFmtId="43" fontId="4" fillId="0" borderId="0" xfId="0" quotePrefix="1" applyNumberFormat="1" applyFont="1" applyFill="1" applyBorder="1" applyAlignment="1" applyProtection="1">
      <alignment horizontal="right"/>
      <protection hidden="1"/>
    </xf>
    <xf numFmtId="14" fontId="3" fillId="0" borderId="0" xfId="0" applyNumberFormat="1" applyFont="1" applyFill="1" applyProtection="1">
      <protection hidden="1"/>
    </xf>
    <xf numFmtId="0" fontId="4" fillId="0" borderId="0" xfId="0" quotePrefix="1" applyNumberFormat="1" applyFont="1" applyFill="1" applyBorder="1" applyAlignment="1" applyProtection="1">
      <alignment horizontal="left"/>
      <protection hidden="1"/>
    </xf>
    <xf numFmtId="0" fontId="0" fillId="0" borderId="0" xfId="0" applyProtection="1">
      <protection hidden="1"/>
    </xf>
    <xf numFmtId="0" fontId="0" fillId="0" borderId="0" xfId="0" applyProtection="1">
      <protection locked="0"/>
    </xf>
    <xf numFmtId="0" fontId="4" fillId="0" borderId="0" xfId="0" applyFont="1" applyFill="1" applyBorder="1" applyAlignment="1" applyProtection="1">
      <alignment horizontal="center"/>
      <protection locked="0"/>
    </xf>
    <xf numFmtId="43" fontId="4" fillId="0" borderId="0" xfId="2" applyFont="1" applyFill="1" applyBorder="1" applyAlignment="1" applyProtection="1">
      <alignment horizontal="center"/>
      <protection locked="0"/>
    </xf>
    <xf numFmtId="43" fontId="4" fillId="0" borderId="0" xfId="2" applyNumberFormat="1" applyFont="1" applyFill="1" applyBorder="1" applyAlignment="1" applyProtection="1">
      <alignment horizontal="center"/>
      <protection locked="0"/>
    </xf>
    <xf numFmtId="43" fontId="4" fillId="0" borderId="0" xfId="0" applyNumberFormat="1" applyFont="1" applyFill="1" applyBorder="1" applyAlignment="1" applyProtection="1">
      <alignment horizontal="center"/>
      <protection locked="0"/>
    </xf>
    <xf numFmtId="0" fontId="4" fillId="0" borderId="0" xfId="0" applyFont="1" applyFill="1" applyBorder="1" applyAlignment="1" applyProtection="1">
      <alignment horizontal="center"/>
      <protection hidden="1"/>
    </xf>
    <xf numFmtId="4" fontId="4" fillId="0" borderId="0" xfId="0" applyNumberFormat="1" applyFont="1" applyFill="1" applyBorder="1" applyAlignment="1" applyProtection="1">
      <alignment horizontal="center"/>
      <protection hidden="1"/>
    </xf>
    <xf numFmtId="43" fontId="4" fillId="0" borderId="0" xfId="0" applyNumberFormat="1" applyFont="1" applyFill="1" applyBorder="1" applyAlignment="1" applyProtection="1">
      <alignment horizontal="right"/>
      <protection hidden="1"/>
    </xf>
    <xf numFmtId="43" fontId="4" fillId="0" borderId="0" xfId="2" applyNumberFormat="1" applyFont="1" applyFill="1" applyBorder="1" applyAlignment="1" applyProtection="1">
      <alignment horizontal="center"/>
      <protection hidden="1"/>
    </xf>
    <xf numFmtId="43" fontId="4" fillId="0" borderId="0" xfId="0" applyNumberFormat="1" applyFont="1" applyFill="1" applyBorder="1" applyAlignment="1" applyProtection="1">
      <alignment horizontal="center"/>
      <protection hidden="1"/>
    </xf>
    <xf numFmtId="0" fontId="28" fillId="0" borderId="0" xfId="0" applyFont="1" applyFill="1" applyBorder="1" applyAlignment="1">
      <alignment vertical="center" wrapText="1"/>
    </xf>
    <xf numFmtId="0" fontId="27" fillId="11" borderId="4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vertical="center" wrapText="1"/>
    </xf>
    <xf numFmtId="0" fontId="28" fillId="0" borderId="6" xfId="0" applyFont="1" applyBorder="1" applyAlignment="1" applyProtection="1">
      <alignment vertical="center" wrapText="1"/>
      <protection hidden="1"/>
    </xf>
    <xf numFmtId="0" fontId="25" fillId="9" borderId="6" xfId="0" applyFont="1" applyFill="1" applyBorder="1" applyAlignment="1" applyProtection="1">
      <alignment vertical="center" wrapText="1"/>
      <protection hidden="1"/>
    </xf>
    <xf numFmtId="0" fontId="29" fillId="12" borderId="6" xfId="0" applyFont="1" applyFill="1" applyBorder="1" applyAlignment="1" applyProtection="1">
      <alignment vertical="center" wrapText="1"/>
      <protection hidden="1"/>
    </xf>
    <xf numFmtId="0" fontId="28" fillId="10" borderId="6" xfId="0" applyFont="1" applyFill="1" applyBorder="1" applyAlignment="1" applyProtection="1">
      <alignment vertical="center" wrapText="1"/>
      <protection hidden="1"/>
    </xf>
    <xf numFmtId="0" fontId="28" fillId="8" borderId="6" xfId="0" applyFont="1" applyFill="1" applyBorder="1" applyAlignment="1" applyProtection="1">
      <alignment vertical="center" wrapText="1"/>
      <protection hidden="1"/>
    </xf>
    <xf numFmtId="0" fontId="28" fillId="13" borderId="6" xfId="0" applyFont="1" applyFill="1" applyBorder="1" applyAlignment="1" applyProtection="1">
      <alignment horizontal="left" vertical="center" wrapText="1"/>
      <protection hidden="1"/>
    </xf>
    <xf numFmtId="0" fontId="28" fillId="13" borderId="6" xfId="0" applyFont="1" applyFill="1" applyBorder="1" applyAlignment="1" applyProtection="1">
      <alignment vertical="center" wrapText="1"/>
      <protection hidden="1"/>
    </xf>
    <xf numFmtId="0" fontId="30" fillId="14" borderId="4" xfId="0" applyFont="1" applyFill="1" applyBorder="1"/>
    <xf numFmtId="0" fontId="4" fillId="11" borderId="0" xfId="0" applyFont="1" applyFill="1" applyBorder="1" applyAlignment="1" applyProtection="1">
      <alignment horizontal="center"/>
      <protection hidden="1"/>
    </xf>
    <xf numFmtId="1" fontId="4" fillId="11" borderId="0" xfId="0" applyNumberFormat="1" applyFont="1" applyFill="1" applyBorder="1" applyAlignment="1" applyProtection="1">
      <alignment horizontal="center"/>
      <protection hidden="1"/>
    </xf>
    <xf numFmtId="0" fontId="4" fillId="11" borderId="0" xfId="0" applyFont="1" applyFill="1" applyBorder="1" applyAlignment="1" applyProtection="1">
      <alignment horizontal="left"/>
      <protection hidden="1"/>
    </xf>
    <xf numFmtId="0" fontId="5" fillId="11" borderId="0" xfId="0" applyFont="1" applyFill="1" applyBorder="1" applyAlignment="1" applyProtection="1">
      <alignment horizontal="center"/>
      <protection hidden="1"/>
    </xf>
    <xf numFmtId="14" fontId="4" fillId="11" borderId="0" xfId="0" applyNumberFormat="1" applyFont="1" applyFill="1" applyBorder="1" applyAlignment="1" applyProtection="1">
      <alignment horizontal="center"/>
      <protection hidden="1"/>
    </xf>
    <xf numFmtId="0" fontId="4" fillId="11" borderId="0" xfId="0" applyFont="1" applyFill="1" applyBorder="1" applyAlignment="1" applyProtection="1">
      <protection hidden="1"/>
    </xf>
    <xf numFmtId="0" fontId="4" fillId="11" borderId="0" xfId="2" applyNumberFormat="1" applyFont="1" applyFill="1" applyBorder="1" applyAlignment="1" applyProtection="1">
      <alignment horizontal="center"/>
      <protection hidden="1"/>
    </xf>
    <xf numFmtId="41" fontId="4" fillId="11" borderId="0" xfId="2" applyNumberFormat="1" applyFont="1" applyFill="1" applyBorder="1" applyAlignment="1" applyProtection="1">
      <alignment horizontal="center"/>
      <protection hidden="1"/>
    </xf>
    <xf numFmtId="41" fontId="5" fillId="11" borderId="0" xfId="0" applyNumberFormat="1" applyFont="1" applyFill="1" applyBorder="1" applyProtection="1">
      <protection hidden="1"/>
    </xf>
    <xf numFmtId="164" fontId="4" fillId="11" borderId="0" xfId="2" applyNumberFormat="1" applyFont="1" applyFill="1" applyBorder="1" applyAlignment="1" applyProtection="1">
      <alignment horizontal="center"/>
      <protection hidden="1"/>
    </xf>
    <xf numFmtId="43" fontId="4" fillId="11" borderId="0" xfId="2" applyFont="1" applyFill="1" applyBorder="1" applyAlignment="1" applyProtection="1">
      <alignment horizontal="center"/>
      <protection hidden="1"/>
    </xf>
    <xf numFmtId="4" fontId="4" fillId="11" borderId="0" xfId="0" applyNumberFormat="1" applyFont="1" applyFill="1" applyBorder="1" applyAlignment="1" applyProtection="1">
      <alignment horizontal="center"/>
      <protection hidden="1"/>
    </xf>
    <xf numFmtId="43" fontId="4" fillId="11" borderId="0" xfId="0" applyNumberFormat="1" applyFont="1" applyFill="1" applyBorder="1" applyAlignment="1" applyProtection="1">
      <alignment horizontal="right"/>
      <protection hidden="1"/>
    </xf>
    <xf numFmtId="43" fontId="4" fillId="11" borderId="0" xfId="2" applyNumberFormat="1" applyFont="1" applyFill="1" applyBorder="1" applyAlignment="1" applyProtection="1">
      <alignment horizontal="center"/>
      <protection hidden="1"/>
    </xf>
    <xf numFmtId="43" fontId="4" fillId="11" borderId="0" xfId="0" applyNumberFormat="1" applyFont="1" applyFill="1" applyBorder="1" applyAlignment="1" applyProtection="1">
      <alignment horizontal="center"/>
      <protection hidden="1"/>
    </xf>
    <xf numFmtId="43" fontId="4" fillId="11" borderId="0" xfId="0" quotePrefix="1" applyNumberFormat="1" applyFont="1" applyFill="1" applyBorder="1" applyAlignment="1" applyProtection="1">
      <alignment horizontal="right"/>
      <protection hidden="1"/>
    </xf>
    <xf numFmtId="165" fontId="4" fillId="11" borderId="0" xfId="2" applyNumberFormat="1" applyFont="1" applyFill="1" applyBorder="1" applyAlignment="1" applyProtection="1">
      <protection hidden="1"/>
    </xf>
    <xf numFmtId="165" fontId="4" fillId="11" borderId="0" xfId="0" applyNumberFormat="1" applyFont="1" applyFill="1" applyBorder="1" applyAlignment="1" applyProtection="1">
      <alignment horizontal="center"/>
      <protection hidden="1"/>
    </xf>
    <xf numFmtId="0" fontId="4" fillId="11" borderId="0" xfId="0" quotePrefix="1" applyNumberFormat="1" applyFont="1" applyFill="1" applyBorder="1" applyAlignment="1" applyProtection="1">
      <alignment horizontal="left"/>
      <protection hidden="1"/>
    </xf>
    <xf numFmtId="15" fontId="4" fillId="11" borderId="0" xfId="0" applyNumberFormat="1" applyFont="1" applyFill="1" applyBorder="1" applyAlignment="1" applyProtection="1">
      <alignment horizontal="center"/>
      <protection hidden="1"/>
    </xf>
    <xf numFmtId="15" fontId="4" fillId="11" borderId="0" xfId="0" applyNumberFormat="1" applyFont="1" applyFill="1" applyBorder="1" applyAlignment="1" applyProtection="1">
      <alignment horizontal="left"/>
      <protection hidden="1"/>
    </xf>
    <xf numFmtId="14" fontId="4" fillId="11" borderId="0" xfId="0" applyNumberFormat="1" applyFont="1" applyFill="1" applyBorder="1" applyAlignment="1" applyProtection="1">
      <alignment horizontal="left"/>
      <protection hidden="1"/>
    </xf>
    <xf numFmtId="43" fontId="17" fillId="11" borderId="0" xfId="10" applyNumberFormat="1" applyFont="1" applyFill="1" applyBorder="1" applyAlignment="1" applyProtection="1">
      <protection hidden="1"/>
    </xf>
    <xf numFmtId="166" fontId="4" fillId="11" borderId="0" xfId="3" applyNumberFormat="1" applyFont="1" applyFill="1" applyBorder="1" applyAlignment="1" applyProtection="1">
      <alignment horizontal="center"/>
      <protection hidden="1"/>
    </xf>
    <xf numFmtId="0" fontId="3" fillId="11" borderId="0" xfId="0" applyFont="1" applyFill="1" applyBorder="1" applyProtection="1">
      <protection hidden="1"/>
    </xf>
    <xf numFmtId="0" fontId="3" fillId="11" borderId="0" xfId="0" applyFont="1" applyFill="1" applyBorder="1" applyAlignment="1" applyProtection="1">
      <alignment horizontal="center"/>
      <protection hidden="1"/>
    </xf>
    <xf numFmtId="0" fontId="0" fillId="11" borderId="0" xfId="0" applyFill="1" applyBorder="1" applyProtection="1">
      <protection hidden="1"/>
    </xf>
    <xf numFmtId="0" fontId="0" fillId="0" borderId="0" xfId="0" applyFill="1" applyProtection="1">
      <protection hidden="1"/>
    </xf>
    <xf numFmtId="1" fontId="4" fillId="0" borderId="0" xfId="0" applyNumberFormat="1" applyFont="1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 wrapText="1"/>
      <protection hidden="1"/>
    </xf>
    <xf numFmtId="0" fontId="3" fillId="0" borderId="0" xfId="0" applyFont="1" applyFill="1" applyBorder="1" applyProtection="1">
      <protection hidden="1"/>
    </xf>
    <xf numFmtId="0" fontId="3" fillId="0" borderId="0" xfId="0" applyFont="1" applyFill="1" applyBorder="1" applyAlignment="1" applyProtection="1">
      <alignment horizontal="center"/>
      <protection hidden="1"/>
    </xf>
    <xf numFmtId="0" fontId="18" fillId="0" borderId="0" xfId="0" applyFont="1" applyFill="1" applyBorder="1" applyProtection="1">
      <protection hidden="1"/>
    </xf>
    <xf numFmtId="0" fontId="0" fillId="0" borderId="0" xfId="0" applyFill="1" applyBorder="1" applyProtection="1">
      <protection hidden="1"/>
    </xf>
    <xf numFmtId="0" fontId="0" fillId="0" borderId="0" xfId="0" applyFill="1" applyBorder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26" fillId="11" borderId="3" xfId="0" applyFont="1" applyFill="1" applyBorder="1" applyAlignment="1" applyProtection="1">
      <alignment vertical="center" wrapText="1"/>
    </xf>
    <xf numFmtId="0" fontId="26" fillId="11" borderId="4" xfId="0" applyFont="1" applyFill="1" applyBorder="1" applyAlignment="1" applyProtection="1">
      <alignment vertical="center" wrapText="1"/>
    </xf>
    <xf numFmtId="0" fontId="27" fillId="11" borderId="4" xfId="0" applyFont="1" applyFill="1" applyBorder="1" applyAlignment="1" applyProtection="1">
      <alignment horizontal="right" vertical="center" wrapText="1"/>
    </xf>
    <xf numFmtId="0" fontId="28" fillId="0" borderId="5" xfId="0" applyFont="1" applyBorder="1" applyAlignment="1" applyProtection="1">
      <alignment vertical="center" wrapText="1"/>
    </xf>
    <xf numFmtId="0" fontId="28" fillId="0" borderId="6" xfId="0" applyFont="1" applyBorder="1" applyAlignment="1" applyProtection="1">
      <alignment vertical="center" wrapText="1"/>
    </xf>
    <xf numFmtId="0" fontId="25" fillId="9" borderId="5" xfId="0" applyFont="1" applyFill="1" applyBorder="1" applyAlignment="1" applyProtection="1">
      <alignment vertical="center" wrapText="1"/>
    </xf>
    <xf numFmtId="0" fontId="25" fillId="9" borderId="6" xfId="0" applyFont="1" applyFill="1" applyBorder="1" applyAlignment="1" applyProtection="1">
      <alignment vertical="center" wrapText="1"/>
    </xf>
    <xf numFmtId="0" fontId="29" fillId="12" borderId="5" xfId="0" applyFont="1" applyFill="1" applyBorder="1" applyAlignment="1" applyProtection="1">
      <alignment vertical="center" wrapText="1"/>
    </xf>
    <xf numFmtId="0" fontId="29" fillId="12" borderId="6" xfId="0" applyFont="1" applyFill="1" applyBorder="1" applyAlignment="1" applyProtection="1">
      <alignment vertical="center" wrapText="1"/>
    </xf>
    <xf numFmtId="0" fontId="28" fillId="10" borderId="5" xfId="0" applyFont="1" applyFill="1" applyBorder="1" applyAlignment="1" applyProtection="1">
      <alignment vertical="center" wrapText="1"/>
    </xf>
    <xf numFmtId="0" fontId="28" fillId="10" borderId="6" xfId="0" applyFont="1" applyFill="1" applyBorder="1" applyAlignment="1" applyProtection="1">
      <alignment vertical="center" wrapText="1"/>
    </xf>
    <xf numFmtId="0" fontId="28" fillId="8" borderId="5" xfId="0" applyFont="1" applyFill="1" applyBorder="1" applyAlignment="1" applyProtection="1">
      <alignment vertical="center" wrapText="1"/>
    </xf>
    <xf numFmtId="0" fontId="28" fillId="8" borderId="6" xfId="0" applyFont="1" applyFill="1" applyBorder="1" applyAlignment="1" applyProtection="1">
      <alignment vertical="center" wrapText="1"/>
    </xf>
    <xf numFmtId="0" fontId="28" fillId="13" borderId="5" xfId="0" applyFont="1" applyFill="1" applyBorder="1" applyAlignment="1" applyProtection="1">
      <alignment vertical="center" wrapText="1"/>
    </xf>
    <xf numFmtId="0" fontId="28" fillId="13" borderId="6" xfId="0" applyFont="1" applyFill="1" applyBorder="1" applyAlignment="1" applyProtection="1">
      <alignment horizontal="left" vertical="center" wrapText="1"/>
    </xf>
    <xf numFmtId="0" fontId="28" fillId="13" borderId="6" xfId="0" applyFont="1" applyFill="1" applyBorder="1" applyAlignment="1" applyProtection="1">
      <alignment vertical="center" wrapText="1"/>
    </xf>
    <xf numFmtId="0" fontId="30" fillId="14" borderId="7" xfId="0" applyFont="1" applyFill="1" applyBorder="1" applyProtection="1"/>
    <xf numFmtId="0" fontId="30" fillId="14" borderId="3" xfId="0" applyFont="1" applyFill="1" applyBorder="1" applyProtection="1"/>
    <xf numFmtId="0" fontId="30" fillId="14" borderId="3" xfId="0" applyFont="1" applyFill="1" applyBorder="1" applyAlignment="1" applyProtection="1">
      <alignment vertical="center" wrapText="1"/>
    </xf>
    <xf numFmtId="0" fontId="0" fillId="15" borderId="0" xfId="0" applyFill="1" applyProtection="1"/>
    <xf numFmtId="0" fontId="26" fillId="11" borderId="9" xfId="0" applyFont="1" applyFill="1" applyBorder="1" applyAlignment="1" applyProtection="1">
      <alignment vertical="center" wrapText="1"/>
    </xf>
    <xf numFmtId="0" fontId="28" fillId="10" borderId="8" xfId="0" applyFont="1" applyFill="1" applyBorder="1" applyAlignment="1" applyProtection="1">
      <alignment vertical="center" wrapText="1"/>
    </xf>
    <xf numFmtId="0" fontId="0" fillId="0" borderId="0" xfId="0" applyProtection="1"/>
    <xf numFmtId="14" fontId="0" fillId="0" borderId="0" xfId="0" applyNumberFormat="1" applyProtection="1">
      <protection locked="0"/>
    </xf>
    <xf numFmtId="0" fontId="0" fillId="7" borderId="0" xfId="0" applyFill="1"/>
    <xf numFmtId="0" fontId="0" fillId="0" borderId="3" xfId="0" applyBorder="1" applyProtection="1">
      <protection locked="0"/>
    </xf>
    <xf numFmtId="0" fontId="34" fillId="15" borderId="0" xfId="0" applyFont="1" applyFill="1" applyProtection="1"/>
    <xf numFmtId="9" fontId="0" fillId="0" borderId="3" xfId="0" applyNumberFormat="1" applyBorder="1" applyProtection="1">
      <protection locked="0"/>
    </xf>
    <xf numFmtId="172" fontId="33" fillId="7" borderId="1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0" fontId="0" fillId="7" borderId="0" xfId="0" applyFill="1" applyProtection="1"/>
    <xf numFmtId="14" fontId="0" fillId="0" borderId="0" xfId="0" applyNumberFormat="1" applyProtection="1"/>
    <xf numFmtId="0" fontId="0" fillId="17" borderId="0" xfId="0" applyFill="1" applyProtection="1"/>
    <xf numFmtId="0" fontId="3" fillId="0" borderId="0" xfId="0" applyFont="1" applyProtection="1">
      <protection locked="0"/>
    </xf>
    <xf numFmtId="0" fontId="0" fillId="0" borderId="0" xfId="0" applyAlignment="1" applyProtection="1">
      <alignment horizontal="center"/>
    </xf>
    <xf numFmtId="0" fontId="0" fillId="17" borderId="0" xfId="0" applyFill="1" applyAlignment="1" applyProtection="1">
      <alignment horizontal="center"/>
    </xf>
    <xf numFmtId="0" fontId="0" fillId="0" borderId="0" xfId="0" applyFill="1" applyProtection="1"/>
    <xf numFmtId="14" fontId="0" fillId="0" borderId="0" xfId="0" applyNumberFormat="1" applyFill="1" applyProtection="1"/>
    <xf numFmtId="0" fontId="0" fillId="0" borderId="0" xfId="0" applyFill="1" applyProtection="1">
      <protection locked="0"/>
    </xf>
    <xf numFmtId="0" fontId="6" fillId="8" borderId="1" xfId="0" applyFont="1" applyFill="1" applyBorder="1" applyAlignment="1" applyProtection="1">
      <alignment horizontal="center" vertical="center" textRotation="90" wrapText="1" shrinkToFit="1"/>
    </xf>
    <xf numFmtId="0" fontId="6" fillId="2" borderId="1" xfId="0" applyFont="1" applyFill="1" applyBorder="1" applyAlignment="1" applyProtection="1">
      <alignment horizontal="center" vertical="center" textRotation="90" wrapText="1" shrinkToFit="1"/>
    </xf>
    <xf numFmtId="172" fontId="32" fillId="2" borderId="1" xfId="0" applyNumberFormat="1" applyFont="1" applyFill="1" applyBorder="1" applyAlignment="1" applyProtection="1">
      <alignment horizontal="center" vertical="center" textRotation="90" wrapText="1" shrinkToFit="1"/>
    </xf>
    <xf numFmtId="172" fontId="33" fillId="2" borderId="1" xfId="0" applyNumberFormat="1" applyFont="1" applyFill="1" applyBorder="1" applyAlignment="1" applyProtection="1">
      <alignment horizontal="center" vertical="center" textRotation="90" wrapText="1" shrinkToFit="1"/>
    </xf>
    <xf numFmtId="43" fontId="6" fillId="8" borderId="1" xfId="0" applyNumberFormat="1" applyFont="1" applyFill="1" applyBorder="1" applyAlignment="1" applyProtection="1">
      <alignment horizontal="center" vertical="center" textRotation="90" wrapText="1" shrinkToFit="1"/>
    </xf>
    <xf numFmtId="0" fontId="10" fillId="8" borderId="1" xfId="0" applyFont="1" applyFill="1" applyBorder="1" applyAlignment="1" applyProtection="1">
      <alignment horizontal="center" vertical="center" textRotation="90" wrapText="1" shrinkToFit="1"/>
    </xf>
    <xf numFmtId="164" fontId="7" fillId="8" borderId="1" xfId="0" quotePrefix="1" applyNumberFormat="1" applyFont="1" applyFill="1" applyBorder="1" applyAlignment="1" applyProtection="1">
      <alignment horizontal="center" vertical="center" textRotation="90" wrapText="1" shrinkToFit="1"/>
    </xf>
    <xf numFmtId="43" fontId="7" fillId="8" borderId="1" xfId="0" applyNumberFormat="1" applyFont="1" applyFill="1" applyBorder="1" applyAlignment="1" applyProtection="1">
      <alignment horizontal="center" vertical="center" textRotation="90" wrapText="1" shrinkToFit="1"/>
    </xf>
    <xf numFmtId="164" fontId="7" fillId="8" borderId="1" xfId="0" applyNumberFormat="1" applyFont="1" applyFill="1" applyBorder="1" applyAlignment="1" applyProtection="1">
      <alignment horizontal="center" vertical="center" textRotation="90" wrapText="1" shrinkToFit="1"/>
    </xf>
    <xf numFmtId="43" fontId="6" fillId="2" borderId="1" xfId="0" applyNumberFormat="1" applyFont="1" applyFill="1" applyBorder="1" applyAlignment="1" applyProtection="1">
      <alignment horizontal="center" vertical="center" textRotation="90" wrapText="1" shrinkToFit="1"/>
    </xf>
    <xf numFmtId="41" fontId="6" fillId="2" borderId="1" xfId="0" applyNumberFormat="1" applyFont="1" applyFill="1" applyBorder="1" applyAlignment="1" applyProtection="1">
      <alignment horizontal="center" vertical="center" textRotation="90" wrapText="1" shrinkToFit="1"/>
    </xf>
    <xf numFmtId="41" fontId="6" fillId="8" borderId="1" xfId="0" applyNumberFormat="1" applyFont="1" applyFill="1" applyBorder="1" applyAlignment="1" applyProtection="1">
      <alignment horizontal="center" vertical="center" textRotation="90" wrapText="1" shrinkToFit="1"/>
    </xf>
    <xf numFmtId="43" fontId="11" fillId="2" borderId="1" xfId="0" applyNumberFormat="1" applyFont="1" applyFill="1" applyBorder="1" applyAlignment="1" applyProtection="1">
      <alignment horizontal="center" vertical="center" textRotation="90" wrapText="1" shrinkToFit="1"/>
    </xf>
    <xf numFmtId="0" fontId="4" fillId="3" borderId="1" xfId="0" applyFont="1" applyFill="1" applyBorder="1" applyAlignment="1" applyProtection="1">
      <alignment horizontal="center" vertical="center" textRotation="90" wrapText="1" shrinkToFit="1"/>
    </xf>
    <xf numFmtId="0" fontId="12" fillId="4" borderId="1" xfId="0" applyFont="1" applyFill="1" applyBorder="1" applyAlignment="1" applyProtection="1">
      <alignment horizontal="center" vertical="center" textRotation="90" wrapText="1" shrinkToFit="1"/>
    </xf>
    <xf numFmtId="0" fontId="12" fillId="0" borderId="1" xfId="0" applyFont="1" applyFill="1" applyBorder="1" applyAlignment="1" applyProtection="1">
      <alignment horizontal="center" vertical="center" textRotation="90" wrapText="1" shrinkToFit="1"/>
    </xf>
    <xf numFmtId="0" fontId="12" fillId="8" borderId="1" xfId="0" applyFont="1" applyFill="1" applyBorder="1" applyAlignment="1" applyProtection="1">
      <alignment horizontal="center" vertical="center" textRotation="90" wrapText="1" shrinkToFit="1"/>
    </xf>
    <xf numFmtId="0" fontId="9" fillId="8" borderId="1" xfId="0" applyFont="1" applyFill="1" applyBorder="1" applyAlignment="1" applyProtection="1">
      <alignment horizontal="center" vertical="center" textRotation="90" wrapText="1" shrinkToFit="1"/>
    </xf>
    <xf numFmtId="0" fontId="15" fillId="0" borderId="1" xfId="0" applyFont="1" applyFill="1" applyBorder="1" applyAlignment="1" applyProtection="1">
      <alignment horizontal="center" vertical="center" textRotation="90" wrapText="1" shrinkToFit="1"/>
    </xf>
    <xf numFmtId="41" fontId="10" fillId="2" borderId="1" xfId="0" applyNumberFormat="1" applyFont="1" applyFill="1" applyBorder="1" applyAlignment="1" applyProtection="1">
      <alignment horizontal="center" vertical="center" textRotation="90" wrapText="1" shrinkToFit="1"/>
    </xf>
    <xf numFmtId="14" fontId="6" fillId="8" borderId="1" xfId="0" quotePrefix="1" applyNumberFormat="1" applyFont="1" applyFill="1" applyBorder="1" applyAlignment="1" applyProtection="1">
      <alignment horizontal="center" vertical="center" textRotation="90" wrapText="1" shrinkToFit="1"/>
    </xf>
    <xf numFmtId="0" fontId="12" fillId="2" borderId="1" xfId="0" applyFont="1" applyFill="1" applyBorder="1" applyAlignment="1" applyProtection="1">
      <alignment horizontal="center" vertical="center" textRotation="90" wrapText="1" shrinkToFit="1"/>
    </xf>
    <xf numFmtId="49" fontId="13" fillId="5" borderId="1" xfId="0" applyNumberFormat="1" applyFont="1" applyFill="1" applyBorder="1" applyAlignment="1" applyProtection="1">
      <alignment horizontal="center" vertical="center" textRotation="90" wrapText="1" shrinkToFit="1"/>
    </xf>
    <xf numFmtId="4" fontId="14" fillId="6" borderId="1" xfId="0" applyNumberFormat="1" applyFont="1" applyFill="1" applyBorder="1" applyAlignment="1" applyProtection="1">
      <alignment horizontal="center" vertical="center" textRotation="90" wrapText="1" shrinkToFit="1"/>
    </xf>
    <xf numFmtId="4" fontId="12" fillId="2" borderId="1" xfId="0" applyNumberFormat="1" applyFont="1" applyFill="1" applyBorder="1" applyAlignment="1" applyProtection="1">
      <alignment horizontal="center" vertical="center" textRotation="90" wrapText="1" shrinkToFit="1"/>
    </xf>
    <xf numFmtId="41" fontId="10" fillId="3" borderId="1" xfId="0" applyNumberFormat="1" applyFont="1" applyFill="1" applyBorder="1" applyAlignment="1" applyProtection="1">
      <alignment horizontal="center" vertical="center" textRotation="90" wrapText="1" shrinkToFit="1"/>
    </xf>
    <xf numFmtId="4" fontId="4" fillId="3" borderId="1" xfId="0" applyNumberFormat="1" applyFont="1" applyFill="1" applyBorder="1" applyAlignment="1" applyProtection="1">
      <alignment horizontal="center" vertical="center" textRotation="90" wrapText="1" shrinkToFit="1"/>
    </xf>
    <xf numFmtId="0" fontId="4" fillId="0" borderId="0" xfId="0" applyNumberFormat="1" applyFont="1" applyFill="1" applyBorder="1" applyAlignment="1" applyProtection="1">
      <alignment horizontal="left"/>
      <protection locked="0"/>
    </xf>
    <xf numFmtId="0" fontId="4" fillId="0" borderId="0" xfId="0" applyNumberFormat="1" applyFont="1" applyFill="1" applyBorder="1" applyAlignment="1" applyProtection="1">
      <alignment horizontal="center"/>
      <protection locked="0"/>
    </xf>
    <xf numFmtId="0" fontId="4" fillId="0" borderId="0" xfId="2" applyNumberFormat="1" applyFont="1" applyFill="1" applyBorder="1" applyAlignment="1" applyProtection="1">
      <alignment horizontal="center"/>
      <protection locked="0"/>
    </xf>
    <xf numFmtId="0" fontId="6" fillId="8" borderId="1" xfId="0" applyFont="1" applyFill="1" applyBorder="1" applyAlignment="1" applyProtection="1">
      <alignment horizontal="center" vertical="center" wrapText="1" shrinkToFit="1"/>
    </xf>
    <xf numFmtId="0" fontId="6" fillId="2" borderId="1" xfId="0" applyFont="1" applyFill="1" applyBorder="1" applyAlignment="1" applyProtection="1">
      <alignment horizontal="center" vertical="center" wrapText="1" shrinkToFit="1"/>
    </xf>
    <xf numFmtId="0" fontId="28" fillId="19" borderId="5" xfId="0" applyFont="1" applyFill="1" applyBorder="1" applyAlignment="1" applyProtection="1">
      <alignment vertical="center" wrapText="1"/>
    </xf>
    <xf numFmtId="0" fontId="28" fillId="19" borderId="6" xfId="0" applyFont="1" applyFill="1" applyBorder="1" applyAlignment="1" applyProtection="1">
      <alignment vertical="center" wrapText="1"/>
    </xf>
    <xf numFmtId="0" fontId="28" fillId="20" borderId="5" xfId="0" applyFont="1" applyFill="1" applyBorder="1" applyAlignment="1" applyProtection="1">
      <alignment vertical="center" wrapText="1"/>
    </xf>
    <xf numFmtId="0" fontId="28" fillId="20" borderId="6" xfId="0" applyFont="1" applyFill="1" applyBorder="1" applyAlignment="1" applyProtection="1">
      <alignment vertical="center" wrapText="1"/>
    </xf>
    <xf numFmtId="0" fontId="3" fillId="0" borderId="0" xfId="0" applyFont="1" applyAlignment="1" applyProtection="1">
      <alignment horizontal="center" textRotation="90"/>
      <protection hidden="1"/>
    </xf>
    <xf numFmtId="168" fontId="7" fillId="2" borderId="1" xfId="0" applyNumberFormat="1" applyFont="1" applyFill="1" applyBorder="1" applyAlignment="1" applyProtection="1">
      <alignment vertical="center" textRotation="90" wrapText="1" shrinkToFit="1"/>
    </xf>
    <xf numFmtId="0" fontId="0" fillId="8" borderId="0" xfId="0" applyFill="1" applyProtection="1">
      <protection hidden="1"/>
    </xf>
    <xf numFmtId="14" fontId="0" fillId="8" borderId="0" xfId="0" applyNumberFormat="1" applyFill="1" applyProtection="1">
      <protection hidden="1"/>
    </xf>
    <xf numFmtId="0" fontId="0" fillId="0" borderId="0" xfId="0" applyNumberFormat="1" applyFill="1" applyProtection="1"/>
    <xf numFmtId="0" fontId="3" fillId="7" borderId="0" xfId="0" applyFont="1" applyFill="1" applyProtection="1"/>
    <xf numFmtId="0" fontId="3" fillId="0" borderId="0" xfId="0" applyFont="1" applyFill="1" applyBorder="1" applyProtection="1">
      <protection locked="0"/>
    </xf>
    <xf numFmtId="0" fontId="0" fillId="0" borderId="0" xfId="0" applyAlignment="1" applyProtection="1">
      <alignment horizontal="center"/>
      <protection hidden="1"/>
    </xf>
    <xf numFmtId="43" fontId="4" fillId="0" borderId="0" xfId="3" applyNumberFormat="1" applyFont="1" applyFill="1" applyBorder="1" applyAlignment="1" applyProtection="1">
      <alignment horizontal="center"/>
      <protection locked="0"/>
    </xf>
    <xf numFmtId="0" fontId="35" fillId="21" borderId="1" xfId="0" applyFont="1" applyFill="1" applyBorder="1" applyAlignment="1" applyProtection="1">
      <alignment horizontal="center" vertical="center" textRotation="90" wrapText="1" shrinkToFit="1"/>
    </xf>
    <xf numFmtId="41" fontId="4" fillId="0" borderId="0" xfId="0" applyNumberFormat="1" applyFont="1" applyFill="1" applyBorder="1" applyAlignment="1" applyProtection="1">
      <protection hidden="1"/>
    </xf>
    <xf numFmtId="173" fontId="4" fillId="0" borderId="0" xfId="0" applyNumberFormat="1" applyFont="1" applyFill="1" applyBorder="1" applyAlignment="1" applyProtection="1">
      <alignment horizontal="center" vertical="center"/>
      <protection hidden="1"/>
    </xf>
    <xf numFmtId="173" fontId="4" fillId="0" borderId="0" xfId="2" applyNumberFormat="1" applyFont="1" applyFill="1" applyBorder="1" applyAlignment="1" applyProtection="1">
      <alignment horizontal="center" vertical="center"/>
      <protection hidden="1"/>
    </xf>
    <xf numFmtId="173" fontId="5" fillId="0" borderId="0" xfId="0" applyNumberFormat="1" applyFont="1" applyFill="1" applyBorder="1" applyAlignment="1" applyProtection="1">
      <alignment horizontal="center" vertical="center"/>
      <protection hidden="1"/>
    </xf>
    <xf numFmtId="174" fontId="4" fillId="0" borderId="0" xfId="2" applyNumberFormat="1" applyFont="1" applyFill="1" applyBorder="1" applyAlignment="1" applyProtection="1">
      <alignment horizontal="center"/>
      <protection hidden="1"/>
    </xf>
    <xf numFmtId="1" fontId="4" fillId="0" borderId="0" xfId="2" applyNumberFormat="1" applyFont="1" applyFill="1" applyBorder="1" applyAlignment="1" applyProtection="1">
      <alignment horizontal="center"/>
      <protection locked="0"/>
    </xf>
    <xf numFmtId="0" fontId="6" fillId="8" borderId="1" xfId="0" applyNumberFormat="1" applyFont="1" applyFill="1" applyBorder="1" applyAlignment="1" applyProtection="1">
      <alignment horizontal="center" vertical="center" textRotation="90" wrapText="1" shrinkToFit="1"/>
    </xf>
    <xf numFmtId="0" fontId="6" fillId="8" borderId="1" xfId="2" applyNumberFormat="1" applyFont="1" applyFill="1" applyBorder="1" applyAlignment="1" applyProtection="1">
      <alignment horizontal="center" vertical="center" textRotation="90" wrapText="1" shrinkToFit="1"/>
    </xf>
    <xf numFmtId="0" fontId="6" fillId="8" borderId="2" xfId="0" applyNumberFormat="1" applyFont="1" applyFill="1" applyBorder="1" applyAlignment="1" applyProtection="1">
      <alignment horizontal="center" vertical="center" textRotation="90" wrapText="1" shrinkToFit="1"/>
    </xf>
    <xf numFmtId="0" fontId="4" fillId="0" borderId="0" xfId="0" applyNumberFormat="1" applyFont="1" applyFill="1" applyBorder="1" applyAlignment="1" applyProtection="1">
      <alignment horizontal="left"/>
      <protection hidden="1"/>
    </xf>
    <xf numFmtId="0" fontId="4" fillId="0" borderId="0" xfId="0" applyNumberFormat="1" applyFont="1" applyFill="1" applyBorder="1" applyAlignment="1" applyProtection="1">
      <alignment horizontal="center"/>
      <protection hidden="1"/>
    </xf>
    <xf numFmtId="0" fontId="4" fillId="0" borderId="0" xfId="0" applyNumberFormat="1" applyFont="1" applyFill="1" applyBorder="1" applyAlignment="1" applyProtection="1">
      <protection hidden="1"/>
    </xf>
    <xf numFmtId="43" fontId="36" fillId="0" borderId="0" xfId="10" applyNumberFormat="1" applyFont="1" applyFill="1" applyBorder="1" applyAlignment="1" applyProtection="1">
      <protection locked="0"/>
    </xf>
    <xf numFmtId="167" fontId="37" fillId="8" borderId="1" xfId="0" applyNumberFormat="1" applyFont="1" applyFill="1" applyBorder="1" applyAlignment="1" applyProtection="1">
      <alignment horizontal="center" vertical="center" textRotation="90" wrapText="1" shrinkToFit="1"/>
    </xf>
    <xf numFmtId="43" fontId="37" fillId="8" borderId="1" xfId="0" applyNumberFormat="1" applyFont="1" applyFill="1" applyBorder="1" applyAlignment="1" applyProtection="1">
      <alignment horizontal="center" vertical="center" textRotation="90" wrapText="1" shrinkToFit="1"/>
    </xf>
    <xf numFmtId="0" fontId="38" fillId="8" borderId="1" xfId="0" applyFont="1" applyFill="1" applyBorder="1" applyAlignment="1" applyProtection="1">
      <alignment horizontal="center" vertical="center" textRotation="90" wrapText="1" shrinkToFit="1"/>
    </xf>
    <xf numFmtId="4" fontId="37" fillId="8" borderId="1" xfId="0" applyNumberFormat="1" applyFont="1" applyFill="1" applyBorder="1" applyAlignment="1" applyProtection="1">
      <alignment horizontal="center" vertical="center" textRotation="90" wrapText="1" shrinkToFit="1"/>
    </xf>
    <xf numFmtId="0" fontId="3" fillId="0" borderId="0" xfId="0" applyFont="1" applyAlignment="1" applyProtection="1">
      <alignment horizontal="center" textRotation="90" wrapText="1"/>
      <protection hidden="1"/>
    </xf>
    <xf numFmtId="0" fontId="18" fillId="0" borderId="0" xfId="0" applyFon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ont="1" applyFill="1" applyBorder="1" applyAlignment="1" applyProtection="1">
      <alignment horizontal="center"/>
      <protection hidden="1"/>
    </xf>
    <xf numFmtId="1" fontId="0" fillId="0" borderId="0" xfId="0" applyNumberFormat="1" applyAlignment="1" applyProtection="1">
      <alignment horizontal="center"/>
      <protection locked="0"/>
    </xf>
    <xf numFmtId="0" fontId="0" fillId="18" borderId="0" xfId="0" applyNumberFormat="1" applyFill="1" applyProtection="1">
      <protection hidden="1"/>
    </xf>
    <xf numFmtId="0" fontId="0" fillId="18" borderId="0" xfId="0" applyFill="1" applyProtection="1">
      <protection hidden="1"/>
    </xf>
    <xf numFmtId="14" fontId="0" fillId="18" borderId="0" xfId="0" applyNumberFormat="1" applyFill="1" applyProtection="1">
      <protection hidden="1"/>
    </xf>
    <xf numFmtId="0" fontId="6" fillId="8" borderId="1" xfId="23241" applyFont="1" applyFill="1" applyBorder="1" applyAlignment="1">
      <alignment horizontal="center" vertical="center" wrapText="1" shrinkToFit="1"/>
    </xf>
    <xf numFmtId="0" fontId="6" fillId="2" borderId="1" xfId="23241" applyFont="1" applyFill="1" applyBorder="1" applyAlignment="1">
      <alignment horizontal="center" vertical="center" wrapText="1" shrinkToFit="1"/>
    </xf>
    <xf numFmtId="0" fontId="3" fillId="0" borderId="0" xfId="23241"/>
    <xf numFmtId="0" fontId="3" fillId="0" borderId="0" xfId="23241" applyProtection="1">
      <protection hidden="1"/>
    </xf>
    <xf numFmtId="0" fontId="3" fillId="0" borderId="0" xfId="23241" applyProtection="1">
      <protection locked="0"/>
    </xf>
    <xf numFmtId="2" fontId="3" fillId="0" borderId="0" xfId="23241" applyNumberFormat="1" applyProtection="1">
      <protection locked="0"/>
    </xf>
    <xf numFmtId="1" fontId="3" fillId="0" borderId="0" xfId="23241" applyNumberFormat="1" applyProtection="1">
      <protection locked="0"/>
    </xf>
    <xf numFmtId="0" fontId="3" fillId="0" borderId="0" xfId="23241" applyAlignment="1" applyProtection="1">
      <alignment horizontal="center"/>
      <protection locked="0"/>
    </xf>
    <xf numFmtId="44" fontId="0" fillId="0" borderId="0" xfId="3" applyFont="1" applyAlignment="1" applyProtection="1">
      <alignment horizontal="center"/>
      <protection hidden="1"/>
    </xf>
    <xf numFmtId="4" fontId="3" fillId="0" borderId="0" xfId="23241" applyNumberFormat="1" applyProtection="1">
      <protection hidden="1"/>
    </xf>
    <xf numFmtId="0" fontId="3" fillId="16" borderId="0" xfId="23241" applyFill="1" applyProtection="1">
      <protection hidden="1"/>
    </xf>
    <xf numFmtId="0" fontId="6" fillId="8" borderId="1" xfId="0" applyFont="1" applyFill="1" applyBorder="1" applyAlignment="1" applyProtection="1">
      <alignment horizontal="left" vertical="center" wrapText="1" shrinkToFit="1"/>
    </xf>
    <xf numFmtId="0" fontId="3" fillId="0" borderId="0" xfId="0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</cellXfs>
  <cellStyles count="38078">
    <cellStyle name="A3 297 x 420 mm" xfId="28" xr:uid="{00000000-0005-0000-0000-000000000000}"/>
    <cellStyle name="A3 297 x 420 mm 2" xfId="29" xr:uid="{00000000-0005-0000-0000-000001000000}"/>
    <cellStyle name="A3 297 x 420 mm 2 2" xfId="139" xr:uid="{00000000-0005-0000-0000-000002000000}"/>
    <cellStyle name="A3 297 x 420 mm 2 2 2" xfId="4407" xr:uid="{00000000-0005-0000-0000-000003000000}"/>
    <cellStyle name="A3 297 x 420 mm 2 2 2 2" xfId="24922" xr:uid="{00000000-0005-0000-0000-000004000000}"/>
    <cellStyle name="A3 297 x 420 mm 2 2 3" xfId="24811" xr:uid="{00000000-0005-0000-0000-000005000000}"/>
    <cellStyle name="A3 297 x 420 mm 2 3" xfId="4406" xr:uid="{00000000-0005-0000-0000-000006000000}"/>
    <cellStyle name="A3 297 x 420 mm 2 3 2" xfId="24921" xr:uid="{00000000-0005-0000-0000-000007000000}"/>
    <cellStyle name="A3 297 x 420 mm 2 4" xfId="24740" xr:uid="{00000000-0005-0000-0000-000008000000}"/>
    <cellStyle name="A3 297 x 420 mm 3" xfId="140" xr:uid="{00000000-0005-0000-0000-000009000000}"/>
    <cellStyle name="A3 297 x 420 mm 3 2" xfId="4408" xr:uid="{00000000-0005-0000-0000-00000A000000}"/>
    <cellStyle name="A3 297 x 420 mm 3 2 2" xfId="24923" xr:uid="{00000000-0005-0000-0000-00000B000000}"/>
    <cellStyle name="A3 297 x 420 mm 3 3" xfId="24812" xr:uid="{00000000-0005-0000-0000-00000C000000}"/>
    <cellStyle name="A3 297 x 420 mm 4" xfId="141" xr:uid="{00000000-0005-0000-0000-00000D000000}"/>
    <cellStyle name="A3 297 x 420 mm 4 2" xfId="142" xr:uid="{00000000-0005-0000-0000-00000E000000}"/>
    <cellStyle name="A3 297 x 420 mm 4 2 2" xfId="4410" xr:uid="{00000000-0005-0000-0000-00000F000000}"/>
    <cellStyle name="A3 297 x 420 mm 4 2 2 2" xfId="24925" xr:uid="{00000000-0005-0000-0000-000010000000}"/>
    <cellStyle name="A3 297 x 420 mm 4 2 3" xfId="24814" xr:uid="{00000000-0005-0000-0000-000011000000}"/>
    <cellStyle name="A3 297 x 420 mm 4 3" xfId="4409" xr:uid="{00000000-0005-0000-0000-000012000000}"/>
    <cellStyle name="A3 297 x 420 mm 4 3 2" xfId="24924" xr:uid="{00000000-0005-0000-0000-000013000000}"/>
    <cellStyle name="A3 297 x 420 mm 4 4" xfId="24813" xr:uid="{00000000-0005-0000-0000-000014000000}"/>
    <cellStyle name="A3 297 x 420 mm 5" xfId="4405" xr:uid="{00000000-0005-0000-0000-000015000000}"/>
    <cellStyle name="A3 297 x 420 mm 5 2" xfId="24920" xr:uid="{00000000-0005-0000-0000-000016000000}"/>
    <cellStyle name="A3 297 x 420 mm 6" xfId="24739" xr:uid="{00000000-0005-0000-0000-000017000000}"/>
    <cellStyle name="Currency 4" xfId="24470" xr:uid="{00000000-0005-0000-0000-000018000000}"/>
    <cellStyle name="Currency 4 2" xfId="37648" xr:uid="{00000000-0005-0000-0000-000019000000}"/>
    <cellStyle name="Estilo 1" xfId="1" xr:uid="{00000000-0005-0000-0000-00001A000000}"/>
    <cellStyle name="Estilo 1 2" xfId="1076" xr:uid="{00000000-0005-0000-0000-00001B000000}"/>
    <cellStyle name="Estilo 1 2 2" xfId="11938" xr:uid="{00000000-0005-0000-0000-00001C000000}"/>
    <cellStyle name="Estilo 1 2 3" xfId="6475" xr:uid="{00000000-0005-0000-0000-00001D000000}"/>
    <cellStyle name="Estilo 1 3" xfId="6474" xr:uid="{00000000-0005-0000-0000-00001E000000}"/>
    <cellStyle name="Estilo 1 4" xfId="30" xr:uid="{00000000-0005-0000-0000-00001F000000}"/>
    <cellStyle name="Euro" xfId="31" xr:uid="{00000000-0005-0000-0000-000020000000}"/>
    <cellStyle name="Euro 2" xfId="32" xr:uid="{00000000-0005-0000-0000-000021000000}"/>
    <cellStyle name="Euro 2 2" xfId="143" xr:uid="{00000000-0005-0000-0000-000022000000}"/>
    <cellStyle name="Euro 2 2 2" xfId="4413" xr:uid="{00000000-0005-0000-0000-000023000000}"/>
    <cellStyle name="Euro 2 2 2 2" xfId="24928" xr:uid="{00000000-0005-0000-0000-000024000000}"/>
    <cellStyle name="Euro 2 2 3" xfId="24815" xr:uid="{00000000-0005-0000-0000-000025000000}"/>
    <cellStyle name="Euro 2 3" xfId="4412" xr:uid="{00000000-0005-0000-0000-000026000000}"/>
    <cellStyle name="Euro 2 3 2" xfId="24927" xr:uid="{00000000-0005-0000-0000-000027000000}"/>
    <cellStyle name="Euro 2 4" xfId="24742" xr:uid="{00000000-0005-0000-0000-000028000000}"/>
    <cellStyle name="Euro 3" xfId="89" xr:uid="{00000000-0005-0000-0000-000029000000}"/>
    <cellStyle name="Euro 3 2" xfId="109" xr:uid="{00000000-0005-0000-0000-00002A000000}"/>
    <cellStyle name="Euro 3 2 2" xfId="4415" xr:uid="{00000000-0005-0000-0000-00002B000000}"/>
    <cellStyle name="Euro 3 2 2 2" xfId="24930" xr:uid="{00000000-0005-0000-0000-00002C000000}"/>
    <cellStyle name="Euro 3 2 3" xfId="24797" xr:uid="{00000000-0005-0000-0000-00002D000000}"/>
    <cellStyle name="Euro 3 3" xfId="4414" xr:uid="{00000000-0005-0000-0000-00002E000000}"/>
    <cellStyle name="Euro 3 3 2" xfId="24929" xr:uid="{00000000-0005-0000-0000-00002F000000}"/>
    <cellStyle name="Euro 3 4" xfId="24786" xr:uid="{00000000-0005-0000-0000-000030000000}"/>
    <cellStyle name="Euro 4" xfId="144" xr:uid="{00000000-0005-0000-0000-000031000000}"/>
    <cellStyle name="Euro 5" xfId="145" xr:uid="{00000000-0005-0000-0000-000032000000}"/>
    <cellStyle name="Euro 5 2" xfId="146" xr:uid="{00000000-0005-0000-0000-000033000000}"/>
    <cellStyle name="Euro 5 2 2" xfId="4417" xr:uid="{00000000-0005-0000-0000-000034000000}"/>
    <cellStyle name="Euro 5 2 2 2" xfId="24932" xr:uid="{00000000-0005-0000-0000-000035000000}"/>
    <cellStyle name="Euro 5 2 3" xfId="24817" xr:uid="{00000000-0005-0000-0000-000036000000}"/>
    <cellStyle name="Euro 5 3" xfId="4416" xr:uid="{00000000-0005-0000-0000-000037000000}"/>
    <cellStyle name="Euro 5 3 2" xfId="24931" xr:uid="{00000000-0005-0000-0000-000038000000}"/>
    <cellStyle name="Euro 5 4" xfId="24816" xr:uid="{00000000-0005-0000-0000-000039000000}"/>
    <cellStyle name="Euro 6" xfId="4411" xr:uid="{00000000-0005-0000-0000-00003A000000}"/>
    <cellStyle name="Euro 6 2" xfId="24926" xr:uid="{00000000-0005-0000-0000-00003B000000}"/>
    <cellStyle name="Euro 7" xfId="24741" xr:uid="{00000000-0005-0000-0000-00003C000000}"/>
    <cellStyle name="Euro 8" xfId="37956" xr:uid="{00000000-0005-0000-0000-00003D000000}"/>
    <cellStyle name="Hipervínculo" xfId="38004" builtinId="8" hidden="1"/>
    <cellStyle name="Hipervínculo" xfId="38006" builtinId="8" hidden="1"/>
    <cellStyle name="Hipervínculo" xfId="38008" builtinId="8" hidden="1"/>
    <cellStyle name="Hipervínculo" xfId="38010" builtinId="8" hidden="1"/>
    <cellStyle name="Hipervínculo" xfId="38012" builtinId="8" hidden="1"/>
    <cellStyle name="Hipervínculo" xfId="38014" builtinId="8" hidden="1"/>
    <cellStyle name="Hipervínculo" xfId="38016" builtinId="8" hidden="1"/>
    <cellStyle name="Hipervínculo" xfId="38018" builtinId="8" hidden="1"/>
    <cellStyle name="Hipervínculo" xfId="38020" builtinId="8" hidden="1"/>
    <cellStyle name="Hipervínculo" xfId="38022" builtinId="8" hidden="1"/>
    <cellStyle name="Hipervínculo" xfId="38024" builtinId="8" hidden="1"/>
    <cellStyle name="Hipervínculo" xfId="38026" builtinId="8" hidden="1"/>
    <cellStyle name="Hipervínculo" xfId="38028" builtinId="8" hidden="1"/>
    <cellStyle name="Hipervínculo" xfId="38030" builtinId="8" hidden="1"/>
    <cellStyle name="Hipervínculo" xfId="38032" builtinId="8" hidden="1"/>
    <cellStyle name="Hipervínculo" xfId="38034" builtinId="8" hidden="1"/>
    <cellStyle name="Hipervínculo" xfId="38036" builtinId="8" hidden="1"/>
    <cellStyle name="Hipervínculo" xfId="38038" builtinId="8" hidden="1"/>
    <cellStyle name="Hipervínculo" xfId="38040" builtinId="8" hidden="1"/>
    <cellStyle name="Hipervínculo" xfId="38042" builtinId="8" hidden="1"/>
    <cellStyle name="Hipervínculo" xfId="38044" builtinId="8" hidden="1"/>
    <cellStyle name="Hipervínculo" xfId="38046" builtinId="8" hidden="1"/>
    <cellStyle name="Hipervínculo" xfId="38048" builtinId="8" hidden="1"/>
    <cellStyle name="Hipervínculo" xfId="38050" builtinId="8" hidden="1"/>
    <cellStyle name="Hipervínculo" xfId="38052" builtinId="8" hidden="1"/>
    <cellStyle name="Hipervínculo" xfId="38054" builtinId="8" hidden="1"/>
    <cellStyle name="Hipervínculo" xfId="38056" builtinId="8" hidden="1"/>
    <cellStyle name="Hipervínculo" xfId="38058" builtinId="8" hidden="1"/>
    <cellStyle name="Hipervínculo" xfId="38060" builtinId="8" hidden="1"/>
    <cellStyle name="Hipervínculo" xfId="38062" builtinId="8" hidden="1"/>
    <cellStyle name="Hipervínculo" xfId="38064" builtinId="8" hidden="1"/>
    <cellStyle name="Hipervínculo" xfId="38066" builtinId="8" hidden="1"/>
    <cellStyle name="Hipervínculo" xfId="38068" builtinId="8" hidden="1"/>
    <cellStyle name="Hipervínculo" xfId="38070" builtinId="8" hidden="1"/>
    <cellStyle name="Hipervínculo" xfId="38072" builtinId="8" hidden="1"/>
    <cellStyle name="Hipervínculo" xfId="38074" builtinId="8" hidden="1"/>
    <cellStyle name="Hipervínculo" xfId="38076" builtinId="8" hidden="1"/>
    <cellStyle name="Hipervínculo 2" xfId="147" xr:uid="{00000000-0005-0000-0000-000063000000}"/>
    <cellStyle name="Hipervínculo 2 2" xfId="148" xr:uid="{00000000-0005-0000-0000-000064000000}"/>
    <cellStyle name="Hipervínculo 3" xfId="149" xr:uid="{00000000-0005-0000-0000-000065000000}"/>
    <cellStyle name="Hipervínculo visitado" xfId="38005" builtinId="9" hidden="1"/>
    <cellStyle name="Hipervínculo visitado" xfId="38007" builtinId="9" hidden="1"/>
    <cellStyle name="Hipervínculo visitado" xfId="38009" builtinId="9" hidden="1"/>
    <cellStyle name="Hipervínculo visitado" xfId="38011" builtinId="9" hidden="1"/>
    <cellStyle name="Hipervínculo visitado" xfId="38013" builtinId="9" hidden="1"/>
    <cellStyle name="Hipervínculo visitado" xfId="38015" builtinId="9" hidden="1"/>
    <cellStyle name="Hipervínculo visitado" xfId="38017" builtinId="9" hidden="1"/>
    <cellStyle name="Hipervínculo visitado" xfId="38019" builtinId="9" hidden="1"/>
    <cellStyle name="Hipervínculo visitado" xfId="38021" builtinId="9" hidden="1"/>
    <cellStyle name="Hipervínculo visitado" xfId="38023" builtinId="9" hidden="1"/>
    <cellStyle name="Hipervínculo visitado" xfId="38025" builtinId="9" hidden="1"/>
    <cellStyle name="Hipervínculo visitado" xfId="38027" builtinId="9" hidden="1"/>
    <cellStyle name="Hipervínculo visitado" xfId="38029" builtinId="9" hidden="1"/>
    <cellStyle name="Hipervínculo visitado" xfId="38031" builtinId="9" hidden="1"/>
    <cellStyle name="Hipervínculo visitado" xfId="38033" builtinId="9" hidden="1"/>
    <cellStyle name="Hipervínculo visitado" xfId="38035" builtinId="9" hidden="1"/>
    <cellStyle name="Hipervínculo visitado" xfId="38037" builtinId="9" hidden="1"/>
    <cellStyle name="Hipervínculo visitado" xfId="38039" builtinId="9" hidden="1"/>
    <cellStyle name="Hipervínculo visitado" xfId="38041" builtinId="9" hidden="1"/>
    <cellStyle name="Hipervínculo visitado" xfId="38043" builtinId="9" hidden="1"/>
    <cellStyle name="Hipervínculo visitado" xfId="38045" builtinId="9" hidden="1"/>
    <cellStyle name="Hipervínculo visitado" xfId="38047" builtinId="9" hidden="1"/>
    <cellStyle name="Hipervínculo visitado" xfId="38049" builtinId="9" hidden="1"/>
    <cellStyle name="Hipervínculo visitado" xfId="38051" builtinId="9" hidden="1"/>
    <cellStyle name="Hipervínculo visitado" xfId="38053" builtinId="9" hidden="1"/>
    <cellStyle name="Hipervínculo visitado" xfId="38055" builtinId="9" hidden="1"/>
    <cellStyle name="Hipervínculo visitado" xfId="38057" builtinId="9" hidden="1"/>
    <cellStyle name="Hipervínculo visitado" xfId="38059" builtinId="9" hidden="1"/>
    <cellStyle name="Hipervínculo visitado" xfId="38061" builtinId="9" hidden="1"/>
    <cellStyle name="Hipervínculo visitado" xfId="38063" builtinId="9" hidden="1"/>
    <cellStyle name="Hipervínculo visitado" xfId="38065" builtinId="9" hidden="1"/>
    <cellStyle name="Hipervínculo visitado" xfId="38067" builtinId="9" hidden="1"/>
    <cellStyle name="Hipervínculo visitado" xfId="38069" builtinId="9" hidden="1"/>
    <cellStyle name="Hipervínculo visitado" xfId="38071" builtinId="9" hidden="1"/>
    <cellStyle name="Hipervínculo visitado" xfId="38073" builtinId="9" hidden="1"/>
    <cellStyle name="Hipervínculo visitado" xfId="38075" builtinId="9" hidden="1"/>
    <cellStyle name="Hipervínculo visitado" xfId="38077" builtinId="9" hidden="1"/>
    <cellStyle name="Millares" xfId="2" builtinId="3"/>
    <cellStyle name="Millares 10" xfId="18" xr:uid="{00000000-0005-0000-0000-00008C000000}"/>
    <cellStyle name="Millares 10 10" xfId="14794" xr:uid="{00000000-0005-0000-0000-00008D000000}"/>
    <cellStyle name="Millares 10 10 2" xfId="36070" xr:uid="{00000000-0005-0000-0000-00008E000000}"/>
    <cellStyle name="Millares 10 10 3" xfId="27985" xr:uid="{00000000-0005-0000-0000-00008F000000}"/>
    <cellStyle name="Millares 10 10 4" xfId="22882" xr:uid="{00000000-0005-0000-0000-000090000000}"/>
    <cellStyle name="Millares 10 11" xfId="15850" xr:uid="{00000000-0005-0000-0000-000091000000}"/>
    <cellStyle name="Millares 10 11 2" xfId="36300" xr:uid="{00000000-0005-0000-0000-000092000000}"/>
    <cellStyle name="Millares 10 11 3" xfId="29041" xr:uid="{00000000-0005-0000-0000-000093000000}"/>
    <cellStyle name="Millares 10 11 4" xfId="23112" xr:uid="{00000000-0005-0000-0000-000094000000}"/>
    <cellStyle name="Millares 10 12" xfId="17131" xr:uid="{00000000-0005-0000-0000-000095000000}"/>
    <cellStyle name="Millares 10 12 2" xfId="36555" xr:uid="{00000000-0005-0000-0000-000096000000}"/>
    <cellStyle name="Millares 10 12 3" xfId="30322" xr:uid="{00000000-0005-0000-0000-000097000000}"/>
    <cellStyle name="Millares 10 12 4" xfId="23376" xr:uid="{00000000-0005-0000-0000-000098000000}"/>
    <cellStyle name="Millares 10 13" xfId="18417" xr:uid="{00000000-0005-0000-0000-000099000000}"/>
    <cellStyle name="Millares 10 13 2" xfId="36810" xr:uid="{00000000-0005-0000-0000-00009A000000}"/>
    <cellStyle name="Millares 10 13 3" xfId="31608" xr:uid="{00000000-0005-0000-0000-00009B000000}"/>
    <cellStyle name="Millares 10 13 4" xfId="23631" xr:uid="{00000000-0005-0000-0000-00009C000000}"/>
    <cellStyle name="Millares 10 14" xfId="19721" xr:uid="{00000000-0005-0000-0000-00009D000000}"/>
    <cellStyle name="Millares 10 14 2" xfId="37039" xr:uid="{00000000-0005-0000-0000-00009E000000}"/>
    <cellStyle name="Millares 10 14 3" xfId="32910" xr:uid="{00000000-0005-0000-0000-00009F000000}"/>
    <cellStyle name="Millares 10 14 4" xfId="23860" xr:uid="{00000000-0005-0000-0000-0000A0000000}"/>
    <cellStyle name="Millares 10 15" xfId="24089" xr:uid="{00000000-0005-0000-0000-0000A1000000}"/>
    <cellStyle name="Millares 10 15 2" xfId="37268" xr:uid="{00000000-0005-0000-0000-0000A2000000}"/>
    <cellStyle name="Millares 10 16" xfId="24318" xr:uid="{00000000-0005-0000-0000-0000A3000000}"/>
    <cellStyle name="Millares 10 16 2" xfId="37497" xr:uid="{00000000-0005-0000-0000-0000A4000000}"/>
    <cellStyle name="Millares 10 17" xfId="24569" xr:uid="{00000000-0005-0000-0000-0000A5000000}"/>
    <cellStyle name="Millares 10 17 2" xfId="37748" xr:uid="{00000000-0005-0000-0000-0000A6000000}"/>
    <cellStyle name="Millares 10 18" xfId="34435" xr:uid="{00000000-0005-0000-0000-0000A7000000}"/>
    <cellStyle name="Millares 10 19" xfId="24778" xr:uid="{00000000-0005-0000-0000-0000A8000000}"/>
    <cellStyle name="Millares 10 2" xfId="90" xr:uid="{00000000-0005-0000-0000-0000A9000000}"/>
    <cellStyle name="Millares 10 2 10" xfId="24198" xr:uid="{00000000-0005-0000-0000-0000AA000000}"/>
    <cellStyle name="Millares 10 2 10 2" xfId="37377" xr:uid="{00000000-0005-0000-0000-0000AB000000}"/>
    <cellStyle name="Millares 10 2 11" xfId="24427" xr:uid="{00000000-0005-0000-0000-0000AC000000}"/>
    <cellStyle name="Millares 10 2 11 2" xfId="37606" xr:uid="{00000000-0005-0000-0000-0000AD000000}"/>
    <cellStyle name="Millares 10 2 12" xfId="24678" xr:uid="{00000000-0005-0000-0000-0000AE000000}"/>
    <cellStyle name="Millares 10 2 12 2" xfId="37857" xr:uid="{00000000-0005-0000-0000-0000AF000000}"/>
    <cellStyle name="Millares 10 2 13" xfId="34439" xr:uid="{00000000-0005-0000-0000-0000B0000000}"/>
    <cellStyle name="Millares 10 2 14" xfId="24787" xr:uid="{00000000-0005-0000-0000-0000B1000000}"/>
    <cellStyle name="Millares 10 2 15" xfId="21251" xr:uid="{00000000-0005-0000-0000-0000B2000000}"/>
    <cellStyle name="Millares 10 2 16" xfId="37915" xr:uid="{00000000-0005-0000-0000-0000B3000000}"/>
    <cellStyle name="Millares 10 2 17" xfId="37963" xr:uid="{00000000-0005-0000-0000-0000B4000000}"/>
    <cellStyle name="Millares 10 2 2" xfId="4419" xr:uid="{00000000-0005-0000-0000-0000B5000000}"/>
    <cellStyle name="Millares 10 2 2 10" xfId="24934" xr:uid="{00000000-0005-0000-0000-0000B6000000}"/>
    <cellStyle name="Millares 10 2 2 11" xfId="21329" xr:uid="{00000000-0005-0000-0000-0000B7000000}"/>
    <cellStyle name="Millares 10 2 2 2" xfId="12771" xr:uid="{00000000-0005-0000-0000-0000B8000000}"/>
    <cellStyle name="Millares 10 2 2 2 2" xfId="25962" xr:uid="{00000000-0005-0000-0000-0000B9000000}"/>
    <cellStyle name="Millares 10 2 2 3" xfId="13820" xr:uid="{00000000-0005-0000-0000-0000BA000000}"/>
    <cellStyle name="Millares 10 2 2 3 2" xfId="27011" xr:uid="{00000000-0005-0000-0000-0000BB000000}"/>
    <cellStyle name="Millares 10 2 2 4" xfId="14876" xr:uid="{00000000-0005-0000-0000-0000BC000000}"/>
    <cellStyle name="Millares 10 2 2 4 2" xfId="28067" xr:uid="{00000000-0005-0000-0000-0000BD000000}"/>
    <cellStyle name="Millares 10 2 2 5" xfId="15932" xr:uid="{00000000-0005-0000-0000-0000BE000000}"/>
    <cellStyle name="Millares 10 2 2 5 2" xfId="29123" xr:uid="{00000000-0005-0000-0000-0000BF000000}"/>
    <cellStyle name="Millares 10 2 2 6" xfId="17213" xr:uid="{00000000-0005-0000-0000-0000C0000000}"/>
    <cellStyle name="Millares 10 2 2 6 2" xfId="30404" xr:uid="{00000000-0005-0000-0000-0000C1000000}"/>
    <cellStyle name="Millares 10 2 2 7" xfId="18499" xr:uid="{00000000-0005-0000-0000-0000C2000000}"/>
    <cellStyle name="Millares 10 2 2 7 2" xfId="31690" xr:uid="{00000000-0005-0000-0000-0000C3000000}"/>
    <cellStyle name="Millares 10 2 2 8" xfId="19803" xr:uid="{00000000-0005-0000-0000-0000C4000000}"/>
    <cellStyle name="Millares 10 2 2 8 2" xfId="32992" xr:uid="{00000000-0005-0000-0000-0000C5000000}"/>
    <cellStyle name="Millares 10 2 2 9" xfId="34517" xr:uid="{00000000-0005-0000-0000-0000C6000000}"/>
    <cellStyle name="Millares 10 2 3" xfId="12693" xr:uid="{00000000-0005-0000-0000-0000C7000000}"/>
    <cellStyle name="Millares 10 2 3 2" xfId="17110" xr:uid="{00000000-0005-0000-0000-0000C8000000}"/>
    <cellStyle name="Millares 10 2 3 2 2" xfId="30301" xr:uid="{00000000-0005-0000-0000-0000C9000000}"/>
    <cellStyle name="Millares 10 2 3 3" xfId="18390" xr:uid="{00000000-0005-0000-0000-0000CA000000}"/>
    <cellStyle name="Millares 10 2 3 3 2" xfId="31581" xr:uid="{00000000-0005-0000-0000-0000CB000000}"/>
    <cellStyle name="Millares 10 2 3 4" xfId="19676" xr:uid="{00000000-0005-0000-0000-0000CC000000}"/>
    <cellStyle name="Millares 10 2 3 4 2" xfId="32867" xr:uid="{00000000-0005-0000-0000-0000CD000000}"/>
    <cellStyle name="Millares 10 2 3 5" xfId="20980" xr:uid="{00000000-0005-0000-0000-0000CE000000}"/>
    <cellStyle name="Millares 10 2 3 5 2" xfId="34169" xr:uid="{00000000-0005-0000-0000-0000CF000000}"/>
    <cellStyle name="Millares 10 2 3 6" xfId="35694" xr:uid="{00000000-0005-0000-0000-0000D0000000}"/>
    <cellStyle name="Millares 10 2 3 7" xfId="25884" xr:uid="{00000000-0005-0000-0000-0000D1000000}"/>
    <cellStyle name="Millares 10 2 3 8" xfId="22506" xr:uid="{00000000-0005-0000-0000-0000D2000000}"/>
    <cellStyle name="Millares 10 2 4" xfId="13742" xr:uid="{00000000-0005-0000-0000-0000D3000000}"/>
    <cellStyle name="Millares 10 2 4 2" xfId="21225" xr:uid="{00000000-0005-0000-0000-0000D4000000}"/>
    <cellStyle name="Millares 10 2 4 2 2" xfId="34414" xr:uid="{00000000-0005-0000-0000-0000D5000000}"/>
    <cellStyle name="Millares 10 2 4 3" xfId="35939" xr:uid="{00000000-0005-0000-0000-0000D6000000}"/>
    <cellStyle name="Millares 10 2 4 4" xfId="26933" xr:uid="{00000000-0005-0000-0000-0000D7000000}"/>
    <cellStyle name="Millares 10 2 4 5" xfId="22751" xr:uid="{00000000-0005-0000-0000-0000D8000000}"/>
    <cellStyle name="Millares 10 2 5" xfId="14798" xr:uid="{00000000-0005-0000-0000-0000D9000000}"/>
    <cellStyle name="Millares 10 2 5 2" xfId="36179" xr:uid="{00000000-0005-0000-0000-0000DA000000}"/>
    <cellStyle name="Millares 10 2 5 3" xfId="27989" xr:uid="{00000000-0005-0000-0000-0000DB000000}"/>
    <cellStyle name="Millares 10 2 5 4" xfId="22991" xr:uid="{00000000-0005-0000-0000-0000DC000000}"/>
    <cellStyle name="Millares 10 2 6" xfId="15854" xr:uid="{00000000-0005-0000-0000-0000DD000000}"/>
    <cellStyle name="Millares 10 2 6 2" xfId="36409" xr:uid="{00000000-0005-0000-0000-0000DE000000}"/>
    <cellStyle name="Millares 10 2 6 3" xfId="29045" xr:uid="{00000000-0005-0000-0000-0000DF000000}"/>
    <cellStyle name="Millares 10 2 6 4" xfId="23221" xr:uid="{00000000-0005-0000-0000-0000E0000000}"/>
    <cellStyle name="Millares 10 2 7" xfId="17135" xr:uid="{00000000-0005-0000-0000-0000E1000000}"/>
    <cellStyle name="Millares 10 2 7 2" xfId="36664" xr:uid="{00000000-0005-0000-0000-0000E2000000}"/>
    <cellStyle name="Millares 10 2 7 3" xfId="30326" xr:uid="{00000000-0005-0000-0000-0000E3000000}"/>
    <cellStyle name="Millares 10 2 7 4" xfId="23485" xr:uid="{00000000-0005-0000-0000-0000E4000000}"/>
    <cellStyle name="Millares 10 2 8" xfId="18421" xr:uid="{00000000-0005-0000-0000-0000E5000000}"/>
    <cellStyle name="Millares 10 2 8 2" xfId="36919" xr:uid="{00000000-0005-0000-0000-0000E6000000}"/>
    <cellStyle name="Millares 10 2 8 3" xfId="31612" xr:uid="{00000000-0005-0000-0000-0000E7000000}"/>
    <cellStyle name="Millares 10 2 8 4" xfId="23740" xr:uid="{00000000-0005-0000-0000-0000E8000000}"/>
    <cellStyle name="Millares 10 2 9" xfId="19725" xr:uid="{00000000-0005-0000-0000-0000E9000000}"/>
    <cellStyle name="Millares 10 2 9 2" xfId="37148" xr:uid="{00000000-0005-0000-0000-0000EA000000}"/>
    <cellStyle name="Millares 10 2 9 3" xfId="32914" xr:uid="{00000000-0005-0000-0000-0000EB000000}"/>
    <cellStyle name="Millares 10 2 9 4" xfId="23969" xr:uid="{00000000-0005-0000-0000-0000EC000000}"/>
    <cellStyle name="Millares 10 20" xfId="21247" xr:uid="{00000000-0005-0000-0000-0000ED000000}"/>
    <cellStyle name="Millares 10 21" xfId="76" xr:uid="{00000000-0005-0000-0000-0000EE000000}"/>
    <cellStyle name="Millares 10 22" xfId="37914" xr:uid="{00000000-0005-0000-0000-0000EF000000}"/>
    <cellStyle name="Millares 10 23" xfId="37962" xr:uid="{00000000-0005-0000-0000-0000F0000000}"/>
    <cellStyle name="Millares 10 3" xfId="4418" xr:uid="{00000000-0005-0000-0000-0000F1000000}"/>
    <cellStyle name="Millares 10 3 10" xfId="24933" xr:uid="{00000000-0005-0000-0000-0000F2000000}"/>
    <cellStyle name="Millares 10 3 11" xfId="21328" xr:uid="{00000000-0005-0000-0000-0000F3000000}"/>
    <cellStyle name="Millares 10 3 2" xfId="12770" xr:uid="{00000000-0005-0000-0000-0000F4000000}"/>
    <cellStyle name="Millares 10 3 2 2" xfId="25961" xr:uid="{00000000-0005-0000-0000-0000F5000000}"/>
    <cellStyle name="Millares 10 3 3" xfId="13819" xr:uid="{00000000-0005-0000-0000-0000F6000000}"/>
    <cellStyle name="Millares 10 3 3 2" xfId="27010" xr:uid="{00000000-0005-0000-0000-0000F7000000}"/>
    <cellStyle name="Millares 10 3 4" xfId="14875" xr:uid="{00000000-0005-0000-0000-0000F8000000}"/>
    <cellStyle name="Millares 10 3 4 2" xfId="28066" xr:uid="{00000000-0005-0000-0000-0000F9000000}"/>
    <cellStyle name="Millares 10 3 5" xfId="15931" xr:uid="{00000000-0005-0000-0000-0000FA000000}"/>
    <cellStyle name="Millares 10 3 5 2" xfId="29122" xr:uid="{00000000-0005-0000-0000-0000FB000000}"/>
    <cellStyle name="Millares 10 3 6" xfId="17212" xr:uid="{00000000-0005-0000-0000-0000FC000000}"/>
    <cellStyle name="Millares 10 3 6 2" xfId="30403" xr:uid="{00000000-0005-0000-0000-0000FD000000}"/>
    <cellStyle name="Millares 10 3 7" xfId="18498" xr:uid="{00000000-0005-0000-0000-0000FE000000}"/>
    <cellStyle name="Millares 10 3 7 2" xfId="31689" xr:uid="{00000000-0005-0000-0000-0000FF000000}"/>
    <cellStyle name="Millares 10 3 8" xfId="19802" xr:uid="{00000000-0005-0000-0000-000000010000}"/>
    <cellStyle name="Millares 10 3 8 2" xfId="32991" xr:uid="{00000000-0005-0000-0000-000001010000}"/>
    <cellStyle name="Millares 10 3 9" xfId="34516" xr:uid="{00000000-0005-0000-0000-000002010000}"/>
    <cellStyle name="Millares 10 4" xfId="12517" xr:uid="{00000000-0005-0000-0000-000003010000}"/>
    <cellStyle name="Millares 10 4 10" xfId="25709" xr:uid="{00000000-0005-0000-0000-000004010000}"/>
    <cellStyle name="Millares 10 4 11" xfId="22011" xr:uid="{00000000-0005-0000-0000-000005010000}"/>
    <cellStyle name="Millares 10 4 2" xfId="13453" xr:uid="{00000000-0005-0000-0000-000006010000}"/>
    <cellStyle name="Millares 10 4 2 2" xfId="26644" xr:uid="{00000000-0005-0000-0000-000007010000}"/>
    <cellStyle name="Millares 10 4 3" xfId="14502" xr:uid="{00000000-0005-0000-0000-000008010000}"/>
    <cellStyle name="Millares 10 4 3 2" xfId="27693" xr:uid="{00000000-0005-0000-0000-000009010000}"/>
    <cellStyle name="Millares 10 4 4" xfId="15558" xr:uid="{00000000-0005-0000-0000-00000A010000}"/>
    <cellStyle name="Millares 10 4 4 2" xfId="28749" xr:uid="{00000000-0005-0000-0000-00000B010000}"/>
    <cellStyle name="Millares 10 4 5" xfId="16614" xr:uid="{00000000-0005-0000-0000-00000C010000}"/>
    <cellStyle name="Millares 10 4 5 2" xfId="29805" xr:uid="{00000000-0005-0000-0000-00000D010000}"/>
    <cellStyle name="Millares 10 4 6" xfId="17895" xr:uid="{00000000-0005-0000-0000-00000E010000}"/>
    <cellStyle name="Millares 10 4 6 2" xfId="31086" xr:uid="{00000000-0005-0000-0000-00000F010000}"/>
    <cellStyle name="Millares 10 4 7" xfId="19181" xr:uid="{00000000-0005-0000-0000-000010010000}"/>
    <cellStyle name="Millares 10 4 7 2" xfId="32372" xr:uid="{00000000-0005-0000-0000-000011010000}"/>
    <cellStyle name="Millares 10 4 8" xfId="20485" xr:uid="{00000000-0005-0000-0000-000012010000}"/>
    <cellStyle name="Millares 10 4 8 2" xfId="33674" xr:uid="{00000000-0005-0000-0000-000013010000}"/>
    <cellStyle name="Millares 10 4 9" xfId="35199" xr:uid="{00000000-0005-0000-0000-000014010000}"/>
    <cellStyle name="Millares 10 5" xfId="12530" xr:uid="{00000000-0005-0000-0000-000015010000}"/>
    <cellStyle name="Millares 10 5 10" xfId="25722" xr:uid="{00000000-0005-0000-0000-000016010000}"/>
    <cellStyle name="Millares 10 5 11" xfId="22024" xr:uid="{00000000-0005-0000-0000-000017010000}"/>
    <cellStyle name="Millares 10 5 2" xfId="13466" xr:uid="{00000000-0005-0000-0000-000018010000}"/>
    <cellStyle name="Millares 10 5 2 2" xfId="26657" xr:uid="{00000000-0005-0000-0000-000019010000}"/>
    <cellStyle name="Millares 10 5 3" xfId="14515" xr:uid="{00000000-0005-0000-0000-00001A010000}"/>
    <cellStyle name="Millares 10 5 3 2" xfId="27706" xr:uid="{00000000-0005-0000-0000-00001B010000}"/>
    <cellStyle name="Millares 10 5 4" xfId="15571" xr:uid="{00000000-0005-0000-0000-00001C010000}"/>
    <cellStyle name="Millares 10 5 4 2" xfId="28762" xr:uid="{00000000-0005-0000-0000-00001D010000}"/>
    <cellStyle name="Millares 10 5 5" xfId="16627" xr:uid="{00000000-0005-0000-0000-00001E010000}"/>
    <cellStyle name="Millares 10 5 5 2" xfId="29818" xr:uid="{00000000-0005-0000-0000-00001F010000}"/>
    <cellStyle name="Millares 10 5 6" xfId="17908" xr:uid="{00000000-0005-0000-0000-000020010000}"/>
    <cellStyle name="Millares 10 5 6 2" xfId="31099" xr:uid="{00000000-0005-0000-0000-000021010000}"/>
    <cellStyle name="Millares 10 5 7" xfId="19194" xr:uid="{00000000-0005-0000-0000-000022010000}"/>
    <cellStyle name="Millares 10 5 7 2" xfId="32385" xr:uid="{00000000-0005-0000-0000-000023010000}"/>
    <cellStyle name="Millares 10 5 8" xfId="20498" xr:uid="{00000000-0005-0000-0000-000024010000}"/>
    <cellStyle name="Millares 10 5 8 2" xfId="33687" xr:uid="{00000000-0005-0000-0000-000025010000}"/>
    <cellStyle name="Millares 10 5 9" xfId="35212" xr:uid="{00000000-0005-0000-0000-000026010000}"/>
    <cellStyle name="Millares 10 6" xfId="12631" xr:uid="{00000000-0005-0000-0000-000027010000}"/>
    <cellStyle name="Millares 10 6 10" xfId="25823" xr:uid="{00000000-0005-0000-0000-000028010000}"/>
    <cellStyle name="Millares 10 6 11" xfId="22125" xr:uid="{00000000-0005-0000-0000-000029010000}"/>
    <cellStyle name="Millares 10 6 2" xfId="13567" xr:uid="{00000000-0005-0000-0000-00002A010000}"/>
    <cellStyle name="Millares 10 6 2 2" xfId="26758" xr:uid="{00000000-0005-0000-0000-00002B010000}"/>
    <cellStyle name="Millares 10 6 3" xfId="14616" xr:uid="{00000000-0005-0000-0000-00002C010000}"/>
    <cellStyle name="Millares 10 6 3 2" xfId="27807" xr:uid="{00000000-0005-0000-0000-00002D010000}"/>
    <cellStyle name="Millares 10 6 4" xfId="15672" xr:uid="{00000000-0005-0000-0000-00002E010000}"/>
    <cellStyle name="Millares 10 6 4 2" xfId="28863" xr:uid="{00000000-0005-0000-0000-00002F010000}"/>
    <cellStyle name="Millares 10 6 5" xfId="16728" xr:uid="{00000000-0005-0000-0000-000030010000}"/>
    <cellStyle name="Millares 10 6 5 2" xfId="29919" xr:uid="{00000000-0005-0000-0000-000031010000}"/>
    <cellStyle name="Millares 10 6 6" xfId="18009" xr:uid="{00000000-0005-0000-0000-000032010000}"/>
    <cellStyle name="Millares 10 6 6 2" xfId="31200" xr:uid="{00000000-0005-0000-0000-000033010000}"/>
    <cellStyle name="Millares 10 6 7" xfId="19295" xr:uid="{00000000-0005-0000-0000-000034010000}"/>
    <cellStyle name="Millares 10 6 7 2" xfId="32486" xr:uid="{00000000-0005-0000-0000-000035010000}"/>
    <cellStyle name="Millares 10 6 8" xfId="20599" xr:uid="{00000000-0005-0000-0000-000036010000}"/>
    <cellStyle name="Millares 10 6 8 2" xfId="33788" xr:uid="{00000000-0005-0000-0000-000037010000}"/>
    <cellStyle name="Millares 10 6 9" xfId="35313" xr:uid="{00000000-0005-0000-0000-000038010000}"/>
    <cellStyle name="Millares 10 7" xfId="13718" xr:uid="{00000000-0005-0000-0000-000039010000}"/>
    <cellStyle name="Millares 10 7 10" xfId="22276" xr:uid="{00000000-0005-0000-0000-00003A010000}"/>
    <cellStyle name="Millares 10 7 2" xfId="14767" xr:uid="{00000000-0005-0000-0000-00003B010000}"/>
    <cellStyle name="Millares 10 7 2 2" xfId="27958" xr:uid="{00000000-0005-0000-0000-00003C010000}"/>
    <cellStyle name="Millares 10 7 3" xfId="15823" xr:uid="{00000000-0005-0000-0000-00003D010000}"/>
    <cellStyle name="Millares 10 7 3 2" xfId="29014" xr:uid="{00000000-0005-0000-0000-00003E010000}"/>
    <cellStyle name="Millares 10 7 4" xfId="16879" xr:uid="{00000000-0005-0000-0000-00003F010000}"/>
    <cellStyle name="Millares 10 7 4 2" xfId="30070" xr:uid="{00000000-0005-0000-0000-000040010000}"/>
    <cellStyle name="Millares 10 7 5" xfId="18160" xr:uid="{00000000-0005-0000-0000-000041010000}"/>
    <cellStyle name="Millares 10 7 5 2" xfId="31351" xr:uid="{00000000-0005-0000-0000-000042010000}"/>
    <cellStyle name="Millares 10 7 6" xfId="19446" xr:uid="{00000000-0005-0000-0000-000043010000}"/>
    <cellStyle name="Millares 10 7 6 2" xfId="32637" xr:uid="{00000000-0005-0000-0000-000044010000}"/>
    <cellStyle name="Millares 10 7 7" xfId="20750" xr:uid="{00000000-0005-0000-0000-000045010000}"/>
    <cellStyle name="Millares 10 7 7 2" xfId="33939" xr:uid="{00000000-0005-0000-0000-000046010000}"/>
    <cellStyle name="Millares 10 7 8" xfId="35464" xr:uid="{00000000-0005-0000-0000-000047010000}"/>
    <cellStyle name="Millares 10 7 9" xfId="26909" xr:uid="{00000000-0005-0000-0000-000048010000}"/>
    <cellStyle name="Millares 10 8" xfId="12689" xr:uid="{00000000-0005-0000-0000-000049010000}"/>
    <cellStyle name="Millares 10 8 2" xfId="17001" xr:uid="{00000000-0005-0000-0000-00004A010000}"/>
    <cellStyle name="Millares 10 8 2 2" xfId="30192" xr:uid="{00000000-0005-0000-0000-00004B010000}"/>
    <cellStyle name="Millares 10 8 3" xfId="18281" xr:uid="{00000000-0005-0000-0000-00004C010000}"/>
    <cellStyle name="Millares 10 8 3 2" xfId="31472" xr:uid="{00000000-0005-0000-0000-00004D010000}"/>
    <cellStyle name="Millares 10 8 4" xfId="19567" xr:uid="{00000000-0005-0000-0000-00004E010000}"/>
    <cellStyle name="Millares 10 8 4 2" xfId="32758" xr:uid="{00000000-0005-0000-0000-00004F010000}"/>
    <cellStyle name="Millares 10 8 5" xfId="20871" xr:uid="{00000000-0005-0000-0000-000050010000}"/>
    <cellStyle name="Millares 10 8 5 2" xfId="34060" xr:uid="{00000000-0005-0000-0000-000051010000}"/>
    <cellStyle name="Millares 10 8 6" xfId="35585" xr:uid="{00000000-0005-0000-0000-000052010000}"/>
    <cellStyle name="Millares 10 8 7" xfId="25880" xr:uid="{00000000-0005-0000-0000-000053010000}"/>
    <cellStyle name="Millares 10 8 8" xfId="22397" xr:uid="{00000000-0005-0000-0000-000054010000}"/>
    <cellStyle name="Millares 10 9" xfId="13738" xr:uid="{00000000-0005-0000-0000-000055010000}"/>
    <cellStyle name="Millares 10 9 2" xfId="21116" xr:uid="{00000000-0005-0000-0000-000056010000}"/>
    <cellStyle name="Millares 10 9 2 2" xfId="34305" xr:uid="{00000000-0005-0000-0000-000057010000}"/>
    <cellStyle name="Millares 10 9 3" xfId="35830" xr:uid="{00000000-0005-0000-0000-000058010000}"/>
    <cellStyle name="Millares 10 9 4" xfId="26929" xr:uid="{00000000-0005-0000-0000-000059010000}"/>
    <cellStyle name="Millares 10 9 5" xfId="22642" xr:uid="{00000000-0005-0000-0000-00005A010000}"/>
    <cellStyle name="Millares 100" xfId="12532" xr:uid="{00000000-0005-0000-0000-00005B010000}"/>
    <cellStyle name="Millares 100 10" xfId="25724" xr:uid="{00000000-0005-0000-0000-00005C010000}"/>
    <cellStyle name="Millares 100 11" xfId="22026" xr:uid="{00000000-0005-0000-0000-00005D010000}"/>
    <cellStyle name="Millares 100 2" xfId="13468" xr:uid="{00000000-0005-0000-0000-00005E010000}"/>
    <cellStyle name="Millares 100 2 2" xfId="26659" xr:uid="{00000000-0005-0000-0000-00005F010000}"/>
    <cellStyle name="Millares 100 3" xfId="14517" xr:uid="{00000000-0005-0000-0000-000060010000}"/>
    <cellStyle name="Millares 100 3 2" xfId="27708" xr:uid="{00000000-0005-0000-0000-000061010000}"/>
    <cellStyle name="Millares 100 4" xfId="15573" xr:uid="{00000000-0005-0000-0000-000062010000}"/>
    <cellStyle name="Millares 100 4 2" xfId="28764" xr:uid="{00000000-0005-0000-0000-000063010000}"/>
    <cellStyle name="Millares 100 5" xfId="16629" xr:uid="{00000000-0005-0000-0000-000064010000}"/>
    <cellStyle name="Millares 100 5 2" xfId="29820" xr:uid="{00000000-0005-0000-0000-000065010000}"/>
    <cellStyle name="Millares 100 6" xfId="17910" xr:uid="{00000000-0005-0000-0000-000066010000}"/>
    <cellStyle name="Millares 100 6 2" xfId="31101" xr:uid="{00000000-0005-0000-0000-000067010000}"/>
    <cellStyle name="Millares 100 7" xfId="19196" xr:uid="{00000000-0005-0000-0000-000068010000}"/>
    <cellStyle name="Millares 100 7 2" xfId="32387" xr:uid="{00000000-0005-0000-0000-000069010000}"/>
    <cellStyle name="Millares 100 8" xfId="20500" xr:uid="{00000000-0005-0000-0000-00006A010000}"/>
    <cellStyle name="Millares 100 8 2" xfId="33689" xr:uid="{00000000-0005-0000-0000-00006B010000}"/>
    <cellStyle name="Millares 100 9" xfId="35214" xr:uid="{00000000-0005-0000-0000-00006C010000}"/>
    <cellStyle name="Millares 101" xfId="12533" xr:uid="{00000000-0005-0000-0000-00006D010000}"/>
    <cellStyle name="Millares 101 10" xfId="25725" xr:uid="{00000000-0005-0000-0000-00006E010000}"/>
    <cellStyle name="Millares 101 11" xfId="22027" xr:uid="{00000000-0005-0000-0000-00006F010000}"/>
    <cellStyle name="Millares 101 2" xfId="13469" xr:uid="{00000000-0005-0000-0000-000070010000}"/>
    <cellStyle name="Millares 101 2 2" xfId="26660" xr:uid="{00000000-0005-0000-0000-000071010000}"/>
    <cellStyle name="Millares 101 3" xfId="14518" xr:uid="{00000000-0005-0000-0000-000072010000}"/>
    <cellStyle name="Millares 101 3 2" xfId="27709" xr:uid="{00000000-0005-0000-0000-000073010000}"/>
    <cellStyle name="Millares 101 4" xfId="15574" xr:uid="{00000000-0005-0000-0000-000074010000}"/>
    <cellStyle name="Millares 101 4 2" xfId="28765" xr:uid="{00000000-0005-0000-0000-000075010000}"/>
    <cellStyle name="Millares 101 5" xfId="16630" xr:uid="{00000000-0005-0000-0000-000076010000}"/>
    <cellStyle name="Millares 101 5 2" xfId="29821" xr:uid="{00000000-0005-0000-0000-000077010000}"/>
    <cellStyle name="Millares 101 6" xfId="17911" xr:uid="{00000000-0005-0000-0000-000078010000}"/>
    <cellStyle name="Millares 101 6 2" xfId="31102" xr:uid="{00000000-0005-0000-0000-000079010000}"/>
    <cellStyle name="Millares 101 7" xfId="19197" xr:uid="{00000000-0005-0000-0000-00007A010000}"/>
    <cellStyle name="Millares 101 7 2" xfId="32388" xr:uid="{00000000-0005-0000-0000-00007B010000}"/>
    <cellStyle name="Millares 101 8" xfId="20501" xr:uid="{00000000-0005-0000-0000-00007C010000}"/>
    <cellStyle name="Millares 101 8 2" xfId="33690" xr:uid="{00000000-0005-0000-0000-00007D010000}"/>
    <cellStyle name="Millares 101 9" xfId="35215" xr:uid="{00000000-0005-0000-0000-00007E010000}"/>
    <cellStyle name="Millares 102" xfId="12534" xr:uid="{00000000-0005-0000-0000-00007F010000}"/>
    <cellStyle name="Millares 102 10" xfId="25726" xr:uid="{00000000-0005-0000-0000-000080010000}"/>
    <cellStyle name="Millares 102 11" xfId="22028" xr:uid="{00000000-0005-0000-0000-000081010000}"/>
    <cellStyle name="Millares 102 2" xfId="13470" xr:uid="{00000000-0005-0000-0000-000082010000}"/>
    <cellStyle name="Millares 102 2 2" xfId="26661" xr:uid="{00000000-0005-0000-0000-000083010000}"/>
    <cellStyle name="Millares 102 3" xfId="14519" xr:uid="{00000000-0005-0000-0000-000084010000}"/>
    <cellStyle name="Millares 102 3 2" xfId="27710" xr:uid="{00000000-0005-0000-0000-000085010000}"/>
    <cellStyle name="Millares 102 4" xfId="15575" xr:uid="{00000000-0005-0000-0000-000086010000}"/>
    <cellStyle name="Millares 102 4 2" xfId="28766" xr:uid="{00000000-0005-0000-0000-000087010000}"/>
    <cellStyle name="Millares 102 5" xfId="16631" xr:uid="{00000000-0005-0000-0000-000088010000}"/>
    <cellStyle name="Millares 102 5 2" xfId="29822" xr:uid="{00000000-0005-0000-0000-000089010000}"/>
    <cellStyle name="Millares 102 6" xfId="17912" xr:uid="{00000000-0005-0000-0000-00008A010000}"/>
    <cellStyle name="Millares 102 6 2" xfId="31103" xr:uid="{00000000-0005-0000-0000-00008B010000}"/>
    <cellStyle name="Millares 102 7" xfId="19198" xr:uid="{00000000-0005-0000-0000-00008C010000}"/>
    <cellStyle name="Millares 102 7 2" xfId="32389" xr:uid="{00000000-0005-0000-0000-00008D010000}"/>
    <cellStyle name="Millares 102 8" xfId="20502" xr:uid="{00000000-0005-0000-0000-00008E010000}"/>
    <cellStyle name="Millares 102 8 2" xfId="33691" xr:uid="{00000000-0005-0000-0000-00008F010000}"/>
    <cellStyle name="Millares 102 9" xfId="35216" xr:uid="{00000000-0005-0000-0000-000090010000}"/>
    <cellStyle name="Millares 103" xfId="12535" xr:uid="{00000000-0005-0000-0000-000091010000}"/>
    <cellStyle name="Millares 103 10" xfId="25727" xr:uid="{00000000-0005-0000-0000-000092010000}"/>
    <cellStyle name="Millares 103 11" xfId="22029" xr:uid="{00000000-0005-0000-0000-000093010000}"/>
    <cellStyle name="Millares 103 2" xfId="13471" xr:uid="{00000000-0005-0000-0000-000094010000}"/>
    <cellStyle name="Millares 103 2 2" xfId="26662" xr:uid="{00000000-0005-0000-0000-000095010000}"/>
    <cellStyle name="Millares 103 3" xfId="14520" xr:uid="{00000000-0005-0000-0000-000096010000}"/>
    <cellStyle name="Millares 103 3 2" xfId="27711" xr:uid="{00000000-0005-0000-0000-000097010000}"/>
    <cellStyle name="Millares 103 4" xfId="15576" xr:uid="{00000000-0005-0000-0000-000098010000}"/>
    <cellStyle name="Millares 103 4 2" xfId="28767" xr:uid="{00000000-0005-0000-0000-000099010000}"/>
    <cellStyle name="Millares 103 5" xfId="16632" xr:uid="{00000000-0005-0000-0000-00009A010000}"/>
    <cellStyle name="Millares 103 5 2" xfId="29823" xr:uid="{00000000-0005-0000-0000-00009B010000}"/>
    <cellStyle name="Millares 103 6" xfId="17913" xr:uid="{00000000-0005-0000-0000-00009C010000}"/>
    <cellStyle name="Millares 103 6 2" xfId="31104" xr:uid="{00000000-0005-0000-0000-00009D010000}"/>
    <cellStyle name="Millares 103 7" xfId="19199" xr:uid="{00000000-0005-0000-0000-00009E010000}"/>
    <cellStyle name="Millares 103 7 2" xfId="32390" xr:uid="{00000000-0005-0000-0000-00009F010000}"/>
    <cellStyle name="Millares 103 8" xfId="20503" xr:uid="{00000000-0005-0000-0000-0000A0010000}"/>
    <cellStyle name="Millares 103 8 2" xfId="33692" xr:uid="{00000000-0005-0000-0000-0000A1010000}"/>
    <cellStyle name="Millares 103 9" xfId="35217" xr:uid="{00000000-0005-0000-0000-0000A2010000}"/>
    <cellStyle name="Millares 104" xfId="12644" xr:uid="{00000000-0005-0000-0000-0000A3010000}"/>
    <cellStyle name="Millares 104 10" xfId="25836" xr:uid="{00000000-0005-0000-0000-0000A4010000}"/>
    <cellStyle name="Millares 104 11" xfId="22138" xr:uid="{00000000-0005-0000-0000-0000A5010000}"/>
    <cellStyle name="Millares 104 2" xfId="13580" xr:uid="{00000000-0005-0000-0000-0000A6010000}"/>
    <cellStyle name="Millares 104 2 2" xfId="26771" xr:uid="{00000000-0005-0000-0000-0000A7010000}"/>
    <cellStyle name="Millares 104 3" xfId="14629" xr:uid="{00000000-0005-0000-0000-0000A8010000}"/>
    <cellStyle name="Millares 104 3 2" xfId="27820" xr:uid="{00000000-0005-0000-0000-0000A9010000}"/>
    <cellStyle name="Millares 104 4" xfId="15685" xr:uid="{00000000-0005-0000-0000-0000AA010000}"/>
    <cellStyle name="Millares 104 4 2" xfId="28876" xr:uid="{00000000-0005-0000-0000-0000AB010000}"/>
    <cellStyle name="Millares 104 5" xfId="16741" xr:uid="{00000000-0005-0000-0000-0000AC010000}"/>
    <cellStyle name="Millares 104 5 2" xfId="29932" xr:uid="{00000000-0005-0000-0000-0000AD010000}"/>
    <cellStyle name="Millares 104 6" xfId="18022" xr:uid="{00000000-0005-0000-0000-0000AE010000}"/>
    <cellStyle name="Millares 104 6 2" xfId="31213" xr:uid="{00000000-0005-0000-0000-0000AF010000}"/>
    <cellStyle name="Millares 104 7" xfId="19308" xr:uid="{00000000-0005-0000-0000-0000B0010000}"/>
    <cellStyle name="Millares 104 7 2" xfId="32499" xr:uid="{00000000-0005-0000-0000-0000B1010000}"/>
    <cellStyle name="Millares 104 8" xfId="20612" xr:uid="{00000000-0005-0000-0000-0000B2010000}"/>
    <cellStyle name="Millares 104 8 2" xfId="33801" xr:uid="{00000000-0005-0000-0000-0000B3010000}"/>
    <cellStyle name="Millares 104 9" xfId="35326" xr:uid="{00000000-0005-0000-0000-0000B4010000}"/>
    <cellStyle name="Millares 105" xfId="12645" xr:uid="{00000000-0005-0000-0000-0000B5010000}"/>
    <cellStyle name="Millares 105 10" xfId="25837" xr:uid="{00000000-0005-0000-0000-0000B6010000}"/>
    <cellStyle name="Millares 105 11" xfId="22139" xr:uid="{00000000-0005-0000-0000-0000B7010000}"/>
    <cellStyle name="Millares 105 2" xfId="13581" xr:uid="{00000000-0005-0000-0000-0000B8010000}"/>
    <cellStyle name="Millares 105 2 2" xfId="26772" xr:uid="{00000000-0005-0000-0000-0000B9010000}"/>
    <cellStyle name="Millares 105 3" xfId="14630" xr:uid="{00000000-0005-0000-0000-0000BA010000}"/>
    <cellStyle name="Millares 105 3 2" xfId="27821" xr:uid="{00000000-0005-0000-0000-0000BB010000}"/>
    <cellStyle name="Millares 105 4" xfId="15686" xr:uid="{00000000-0005-0000-0000-0000BC010000}"/>
    <cellStyle name="Millares 105 4 2" xfId="28877" xr:uid="{00000000-0005-0000-0000-0000BD010000}"/>
    <cellStyle name="Millares 105 5" xfId="16742" xr:uid="{00000000-0005-0000-0000-0000BE010000}"/>
    <cellStyle name="Millares 105 5 2" xfId="29933" xr:uid="{00000000-0005-0000-0000-0000BF010000}"/>
    <cellStyle name="Millares 105 6" xfId="18023" xr:uid="{00000000-0005-0000-0000-0000C0010000}"/>
    <cellStyle name="Millares 105 6 2" xfId="31214" xr:uid="{00000000-0005-0000-0000-0000C1010000}"/>
    <cellStyle name="Millares 105 7" xfId="19309" xr:uid="{00000000-0005-0000-0000-0000C2010000}"/>
    <cellStyle name="Millares 105 7 2" xfId="32500" xr:uid="{00000000-0005-0000-0000-0000C3010000}"/>
    <cellStyle name="Millares 105 8" xfId="20613" xr:uid="{00000000-0005-0000-0000-0000C4010000}"/>
    <cellStyle name="Millares 105 8 2" xfId="33802" xr:uid="{00000000-0005-0000-0000-0000C5010000}"/>
    <cellStyle name="Millares 105 9" xfId="35327" xr:uid="{00000000-0005-0000-0000-0000C6010000}"/>
    <cellStyle name="Millares 106" xfId="12646" xr:uid="{00000000-0005-0000-0000-0000C7010000}"/>
    <cellStyle name="Millares 106 10" xfId="25838" xr:uid="{00000000-0005-0000-0000-0000C8010000}"/>
    <cellStyle name="Millares 106 11" xfId="22140" xr:uid="{00000000-0005-0000-0000-0000C9010000}"/>
    <cellStyle name="Millares 106 2" xfId="13582" xr:uid="{00000000-0005-0000-0000-0000CA010000}"/>
    <cellStyle name="Millares 106 2 2" xfId="26773" xr:uid="{00000000-0005-0000-0000-0000CB010000}"/>
    <cellStyle name="Millares 106 3" xfId="14631" xr:uid="{00000000-0005-0000-0000-0000CC010000}"/>
    <cellStyle name="Millares 106 3 2" xfId="27822" xr:uid="{00000000-0005-0000-0000-0000CD010000}"/>
    <cellStyle name="Millares 106 4" xfId="15687" xr:uid="{00000000-0005-0000-0000-0000CE010000}"/>
    <cellStyle name="Millares 106 4 2" xfId="28878" xr:uid="{00000000-0005-0000-0000-0000CF010000}"/>
    <cellStyle name="Millares 106 5" xfId="16743" xr:uid="{00000000-0005-0000-0000-0000D0010000}"/>
    <cellStyle name="Millares 106 5 2" xfId="29934" xr:uid="{00000000-0005-0000-0000-0000D1010000}"/>
    <cellStyle name="Millares 106 6" xfId="18024" xr:uid="{00000000-0005-0000-0000-0000D2010000}"/>
    <cellStyle name="Millares 106 6 2" xfId="31215" xr:uid="{00000000-0005-0000-0000-0000D3010000}"/>
    <cellStyle name="Millares 106 7" xfId="19310" xr:uid="{00000000-0005-0000-0000-0000D4010000}"/>
    <cellStyle name="Millares 106 7 2" xfId="32501" xr:uid="{00000000-0005-0000-0000-0000D5010000}"/>
    <cellStyle name="Millares 106 8" xfId="20614" xr:uid="{00000000-0005-0000-0000-0000D6010000}"/>
    <cellStyle name="Millares 106 8 2" xfId="33803" xr:uid="{00000000-0005-0000-0000-0000D7010000}"/>
    <cellStyle name="Millares 106 9" xfId="35328" xr:uid="{00000000-0005-0000-0000-0000D8010000}"/>
    <cellStyle name="Millares 107" xfId="12647" xr:uid="{00000000-0005-0000-0000-0000D9010000}"/>
    <cellStyle name="Millares 107 10" xfId="25839" xr:uid="{00000000-0005-0000-0000-0000DA010000}"/>
    <cellStyle name="Millares 107 11" xfId="22141" xr:uid="{00000000-0005-0000-0000-0000DB010000}"/>
    <cellStyle name="Millares 107 2" xfId="13583" xr:uid="{00000000-0005-0000-0000-0000DC010000}"/>
    <cellStyle name="Millares 107 2 2" xfId="26774" xr:uid="{00000000-0005-0000-0000-0000DD010000}"/>
    <cellStyle name="Millares 107 3" xfId="14632" xr:uid="{00000000-0005-0000-0000-0000DE010000}"/>
    <cellStyle name="Millares 107 3 2" xfId="27823" xr:uid="{00000000-0005-0000-0000-0000DF010000}"/>
    <cellStyle name="Millares 107 4" xfId="15688" xr:uid="{00000000-0005-0000-0000-0000E0010000}"/>
    <cellStyle name="Millares 107 4 2" xfId="28879" xr:uid="{00000000-0005-0000-0000-0000E1010000}"/>
    <cellStyle name="Millares 107 5" xfId="16744" xr:uid="{00000000-0005-0000-0000-0000E2010000}"/>
    <cellStyle name="Millares 107 5 2" xfId="29935" xr:uid="{00000000-0005-0000-0000-0000E3010000}"/>
    <cellStyle name="Millares 107 6" xfId="18025" xr:uid="{00000000-0005-0000-0000-0000E4010000}"/>
    <cellStyle name="Millares 107 6 2" xfId="31216" xr:uid="{00000000-0005-0000-0000-0000E5010000}"/>
    <cellStyle name="Millares 107 7" xfId="19311" xr:uid="{00000000-0005-0000-0000-0000E6010000}"/>
    <cellStyle name="Millares 107 7 2" xfId="32502" xr:uid="{00000000-0005-0000-0000-0000E7010000}"/>
    <cellStyle name="Millares 107 8" xfId="20615" xr:uid="{00000000-0005-0000-0000-0000E8010000}"/>
    <cellStyle name="Millares 107 8 2" xfId="33804" xr:uid="{00000000-0005-0000-0000-0000E9010000}"/>
    <cellStyle name="Millares 107 9" xfId="35329" xr:uid="{00000000-0005-0000-0000-0000EA010000}"/>
    <cellStyle name="Millares 108" xfId="12649" xr:uid="{00000000-0005-0000-0000-0000EB010000}"/>
    <cellStyle name="Millares 108 10" xfId="25841" xr:uid="{00000000-0005-0000-0000-0000EC010000}"/>
    <cellStyle name="Millares 108 11" xfId="22143" xr:uid="{00000000-0005-0000-0000-0000ED010000}"/>
    <cellStyle name="Millares 108 2" xfId="13585" xr:uid="{00000000-0005-0000-0000-0000EE010000}"/>
    <cellStyle name="Millares 108 2 2" xfId="26776" xr:uid="{00000000-0005-0000-0000-0000EF010000}"/>
    <cellStyle name="Millares 108 3" xfId="14634" xr:uid="{00000000-0005-0000-0000-0000F0010000}"/>
    <cellStyle name="Millares 108 3 2" xfId="27825" xr:uid="{00000000-0005-0000-0000-0000F1010000}"/>
    <cellStyle name="Millares 108 4" xfId="15690" xr:uid="{00000000-0005-0000-0000-0000F2010000}"/>
    <cellStyle name="Millares 108 4 2" xfId="28881" xr:uid="{00000000-0005-0000-0000-0000F3010000}"/>
    <cellStyle name="Millares 108 5" xfId="16746" xr:uid="{00000000-0005-0000-0000-0000F4010000}"/>
    <cellStyle name="Millares 108 5 2" xfId="29937" xr:uid="{00000000-0005-0000-0000-0000F5010000}"/>
    <cellStyle name="Millares 108 6" xfId="18027" xr:uid="{00000000-0005-0000-0000-0000F6010000}"/>
    <cellStyle name="Millares 108 6 2" xfId="31218" xr:uid="{00000000-0005-0000-0000-0000F7010000}"/>
    <cellStyle name="Millares 108 7" xfId="19313" xr:uid="{00000000-0005-0000-0000-0000F8010000}"/>
    <cellStyle name="Millares 108 7 2" xfId="32504" xr:uid="{00000000-0005-0000-0000-0000F9010000}"/>
    <cellStyle name="Millares 108 8" xfId="20617" xr:uid="{00000000-0005-0000-0000-0000FA010000}"/>
    <cellStyle name="Millares 108 8 2" xfId="33806" xr:uid="{00000000-0005-0000-0000-0000FB010000}"/>
    <cellStyle name="Millares 108 9" xfId="35331" xr:uid="{00000000-0005-0000-0000-0000FC010000}"/>
    <cellStyle name="Millares 109" xfId="12650" xr:uid="{00000000-0005-0000-0000-0000FD010000}"/>
    <cellStyle name="Millares 109 10" xfId="25842" xr:uid="{00000000-0005-0000-0000-0000FE010000}"/>
    <cellStyle name="Millares 109 11" xfId="22144" xr:uid="{00000000-0005-0000-0000-0000FF010000}"/>
    <cellStyle name="Millares 109 2" xfId="13586" xr:uid="{00000000-0005-0000-0000-000000020000}"/>
    <cellStyle name="Millares 109 2 2" xfId="26777" xr:uid="{00000000-0005-0000-0000-000001020000}"/>
    <cellStyle name="Millares 109 3" xfId="14635" xr:uid="{00000000-0005-0000-0000-000002020000}"/>
    <cellStyle name="Millares 109 3 2" xfId="27826" xr:uid="{00000000-0005-0000-0000-000003020000}"/>
    <cellStyle name="Millares 109 4" xfId="15691" xr:uid="{00000000-0005-0000-0000-000004020000}"/>
    <cellStyle name="Millares 109 4 2" xfId="28882" xr:uid="{00000000-0005-0000-0000-000005020000}"/>
    <cellStyle name="Millares 109 5" xfId="16747" xr:uid="{00000000-0005-0000-0000-000006020000}"/>
    <cellStyle name="Millares 109 5 2" xfId="29938" xr:uid="{00000000-0005-0000-0000-000007020000}"/>
    <cellStyle name="Millares 109 6" xfId="18028" xr:uid="{00000000-0005-0000-0000-000008020000}"/>
    <cellStyle name="Millares 109 6 2" xfId="31219" xr:uid="{00000000-0005-0000-0000-000009020000}"/>
    <cellStyle name="Millares 109 7" xfId="19314" xr:uid="{00000000-0005-0000-0000-00000A020000}"/>
    <cellStyle name="Millares 109 7 2" xfId="32505" xr:uid="{00000000-0005-0000-0000-00000B020000}"/>
    <cellStyle name="Millares 109 8" xfId="20618" xr:uid="{00000000-0005-0000-0000-00000C020000}"/>
    <cellStyle name="Millares 109 8 2" xfId="33807" xr:uid="{00000000-0005-0000-0000-00000D020000}"/>
    <cellStyle name="Millares 109 9" xfId="35332" xr:uid="{00000000-0005-0000-0000-00000E020000}"/>
    <cellStyle name="Millares 11" xfId="78" xr:uid="{00000000-0005-0000-0000-00000F020000}"/>
    <cellStyle name="Millares 11 10" xfId="18418" xr:uid="{00000000-0005-0000-0000-000010020000}"/>
    <cellStyle name="Millares 11 10 2" xfId="36823" xr:uid="{00000000-0005-0000-0000-000011020000}"/>
    <cellStyle name="Millares 11 10 3" xfId="31609" xr:uid="{00000000-0005-0000-0000-000012020000}"/>
    <cellStyle name="Millares 11 10 4" xfId="23644" xr:uid="{00000000-0005-0000-0000-000013020000}"/>
    <cellStyle name="Millares 11 11" xfId="19722" xr:uid="{00000000-0005-0000-0000-000014020000}"/>
    <cellStyle name="Millares 11 11 2" xfId="37052" xr:uid="{00000000-0005-0000-0000-000015020000}"/>
    <cellStyle name="Millares 11 11 3" xfId="32911" xr:uid="{00000000-0005-0000-0000-000016020000}"/>
    <cellStyle name="Millares 11 11 4" xfId="23873" xr:uid="{00000000-0005-0000-0000-000017020000}"/>
    <cellStyle name="Millares 11 12" xfId="24102" xr:uid="{00000000-0005-0000-0000-000018020000}"/>
    <cellStyle name="Millares 11 12 2" xfId="37281" xr:uid="{00000000-0005-0000-0000-000019020000}"/>
    <cellStyle name="Millares 11 13" xfId="24331" xr:uid="{00000000-0005-0000-0000-00001A020000}"/>
    <cellStyle name="Millares 11 13 2" xfId="37510" xr:uid="{00000000-0005-0000-0000-00001B020000}"/>
    <cellStyle name="Millares 11 14" xfId="24582" xr:uid="{00000000-0005-0000-0000-00001C020000}"/>
    <cellStyle name="Millares 11 14 2" xfId="37761" xr:uid="{00000000-0005-0000-0000-00001D020000}"/>
    <cellStyle name="Millares 11 15" xfId="34436" xr:uid="{00000000-0005-0000-0000-00001E020000}"/>
    <cellStyle name="Millares 11 16" xfId="24780" xr:uid="{00000000-0005-0000-0000-00001F020000}"/>
    <cellStyle name="Millares 11 17" xfId="21248" xr:uid="{00000000-0005-0000-0000-000020020000}"/>
    <cellStyle name="Millares 11 18" xfId="37916" xr:uid="{00000000-0005-0000-0000-000021020000}"/>
    <cellStyle name="Millares 11 19" xfId="37964" xr:uid="{00000000-0005-0000-0000-000022020000}"/>
    <cellStyle name="Millares 11 2" xfId="92" xr:uid="{00000000-0005-0000-0000-000023020000}"/>
    <cellStyle name="Millares 11 2 10" xfId="34441" xr:uid="{00000000-0005-0000-0000-000024020000}"/>
    <cellStyle name="Millares 11 2 11" xfId="24789" xr:uid="{00000000-0005-0000-0000-000025020000}"/>
    <cellStyle name="Millares 11 2 12" xfId="21253" xr:uid="{00000000-0005-0000-0000-000026020000}"/>
    <cellStyle name="Millares 11 2 13" xfId="37917" xr:uid="{00000000-0005-0000-0000-000027020000}"/>
    <cellStyle name="Millares 11 2 14" xfId="37965" xr:uid="{00000000-0005-0000-0000-000028020000}"/>
    <cellStyle name="Millares 11 2 2" xfId="4421" xr:uid="{00000000-0005-0000-0000-000029020000}"/>
    <cellStyle name="Millares 11 2 2 10" xfId="24936" xr:uid="{00000000-0005-0000-0000-00002A020000}"/>
    <cellStyle name="Millares 11 2 2 11" xfId="21331" xr:uid="{00000000-0005-0000-0000-00002B020000}"/>
    <cellStyle name="Millares 11 2 2 2" xfId="12773" xr:uid="{00000000-0005-0000-0000-00002C020000}"/>
    <cellStyle name="Millares 11 2 2 2 2" xfId="25964" xr:uid="{00000000-0005-0000-0000-00002D020000}"/>
    <cellStyle name="Millares 11 2 2 3" xfId="13822" xr:uid="{00000000-0005-0000-0000-00002E020000}"/>
    <cellStyle name="Millares 11 2 2 3 2" xfId="27013" xr:uid="{00000000-0005-0000-0000-00002F020000}"/>
    <cellStyle name="Millares 11 2 2 4" xfId="14878" xr:uid="{00000000-0005-0000-0000-000030020000}"/>
    <cellStyle name="Millares 11 2 2 4 2" xfId="28069" xr:uid="{00000000-0005-0000-0000-000031020000}"/>
    <cellStyle name="Millares 11 2 2 5" xfId="15934" xr:uid="{00000000-0005-0000-0000-000032020000}"/>
    <cellStyle name="Millares 11 2 2 5 2" xfId="29125" xr:uid="{00000000-0005-0000-0000-000033020000}"/>
    <cellStyle name="Millares 11 2 2 6" xfId="17215" xr:uid="{00000000-0005-0000-0000-000034020000}"/>
    <cellStyle name="Millares 11 2 2 6 2" xfId="30406" xr:uid="{00000000-0005-0000-0000-000035020000}"/>
    <cellStyle name="Millares 11 2 2 7" xfId="18501" xr:uid="{00000000-0005-0000-0000-000036020000}"/>
    <cellStyle name="Millares 11 2 2 7 2" xfId="31692" xr:uid="{00000000-0005-0000-0000-000037020000}"/>
    <cellStyle name="Millares 11 2 2 8" xfId="19805" xr:uid="{00000000-0005-0000-0000-000038020000}"/>
    <cellStyle name="Millares 11 2 2 8 2" xfId="32994" xr:uid="{00000000-0005-0000-0000-000039020000}"/>
    <cellStyle name="Millares 11 2 2 9" xfId="34519" xr:uid="{00000000-0005-0000-0000-00003A020000}"/>
    <cellStyle name="Millares 11 2 3" xfId="12695" xr:uid="{00000000-0005-0000-0000-00003B020000}"/>
    <cellStyle name="Millares 11 2 3 2" xfId="25886" xr:uid="{00000000-0005-0000-0000-00003C020000}"/>
    <cellStyle name="Millares 11 2 4" xfId="13744" xr:uid="{00000000-0005-0000-0000-00003D020000}"/>
    <cellStyle name="Millares 11 2 4 2" xfId="26935" xr:uid="{00000000-0005-0000-0000-00003E020000}"/>
    <cellStyle name="Millares 11 2 5" xfId="14800" xr:uid="{00000000-0005-0000-0000-00003F020000}"/>
    <cellStyle name="Millares 11 2 5 2" xfId="27991" xr:uid="{00000000-0005-0000-0000-000040020000}"/>
    <cellStyle name="Millares 11 2 6" xfId="15856" xr:uid="{00000000-0005-0000-0000-000041020000}"/>
    <cellStyle name="Millares 11 2 6 2" xfId="29047" xr:uid="{00000000-0005-0000-0000-000042020000}"/>
    <cellStyle name="Millares 11 2 7" xfId="17137" xr:uid="{00000000-0005-0000-0000-000043020000}"/>
    <cellStyle name="Millares 11 2 7 2" xfId="30328" xr:uid="{00000000-0005-0000-0000-000044020000}"/>
    <cellStyle name="Millares 11 2 8" xfId="18423" xr:uid="{00000000-0005-0000-0000-000045020000}"/>
    <cellStyle name="Millares 11 2 8 2" xfId="31614" xr:uid="{00000000-0005-0000-0000-000046020000}"/>
    <cellStyle name="Millares 11 2 9" xfId="19727" xr:uid="{00000000-0005-0000-0000-000047020000}"/>
    <cellStyle name="Millares 11 2 9 2" xfId="32916" xr:uid="{00000000-0005-0000-0000-000048020000}"/>
    <cellStyle name="Millares 11 3" xfId="91" xr:uid="{00000000-0005-0000-0000-000049020000}"/>
    <cellStyle name="Millares 11 3 10" xfId="34440" xr:uid="{00000000-0005-0000-0000-00004A020000}"/>
    <cellStyle name="Millares 11 3 11" xfId="24788" xr:uid="{00000000-0005-0000-0000-00004B020000}"/>
    <cellStyle name="Millares 11 3 12" xfId="21252" xr:uid="{00000000-0005-0000-0000-00004C020000}"/>
    <cellStyle name="Millares 11 3 13" xfId="37918" xr:uid="{00000000-0005-0000-0000-00004D020000}"/>
    <cellStyle name="Millares 11 3 14" xfId="37966" xr:uid="{00000000-0005-0000-0000-00004E020000}"/>
    <cellStyle name="Millares 11 3 2" xfId="4422" xr:uid="{00000000-0005-0000-0000-00004F020000}"/>
    <cellStyle name="Millares 11 3 2 10" xfId="24937" xr:uid="{00000000-0005-0000-0000-000050020000}"/>
    <cellStyle name="Millares 11 3 2 11" xfId="21332" xr:uid="{00000000-0005-0000-0000-000051020000}"/>
    <cellStyle name="Millares 11 3 2 2" xfId="12774" xr:uid="{00000000-0005-0000-0000-000052020000}"/>
    <cellStyle name="Millares 11 3 2 2 2" xfId="25965" xr:uid="{00000000-0005-0000-0000-000053020000}"/>
    <cellStyle name="Millares 11 3 2 3" xfId="13823" xr:uid="{00000000-0005-0000-0000-000054020000}"/>
    <cellStyle name="Millares 11 3 2 3 2" xfId="27014" xr:uid="{00000000-0005-0000-0000-000055020000}"/>
    <cellStyle name="Millares 11 3 2 4" xfId="14879" xr:uid="{00000000-0005-0000-0000-000056020000}"/>
    <cellStyle name="Millares 11 3 2 4 2" xfId="28070" xr:uid="{00000000-0005-0000-0000-000057020000}"/>
    <cellStyle name="Millares 11 3 2 5" xfId="15935" xr:uid="{00000000-0005-0000-0000-000058020000}"/>
    <cellStyle name="Millares 11 3 2 5 2" xfId="29126" xr:uid="{00000000-0005-0000-0000-000059020000}"/>
    <cellStyle name="Millares 11 3 2 6" xfId="17216" xr:uid="{00000000-0005-0000-0000-00005A020000}"/>
    <cellStyle name="Millares 11 3 2 6 2" xfId="30407" xr:uid="{00000000-0005-0000-0000-00005B020000}"/>
    <cellStyle name="Millares 11 3 2 7" xfId="18502" xr:uid="{00000000-0005-0000-0000-00005C020000}"/>
    <cellStyle name="Millares 11 3 2 7 2" xfId="31693" xr:uid="{00000000-0005-0000-0000-00005D020000}"/>
    <cellStyle name="Millares 11 3 2 8" xfId="19806" xr:uid="{00000000-0005-0000-0000-00005E020000}"/>
    <cellStyle name="Millares 11 3 2 8 2" xfId="32995" xr:uid="{00000000-0005-0000-0000-00005F020000}"/>
    <cellStyle name="Millares 11 3 2 9" xfId="34520" xr:uid="{00000000-0005-0000-0000-000060020000}"/>
    <cellStyle name="Millares 11 3 3" xfId="12694" xr:uid="{00000000-0005-0000-0000-000061020000}"/>
    <cellStyle name="Millares 11 3 3 2" xfId="25885" xr:uid="{00000000-0005-0000-0000-000062020000}"/>
    <cellStyle name="Millares 11 3 4" xfId="13743" xr:uid="{00000000-0005-0000-0000-000063020000}"/>
    <cellStyle name="Millares 11 3 4 2" xfId="26934" xr:uid="{00000000-0005-0000-0000-000064020000}"/>
    <cellStyle name="Millares 11 3 5" xfId="14799" xr:uid="{00000000-0005-0000-0000-000065020000}"/>
    <cellStyle name="Millares 11 3 5 2" xfId="27990" xr:uid="{00000000-0005-0000-0000-000066020000}"/>
    <cellStyle name="Millares 11 3 6" xfId="15855" xr:uid="{00000000-0005-0000-0000-000067020000}"/>
    <cellStyle name="Millares 11 3 6 2" xfId="29046" xr:uid="{00000000-0005-0000-0000-000068020000}"/>
    <cellStyle name="Millares 11 3 7" xfId="17136" xr:uid="{00000000-0005-0000-0000-000069020000}"/>
    <cellStyle name="Millares 11 3 7 2" xfId="30327" xr:uid="{00000000-0005-0000-0000-00006A020000}"/>
    <cellStyle name="Millares 11 3 8" xfId="18422" xr:uid="{00000000-0005-0000-0000-00006B020000}"/>
    <cellStyle name="Millares 11 3 8 2" xfId="31613" xr:uid="{00000000-0005-0000-0000-00006C020000}"/>
    <cellStyle name="Millares 11 3 9" xfId="19726" xr:uid="{00000000-0005-0000-0000-00006D020000}"/>
    <cellStyle name="Millares 11 3 9 2" xfId="32915" xr:uid="{00000000-0005-0000-0000-00006E020000}"/>
    <cellStyle name="Millares 11 4" xfId="4420" xr:uid="{00000000-0005-0000-0000-00006F020000}"/>
    <cellStyle name="Millares 11 4 10" xfId="24935" xr:uid="{00000000-0005-0000-0000-000070020000}"/>
    <cellStyle name="Millares 11 4 11" xfId="21330" xr:uid="{00000000-0005-0000-0000-000071020000}"/>
    <cellStyle name="Millares 11 4 2" xfId="12772" xr:uid="{00000000-0005-0000-0000-000072020000}"/>
    <cellStyle name="Millares 11 4 2 2" xfId="25963" xr:uid="{00000000-0005-0000-0000-000073020000}"/>
    <cellStyle name="Millares 11 4 3" xfId="13821" xr:uid="{00000000-0005-0000-0000-000074020000}"/>
    <cellStyle name="Millares 11 4 3 2" xfId="27012" xr:uid="{00000000-0005-0000-0000-000075020000}"/>
    <cellStyle name="Millares 11 4 4" xfId="14877" xr:uid="{00000000-0005-0000-0000-000076020000}"/>
    <cellStyle name="Millares 11 4 4 2" xfId="28068" xr:uid="{00000000-0005-0000-0000-000077020000}"/>
    <cellStyle name="Millares 11 4 5" xfId="15933" xr:uid="{00000000-0005-0000-0000-000078020000}"/>
    <cellStyle name="Millares 11 4 5 2" xfId="29124" xr:uid="{00000000-0005-0000-0000-000079020000}"/>
    <cellStyle name="Millares 11 4 6" xfId="17214" xr:uid="{00000000-0005-0000-0000-00007A020000}"/>
    <cellStyle name="Millares 11 4 6 2" xfId="30405" xr:uid="{00000000-0005-0000-0000-00007B020000}"/>
    <cellStyle name="Millares 11 4 7" xfId="18500" xr:uid="{00000000-0005-0000-0000-00007C020000}"/>
    <cellStyle name="Millares 11 4 7 2" xfId="31691" xr:uid="{00000000-0005-0000-0000-00007D020000}"/>
    <cellStyle name="Millares 11 4 8" xfId="19804" xr:uid="{00000000-0005-0000-0000-00007E020000}"/>
    <cellStyle name="Millares 11 4 8 2" xfId="32993" xr:uid="{00000000-0005-0000-0000-00007F020000}"/>
    <cellStyle name="Millares 11 4 9" xfId="34518" xr:uid="{00000000-0005-0000-0000-000080020000}"/>
    <cellStyle name="Millares 11 5" xfId="12690" xr:uid="{00000000-0005-0000-0000-000081020000}"/>
    <cellStyle name="Millares 11 5 2" xfId="17014" xr:uid="{00000000-0005-0000-0000-000082020000}"/>
    <cellStyle name="Millares 11 5 2 2" xfId="30205" xr:uid="{00000000-0005-0000-0000-000083020000}"/>
    <cellStyle name="Millares 11 5 3" xfId="18294" xr:uid="{00000000-0005-0000-0000-000084020000}"/>
    <cellStyle name="Millares 11 5 3 2" xfId="31485" xr:uid="{00000000-0005-0000-0000-000085020000}"/>
    <cellStyle name="Millares 11 5 4" xfId="19580" xr:uid="{00000000-0005-0000-0000-000086020000}"/>
    <cellStyle name="Millares 11 5 4 2" xfId="32771" xr:uid="{00000000-0005-0000-0000-000087020000}"/>
    <cellStyle name="Millares 11 5 5" xfId="20884" xr:uid="{00000000-0005-0000-0000-000088020000}"/>
    <cellStyle name="Millares 11 5 5 2" xfId="34073" xr:uid="{00000000-0005-0000-0000-000089020000}"/>
    <cellStyle name="Millares 11 5 6" xfId="35598" xr:uid="{00000000-0005-0000-0000-00008A020000}"/>
    <cellStyle name="Millares 11 5 7" xfId="25881" xr:uid="{00000000-0005-0000-0000-00008B020000}"/>
    <cellStyle name="Millares 11 5 8" xfId="22410" xr:uid="{00000000-0005-0000-0000-00008C020000}"/>
    <cellStyle name="Millares 11 6" xfId="13739" xr:uid="{00000000-0005-0000-0000-00008D020000}"/>
    <cellStyle name="Millares 11 6 2" xfId="21129" xr:uid="{00000000-0005-0000-0000-00008E020000}"/>
    <cellStyle name="Millares 11 6 2 2" xfId="34318" xr:uid="{00000000-0005-0000-0000-00008F020000}"/>
    <cellStyle name="Millares 11 6 3" xfId="35843" xr:uid="{00000000-0005-0000-0000-000090020000}"/>
    <cellStyle name="Millares 11 6 4" xfId="26930" xr:uid="{00000000-0005-0000-0000-000091020000}"/>
    <cellStyle name="Millares 11 6 5" xfId="22655" xr:uid="{00000000-0005-0000-0000-000092020000}"/>
    <cellStyle name="Millares 11 7" xfId="14795" xr:uid="{00000000-0005-0000-0000-000093020000}"/>
    <cellStyle name="Millares 11 7 2" xfId="36083" xr:uid="{00000000-0005-0000-0000-000094020000}"/>
    <cellStyle name="Millares 11 7 3" xfId="27986" xr:uid="{00000000-0005-0000-0000-000095020000}"/>
    <cellStyle name="Millares 11 7 4" xfId="22895" xr:uid="{00000000-0005-0000-0000-000096020000}"/>
    <cellStyle name="Millares 11 8" xfId="15851" xr:uid="{00000000-0005-0000-0000-000097020000}"/>
    <cellStyle name="Millares 11 8 2" xfId="36313" xr:uid="{00000000-0005-0000-0000-000098020000}"/>
    <cellStyle name="Millares 11 8 3" xfId="29042" xr:uid="{00000000-0005-0000-0000-000099020000}"/>
    <cellStyle name="Millares 11 8 4" xfId="23125" xr:uid="{00000000-0005-0000-0000-00009A020000}"/>
    <cellStyle name="Millares 11 9" xfId="17132" xr:uid="{00000000-0005-0000-0000-00009B020000}"/>
    <cellStyle name="Millares 11 9 2" xfId="36568" xr:uid="{00000000-0005-0000-0000-00009C020000}"/>
    <cellStyle name="Millares 11 9 3" xfId="30323" xr:uid="{00000000-0005-0000-0000-00009D020000}"/>
    <cellStyle name="Millares 11 9 4" xfId="23389" xr:uid="{00000000-0005-0000-0000-00009E020000}"/>
    <cellStyle name="Millares 110" xfId="12652" xr:uid="{00000000-0005-0000-0000-00009F020000}"/>
    <cellStyle name="Millares 110 10" xfId="25844" xr:uid="{00000000-0005-0000-0000-0000A0020000}"/>
    <cellStyle name="Millares 110 11" xfId="22146" xr:uid="{00000000-0005-0000-0000-0000A1020000}"/>
    <cellStyle name="Millares 110 2" xfId="13588" xr:uid="{00000000-0005-0000-0000-0000A2020000}"/>
    <cellStyle name="Millares 110 2 2" xfId="26779" xr:uid="{00000000-0005-0000-0000-0000A3020000}"/>
    <cellStyle name="Millares 110 3" xfId="14637" xr:uid="{00000000-0005-0000-0000-0000A4020000}"/>
    <cellStyle name="Millares 110 3 2" xfId="27828" xr:uid="{00000000-0005-0000-0000-0000A5020000}"/>
    <cellStyle name="Millares 110 4" xfId="15693" xr:uid="{00000000-0005-0000-0000-0000A6020000}"/>
    <cellStyle name="Millares 110 4 2" xfId="28884" xr:uid="{00000000-0005-0000-0000-0000A7020000}"/>
    <cellStyle name="Millares 110 5" xfId="16749" xr:uid="{00000000-0005-0000-0000-0000A8020000}"/>
    <cellStyle name="Millares 110 5 2" xfId="29940" xr:uid="{00000000-0005-0000-0000-0000A9020000}"/>
    <cellStyle name="Millares 110 6" xfId="18030" xr:uid="{00000000-0005-0000-0000-0000AA020000}"/>
    <cellStyle name="Millares 110 6 2" xfId="31221" xr:uid="{00000000-0005-0000-0000-0000AB020000}"/>
    <cellStyle name="Millares 110 7" xfId="19316" xr:uid="{00000000-0005-0000-0000-0000AC020000}"/>
    <cellStyle name="Millares 110 7 2" xfId="32507" xr:uid="{00000000-0005-0000-0000-0000AD020000}"/>
    <cellStyle name="Millares 110 8" xfId="20620" xr:uid="{00000000-0005-0000-0000-0000AE020000}"/>
    <cellStyle name="Millares 110 8 2" xfId="33809" xr:uid="{00000000-0005-0000-0000-0000AF020000}"/>
    <cellStyle name="Millares 110 9" xfId="35334" xr:uid="{00000000-0005-0000-0000-0000B0020000}"/>
    <cellStyle name="Millares 111" xfId="21" xr:uid="{00000000-0005-0000-0000-0000B1020000}"/>
    <cellStyle name="Millares 111 10" xfId="35335" xr:uid="{00000000-0005-0000-0000-0000B2020000}"/>
    <cellStyle name="Millares 111 11" xfId="25845" xr:uid="{00000000-0005-0000-0000-0000B3020000}"/>
    <cellStyle name="Millares 111 12" xfId="22147" xr:uid="{00000000-0005-0000-0000-0000B4020000}"/>
    <cellStyle name="Millares 111 13" xfId="12653" xr:uid="{00000000-0005-0000-0000-0000B5020000}"/>
    <cellStyle name="Millares 111 2" xfId="12682" xr:uid="{00000000-0005-0000-0000-0000B6020000}"/>
    <cellStyle name="Millares 111 2 10" xfId="25873" xr:uid="{00000000-0005-0000-0000-0000B7020000}"/>
    <cellStyle name="Millares 111 2 11" xfId="22175" xr:uid="{00000000-0005-0000-0000-0000B8020000}"/>
    <cellStyle name="Millares 111 2 2" xfId="13617" xr:uid="{00000000-0005-0000-0000-0000B9020000}"/>
    <cellStyle name="Millares 111 2 2 2" xfId="26808" xr:uid="{00000000-0005-0000-0000-0000BA020000}"/>
    <cellStyle name="Millares 111 2 3" xfId="14666" xr:uid="{00000000-0005-0000-0000-0000BB020000}"/>
    <cellStyle name="Millares 111 2 3 2" xfId="27857" xr:uid="{00000000-0005-0000-0000-0000BC020000}"/>
    <cellStyle name="Millares 111 2 4" xfId="15722" xr:uid="{00000000-0005-0000-0000-0000BD020000}"/>
    <cellStyle name="Millares 111 2 4 2" xfId="28913" xr:uid="{00000000-0005-0000-0000-0000BE020000}"/>
    <cellStyle name="Millares 111 2 5" xfId="16778" xr:uid="{00000000-0005-0000-0000-0000BF020000}"/>
    <cellStyle name="Millares 111 2 5 2" xfId="29969" xr:uid="{00000000-0005-0000-0000-0000C0020000}"/>
    <cellStyle name="Millares 111 2 6" xfId="18059" xr:uid="{00000000-0005-0000-0000-0000C1020000}"/>
    <cellStyle name="Millares 111 2 6 2" xfId="31250" xr:uid="{00000000-0005-0000-0000-0000C2020000}"/>
    <cellStyle name="Millares 111 2 7" xfId="19345" xr:uid="{00000000-0005-0000-0000-0000C3020000}"/>
    <cellStyle name="Millares 111 2 7 2" xfId="32536" xr:uid="{00000000-0005-0000-0000-0000C4020000}"/>
    <cellStyle name="Millares 111 2 8" xfId="20649" xr:uid="{00000000-0005-0000-0000-0000C5020000}"/>
    <cellStyle name="Millares 111 2 8 2" xfId="33838" xr:uid="{00000000-0005-0000-0000-0000C6020000}"/>
    <cellStyle name="Millares 111 2 9" xfId="35363" xr:uid="{00000000-0005-0000-0000-0000C7020000}"/>
    <cellStyle name="Millares 111 3" xfId="13589" xr:uid="{00000000-0005-0000-0000-0000C8020000}"/>
    <cellStyle name="Millares 111 3 2" xfId="26780" xr:uid="{00000000-0005-0000-0000-0000C9020000}"/>
    <cellStyle name="Millares 111 4" xfId="14638" xr:uid="{00000000-0005-0000-0000-0000CA020000}"/>
    <cellStyle name="Millares 111 4 2" xfId="27829" xr:uid="{00000000-0005-0000-0000-0000CB020000}"/>
    <cellStyle name="Millares 111 5" xfId="15694" xr:uid="{00000000-0005-0000-0000-0000CC020000}"/>
    <cellStyle name="Millares 111 5 2" xfId="28885" xr:uid="{00000000-0005-0000-0000-0000CD020000}"/>
    <cellStyle name="Millares 111 6" xfId="16750" xr:uid="{00000000-0005-0000-0000-0000CE020000}"/>
    <cellStyle name="Millares 111 6 2" xfId="29941" xr:uid="{00000000-0005-0000-0000-0000CF020000}"/>
    <cellStyle name="Millares 111 7" xfId="18031" xr:uid="{00000000-0005-0000-0000-0000D0020000}"/>
    <cellStyle name="Millares 111 7 2" xfId="31222" xr:uid="{00000000-0005-0000-0000-0000D1020000}"/>
    <cellStyle name="Millares 111 8" xfId="19317" xr:uid="{00000000-0005-0000-0000-0000D2020000}"/>
    <cellStyle name="Millares 111 8 2" xfId="32508" xr:uid="{00000000-0005-0000-0000-0000D3020000}"/>
    <cellStyle name="Millares 111 9" xfId="20621" xr:uid="{00000000-0005-0000-0000-0000D4020000}"/>
    <cellStyle name="Millares 111 9 2" xfId="33810" xr:uid="{00000000-0005-0000-0000-0000D5020000}"/>
    <cellStyle name="Millares 112" xfId="12657" xr:uid="{00000000-0005-0000-0000-0000D6020000}"/>
    <cellStyle name="Millares 112 10" xfId="25849" xr:uid="{00000000-0005-0000-0000-0000D7020000}"/>
    <cellStyle name="Millares 112 11" xfId="22151" xr:uid="{00000000-0005-0000-0000-0000D8020000}"/>
    <cellStyle name="Millares 112 2" xfId="13593" xr:uid="{00000000-0005-0000-0000-0000D9020000}"/>
    <cellStyle name="Millares 112 2 2" xfId="26784" xr:uid="{00000000-0005-0000-0000-0000DA020000}"/>
    <cellStyle name="Millares 112 3" xfId="14642" xr:uid="{00000000-0005-0000-0000-0000DB020000}"/>
    <cellStyle name="Millares 112 3 2" xfId="27833" xr:uid="{00000000-0005-0000-0000-0000DC020000}"/>
    <cellStyle name="Millares 112 4" xfId="15698" xr:uid="{00000000-0005-0000-0000-0000DD020000}"/>
    <cellStyle name="Millares 112 4 2" xfId="28889" xr:uid="{00000000-0005-0000-0000-0000DE020000}"/>
    <cellStyle name="Millares 112 5" xfId="16754" xr:uid="{00000000-0005-0000-0000-0000DF020000}"/>
    <cellStyle name="Millares 112 5 2" xfId="29945" xr:uid="{00000000-0005-0000-0000-0000E0020000}"/>
    <cellStyle name="Millares 112 6" xfId="18035" xr:uid="{00000000-0005-0000-0000-0000E1020000}"/>
    <cellStyle name="Millares 112 6 2" xfId="31226" xr:uid="{00000000-0005-0000-0000-0000E2020000}"/>
    <cellStyle name="Millares 112 7" xfId="19321" xr:uid="{00000000-0005-0000-0000-0000E3020000}"/>
    <cellStyle name="Millares 112 7 2" xfId="32512" xr:uid="{00000000-0005-0000-0000-0000E4020000}"/>
    <cellStyle name="Millares 112 8" xfId="20625" xr:uid="{00000000-0005-0000-0000-0000E5020000}"/>
    <cellStyle name="Millares 112 8 2" xfId="33814" xr:uid="{00000000-0005-0000-0000-0000E6020000}"/>
    <cellStyle name="Millares 112 9" xfId="35339" xr:uid="{00000000-0005-0000-0000-0000E7020000}"/>
    <cellStyle name="Millares 113" xfId="12659" xr:uid="{00000000-0005-0000-0000-0000E8020000}"/>
    <cellStyle name="Millares 113 10" xfId="25851" xr:uid="{00000000-0005-0000-0000-0000E9020000}"/>
    <cellStyle name="Millares 113 11" xfId="22153" xr:uid="{00000000-0005-0000-0000-0000EA020000}"/>
    <cellStyle name="Millares 113 2" xfId="13595" xr:uid="{00000000-0005-0000-0000-0000EB020000}"/>
    <cellStyle name="Millares 113 2 2" xfId="26786" xr:uid="{00000000-0005-0000-0000-0000EC020000}"/>
    <cellStyle name="Millares 113 3" xfId="14644" xr:uid="{00000000-0005-0000-0000-0000ED020000}"/>
    <cellStyle name="Millares 113 3 2" xfId="27835" xr:uid="{00000000-0005-0000-0000-0000EE020000}"/>
    <cellStyle name="Millares 113 4" xfId="15700" xr:uid="{00000000-0005-0000-0000-0000EF020000}"/>
    <cellStyle name="Millares 113 4 2" xfId="28891" xr:uid="{00000000-0005-0000-0000-0000F0020000}"/>
    <cellStyle name="Millares 113 5" xfId="16756" xr:uid="{00000000-0005-0000-0000-0000F1020000}"/>
    <cellStyle name="Millares 113 5 2" xfId="29947" xr:uid="{00000000-0005-0000-0000-0000F2020000}"/>
    <cellStyle name="Millares 113 6" xfId="18037" xr:uid="{00000000-0005-0000-0000-0000F3020000}"/>
    <cellStyle name="Millares 113 6 2" xfId="31228" xr:uid="{00000000-0005-0000-0000-0000F4020000}"/>
    <cellStyle name="Millares 113 7" xfId="19323" xr:uid="{00000000-0005-0000-0000-0000F5020000}"/>
    <cellStyle name="Millares 113 7 2" xfId="32514" xr:uid="{00000000-0005-0000-0000-0000F6020000}"/>
    <cellStyle name="Millares 113 8" xfId="20627" xr:uid="{00000000-0005-0000-0000-0000F7020000}"/>
    <cellStyle name="Millares 113 8 2" xfId="33816" xr:uid="{00000000-0005-0000-0000-0000F8020000}"/>
    <cellStyle name="Millares 113 9" xfId="35341" xr:uid="{00000000-0005-0000-0000-0000F9020000}"/>
    <cellStyle name="Millares 114" xfId="12660" xr:uid="{00000000-0005-0000-0000-0000FA020000}"/>
    <cellStyle name="Millares 114 10" xfId="25852" xr:uid="{00000000-0005-0000-0000-0000FB020000}"/>
    <cellStyle name="Millares 114 11" xfId="22154" xr:uid="{00000000-0005-0000-0000-0000FC020000}"/>
    <cellStyle name="Millares 114 2" xfId="13596" xr:uid="{00000000-0005-0000-0000-0000FD020000}"/>
    <cellStyle name="Millares 114 2 2" xfId="26787" xr:uid="{00000000-0005-0000-0000-0000FE020000}"/>
    <cellStyle name="Millares 114 3" xfId="14645" xr:uid="{00000000-0005-0000-0000-0000FF020000}"/>
    <cellStyle name="Millares 114 3 2" xfId="27836" xr:uid="{00000000-0005-0000-0000-000000030000}"/>
    <cellStyle name="Millares 114 4" xfId="15701" xr:uid="{00000000-0005-0000-0000-000001030000}"/>
    <cellStyle name="Millares 114 4 2" xfId="28892" xr:uid="{00000000-0005-0000-0000-000002030000}"/>
    <cellStyle name="Millares 114 5" xfId="16757" xr:uid="{00000000-0005-0000-0000-000003030000}"/>
    <cellStyle name="Millares 114 5 2" xfId="29948" xr:uid="{00000000-0005-0000-0000-000004030000}"/>
    <cellStyle name="Millares 114 6" xfId="18038" xr:uid="{00000000-0005-0000-0000-000005030000}"/>
    <cellStyle name="Millares 114 6 2" xfId="31229" xr:uid="{00000000-0005-0000-0000-000006030000}"/>
    <cellStyle name="Millares 114 7" xfId="19324" xr:uid="{00000000-0005-0000-0000-000007030000}"/>
    <cellStyle name="Millares 114 7 2" xfId="32515" xr:uid="{00000000-0005-0000-0000-000008030000}"/>
    <cellStyle name="Millares 114 8" xfId="20628" xr:uid="{00000000-0005-0000-0000-000009030000}"/>
    <cellStyle name="Millares 114 8 2" xfId="33817" xr:uid="{00000000-0005-0000-0000-00000A030000}"/>
    <cellStyle name="Millares 114 9" xfId="35342" xr:uid="{00000000-0005-0000-0000-00000B030000}"/>
    <cellStyle name="Millares 115" xfId="12661" xr:uid="{00000000-0005-0000-0000-00000C030000}"/>
    <cellStyle name="Millares 115 10" xfId="25853" xr:uid="{00000000-0005-0000-0000-00000D030000}"/>
    <cellStyle name="Millares 115 11" xfId="22155" xr:uid="{00000000-0005-0000-0000-00000E030000}"/>
    <cellStyle name="Millares 115 2" xfId="13597" xr:uid="{00000000-0005-0000-0000-00000F030000}"/>
    <cellStyle name="Millares 115 2 2" xfId="26788" xr:uid="{00000000-0005-0000-0000-000010030000}"/>
    <cellStyle name="Millares 115 3" xfId="14646" xr:uid="{00000000-0005-0000-0000-000011030000}"/>
    <cellStyle name="Millares 115 3 2" xfId="27837" xr:uid="{00000000-0005-0000-0000-000012030000}"/>
    <cellStyle name="Millares 115 4" xfId="15702" xr:uid="{00000000-0005-0000-0000-000013030000}"/>
    <cellStyle name="Millares 115 4 2" xfId="28893" xr:uid="{00000000-0005-0000-0000-000014030000}"/>
    <cellStyle name="Millares 115 5" xfId="16758" xr:uid="{00000000-0005-0000-0000-000015030000}"/>
    <cellStyle name="Millares 115 5 2" xfId="29949" xr:uid="{00000000-0005-0000-0000-000016030000}"/>
    <cellStyle name="Millares 115 6" xfId="18039" xr:uid="{00000000-0005-0000-0000-000017030000}"/>
    <cellStyle name="Millares 115 6 2" xfId="31230" xr:uid="{00000000-0005-0000-0000-000018030000}"/>
    <cellStyle name="Millares 115 7" xfId="19325" xr:uid="{00000000-0005-0000-0000-000019030000}"/>
    <cellStyle name="Millares 115 7 2" xfId="32516" xr:uid="{00000000-0005-0000-0000-00001A030000}"/>
    <cellStyle name="Millares 115 8" xfId="20629" xr:uid="{00000000-0005-0000-0000-00001B030000}"/>
    <cellStyle name="Millares 115 8 2" xfId="33818" xr:uid="{00000000-0005-0000-0000-00001C030000}"/>
    <cellStyle name="Millares 115 9" xfId="35343" xr:uid="{00000000-0005-0000-0000-00001D030000}"/>
    <cellStyle name="Millares 116" xfId="12662" xr:uid="{00000000-0005-0000-0000-00001E030000}"/>
    <cellStyle name="Millares 116 10" xfId="25854" xr:uid="{00000000-0005-0000-0000-00001F030000}"/>
    <cellStyle name="Millares 116 11" xfId="22156" xr:uid="{00000000-0005-0000-0000-000020030000}"/>
    <cellStyle name="Millares 116 2" xfId="13598" xr:uid="{00000000-0005-0000-0000-000021030000}"/>
    <cellStyle name="Millares 116 2 2" xfId="26789" xr:uid="{00000000-0005-0000-0000-000022030000}"/>
    <cellStyle name="Millares 116 3" xfId="14647" xr:uid="{00000000-0005-0000-0000-000023030000}"/>
    <cellStyle name="Millares 116 3 2" xfId="27838" xr:uid="{00000000-0005-0000-0000-000024030000}"/>
    <cellStyle name="Millares 116 4" xfId="15703" xr:uid="{00000000-0005-0000-0000-000025030000}"/>
    <cellStyle name="Millares 116 4 2" xfId="28894" xr:uid="{00000000-0005-0000-0000-000026030000}"/>
    <cellStyle name="Millares 116 5" xfId="16759" xr:uid="{00000000-0005-0000-0000-000027030000}"/>
    <cellStyle name="Millares 116 5 2" xfId="29950" xr:uid="{00000000-0005-0000-0000-000028030000}"/>
    <cellStyle name="Millares 116 6" xfId="18040" xr:uid="{00000000-0005-0000-0000-000029030000}"/>
    <cellStyle name="Millares 116 6 2" xfId="31231" xr:uid="{00000000-0005-0000-0000-00002A030000}"/>
    <cellStyle name="Millares 116 7" xfId="19326" xr:uid="{00000000-0005-0000-0000-00002B030000}"/>
    <cellStyle name="Millares 116 7 2" xfId="32517" xr:uid="{00000000-0005-0000-0000-00002C030000}"/>
    <cellStyle name="Millares 116 8" xfId="20630" xr:uid="{00000000-0005-0000-0000-00002D030000}"/>
    <cellStyle name="Millares 116 8 2" xfId="33819" xr:uid="{00000000-0005-0000-0000-00002E030000}"/>
    <cellStyle name="Millares 116 9" xfId="35344" xr:uid="{00000000-0005-0000-0000-00002F030000}"/>
    <cellStyle name="Millares 117" xfId="12663" xr:uid="{00000000-0005-0000-0000-000030030000}"/>
    <cellStyle name="Millares 117 10" xfId="25855" xr:uid="{00000000-0005-0000-0000-000031030000}"/>
    <cellStyle name="Millares 117 11" xfId="22157" xr:uid="{00000000-0005-0000-0000-000032030000}"/>
    <cellStyle name="Millares 117 2" xfId="13599" xr:uid="{00000000-0005-0000-0000-000033030000}"/>
    <cellStyle name="Millares 117 2 2" xfId="26790" xr:uid="{00000000-0005-0000-0000-000034030000}"/>
    <cellStyle name="Millares 117 3" xfId="14648" xr:uid="{00000000-0005-0000-0000-000035030000}"/>
    <cellStyle name="Millares 117 3 2" xfId="27839" xr:uid="{00000000-0005-0000-0000-000036030000}"/>
    <cellStyle name="Millares 117 4" xfId="15704" xr:uid="{00000000-0005-0000-0000-000037030000}"/>
    <cellStyle name="Millares 117 4 2" xfId="28895" xr:uid="{00000000-0005-0000-0000-000038030000}"/>
    <cellStyle name="Millares 117 5" xfId="16760" xr:uid="{00000000-0005-0000-0000-000039030000}"/>
    <cellStyle name="Millares 117 5 2" xfId="29951" xr:uid="{00000000-0005-0000-0000-00003A030000}"/>
    <cellStyle name="Millares 117 6" xfId="18041" xr:uid="{00000000-0005-0000-0000-00003B030000}"/>
    <cellStyle name="Millares 117 6 2" xfId="31232" xr:uid="{00000000-0005-0000-0000-00003C030000}"/>
    <cellStyle name="Millares 117 7" xfId="19327" xr:uid="{00000000-0005-0000-0000-00003D030000}"/>
    <cellStyle name="Millares 117 7 2" xfId="32518" xr:uid="{00000000-0005-0000-0000-00003E030000}"/>
    <cellStyle name="Millares 117 8" xfId="20631" xr:uid="{00000000-0005-0000-0000-00003F030000}"/>
    <cellStyle name="Millares 117 8 2" xfId="33820" xr:uid="{00000000-0005-0000-0000-000040030000}"/>
    <cellStyle name="Millares 117 9" xfId="35345" xr:uid="{00000000-0005-0000-0000-000041030000}"/>
    <cellStyle name="Millares 118" xfId="12666" xr:uid="{00000000-0005-0000-0000-000042030000}"/>
    <cellStyle name="Millares 118 10" xfId="25858" xr:uid="{00000000-0005-0000-0000-000043030000}"/>
    <cellStyle name="Millares 118 11" xfId="22160" xr:uid="{00000000-0005-0000-0000-000044030000}"/>
    <cellStyle name="Millares 118 2" xfId="13602" xr:uid="{00000000-0005-0000-0000-000045030000}"/>
    <cellStyle name="Millares 118 2 2" xfId="26793" xr:uid="{00000000-0005-0000-0000-000046030000}"/>
    <cellStyle name="Millares 118 3" xfId="14651" xr:uid="{00000000-0005-0000-0000-000047030000}"/>
    <cellStyle name="Millares 118 3 2" xfId="27842" xr:uid="{00000000-0005-0000-0000-000048030000}"/>
    <cellStyle name="Millares 118 4" xfId="15707" xr:uid="{00000000-0005-0000-0000-000049030000}"/>
    <cellStyle name="Millares 118 4 2" xfId="28898" xr:uid="{00000000-0005-0000-0000-00004A030000}"/>
    <cellStyle name="Millares 118 5" xfId="16763" xr:uid="{00000000-0005-0000-0000-00004B030000}"/>
    <cellStyle name="Millares 118 5 2" xfId="29954" xr:uid="{00000000-0005-0000-0000-00004C030000}"/>
    <cellStyle name="Millares 118 6" xfId="18044" xr:uid="{00000000-0005-0000-0000-00004D030000}"/>
    <cellStyle name="Millares 118 6 2" xfId="31235" xr:uid="{00000000-0005-0000-0000-00004E030000}"/>
    <cellStyle name="Millares 118 7" xfId="19330" xr:uid="{00000000-0005-0000-0000-00004F030000}"/>
    <cellStyle name="Millares 118 7 2" xfId="32521" xr:uid="{00000000-0005-0000-0000-000050030000}"/>
    <cellStyle name="Millares 118 8" xfId="20634" xr:uid="{00000000-0005-0000-0000-000051030000}"/>
    <cellStyle name="Millares 118 8 2" xfId="33823" xr:uid="{00000000-0005-0000-0000-000052030000}"/>
    <cellStyle name="Millares 118 9" xfId="35348" xr:uid="{00000000-0005-0000-0000-000053030000}"/>
    <cellStyle name="Millares 119" xfId="12667" xr:uid="{00000000-0005-0000-0000-000054030000}"/>
    <cellStyle name="Millares 119 10" xfId="25859" xr:uid="{00000000-0005-0000-0000-000055030000}"/>
    <cellStyle name="Millares 119 11" xfId="22161" xr:uid="{00000000-0005-0000-0000-000056030000}"/>
    <cellStyle name="Millares 119 2" xfId="13603" xr:uid="{00000000-0005-0000-0000-000057030000}"/>
    <cellStyle name="Millares 119 2 2" xfId="26794" xr:uid="{00000000-0005-0000-0000-000058030000}"/>
    <cellStyle name="Millares 119 3" xfId="14652" xr:uid="{00000000-0005-0000-0000-000059030000}"/>
    <cellStyle name="Millares 119 3 2" xfId="27843" xr:uid="{00000000-0005-0000-0000-00005A030000}"/>
    <cellStyle name="Millares 119 4" xfId="15708" xr:uid="{00000000-0005-0000-0000-00005B030000}"/>
    <cellStyle name="Millares 119 4 2" xfId="28899" xr:uid="{00000000-0005-0000-0000-00005C030000}"/>
    <cellStyle name="Millares 119 5" xfId="16764" xr:uid="{00000000-0005-0000-0000-00005D030000}"/>
    <cellStyle name="Millares 119 5 2" xfId="29955" xr:uid="{00000000-0005-0000-0000-00005E030000}"/>
    <cellStyle name="Millares 119 6" xfId="18045" xr:uid="{00000000-0005-0000-0000-00005F030000}"/>
    <cellStyle name="Millares 119 6 2" xfId="31236" xr:uid="{00000000-0005-0000-0000-000060030000}"/>
    <cellStyle name="Millares 119 7" xfId="19331" xr:uid="{00000000-0005-0000-0000-000061030000}"/>
    <cellStyle name="Millares 119 7 2" xfId="32522" xr:uid="{00000000-0005-0000-0000-000062030000}"/>
    <cellStyle name="Millares 119 8" xfId="20635" xr:uid="{00000000-0005-0000-0000-000063030000}"/>
    <cellStyle name="Millares 119 8 2" xfId="33824" xr:uid="{00000000-0005-0000-0000-000064030000}"/>
    <cellStyle name="Millares 119 9" xfId="35349" xr:uid="{00000000-0005-0000-0000-000065030000}"/>
    <cellStyle name="Millares 12" xfId="87" xr:uid="{00000000-0005-0000-0000-000066030000}"/>
    <cellStyle name="Millares 12 10" xfId="18420" xr:uid="{00000000-0005-0000-0000-000067030000}"/>
    <cellStyle name="Millares 12 10 2" xfId="31611" xr:uid="{00000000-0005-0000-0000-000068030000}"/>
    <cellStyle name="Millares 12 11" xfId="19724" xr:uid="{00000000-0005-0000-0000-000069030000}"/>
    <cellStyle name="Millares 12 11 2" xfId="32913" xr:uid="{00000000-0005-0000-0000-00006A030000}"/>
    <cellStyle name="Millares 12 12" xfId="34438" xr:uid="{00000000-0005-0000-0000-00006B030000}"/>
    <cellStyle name="Millares 12 13" xfId="24784" xr:uid="{00000000-0005-0000-0000-00006C030000}"/>
    <cellStyle name="Millares 12 14" xfId="21250" xr:uid="{00000000-0005-0000-0000-00006D030000}"/>
    <cellStyle name="Millares 12 15" xfId="37919" xr:uid="{00000000-0005-0000-0000-00006E030000}"/>
    <cellStyle name="Millares 12 16" xfId="37967" xr:uid="{00000000-0005-0000-0000-00006F030000}"/>
    <cellStyle name="Millares 12 2" xfId="94" xr:uid="{00000000-0005-0000-0000-000070030000}"/>
    <cellStyle name="Millares 12 2 10" xfId="34443" xr:uid="{00000000-0005-0000-0000-000071030000}"/>
    <cellStyle name="Millares 12 2 11" xfId="24791" xr:uid="{00000000-0005-0000-0000-000072030000}"/>
    <cellStyle name="Millares 12 2 12" xfId="21255" xr:uid="{00000000-0005-0000-0000-000073030000}"/>
    <cellStyle name="Millares 12 2 13" xfId="37920" xr:uid="{00000000-0005-0000-0000-000074030000}"/>
    <cellStyle name="Millares 12 2 14" xfId="37968" xr:uid="{00000000-0005-0000-0000-000075030000}"/>
    <cellStyle name="Millares 12 2 2" xfId="4424" xr:uid="{00000000-0005-0000-0000-000076030000}"/>
    <cellStyle name="Millares 12 2 2 10" xfId="24939" xr:uid="{00000000-0005-0000-0000-000077030000}"/>
    <cellStyle name="Millares 12 2 2 11" xfId="21334" xr:uid="{00000000-0005-0000-0000-000078030000}"/>
    <cellStyle name="Millares 12 2 2 2" xfId="12776" xr:uid="{00000000-0005-0000-0000-000079030000}"/>
    <cellStyle name="Millares 12 2 2 2 2" xfId="25967" xr:uid="{00000000-0005-0000-0000-00007A030000}"/>
    <cellStyle name="Millares 12 2 2 3" xfId="13825" xr:uid="{00000000-0005-0000-0000-00007B030000}"/>
    <cellStyle name="Millares 12 2 2 3 2" xfId="27016" xr:uid="{00000000-0005-0000-0000-00007C030000}"/>
    <cellStyle name="Millares 12 2 2 4" xfId="14881" xr:uid="{00000000-0005-0000-0000-00007D030000}"/>
    <cellStyle name="Millares 12 2 2 4 2" xfId="28072" xr:uid="{00000000-0005-0000-0000-00007E030000}"/>
    <cellStyle name="Millares 12 2 2 5" xfId="15937" xr:uid="{00000000-0005-0000-0000-00007F030000}"/>
    <cellStyle name="Millares 12 2 2 5 2" xfId="29128" xr:uid="{00000000-0005-0000-0000-000080030000}"/>
    <cellStyle name="Millares 12 2 2 6" xfId="17218" xr:uid="{00000000-0005-0000-0000-000081030000}"/>
    <cellStyle name="Millares 12 2 2 6 2" xfId="30409" xr:uid="{00000000-0005-0000-0000-000082030000}"/>
    <cellStyle name="Millares 12 2 2 7" xfId="18504" xr:uid="{00000000-0005-0000-0000-000083030000}"/>
    <cellStyle name="Millares 12 2 2 7 2" xfId="31695" xr:uid="{00000000-0005-0000-0000-000084030000}"/>
    <cellStyle name="Millares 12 2 2 8" xfId="19808" xr:uid="{00000000-0005-0000-0000-000085030000}"/>
    <cellStyle name="Millares 12 2 2 8 2" xfId="32997" xr:uid="{00000000-0005-0000-0000-000086030000}"/>
    <cellStyle name="Millares 12 2 2 9" xfId="34522" xr:uid="{00000000-0005-0000-0000-000087030000}"/>
    <cellStyle name="Millares 12 2 3" xfId="12697" xr:uid="{00000000-0005-0000-0000-000088030000}"/>
    <cellStyle name="Millares 12 2 3 2" xfId="25888" xr:uid="{00000000-0005-0000-0000-000089030000}"/>
    <cellStyle name="Millares 12 2 4" xfId="13746" xr:uid="{00000000-0005-0000-0000-00008A030000}"/>
    <cellStyle name="Millares 12 2 4 2" xfId="26937" xr:uid="{00000000-0005-0000-0000-00008B030000}"/>
    <cellStyle name="Millares 12 2 5" xfId="14802" xr:uid="{00000000-0005-0000-0000-00008C030000}"/>
    <cellStyle name="Millares 12 2 5 2" xfId="27993" xr:uid="{00000000-0005-0000-0000-00008D030000}"/>
    <cellStyle name="Millares 12 2 6" xfId="15858" xr:uid="{00000000-0005-0000-0000-00008E030000}"/>
    <cellStyle name="Millares 12 2 6 2" xfId="29049" xr:uid="{00000000-0005-0000-0000-00008F030000}"/>
    <cellStyle name="Millares 12 2 7" xfId="17139" xr:uid="{00000000-0005-0000-0000-000090030000}"/>
    <cellStyle name="Millares 12 2 7 2" xfId="30330" xr:uid="{00000000-0005-0000-0000-000091030000}"/>
    <cellStyle name="Millares 12 2 8" xfId="18425" xr:uid="{00000000-0005-0000-0000-000092030000}"/>
    <cellStyle name="Millares 12 2 8 2" xfId="31616" xr:uid="{00000000-0005-0000-0000-000093030000}"/>
    <cellStyle name="Millares 12 2 9" xfId="19729" xr:uid="{00000000-0005-0000-0000-000094030000}"/>
    <cellStyle name="Millares 12 2 9 2" xfId="32918" xr:uid="{00000000-0005-0000-0000-000095030000}"/>
    <cellStyle name="Millares 12 3" xfId="93" xr:uid="{00000000-0005-0000-0000-000096030000}"/>
    <cellStyle name="Millares 12 3 10" xfId="34442" xr:uid="{00000000-0005-0000-0000-000097030000}"/>
    <cellStyle name="Millares 12 3 11" xfId="24790" xr:uid="{00000000-0005-0000-0000-000098030000}"/>
    <cellStyle name="Millares 12 3 12" xfId="21254" xr:uid="{00000000-0005-0000-0000-000099030000}"/>
    <cellStyle name="Millares 12 3 13" xfId="37921" xr:uid="{00000000-0005-0000-0000-00009A030000}"/>
    <cellStyle name="Millares 12 3 14" xfId="37969" xr:uid="{00000000-0005-0000-0000-00009B030000}"/>
    <cellStyle name="Millares 12 3 2" xfId="4425" xr:uid="{00000000-0005-0000-0000-00009C030000}"/>
    <cellStyle name="Millares 12 3 2 10" xfId="24940" xr:uid="{00000000-0005-0000-0000-00009D030000}"/>
    <cellStyle name="Millares 12 3 2 11" xfId="21335" xr:uid="{00000000-0005-0000-0000-00009E030000}"/>
    <cellStyle name="Millares 12 3 2 2" xfId="12777" xr:uid="{00000000-0005-0000-0000-00009F030000}"/>
    <cellStyle name="Millares 12 3 2 2 2" xfId="25968" xr:uid="{00000000-0005-0000-0000-0000A0030000}"/>
    <cellStyle name="Millares 12 3 2 3" xfId="13826" xr:uid="{00000000-0005-0000-0000-0000A1030000}"/>
    <cellStyle name="Millares 12 3 2 3 2" xfId="27017" xr:uid="{00000000-0005-0000-0000-0000A2030000}"/>
    <cellStyle name="Millares 12 3 2 4" xfId="14882" xr:uid="{00000000-0005-0000-0000-0000A3030000}"/>
    <cellStyle name="Millares 12 3 2 4 2" xfId="28073" xr:uid="{00000000-0005-0000-0000-0000A4030000}"/>
    <cellStyle name="Millares 12 3 2 5" xfId="15938" xr:uid="{00000000-0005-0000-0000-0000A5030000}"/>
    <cellStyle name="Millares 12 3 2 5 2" xfId="29129" xr:uid="{00000000-0005-0000-0000-0000A6030000}"/>
    <cellStyle name="Millares 12 3 2 6" xfId="17219" xr:uid="{00000000-0005-0000-0000-0000A7030000}"/>
    <cellStyle name="Millares 12 3 2 6 2" xfId="30410" xr:uid="{00000000-0005-0000-0000-0000A8030000}"/>
    <cellStyle name="Millares 12 3 2 7" xfId="18505" xr:uid="{00000000-0005-0000-0000-0000A9030000}"/>
    <cellStyle name="Millares 12 3 2 7 2" xfId="31696" xr:uid="{00000000-0005-0000-0000-0000AA030000}"/>
    <cellStyle name="Millares 12 3 2 8" xfId="19809" xr:uid="{00000000-0005-0000-0000-0000AB030000}"/>
    <cellStyle name="Millares 12 3 2 8 2" xfId="32998" xr:uid="{00000000-0005-0000-0000-0000AC030000}"/>
    <cellStyle name="Millares 12 3 2 9" xfId="34523" xr:uid="{00000000-0005-0000-0000-0000AD030000}"/>
    <cellStyle name="Millares 12 3 3" xfId="12696" xr:uid="{00000000-0005-0000-0000-0000AE030000}"/>
    <cellStyle name="Millares 12 3 3 2" xfId="25887" xr:uid="{00000000-0005-0000-0000-0000AF030000}"/>
    <cellStyle name="Millares 12 3 4" xfId="13745" xr:uid="{00000000-0005-0000-0000-0000B0030000}"/>
    <cellStyle name="Millares 12 3 4 2" xfId="26936" xr:uid="{00000000-0005-0000-0000-0000B1030000}"/>
    <cellStyle name="Millares 12 3 5" xfId="14801" xr:uid="{00000000-0005-0000-0000-0000B2030000}"/>
    <cellStyle name="Millares 12 3 5 2" xfId="27992" xr:uid="{00000000-0005-0000-0000-0000B3030000}"/>
    <cellStyle name="Millares 12 3 6" xfId="15857" xr:uid="{00000000-0005-0000-0000-0000B4030000}"/>
    <cellStyle name="Millares 12 3 6 2" xfId="29048" xr:uid="{00000000-0005-0000-0000-0000B5030000}"/>
    <cellStyle name="Millares 12 3 7" xfId="17138" xr:uid="{00000000-0005-0000-0000-0000B6030000}"/>
    <cellStyle name="Millares 12 3 7 2" xfId="30329" xr:uid="{00000000-0005-0000-0000-0000B7030000}"/>
    <cellStyle name="Millares 12 3 8" xfId="18424" xr:uid="{00000000-0005-0000-0000-0000B8030000}"/>
    <cellStyle name="Millares 12 3 8 2" xfId="31615" xr:uid="{00000000-0005-0000-0000-0000B9030000}"/>
    <cellStyle name="Millares 12 3 9" xfId="19728" xr:uid="{00000000-0005-0000-0000-0000BA030000}"/>
    <cellStyle name="Millares 12 3 9 2" xfId="32917" xr:uid="{00000000-0005-0000-0000-0000BB030000}"/>
    <cellStyle name="Millares 12 4" xfId="4423" xr:uid="{00000000-0005-0000-0000-0000BC030000}"/>
    <cellStyle name="Millares 12 4 10" xfId="24938" xr:uid="{00000000-0005-0000-0000-0000BD030000}"/>
    <cellStyle name="Millares 12 4 11" xfId="21333" xr:uid="{00000000-0005-0000-0000-0000BE030000}"/>
    <cellStyle name="Millares 12 4 2" xfId="12775" xr:uid="{00000000-0005-0000-0000-0000BF030000}"/>
    <cellStyle name="Millares 12 4 2 2" xfId="25966" xr:uid="{00000000-0005-0000-0000-0000C0030000}"/>
    <cellStyle name="Millares 12 4 3" xfId="13824" xr:uid="{00000000-0005-0000-0000-0000C1030000}"/>
    <cellStyle name="Millares 12 4 3 2" xfId="27015" xr:uid="{00000000-0005-0000-0000-0000C2030000}"/>
    <cellStyle name="Millares 12 4 4" xfId="14880" xr:uid="{00000000-0005-0000-0000-0000C3030000}"/>
    <cellStyle name="Millares 12 4 4 2" xfId="28071" xr:uid="{00000000-0005-0000-0000-0000C4030000}"/>
    <cellStyle name="Millares 12 4 5" xfId="15936" xr:uid="{00000000-0005-0000-0000-0000C5030000}"/>
    <cellStyle name="Millares 12 4 5 2" xfId="29127" xr:uid="{00000000-0005-0000-0000-0000C6030000}"/>
    <cellStyle name="Millares 12 4 6" xfId="17217" xr:uid="{00000000-0005-0000-0000-0000C7030000}"/>
    <cellStyle name="Millares 12 4 6 2" xfId="30408" xr:uid="{00000000-0005-0000-0000-0000C8030000}"/>
    <cellStyle name="Millares 12 4 7" xfId="18503" xr:uid="{00000000-0005-0000-0000-0000C9030000}"/>
    <cellStyle name="Millares 12 4 7 2" xfId="31694" xr:uid="{00000000-0005-0000-0000-0000CA030000}"/>
    <cellStyle name="Millares 12 4 8" xfId="19807" xr:uid="{00000000-0005-0000-0000-0000CB030000}"/>
    <cellStyle name="Millares 12 4 8 2" xfId="32996" xr:uid="{00000000-0005-0000-0000-0000CC030000}"/>
    <cellStyle name="Millares 12 4 9" xfId="34521" xr:uid="{00000000-0005-0000-0000-0000CD030000}"/>
    <cellStyle name="Millares 12 5" xfId="12692" xr:uid="{00000000-0005-0000-0000-0000CE030000}"/>
    <cellStyle name="Millares 12 5 2" xfId="25883" xr:uid="{00000000-0005-0000-0000-0000CF030000}"/>
    <cellStyle name="Millares 12 6" xfId="13741" xr:uid="{00000000-0005-0000-0000-0000D0030000}"/>
    <cellStyle name="Millares 12 6 2" xfId="26932" xr:uid="{00000000-0005-0000-0000-0000D1030000}"/>
    <cellStyle name="Millares 12 7" xfId="14797" xr:uid="{00000000-0005-0000-0000-0000D2030000}"/>
    <cellStyle name="Millares 12 7 2" xfId="27988" xr:uid="{00000000-0005-0000-0000-0000D3030000}"/>
    <cellStyle name="Millares 12 8" xfId="15853" xr:uid="{00000000-0005-0000-0000-0000D4030000}"/>
    <cellStyle name="Millares 12 8 2" xfId="29044" xr:uid="{00000000-0005-0000-0000-0000D5030000}"/>
    <cellStyle name="Millares 12 9" xfId="17134" xr:uid="{00000000-0005-0000-0000-0000D6030000}"/>
    <cellStyle name="Millares 12 9 2" xfId="30325" xr:uid="{00000000-0005-0000-0000-0000D7030000}"/>
    <cellStyle name="Millares 120" xfId="12668" xr:uid="{00000000-0005-0000-0000-0000D8030000}"/>
    <cellStyle name="Millares 120 10" xfId="25860" xr:uid="{00000000-0005-0000-0000-0000D9030000}"/>
    <cellStyle name="Millares 120 11" xfId="22162" xr:uid="{00000000-0005-0000-0000-0000DA030000}"/>
    <cellStyle name="Millares 120 2" xfId="13604" xr:uid="{00000000-0005-0000-0000-0000DB030000}"/>
    <cellStyle name="Millares 120 2 2" xfId="26795" xr:uid="{00000000-0005-0000-0000-0000DC030000}"/>
    <cellStyle name="Millares 120 3" xfId="14653" xr:uid="{00000000-0005-0000-0000-0000DD030000}"/>
    <cellStyle name="Millares 120 3 2" xfId="27844" xr:uid="{00000000-0005-0000-0000-0000DE030000}"/>
    <cellStyle name="Millares 120 4" xfId="15709" xr:uid="{00000000-0005-0000-0000-0000DF030000}"/>
    <cellStyle name="Millares 120 4 2" xfId="28900" xr:uid="{00000000-0005-0000-0000-0000E0030000}"/>
    <cellStyle name="Millares 120 5" xfId="16765" xr:uid="{00000000-0005-0000-0000-0000E1030000}"/>
    <cellStyle name="Millares 120 5 2" xfId="29956" xr:uid="{00000000-0005-0000-0000-0000E2030000}"/>
    <cellStyle name="Millares 120 6" xfId="18046" xr:uid="{00000000-0005-0000-0000-0000E3030000}"/>
    <cellStyle name="Millares 120 6 2" xfId="31237" xr:uid="{00000000-0005-0000-0000-0000E4030000}"/>
    <cellStyle name="Millares 120 7" xfId="19332" xr:uid="{00000000-0005-0000-0000-0000E5030000}"/>
    <cellStyle name="Millares 120 7 2" xfId="32523" xr:uid="{00000000-0005-0000-0000-0000E6030000}"/>
    <cellStyle name="Millares 120 8" xfId="20636" xr:uid="{00000000-0005-0000-0000-0000E7030000}"/>
    <cellStyle name="Millares 120 8 2" xfId="33825" xr:uid="{00000000-0005-0000-0000-0000E8030000}"/>
    <cellStyle name="Millares 120 9" xfId="35350" xr:uid="{00000000-0005-0000-0000-0000E9030000}"/>
    <cellStyle name="Millares 121" xfId="12669" xr:uid="{00000000-0005-0000-0000-0000EA030000}"/>
    <cellStyle name="Millares 121 10" xfId="25861" xr:uid="{00000000-0005-0000-0000-0000EB030000}"/>
    <cellStyle name="Millares 121 11" xfId="22163" xr:uid="{00000000-0005-0000-0000-0000EC030000}"/>
    <cellStyle name="Millares 121 2" xfId="13605" xr:uid="{00000000-0005-0000-0000-0000ED030000}"/>
    <cellStyle name="Millares 121 2 2" xfId="26796" xr:uid="{00000000-0005-0000-0000-0000EE030000}"/>
    <cellStyle name="Millares 121 3" xfId="14654" xr:uid="{00000000-0005-0000-0000-0000EF030000}"/>
    <cellStyle name="Millares 121 3 2" xfId="27845" xr:uid="{00000000-0005-0000-0000-0000F0030000}"/>
    <cellStyle name="Millares 121 4" xfId="15710" xr:uid="{00000000-0005-0000-0000-0000F1030000}"/>
    <cellStyle name="Millares 121 4 2" xfId="28901" xr:uid="{00000000-0005-0000-0000-0000F2030000}"/>
    <cellStyle name="Millares 121 5" xfId="16766" xr:uid="{00000000-0005-0000-0000-0000F3030000}"/>
    <cellStyle name="Millares 121 5 2" xfId="29957" xr:uid="{00000000-0005-0000-0000-0000F4030000}"/>
    <cellStyle name="Millares 121 6" xfId="18047" xr:uid="{00000000-0005-0000-0000-0000F5030000}"/>
    <cellStyle name="Millares 121 6 2" xfId="31238" xr:uid="{00000000-0005-0000-0000-0000F6030000}"/>
    <cellStyle name="Millares 121 7" xfId="19333" xr:uid="{00000000-0005-0000-0000-0000F7030000}"/>
    <cellStyle name="Millares 121 7 2" xfId="32524" xr:uid="{00000000-0005-0000-0000-0000F8030000}"/>
    <cellStyle name="Millares 121 8" xfId="20637" xr:uid="{00000000-0005-0000-0000-0000F9030000}"/>
    <cellStyle name="Millares 121 8 2" xfId="33826" xr:uid="{00000000-0005-0000-0000-0000FA030000}"/>
    <cellStyle name="Millares 121 9" xfId="35351" xr:uid="{00000000-0005-0000-0000-0000FB030000}"/>
    <cellStyle name="Millares 122" xfId="12674" xr:uid="{00000000-0005-0000-0000-0000FC030000}"/>
    <cellStyle name="Millares 122 10" xfId="25866" xr:uid="{00000000-0005-0000-0000-0000FD030000}"/>
    <cellStyle name="Millares 122 11" xfId="22168" xr:uid="{00000000-0005-0000-0000-0000FE030000}"/>
    <cellStyle name="Millares 122 2" xfId="13610" xr:uid="{00000000-0005-0000-0000-0000FF030000}"/>
    <cellStyle name="Millares 122 2 2" xfId="26801" xr:uid="{00000000-0005-0000-0000-000000040000}"/>
    <cellStyle name="Millares 122 3" xfId="14659" xr:uid="{00000000-0005-0000-0000-000001040000}"/>
    <cellStyle name="Millares 122 3 2" xfId="27850" xr:uid="{00000000-0005-0000-0000-000002040000}"/>
    <cellStyle name="Millares 122 4" xfId="15715" xr:uid="{00000000-0005-0000-0000-000003040000}"/>
    <cellStyle name="Millares 122 4 2" xfId="28906" xr:uid="{00000000-0005-0000-0000-000004040000}"/>
    <cellStyle name="Millares 122 5" xfId="16771" xr:uid="{00000000-0005-0000-0000-000005040000}"/>
    <cellStyle name="Millares 122 5 2" xfId="29962" xr:uid="{00000000-0005-0000-0000-000006040000}"/>
    <cellStyle name="Millares 122 6" xfId="18052" xr:uid="{00000000-0005-0000-0000-000007040000}"/>
    <cellStyle name="Millares 122 6 2" xfId="31243" xr:uid="{00000000-0005-0000-0000-000008040000}"/>
    <cellStyle name="Millares 122 7" xfId="19338" xr:uid="{00000000-0005-0000-0000-000009040000}"/>
    <cellStyle name="Millares 122 7 2" xfId="32529" xr:uid="{00000000-0005-0000-0000-00000A040000}"/>
    <cellStyle name="Millares 122 8" xfId="20642" xr:uid="{00000000-0005-0000-0000-00000B040000}"/>
    <cellStyle name="Millares 122 8 2" xfId="33831" xr:uid="{00000000-0005-0000-0000-00000C040000}"/>
    <cellStyle name="Millares 122 9" xfId="35356" xr:uid="{00000000-0005-0000-0000-00000D040000}"/>
    <cellStyle name="Millares 123" xfId="12675" xr:uid="{00000000-0005-0000-0000-00000E040000}"/>
    <cellStyle name="Millares 123 10" xfId="25867" xr:uid="{00000000-0005-0000-0000-00000F040000}"/>
    <cellStyle name="Millares 123 11" xfId="22169" xr:uid="{00000000-0005-0000-0000-000010040000}"/>
    <cellStyle name="Millares 123 2" xfId="13611" xr:uid="{00000000-0005-0000-0000-000011040000}"/>
    <cellStyle name="Millares 123 2 2" xfId="26802" xr:uid="{00000000-0005-0000-0000-000012040000}"/>
    <cellStyle name="Millares 123 3" xfId="14660" xr:uid="{00000000-0005-0000-0000-000013040000}"/>
    <cellStyle name="Millares 123 3 2" xfId="27851" xr:uid="{00000000-0005-0000-0000-000014040000}"/>
    <cellStyle name="Millares 123 4" xfId="15716" xr:uid="{00000000-0005-0000-0000-000015040000}"/>
    <cellStyle name="Millares 123 4 2" xfId="28907" xr:uid="{00000000-0005-0000-0000-000016040000}"/>
    <cellStyle name="Millares 123 5" xfId="16772" xr:uid="{00000000-0005-0000-0000-000017040000}"/>
    <cellStyle name="Millares 123 5 2" xfId="29963" xr:uid="{00000000-0005-0000-0000-000018040000}"/>
    <cellStyle name="Millares 123 6" xfId="18053" xr:uid="{00000000-0005-0000-0000-000019040000}"/>
    <cellStyle name="Millares 123 6 2" xfId="31244" xr:uid="{00000000-0005-0000-0000-00001A040000}"/>
    <cellStyle name="Millares 123 7" xfId="19339" xr:uid="{00000000-0005-0000-0000-00001B040000}"/>
    <cellStyle name="Millares 123 7 2" xfId="32530" xr:uid="{00000000-0005-0000-0000-00001C040000}"/>
    <cellStyle name="Millares 123 8" xfId="20643" xr:uid="{00000000-0005-0000-0000-00001D040000}"/>
    <cellStyle name="Millares 123 8 2" xfId="33832" xr:uid="{00000000-0005-0000-0000-00001E040000}"/>
    <cellStyle name="Millares 123 9" xfId="35357" xr:uid="{00000000-0005-0000-0000-00001F040000}"/>
    <cellStyle name="Millares 124" xfId="12676" xr:uid="{00000000-0005-0000-0000-000020040000}"/>
    <cellStyle name="Millares 124 10" xfId="25868" xr:uid="{00000000-0005-0000-0000-000021040000}"/>
    <cellStyle name="Millares 124 11" xfId="22170" xr:uid="{00000000-0005-0000-0000-000022040000}"/>
    <cellStyle name="Millares 124 2" xfId="13612" xr:uid="{00000000-0005-0000-0000-000023040000}"/>
    <cellStyle name="Millares 124 2 2" xfId="26803" xr:uid="{00000000-0005-0000-0000-000024040000}"/>
    <cellStyle name="Millares 124 3" xfId="14661" xr:uid="{00000000-0005-0000-0000-000025040000}"/>
    <cellStyle name="Millares 124 3 2" xfId="27852" xr:uid="{00000000-0005-0000-0000-000026040000}"/>
    <cellStyle name="Millares 124 4" xfId="15717" xr:uid="{00000000-0005-0000-0000-000027040000}"/>
    <cellStyle name="Millares 124 4 2" xfId="28908" xr:uid="{00000000-0005-0000-0000-000028040000}"/>
    <cellStyle name="Millares 124 5" xfId="16773" xr:uid="{00000000-0005-0000-0000-000029040000}"/>
    <cellStyle name="Millares 124 5 2" xfId="29964" xr:uid="{00000000-0005-0000-0000-00002A040000}"/>
    <cellStyle name="Millares 124 6" xfId="18054" xr:uid="{00000000-0005-0000-0000-00002B040000}"/>
    <cellStyle name="Millares 124 6 2" xfId="31245" xr:uid="{00000000-0005-0000-0000-00002C040000}"/>
    <cellStyle name="Millares 124 7" xfId="19340" xr:uid="{00000000-0005-0000-0000-00002D040000}"/>
    <cellStyle name="Millares 124 7 2" xfId="32531" xr:uid="{00000000-0005-0000-0000-00002E040000}"/>
    <cellStyle name="Millares 124 8" xfId="20644" xr:uid="{00000000-0005-0000-0000-00002F040000}"/>
    <cellStyle name="Millares 124 8 2" xfId="33833" xr:uid="{00000000-0005-0000-0000-000030040000}"/>
    <cellStyle name="Millares 124 9" xfId="35358" xr:uid="{00000000-0005-0000-0000-000031040000}"/>
    <cellStyle name="Millares 125" xfId="12677" xr:uid="{00000000-0005-0000-0000-000032040000}"/>
    <cellStyle name="Millares 125 10" xfId="25869" xr:uid="{00000000-0005-0000-0000-000033040000}"/>
    <cellStyle name="Millares 125 11" xfId="22171" xr:uid="{00000000-0005-0000-0000-000034040000}"/>
    <cellStyle name="Millares 125 2" xfId="13613" xr:uid="{00000000-0005-0000-0000-000035040000}"/>
    <cellStyle name="Millares 125 2 2" xfId="26804" xr:uid="{00000000-0005-0000-0000-000036040000}"/>
    <cellStyle name="Millares 125 3" xfId="14662" xr:uid="{00000000-0005-0000-0000-000037040000}"/>
    <cellStyle name="Millares 125 3 2" xfId="27853" xr:uid="{00000000-0005-0000-0000-000038040000}"/>
    <cellStyle name="Millares 125 4" xfId="15718" xr:uid="{00000000-0005-0000-0000-000039040000}"/>
    <cellStyle name="Millares 125 4 2" xfId="28909" xr:uid="{00000000-0005-0000-0000-00003A040000}"/>
    <cellStyle name="Millares 125 5" xfId="16774" xr:uid="{00000000-0005-0000-0000-00003B040000}"/>
    <cellStyle name="Millares 125 5 2" xfId="29965" xr:uid="{00000000-0005-0000-0000-00003C040000}"/>
    <cellStyle name="Millares 125 6" xfId="18055" xr:uid="{00000000-0005-0000-0000-00003D040000}"/>
    <cellStyle name="Millares 125 6 2" xfId="31246" xr:uid="{00000000-0005-0000-0000-00003E040000}"/>
    <cellStyle name="Millares 125 7" xfId="19341" xr:uid="{00000000-0005-0000-0000-00003F040000}"/>
    <cellStyle name="Millares 125 7 2" xfId="32532" xr:uid="{00000000-0005-0000-0000-000040040000}"/>
    <cellStyle name="Millares 125 8" xfId="20645" xr:uid="{00000000-0005-0000-0000-000041040000}"/>
    <cellStyle name="Millares 125 8 2" xfId="33834" xr:uid="{00000000-0005-0000-0000-000042040000}"/>
    <cellStyle name="Millares 125 9" xfId="35359" xr:uid="{00000000-0005-0000-0000-000043040000}"/>
    <cellStyle name="Millares 126" xfId="12679" xr:uid="{00000000-0005-0000-0000-000044040000}"/>
    <cellStyle name="Millares 126 10" xfId="25871" xr:uid="{00000000-0005-0000-0000-000045040000}"/>
    <cellStyle name="Millares 126 11" xfId="22173" xr:uid="{00000000-0005-0000-0000-000046040000}"/>
    <cellStyle name="Millares 126 2" xfId="13615" xr:uid="{00000000-0005-0000-0000-000047040000}"/>
    <cellStyle name="Millares 126 2 2" xfId="26806" xr:uid="{00000000-0005-0000-0000-000048040000}"/>
    <cellStyle name="Millares 126 3" xfId="14664" xr:uid="{00000000-0005-0000-0000-000049040000}"/>
    <cellStyle name="Millares 126 3 2" xfId="27855" xr:uid="{00000000-0005-0000-0000-00004A040000}"/>
    <cellStyle name="Millares 126 4" xfId="15720" xr:uid="{00000000-0005-0000-0000-00004B040000}"/>
    <cellStyle name="Millares 126 4 2" xfId="28911" xr:uid="{00000000-0005-0000-0000-00004C040000}"/>
    <cellStyle name="Millares 126 5" xfId="16776" xr:uid="{00000000-0005-0000-0000-00004D040000}"/>
    <cellStyle name="Millares 126 5 2" xfId="29967" xr:uid="{00000000-0005-0000-0000-00004E040000}"/>
    <cellStyle name="Millares 126 6" xfId="18057" xr:uid="{00000000-0005-0000-0000-00004F040000}"/>
    <cellStyle name="Millares 126 6 2" xfId="31248" xr:uid="{00000000-0005-0000-0000-000050040000}"/>
    <cellStyle name="Millares 126 7" xfId="19343" xr:uid="{00000000-0005-0000-0000-000051040000}"/>
    <cellStyle name="Millares 126 7 2" xfId="32534" xr:uid="{00000000-0005-0000-0000-000052040000}"/>
    <cellStyle name="Millares 126 8" xfId="20647" xr:uid="{00000000-0005-0000-0000-000053040000}"/>
    <cellStyle name="Millares 126 8 2" xfId="33836" xr:uid="{00000000-0005-0000-0000-000054040000}"/>
    <cellStyle name="Millares 126 9" xfId="35361" xr:uid="{00000000-0005-0000-0000-000055040000}"/>
    <cellStyle name="Millares 127" xfId="12681" xr:uid="{00000000-0005-0000-0000-000056040000}"/>
    <cellStyle name="Millares 127 10" xfId="25872" xr:uid="{00000000-0005-0000-0000-000057040000}"/>
    <cellStyle name="Millares 127 11" xfId="22174" xr:uid="{00000000-0005-0000-0000-000058040000}"/>
    <cellStyle name="Millares 127 2" xfId="13616" xr:uid="{00000000-0005-0000-0000-000059040000}"/>
    <cellStyle name="Millares 127 2 2" xfId="26807" xr:uid="{00000000-0005-0000-0000-00005A040000}"/>
    <cellStyle name="Millares 127 3" xfId="14665" xr:uid="{00000000-0005-0000-0000-00005B040000}"/>
    <cellStyle name="Millares 127 3 2" xfId="27856" xr:uid="{00000000-0005-0000-0000-00005C040000}"/>
    <cellStyle name="Millares 127 4" xfId="15721" xr:uid="{00000000-0005-0000-0000-00005D040000}"/>
    <cellStyle name="Millares 127 4 2" xfId="28912" xr:uid="{00000000-0005-0000-0000-00005E040000}"/>
    <cellStyle name="Millares 127 5" xfId="16777" xr:uid="{00000000-0005-0000-0000-00005F040000}"/>
    <cellStyle name="Millares 127 5 2" xfId="29968" xr:uid="{00000000-0005-0000-0000-000060040000}"/>
    <cellStyle name="Millares 127 6" xfId="18058" xr:uid="{00000000-0005-0000-0000-000061040000}"/>
    <cellStyle name="Millares 127 6 2" xfId="31249" xr:uid="{00000000-0005-0000-0000-000062040000}"/>
    <cellStyle name="Millares 127 7" xfId="19344" xr:uid="{00000000-0005-0000-0000-000063040000}"/>
    <cellStyle name="Millares 127 7 2" xfId="32535" xr:uid="{00000000-0005-0000-0000-000064040000}"/>
    <cellStyle name="Millares 127 8" xfId="20648" xr:uid="{00000000-0005-0000-0000-000065040000}"/>
    <cellStyle name="Millares 127 8 2" xfId="33837" xr:uid="{00000000-0005-0000-0000-000066040000}"/>
    <cellStyle name="Millares 127 9" xfId="35362" xr:uid="{00000000-0005-0000-0000-000067040000}"/>
    <cellStyle name="Millares 128" xfId="33" xr:uid="{00000000-0005-0000-0000-000068040000}"/>
    <cellStyle name="Millares 128 10" xfId="24743" xr:uid="{00000000-0005-0000-0000-000069040000}"/>
    <cellStyle name="Millares 128 11" xfId="22176" xr:uid="{00000000-0005-0000-0000-00006A040000}"/>
    <cellStyle name="Millares 128 2" xfId="13618" xr:uid="{00000000-0005-0000-0000-00006B040000}"/>
    <cellStyle name="Millares 128 2 2" xfId="26809" xr:uid="{00000000-0005-0000-0000-00006C040000}"/>
    <cellStyle name="Millares 128 3" xfId="14667" xr:uid="{00000000-0005-0000-0000-00006D040000}"/>
    <cellStyle name="Millares 128 3 2" xfId="27858" xr:uid="{00000000-0005-0000-0000-00006E040000}"/>
    <cellStyle name="Millares 128 4" xfId="15723" xr:uid="{00000000-0005-0000-0000-00006F040000}"/>
    <cellStyle name="Millares 128 4 2" xfId="28914" xr:uid="{00000000-0005-0000-0000-000070040000}"/>
    <cellStyle name="Millares 128 5" xfId="16779" xr:uid="{00000000-0005-0000-0000-000071040000}"/>
    <cellStyle name="Millares 128 5 2" xfId="29970" xr:uid="{00000000-0005-0000-0000-000072040000}"/>
    <cellStyle name="Millares 128 6" xfId="18060" xr:uid="{00000000-0005-0000-0000-000073040000}"/>
    <cellStyle name="Millares 128 6 2" xfId="31251" xr:uid="{00000000-0005-0000-0000-000074040000}"/>
    <cellStyle name="Millares 128 7" xfId="19346" xr:uid="{00000000-0005-0000-0000-000075040000}"/>
    <cellStyle name="Millares 128 7 2" xfId="32537" xr:uid="{00000000-0005-0000-0000-000076040000}"/>
    <cellStyle name="Millares 128 8" xfId="20650" xr:uid="{00000000-0005-0000-0000-000077040000}"/>
    <cellStyle name="Millares 128 8 2" xfId="33839" xr:uid="{00000000-0005-0000-0000-000078040000}"/>
    <cellStyle name="Millares 128 9" xfId="35364" xr:uid="{00000000-0005-0000-0000-000079040000}"/>
    <cellStyle name="Millares 129" xfId="13619" xr:uid="{00000000-0005-0000-0000-00007A040000}"/>
    <cellStyle name="Millares 129 10" xfId="22177" xr:uid="{00000000-0005-0000-0000-00007B040000}"/>
    <cellStyle name="Millares 129 2" xfId="14668" xr:uid="{00000000-0005-0000-0000-00007C040000}"/>
    <cellStyle name="Millares 129 2 2" xfId="27859" xr:uid="{00000000-0005-0000-0000-00007D040000}"/>
    <cellStyle name="Millares 129 3" xfId="15724" xr:uid="{00000000-0005-0000-0000-00007E040000}"/>
    <cellStyle name="Millares 129 3 2" xfId="28915" xr:uid="{00000000-0005-0000-0000-00007F040000}"/>
    <cellStyle name="Millares 129 4" xfId="16780" xr:uid="{00000000-0005-0000-0000-000080040000}"/>
    <cellStyle name="Millares 129 4 2" xfId="29971" xr:uid="{00000000-0005-0000-0000-000081040000}"/>
    <cellStyle name="Millares 129 5" xfId="18061" xr:uid="{00000000-0005-0000-0000-000082040000}"/>
    <cellStyle name="Millares 129 5 2" xfId="31252" xr:uid="{00000000-0005-0000-0000-000083040000}"/>
    <cellStyle name="Millares 129 6" xfId="19347" xr:uid="{00000000-0005-0000-0000-000084040000}"/>
    <cellStyle name="Millares 129 6 2" xfId="32538" xr:uid="{00000000-0005-0000-0000-000085040000}"/>
    <cellStyle name="Millares 129 7" xfId="20651" xr:uid="{00000000-0005-0000-0000-000086040000}"/>
    <cellStyle name="Millares 129 7 2" xfId="33840" xr:uid="{00000000-0005-0000-0000-000087040000}"/>
    <cellStyle name="Millares 129 8" xfId="35365" xr:uid="{00000000-0005-0000-0000-000088040000}"/>
    <cellStyle name="Millares 129 9" xfId="26810" xr:uid="{00000000-0005-0000-0000-000089040000}"/>
    <cellStyle name="Millares 13" xfId="107" xr:uid="{00000000-0005-0000-0000-00008A040000}"/>
    <cellStyle name="Millares 13 10" xfId="18426" xr:uid="{00000000-0005-0000-0000-00008B040000}"/>
    <cellStyle name="Millares 13 10 2" xfId="31617" xr:uid="{00000000-0005-0000-0000-00008C040000}"/>
    <cellStyle name="Millares 13 11" xfId="19730" xr:uid="{00000000-0005-0000-0000-00008D040000}"/>
    <cellStyle name="Millares 13 11 2" xfId="32919" xr:uid="{00000000-0005-0000-0000-00008E040000}"/>
    <cellStyle name="Millares 13 12" xfId="34444" xr:uid="{00000000-0005-0000-0000-00008F040000}"/>
    <cellStyle name="Millares 13 13" xfId="24795" xr:uid="{00000000-0005-0000-0000-000090040000}"/>
    <cellStyle name="Millares 13 14" xfId="21256" xr:uid="{00000000-0005-0000-0000-000091040000}"/>
    <cellStyle name="Millares 13 15" xfId="37922" xr:uid="{00000000-0005-0000-0000-000092040000}"/>
    <cellStyle name="Millares 13 16" xfId="37970" xr:uid="{00000000-0005-0000-0000-000093040000}"/>
    <cellStyle name="Millares 13 2" xfId="110" xr:uid="{00000000-0005-0000-0000-000094040000}"/>
    <cellStyle name="Millares 13 2 10" xfId="34445" xr:uid="{00000000-0005-0000-0000-000095040000}"/>
    <cellStyle name="Millares 13 2 11" xfId="24798" xr:uid="{00000000-0005-0000-0000-000096040000}"/>
    <cellStyle name="Millares 13 2 12" xfId="21257" xr:uid="{00000000-0005-0000-0000-000097040000}"/>
    <cellStyle name="Millares 13 2 13" xfId="37923" xr:uid="{00000000-0005-0000-0000-000098040000}"/>
    <cellStyle name="Millares 13 2 14" xfId="37971" xr:uid="{00000000-0005-0000-0000-000099040000}"/>
    <cellStyle name="Millares 13 2 2" xfId="4427" xr:uid="{00000000-0005-0000-0000-00009A040000}"/>
    <cellStyle name="Millares 13 2 2 10" xfId="24942" xr:uid="{00000000-0005-0000-0000-00009B040000}"/>
    <cellStyle name="Millares 13 2 2 11" xfId="21337" xr:uid="{00000000-0005-0000-0000-00009C040000}"/>
    <cellStyle name="Millares 13 2 2 2" xfId="12779" xr:uid="{00000000-0005-0000-0000-00009D040000}"/>
    <cellStyle name="Millares 13 2 2 2 2" xfId="25970" xr:uid="{00000000-0005-0000-0000-00009E040000}"/>
    <cellStyle name="Millares 13 2 2 3" xfId="13828" xr:uid="{00000000-0005-0000-0000-00009F040000}"/>
    <cellStyle name="Millares 13 2 2 3 2" xfId="27019" xr:uid="{00000000-0005-0000-0000-0000A0040000}"/>
    <cellStyle name="Millares 13 2 2 4" xfId="14884" xr:uid="{00000000-0005-0000-0000-0000A1040000}"/>
    <cellStyle name="Millares 13 2 2 4 2" xfId="28075" xr:uid="{00000000-0005-0000-0000-0000A2040000}"/>
    <cellStyle name="Millares 13 2 2 5" xfId="15940" xr:uid="{00000000-0005-0000-0000-0000A3040000}"/>
    <cellStyle name="Millares 13 2 2 5 2" xfId="29131" xr:uid="{00000000-0005-0000-0000-0000A4040000}"/>
    <cellStyle name="Millares 13 2 2 6" xfId="17221" xr:uid="{00000000-0005-0000-0000-0000A5040000}"/>
    <cellStyle name="Millares 13 2 2 6 2" xfId="30412" xr:uid="{00000000-0005-0000-0000-0000A6040000}"/>
    <cellStyle name="Millares 13 2 2 7" xfId="18507" xr:uid="{00000000-0005-0000-0000-0000A7040000}"/>
    <cellStyle name="Millares 13 2 2 7 2" xfId="31698" xr:uid="{00000000-0005-0000-0000-0000A8040000}"/>
    <cellStyle name="Millares 13 2 2 8" xfId="19811" xr:uid="{00000000-0005-0000-0000-0000A9040000}"/>
    <cellStyle name="Millares 13 2 2 8 2" xfId="33000" xr:uid="{00000000-0005-0000-0000-0000AA040000}"/>
    <cellStyle name="Millares 13 2 2 9" xfId="34525" xr:uid="{00000000-0005-0000-0000-0000AB040000}"/>
    <cellStyle name="Millares 13 2 3" xfId="12699" xr:uid="{00000000-0005-0000-0000-0000AC040000}"/>
    <cellStyle name="Millares 13 2 3 2" xfId="25890" xr:uid="{00000000-0005-0000-0000-0000AD040000}"/>
    <cellStyle name="Millares 13 2 4" xfId="13748" xr:uid="{00000000-0005-0000-0000-0000AE040000}"/>
    <cellStyle name="Millares 13 2 4 2" xfId="26939" xr:uid="{00000000-0005-0000-0000-0000AF040000}"/>
    <cellStyle name="Millares 13 2 5" xfId="14804" xr:uid="{00000000-0005-0000-0000-0000B0040000}"/>
    <cellStyle name="Millares 13 2 5 2" xfId="27995" xr:uid="{00000000-0005-0000-0000-0000B1040000}"/>
    <cellStyle name="Millares 13 2 6" xfId="15860" xr:uid="{00000000-0005-0000-0000-0000B2040000}"/>
    <cellStyle name="Millares 13 2 6 2" xfId="29051" xr:uid="{00000000-0005-0000-0000-0000B3040000}"/>
    <cellStyle name="Millares 13 2 7" xfId="17141" xr:uid="{00000000-0005-0000-0000-0000B4040000}"/>
    <cellStyle name="Millares 13 2 7 2" xfId="30332" xr:uid="{00000000-0005-0000-0000-0000B5040000}"/>
    <cellStyle name="Millares 13 2 8" xfId="18427" xr:uid="{00000000-0005-0000-0000-0000B6040000}"/>
    <cellStyle name="Millares 13 2 8 2" xfId="31618" xr:uid="{00000000-0005-0000-0000-0000B7040000}"/>
    <cellStyle name="Millares 13 2 9" xfId="19731" xr:uid="{00000000-0005-0000-0000-0000B8040000}"/>
    <cellStyle name="Millares 13 2 9 2" xfId="32920" xr:uid="{00000000-0005-0000-0000-0000B9040000}"/>
    <cellStyle name="Millares 13 3" xfId="151" xr:uid="{00000000-0005-0000-0000-0000BA040000}"/>
    <cellStyle name="Millares 13 3 10" xfId="34452" xr:uid="{00000000-0005-0000-0000-0000BB040000}"/>
    <cellStyle name="Millares 13 3 11" xfId="24819" xr:uid="{00000000-0005-0000-0000-0000BC040000}"/>
    <cellStyle name="Millares 13 3 12" xfId="21264" xr:uid="{00000000-0005-0000-0000-0000BD040000}"/>
    <cellStyle name="Millares 13 3 13" xfId="37924" xr:uid="{00000000-0005-0000-0000-0000BE040000}"/>
    <cellStyle name="Millares 13 3 14" xfId="37972" xr:uid="{00000000-0005-0000-0000-0000BF040000}"/>
    <cellStyle name="Millares 13 3 2" xfId="4428" xr:uid="{00000000-0005-0000-0000-0000C0040000}"/>
    <cellStyle name="Millares 13 3 2 10" xfId="24943" xr:uid="{00000000-0005-0000-0000-0000C1040000}"/>
    <cellStyle name="Millares 13 3 2 11" xfId="21338" xr:uid="{00000000-0005-0000-0000-0000C2040000}"/>
    <cellStyle name="Millares 13 3 2 2" xfId="12780" xr:uid="{00000000-0005-0000-0000-0000C3040000}"/>
    <cellStyle name="Millares 13 3 2 2 2" xfId="25971" xr:uid="{00000000-0005-0000-0000-0000C4040000}"/>
    <cellStyle name="Millares 13 3 2 3" xfId="13829" xr:uid="{00000000-0005-0000-0000-0000C5040000}"/>
    <cellStyle name="Millares 13 3 2 3 2" xfId="27020" xr:uid="{00000000-0005-0000-0000-0000C6040000}"/>
    <cellStyle name="Millares 13 3 2 4" xfId="14885" xr:uid="{00000000-0005-0000-0000-0000C7040000}"/>
    <cellStyle name="Millares 13 3 2 4 2" xfId="28076" xr:uid="{00000000-0005-0000-0000-0000C8040000}"/>
    <cellStyle name="Millares 13 3 2 5" xfId="15941" xr:uid="{00000000-0005-0000-0000-0000C9040000}"/>
    <cellStyle name="Millares 13 3 2 5 2" xfId="29132" xr:uid="{00000000-0005-0000-0000-0000CA040000}"/>
    <cellStyle name="Millares 13 3 2 6" xfId="17222" xr:uid="{00000000-0005-0000-0000-0000CB040000}"/>
    <cellStyle name="Millares 13 3 2 6 2" xfId="30413" xr:uid="{00000000-0005-0000-0000-0000CC040000}"/>
    <cellStyle name="Millares 13 3 2 7" xfId="18508" xr:uid="{00000000-0005-0000-0000-0000CD040000}"/>
    <cellStyle name="Millares 13 3 2 7 2" xfId="31699" xr:uid="{00000000-0005-0000-0000-0000CE040000}"/>
    <cellStyle name="Millares 13 3 2 8" xfId="19812" xr:uid="{00000000-0005-0000-0000-0000CF040000}"/>
    <cellStyle name="Millares 13 3 2 8 2" xfId="33001" xr:uid="{00000000-0005-0000-0000-0000D0040000}"/>
    <cellStyle name="Millares 13 3 2 9" xfId="34526" xr:uid="{00000000-0005-0000-0000-0000D1040000}"/>
    <cellStyle name="Millares 13 3 3" xfId="12706" xr:uid="{00000000-0005-0000-0000-0000D2040000}"/>
    <cellStyle name="Millares 13 3 3 2" xfId="25897" xr:uid="{00000000-0005-0000-0000-0000D3040000}"/>
    <cellStyle name="Millares 13 3 4" xfId="13755" xr:uid="{00000000-0005-0000-0000-0000D4040000}"/>
    <cellStyle name="Millares 13 3 4 2" xfId="26946" xr:uid="{00000000-0005-0000-0000-0000D5040000}"/>
    <cellStyle name="Millares 13 3 5" xfId="14811" xr:uid="{00000000-0005-0000-0000-0000D6040000}"/>
    <cellStyle name="Millares 13 3 5 2" xfId="28002" xr:uid="{00000000-0005-0000-0000-0000D7040000}"/>
    <cellStyle name="Millares 13 3 6" xfId="15867" xr:uid="{00000000-0005-0000-0000-0000D8040000}"/>
    <cellStyle name="Millares 13 3 6 2" xfId="29058" xr:uid="{00000000-0005-0000-0000-0000D9040000}"/>
    <cellStyle name="Millares 13 3 7" xfId="17148" xr:uid="{00000000-0005-0000-0000-0000DA040000}"/>
    <cellStyle name="Millares 13 3 7 2" xfId="30339" xr:uid="{00000000-0005-0000-0000-0000DB040000}"/>
    <cellStyle name="Millares 13 3 8" xfId="18434" xr:uid="{00000000-0005-0000-0000-0000DC040000}"/>
    <cellStyle name="Millares 13 3 8 2" xfId="31625" xr:uid="{00000000-0005-0000-0000-0000DD040000}"/>
    <cellStyle name="Millares 13 3 9" xfId="19738" xr:uid="{00000000-0005-0000-0000-0000DE040000}"/>
    <cellStyle name="Millares 13 3 9 2" xfId="32927" xr:uid="{00000000-0005-0000-0000-0000DF040000}"/>
    <cellStyle name="Millares 13 4" xfId="4426" xr:uid="{00000000-0005-0000-0000-0000E0040000}"/>
    <cellStyle name="Millares 13 4 10" xfId="24941" xr:uid="{00000000-0005-0000-0000-0000E1040000}"/>
    <cellStyle name="Millares 13 4 11" xfId="21336" xr:uid="{00000000-0005-0000-0000-0000E2040000}"/>
    <cellStyle name="Millares 13 4 2" xfId="12778" xr:uid="{00000000-0005-0000-0000-0000E3040000}"/>
    <cellStyle name="Millares 13 4 2 2" xfId="25969" xr:uid="{00000000-0005-0000-0000-0000E4040000}"/>
    <cellStyle name="Millares 13 4 3" xfId="13827" xr:uid="{00000000-0005-0000-0000-0000E5040000}"/>
    <cellStyle name="Millares 13 4 3 2" xfId="27018" xr:uid="{00000000-0005-0000-0000-0000E6040000}"/>
    <cellStyle name="Millares 13 4 4" xfId="14883" xr:uid="{00000000-0005-0000-0000-0000E7040000}"/>
    <cellStyle name="Millares 13 4 4 2" xfId="28074" xr:uid="{00000000-0005-0000-0000-0000E8040000}"/>
    <cellStyle name="Millares 13 4 5" xfId="15939" xr:uid="{00000000-0005-0000-0000-0000E9040000}"/>
    <cellStyle name="Millares 13 4 5 2" xfId="29130" xr:uid="{00000000-0005-0000-0000-0000EA040000}"/>
    <cellStyle name="Millares 13 4 6" xfId="17220" xr:uid="{00000000-0005-0000-0000-0000EB040000}"/>
    <cellStyle name="Millares 13 4 6 2" xfId="30411" xr:uid="{00000000-0005-0000-0000-0000EC040000}"/>
    <cellStyle name="Millares 13 4 7" xfId="18506" xr:uid="{00000000-0005-0000-0000-0000ED040000}"/>
    <cellStyle name="Millares 13 4 7 2" xfId="31697" xr:uid="{00000000-0005-0000-0000-0000EE040000}"/>
    <cellStyle name="Millares 13 4 8" xfId="19810" xr:uid="{00000000-0005-0000-0000-0000EF040000}"/>
    <cellStyle name="Millares 13 4 8 2" xfId="32999" xr:uid="{00000000-0005-0000-0000-0000F0040000}"/>
    <cellStyle name="Millares 13 4 9" xfId="34524" xr:uid="{00000000-0005-0000-0000-0000F1040000}"/>
    <cellStyle name="Millares 13 5" xfId="12698" xr:uid="{00000000-0005-0000-0000-0000F2040000}"/>
    <cellStyle name="Millares 13 5 2" xfId="25889" xr:uid="{00000000-0005-0000-0000-0000F3040000}"/>
    <cellStyle name="Millares 13 6" xfId="13747" xr:uid="{00000000-0005-0000-0000-0000F4040000}"/>
    <cellStyle name="Millares 13 6 2" xfId="26938" xr:uid="{00000000-0005-0000-0000-0000F5040000}"/>
    <cellStyle name="Millares 13 7" xfId="14803" xr:uid="{00000000-0005-0000-0000-0000F6040000}"/>
    <cellStyle name="Millares 13 7 2" xfId="27994" xr:uid="{00000000-0005-0000-0000-0000F7040000}"/>
    <cellStyle name="Millares 13 8" xfId="15859" xr:uid="{00000000-0005-0000-0000-0000F8040000}"/>
    <cellStyle name="Millares 13 8 2" xfId="29050" xr:uid="{00000000-0005-0000-0000-0000F9040000}"/>
    <cellStyle name="Millares 13 9" xfId="17140" xr:uid="{00000000-0005-0000-0000-0000FA040000}"/>
    <cellStyle name="Millares 13 9 2" xfId="30331" xr:uid="{00000000-0005-0000-0000-0000FB040000}"/>
    <cellStyle name="Millares 130" xfId="13620" xr:uid="{00000000-0005-0000-0000-0000FC040000}"/>
    <cellStyle name="Millares 130 10" xfId="22178" xr:uid="{00000000-0005-0000-0000-0000FD040000}"/>
    <cellStyle name="Millares 130 2" xfId="14669" xr:uid="{00000000-0005-0000-0000-0000FE040000}"/>
    <cellStyle name="Millares 130 2 2" xfId="27860" xr:uid="{00000000-0005-0000-0000-0000FF040000}"/>
    <cellStyle name="Millares 130 3" xfId="15725" xr:uid="{00000000-0005-0000-0000-000000050000}"/>
    <cellStyle name="Millares 130 3 2" xfId="28916" xr:uid="{00000000-0005-0000-0000-000001050000}"/>
    <cellStyle name="Millares 130 4" xfId="16781" xr:uid="{00000000-0005-0000-0000-000002050000}"/>
    <cellStyle name="Millares 130 4 2" xfId="29972" xr:uid="{00000000-0005-0000-0000-000003050000}"/>
    <cellStyle name="Millares 130 5" xfId="18062" xr:uid="{00000000-0005-0000-0000-000004050000}"/>
    <cellStyle name="Millares 130 5 2" xfId="31253" xr:uid="{00000000-0005-0000-0000-000005050000}"/>
    <cellStyle name="Millares 130 6" xfId="19348" xr:uid="{00000000-0005-0000-0000-000006050000}"/>
    <cellStyle name="Millares 130 6 2" xfId="32539" xr:uid="{00000000-0005-0000-0000-000007050000}"/>
    <cellStyle name="Millares 130 7" xfId="20652" xr:uid="{00000000-0005-0000-0000-000008050000}"/>
    <cellStyle name="Millares 130 7 2" xfId="33841" xr:uid="{00000000-0005-0000-0000-000009050000}"/>
    <cellStyle name="Millares 130 8" xfId="35366" xr:uid="{00000000-0005-0000-0000-00000A050000}"/>
    <cellStyle name="Millares 130 9" xfId="26811" xr:uid="{00000000-0005-0000-0000-00000B050000}"/>
    <cellStyle name="Millares 131" xfId="13629" xr:uid="{00000000-0005-0000-0000-00000C050000}"/>
    <cellStyle name="Millares 131 10" xfId="22187" xr:uid="{00000000-0005-0000-0000-00000D050000}"/>
    <cellStyle name="Millares 131 2" xfId="14678" xr:uid="{00000000-0005-0000-0000-00000E050000}"/>
    <cellStyle name="Millares 131 2 2" xfId="27869" xr:uid="{00000000-0005-0000-0000-00000F050000}"/>
    <cellStyle name="Millares 131 3" xfId="15734" xr:uid="{00000000-0005-0000-0000-000010050000}"/>
    <cellStyle name="Millares 131 3 2" xfId="28925" xr:uid="{00000000-0005-0000-0000-000011050000}"/>
    <cellStyle name="Millares 131 4" xfId="16790" xr:uid="{00000000-0005-0000-0000-000012050000}"/>
    <cellStyle name="Millares 131 4 2" xfId="29981" xr:uid="{00000000-0005-0000-0000-000013050000}"/>
    <cellStyle name="Millares 131 5" xfId="18071" xr:uid="{00000000-0005-0000-0000-000014050000}"/>
    <cellStyle name="Millares 131 5 2" xfId="31262" xr:uid="{00000000-0005-0000-0000-000015050000}"/>
    <cellStyle name="Millares 131 6" xfId="19357" xr:uid="{00000000-0005-0000-0000-000016050000}"/>
    <cellStyle name="Millares 131 6 2" xfId="32548" xr:uid="{00000000-0005-0000-0000-000017050000}"/>
    <cellStyle name="Millares 131 7" xfId="20661" xr:uid="{00000000-0005-0000-0000-000018050000}"/>
    <cellStyle name="Millares 131 7 2" xfId="33850" xr:uid="{00000000-0005-0000-0000-000019050000}"/>
    <cellStyle name="Millares 131 8" xfId="35375" xr:uid="{00000000-0005-0000-0000-00001A050000}"/>
    <cellStyle name="Millares 131 9" xfId="26820" xr:uid="{00000000-0005-0000-0000-00001B050000}"/>
    <cellStyle name="Millares 132" xfId="14780" xr:uid="{00000000-0005-0000-0000-00001C050000}"/>
    <cellStyle name="Millares 132 2" xfId="15836" xr:uid="{00000000-0005-0000-0000-00001D050000}"/>
    <cellStyle name="Millares 132 2 2" xfId="29027" xr:uid="{00000000-0005-0000-0000-00001E050000}"/>
    <cellStyle name="Millares 132 3" xfId="16892" xr:uid="{00000000-0005-0000-0000-00001F050000}"/>
    <cellStyle name="Millares 132 3 2" xfId="30083" xr:uid="{00000000-0005-0000-0000-000020050000}"/>
    <cellStyle name="Millares 132 4" xfId="18173" xr:uid="{00000000-0005-0000-0000-000021050000}"/>
    <cellStyle name="Millares 132 4 2" xfId="31364" xr:uid="{00000000-0005-0000-0000-000022050000}"/>
    <cellStyle name="Millares 132 5" xfId="19459" xr:uid="{00000000-0005-0000-0000-000023050000}"/>
    <cellStyle name="Millares 132 5 2" xfId="32650" xr:uid="{00000000-0005-0000-0000-000024050000}"/>
    <cellStyle name="Millares 132 6" xfId="20763" xr:uid="{00000000-0005-0000-0000-000025050000}"/>
    <cellStyle name="Millares 132 6 2" xfId="33952" xr:uid="{00000000-0005-0000-0000-000026050000}"/>
    <cellStyle name="Millares 132 7" xfId="35477" xr:uid="{00000000-0005-0000-0000-000027050000}"/>
    <cellStyle name="Millares 132 8" xfId="27971" xr:uid="{00000000-0005-0000-0000-000028050000}"/>
    <cellStyle name="Millares 132 9" xfId="22289" xr:uid="{00000000-0005-0000-0000-000029050000}"/>
    <cellStyle name="Millares 133" xfId="14783" xr:uid="{00000000-0005-0000-0000-00002A050000}"/>
    <cellStyle name="Millares 133 2" xfId="15839" xr:uid="{00000000-0005-0000-0000-00002B050000}"/>
    <cellStyle name="Millares 133 2 2" xfId="29030" xr:uid="{00000000-0005-0000-0000-00002C050000}"/>
    <cellStyle name="Millares 133 3" xfId="16895" xr:uid="{00000000-0005-0000-0000-00002D050000}"/>
    <cellStyle name="Millares 133 3 2" xfId="30086" xr:uid="{00000000-0005-0000-0000-00002E050000}"/>
    <cellStyle name="Millares 133 4" xfId="18176" xr:uid="{00000000-0005-0000-0000-00002F050000}"/>
    <cellStyle name="Millares 133 4 2" xfId="31367" xr:uid="{00000000-0005-0000-0000-000030050000}"/>
    <cellStyle name="Millares 133 5" xfId="19462" xr:uid="{00000000-0005-0000-0000-000031050000}"/>
    <cellStyle name="Millares 133 5 2" xfId="32653" xr:uid="{00000000-0005-0000-0000-000032050000}"/>
    <cellStyle name="Millares 133 6" xfId="20766" xr:uid="{00000000-0005-0000-0000-000033050000}"/>
    <cellStyle name="Millares 133 6 2" xfId="33955" xr:uid="{00000000-0005-0000-0000-000034050000}"/>
    <cellStyle name="Millares 133 7" xfId="35480" xr:uid="{00000000-0005-0000-0000-000035050000}"/>
    <cellStyle name="Millares 133 8" xfId="27974" xr:uid="{00000000-0005-0000-0000-000036050000}"/>
    <cellStyle name="Millares 133 9" xfId="22292" xr:uid="{00000000-0005-0000-0000-000037050000}"/>
    <cellStyle name="Millares 134" xfId="14784" xr:uid="{00000000-0005-0000-0000-000038050000}"/>
    <cellStyle name="Millares 134 2" xfId="15840" xr:uid="{00000000-0005-0000-0000-000039050000}"/>
    <cellStyle name="Millares 134 2 2" xfId="29031" xr:uid="{00000000-0005-0000-0000-00003A050000}"/>
    <cellStyle name="Millares 134 3" xfId="16896" xr:uid="{00000000-0005-0000-0000-00003B050000}"/>
    <cellStyle name="Millares 134 3 2" xfId="30087" xr:uid="{00000000-0005-0000-0000-00003C050000}"/>
    <cellStyle name="Millares 134 4" xfId="18177" xr:uid="{00000000-0005-0000-0000-00003D050000}"/>
    <cellStyle name="Millares 134 4 2" xfId="31368" xr:uid="{00000000-0005-0000-0000-00003E050000}"/>
    <cellStyle name="Millares 134 5" xfId="19463" xr:uid="{00000000-0005-0000-0000-00003F050000}"/>
    <cellStyle name="Millares 134 5 2" xfId="32654" xr:uid="{00000000-0005-0000-0000-000040050000}"/>
    <cellStyle name="Millares 134 6" xfId="20767" xr:uid="{00000000-0005-0000-0000-000041050000}"/>
    <cellStyle name="Millares 134 6 2" xfId="33956" xr:uid="{00000000-0005-0000-0000-000042050000}"/>
    <cellStyle name="Millares 134 7" xfId="35481" xr:uid="{00000000-0005-0000-0000-000043050000}"/>
    <cellStyle name="Millares 134 8" xfId="27975" xr:uid="{00000000-0005-0000-0000-000044050000}"/>
    <cellStyle name="Millares 134 9" xfId="22293" xr:uid="{00000000-0005-0000-0000-000045050000}"/>
    <cellStyle name="Millares 135" xfId="14787" xr:uid="{00000000-0005-0000-0000-000046050000}"/>
    <cellStyle name="Millares 135 2" xfId="15843" xr:uid="{00000000-0005-0000-0000-000047050000}"/>
    <cellStyle name="Millares 135 2 2" xfId="29034" xr:uid="{00000000-0005-0000-0000-000048050000}"/>
    <cellStyle name="Millares 135 3" xfId="16899" xr:uid="{00000000-0005-0000-0000-000049050000}"/>
    <cellStyle name="Millares 135 3 2" xfId="30090" xr:uid="{00000000-0005-0000-0000-00004A050000}"/>
    <cellStyle name="Millares 135 4" xfId="18180" xr:uid="{00000000-0005-0000-0000-00004B050000}"/>
    <cellStyle name="Millares 135 4 2" xfId="31371" xr:uid="{00000000-0005-0000-0000-00004C050000}"/>
    <cellStyle name="Millares 135 5" xfId="19466" xr:uid="{00000000-0005-0000-0000-00004D050000}"/>
    <cellStyle name="Millares 135 5 2" xfId="32657" xr:uid="{00000000-0005-0000-0000-00004E050000}"/>
    <cellStyle name="Millares 135 6" xfId="20770" xr:uid="{00000000-0005-0000-0000-00004F050000}"/>
    <cellStyle name="Millares 135 6 2" xfId="33959" xr:uid="{00000000-0005-0000-0000-000050050000}"/>
    <cellStyle name="Millares 135 7" xfId="35484" xr:uid="{00000000-0005-0000-0000-000051050000}"/>
    <cellStyle name="Millares 135 8" xfId="27978" xr:uid="{00000000-0005-0000-0000-000052050000}"/>
    <cellStyle name="Millares 135 9" xfId="22296" xr:uid="{00000000-0005-0000-0000-000053050000}"/>
    <cellStyle name="Millares 136" xfId="16900" xr:uid="{00000000-0005-0000-0000-000054050000}"/>
    <cellStyle name="Millares 136 2" xfId="18181" xr:uid="{00000000-0005-0000-0000-000055050000}"/>
    <cellStyle name="Millares 136 2 2" xfId="31372" xr:uid="{00000000-0005-0000-0000-000056050000}"/>
    <cellStyle name="Millares 136 3" xfId="19467" xr:uid="{00000000-0005-0000-0000-000057050000}"/>
    <cellStyle name="Millares 136 3 2" xfId="32658" xr:uid="{00000000-0005-0000-0000-000058050000}"/>
    <cellStyle name="Millares 136 4" xfId="20771" xr:uid="{00000000-0005-0000-0000-000059050000}"/>
    <cellStyle name="Millares 136 4 2" xfId="33960" xr:uid="{00000000-0005-0000-0000-00005A050000}"/>
    <cellStyle name="Millares 136 5" xfId="35485" xr:uid="{00000000-0005-0000-0000-00005B050000}"/>
    <cellStyle name="Millares 136 6" xfId="30091" xr:uid="{00000000-0005-0000-0000-00005C050000}"/>
    <cellStyle name="Millares 136 7" xfId="22297" xr:uid="{00000000-0005-0000-0000-00005D050000}"/>
    <cellStyle name="Millares 137" xfId="16901" xr:uid="{00000000-0005-0000-0000-00005E050000}"/>
    <cellStyle name="Millares 137 2" xfId="18182" xr:uid="{00000000-0005-0000-0000-00005F050000}"/>
    <cellStyle name="Millares 137 2 2" xfId="31373" xr:uid="{00000000-0005-0000-0000-000060050000}"/>
    <cellStyle name="Millares 137 3" xfId="19468" xr:uid="{00000000-0005-0000-0000-000061050000}"/>
    <cellStyle name="Millares 137 3 2" xfId="32659" xr:uid="{00000000-0005-0000-0000-000062050000}"/>
    <cellStyle name="Millares 137 4" xfId="20772" xr:uid="{00000000-0005-0000-0000-000063050000}"/>
    <cellStyle name="Millares 137 4 2" xfId="33961" xr:uid="{00000000-0005-0000-0000-000064050000}"/>
    <cellStyle name="Millares 137 5" xfId="35486" xr:uid="{00000000-0005-0000-0000-000065050000}"/>
    <cellStyle name="Millares 137 6" xfId="30092" xr:uid="{00000000-0005-0000-0000-000066050000}"/>
    <cellStyle name="Millares 137 7" xfId="22298" xr:uid="{00000000-0005-0000-0000-000067050000}"/>
    <cellStyle name="Millares 138" xfId="16902" xr:uid="{00000000-0005-0000-0000-000068050000}"/>
    <cellStyle name="Millares 138 2" xfId="18183" xr:uid="{00000000-0005-0000-0000-000069050000}"/>
    <cellStyle name="Millares 138 2 2" xfId="31374" xr:uid="{00000000-0005-0000-0000-00006A050000}"/>
    <cellStyle name="Millares 138 3" xfId="19469" xr:uid="{00000000-0005-0000-0000-00006B050000}"/>
    <cellStyle name="Millares 138 3 2" xfId="32660" xr:uid="{00000000-0005-0000-0000-00006C050000}"/>
    <cellStyle name="Millares 138 4" xfId="20773" xr:uid="{00000000-0005-0000-0000-00006D050000}"/>
    <cellStyle name="Millares 138 4 2" xfId="33962" xr:uid="{00000000-0005-0000-0000-00006E050000}"/>
    <cellStyle name="Millares 138 5" xfId="35487" xr:uid="{00000000-0005-0000-0000-00006F050000}"/>
    <cellStyle name="Millares 138 6" xfId="30093" xr:uid="{00000000-0005-0000-0000-000070050000}"/>
    <cellStyle name="Millares 138 7" xfId="22299" xr:uid="{00000000-0005-0000-0000-000071050000}"/>
    <cellStyle name="Millares 139" xfId="16904" xr:uid="{00000000-0005-0000-0000-000072050000}"/>
    <cellStyle name="Millares 139 2" xfId="18184" xr:uid="{00000000-0005-0000-0000-000073050000}"/>
    <cellStyle name="Millares 139 2 2" xfId="31375" xr:uid="{00000000-0005-0000-0000-000074050000}"/>
    <cellStyle name="Millares 139 3" xfId="19470" xr:uid="{00000000-0005-0000-0000-000075050000}"/>
    <cellStyle name="Millares 139 3 2" xfId="32661" xr:uid="{00000000-0005-0000-0000-000076050000}"/>
    <cellStyle name="Millares 139 4" xfId="20774" xr:uid="{00000000-0005-0000-0000-000077050000}"/>
    <cellStyle name="Millares 139 4 2" xfId="33963" xr:uid="{00000000-0005-0000-0000-000078050000}"/>
    <cellStyle name="Millares 139 5" xfId="35488" xr:uid="{00000000-0005-0000-0000-000079050000}"/>
    <cellStyle name="Millares 139 6" xfId="30095" xr:uid="{00000000-0005-0000-0000-00007A050000}"/>
    <cellStyle name="Millares 139 7" xfId="22300" xr:uid="{00000000-0005-0000-0000-00007B050000}"/>
    <cellStyle name="Millares 14" xfId="130" xr:uid="{00000000-0005-0000-0000-00007C050000}"/>
    <cellStyle name="Millares 14 10" xfId="34446" xr:uid="{00000000-0005-0000-0000-00007D050000}"/>
    <cellStyle name="Millares 14 11" xfId="24802" xr:uid="{00000000-0005-0000-0000-00007E050000}"/>
    <cellStyle name="Millares 14 12" xfId="21258" xr:uid="{00000000-0005-0000-0000-00007F050000}"/>
    <cellStyle name="Millares 14 13" xfId="37925" xr:uid="{00000000-0005-0000-0000-000080050000}"/>
    <cellStyle name="Millares 14 14" xfId="37973" xr:uid="{00000000-0005-0000-0000-000081050000}"/>
    <cellStyle name="Millares 14 2" xfId="152" xr:uid="{00000000-0005-0000-0000-000082050000}"/>
    <cellStyle name="Millares 14 2 10" xfId="24820" xr:uid="{00000000-0005-0000-0000-000083050000}"/>
    <cellStyle name="Millares 14 2 11" xfId="21265" xr:uid="{00000000-0005-0000-0000-000084050000}"/>
    <cellStyle name="Millares 14 2 2" xfId="12707" xr:uid="{00000000-0005-0000-0000-000085050000}"/>
    <cellStyle name="Millares 14 2 2 2" xfId="25898" xr:uid="{00000000-0005-0000-0000-000086050000}"/>
    <cellStyle name="Millares 14 2 3" xfId="13756" xr:uid="{00000000-0005-0000-0000-000087050000}"/>
    <cellStyle name="Millares 14 2 3 2" xfId="26947" xr:uid="{00000000-0005-0000-0000-000088050000}"/>
    <cellStyle name="Millares 14 2 4" xfId="14812" xr:uid="{00000000-0005-0000-0000-000089050000}"/>
    <cellStyle name="Millares 14 2 4 2" xfId="28003" xr:uid="{00000000-0005-0000-0000-00008A050000}"/>
    <cellStyle name="Millares 14 2 5" xfId="15868" xr:uid="{00000000-0005-0000-0000-00008B050000}"/>
    <cellStyle name="Millares 14 2 5 2" xfId="29059" xr:uid="{00000000-0005-0000-0000-00008C050000}"/>
    <cellStyle name="Millares 14 2 6" xfId="17149" xr:uid="{00000000-0005-0000-0000-00008D050000}"/>
    <cellStyle name="Millares 14 2 6 2" xfId="30340" xr:uid="{00000000-0005-0000-0000-00008E050000}"/>
    <cellStyle name="Millares 14 2 7" xfId="18435" xr:uid="{00000000-0005-0000-0000-00008F050000}"/>
    <cellStyle name="Millares 14 2 7 2" xfId="31626" xr:uid="{00000000-0005-0000-0000-000090050000}"/>
    <cellStyle name="Millares 14 2 8" xfId="19739" xr:uid="{00000000-0005-0000-0000-000091050000}"/>
    <cellStyle name="Millares 14 2 8 2" xfId="32928" xr:uid="{00000000-0005-0000-0000-000092050000}"/>
    <cellStyle name="Millares 14 2 9" xfId="34453" xr:uid="{00000000-0005-0000-0000-000093050000}"/>
    <cellStyle name="Millares 14 3" xfId="12700" xr:uid="{00000000-0005-0000-0000-000094050000}"/>
    <cellStyle name="Millares 14 3 2" xfId="25891" xr:uid="{00000000-0005-0000-0000-000095050000}"/>
    <cellStyle name="Millares 14 4" xfId="13749" xr:uid="{00000000-0005-0000-0000-000096050000}"/>
    <cellStyle name="Millares 14 4 2" xfId="26940" xr:uid="{00000000-0005-0000-0000-000097050000}"/>
    <cellStyle name="Millares 14 5" xfId="14805" xr:uid="{00000000-0005-0000-0000-000098050000}"/>
    <cellStyle name="Millares 14 5 2" xfId="27996" xr:uid="{00000000-0005-0000-0000-000099050000}"/>
    <cellStyle name="Millares 14 6" xfId="15861" xr:uid="{00000000-0005-0000-0000-00009A050000}"/>
    <cellStyle name="Millares 14 6 2" xfId="29052" xr:uid="{00000000-0005-0000-0000-00009B050000}"/>
    <cellStyle name="Millares 14 7" xfId="17142" xr:uid="{00000000-0005-0000-0000-00009C050000}"/>
    <cellStyle name="Millares 14 7 2" xfId="30333" xr:uid="{00000000-0005-0000-0000-00009D050000}"/>
    <cellStyle name="Millares 14 8" xfId="18428" xr:uid="{00000000-0005-0000-0000-00009E050000}"/>
    <cellStyle name="Millares 14 8 2" xfId="31619" xr:uid="{00000000-0005-0000-0000-00009F050000}"/>
    <cellStyle name="Millares 14 9" xfId="19732" xr:uid="{00000000-0005-0000-0000-0000A0050000}"/>
    <cellStyle name="Millares 14 9 2" xfId="32921" xr:uid="{00000000-0005-0000-0000-0000A1050000}"/>
    <cellStyle name="Millares 140" xfId="17123" xr:uid="{00000000-0005-0000-0000-0000A2050000}"/>
    <cellStyle name="Millares 140 2" xfId="18403" xr:uid="{00000000-0005-0000-0000-0000A3050000}"/>
    <cellStyle name="Millares 140 2 2" xfId="31594" xr:uid="{00000000-0005-0000-0000-0000A4050000}"/>
    <cellStyle name="Millares 140 3" xfId="19689" xr:uid="{00000000-0005-0000-0000-0000A5050000}"/>
    <cellStyle name="Millares 140 3 2" xfId="32880" xr:uid="{00000000-0005-0000-0000-0000A6050000}"/>
    <cellStyle name="Millares 140 4" xfId="20993" xr:uid="{00000000-0005-0000-0000-0000A7050000}"/>
    <cellStyle name="Millares 140 4 2" xfId="34182" xr:uid="{00000000-0005-0000-0000-0000A8050000}"/>
    <cellStyle name="Millares 140 5" xfId="35707" xr:uid="{00000000-0005-0000-0000-0000A9050000}"/>
    <cellStyle name="Millares 140 6" xfId="30314" xr:uid="{00000000-0005-0000-0000-0000AA050000}"/>
    <cellStyle name="Millares 140 7" xfId="22519" xr:uid="{00000000-0005-0000-0000-0000AB050000}"/>
    <cellStyle name="Millares 141" xfId="18406" xr:uid="{00000000-0005-0000-0000-0000AC050000}"/>
    <cellStyle name="Millares 141 2" xfId="19692" xr:uid="{00000000-0005-0000-0000-0000AD050000}"/>
    <cellStyle name="Millares 141 2 2" xfId="32883" xr:uid="{00000000-0005-0000-0000-0000AE050000}"/>
    <cellStyle name="Millares 141 3" xfId="20996" xr:uid="{00000000-0005-0000-0000-0000AF050000}"/>
    <cellStyle name="Millares 141 3 2" xfId="34185" xr:uid="{00000000-0005-0000-0000-0000B0050000}"/>
    <cellStyle name="Millares 141 4" xfId="35710" xr:uid="{00000000-0005-0000-0000-0000B1050000}"/>
    <cellStyle name="Millares 141 5" xfId="31597" xr:uid="{00000000-0005-0000-0000-0000B2050000}"/>
    <cellStyle name="Millares 141 6" xfId="22522" xr:uid="{00000000-0005-0000-0000-0000B3050000}"/>
    <cellStyle name="Millares 142" xfId="18408" xr:uid="{00000000-0005-0000-0000-0000B4050000}"/>
    <cellStyle name="Millares 142 2" xfId="19694" xr:uid="{00000000-0005-0000-0000-0000B5050000}"/>
    <cellStyle name="Millares 142 2 2" xfId="32885" xr:uid="{00000000-0005-0000-0000-0000B6050000}"/>
    <cellStyle name="Millares 142 3" xfId="20998" xr:uid="{00000000-0005-0000-0000-0000B7050000}"/>
    <cellStyle name="Millares 142 3 2" xfId="34187" xr:uid="{00000000-0005-0000-0000-0000B8050000}"/>
    <cellStyle name="Millares 142 4" xfId="35712" xr:uid="{00000000-0005-0000-0000-0000B9050000}"/>
    <cellStyle name="Millares 142 5" xfId="31599" xr:uid="{00000000-0005-0000-0000-0000BA050000}"/>
    <cellStyle name="Millares 142 6" xfId="22524" xr:uid="{00000000-0005-0000-0000-0000BB050000}"/>
    <cellStyle name="Millares 143" xfId="18410" xr:uid="{00000000-0005-0000-0000-0000BC050000}"/>
    <cellStyle name="Millares 143 2" xfId="19696" xr:uid="{00000000-0005-0000-0000-0000BD050000}"/>
    <cellStyle name="Millares 143 2 2" xfId="32887" xr:uid="{00000000-0005-0000-0000-0000BE050000}"/>
    <cellStyle name="Millares 143 3" xfId="21000" xr:uid="{00000000-0005-0000-0000-0000BF050000}"/>
    <cellStyle name="Millares 143 3 2" xfId="34189" xr:uid="{00000000-0005-0000-0000-0000C0050000}"/>
    <cellStyle name="Millares 143 4" xfId="35714" xr:uid="{00000000-0005-0000-0000-0000C1050000}"/>
    <cellStyle name="Millares 143 5" xfId="31601" xr:uid="{00000000-0005-0000-0000-0000C2050000}"/>
    <cellStyle name="Millares 143 6" xfId="22526" xr:uid="{00000000-0005-0000-0000-0000C3050000}"/>
    <cellStyle name="Millares 144" xfId="19697" xr:uid="{00000000-0005-0000-0000-0000C4050000}"/>
    <cellStyle name="Millares 144 2" xfId="21001" xr:uid="{00000000-0005-0000-0000-0000C5050000}"/>
    <cellStyle name="Millares 144 2 2" xfId="34190" xr:uid="{00000000-0005-0000-0000-0000C6050000}"/>
    <cellStyle name="Millares 144 3" xfId="35715" xr:uid="{00000000-0005-0000-0000-0000C7050000}"/>
    <cellStyle name="Millares 144 4" xfId="32888" xr:uid="{00000000-0005-0000-0000-0000C8050000}"/>
    <cellStyle name="Millares 144 5" xfId="22527" xr:uid="{00000000-0005-0000-0000-0000C9050000}"/>
    <cellStyle name="Millares 145" xfId="19699" xr:uid="{00000000-0005-0000-0000-0000CA050000}"/>
    <cellStyle name="Millares 145 2" xfId="21003" xr:uid="{00000000-0005-0000-0000-0000CB050000}"/>
    <cellStyle name="Millares 145 2 2" xfId="34192" xr:uid="{00000000-0005-0000-0000-0000CC050000}"/>
    <cellStyle name="Millares 145 3" xfId="35717" xr:uid="{00000000-0005-0000-0000-0000CD050000}"/>
    <cellStyle name="Millares 145 4" xfId="32890" xr:uid="{00000000-0005-0000-0000-0000CE050000}"/>
    <cellStyle name="Millares 145 5" xfId="22529" xr:uid="{00000000-0005-0000-0000-0000CF050000}"/>
    <cellStyle name="Millares 146" xfId="19700" xr:uid="{00000000-0005-0000-0000-0000D0050000}"/>
    <cellStyle name="Millares 146 2" xfId="21004" xr:uid="{00000000-0005-0000-0000-0000D1050000}"/>
    <cellStyle name="Millares 146 2 2" xfId="34193" xr:uid="{00000000-0005-0000-0000-0000D2050000}"/>
    <cellStyle name="Millares 146 3" xfId="35718" xr:uid="{00000000-0005-0000-0000-0000D3050000}"/>
    <cellStyle name="Millares 146 4" xfId="32891" xr:uid="{00000000-0005-0000-0000-0000D4050000}"/>
    <cellStyle name="Millares 146 5" xfId="22530" xr:uid="{00000000-0005-0000-0000-0000D5050000}"/>
    <cellStyle name="Millares 147" xfId="19704" xr:uid="{00000000-0005-0000-0000-0000D6050000}"/>
    <cellStyle name="Millares 147 2" xfId="21007" xr:uid="{00000000-0005-0000-0000-0000D7050000}"/>
    <cellStyle name="Millares 147 2 2" xfId="34196" xr:uid="{00000000-0005-0000-0000-0000D8050000}"/>
    <cellStyle name="Millares 147 3" xfId="35721" xr:uid="{00000000-0005-0000-0000-0000D9050000}"/>
    <cellStyle name="Millares 147 4" xfId="32894" xr:uid="{00000000-0005-0000-0000-0000DA050000}"/>
    <cellStyle name="Millares 147 5" xfId="22533" xr:uid="{00000000-0005-0000-0000-0000DB050000}"/>
    <cellStyle name="Millares 148" xfId="19705" xr:uid="{00000000-0005-0000-0000-0000DC050000}"/>
    <cellStyle name="Millares 148 2" xfId="21008" xr:uid="{00000000-0005-0000-0000-0000DD050000}"/>
    <cellStyle name="Millares 148 2 2" xfId="34197" xr:uid="{00000000-0005-0000-0000-0000DE050000}"/>
    <cellStyle name="Millares 148 3" xfId="35722" xr:uid="{00000000-0005-0000-0000-0000DF050000}"/>
    <cellStyle name="Millares 148 4" xfId="32895" xr:uid="{00000000-0005-0000-0000-0000E0050000}"/>
    <cellStyle name="Millares 148 5" xfId="22534" xr:uid="{00000000-0005-0000-0000-0000E1050000}"/>
    <cellStyle name="Millares 149" xfId="19706" xr:uid="{00000000-0005-0000-0000-0000E2050000}"/>
    <cellStyle name="Millares 149 2" xfId="21009" xr:uid="{00000000-0005-0000-0000-0000E3050000}"/>
    <cellStyle name="Millares 149 2 2" xfId="34198" xr:uid="{00000000-0005-0000-0000-0000E4050000}"/>
    <cellStyle name="Millares 149 3" xfId="35723" xr:uid="{00000000-0005-0000-0000-0000E5050000}"/>
    <cellStyle name="Millares 149 4" xfId="32896" xr:uid="{00000000-0005-0000-0000-0000E6050000}"/>
    <cellStyle name="Millares 149 5" xfId="22535" xr:uid="{00000000-0005-0000-0000-0000E7050000}"/>
    <cellStyle name="Millares 15" xfId="131" xr:uid="{00000000-0005-0000-0000-0000E8050000}"/>
    <cellStyle name="Millares 15 10" xfId="19733" xr:uid="{00000000-0005-0000-0000-0000E9050000}"/>
    <cellStyle name="Millares 15 10 2" xfId="32922" xr:uid="{00000000-0005-0000-0000-0000EA050000}"/>
    <cellStyle name="Millares 15 11" xfId="34447" xr:uid="{00000000-0005-0000-0000-0000EB050000}"/>
    <cellStyle name="Millares 15 12" xfId="24803" xr:uid="{00000000-0005-0000-0000-0000EC050000}"/>
    <cellStyle name="Millares 15 13" xfId="21259" xr:uid="{00000000-0005-0000-0000-0000ED050000}"/>
    <cellStyle name="Millares 15 14" xfId="37926" xr:uid="{00000000-0005-0000-0000-0000EE050000}"/>
    <cellStyle name="Millares 15 15" xfId="37974" xr:uid="{00000000-0005-0000-0000-0000EF050000}"/>
    <cellStyle name="Millares 15 2" xfId="154" xr:uid="{00000000-0005-0000-0000-0000F0050000}"/>
    <cellStyle name="Millares 15 2 10" xfId="34455" xr:uid="{00000000-0005-0000-0000-0000F1050000}"/>
    <cellStyle name="Millares 15 2 11" xfId="24822" xr:uid="{00000000-0005-0000-0000-0000F2050000}"/>
    <cellStyle name="Millares 15 2 12" xfId="21267" xr:uid="{00000000-0005-0000-0000-0000F3050000}"/>
    <cellStyle name="Millares 15 2 13" xfId="37927" xr:uid="{00000000-0005-0000-0000-0000F4050000}"/>
    <cellStyle name="Millares 15 2 14" xfId="37975" xr:uid="{00000000-0005-0000-0000-0000F5050000}"/>
    <cellStyle name="Millares 15 2 2" xfId="4429" xr:uid="{00000000-0005-0000-0000-0000F6050000}"/>
    <cellStyle name="Millares 15 2 2 10" xfId="24944" xr:uid="{00000000-0005-0000-0000-0000F7050000}"/>
    <cellStyle name="Millares 15 2 2 11" xfId="21339" xr:uid="{00000000-0005-0000-0000-0000F8050000}"/>
    <cellStyle name="Millares 15 2 2 2" xfId="12781" xr:uid="{00000000-0005-0000-0000-0000F9050000}"/>
    <cellStyle name="Millares 15 2 2 2 2" xfId="25972" xr:uid="{00000000-0005-0000-0000-0000FA050000}"/>
    <cellStyle name="Millares 15 2 2 3" xfId="13830" xr:uid="{00000000-0005-0000-0000-0000FB050000}"/>
    <cellStyle name="Millares 15 2 2 3 2" xfId="27021" xr:uid="{00000000-0005-0000-0000-0000FC050000}"/>
    <cellStyle name="Millares 15 2 2 4" xfId="14886" xr:uid="{00000000-0005-0000-0000-0000FD050000}"/>
    <cellStyle name="Millares 15 2 2 4 2" xfId="28077" xr:uid="{00000000-0005-0000-0000-0000FE050000}"/>
    <cellStyle name="Millares 15 2 2 5" xfId="15942" xr:uid="{00000000-0005-0000-0000-0000FF050000}"/>
    <cellStyle name="Millares 15 2 2 5 2" xfId="29133" xr:uid="{00000000-0005-0000-0000-000000060000}"/>
    <cellStyle name="Millares 15 2 2 6" xfId="17223" xr:uid="{00000000-0005-0000-0000-000001060000}"/>
    <cellStyle name="Millares 15 2 2 6 2" xfId="30414" xr:uid="{00000000-0005-0000-0000-000002060000}"/>
    <cellStyle name="Millares 15 2 2 7" xfId="18509" xr:uid="{00000000-0005-0000-0000-000003060000}"/>
    <cellStyle name="Millares 15 2 2 7 2" xfId="31700" xr:uid="{00000000-0005-0000-0000-000004060000}"/>
    <cellStyle name="Millares 15 2 2 8" xfId="19813" xr:uid="{00000000-0005-0000-0000-000005060000}"/>
    <cellStyle name="Millares 15 2 2 8 2" xfId="33002" xr:uid="{00000000-0005-0000-0000-000006060000}"/>
    <cellStyle name="Millares 15 2 2 9" xfId="34527" xr:uid="{00000000-0005-0000-0000-000007060000}"/>
    <cellStyle name="Millares 15 2 3" xfId="12709" xr:uid="{00000000-0005-0000-0000-000008060000}"/>
    <cellStyle name="Millares 15 2 3 2" xfId="25900" xr:uid="{00000000-0005-0000-0000-000009060000}"/>
    <cellStyle name="Millares 15 2 4" xfId="13758" xr:uid="{00000000-0005-0000-0000-00000A060000}"/>
    <cellStyle name="Millares 15 2 4 2" xfId="26949" xr:uid="{00000000-0005-0000-0000-00000B060000}"/>
    <cellStyle name="Millares 15 2 5" xfId="14814" xr:uid="{00000000-0005-0000-0000-00000C060000}"/>
    <cellStyle name="Millares 15 2 5 2" xfId="28005" xr:uid="{00000000-0005-0000-0000-00000D060000}"/>
    <cellStyle name="Millares 15 2 6" xfId="15870" xr:uid="{00000000-0005-0000-0000-00000E060000}"/>
    <cellStyle name="Millares 15 2 6 2" xfId="29061" xr:uid="{00000000-0005-0000-0000-00000F060000}"/>
    <cellStyle name="Millares 15 2 7" xfId="17151" xr:uid="{00000000-0005-0000-0000-000010060000}"/>
    <cellStyle name="Millares 15 2 7 2" xfId="30342" xr:uid="{00000000-0005-0000-0000-000011060000}"/>
    <cellStyle name="Millares 15 2 8" xfId="18437" xr:uid="{00000000-0005-0000-0000-000012060000}"/>
    <cellStyle name="Millares 15 2 8 2" xfId="31628" xr:uid="{00000000-0005-0000-0000-000013060000}"/>
    <cellStyle name="Millares 15 2 9" xfId="19741" xr:uid="{00000000-0005-0000-0000-000014060000}"/>
    <cellStyle name="Millares 15 2 9 2" xfId="32930" xr:uid="{00000000-0005-0000-0000-000015060000}"/>
    <cellStyle name="Millares 15 3" xfId="153" xr:uid="{00000000-0005-0000-0000-000016060000}"/>
    <cellStyle name="Millares 15 3 10" xfId="24821" xr:uid="{00000000-0005-0000-0000-000017060000}"/>
    <cellStyle name="Millares 15 3 11" xfId="21266" xr:uid="{00000000-0005-0000-0000-000018060000}"/>
    <cellStyle name="Millares 15 3 2" xfId="12708" xr:uid="{00000000-0005-0000-0000-000019060000}"/>
    <cellStyle name="Millares 15 3 2 2" xfId="25899" xr:uid="{00000000-0005-0000-0000-00001A060000}"/>
    <cellStyle name="Millares 15 3 3" xfId="13757" xr:uid="{00000000-0005-0000-0000-00001B060000}"/>
    <cellStyle name="Millares 15 3 3 2" xfId="26948" xr:uid="{00000000-0005-0000-0000-00001C060000}"/>
    <cellStyle name="Millares 15 3 4" xfId="14813" xr:uid="{00000000-0005-0000-0000-00001D060000}"/>
    <cellStyle name="Millares 15 3 4 2" xfId="28004" xr:uid="{00000000-0005-0000-0000-00001E060000}"/>
    <cellStyle name="Millares 15 3 5" xfId="15869" xr:uid="{00000000-0005-0000-0000-00001F060000}"/>
    <cellStyle name="Millares 15 3 5 2" xfId="29060" xr:uid="{00000000-0005-0000-0000-000020060000}"/>
    <cellStyle name="Millares 15 3 6" xfId="17150" xr:uid="{00000000-0005-0000-0000-000021060000}"/>
    <cellStyle name="Millares 15 3 6 2" xfId="30341" xr:uid="{00000000-0005-0000-0000-000022060000}"/>
    <cellStyle name="Millares 15 3 7" xfId="18436" xr:uid="{00000000-0005-0000-0000-000023060000}"/>
    <cellStyle name="Millares 15 3 7 2" xfId="31627" xr:uid="{00000000-0005-0000-0000-000024060000}"/>
    <cellStyle name="Millares 15 3 8" xfId="19740" xr:uid="{00000000-0005-0000-0000-000025060000}"/>
    <cellStyle name="Millares 15 3 8 2" xfId="32929" xr:uid="{00000000-0005-0000-0000-000026060000}"/>
    <cellStyle name="Millares 15 3 9" xfId="34454" xr:uid="{00000000-0005-0000-0000-000027060000}"/>
    <cellStyle name="Millares 15 4" xfId="12701" xr:uid="{00000000-0005-0000-0000-000028060000}"/>
    <cellStyle name="Millares 15 4 2" xfId="25892" xr:uid="{00000000-0005-0000-0000-000029060000}"/>
    <cellStyle name="Millares 15 5" xfId="13750" xr:uid="{00000000-0005-0000-0000-00002A060000}"/>
    <cellStyle name="Millares 15 5 2" xfId="26941" xr:uid="{00000000-0005-0000-0000-00002B060000}"/>
    <cellStyle name="Millares 15 6" xfId="14806" xr:uid="{00000000-0005-0000-0000-00002C060000}"/>
    <cellStyle name="Millares 15 6 2" xfId="27997" xr:uid="{00000000-0005-0000-0000-00002D060000}"/>
    <cellStyle name="Millares 15 7" xfId="15862" xr:uid="{00000000-0005-0000-0000-00002E060000}"/>
    <cellStyle name="Millares 15 7 2" xfId="29053" xr:uid="{00000000-0005-0000-0000-00002F060000}"/>
    <cellStyle name="Millares 15 8" xfId="17143" xr:uid="{00000000-0005-0000-0000-000030060000}"/>
    <cellStyle name="Millares 15 8 2" xfId="30334" xr:uid="{00000000-0005-0000-0000-000031060000}"/>
    <cellStyle name="Millares 15 9" xfId="18429" xr:uid="{00000000-0005-0000-0000-000032060000}"/>
    <cellStyle name="Millares 15 9 2" xfId="31620" xr:uid="{00000000-0005-0000-0000-000033060000}"/>
    <cellStyle name="Millares 150" xfId="19708" xr:uid="{00000000-0005-0000-0000-000034060000}"/>
    <cellStyle name="Millares 150 2" xfId="21011" xr:uid="{00000000-0005-0000-0000-000035060000}"/>
    <cellStyle name="Millares 150 2 2" xfId="34200" xr:uid="{00000000-0005-0000-0000-000036060000}"/>
    <cellStyle name="Millares 150 3" xfId="35725" xr:uid="{00000000-0005-0000-0000-000037060000}"/>
    <cellStyle name="Millares 150 4" xfId="32898" xr:uid="{00000000-0005-0000-0000-000038060000}"/>
    <cellStyle name="Millares 150 5" xfId="22537" xr:uid="{00000000-0005-0000-0000-000039060000}"/>
    <cellStyle name="Millares 151" xfId="19710" xr:uid="{00000000-0005-0000-0000-00003A060000}"/>
    <cellStyle name="Millares 151 2" xfId="21013" xr:uid="{00000000-0005-0000-0000-00003B060000}"/>
    <cellStyle name="Millares 151 2 2" xfId="34202" xr:uid="{00000000-0005-0000-0000-00003C060000}"/>
    <cellStyle name="Millares 151 3" xfId="35727" xr:uid="{00000000-0005-0000-0000-00003D060000}"/>
    <cellStyle name="Millares 151 4" xfId="32900" xr:uid="{00000000-0005-0000-0000-00003E060000}"/>
    <cellStyle name="Millares 151 5" xfId="22539" xr:uid="{00000000-0005-0000-0000-00003F060000}"/>
    <cellStyle name="Millares 152" xfId="19713" xr:uid="{00000000-0005-0000-0000-000040060000}"/>
    <cellStyle name="Millares 152 2" xfId="21016" xr:uid="{00000000-0005-0000-0000-000041060000}"/>
    <cellStyle name="Millares 152 2 2" xfId="34205" xr:uid="{00000000-0005-0000-0000-000042060000}"/>
    <cellStyle name="Millares 152 3" xfId="35730" xr:uid="{00000000-0005-0000-0000-000043060000}"/>
    <cellStyle name="Millares 152 4" xfId="32903" xr:uid="{00000000-0005-0000-0000-000044060000}"/>
    <cellStyle name="Millares 152 5" xfId="22542" xr:uid="{00000000-0005-0000-0000-000045060000}"/>
    <cellStyle name="Millares 153" xfId="21017" xr:uid="{00000000-0005-0000-0000-000046060000}"/>
    <cellStyle name="Millares 153 2" xfId="35731" xr:uid="{00000000-0005-0000-0000-000047060000}"/>
    <cellStyle name="Millares 153 3" xfId="34206" xr:uid="{00000000-0005-0000-0000-000048060000}"/>
    <cellStyle name="Millares 153 4" xfId="22543" xr:uid="{00000000-0005-0000-0000-000049060000}"/>
    <cellStyle name="Millares 154" xfId="21019" xr:uid="{00000000-0005-0000-0000-00004A060000}"/>
    <cellStyle name="Millares 154 2" xfId="35733" xr:uid="{00000000-0005-0000-0000-00004B060000}"/>
    <cellStyle name="Millares 154 3" xfId="34208" xr:uid="{00000000-0005-0000-0000-00004C060000}"/>
    <cellStyle name="Millares 154 4" xfId="22545" xr:uid="{00000000-0005-0000-0000-00004D060000}"/>
    <cellStyle name="Millares 155" xfId="21020" xr:uid="{00000000-0005-0000-0000-00004E060000}"/>
    <cellStyle name="Millares 155 2" xfId="35734" xr:uid="{00000000-0005-0000-0000-00004F060000}"/>
    <cellStyle name="Millares 155 3" xfId="34209" xr:uid="{00000000-0005-0000-0000-000050060000}"/>
    <cellStyle name="Millares 155 4" xfId="22546" xr:uid="{00000000-0005-0000-0000-000051060000}"/>
    <cellStyle name="Millares 156" xfId="22764" xr:uid="{00000000-0005-0000-0000-000052060000}"/>
    <cellStyle name="Millares 156 2" xfId="35952" xr:uid="{00000000-0005-0000-0000-000053060000}"/>
    <cellStyle name="Millares 157" xfId="22765" xr:uid="{00000000-0005-0000-0000-000054060000}"/>
    <cellStyle name="Millares 157 2" xfId="35953" xr:uid="{00000000-0005-0000-0000-000055060000}"/>
    <cellStyle name="Millares 158" xfId="22766" xr:uid="{00000000-0005-0000-0000-000056060000}"/>
    <cellStyle name="Millares 158 2" xfId="35954" xr:uid="{00000000-0005-0000-0000-000057060000}"/>
    <cellStyle name="Millares 159" xfId="22767" xr:uid="{00000000-0005-0000-0000-000058060000}"/>
    <cellStyle name="Millares 159 2" xfId="35955" xr:uid="{00000000-0005-0000-0000-000059060000}"/>
    <cellStyle name="Millares 16" xfId="133" xr:uid="{00000000-0005-0000-0000-00005A060000}"/>
    <cellStyle name="Millares 16 10" xfId="19734" xr:uid="{00000000-0005-0000-0000-00005B060000}"/>
    <cellStyle name="Millares 16 10 2" xfId="32923" xr:uid="{00000000-0005-0000-0000-00005C060000}"/>
    <cellStyle name="Millares 16 11" xfId="34448" xr:uid="{00000000-0005-0000-0000-00005D060000}"/>
    <cellStyle name="Millares 16 12" xfId="24805" xr:uid="{00000000-0005-0000-0000-00005E060000}"/>
    <cellStyle name="Millares 16 13" xfId="21260" xr:uid="{00000000-0005-0000-0000-00005F060000}"/>
    <cellStyle name="Millares 16 14" xfId="37928" xr:uid="{00000000-0005-0000-0000-000060060000}"/>
    <cellStyle name="Millares 16 15" xfId="37976" xr:uid="{00000000-0005-0000-0000-000061060000}"/>
    <cellStyle name="Millares 16 2" xfId="156" xr:uid="{00000000-0005-0000-0000-000062060000}"/>
    <cellStyle name="Millares 16 2 10" xfId="34457" xr:uid="{00000000-0005-0000-0000-000063060000}"/>
    <cellStyle name="Millares 16 2 11" xfId="24824" xr:uid="{00000000-0005-0000-0000-000064060000}"/>
    <cellStyle name="Millares 16 2 12" xfId="21269" xr:uid="{00000000-0005-0000-0000-000065060000}"/>
    <cellStyle name="Millares 16 2 13" xfId="37929" xr:uid="{00000000-0005-0000-0000-000066060000}"/>
    <cellStyle name="Millares 16 2 14" xfId="37977" xr:uid="{00000000-0005-0000-0000-000067060000}"/>
    <cellStyle name="Millares 16 2 2" xfId="4430" xr:uid="{00000000-0005-0000-0000-000068060000}"/>
    <cellStyle name="Millares 16 2 2 10" xfId="24945" xr:uid="{00000000-0005-0000-0000-000069060000}"/>
    <cellStyle name="Millares 16 2 2 11" xfId="21340" xr:uid="{00000000-0005-0000-0000-00006A060000}"/>
    <cellStyle name="Millares 16 2 2 2" xfId="12782" xr:uid="{00000000-0005-0000-0000-00006B060000}"/>
    <cellStyle name="Millares 16 2 2 2 2" xfId="25973" xr:uid="{00000000-0005-0000-0000-00006C060000}"/>
    <cellStyle name="Millares 16 2 2 3" xfId="13831" xr:uid="{00000000-0005-0000-0000-00006D060000}"/>
    <cellStyle name="Millares 16 2 2 3 2" xfId="27022" xr:uid="{00000000-0005-0000-0000-00006E060000}"/>
    <cellStyle name="Millares 16 2 2 4" xfId="14887" xr:uid="{00000000-0005-0000-0000-00006F060000}"/>
    <cellStyle name="Millares 16 2 2 4 2" xfId="28078" xr:uid="{00000000-0005-0000-0000-000070060000}"/>
    <cellStyle name="Millares 16 2 2 5" xfId="15943" xr:uid="{00000000-0005-0000-0000-000071060000}"/>
    <cellStyle name="Millares 16 2 2 5 2" xfId="29134" xr:uid="{00000000-0005-0000-0000-000072060000}"/>
    <cellStyle name="Millares 16 2 2 6" xfId="17224" xr:uid="{00000000-0005-0000-0000-000073060000}"/>
    <cellStyle name="Millares 16 2 2 6 2" xfId="30415" xr:uid="{00000000-0005-0000-0000-000074060000}"/>
    <cellStyle name="Millares 16 2 2 7" xfId="18510" xr:uid="{00000000-0005-0000-0000-000075060000}"/>
    <cellStyle name="Millares 16 2 2 7 2" xfId="31701" xr:uid="{00000000-0005-0000-0000-000076060000}"/>
    <cellStyle name="Millares 16 2 2 8" xfId="19814" xr:uid="{00000000-0005-0000-0000-000077060000}"/>
    <cellStyle name="Millares 16 2 2 8 2" xfId="33003" xr:uid="{00000000-0005-0000-0000-000078060000}"/>
    <cellStyle name="Millares 16 2 2 9" xfId="34528" xr:uid="{00000000-0005-0000-0000-000079060000}"/>
    <cellStyle name="Millares 16 2 3" xfId="12711" xr:uid="{00000000-0005-0000-0000-00007A060000}"/>
    <cellStyle name="Millares 16 2 3 2" xfId="25902" xr:uid="{00000000-0005-0000-0000-00007B060000}"/>
    <cellStyle name="Millares 16 2 4" xfId="13760" xr:uid="{00000000-0005-0000-0000-00007C060000}"/>
    <cellStyle name="Millares 16 2 4 2" xfId="26951" xr:uid="{00000000-0005-0000-0000-00007D060000}"/>
    <cellStyle name="Millares 16 2 5" xfId="14816" xr:uid="{00000000-0005-0000-0000-00007E060000}"/>
    <cellStyle name="Millares 16 2 5 2" xfId="28007" xr:uid="{00000000-0005-0000-0000-00007F060000}"/>
    <cellStyle name="Millares 16 2 6" xfId="15872" xr:uid="{00000000-0005-0000-0000-000080060000}"/>
    <cellStyle name="Millares 16 2 6 2" xfId="29063" xr:uid="{00000000-0005-0000-0000-000081060000}"/>
    <cellStyle name="Millares 16 2 7" xfId="17153" xr:uid="{00000000-0005-0000-0000-000082060000}"/>
    <cellStyle name="Millares 16 2 7 2" xfId="30344" xr:uid="{00000000-0005-0000-0000-000083060000}"/>
    <cellStyle name="Millares 16 2 8" xfId="18439" xr:uid="{00000000-0005-0000-0000-000084060000}"/>
    <cellStyle name="Millares 16 2 8 2" xfId="31630" xr:uid="{00000000-0005-0000-0000-000085060000}"/>
    <cellStyle name="Millares 16 2 9" xfId="19743" xr:uid="{00000000-0005-0000-0000-000086060000}"/>
    <cellStyle name="Millares 16 2 9 2" xfId="32932" xr:uid="{00000000-0005-0000-0000-000087060000}"/>
    <cellStyle name="Millares 16 3" xfId="155" xr:uid="{00000000-0005-0000-0000-000088060000}"/>
    <cellStyle name="Millares 16 3 10" xfId="24823" xr:uid="{00000000-0005-0000-0000-000089060000}"/>
    <cellStyle name="Millares 16 3 11" xfId="21268" xr:uid="{00000000-0005-0000-0000-00008A060000}"/>
    <cellStyle name="Millares 16 3 2" xfId="12710" xr:uid="{00000000-0005-0000-0000-00008B060000}"/>
    <cellStyle name="Millares 16 3 2 2" xfId="25901" xr:uid="{00000000-0005-0000-0000-00008C060000}"/>
    <cellStyle name="Millares 16 3 3" xfId="13759" xr:uid="{00000000-0005-0000-0000-00008D060000}"/>
    <cellStyle name="Millares 16 3 3 2" xfId="26950" xr:uid="{00000000-0005-0000-0000-00008E060000}"/>
    <cellStyle name="Millares 16 3 4" xfId="14815" xr:uid="{00000000-0005-0000-0000-00008F060000}"/>
    <cellStyle name="Millares 16 3 4 2" xfId="28006" xr:uid="{00000000-0005-0000-0000-000090060000}"/>
    <cellStyle name="Millares 16 3 5" xfId="15871" xr:uid="{00000000-0005-0000-0000-000091060000}"/>
    <cellStyle name="Millares 16 3 5 2" xfId="29062" xr:uid="{00000000-0005-0000-0000-000092060000}"/>
    <cellStyle name="Millares 16 3 6" xfId="17152" xr:uid="{00000000-0005-0000-0000-000093060000}"/>
    <cellStyle name="Millares 16 3 6 2" xfId="30343" xr:uid="{00000000-0005-0000-0000-000094060000}"/>
    <cellStyle name="Millares 16 3 7" xfId="18438" xr:uid="{00000000-0005-0000-0000-000095060000}"/>
    <cellStyle name="Millares 16 3 7 2" xfId="31629" xr:uid="{00000000-0005-0000-0000-000096060000}"/>
    <cellStyle name="Millares 16 3 8" xfId="19742" xr:uid="{00000000-0005-0000-0000-000097060000}"/>
    <cellStyle name="Millares 16 3 8 2" xfId="32931" xr:uid="{00000000-0005-0000-0000-000098060000}"/>
    <cellStyle name="Millares 16 3 9" xfId="34456" xr:uid="{00000000-0005-0000-0000-000099060000}"/>
    <cellStyle name="Millares 16 4" xfId="12702" xr:uid="{00000000-0005-0000-0000-00009A060000}"/>
    <cellStyle name="Millares 16 4 2" xfId="25893" xr:uid="{00000000-0005-0000-0000-00009B060000}"/>
    <cellStyle name="Millares 16 5" xfId="13751" xr:uid="{00000000-0005-0000-0000-00009C060000}"/>
    <cellStyle name="Millares 16 5 2" xfId="26942" xr:uid="{00000000-0005-0000-0000-00009D060000}"/>
    <cellStyle name="Millares 16 6" xfId="14807" xr:uid="{00000000-0005-0000-0000-00009E060000}"/>
    <cellStyle name="Millares 16 6 2" xfId="27998" xr:uid="{00000000-0005-0000-0000-00009F060000}"/>
    <cellStyle name="Millares 16 7" xfId="15863" xr:uid="{00000000-0005-0000-0000-0000A0060000}"/>
    <cellStyle name="Millares 16 7 2" xfId="29054" xr:uid="{00000000-0005-0000-0000-0000A1060000}"/>
    <cellStyle name="Millares 16 8" xfId="17144" xr:uid="{00000000-0005-0000-0000-0000A2060000}"/>
    <cellStyle name="Millares 16 8 2" xfId="30335" xr:uid="{00000000-0005-0000-0000-0000A3060000}"/>
    <cellStyle name="Millares 16 9" xfId="18430" xr:uid="{00000000-0005-0000-0000-0000A4060000}"/>
    <cellStyle name="Millares 16 9 2" xfId="31621" xr:uid="{00000000-0005-0000-0000-0000A5060000}"/>
    <cellStyle name="Millares 160" xfId="22768" xr:uid="{00000000-0005-0000-0000-0000A6060000}"/>
    <cellStyle name="Millares 160 2" xfId="35956" xr:uid="{00000000-0005-0000-0000-0000A7060000}"/>
    <cellStyle name="Millares 161" xfId="22770" xr:uid="{00000000-0005-0000-0000-0000A8060000}"/>
    <cellStyle name="Millares 161 2" xfId="35958" xr:uid="{00000000-0005-0000-0000-0000A9060000}"/>
    <cellStyle name="Millares 162" xfId="22772" xr:uid="{00000000-0005-0000-0000-0000AA060000}"/>
    <cellStyle name="Millares 162 2" xfId="35960" xr:uid="{00000000-0005-0000-0000-0000AB060000}"/>
    <cellStyle name="Millares 163" xfId="22771" xr:uid="{00000000-0005-0000-0000-0000AC060000}"/>
    <cellStyle name="Millares 163 2" xfId="35959" xr:uid="{00000000-0005-0000-0000-0000AD060000}"/>
    <cellStyle name="Millares 164" xfId="22776" xr:uid="{00000000-0005-0000-0000-0000AE060000}"/>
    <cellStyle name="Millares 164 2" xfId="35964" xr:uid="{00000000-0005-0000-0000-0000AF060000}"/>
    <cellStyle name="Millares 165" xfId="22778" xr:uid="{00000000-0005-0000-0000-0000B0060000}"/>
    <cellStyle name="Millares 165 2" xfId="35966" xr:uid="{00000000-0005-0000-0000-0000B1060000}"/>
    <cellStyle name="Millares 166" xfId="22780" xr:uid="{00000000-0005-0000-0000-0000B2060000}"/>
    <cellStyle name="Millares 166 2" xfId="35968" xr:uid="{00000000-0005-0000-0000-0000B3060000}"/>
    <cellStyle name="Millares 167" xfId="22781" xr:uid="{00000000-0005-0000-0000-0000B4060000}"/>
    <cellStyle name="Millares 167 2" xfId="35969" xr:uid="{00000000-0005-0000-0000-0000B5060000}"/>
    <cellStyle name="Millares 168" xfId="22783" xr:uid="{00000000-0005-0000-0000-0000B6060000}"/>
    <cellStyle name="Millares 168 2" xfId="35971" xr:uid="{00000000-0005-0000-0000-0000B7060000}"/>
    <cellStyle name="Millares 169" xfId="22784" xr:uid="{00000000-0005-0000-0000-0000B8060000}"/>
    <cellStyle name="Millares 169 2" xfId="35972" xr:uid="{00000000-0005-0000-0000-0000B9060000}"/>
    <cellStyle name="Millares 17" xfId="135" xr:uid="{00000000-0005-0000-0000-0000BA060000}"/>
    <cellStyle name="Millares 17 10" xfId="19735" xr:uid="{00000000-0005-0000-0000-0000BB060000}"/>
    <cellStyle name="Millares 17 10 2" xfId="32924" xr:uid="{00000000-0005-0000-0000-0000BC060000}"/>
    <cellStyle name="Millares 17 11" xfId="34449" xr:uid="{00000000-0005-0000-0000-0000BD060000}"/>
    <cellStyle name="Millares 17 12" xfId="24807" xr:uid="{00000000-0005-0000-0000-0000BE060000}"/>
    <cellStyle name="Millares 17 13" xfId="21261" xr:uid="{00000000-0005-0000-0000-0000BF060000}"/>
    <cellStyle name="Millares 17 14" xfId="37930" xr:uid="{00000000-0005-0000-0000-0000C0060000}"/>
    <cellStyle name="Millares 17 15" xfId="37978" xr:uid="{00000000-0005-0000-0000-0000C1060000}"/>
    <cellStyle name="Millares 17 2" xfId="158" xr:uid="{00000000-0005-0000-0000-0000C2060000}"/>
    <cellStyle name="Millares 17 2 10" xfId="34459" xr:uid="{00000000-0005-0000-0000-0000C3060000}"/>
    <cellStyle name="Millares 17 2 11" xfId="24826" xr:uid="{00000000-0005-0000-0000-0000C4060000}"/>
    <cellStyle name="Millares 17 2 12" xfId="21271" xr:uid="{00000000-0005-0000-0000-0000C5060000}"/>
    <cellStyle name="Millares 17 2 13" xfId="37931" xr:uid="{00000000-0005-0000-0000-0000C6060000}"/>
    <cellStyle name="Millares 17 2 14" xfId="37979" xr:uid="{00000000-0005-0000-0000-0000C7060000}"/>
    <cellStyle name="Millares 17 2 2" xfId="4431" xr:uid="{00000000-0005-0000-0000-0000C8060000}"/>
    <cellStyle name="Millares 17 2 2 10" xfId="24946" xr:uid="{00000000-0005-0000-0000-0000C9060000}"/>
    <cellStyle name="Millares 17 2 2 11" xfId="21341" xr:uid="{00000000-0005-0000-0000-0000CA060000}"/>
    <cellStyle name="Millares 17 2 2 2" xfId="12783" xr:uid="{00000000-0005-0000-0000-0000CB060000}"/>
    <cellStyle name="Millares 17 2 2 2 2" xfId="25974" xr:uid="{00000000-0005-0000-0000-0000CC060000}"/>
    <cellStyle name="Millares 17 2 2 3" xfId="13832" xr:uid="{00000000-0005-0000-0000-0000CD060000}"/>
    <cellStyle name="Millares 17 2 2 3 2" xfId="27023" xr:uid="{00000000-0005-0000-0000-0000CE060000}"/>
    <cellStyle name="Millares 17 2 2 4" xfId="14888" xr:uid="{00000000-0005-0000-0000-0000CF060000}"/>
    <cellStyle name="Millares 17 2 2 4 2" xfId="28079" xr:uid="{00000000-0005-0000-0000-0000D0060000}"/>
    <cellStyle name="Millares 17 2 2 5" xfId="15944" xr:uid="{00000000-0005-0000-0000-0000D1060000}"/>
    <cellStyle name="Millares 17 2 2 5 2" xfId="29135" xr:uid="{00000000-0005-0000-0000-0000D2060000}"/>
    <cellStyle name="Millares 17 2 2 6" xfId="17225" xr:uid="{00000000-0005-0000-0000-0000D3060000}"/>
    <cellStyle name="Millares 17 2 2 6 2" xfId="30416" xr:uid="{00000000-0005-0000-0000-0000D4060000}"/>
    <cellStyle name="Millares 17 2 2 7" xfId="18511" xr:uid="{00000000-0005-0000-0000-0000D5060000}"/>
    <cellStyle name="Millares 17 2 2 7 2" xfId="31702" xr:uid="{00000000-0005-0000-0000-0000D6060000}"/>
    <cellStyle name="Millares 17 2 2 8" xfId="19815" xr:uid="{00000000-0005-0000-0000-0000D7060000}"/>
    <cellStyle name="Millares 17 2 2 8 2" xfId="33004" xr:uid="{00000000-0005-0000-0000-0000D8060000}"/>
    <cellStyle name="Millares 17 2 2 9" xfId="34529" xr:uid="{00000000-0005-0000-0000-0000D9060000}"/>
    <cellStyle name="Millares 17 2 3" xfId="12713" xr:uid="{00000000-0005-0000-0000-0000DA060000}"/>
    <cellStyle name="Millares 17 2 3 2" xfId="25904" xr:uid="{00000000-0005-0000-0000-0000DB060000}"/>
    <cellStyle name="Millares 17 2 4" xfId="13762" xr:uid="{00000000-0005-0000-0000-0000DC060000}"/>
    <cellStyle name="Millares 17 2 4 2" xfId="26953" xr:uid="{00000000-0005-0000-0000-0000DD060000}"/>
    <cellStyle name="Millares 17 2 5" xfId="14818" xr:uid="{00000000-0005-0000-0000-0000DE060000}"/>
    <cellStyle name="Millares 17 2 5 2" xfId="28009" xr:uid="{00000000-0005-0000-0000-0000DF060000}"/>
    <cellStyle name="Millares 17 2 6" xfId="15874" xr:uid="{00000000-0005-0000-0000-0000E0060000}"/>
    <cellStyle name="Millares 17 2 6 2" xfId="29065" xr:uid="{00000000-0005-0000-0000-0000E1060000}"/>
    <cellStyle name="Millares 17 2 7" xfId="17155" xr:uid="{00000000-0005-0000-0000-0000E2060000}"/>
    <cellStyle name="Millares 17 2 7 2" xfId="30346" xr:uid="{00000000-0005-0000-0000-0000E3060000}"/>
    <cellStyle name="Millares 17 2 8" xfId="18441" xr:uid="{00000000-0005-0000-0000-0000E4060000}"/>
    <cellStyle name="Millares 17 2 8 2" xfId="31632" xr:uid="{00000000-0005-0000-0000-0000E5060000}"/>
    <cellStyle name="Millares 17 2 9" xfId="19745" xr:uid="{00000000-0005-0000-0000-0000E6060000}"/>
    <cellStyle name="Millares 17 2 9 2" xfId="32934" xr:uid="{00000000-0005-0000-0000-0000E7060000}"/>
    <cellStyle name="Millares 17 3" xfId="157" xr:uid="{00000000-0005-0000-0000-0000E8060000}"/>
    <cellStyle name="Millares 17 3 10" xfId="24825" xr:uid="{00000000-0005-0000-0000-0000E9060000}"/>
    <cellStyle name="Millares 17 3 11" xfId="21270" xr:uid="{00000000-0005-0000-0000-0000EA060000}"/>
    <cellStyle name="Millares 17 3 2" xfId="12712" xr:uid="{00000000-0005-0000-0000-0000EB060000}"/>
    <cellStyle name="Millares 17 3 2 2" xfId="25903" xr:uid="{00000000-0005-0000-0000-0000EC060000}"/>
    <cellStyle name="Millares 17 3 3" xfId="13761" xr:uid="{00000000-0005-0000-0000-0000ED060000}"/>
    <cellStyle name="Millares 17 3 3 2" xfId="26952" xr:uid="{00000000-0005-0000-0000-0000EE060000}"/>
    <cellStyle name="Millares 17 3 4" xfId="14817" xr:uid="{00000000-0005-0000-0000-0000EF060000}"/>
    <cellStyle name="Millares 17 3 4 2" xfId="28008" xr:uid="{00000000-0005-0000-0000-0000F0060000}"/>
    <cellStyle name="Millares 17 3 5" xfId="15873" xr:uid="{00000000-0005-0000-0000-0000F1060000}"/>
    <cellStyle name="Millares 17 3 5 2" xfId="29064" xr:uid="{00000000-0005-0000-0000-0000F2060000}"/>
    <cellStyle name="Millares 17 3 6" xfId="17154" xr:uid="{00000000-0005-0000-0000-0000F3060000}"/>
    <cellStyle name="Millares 17 3 6 2" xfId="30345" xr:uid="{00000000-0005-0000-0000-0000F4060000}"/>
    <cellStyle name="Millares 17 3 7" xfId="18440" xr:uid="{00000000-0005-0000-0000-0000F5060000}"/>
    <cellStyle name="Millares 17 3 7 2" xfId="31631" xr:uid="{00000000-0005-0000-0000-0000F6060000}"/>
    <cellStyle name="Millares 17 3 8" xfId="19744" xr:uid="{00000000-0005-0000-0000-0000F7060000}"/>
    <cellStyle name="Millares 17 3 8 2" xfId="32933" xr:uid="{00000000-0005-0000-0000-0000F8060000}"/>
    <cellStyle name="Millares 17 3 9" xfId="34458" xr:uid="{00000000-0005-0000-0000-0000F9060000}"/>
    <cellStyle name="Millares 17 4" xfId="12703" xr:uid="{00000000-0005-0000-0000-0000FA060000}"/>
    <cellStyle name="Millares 17 4 2" xfId="25894" xr:uid="{00000000-0005-0000-0000-0000FB060000}"/>
    <cellStyle name="Millares 17 5" xfId="13752" xr:uid="{00000000-0005-0000-0000-0000FC060000}"/>
    <cellStyle name="Millares 17 5 2" xfId="26943" xr:uid="{00000000-0005-0000-0000-0000FD060000}"/>
    <cellStyle name="Millares 17 6" xfId="14808" xr:uid="{00000000-0005-0000-0000-0000FE060000}"/>
    <cellStyle name="Millares 17 6 2" xfId="27999" xr:uid="{00000000-0005-0000-0000-0000FF060000}"/>
    <cellStyle name="Millares 17 7" xfId="15864" xr:uid="{00000000-0005-0000-0000-000000070000}"/>
    <cellStyle name="Millares 17 7 2" xfId="29055" xr:uid="{00000000-0005-0000-0000-000001070000}"/>
    <cellStyle name="Millares 17 8" xfId="17145" xr:uid="{00000000-0005-0000-0000-000002070000}"/>
    <cellStyle name="Millares 17 8 2" xfId="30336" xr:uid="{00000000-0005-0000-0000-000003070000}"/>
    <cellStyle name="Millares 17 9" xfId="18431" xr:uid="{00000000-0005-0000-0000-000004070000}"/>
    <cellStyle name="Millares 17 9 2" xfId="31622" xr:uid="{00000000-0005-0000-0000-000005070000}"/>
    <cellStyle name="Millares 170" xfId="22785" xr:uid="{00000000-0005-0000-0000-000006070000}"/>
    <cellStyle name="Millares 170 2" xfId="35973" xr:uid="{00000000-0005-0000-0000-000007070000}"/>
    <cellStyle name="Millares 171" xfId="22786" xr:uid="{00000000-0005-0000-0000-000008070000}"/>
    <cellStyle name="Millares 171 2" xfId="35974" xr:uid="{00000000-0005-0000-0000-000009070000}"/>
    <cellStyle name="Millares 172" xfId="23004" xr:uid="{00000000-0005-0000-0000-00000A070000}"/>
    <cellStyle name="Millares 172 2" xfId="36192" xr:uid="{00000000-0005-0000-0000-00000B070000}"/>
    <cellStyle name="Millares 173" xfId="23005" xr:uid="{00000000-0005-0000-0000-00000C070000}"/>
    <cellStyle name="Millares 173 2" xfId="36193" xr:uid="{00000000-0005-0000-0000-00000D070000}"/>
    <cellStyle name="Millares 174" xfId="21239" xr:uid="{00000000-0005-0000-0000-00000E070000}"/>
    <cellStyle name="Millares 174 2" xfId="34427" xr:uid="{00000000-0005-0000-0000-00000F070000}"/>
    <cellStyle name="Millares 175" xfId="23008" xr:uid="{00000000-0005-0000-0000-000010070000}"/>
    <cellStyle name="Millares 175 2" xfId="36196" xr:uid="{00000000-0005-0000-0000-000011070000}"/>
    <cellStyle name="Millares 176" xfId="23010" xr:uid="{00000000-0005-0000-0000-000012070000}"/>
    <cellStyle name="Millares 176 2" xfId="36198" xr:uid="{00000000-0005-0000-0000-000013070000}"/>
    <cellStyle name="Millares 177" xfId="23013" xr:uid="{00000000-0005-0000-0000-000014070000}"/>
    <cellStyle name="Millares 177 2" xfId="36201" xr:uid="{00000000-0005-0000-0000-000015070000}"/>
    <cellStyle name="Millares 178" xfId="23012" xr:uid="{00000000-0005-0000-0000-000016070000}"/>
    <cellStyle name="Millares 178 2" xfId="36200" xr:uid="{00000000-0005-0000-0000-000017070000}"/>
    <cellStyle name="Millares 179" xfId="23014" xr:uid="{00000000-0005-0000-0000-000018070000}"/>
    <cellStyle name="Millares 179 2" xfId="36202" xr:uid="{00000000-0005-0000-0000-000019070000}"/>
    <cellStyle name="Millares 18" xfId="137" xr:uid="{00000000-0005-0000-0000-00001A070000}"/>
    <cellStyle name="Millares 18 10" xfId="34450" xr:uid="{00000000-0005-0000-0000-00001B070000}"/>
    <cellStyle name="Millares 18 11" xfId="24809" xr:uid="{00000000-0005-0000-0000-00001C070000}"/>
    <cellStyle name="Millares 18 12" xfId="21262" xr:uid="{00000000-0005-0000-0000-00001D070000}"/>
    <cellStyle name="Millares 18 2" xfId="3186" xr:uid="{00000000-0005-0000-0000-00001E070000}"/>
    <cellStyle name="Millares 18 2 10" xfId="24904" xr:uid="{00000000-0005-0000-0000-00001F070000}"/>
    <cellStyle name="Millares 18 2 11" xfId="21313" xr:uid="{00000000-0005-0000-0000-000020070000}"/>
    <cellStyle name="Millares 18 2 2" xfId="12755" xr:uid="{00000000-0005-0000-0000-000021070000}"/>
    <cellStyle name="Millares 18 2 2 2" xfId="25946" xr:uid="{00000000-0005-0000-0000-000022070000}"/>
    <cellStyle name="Millares 18 2 3" xfId="13804" xr:uid="{00000000-0005-0000-0000-000023070000}"/>
    <cellStyle name="Millares 18 2 3 2" xfId="26995" xr:uid="{00000000-0005-0000-0000-000024070000}"/>
    <cellStyle name="Millares 18 2 4" xfId="14860" xr:uid="{00000000-0005-0000-0000-000025070000}"/>
    <cellStyle name="Millares 18 2 4 2" xfId="28051" xr:uid="{00000000-0005-0000-0000-000026070000}"/>
    <cellStyle name="Millares 18 2 5" xfId="15916" xr:uid="{00000000-0005-0000-0000-000027070000}"/>
    <cellStyle name="Millares 18 2 5 2" xfId="29107" xr:uid="{00000000-0005-0000-0000-000028070000}"/>
    <cellStyle name="Millares 18 2 6" xfId="17197" xr:uid="{00000000-0005-0000-0000-000029070000}"/>
    <cellStyle name="Millares 18 2 6 2" xfId="30388" xr:uid="{00000000-0005-0000-0000-00002A070000}"/>
    <cellStyle name="Millares 18 2 7" xfId="18483" xr:uid="{00000000-0005-0000-0000-00002B070000}"/>
    <cellStyle name="Millares 18 2 7 2" xfId="31674" xr:uid="{00000000-0005-0000-0000-00002C070000}"/>
    <cellStyle name="Millares 18 2 8" xfId="19787" xr:uid="{00000000-0005-0000-0000-00002D070000}"/>
    <cellStyle name="Millares 18 2 8 2" xfId="32976" xr:uid="{00000000-0005-0000-0000-00002E070000}"/>
    <cellStyle name="Millares 18 2 9" xfId="34501" xr:uid="{00000000-0005-0000-0000-00002F070000}"/>
    <cellStyle name="Millares 18 3" xfId="12704" xr:uid="{00000000-0005-0000-0000-000030070000}"/>
    <cellStyle name="Millares 18 3 2" xfId="25895" xr:uid="{00000000-0005-0000-0000-000031070000}"/>
    <cellStyle name="Millares 18 4" xfId="13753" xr:uid="{00000000-0005-0000-0000-000032070000}"/>
    <cellStyle name="Millares 18 4 2" xfId="26944" xr:uid="{00000000-0005-0000-0000-000033070000}"/>
    <cellStyle name="Millares 18 5" xfId="14809" xr:uid="{00000000-0005-0000-0000-000034070000}"/>
    <cellStyle name="Millares 18 5 2" xfId="28000" xr:uid="{00000000-0005-0000-0000-000035070000}"/>
    <cellStyle name="Millares 18 6" xfId="15865" xr:uid="{00000000-0005-0000-0000-000036070000}"/>
    <cellStyle name="Millares 18 6 2" xfId="29056" xr:uid="{00000000-0005-0000-0000-000037070000}"/>
    <cellStyle name="Millares 18 7" xfId="17146" xr:uid="{00000000-0005-0000-0000-000038070000}"/>
    <cellStyle name="Millares 18 7 2" xfId="30337" xr:uid="{00000000-0005-0000-0000-000039070000}"/>
    <cellStyle name="Millares 18 8" xfId="18432" xr:uid="{00000000-0005-0000-0000-00003A070000}"/>
    <cellStyle name="Millares 18 8 2" xfId="31623" xr:uid="{00000000-0005-0000-0000-00003B070000}"/>
    <cellStyle name="Millares 18 9" xfId="19736" xr:uid="{00000000-0005-0000-0000-00003C070000}"/>
    <cellStyle name="Millares 18 9 2" xfId="32925" xr:uid="{00000000-0005-0000-0000-00003D070000}"/>
    <cellStyle name="Millares 180" xfId="23016" xr:uid="{00000000-0005-0000-0000-00003E070000}"/>
    <cellStyle name="Millares 180 2" xfId="36204" xr:uid="{00000000-0005-0000-0000-00003F070000}"/>
    <cellStyle name="Millares 181" xfId="23234" xr:uid="{00000000-0005-0000-0000-000040070000}"/>
    <cellStyle name="Millares 181 2" xfId="36422" xr:uid="{00000000-0005-0000-0000-000041070000}"/>
    <cellStyle name="Millares 182" xfId="23235" xr:uid="{00000000-0005-0000-0000-000042070000}"/>
    <cellStyle name="Millares 182 2" xfId="36423" xr:uid="{00000000-0005-0000-0000-000043070000}"/>
    <cellStyle name="Millares 183" xfId="23236" xr:uid="{00000000-0005-0000-0000-000044070000}"/>
    <cellStyle name="Millares 183 2" xfId="36424" xr:uid="{00000000-0005-0000-0000-000045070000}"/>
    <cellStyle name="Millares 184" xfId="23237" xr:uid="{00000000-0005-0000-0000-000046070000}"/>
    <cellStyle name="Millares 184 2" xfId="36425" xr:uid="{00000000-0005-0000-0000-000047070000}"/>
    <cellStyle name="Millares 185" xfId="23242" xr:uid="{00000000-0005-0000-0000-000048070000}"/>
    <cellStyle name="Millares 185 2" xfId="36427" xr:uid="{00000000-0005-0000-0000-000049070000}"/>
    <cellStyle name="Millares 186" xfId="23243" xr:uid="{00000000-0005-0000-0000-00004A070000}"/>
    <cellStyle name="Millares 186 2" xfId="36428" xr:uid="{00000000-0005-0000-0000-00004B070000}"/>
    <cellStyle name="Millares 187" xfId="23244" xr:uid="{00000000-0005-0000-0000-00004C070000}"/>
    <cellStyle name="Millares 187 2" xfId="36430" xr:uid="{00000000-0005-0000-0000-00004D070000}"/>
    <cellStyle name="Millares 188" xfId="23248" xr:uid="{00000000-0005-0000-0000-00004E070000}"/>
    <cellStyle name="Millares 188 2" xfId="36433" xr:uid="{00000000-0005-0000-0000-00004F070000}"/>
    <cellStyle name="Millares 189" xfId="23250" xr:uid="{00000000-0005-0000-0000-000050070000}"/>
    <cellStyle name="Millares 189 2" xfId="36435" xr:uid="{00000000-0005-0000-0000-000051070000}"/>
    <cellStyle name="Millares 19" xfId="150" xr:uid="{00000000-0005-0000-0000-000052070000}"/>
    <cellStyle name="Millares 19 10" xfId="34451" xr:uid="{00000000-0005-0000-0000-000053070000}"/>
    <cellStyle name="Millares 19 11" xfId="24818" xr:uid="{00000000-0005-0000-0000-000054070000}"/>
    <cellStyle name="Millares 19 12" xfId="21263" xr:uid="{00000000-0005-0000-0000-000055070000}"/>
    <cellStyle name="Millares 19 2" xfId="3188" xr:uid="{00000000-0005-0000-0000-000056070000}"/>
    <cellStyle name="Millares 19 2 10" xfId="24906" xr:uid="{00000000-0005-0000-0000-000057070000}"/>
    <cellStyle name="Millares 19 2 11" xfId="21314" xr:uid="{00000000-0005-0000-0000-000058070000}"/>
    <cellStyle name="Millares 19 2 2" xfId="12756" xr:uid="{00000000-0005-0000-0000-000059070000}"/>
    <cellStyle name="Millares 19 2 2 2" xfId="25947" xr:uid="{00000000-0005-0000-0000-00005A070000}"/>
    <cellStyle name="Millares 19 2 3" xfId="13805" xr:uid="{00000000-0005-0000-0000-00005B070000}"/>
    <cellStyle name="Millares 19 2 3 2" xfId="26996" xr:uid="{00000000-0005-0000-0000-00005C070000}"/>
    <cellStyle name="Millares 19 2 4" xfId="14861" xr:uid="{00000000-0005-0000-0000-00005D070000}"/>
    <cellStyle name="Millares 19 2 4 2" xfId="28052" xr:uid="{00000000-0005-0000-0000-00005E070000}"/>
    <cellStyle name="Millares 19 2 5" xfId="15917" xr:uid="{00000000-0005-0000-0000-00005F070000}"/>
    <cellStyle name="Millares 19 2 5 2" xfId="29108" xr:uid="{00000000-0005-0000-0000-000060070000}"/>
    <cellStyle name="Millares 19 2 6" xfId="17198" xr:uid="{00000000-0005-0000-0000-000061070000}"/>
    <cellStyle name="Millares 19 2 6 2" xfId="30389" xr:uid="{00000000-0005-0000-0000-000062070000}"/>
    <cellStyle name="Millares 19 2 7" xfId="18484" xr:uid="{00000000-0005-0000-0000-000063070000}"/>
    <cellStyle name="Millares 19 2 7 2" xfId="31675" xr:uid="{00000000-0005-0000-0000-000064070000}"/>
    <cellStyle name="Millares 19 2 8" xfId="19788" xr:uid="{00000000-0005-0000-0000-000065070000}"/>
    <cellStyle name="Millares 19 2 8 2" xfId="32977" xr:uid="{00000000-0005-0000-0000-000066070000}"/>
    <cellStyle name="Millares 19 2 9" xfId="34502" xr:uid="{00000000-0005-0000-0000-000067070000}"/>
    <cellStyle name="Millares 19 3" xfId="12705" xr:uid="{00000000-0005-0000-0000-000068070000}"/>
    <cellStyle name="Millares 19 3 2" xfId="25896" xr:uid="{00000000-0005-0000-0000-000069070000}"/>
    <cellStyle name="Millares 19 4" xfId="13754" xr:uid="{00000000-0005-0000-0000-00006A070000}"/>
    <cellStyle name="Millares 19 4 2" xfId="26945" xr:uid="{00000000-0005-0000-0000-00006B070000}"/>
    <cellStyle name="Millares 19 5" xfId="14810" xr:uid="{00000000-0005-0000-0000-00006C070000}"/>
    <cellStyle name="Millares 19 5 2" xfId="28001" xr:uid="{00000000-0005-0000-0000-00006D070000}"/>
    <cellStyle name="Millares 19 6" xfId="15866" xr:uid="{00000000-0005-0000-0000-00006E070000}"/>
    <cellStyle name="Millares 19 6 2" xfId="29057" xr:uid="{00000000-0005-0000-0000-00006F070000}"/>
    <cellStyle name="Millares 19 7" xfId="17147" xr:uid="{00000000-0005-0000-0000-000070070000}"/>
    <cellStyle name="Millares 19 7 2" xfId="30338" xr:uid="{00000000-0005-0000-0000-000071070000}"/>
    <cellStyle name="Millares 19 8" xfId="18433" xr:uid="{00000000-0005-0000-0000-000072070000}"/>
    <cellStyle name="Millares 19 8 2" xfId="31624" xr:uid="{00000000-0005-0000-0000-000073070000}"/>
    <cellStyle name="Millares 19 9" xfId="19737" xr:uid="{00000000-0005-0000-0000-000074070000}"/>
    <cellStyle name="Millares 19 9 2" xfId="32926" xr:uid="{00000000-0005-0000-0000-000075070000}"/>
    <cellStyle name="Millares 190" xfId="23252" xr:uid="{00000000-0005-0000-0000-000076070000}"/>
    <cellStyle name="Millares 190 2" xfId="36437" xr:uid="{00000000-0005-0000-0000-000077070000}"/>
    <cellStyle name="Millares 191" xfId="23260" xr:uid="{00000000-0005-0000-0000-000078070000}"/>
    <cellStyle name="Millares 191 2" xfId="36440" xr:uid="{00000000-0005-0000-0000-000079070000}"/>
    <cellStyle name="Millares 192" xfId="23263" xr:uid="{00000000-0005-0000-0000-00007A070000}"/>
    <cellStyle name="Millares 192 2" xfId="36443" xr:uid="{00000000-0005-0000-0000-00007B070000}"/>
    <cellStyle name="Millares 193" xfId="23264" xr:uid="{00000000-0005-0000-0000-00007C070000}"/>
    <cellStyle name="Millares 193 2" xfId="36444" xr:uid="{00000000-0005-0000-0000-00007D070000}"/>
    <cellStyle name="Millares 194" xfId="23265" xr:uid="{00000000-0005-0000-0000-00007E070000}"/>
    <cellStyle name="Millares 194 2" xfId="36445" xr:uid="{00000000-0005-0000-0000-00007F070000}"/>
    <cellStyle name="Millares 195" xfId="23266" xr:uid="{00000000-0005-0000-0000-000080070000}"/>
    <cellStyle name="Millares 195 2" xfId="36446" xr:uid="{00000000-0005-0000-0000-000081070000}"/>
    <cellStyle name="Millares 196" xfId="23267" xr:uid="{00000000-0005-0000-0000-000082070000}"/>
    <cellStyle name="Millares 196 2" xfId="36447" xr:uid="{00000000-0005-0000-0000-000083070000}"/>
    <cellStyle name="Millares 197" xfId="23269" xr:uid="{00000000-0005-0000-0000-000084070000}"/>
    <cellStyle name="Millares 197 2" xfId="36449" xr:uid="{00000000-0005-0000-0000-000085070000}"/>
    <cellStyle name="Millares 198" xfId="23270" xr:uid="{00000000-0005-0000-0000-000086070000}"/>
    <cellStyle name="Millares 198 2" xfId="36450" xr:uid="{00000000-0005-0000-0000-000087070000}"/>
    <cellStyle name="Millares 199" xfId="23271" xr:uid="{00000000-0005-0000-0000-000088070000}"/>
    <cellStyle name="Millares 199 2" xfId="36451" xr:uid="{00000000-0005-0000-0000-000089070000}"/>
    <cellStyle name="Millares 2" xfId="7" xr:uid="{00000000-0005-0000-0000-00008A070000}"/>
    <cellStyle name="Millares 2 10" xfId="12045" xr:uid="{00000000-0005-0000-0000-00008B070000}"/>
    <cellStyle name="Millares 2 10 10" xfId="25237" xr:uid="{00000000-0005-0000-0000-00008C070000}"/>
    <cellStyle name="Millares 2 10 11" xfId="21544" xr:uid="{00000000-0005-0000-0000-00008D070000}"/>
    <cellStyle name="Millares 2 10 2" xfId="12986" xr:uid="{00000000-0005-0000-0000-00008E070000}"/>
    <cellStyle name="Millares 2 10 2 2" xfId="26177" xr:uid="{00000000-0005-0000-0000-00008F070000}"/>
    <cellStyle name="Millares 2 10 3" xfId="14035" xr:uid="{00000000-0005-0000-0000-000090070000}"/>
    <cellStyle name="Millares 2 10 3 2" xfId="27226" xr:uid="{00000000-0005-0000-0000-000091070000}"/>
    <cellStyle name="Millares 2 10 4" xfId="15091" xr:uid="{00000000-0005-0000-0000-000092070000}"/>
    <cellStyle name="Millares 2 10 4 2" xfId="28282" xr:uid="{00000000-0005-0000-0000-000093070000}"/>
    <cellStyle name="Millares 2 10 5" xfId="16147" xr:uid="{00000000-0005-0000-0000-000094070000}"/>
    <cellStyle name="Millares 2 10 5 2" xfId="29338" xr:uid="{00000000-0005-0000-0000-000095070000}"/>
    <cellStyle name="Millares 2 10 6" xfId="17428" xr:uid="{00000000-0005-0000-0000-000096070000}"/>
    <cellStyle name="Millares 2 10 6 2" xfId="30619" xr:uid="{00000000-0005-0000-0000-000097070000}"/>
    <cellStyle name="Millares 2 10 7" xfId="18714" xr:uid="{00000000-0005-0000-0000-000098070000}"/>
    <cellStyle name="Millares 2 10 7 2" xfId="31905" xr:uid="{00000000-0005-0000-0000-000099070000}"/>
    <cellStyle name="Millares 2 10 8" xfId="20018" xr:uid="{00000000-0005-0000-0000-00009A070000}"/>
    <cellStyle name="Millares 2 10 8 2" xfId="33207" xr:uid="{00000000-0005-0000-0000-00009B070000}"/>
    <cellStyle name="Millares 2 10 9" xfId="34732" xr:uid="{00000000-0005-0000-0000-00009C070000}"/>
    <cellStyle name="Millares 2 11" xfId="12056" xr:uid="{00000000-0005-0000-0000-00009D070000}"/>
    <cellStyle name="Millares 2 11 10" xfId="25248" xr:uid="{00000000-0005-0000-0000-00009E070000}"/>
    <cellStyle name="Millares 2 11 11" xfId="21554" xr:uid="{00000000-0005-0000-0000-00009F070000}"/>
    <cellStyle name="Millares 2 11 2" xfId="12996" xr:uid="{00000000-0005-0000-0000-0000A0070000}"/>
    <cellStyle name="Millares 2 11 2 2" xfId="26187" xr:uid="{00000000-0005-0000-0000-0000A1070000}"/>
    <cellStyle name="Millares 2 11 3" xfId="14045" xr:uid="{00000000-0005-0000-0000-0000A2070000}"/>
    <cellStyle name="Millares 2 11 3 2" xfId="27236" xr:uid="{00000000-0005-0000-0000-0000A3070000}"/>
    <cellStyle name="Millares 2 11 4" xfId="15101" xr:uid="{00000000-0005-0000-0000-0000A4070000}"/>
    <cellStyle name="Millares 2 11 4 2" xfId="28292" xr:uid="{00000000-0005-0000-0000-0000A5070000}"/>
    <cellStyle name="Millares 2 11 5" xfId="16157" xr:uid="{00000000-0005-0000-0000-0000A6070000}"/>
    <cellStyle name="Millares 2 11 5 2" xfId="29348" xr:uid="{00000000-0005-0000-0000-0000A7070000}"/>
    <cellStyle name="Millares 2 11 6" xfId="17438" xr:uid="{00000000-0005-0000-0000-0000A8070000}"/>
    <cellStyle name="Millares 2 11 6 2" xfId="30629" xr:uid="{00000000-0005-0000-0000-0000A9070000}"/>
    <cellStyle name="Millares 2 11 7" xfId="18724" xr:uid="{00000000-0005-0000-0000-0000AA070000}"/>
    <cellStyle name="Millares 2 11 7 2" xfId="31915" xr:uid="{00000000-0005-0000-0000-0000AB070000}"/>
    <cellStyle name="Millares 2 11 8" xfId="20028" xr:uid="{00000000-0005-0000-0000-0000AC070000}"/>
    <cellStyle name="Millares 2 11 8 2" xfId="33217" xr:uid="{00000000-0005-0000-0000-0000AD070000}"/>
    <cellStyle name="Millares 2 11 9" xfId="34742" xr:uid="{00000000-0005-0000-0000-0000AE070000}"/>
    <cellStyle name="Millares 2 12" xfId="12153" xr:uid="{00000000-0005-0000-0000-0000AF070000}"/>
    <cellStyle name="Millares 2 12 10" xfId="25345" xr:uid="{00000000-0005-0000-0000-0000B0070000}"/>
    <cellStyle name="Millares 2 12 11" xfId="21651" xr:uid="{00000000-0005-0000-0000-0000B1070000}"/>
    <cellStyle name="Millares 2 12 2" xfId="13093" xr:uid="{00000000-0005-0000-0000-0000B2070000}"/>
    <cellStyle name="Millares 2 12 2 2" xfId="26284" xr:uid="{00000000-0005-0000-0000-0000B3070000}"/>
    <cellStyle name="Millares 2 12 3" xfId="14142" xr:uid="{00000000-0005-0000-0000-0000B4070000}"/>
    <cellStyle name="Millares 2 12 3 2" xfId="27333" xr:uid="{00000000-0005-0000-0000-0000B5070000}"/>
    <cellStyle name="Millares 2 12 4" xfId="15198" xr:uid="{00000000-0005-0000-0000-0000B6070000}"/>
    <cellStyle name="Millares 2 12 4 2" xfId="28389" xr:uid="{00000000-0005-0000-0000-0000B7070000}"/>
    <cellStyle name="Millares 2 12 5" xfId="16254" xr:uid="{00000000-0005-0000-0000-0000B8070000}"/>
    <cellStyle name="Millares 2 12 5 2" xfId="29445" xr:uid="{00000000-0005-0000-0000-0000B9070000}"/>
    <cellStyle name="Millares 2 12 6" xfId="17535" xr:uid="{00000000-0005-0000-0000-0000BA070000}"/>
    <cellStyle name="Millares 2 12 6 2" xfId="30726" xr:uid="{00000000-0005-0000-0000-0000BB070000}"/>
    <cellStyle name="Millares 2 12 7" xfId="18821" xr:uid="{00000000-0005-0000-0000-0000BC070000}"/>
    <cellStyle name="Millares 2 12 7 2" xfId="32012" xr:uid="{00000000-0005-0000-0000-0000BD070000}"/>
    <cellStyle name="Millares 2 12 8" xfId="20125" xr:uid="{00000000-0005-0000-0000-0000BE070000}"/>
    <cellStyle name="Millares 2 12 8 2" xfId="33314" xr:uid="{00000000-0005-0000-0000-0000BF070000}"/>
    <cellStyle name="Millares 2 12 9" xfId="34839" xr:uid="{00000000-0005-0000-0000-0000C0070000}"/>
    <cellStyle name="Millares 2 13" xfId="12252" xr:uid="{00000000-0005-0000-0000-0000C1070000}"/>
    <cellStyle name="Millares 2 13 10" xfId="25444" xr:uid="{00000000-0005-0000-0000-0000C2070000}"/>
    <cellStyle name="Millares 2 13 11" xfId="21750" xr:uid="{00000000-0005-0000-0000-0000C3070000}"/>
    <cellStyle name="Millares 2 13 2" xfId="13192" xr:uid="{00000000-0005-0000-0000-0000C4070000}"/>
    <cellStyle name="Millares 2 13 2 2" xfId="26383" xr:uid="{00000000-0005-0000-0000-0000C5070000}"/>
    <cellStyle name="Millares 2 13 3" xfId="14241" xr:uid="{00000000-0005-0000-0000-0000C6070000}"/>
    <cellStyle name="Millares 2 13 3 2" xfId="27432" xr:uid="{00000000-0005-0000-0000-0000C7070000}"/>
    <cellStyle name="Millares 2 13 4" xfId="15297" xr:uid="{00000000-0005-0000-0000-0000C8070000}"/>
    <cellStyle name="Millares 2 13 4 2" xfId="28488" xr:uid="{00000000-0005-0000-0000-0000C9070000}"/>
    <cellStyle name="Millares 2 13 5" xfId="16353" xr:uid="{00000000-0005-0000-0000-0000CA070000}"/>
    <cellStyle name="Millares 2 13 5 2" xfId="29544" xr:uid="{00000000-0005-0000-0000-0000CB070000}"/>
    <cellStyle name="Millares 2 13 6" xfId="17634" xr:uid="{00000000-0005-0000-0000-0000CC070000}"/>
    <cellStyle name="Millares 2 13 6 2" xfId="30825" xr:uid="{00000000-0005-0000-0000-0000CD070000}"/>
    <cellStyle name="Millares 2 13 7" xfId="18920" xr:uid="{00000000-0005-0000-0000-0000CE070000}"/>
    <cellStyle name="Millares 2 13 7 2" xfId="32111" xr:uid="{00000000-0005-0000-0000-0000CF070000}"/>
    <cellStyle name="Millares 2 13 8" xfId="20224" xr:uid="{00000000-0005-0000-0000-0000D0070000}"/>
    <cellStyle name="Millares 2 13 8 2" xfId="33413" xr:uid="{00000000-0005-0000-0000-0000D1070000}"/>
    <cellStyle name="Millares 2 13 9" xfId="34938" xr:uid="{00000000-0005-0000-0000-0000D2070000}"/>
    <cellStyle name="Millares 2 14" xfId="12254" xr:uid="{00000000-0005-0000-0000-0000D3070000}"/>
    <cellStyle name="Millares 2 14 10" xfId="25446" xr:uid="{00000000-0005-0000-0000-0000D4070000}"/>
    <cellStyle name="Millares 2 14 11" xfId="21752" xr:uid="{00000000-0005-0000-0000-0000D5070000}"/>
    <cellStyle name="Millares 2 14 2" xfId="13194" xr:uid="{00000000-0005-0000-0000-0000D6070000}"/>
    <cellStyle name="Millares 2 14 2 2" xfId="26385" xr:uid="{00000000-0005-0000-0000-0000D7070000}"/>
    <cellStyle name="Millares 2 14 3" xfId="14243" xr:uid="{00000000-0005-0000-0000-0000D8070000}"/>
    <cellStyle name="Millares 2 14 3 2" xfId="27434" xr:uid="{00000000-0005-0000-0000-0000D9070000}"/>
    <cellStyle name="Millares 2 14 4" xfId="15299" xr:uid="{00000000-0005-0000-0000-0000DA070000}"/>
    <cellStyle name="Millares 2 14 4 2" xfId="28490" xr:uid="{00000000-0005-0000-0000-0000DB070000}"/>
    <cellStyle name="Millares 2 14 5" xfId="16355" xr:uid="{00000000-0005-0000-0000-0000DC070000}"/>
    <cellStyle name="Millares 2 14 5 2" xfId="29546" xr:uid="{00000000-0005-0000-0000-0000DD070000}"/>
    <cellStyle name="Millares 2 14 6" xfId="17636" xr:uid="{00000000-0005-0000-0000-0000DE070000}"/>
    <cellStyle name="Millares 2 14 6 2" xfId="30827" xr:uid="{00000000-0005-0000-0000-0000DF070000}"/>
    <cellStyle name="Millares 2 14 7" xfId="18922" xr:uid="{00000000-0005-0000-0000-0000E0070000}"/>
    <cellStyle name="Millares 2 14 7 2" xfId="32113" xr:uid="{00000000-0005-0000-0000-0000E1070000}"/>
    <cellStyle name="Millares 2 14 8" xfId="20226" xr:uid="{00000000-0005-0000-0000-0000E2070000}"/>
    <cellStyle name="Millares 2 14 8 2" xfId="33415" xr:uid="{00000000-0005-0000-0000-0000E3070000}"/>
    <cellStyle name="Millares 2 14 9" xfId="34940" xr:uid="{00000000-0005-0000-0000-0000E4070000}"/>
    <cellStyle name="Millares 2 15" xfId="12258" xr:uid="{00000000-0005-0000-0000-0000E5070000}"/>
    <cellStyle name="Millares 2 15 10" xfId="25450" xr:uid="{00000000-0005-0000-0000-0000E6070000}"/>
    <cellStyle name="Millares 2 15 11" xfId="21756" xr:uid="{00000000-0005-0000-0000-0000E7070000}"/>
    <cellStyle name="Millares 2 15 2" xfId="13198" xr:uid="{00000000-0005-0000-0000-0000E8070000}"/>
    <cellStyle name="Millares 2 15 2 2" xfId="26389" xr:uid="{00000000-0005-0000-0000-0000E9070000}"/>
    <cellStyle name="Millares 2 15 3" xfId="14247" xr:uid="{00000000-0005-0000-0000-0000EA070000}"/>
    <cellStyle name="Millares 2 15 3 2" xfId="27438" xr:uid="{00000000-0005-0000-0000-0000EB070000}"/>
    <cellStyle name="Millares 2 15 4" xfId="15303" xr:uid="{00000000-0005-0000-0000-0000EC070000}"/>
    <cellStyle name="Millares 2 15 4 2" xfId="28494" xr:uid="{00000000-0005-0000-0000-0000ED070000}"/>
    <cellStyle name="Millares 2 15 5" xfId="16359" xr:uid="{00000000-0005-0000-0000-0000EE070000}"/>
    <cellStyle name="Millares 2 15 5 2" xfId="29550" xr:uid="{00000000-0005-0000-0000-0000EF070000}"/>
    <cellStyle name="Millares 2 15 6" xfId="17640" xr:uid="{00000000-0005-0000-0000-0000F0070000}"/>
    <cellStyle name="Millares 2 15 6 2" xfId="30831" xr:uid="{00000000-0005-0000-0000-0000F1070000}"/>
    <cellStyle name="Millares 2 15 7" xfId="18926" xr:uid="{00000000-0005-0000-0000-0000F2070000}"/>
    <cellStyle name="Millares 2 15 7 2" xfId="32117" xr:uid="{00000000-0005-0000-0000-0000F3070000}"/>
    <cellStyle name="Millares 2 15 8" xfId="20230" xr:uid="{00000000-0005-0000-0000-0000F4070000}"/>
    <cellStyle name="Millares 2 15 8 2" xfId="33419" xr:uid="{00000000-0005-0000-0000-0000F5070000}"/>
    <cellStyle name="Millares 2 15 9" xfId="34944" xr:uid="{00000000-0005-0000-0000-0000F6070000}"/>
    <cellStyle name="Millares 2 16" xfId="12358" xr:uid="{00000000-0005-0000-0000-0000F7070000}"/>
    <cellStyle name="Millares 2 16 10" xfId="25550" xr:uid="{00000000-0005-0000-0000-0000F8070000}"/>
    <cellStyle name="Millares 2 16 11" xfId="21856" xr:uid="{00000000-0005-0000-0000-0000F9070000}"/>
    <cellStyle name="Millares 2 16 2" xfId="13298" xr:uid="{00000000-0005-0000-0000-0000FA070000}"/>
    <cellStyle name="Millares 2 16 2 2" xfId="26489" xr:uid="{00000000-0005-0000-0000-0000FB070000}"/>
    <cellStyle name="Millares 2 16 3" xfId="14347" xr:uid="{00000000-0005-0000-0000-0000FC070000}"/>
    <cellStyle name="Millares 2 16 3 2" xfId="27538" xr:uid="{00000000-0005-0000-0000-0000FD070000}"/>
    <cellStyle name="Millares 2 16 4" xfId="15403" xr:uid="{00000000-0005-0000-0000-0000FE070000}"/>
    <cellStyle name="Millares 2 16 4 2" xfId="28594" xr:uid="{00000000-0005-0000-0000-0000FF070000}"/>
    <cellStyle name="Millares 2 16 5" xfId="16459" xr:uid="{00000000-0005-0000-0000-000000080000}"/>
    <cellStyle name="Millares 2 16 5 2" xfId="29650" xr:uid="{00000000-0005-0000-0000-000001080000}"/>
    <cellStyle name="Millares 2 16 6" xfId="17740" xr:uid="{00000000-0005-0000-0000-000002080000}"/>
    <cellStyle name="Millares 2 16 6 2" xfId="30931" xr:uid="{00000000-0005-0000-0000-000003080000}"/>
    <cellStyle name="Millares 2 16 7" xfId="19026" xr:uid="{00000000-0005-0000-0000-000004080000}"/>
    <cellStyle name="Millares 2 16 7 2" xfId="32217" xr:uid="{00000000-0005-0000-0000-000005080000}"/>
    <cellStyle name="Millares 2 16 8" xfId="20330" xr:uid="{00000000-0005-0000-0000-000006080000}"/>
    <cellStyle name="Millares 2 16 8 2" xfId="33519" xr:uid="{00000000-0005-0000-0000-000007080000}"/>
    <cellStyle name="Millares 2 16 9" xfId="35044" xr:uid="{00000000-0005-0000-0000-000008080000}"/>
    <cellStyle name="Millares 2 17" xfId="12360" xr:uid="{00000000-0005-0000-0000-000009080000}"/>
    <cellStyle name="Millares 2 17 10" xfId="25552" xr:uid="{00000000-0005-0000-0000-00000A080000}"/>
    <cellStyle name="Millares 2 17 11" xfId="21858" xr:uid="{00000000-0005-0000-0000-00000B080000}"/>
    <cellStyle name="Millares 2 17 2" xfId="13300" xr:uid="{00000000-0005-0000-0000-00000C080000}"/>
    <cellStyle name="Millares 2 17 2 2" xfId="26491" xr:uid="{00000000-0005-0000-0000-00000D080000}"/>
    <cellStyle name="Millares 2 17 3" xfId="14349" xr:uid="{00000000-0005-0000-0000-00000E080000}"/>
    <cellStyle name="Millares 2 17 3 2" xfId="27540" xr:uid="{00000000-0005-0000-0000-00000F080000}"/>
    <cellStyle name="Millares 2 17 4" xfId="15405" xr:uid="{00000000-0005-0000-0000-000010080000}"/>
    <cellStyle name="Millares 2 17 4 2" xfId="28596" xr:uid="{00000000-0005-0000-0000-000011080000}"/>
    <cellStyle name="Millares 2 17 5" xfId="16461" xr:uid="{00000000-0005-0000-0000-000012080000}"/>
    <cellStyle name="Millares 2 17 5 2" xfId="29652" xr:uid="{00000000-0005-0000-0000-000013080000}"/>
    <cellStyle name="Millares 2 17 6" xfId="17742" xr:uid="{00000000-0005-0000-0000-000014080000}"/>
    <cellStyle name="Millares 2 17 6 2" xfId="30933" xr:uid="{00000000-0005-0000-0000-000015080000}"/>
    <cellStyle name="Millares 2 17 7" xfId="19028" xr:uid="{00000000-0005-0000-0000-000016080000}"/>
    <cellStyle name="Millares 2 17 7 2" xfId="32219" xr:uid="{00000000-0005-0000-0000-000017080000}"/>
    <cellStyle name="Millares 2 17 8" xfId="20332" xr:uid="{00000000-0005-0000-0000-000018080000}"/>
    <cellStyle name="Millares 2 17 8 2" xfId="33521" xr:uid="{00000000-0005-0000-0000-000019080000}"/>
    <cellStyle name="Millares 2 17 9" xfId="35046" xr:uid="{00000000-0005-0000-0000-00001A080000}"/>
    <cellStyle name="Millares 2 18" xfId="12365" xr:uid="{00000000-0005-0000-0000-00001B080000}"/>
    <cellStyle name="Millares 2 18 10" xfId="25557" xr:uid="{00000000-0005-0000-0000-00001C080000}"/>
    <cellStyle name="Millares 2 18 11" xfId="21863" xr:uid="{00000000-0005-0000-0000-00001D080000}"/>
    <cellStyle name="Millares 2 18 2" xfId="13305" xr:uid="{00000000-0005-0000-0000-00001E080000}"/>
    <cellStyle name="Millares 2 18 2 2" xfId="26496" xr:uid="{00000000-0005-0000-0000-00001F080000}"/>
    <cellStyle name="Millares 2 18 3" xfId="14354" xr:uid="{00000000-0005-0000-0000-000020080000}"/>
    <cellStyle name="Millares 2 18 3 2" xfId="27545" xr:uid="{00000000-0005-0000-0000-000021080000}"/>
    <cellStyle name="Millares 2 18 4" xfId="15410" xr:uid="{00000000-0005-0000-0000-000022080000}"/>
    <cellStyle name="Millares 2 18 4 2" xfId="28601" xr:uid="{00000000-0005-0000-0000-000023080000}"/>
    <cellStyle name="Millares 2 18 5" xfId="16466" xr:uid="{00000000-0005-0000-0000-000024080000}"/>
    <cellStyle name="Millares 2 18 5 2" xfId="29657" xr:uid="{00000000-0005-0000-0000-000025080000}"/>
    <cellStyle name="Millares 2 18 6" xfId="17747" xr:uid="{00000000-0005-0000-0000-000026080000}"/>
    <cellStyle name="Millares 2 18 6 2" xfId="30938" xr:uid="{00000000-0005-0000-0000-000027080000}"/>
    <cellStyle name="Millares 2 18 7" xfId="19033" xr:uid="{00000000-0005-0000-0000-000028080000}"/>
    <cellStyle name="Millares 2 18 7 2" xfId="32224" xr:uid="{00000000-0005-0000-0000-000029080000}"/>
    <cellStyle name="Millares 2 18 8" xfId="20337" xr:uid="{00000000-0005-0000-0000-00002A080000}"/>
    <cellStyle name="Millares 2 18 8 2" xfId="33526" xr:uid="{00000000-0005-0000-0000-00002B080000}"/>
    <cellStyle name="Millares 2 18 9" xfId="35051" xr:uid="{00000000-0005-0000-0000-00002C080000}"/>
    <cellStyle name="Millares 2 19" xfId="12372" xr:uid="{00000000-0005-0000-0000-00002D080000}"/>
    <cellStyle name="Millares 2 19 10" xfId="25564" xr:uid="{00000000-0005-0000-0000-00002E080000}"/>
    <cellStyle name="Millares 2 19 11" xfId="21870" xr:uid="{00000000-0005-0000-0000-00002F080000}"/>
    <cellStyle name="Millares 2 19 2" xfId="13312" xr:uid="{00000000-0005-0000-0000-000030080000}"/>
    <cellStyle name="Millares 2 19 2 2" xfId="26503" xr:uid="{00000000-0005-0000-0000-000031080000}"/>
    <cellStyle name="Millares 2 19 3" xfId="14361" xr:uid="{00000000-0005-0000-0000-000032080000}"/>
    <cellStyle name="Millares 2 19 3 2" xfId="27552" xr:uid="{00000000-0005-0000-0000-000033080000}"/>
    <cellStyle name="Millares 2 19 4" xfId="15417" xr:uid="{00000000-0005-0000-0000-000034080000}"/>
    <cellStyle name="Millares 2 19 4 2" xfId="28608" xr:uid="{00000000-0005-0000-0000-000035080000}"/>
    <cellStyle name="Millares 2 19 5" xfId="16473" xr:uid="{00000000-0005-0000-0000-000036080000}"/>
    <cellStyle name="Millares 2 19 5 2" xfId="29664" xr:uid="{00000000-0005-0000-0000-000037080000}"/>
    <cellStyle name="Millares 2 19 6" xfId="17754" xr:uid="{00000000-0005-0000-0000-000038080000}"/>
    <cellStyle name="Millares 2 19 6 2" xfId="30945" xr:uid="{00000000-0005-0000-0000-000039080000}"/>
    <cellStyle name="Millares 2 19 7" xfId="19040" xr:uid="{00000000-0005-0000-0000-00003A080000}"/>
    <cellStyle name="Millares 2 19 7 2" xfId="32231" xr:uid="{00000000-0005-0000-0000-00003B080000}"/>
    <cellStyle name="Millares 2 19 8" xfId="20344" xr:uid="{00000000-0005-0000-0000-00003C080000}"/>
    <cellStyle name="Millares 2 19 8 2" xfId="33533" xr:uid="{00000000-0005-0000-0000-00003D080000}"/>
    <cellStyle name="Millares 2 19 9" xfId="35058" xr:uid="{00000000-0005-0000-0000-00003E080000}"/>
    <cellStyle name="Millares 2 2" xfId="34" xr:uid="{00000000-0005-0000-0000-00003F080000}"/>
    <cellStyle name="Millares 2 2 10" xfId="12671" xr:uid="{00000000-0005-0000-0000-000040080000}"/>
    <cellStyle name="Millares 2 2 10 10" xfId="25863" xr:uid="{00000000-0005-0000-0000-000041080000}"/>
    <cellStyle name="Millares 2 2 10 11" xfId="22165" xr:uid="{00000000-0005-0000-0000-000042080000}"/>
    <cellStyle name="Millares 2 2 10 2" xfId="13607" xr:uid="{00000000-0005-0000-0000-000043080000}"/>
    <cellStyle name="Millares 2 2 10 2 2" xfId="26798" xr:uid="{00000000-0005-0000-0000-000044080000}"/>
    <cellStyle name="Millares 2 2 10 3" xfId="14656" xr:uid="{00000000-0005-0000-0000-000045080000}"/>
    <cellStyle name="Millares 2 2 10 3 2" xfId="27847" xr:uid="{00000000-0005-0000-0000-000046080000}"/>
    <cellStyle name="Millares 2 2 10 4" xfId="15712" xr:uid="{00000000-0005-0000-0000-000047080000}"/>
    <cellStyle name="Millares 2 2 10 4 2" xfId="28903" xr:uid="{00000000-0005-0000-0000-000048080000}"/>
    <cellStyle name="Millares 2 2 10 5" xfId="16768" xr:uid="{00000000-0005-0000-0000-000049080000}"/>
    <cellStyle name="Millares 2 2 10 5 2" xfId="29959" xr:uid="{00000000-0005-0000-0000-00004A080000}"/>
    <cellStyle name="Millares 2 2 10 6" xfId="18049" xr:uid="{00000000-0005-0000-0000-00004B080000}"/>
    <cellStyle name="Millares 2 2 10 6 2" xfId="31240" xr:uid="{00000000-0005-0000-0000-00004C080000}"/>
    <cellStyle name="Millares 2 2 10 7" xfId="19335" xr:uid="{00000000-0005-0000-0000-00004D080000}"/>
    <cellStyle name="Millares 2 2 10 7 2" xfId="32526" xr:uid="{00000000-0005-0000-0000-00004E080000}"/>
    <cellStyle name="Millares 2 2 10 8" xfId="20639" xr:uid="{00000000-0005-0000-0000-00004F080000}"/>
    <cellStyle name="Millares 2 2 10 8 2" xfId="33828" xr:uid="{00000000-0005-0000-0000-000050080000}"/>
    <cellStyle name="Millares 2 2 10 9" xfId="35353" xr:uid="{00000000-0005-0000-0000-000051080000}"/>
    <cellStyle name="Millares 2 2 11" xfId="13632" xr:uid="{00000000-0005-0000-0000-000052080000}"/>
    <cellStyle name="Millares 2 2 11 10" xfId="22190" xr:uid="{00000000-0005-0000-0000-000053080000}"/>
    <cellStyle name="Millares 2 2 11 2" xfId="14681" xr:uid="{00000000-0005-0000-0000-000054080000}"/>
    <cellStyle name="Millares 2 2 11 2 2" xfId="27872" xr:uid="{00000000-0005-0000-0000-000055080000}"/>
    <cellStyle name="Millares 2 2 11 3" xfId="15737" xr:uid="{00000000-0005-0000-0000-000056080000}"/>
    <cellStyle name="Millares 2 2 11 3 2" xfId="28928" xr:uid="{00000000-0005-0000-0000-000057080000}"/>
    <cellStyle name="Millares 2 2 11 4" xfId="16793" xr:uid="{00000000-0005-0000-0000-000058080000}"/>
    <cellStyle name="Millares 2 2 11 4 2" xfId="29984" xr:uid="{00000000-0005-0000-0000-000059080000}"/>
    <cellStyle name="Millares 2 2 11 5" xfId="18074" xr:uid="{00000000-0005-0000-0000-00005A080000}"/>
    <cellStyle name="Millares 2 2 11 5 2" xfId="31265" xr:uid="{00000000-0005-0000-0000-00005B080000}"/>
    <cellStyle name="Millares 2 2 11 6" xfId="19360" xr:uid="{00000000-0005-0000-0000-00005C080000}"/>
    <cellStyle name="Millares 2 2 11 6 2" xfId="32551" xr:uid="{00000000-0005-0000-0000-00005D080000}"/>
    <cellStyle name="Millares 2 2 11 7" xfId="20664" xr:uid="{00000000-0005-0000-0000-00005E080000}"/>
    <cellStyle name="Millares 2 2 11 7 2" xfId="33853" xr:uid="{00000000-0005-0000-0000-00005F080000}"/>
    <cellStyle name="Millares 2 2 11 8" xfId="35378" xr:uid="{00000000-0005-0000-0000-000060080000}"/>
    <cellStyle name="Millares 2 2 11 9" xfId="26823" xr:uid="{00000000-0005-0000-0000-000061080000}"/>
    <cellStyle name="Millares 2 2 12" xfId="12684" xr:uid="{00000000-0005-0000-0000-000062080000}"/>
    <cellStyle name="Millares 2 2 12 2" xfId="16915" xr:uid="{00000000-0005-0000-0000-000063080000}"/>
    <cellStyle name="Millares 2 2 12 2 2" xfId="30106" xr:uid="{00000000-0005-0000-0000-000064080000}"/>
    <cellStyle name="Millares 2 2 12 3" xfId="18195" xr:uid="{00000000-0005-0000-0000-000065080000}"/>
    <cellStyle name="Millares 2 2 12 3 2" xfId="31386" xr:uid="{00000000-0005-0000-0000-000066080000}"/>
    <cellStyle name="Millares 2 2 12 4" xfId="19481" xr:uid="{00000000-0005-0000-0000-000067080000}"/>
    <cellStyle name="Millares 2 2 12 4 2" xfId="32672" xr:uid="{00000000-0005-0000-0000-000068080000}"/>
    <cellStyle name="Millares 2 2 12 5" xfId="20785" xr:uid="{00000000-0005-0000-0000-000069080000}"/>
    <cellStyle name="Millares 2 2 12 5 2" xfId="33974" xr:uid="{00000000-0005-0000-0000-00006A080000}"/>
    <cellStyle name="Millares 2 2 12 6" xfId="35499" xr:uid="{00000000-0005-0000-0000-00006B080000}"/>
    <cellStyle name="Millares 2 2 12 7" xfId="25875" xr:uid="{00000000-0005-0000-0000-00006C080000}"/>
    <cellStyle name="Millares 2 2 12 8" xfId="22311" xr:uid="{00000000-0005-0000-0000-00006D080000}"/>
    <cellStyle name="Millares 2 2 13" xfId="13733" xr:uid="{00000000-0005-0000-0000-00006E080000}"/>
    <cellStyle name="Millares 2 2 13 2" xfId="21030" xr:uid="{00000000-0005-0000-0000-00006F080000}"/>
    <cellStyle name="Millares 2 2 13 2 2" xfId="34219" xr:uid="{00000000-0005-0000-0000-000070080000}"/>
    <cellStyle name="Millares 2 2 13 3" xfId="35744" xr:uid="{00000000-0005-0000-0000-000071080000}"/>
    <cellStyle name="Millares 2 2 13 4" xfId="26924" xr:uid="{00000000-0005-0000-0000-000072080000}"/>
    <cellStyle name="Millares 2 2 13 5" xfId="22556" xr:uid="{00000000-0005-0000-0000-000073080000}"/>
    <cellStyle name="Millares 2 2 14" xfId="14789" xr:uid="{00000000-0005-0000-0000-000074080000}"/>
    <cellStyle name="Millares 2 2 14 2" xfId="35984" xr:uid="{00000000-0005-0000-0000-000075080000}"/>
    <cellStyle name="Millares 2 2 14 3" xfId="27980" xr:uid="{00000000-0005-0000-0000-000076080000}"/>
    <cellStyle name="Millares 2 2 14 4" xfId="22796" xr:uid="{00000000-0005-0000-0000-000077080000}"/>
    <cellStyle name="Millares 2 2 15" xfId="15845" xr:uid="{00000000-0005-0000-0000-000078080000}"/>
    <cellStyle name="Millares 2 2 15 2" xfId="36214" xr:uid="{00000000-0005-0000-0000-000079080000}"/>
    <cellStyle name="Millares 2 2 15 3" xfId="29036" xr:uid="{00000000-0005-0000-0000-00007A080000}"/>
    <cellStyle name="Millares 2 2 15 4" xfId="23026" xr:uid="{00000000-0005-0000-0000-00007B080000}"/>
    <cellStyle name="Millares 2 2 16" xfId="17126" xr:uid="{00000000-0005-0000-0000-00007C080000}"/>
    <cellStyle name="Millares 2 2 16 2" xfId="36469" xr:uid="{00000000-0005-0000-0000-00007D080000}"/>
    <cellStyle name="Millares 2 2 16 3" xfId="30317" xr:uid="{00000000-0005-0000-0000-00007E080000}"/>
    <cellStyle name="Millares 2 2 16 4" xfId="23290" xr:uid="{00000000-0005-0000-0000-00007F080000}"/>
    <cellStyle name="Millares 2 2 17" xfId="18412" xr:uid="{00000000-0005-0000-0000-000080080000}"/>
    <cellStyle name="Millares 2 2 17 2" xfId="36724" xr:uid="{00000000-0005-0000-0000-000081080000}"/>
    <cellStyle name="Millares 2 2 17 3" xfId="31603" xr:uid="{00000000-0005-0000-0000-000082080000}"/>
    <cellStyle name="Millares 2 2 17 4" xfId="23545" xr:uid="{00000000-0005-0000-0000-000083080000}"/>
    <cellStyle name="Millares 2 2 18" xfId="19716" xr:uid="{00000000-0005-0000-0000-000084080000}"/>
    <cellStyle name="Millares 2 2 18 2" xfId="36953" xr:uid="{00000000-0005-0000-0000-000085080000}"/>
    <cellStyle name="Millares 2 2 18 3" xfId="32905" xr:uid="{00000000-0005-0000-0000-000086080000}"/>
    <cellStyle name="Millares 2 2 18 4" xfId="23774" xr:uid="{00000000-0005-0000-0000-000087080000}"/>
    <cellStyle name="Millares 2 2 19" xfId="24003" xr:uid="{00000000-0005-0000-0000-000088080000}"/>
    <cellStyle name="Millares 2 2 19 2" xfId="37182" xr:uid="{00000000-0005-0000-0000-000089080000}"/>
    <cellStyle name="Millares 2 2 2" xfId="159" xr:uid="{00000000-0005-0000-0000-00008A080000}"/>
    <cellStyle name="Millares 2 2 2 10" xfId="12714" xr:uid="{00000000-0005-0000-0000-00008B080000}"/>
    <cellStyle name="Millares 2 2 2 10 2" xfId="16931" xr:uid="{00000000-0005-0000-0000-00008C080000}"/>
    <cellStyle name="Millares 2 2 2 10 2 2" xfId="30122" xr:uid="{00000000-0005-0000-0000-00008D080000}"/>
    <cellStyle name="Millares 2 2 2 10 3" xfId="18211" xr:uid="{00000000-0005-0000-0000-00008E080000}"/>
    <cellStyle name="Millares 2 2 2 10 3 2" xfId="31402" xr:uid="{00000000-0005-0000-0000-00008F080000}"/>
    <cellStyle name="Millares 2 2 2 10 4" xfId="19497" xr:uid="{00000000-0005-0000-0000-000090080000}"/>
    <cellStyle name="Millares 2 2 2 10 4 2" xfId="32688" xr:uid="{00000000-0005-0000-0000-000091080000}"/>
    <cellStyle name="Millares 2 2 2 10 5" xfId="20801" xr:uid="{00000000-0005-0000-0000-000092080000}"/>
    <cellStyle name="Millares 2 2 2 10 5 2" xfId="33990" xr:uid="{00000000-0005-0000-0000-000093080000}"/>
    <cellStyle name="Millares 2 2 2 10 6" xfId="35515" xr:uid="{00000000-0005-0000-0000-000094080000}"/>
    <cellStyle name="Millares 2 2 2 10 7" xfId="25905" xr:uid="{00000000-0005-0000-0000-000095080000}"/>
    <cellStyle name="Millares 2 2 2 10 8" xfId="22327" xr:uid="{00000000-0005-0000-0000-000096080000}"/>
    <cellStyle name="Millares 2 2 2 11" xfId="13763" xr:uid="{00000000-0005-0000-0000-000097080000}"/>
    <cellStyle name="Millares 2 2 2 11 2" xfId="21046" xr:uid="{00000000-0005-0000-0000-000098080000}"/>
    <cellStyle name="Millares 2 2 2 11 2 2" xfId="34235" xr:uid="{00000000-0005-0000-0000-000099080000}"/>
    <cellStyle name="Millares 2 2 2 11 3" xfId="35760" xr:uid="{00000000-0005-0000-0000-00009A080000}"/>
    <cellStyle name="Millares 2 2 2 11 4" xfId="26954" xr:uid="{00000000-0005-0000-0000-00009B080000}"/>
    <cellStyle name="Millares 2 2 2 11 5" xfId="22572" xr:uid="{00000000-0005-0000-0000-00009C080000}"/>
    <cellStyle name="Millares 2 2 2 12" xfId="14819" xr:uid="{00000000-0005-0000-0000-00009D080000}"/>
    <cellStyle name="Millares 2 2 2 12 2" xfId="36000" xr:uid="{00000000-0005-0000-0000-00009E080000}"/>
    <cellStyle name="Millares 2 2 2 12 3" xfId="28010" xr:uid="{00000000-0005-0000-0000-00009F080000}"/>
    <cellStyle name="Millares 2 2 2 12 4" xfId="22812" xr:uid="{00000000-0005-0000-0000-0000A0080000}"/>
    <cellStyle name="Millares 2 2 2 13" xfId="15875" xr:uid="{00000000-0005-0000-0000-0000A1080000}"/>
    <cellStyle name="Millares 2 2 2 13 2" xfId="36230" xr:uid="{00000000-0005-0000-0000-0000A2080000}"/>
    <cellStyle name="Millares 2 2 2 13 3" xfId="29066" xr:uid="{00000000-0005-0000-0000-0000A3080000}"/>
    <cellStyle name="Millares 2 2 2 13 4" xfId="23042" xr:uid="{00000000-0005-0000-0000-0000A4080000}"/>
    <cellStyle name="Millares 2 2 2 14" xfId="17156" xr:uid="{00000000-0005-0000-0000-0000A5080000}"/>
    <cellStyle name="Millares 2 2 2 14 2" xfId="36485" xr:uid="{00000000-0005-0000-0000-0000A6080000}"/>
    <cellStyle name="Millares 2 2 2 14 3" xfId="30347" xr:uid="{00000000-0005-0000-0000-0000A7080000}"/>
    <cellStyle name="Millares 2 2 2 14 4" xfId="23306" xr:uid="{00000000-0005-0000-0000-0000A8080000}"/>
    <cellStyle name="Millares 2 2 2 15" xfId="18442" xr:uid="{00000000-0005-0000-0000-0000A9080000}"/>
    <cellStyle name="Millares 2 2 2 15 2" xfId="36740" xr:uid="{00000000-0005-0000-0000-0000AA080000}"/>
    <cellStyle name="Millares 2 2 2 15 3" xfId="31633" xr:uid="{00000000-0005-0000-0000-0000AB080000}"/>
    <cellStyle name="Millares 2 2 2 15 4" xfId="23561" xr:uid="{00000000-0005-0000-0000-0000AC080000}"/>
    <cellStyle name="Millares 2 2 2 16" xfId="19746" xr:uid="{00000000-0005-0000-0000-0000AD080000}"/>
    <cellStyle name="Millares 2 2 2 16 2" xfId="36969" xr:uid="{00000000-0005-0000-0000-0000AE080000}"/>
    <cellStyle name="Millares 2 2 2 16 3" xfId="32935" xr:uid="{00000000-0005-0000-0000-0000AF080000}"/>
    <cellStyle name="Millares 2 2 2 16 4" xfId="23790" xr:uid="{00000000-0005-0000-0000-0000B0080000}"/>
    <cellStyle name="Millares 2 2 2 17" xfId="24019" xr:uid="{00000000-0005-0000-0000-0000B1080000}"/>
    <cellStyle name="Millares 2 2 2 17 2" xfId="37198" xr:uid="{00000000-0005-0000-0000-0000B2080000}"/>
    <cellStyle name="Millares 2 2 2 18" xfId="24248" xr:uid="{00000000-0005-0000-0000-0000B3080000}"/>
    <cellStyle name="Millares 2 2 2 18 2" xfId="37427" xr:uid="{00000000-0005-0000-0000-0000B4080000}"/>
    <cellStyle name="Millares 2 2 2 19" xfId="24499" xr:uid="{00000000-0005-0000-0000-0000B5080000}"/>
    <cellStyle name="Millares 2 2 2 19 2" xfId="37678" xr:uid="{00000000-0005-0000-0000-0000B6080000}"/>
    <cellStyle name="Millares 2 2 2 2" xfId="4434" xr:uid="{00000000-0005-0000-0000-0000B7080000}"/>
    <cellStyle name="Millares 2 2 2 2 10" xfId="13835" xr:uid="{00000000-0005-0000-0000-0000B8080000}"/>
    <cellStyle name="Millares 2 2 2 2 10 2" xfId="21110" xr:uid="{00000000-0005-0000-0000-0000B9080000}"/>
    <cellStyle name="Millares 2 2 2 2 10 2 2" xfId="34299" xr:uid="{00000000-0005-0000-0000-0000BA080000}"/>
    <cellStyle name="Millares 2 2 2 2 10 3" xfId="35824" xr:uid="{00000000-0005-0000-0000-0000BB080000}"/>
    <cellStyle name="Millares 2 2 2 2 10 4" xfId="27026" xr:uid="{00000000-0005-0000-0000-0000BC080000}"/>
    <cellStyle name="Millares 2 2 2 2 10 5" xfId="22636" xr:uid="{00000000-0005-0000-0000-0000BD080000}"/>
    <cellStyle name="Millares 2 2 2 2 11" xfId="14891" xr:uid="{00000000-0005-0000-0000-0000BE080000}"/>
    <cellStyle name="Millares 2 2 2 2 11 2" xfId="36064" xr:uid="{00000000-0005-0000-0000-0000BF080000}"/>
    <cellStyle name="Millares 2 2 2 2 11 3" xfId="28082" xr:uid="{00000000-0005-0000-0000-0000C0080000}"/>
    <cellStyle name="Millares 2 2 2 2 11 4" xfId="22876" xr:uid="{00000000-0005-0000-0000-0000C1080000}"/>
    <cellStyle name="Millares 2 2 2 2 12" xfId="15947" xr:uid="{00000000-0005-0000-0000-0000C2080000}"/>
    <cellStyle name="Millares 2 2 2 2 12 2" xfId="36294" xr:uid="{00000000-0005-0000-0000-0000C3080000}"/>
    <cellStyle name="Millares 2 2 2 2 12 3" xfId="29138" xr:uid="{00000000-0005-0000-0000-0000C4080000}"/>
    <cellStyle name="Millares 2 2 2 2 12 4" xfId="23106" xr:uid="{00000000-0005-0000-0000-0000C5080000}"/>
    <cellStyle name="Millares 2 2 2 2 13" xfId="17228" xr:uid="{00000000-0005-0000-0000-0000C6080000}"/>
    <cellStyle name="Millares 2 2 2 2 13 2" xfId="36549" xr:uid="{00000000-0005-0000-0000-0000C7080000}"/>
    <cellStyle name="Millares 2 2 2 2 13 3" xfId="30419" xr:uid="{00000000-0005-0000-0000-0000C8080000}"/>
    <cellStyle name="Millares 2 2 2 2 13 4" xfId="23370" xr:uid="{00000000-0005-0000-0000-0000C9080000}"/>
    <cellStyle name="Millares 2 2 2 2 14" xfId="18514" xr:uid="{00000000-0005-0000-0000-0000CA080000}"/>
    <cellStyle name="Millares 2 2 2 2 14 2" xfId="36804" xr:uid="{00000000-0005-0000-0000-0000CB080000}"/>
    <cellStyle name="Millares 2 2 2 2 14 3" xfId="31705" xr:uid="{00000000-0005-0000-0000-0000CC080000}"/>
    <cellStyle name="Millares 2 2 2 2 14 4" xfId="23625" xr:uid="{00000000-0005-0000-0000-0000CD080000}"/>
    <cellStyle name="Millares 2 2 2 2 15" xfId="19818" xr:uid="{00000000-0005-0000-0000-0000CE080000}"/>
    <cellStyle name="Millares 2 2 2 2 15 2" xfId="37033" xr:uid="{00000000-0005-0000-0000-0000CF080000}"/>
    <cellStyle name="Millares 2 2 2 2 15 3" xfId="33007" xr:uid="{00000000-0005-0000-0000-0000D0080000}"/>
    <cellStyle name="Millares 2 2 2 2 15 4" xfId="23854" xr:uid="{00000000-0005-0000-0000-0000D1080000}"/>
    <cellStyle name="Millares 2 2 2 2 16" xfId="24083" xr:uid="{00000000-0005-0000-0000-0000D2080000}"/>
    <cellStyle name="Millares 2 2 2 2 16 2" xfId="37262" xr:uid="{00000000-0005-0000-0000-0000D3080000}"/>
    <cellStyle name="Millares 2 2 2 2 17" xfId="24312" xr:uid="{00000000-0005-0000-0000-0000D4080000}"/>
    <cellStyle name="Millares 2 2 2 2 17 2" xfId="37491" xr:uid="{00000000-0005-0000-0000-0000D5080000}"/>
    <cellStyle name="Millares 2 2 2 2 18" xfId="24563" xr:uid="{00000000-0005-0000-0000-0000D6080000}"/>
    <cellStyle name="Millares 2 2 2 2 18 2" xfId="37742" xr:uid="{00000000-0005-0000-0000-0000D7080000}"/>
    <cellStyle name="Millares 2 2 2 2 19" xfId="34532" xr:uid="{00000000-0005-0000-0000-0000D8080000}"/>
    <cellStyle name="Millares 2 2 2 2 2" xfId="12038" xr:uid="{00000000-0005-0000-0000-0000D9080000}"/>
    <cellStyle name="Millares 2 2 2 2 2 10" xfId="24421" xr:uid="{00000000-0005-0000-0000-0000DA080000}"/>
    <cellStyle name="Millares 2 2 2 2 2 10 2" xfId="37600" xr:uid="{00000000-0005-0000-0000-0000DB080000}"/>
    <cellStyle name="Millares 2 2 2 2 2 11" xfId="24672" xr:uid="{00000000-0005-0000-0000-0000DC080000}"/>
    <cellStyle name="Millares 2 2 2 2 2 11 2" xfId="37851" xr:uid="{00000000-0005-0000-0000-0000DD080000}"/>
    <cellStyle name="Millares 2 2 2 2 2 12" xfId="34725" xr:uid="{00000000-0005-0000-0000-0000DE080000}"/>
    <cellStyle name="Millares 2 2 2 2 2 13" xfId="25230" xr:uid="{00000000-0005-0000-0000-0000DF080000}"/>
    <cellStyle name="Millares 2 2 2 2 2 14" xfId="21537" xr:uid="{00000000-0005-0000-0000-0000E0080000}"/>
    <cellStyle name="Millares 2 2 2 2 2 2" xfId="12979" xr:uid="{00000000-0005-0000-0000-0000E1080000}"/>
    <cellStyle name="Millares 2 2 2 2 2 2 2" xfId="17104" xr:uid="{00000000-0005-0000-0000-0000E2080000}"/>
    <cellStyle name="Millares 2 2 2 2 2 2 2 2" xfId="30295" xr:uid="{00000000-0005-0000-0000-0000E3080000}"/>
    <cellStyle name="Millares 2 2 2 2 2 2 3" xfId="18384" xr:uid="{00000000-0005-0000-0000-0000E4080000}"/>
    <cellStyle name="Millares 2 2 2 2 2 2 3 2" xfId="31575" xr:uid="{00000000-0005-0000-0000-0000E5080000}"/>
    <cellStyle name="Millares 2 2 2 2 2 2 4" xfId="19670" xr:uid="{00000000-0005-0000-0000-0000E6080000}"/>
    <cellStyle name="Millares 2 2 2 2 2 2 4 2" xfId="32861" xr:uid="{00000000-0005-0000-0000-0000E7080000}"/>
    <cellStyle name="Millares 2 2 2 2 2 2 5" xfId="20974" xr:uid="{00000000-0005-0000-0000-0000E8080000}"/>
    <cellStyle name="Millares 2 2 2 2 2 2 5 2" xfId="34163" xr:uid="{00000000-0005-0000-0000-0000E9080000}"/>
    <cellStyle name="Millares 2 2 2 2 2 2 6" xfId="35688" xr:uid="{00000000-0005-0000-0000-0000EA080000}"/>
    <cellStyle name="Millares 2 2 2 2 2 2 7" xfId="26170" xr:uid="{00000000-0005-0000-0000-0000EB080000}"/>
    <cellStyle name="Millares 2 2 2 2 2 2 8" xfId="22500" xr:uid="{00000000-0005-0000-0000-0000EC080000}"/>
    <cellStyle name="Millares 2 2 2 2 2 3" xfId="14028" xr:uid="{00000000-0005-0000-0000-0000ED080000}"/>
    <cellStyle name="Millares 2 2 2 2 2 3 2" xfId="21219" xr:uid="{00000000-0005-0000-0000-0000EE080000}"/>
    <cellStyle name="Millares 2 2 2 2 2 3 2 2" xfId="34408" xr:uid="{00000000-0005-0000-0000-0000EF080000}"/>
    <cellStyle name="Millares 2 2 2 2 2 3 3" xfId="35933" xr:uid="{00000000-0005-0000-0000-0000F0080000}"/>
    <cellStyle name="Millares 2 2 2 2 2 3 4" xfId="27219" xr:uid="{00000000-0005-0000-0000-0000F1080000}"/>
    <cellStyle name="Millares 2 2 2 2 2 3 5" xfId="22745" xr:uid="{00000000-0005-0000-0000-0000F2080000}"/>
    <cellStyle name="Millares 2 2 2 2 2 4" xfId="15084" xr:uid="{00000000-0005-0000-0000-0000F3080000}"/>
    <cellStyle name="Millares 2 2 2 2 2 4 2" xfId="36173" xr:uid="{00000000-0005-0000-0000-0000F4080000}"/>
    <cellStyle name="Millares 2 2 2 2 2 4 3" xfId="28275" xr:uid="{00000000-0005-0000-0000-0000F5080000}"/>
    <cellStyle name="Millares 2 2 2 2 2 4 4" xfId="22985" xr:uid="{00000000-0005-0000-0000-0000F6080000}"/>
    <cellStyle name="Millares 2 2 2 2 2 5" xfId="16140" xr:uid="{00000000-0005-0000-0000-0000F7080000}"/>
    <cellStyle name="Millares 2 2 2 2 2 5 2" xfId="36403" xr:uid="{00000000-0005-0000-0000-0000F8080000}"/>
    <cellStyle name="Millares 2 2 2 2 2 5 3" xfId="29331" xr:uid="{00000000-0005-0000-0000-0000F9080000}"/>
    <cellStyle name="Millares 2 2 2 2 2 5 4" xfId="23215" xr:uid="{00000000-0005-0000-0000-0000FA080000}"/>
    <cellStyle name="Millares 2 2 2 2 2 6" xfId="17421" xr:uid="{00000000-0005-0000-0000-0000FB080000}"/>
    <cellStyle name="Millares 2 2 2 2 2 6 2" xfId="36658" xr:uid="{00000000-0005-0000-0000-0000FC080000}"/>
    <cellStyle name="Millares 2 2 2 2 2 6 3" xfId="30612" xr:uid="{00000000-0005-0000-0000-0000FD080000}"/>
    <cellStyle name="Millares 2 2 2 2 2 6 4" xfId="23479" xr:uid="{00000000-0005-0000-0000-0000FE080000}"/>
    <cellStyle name="Millares 2 2 2 2 2 7" xfId="18707" xr:uid="{00000000-0005-0000-0000-0000FF080000}"/>
    <cellStyle name="Millares 2 2 2 2 2 7 2" xfId="36913" xr:uid="{00000000-0005-0000-0000-000000090000}"/>
    <cellStyle name="Millares 2 2 2 2 2 7 3" xfId="31898" xr:uid="{00000000-0005-0000-0000-000001090000}"/>
    <cellStyle name="Millares 2 2 2 2 2 7 4" xfId="23734" xr:uid="{00000000-0005-0000-0000-000002090000}"/>
    <cellStyle name="Millares 2 2 2 2 2 8" xfId="20011" xr:uid="{00000000-0005-0000-0000-000003090000}"/>
    <cellStyle name="Millares 2 2 2 2 2 8 2" xfId="37142" xr:uid="{00000000-0005-0000-0000-000004090000}"/>
    <cellStyle name="Millares 2 2 2 2 2 8 3" xfId="33200" xr:uid="{00000000-0005-0000-0000-000005090000}"/>
    <cellStyle name="Millares 2 2 2 2 2 8 4" xfId="23963" xr:uid="{00000000-0005-0000-0000-000006090000}"/>
    <cellStyle name="Millares 2 2 2 2 2 9" xfId="24192" xr:uid="{00000000-0005-0000-0000-000007090000}"/>
    <cellStyle name="Millares 2 2 2 2 2 9 2" xfId="37371" xr:uid="{00000000-0005-0000-0000-000008090000}"/>
    <cellStyle name="Millares 2 2 2 2 20" xfId="24949" xr:uid="{00000000-0005-0000-0000-000009090000}"/>
    <cellStyle name="Millares 2 2 2 2 21" xfId="21344" xr:uid="{00000000-0005-0000-0000-00000A090000}"/>
    <cellStyle name="Millares 2 2 2 2 3" xfId="12145" xr:uid="{00000000-0005-0000-0000-00000B090000}"/>
    <cellStyle name="Millares 2 2 2 2 3 10" xfId="25337" xr:uid="{00000000-0005-0000-0000-00000C090000}"/>
    <cellStyle name="Millares 2 2 2 2 3 11" xfId="21643" xr:uid="{00000000-0005-0000-0000-00000D090000}"/>
    <cellStyle name="Millares 2 2 2 2 3 2" xfId="13085" xr:uid="{00000000-0005-0000-0000-00000E090000}"/>
    <cellStyle name="Millares 2 2 2 2 3 2 2" xfId="26276" xr:uid="{00000000-0005-0000-0000-00000F090000}"/>
    <cellStyle name="Millares 2 2 2 2 3 3" xfId="14134" xr:uid="{00000000-0005-0000-0000-000010090000}"/>
    <cellStyle name="Millares 2 2 2 2 3 3 2" xfId="27325" xr:uid="{00000000-0005-0000-0000-000011090000}"/>
    <cellStyle name="Millares 2 2 2 2 3 4" xfId="15190" xr:uid="{00000000-0005-0000-0000-000012090000}"/>
    <cellStyle name="Millares 2 2 2 2 3 4 2" xfId="28381" xr:uid="{00000000-0005-0000-0000-000013090000}"/>
    <cellStyle name="Millares 2 2 2 2 3 5" xfId="16246" xr:uid="{00000000-0005-0000-0000-000014090000}"/>
    <cellStyle name="Millares 2 2 2 2 3 5 2" xfId="29437" xr:uid="{00000000-0005-0000-0000-000015090000}"/>
    <cellStyle name="Millares 2 2 2 2 3 6" xfId="17527" xr:uid="{00000000-0005-0000-0000-000016090000}"/>
    <cellStyle name="Millares 2 2 2 2 3 6 2" xfId="30718" xr:uid="{00000000-0005-0000-0000-000017090000}"/>
    <cellStyle name="Millares 2 2 2 2 3 7" xfId="18813" xr:uid="{00000000-0005-0000-0000-000018090000}"/>
    <cellStyle name="Millares 2 2 2 2 3 7 2" xfId="32004" xr:uid="{00000000-0005-0000-0000-000019090000}"/>
    <cellStyle name="Millares 2 2 2 2 3 8" xfId="20117" xr:uid="{00000000-0005-0000-0000-00001A090000}"/>
    <cellStyle name="Millares 2 2 2 2 3 8 2" xfId="33306" xr:uid="{00000000-0005-0000-0000-00001B090000}"/>
    <cellStyle name="Millares 2 2 2 2 3 9" xfId="34831" xr:uid="{00000000-0005-0000-0000-00001C090000}"/>
    <cellStyle name="Millares 2 2 2 2 4" xfId="12241" xr:uid="{00000000-0005-0000-0000-00001D090000}"/>
    <cellStyle name="Millares 2 2 2 2 4 10" xfId="25433" xr:uid="{00000000-0005-0000-0000-00001E090000}"/>
    <cellStyle name="Millares 2 2 2 2 4 11" xfId="21739" xr:uid="{00000000-0005-0000-0000-00001F090000}"/>
    <cellStyle name="Millares 2 2 2 2 4 2" xfId="13181" xr:uid="{00000000-0005-0000-0000-000020090000}"/>
    <cellStyle name="Millares 2 2 2 2 4 2 2" xfId="26372" xr:uid="{00000000-0005-0000-0000-000021090000}"/>
    <cellStyle name="Millares 2 2 2 2 4 3" xfId="14230" xr:uid="{00000000-0005-0000-0000-000022090000}"/>
    <cellStyle name="Millares 2 2 2 2 4 3 2" xfId="27421" xr:uid="{00000000-0005-0000-0000-000023090000}"/>
    <cellStyle name="Millares 2 2 2 2 4 4" xfId="15286" xr:uid="{00000000-0005-0000-0000-000024090000}"/>
    <cellStyle name="Millares 2 2 2 2 4 4 2" xfId="28477" xr:uid="{00000000-0005-0000-0000-000025090000}"/>
    <cellStyle name="Millares 2 2 2 2 4 5" xfId="16342" xr:uid="{00000000-0005-0000-0000-000026090000}"/>
    <cellStyle name="Millares 2 2 2 2 4 5 2" xfId="29533" xr:uid="{00000000-0005-0000-0000-000027090000}"/>
    <cellStyle name="Millares 2 2 2 2 4 6" xfId="17623" xr:uid="{00000000-0005-0000-0000-000028090000}"/>
    <cellStyle name="Millares 2 2 2 2 4 6 2" xfId="30814" xr:uid="{00000000-0005-0000-0000-000029090000}"/>
    <cellStyle name="Millares 2 2 2 2 4 7" xfId="18909" xr:uid="{00000000-0005-0000-0000-00002A090000}"/>
    <cellStyle name="Millares 2 2 2 2 4 7 2" xfId="32100" xr:uid="{00000000-0005-0000-0000-00002B090000}"/>
    <cellStyle name="Millares 2 2 2 2 4 8" xfId="20213" xr:uid="{00000000-0005-0000-0000-00002C090000}"/>
    <cellStyle name="Millares 2 2 2 2 4 8 2" xfId="33402" xr:uid="{00000000-0005-0000-0000-00002D090000}"/>
    <cellStyle name="Millares 2 2 2 2 4 9" xfId="34927" xr:uid="{00000000-0005-0000-0000-00002E090000}"/>
    <cellStyle name="Millares 2 2 2 2 5" xfId="12346" xr:uid="{00000000-0005-0000-0000-00002F090000}"/>
    <cellStyle name="Millares 2 2 2 2 5 10" xfId="25538" xr:uid="{00000000-0005-0000-0000-000030090000}"/>
    <cellStyle name="Millares 2 2 2 2 5 11" xfId="21844" xr:uid="{00000000-0005-0000-0000-000031090000}"/>
    <cellStyle name="Millares 2 2 2 2 5 2" xfId="13286" xr:uid="{00000000-0005-0000-0000-000032090000}"/>
    <cellStyle name="Millares 2 2 2 2 5 2 2" xfId="26477" xr:uid="{00000000-0005-0000-0000-000033090000}"/>
    <cellStyle name="Millares 2 2 2 2 5 3" xfId="14335" xr:uid="{00000000-0005-0000-0000-000034090000}"/>
    <cellStyle name="Millares 2 2 2 2 5 3 2" xfId="27526" xr:uid="{00000000-0005-0000-0000-000035090000}"/>
    <cellStyle name="Millares 2 2 2 2 5 4" xfId="15391" xr:uid="{00000000-0005-0000-0000-000036090000}"/>
    <cellStyle name="Millares 2 2 2 2 5 4 2" xfId="28582" xr:uid="{00000000-0005-0000-0000-000037090000}"/>
    <cellStyle name="Millares 2 2 2 2 5 5" xfId="16447" xr:uid="{00000000-0005-0000-0000-000038090000}"/>
    <cellStyle name="Millares 2 2 2 2 5 5 2" xfId="29638" xr:uid="{00000000-0005-0000-0000-000039090000}"/>
    <cellStyle name="Millares 2 2 2 2 5 6" xfId="17728" xr:uid="{00000000-0005-0000-0000-00003A090000}"/>
    <cellStyle name="Millares 2 2 2 2 5 6 2" xfId="30919" xr:uid="{00000000-0005-0000-0000-00003B090000}"/>
    <cellStyle name="Millares 2 2 2 2 5 7" xfId="19014" xr:uid="{00000000-0005-0000-0000-00003C090000}"/>
    <cellStyle name="Millares 2 2 2 2 5 7 2" xfId="32205" xr:uid="{00000000-0005-0000-0000-00003D090000}"/>
    <cellStyle name="Millares 2 2 2 2 5 8" xfId="20318" xr:uid="{00000000-0005-0000-0000-00003E090000}"/>
    <cellStyle name="Millares 2 2 2 2 5 8 2" xfId="33507" xr:uid="{00000000-0005-0000-0000-00003F090000}"/>
    <cellStyle name="Millares 2 2 2 2 5 9" xfId="35032" xr:uid="{00000000-0005-0000-0000-000040090000}"/>
    <cellStyle name="Millares 2 2 2 2 6" xfId="12511" xr:uid="{00000000-0005-0000-0000-000041090000}"/>
    <cellStyle name="Millares 2 2 2 2 6 10" xfId="25703" xr:uid="{00000000-0005-0000-0000-000042090000}"/>
    <cellStyle name="Millares 2 2 2 2 6 11" xfId="22005" xr:uid="{00000000-0005-0000-0000-000043090000}"/>
    <cellStyle name="Millares 2 2 2 2 6 2" xfId="13447" xr:uid="{00000000-0005-0000-0000-000044090000}"/>
    <cellStyle name="Millares 2 2 2 2 6 2 2" xfId="26638" xr:uid="{00000000-0005-0000-0000-000045090000}"/>
    <cellStyle name="Millares 2 2 2 2 6 3" xfId="14496" xr:uid="{00000000-0005-0000-0000-000046090000}"/>
    <cellStyle name="Millares 2 2 2 2 6 3 2" xfId="27687" xr:uid="{00000000-0005-0000-0000-000047090000}"/>
    <cellStyle name="Millares 2 2 2 2 6 4" xfId="15552" xr:uid="{00000000-0005-0000-0000-000048090000}"/>
    <cellStyle name="Millares 2 2 2 2 6 4 2" xfId="28743" xr:uid="{00000000-0005-0000-0000-000049090000}"/>
    <cellStyle name="Millares 2 2 2 2 6 5" xfId="16608" xr:uid="{00000000-0005-0000-0000-00004A090000}"/>
    <cellStyle name="Millares 2 2 2 2 6 5 2" xfId="29799" xr:uid="{00000000-0005-0000-0000-00004B090000}"/>
    <cellStyle name="Millares 2 2 2 2 6 6" xfId="17889" xr:uid="{00000000-0005-0000-0000-00004C090000}"/>
    <cellStyle name="Millares 2 2 2 2 6 6 2" xfId="31080" xr:uid="{00000000-0005-0000-0000-00004D090000}"/>
    <cellStyle name="Millares 2 2 2 2 6 7" xfId="19175" xr:uid="{00000000-0005-0000-0000-00004E090000}"/>
    <cellStyle name="Millares 2 2 2 2 6 7 2" xfId="32366" xr:uid="{00000000-0005-0000-0000-00004F090000}"/>
    <cellStyle name="Millares 2 2 2 2 6 8" xfId="20479" xr:uid="{00000000-0005-0000-0000-000050090000}"/>
    <cellStyle name="Millares 2 2 2 2 6 8 2" xfId="33668" xr:uid="{00000000-0005-0000-0000-000051090000}"/>
    <cellStyle name="Millares 2 2 2 2 6 9" xfId="35193" xr:uid="{00000000-0005-0000-0000-000052090000}"/>
    <cellStyle name="Millares 2 2 2 2 7" xfId="12625" xr:uid="{00000000-0005-0000-0000-000053090000}"/>
    <cellStyle name="Millares 2 2 2 2 7 10" xfId="25817" xr:uid="{00000000-0005-0000-0000-000054090000}"/>
    <cellStyle name="Millares 2 2 2 2 7 11" xfId="22119" xr:uid="{00000000-0005-0000-0000-000055090000}"/>
    <cellStyle name="Millares 2 2 2 2 7 2" xfId="13561" xr:uid="{00000000-0005-0000-0000-000056090000}"/>
    <cellStyle name="Millares 2 2 2 2 7 2 2" xfId="26752" xr:uid="{00000000-0005-0000-0000-000057090000}"/>
    <cellStyle name="Millares 2 2 2 2 7 3" xfId="14610" xr:uid="{00000000-0005-0000-0000-000058090000}"/>
    <cellStyle name="Millares 2 2 2 2 7 3 2" xfId="27801" xr:uid="{00000000-0005-0000-0000-000059090000}"/>
    <cellStyle name="Millares 2 2 2 2 7 4" xfId="15666" xr:uid="{00000000-0005-0000-0000-00005A090000}"/>
    <cellStyle name="Millares 2 2 2 2 7 4 2" xfId="28857" xr:uid="{00000000-0005-0000-0000-00005B090000}"/>
    <cellStyle name="Millares 2 2 2 2 7 5" xfId="16722" xr:uid="{00000000-0005-0000-0000-00005C090000}"/>
    <cellStyle name="Millares 2 2 2 2 7 5 2" xfId="29913" xr:uid="{00000000-0005-0000-0000-00005D090000}"/>
    <cellStyle name="Millares 2 2 2 2 7 6" xfId="18003" xr:uid="{00000000-0005-0000-0000-00005E090000}"/>
    <cellStyle name="Millares 2 2 2 2 7 6 2" xfId="31194" xr:uid="{00000000-0005-0000-0000-00005F090000}"/>
    <cellStyle name="Millares 2 2 2 2 7 7" xfId="19289" xr:uid="{00000000-0005-0000-0000-000060090000}"/>
    <cellStyle name="Millares 2 2 2 2 7 7 2" xfId="32480" xr:uid="{00000000-0005-0000-0000-000061090000}"/>
    <cellStyle name="Millares 2 2 2 2 7 8" xfId="20593" xr:uid="{00000000-0005-0000-0000-000062090000}"/>
    <cellStyle name="Millares 2 2 2 2 7 8 2" xfId="33782" xr:uid="{00000000-0005-0000-0000-000063090000}"/>
    <cellStyle name="Millares 2 2 2 2 7 9" xfId="35307" xr:uid="{00000000-0005-0000-0000-000064090000}"/>
    <cellStyle name="Millares 2 2 2 2 8" xfId="13712" xr:uid="{00000000-0005-0000-0000-000065090000}"/>
    <cellStyle name="Millares 2 2 2 2 8 10" xfId="22270" xr:uid="{00000000-0005-0000-0000-000066090000}"/>
    <cellStyle name="Millares 2 2 2 2 8 2" xfId="14761" xr:uid="{00000000-0005-0000-0000-000067090000}"/>
    <cellStyle name="Millares 2 2 2 2 8 2 2" xfId="27952" xr:uid="{00000000-0005-0000-0000-000068090000}"/>
    <cellStyle name="Millares 2 2 2 2 8 3" xfId="15817" xr:uid="{00000000-0005-0000-0000-000069090000}"/>
    <cellStyle name="Millares 2 2 2 2 8 3 2" xfId="29008" xr:uid="{00000000-0005-0000-0000-00006A090000}"/>
    <cellStyle name="Millares 2 2 2 2 8 4" xfId="16873" xr:uid="{00000000-0005-0000-0000-00006B090000}"/>
    <cellStyle name="Millares 2 2 2 2 8 4 2" xfId="30064" xr:uid="{00000000-0005-0000-0000-00006C090000}"/>
    <cellStyle name="Millares 2 2 2 2 8 5" xfId="18154" xr:uid="{00000000-0005-0000-0000-00006D090000}"/>
    <cellStyle name="Millares 2 2 2 2 8 5 2" xfId="31345" xr:uid="{00000000-0005-0000-0000-00006E090000}"/>
    <cellStyle name="Millares 2 2 2 2 8 6" xfId="19440" xr:uid="{00000000-0005-0000-0000-00006F090000}"/>
    <cellStyle name="Millares 2 2 2 2 8 6 2" xfId="32631" xr:uid="{00000000-0005-0000-0000-000070090000}"/>
    <cellStyle name="Millares 2 2 2 2 8 7" xfId="20744" xr:uid="{00000000-0005-0000-0000-000071090000}"/>
    <cellStyle name="Millares 2 2 2 2 8 7 2" xfId="33933" xr:uid="{00000000-0005-0000-0000-000072090000}"/>
    <cellStyle name="Millares 2 2 2 2 8 8" xfId="35458" xr:uid="{00000000-0005-0000-0000-000073090000}"/>
    <cellStyle name="Millares 2 2 2 2 8 9" xfId="26903" xr:uid="{00000000-0005-0000-0000-000074090000}"/>
    <cellStyle name="Millares 2 2 2 2 9" xfId="12786" xr:uid="{00000000-0005-0000-0000-000075090000}"/>
    <cellStyle name="Millares 2 2 2 2 9 2" xfId="16995" xr:uid="{00000000-0005-0000-0000-000076090000}"/>
    <cellStyle name="Millares 2 2 2 2 9 2 2" xfId="30186" xr:uid="{00000000-0005-0000-0000-000077090000}"/>
    <cellStyle name="Millares 2 2 2 2 9 3" xfId="18275" xr:uid="{00000000-0005-0000-0000-000078090000}"/>
    <cellStyle name="Millares 2 2 2 2 9 3 2" xfId="31466" xr:uid="{00000000-0005-0000-0000-000079090000}"/>
    <cellStyle name="Millares 2 2 2 2 9 4" xfId="19561" xr:uid="{00000000-0005-0000-0000-00007A090000}"/>
    <cellStyle name="Millares 2 2 2 2 9 4 2" xfId="32752" xr:uid="{00000000-0005-0000-0000-00007B090000}"/>
    <cellStyle name="Millares 2 2 2 2 9 5" xfId="20865" xr:uid="{00000000-0005-0000-0000-00007C090000}"/>
    <cellStyle name="Millares 2 2 2 2 9 5 2" xfId="34054" xr:uid="{00000000-0005-0000-0000-00007D090000}"/>
    <cellStyle name="Millares 2 2 2 2 9 6" xfId="35579" xr:uid="{00000000-0005-0000-0000-00007E090000}"/>
    <cellStyle name="Millares 2 2 2 2 9 7" xfId="25977" xr:uid="{00000000-0005-0000-0000-00007F090000}"/>
    <cellStyle name="Millares 2 2 2 2 9 8" xfId="22391" xr:uid="{00000000-0005-0000-0000-000080090000}"/>
    <cellStyle name="Millares 2 2 2 20" xfId="34460" xr:uid="{00000000-0005-0000-0000-000081090000}"/>
    <cellStyle name="Millares 2 2 2 21" xfId="24827" xr:uid="{00000000-0005-0000-0000-000082090000}"/>
    <cellStyle name="Millares 2 2 2 22" xfId="21272" xr:uid="{00000000-0005-0000-0000-000083090000}"/>
    <cellStyle name="Millares 2 2 2 23" xfId="37934" xr:uid="{00000000-0005-0000-0000-000084090000}"/>
    <cellStyle name="Millares 2 2 2 24" xfId="37982" xr:uid="{00000000-0005-0000-0000-000085090000}"/>
    <cellStyle name="Millares 2 2 2 3" xfId="12006" xr:uid="{00000000-0005-0000-0000-000086090000}"/>
    <cellStyle name="Millares 2 2 2 3 10" xfId="15052" xr:uid="{00000000-0005-0000-0000-000087090000}"/>
    <cellStyle name="Millares 2 2 2 3 10 2" xfId="36032" xr:uid="{00000000-0005-0000-0000-000088090000}"/>
    <cellStyle name="Millares 2 2 2 3 10 3" xfId="28243" xr:uid="{00000000-0005-0000-0000-000089090000}"/>
    <cellStyle name="Millares 2 2 2 3 10 4" xfId="22844" xr:uid="{00000000-0005-0000-0000-00008A090000}"/>
    <cellStyle name="Millares 2 2 2 3 11" xfId="16108" xr:uid="{00000000-0005-0000-0000-00008B090000}"/>
    <cellStyle name="Millares 2 2 2 3 11 2" xfId="36262" xr:uid="{00000000-0005-0000-0000-00008C090000}"/>
    <cellStyle name="Millares 2 2 2 3 11 3" xfId="29299" xr:uid="{00000000-0005-0000-0000-00008D090000}"/>
    <cellStyle name="Millares 2 2 2 3 11 4" xfId="23074" xr:uid="{00000000-0005-0000-0000-00008E090000}"/>
    <cellStyle name="Millares 2 2 2 3 12" xfId="17389" xr:uid="{00000000-0005-0000-0000-00008F090000}"/>
    <cellStyle name="Millares 2 2 2 3 12 2" xfId="36517" xr:uid="{00000000-0005-0000-0000-000090090000}"/>
    <cellStyle name="Millares 2 2 2 3 12 3" xfId="30580" xr:uid="{00000000-0005-0000-0000-000091090000}"/>
    <cellStyle name="Millares 2 2 2 3 12 4" xfId="23338" xr:uid="{00000000-0005-0000-0000-000092090000}"/>
    <cellStyle name="Millares 2 2 2 3 13" xfId="18675" xr:uid="{00000000-0005-0000-0000-000093090000}"/>
    <cellStyle name="Millares 2 2 2 3 13 2" xfId="36772" xr:uid="{00000000-0005-0000-0000-000094090000}"/>
    <cellStyle name="Millares 2 2 2 3 13 3" xfId="31866" xr:uid="{00000000-0005-0000-0000-000095090000}"/>
    <cellStyle name="Millares 2 2 2 3 13 4" xfId="23593" xr:uid="{00000000-0005-0000-0000-000096090000}"/>
    <cellStyle name="Millares 2 2 2 3 14" xfId="19979" xr:uid="{00000000-0005-0000-0000-000097090000}"/>
    <cellStyle name="Millares 2 2 2 3 14 2" xfId="37001" xr:uid="{00000000-0005-0000-0000-000098090000}"/>
    <cellStyle name="Millares 2 2 2 3 14 3" xfId="33168" xr:uid="{00000000-0005-0000-0000-000099090000}"/>
    <cellStyle name="Millares 2 2 2 3 14 4" xfId="23822" xr:uid="{00000000-0005-0000-0000-00009A090000}"/>
    <cellStyle name="Millares 2 2 2 3 15" xfId="24051" xr:uid="{00000000-0005-0000-0000-00009B090000}"/>
    <cellStyle name="Millares 2 2 2 3 15 2" xfId="37230" xr:uid="{00000000-0005-0000-0000-00009C090000}"/>
    <cellStyle name="Millares 2 2 2 3 16" xfId="24280" xr:uid="{00000000-0005-0000-0000-00009D090000}"/>
    <cellStyle name="Millares 2 2 2 3 16 2" xfId="37459" xr:uid="{00000000-0005-0000-0000-00009E090000}"/>
    <cellStyle name="Millares 2 2 2 3 17" xfId="24531" xr:uid="{00000000-0005-0000-0000-00009F090000}"/>
    <cellStyle name="Millares 2 2 2 3 17 2" xfId="37710" xr:uid="{00000000-0005-0000-0000-0000A0090000}"/>
    <cellStyle name="Millares 2 2 2 3 18" xfId="34693" xr:uid="{00000000-0005-0000-0000-0000A1090000}"/>
    <cellStyle name="Millares 2 2 2 3 19" xfId="25198" xr:uid="{00000000-0005-0000-0000-0000A2090000}"/>
    <cellStyle name="Millares 2 2 2 3 2" xfId="12113" xr:uid="{00000000-0005-0000-0000-0000A3090000}"/>
    <cellStyle name="Millares 2 2 2 3 2 10" xfId="24389" xr:uid="{00000000-0005-0000-0000-0000A4090000}"/>
    <cellStyle name="Millares 2 2 2 3 2 10 2" xfId="37568" xr:uid="{00000000-0005-0000-0000-0000A5090000}"/>
    <cellStyle name="Millares 2 2 2 3 2 11" xfId="24640" xr:uid="{00000000-0005-0000-0000-0000A6090000}"/>
    <cellStyle name="Millares 2 2 2 3 2 11 2" xfId="37819" xr:uid="{00000000-0005-0000-0000-0000A7090000}"/>
    <cellStyle name="Millares 2 2 2 3 2 12" xfId="34799" xr:uid="{00000000-0005-0000-0000-0000A8090000}"/>
    <cellStyle name="Millares 2 2 2 3 2 13" xfId="25305" xr:uid="{00000000-0005-0000-0000-0000A9090000}"/>
    <cellStyle name="Millares 2 2 2 3 2 14" xfId="21611" xr:uid="{00000000-0005-0000-0000-0000AA090000}"/>
    <cellStyle name="Millares 2 2 2 3 2 2" xfId="13053" xr:uid="{00000000-0005-0000-0000-0000AB090000}"/>
    <cellStyle name="Millares 2 2 2 3 2 2 2" xfId="17072" xr:uid="{00000000-0005-0000-0000-0000AC090000}"/>
    <cellStyle name="Millares 2 2 2 3 2 2 2 2" xfId="30263" xr:uid="{00000000-0005-0000-0000-0000AD090000}"/>
    <cellStyle name="Millares 2 2 2 3 2 2 3" xfId="18352" xr:uid="{00000000-0005-0000-0000-0000AE090000}"/>
    <cellStyle name="Millares 2 2 2 3 2 2 3 2" xfId="31543" xr:uid="{00000000-0005-0000-0000-0000AF090000}"/>
    <cellStyle name="Millares 2 2 2 3 2 2 4" xfId="19638" xr:uid="{00000000-0005-0000-0000-0000B0090000}"/>
    <cellStyle name="Millares 2 2 2 3 2 2 4 2" xfId="32829" xr:uid="{00000000-0005-0000-0000-0000B1090000}"/>
    <cellStyle name="Millares 2 2 2 3 2 2 5" xfId="20942" xr:uid="{00000000-0005-0000-0000-0000B2090000}"/>
    <cellStyle name="Millares 2 2 2 3 2 2 5 2" xfId="34131" xr:uid="{00000000-0005-0000-0000-0000B3090000}"/>
    <cellStyle name="Millares 2 2 2 3 2 2 6" xfId="35656" xr:uid="{00000000-0005-0000-0000-0000B4090000}"/>
    <cellStyle name="Millares 2 2 2 3 2 2 7" xfId="26244" xr:uid="{00000000-0005-0000-0000-0000B5090000}"/>
    <cellStyle name="Millares 2 2 2 3 2 2 8" xfId="22468" xr:uid="{00000000-0005-0000-0000-0000B6090000}"/>
    <cellStyle name="Millares 2 2 2 3 2 3" xfId="14102" xr:uid="{00000000-0005-0000-0000-0000B7090000}"/>
    <cellStyle name="Millares 2 2 2 3 2 3 2" xfId="21187" xr:uid="{00000000-0005-0000-0000-0000B8090000}"/>
    <cellStyle name="Millares 2 2 2 3 2 3 2 2" xfId="34376" xr:uid="{00000000-0005-0000-0000-0000B9090000}"/>
    <cellStyle name="Millares 2 2 2 3 2 3 3" xfId="35901" xr:uid="{00000000-0005-0000-0000-0000BA090000}"/>
    <cellStyle name="Millares 2 2 2 3 2 3 4" xfId="27293" xr:uid="{00000000-0005-0000-0000-0000BB090000}"/>
    <cellStyle name="Millares 2 2 2 3 2 3 5" xfId="22713" xr:uid="{00000000-0005-0000-0000-0000BC090000}"/>
    <cellStyle name="Millares 2 2 2 3 2 4" xfId="15158" xr:uid="{00000000-0005-0000-0000-0000BD090000}"/>
    <cellStyle name="Millares 2 2 2 3 2 4 2" xfId="36141" xr:uid="{00000000-0005-0000-0000-0000BE090000}"/>
    <cellStyle name="Millares 2 2 2 3 2 4 3" xfId="28349" xr:uid="{00000000-0005-0000-0000-0000BF090000}"/>
    <cellStyle name="Millares 2 2 2 3 2 4 4" xfId="22953" xr:uid="{00000000-0005-0000-0000-0000C0090000}"/>
    <cellStyle name="Millares 2 2 2 3 2 5" xfId="16214" xr:uid="{00000000-0005-0000-0000-0000C1090000}"/>
    <cellStyle name="Millares 2 2 2 3 2 5 2" xfId="36371" xr:uid="{00000000-0005-0000-0000-0000C2090000}"/>
    <cellStyle name="Millares 2 2 2 3 2 5 3" xfId="29405" xr:uid="{00000000-0005-0000-0000-0000C3090000}"/>
    <cellStyle name="Millares 2 2 2 3 2 5 4" xfId="23183" xr:uid="{00000000-0005-0000-0000-0000C4090000}"/>
    <cellStyle name="Millares 2 2 2 3 2 6" xfId="17495" xr:uid="{00000000-0005-0000-0000-0000C5090000}"/>
    <cellStyle name="Millares 2 2 2 3 2 6 2" xfId="36626" xr:uid="{00000000-0005-0000-0000-0000C6090000}"/>
    <cellStyle name="Millares 2 2 2 3 2 6 3" xfId="30686" xr:uid="{00000000-0005-0000-0000-0000C7090000}"/>
    <cellStyle name="Millares 2 2 2 3 2 6 4" xfId="23447" xr:uid="{00000000-0005-0000-0000-0000C8090000}"/>
    <cellStyle name="Millares 2 2 2 3 2 7" xfId="18781" xr:uid="{00000000-0005-0000-0000-0000C9090000}"/>
    <cellStyle name="Millares 2 2 2 3 2 7 2" xfId="36881" xr:uid="{00000000-0005-0000-0000-0000CA090000}"/>
    <cellStyle name="Millares 2 2 2 3 2 7 3" xfId="31972" xr:uid="{00000000-0005-0000-0000-0000CB090000}"/>
    <cellStyle name="Millares 2 2 2 3 2 7 4" xfId="23702" xr:uid="{00000000-0005-0000-0000-0000CC090000}"/>
    <cellStyle name="Millares 2 2 2 3 2 8" xfId="20085" xr:uid="{00000000-0005-0000-0000-0000CD090000}"/>
    <cellStyle name="Millares 2 2 2 3 2 8 2" xfId="37110" xr:uid="{00000000-0005-0000-0000-0000CE090000}"/>
    <cellStyle name="Millares 2 2 2 3 2 8 3" xfId="33274" xr:uid="{00000000-0005-0000-0000-0000CF090000}"/>
    <cellStyle name="Millares 2 2 2 3 2 8 4" xfId="23931" xr:uid="{00000000-0005-0000-0000-0000D0090000}"/>
    <cellStyle name="Millares 2 2 2 3 2 9" xfId="24160" xr:uid="{00000000-0005-0000-0000-0000D1090000}"/>
    <cellStyle name="Millares 2 2 2 3 2 9 2" xfId="37339" xr:uid="{00000000-0005-0000-0000-0000D2090000}"/>
    <cellStyle name="Millares 2 2 2 3 20" xfId="21505" xr:uid="{00000000-0005-0000-0000-0000D3090000}"/>
    <cellStyle name="Millares 2 2 2 3 3" xfId="12209" xr:uid="{00000000-0005-0000-0000-0000D4090000}"/>
    <cellStyle name="Millares 2 2 2 3 3 10" xfId="25401" xr:uid="{00000000-0005-0000-0000-0000D5090000}"/>
    <cellStyle name="Millares 2 2 2 3 3 11" xfId="21707" xr:uid="{00000000-0005-0000-0000-0000D6090000}"/>
    <cellStyle name="Millares 2 2 2 3 3 2" xfId="13149" xr:uid="{00000000-0005-0000-0000-0000D7090000}"/>
    <cellStyle name="Millares 2 2 2 3 3 2 2" xfId="26340" xr:uid="{00000000-0005-0000-0000-0000D8090000}"/>
    <cellStyle name="Millares 2 2 2 3 3 3" xfId="14198" xr:uid="{00000000-0005-0000-0000-0000D9090000}"/>
    <cellStyle name="Millares 2 2 2 3 3 3 2" xfId="27389" xr:uid="{00000000-0005-0000-0000-0000DA090000}"/>
    <cellStyle name="Millares 2 2 2 3 3 4" xfId="15254" xr:uid="{00000000-0005-0000-0000-0000DB090000}"/>
    <cellStyle name="Millares 2 2 2 3 3 4 2" xfId="28445" xr:uid="{00000000-0005-0000-0000-0000DC090000}"/>
    <cellStyle name="Millares 2 2 2 3 3 5" xfId="16310" xr:uid="{00000000-0005-0000-0000-0000DD090000}"/>
    <cellStyle name="Millares 2 2 2 3 3 5 2" xfId="29501" xr:uid="{00000000-0005-0000-0000-0000DE090000}"/>
    <cellStyle name="Millares 2 2 2 3 3 6" xfId="17591" xr:uid="{00000000-0005-0000-0000-0000DF090000}"/>
    <cellStyle name="Millares 2 2 2 3 3 6 2" xfId="30782" xr:uid="{00000000-0005-0000-0000-0000E0090000}"/>
    <cellStyle name="Millares 2 2 2 3 3 7" xfId="18877" xr:uid="{00000000-0005-0000-0000-0000E1090000}"/>
    <cellStyle name="Millares 2 2 2 3 3 7 2" xfId="32068" xr:uid="{00000000-0005-0000-0000-0000E2090000}"/>
    <cellStyle name="Millares 2 2 2 3 3 8" xfId="20181" xr:uid="{00000000-0005-0000-0000-0000E3090000}"/>
    <cellStyle name="Millares 2 2 2 3 3 8 2" xfId="33370" xr:uid="{00000000-0005-0000-0000-0000E4090000}"/>
    <cellStyle name="Millares 2 2 2 3 3 9" xfId="34895" xr:uid="{00000000-0005-0000-0000-0000E5090000}"/>
    <cellStyle name="Millares 2 2 2 3 4" xfId="12314" xr:uid="{00000000-0005-0000-0000-0000E6090000}"/>
    <cellStyle name="Millares 2 2 2 3 4 10" xfId="25506" xr:uid="{00000000-0005-0000-0000-0000E7090000}"/>
    <cellStyle name="Millares 2 2 2 3 4 11" xfId="21812" xr:uid="{00000000-0005-0000-0000-0000E8090000}"/>
    <cellStyle name="Millares 2 2 2 3 4 2" xfId="13254" xr:uid="{00000000-0005-0000-0000-0000E9090000}"/>
    <cellStyle name="Millares 2 2 2 3 4 2 2" xfId="26445" xr:uid="{00000000-0005-0000-0000-0000EA090000}"/>
    <cellStyle name="Millares 2 2 2 3 4 3" xfId="14303" xr:uid="{00000000-0005-0000-0000-0000EB090000}"/>
    <cellStyle name="Millares 2 2 2 3 4 3 2" xfId="27494" xr:uid="{00000000-0005-0000-0000-0000EC090000}"/>
    <cellStyle name="Millares 2 2 2 3 4 4" xfId="15359" xr:uid="{00000000-0005-0000-0000-0000ED090000}"/>
    <cellStyle name="Millares 2 2 2 3 4 4 2" xfId="28550" xr:uid="{00000000-0005-0000-0000-0000EE090000}"/>
    <cellStyle name="Millares 2 2 2 3 4 5" xfId="16415" xr:uid="{00000000-0005-0000-0000-0000EF090000}"/>
    <cellStyle name="Millares 2 2 2 3 4 5 2" xfId="29606" xr:uid="{00000000-0005-0000-0000-0000F0090000}"/>
    <cellStyle name="Millares 2 2 2 3 4 6" xfId="17696" xr:uid="{00000000-0005-0000-0000-0000F1090000}"/>
    <cellStyle name="Millares 2 2 2 3 4 6 2" xfId="30887" xr:uid="{00000000-0005-0000-0000-0000F2090000}"/>
    <cellStyle name="Millares 2 2 2 3 4 7" xfId="18982" xr:uid="{00000000-0005-0000-0000-0000F3090000}"/>
    <cellStyle name="Millares 2 2 2 3 4 7 2" xfId="32173" xr:uid="{00000000-0005-0000-0000-0000F4090000}"/>
    <cellStyle name="Millares 2 2 2 3 4 8" xfId="20286" xr:uid="{00000000-0005-0000-0000-0000F5090000}"/>
    <cellStyle name="Millares 2 2 2 3 4 8 2" xfId="33475" xr:uid="{00000000-0005-0000-0000-0000F6090000}"/>
    <cellStyle name="Millares 2 2 2 3 4 9" xfId="35000" xr:uid="{00000000-0005-0000-0000-0000F7090000}"/>
    <cellStyle name="Millares 2 2 2 3 5" xfId="12479" xr:uid="{00000000-0005-0000-0000-0000F8090000}"/>
    <cellStyle name="Millares 2 2 2 3 5 10" xfId="25671" xr:uid="{00000000-0005-0000-0000-0000F9090000}"/>
    <cellStyle name="Millares 2 2 2 3 5 11" xfId="21973" xr:uid="{00000000-0005-0000-0000-0000FA090000}"/>
    <cellStyle name="Millares 2 2 2 3 5 2" xfId="13415" xr:uid="{00000000-0005-0000-0000-0000FB090000}"/>
    <cellStyle name="Millares 2 2 2 3 5 2 2" xfId="26606" xr:uid="{00000000-0005-0000-0000-0000FC090000}"/>
    <cellStyle name="Millares 2 2 2 3 5 3" xfId="14464" xr:uid="{00000000-0005-0000-0000-0000FD090000}"/>
    <cellStyle name="Millares 2 2 2 3 5 3 2" xfId="27655" xr:uid="{00000000-0005-0000-0000-0000FE090000}"/>
    <cellStyle name="Millares 2 2 2 3 5 4" xfId="15520" xr:uid="{00000000-0005-0000-0000-0000FF090000}"/>
    <cellStyle name="Millares 2 2 2 3 5 4 2" xfId="28711" xr:uid="{00000000-0005-0000-0000-0000000A0000}"/>
    <cellStyle name="Millares 2 2 2 3 5 5" xfId="16576" xr:uid="{00000000-0005-0000-0000-0000010A0000}"/>
    <cellStyle name="Millares 2 2 2 3 5 5 2" xfId="29767" xr:uid="{00000000-0005-0000-0000-0000020A0000}"/>
    <cellStyle name="Millares 2 2 2 3 5 6" xfId="17857" xr:uid="{00000000-0005-0000-0000-0000030A0000}"/>
    <cellStyle name="Millares 2 2 2 3 5 6 2" xfId="31048" xr:uid="{00000000-0005-0000-0000-0000040A0000}"/>
    <cellStyle name="Millares 2 2 2 3 5 7" xfId="19143" xr:uid="{00000000-0005-0000-0000-0000050A0000}"/>
    <cellStyle name="Millares 2 2 2 3 5 7 2" xfId="32334" xr:uid="{00000000-0005-0000-0000-0000060A0000}"/>
    <cellStyle name="Millares 2 2 2 3 5 8" xfId="20447" xr:uid="{00000000-0005-0000-0000-0000070A0000}"/>
    <cellStyle name="Millares 2 2 2 3 5 8 2" xfId="33636" xr:uid="{00000000-0005-0000-0000-0000080A0000}"/>
    <cellStyle name="Millares 2 2 2 3 5 9" xfId="35161" xr:uid="{00000000-0005-0000-0000-0000090A0000}"/>
    <cellStyle name="Millares 2 2 2 3 6" xfId="12593" xr:uid="{00000000-0005-0000-0000-00000A0A0000}"/>
    <cellStyle name="Millares 2 2 2 3 6 10" xfId="25785" xr:uid="{00000000-0005-0000-0000-00000B0A0000}"/>
    <cellStyle name="Millares 2 2 2 3 6 11" xfId="22087" xr:uid="{00000000-0005-0000-0000-00000C0A0000}"/>
    <cellStyle name="Millares 2 2 2 3 6 2" xfId="13529" xr:uid="{00000000-0005-0000-0000-00000D0A0000}"/>
    <cellStyle name="Millares 2 2 2 3 6 2 2" xfId="26720" xr:uid="{00000000-0005-0000-0000-00000E0A0000}"/>
    <cellStyle name="Millares 2 2 2 3 6 3" xfId="14578" xr:uid="{00000000-0005-0000-0000-00000F0A0000}"/>
    <cellStyle name="Millares 2 2 2 3 6 3 2" xfId="27769" xr:uid="{00000000-0005-0000-0000-0000100A0000}"/>
    <cellStyle name="Millares 2 2 2 3 6 4" xfId="15634" xr:uid="{00000000-0005-0000-0000-0000110A0000}"/>
    <cellStyle name="Millares 2 2 2 3 6 4 2" xfId="28825" xr:uid="{00000000-0005-0000-0000-0000120A0000}"/>
    <cellStyle name="Millares 2 2 2 3 6 5" xfId="16690" xr:uid="{00000000-0005-0000-0000-0000130A0000}"/>
    <cellStyle name="Millares 2 2 2 3 6 5 2" xfId="29881" xr:uid="{00000000-0005-0000-0000-0000140A0000}"/>
    <cellStyle name="Millares 2 2 2 3 6 6" xfId="17971" xr:uid="{00000000-0005-0000-0000-0000150A0000}"/>
    <cellStyle name="Millares 2 2 2 3 6 6 2" xfId="31162" xr:uid="{00000000-0005-0000-0000-0000160A0000}"/>
    <cellStyle name="Millares 2 2 2 3 6 7" xfId="19257" xr:uid="{00000000-0005-0000-0000-0000170A0000}"/>
    <cellStyle name="Millares 2 2 2 3 6 7 2" xfId="32448" xr:uid="{00000000-0005-0000-0000-0000180A0000}"/>
    <cellStyle name="Millares 2 2 2 3 6 8" xfId="20561" xr:uid="{00000000-0005-0000-0000-0000190A0000}"/>
    <cellStyle name="Millares 2 2 2 3 6 8 2" xfId="33750" xr:uid="{00000000-0005-0000-0000-00001A0A0000}"/>
    <cellStyle name="Millares 2 2 2 3 6 9" xfId="35275" xr:uid="{00000000-0005-0000-0000-00001B0A0000}"/>
    <cellStyle name="Millares 2 2 2 3 7" xfId="13680" xr:uid="{00000000-0005-0000-0000-00001C0A0000}"/>
    <cellStyle name="Millares 2 2 2 3 7 10" xfId="22238" xr:uid="{00000000-0005-0000-0000-00001D0A0000}"/>
    <cellStyle name="Millares 2 2 2 3 7 2" xfId="14729" xr:uid="{00000000-0005-0000-0000-00001E0A0000}"/>
    <cellStyle name="Millares 2 2 2 3 7 2 2" xfId="27920" xr:uid="{00000000-0005-0000-0000-00001F0A0000}"/>
    <cellStyle name="Millares 2 2 2 3 7 3" xfId="15785" xr:uid="{00000000-0005-0000-0000-0000200A0000}"/>
    <cellStyle name="Millares 2 2 2 3 7 3 2" xfId="28976" xr:uid="{00000000-0005-0000-0000-0000210A0000}"/>
    <cellStyle name="Millares 2 2 2 3 7 4" xfId="16841" xr:uid="{00000000-0005-0000-0000-0000220A0000}"/>
    <cellStyle name="Millares 2 2 2 3 7 4 2" xfId="30032" xr:uid="{00000000-0005-0000-0000-0000230A0000}"/>
    <cellStyle name="Millares 2 2 2 3 7 5" xfId="18122" xr:uid="{00000000-0005-0000-0000-0000240A0000}"/>
    <cellStyle name="Millares 2 2 2 3 7 5 2" xfId="31313" xr:uid="{00000000-0005-0000-0000-0000250A0000}"/>
    <cellStyle name="Millares 2 2 2 3 7 6" xfId="19408" xr:uid="{00000000-0005-0000-0000-0000260A0000}"/>
    <cellStyle name="Millares 2 2 2 3 7 6 2" xfId="32599" xr:uid="{00000000-0005-0000-0000-0000270A0000}"/>
    <cellStyle name="Millares 2 2 2 3 7 7" xfId="20712" xr:uid="{00000000-0005-0000-0000-0000280A0000}"/>
    <cellStyle name="Millares 2 2 2 3 7 7 2" xfId="33901" xr:uid="{00000000-0005-0000-0000-0000290A0000}"/>
    <cellStyle name="Millares 2 2 2 3 7 8" xfId="35426" xr:uid="{00000000-0005-0000-0000-00002A0A0000}"/>
    <cellStyle name="Millares 2 2 2 3 7 9" xfId="26871" xr:uid="{00000000-0005-0000-0000-00002B0A0000}"/>
    <cellStyle name="Millares 2 2 2 3 8" xfId="12947" xr:uid="{00000000-0005-0000-0000-00002C0A0000}"/>
    <cellStyle name="Millares 2 2 2 3 8 2" xfId="16963" xr:uid="{00000000-0005-0000-0000-00002D0A0000}"/>
    <cellStyle name="Millares 2 2 2 3 8 2 2" xfId="30154" xr:uid="{00000000-0005-0000-0000-00002E0A0000}"/>
    <cellStyle name="Millares 2 2 2 3 8 3" xfId="18243" xr:uid="{00000000-0005-0000-0000-00002F0A0000}"/>
    <cellStyle name="Millares 2 2 2 3 8 3 2" xfId="31434" xr:uid="{00000000-0005-0000-0000-0000300A0000}"/>
    <cellStyle name="Millares 2 2 2 3 8 4" xfId="19529" xr:uid="{00000000-0005-0000-0000-0000310A0000}"/>
    <cellStyle name="Millares 2 2 2 3 8 4 2" xfId="32720" xr:uid="{00000000-0005-0000-0000-0000320A0000}"/>
    <cellStyle name="Millares 2 2 2 3 8 5" xfId="20833" xr:uid="{00000000-0005-0000-0000-0000330A0000}"/>
    <cellStyle name="Millares 2 2 2 3 8 5 2" xfId="34022" xr:uid="{00000000-0005-0000-0000-0000340A0000}"/>
    <cellStyle name="Millares 2 2 2 3 8 6" xfId="35547" xr:uid="{00000000-0005-0000-0000-0000350A0000}"/>
    <cellStyle name="Millares 2 2 2 3 8 7" xfId="26138" xr:uid="{00000000-0005-0000-0000-0000360A0000}"/>
    <cellStyle name="Millares 2 2 2 3 8 8" xfId="22359" xr:uid="{00000000-0005-0000-0000-0000370A0000}"/>
    <cellStyle name="Millares 2 2 2 3 9" xfId="13996" xr:uid="{00000000-0005-0000-0000-0000380A0000}"/>
    <cellStyle name="Millares 2 2 2 3 9 2" xfId="21078" xr:uid="{00000000-0005-0000-0000-0000390A0000}"/>
    <cellStyle name="Millares 2 2 2 3 9 2 2" xfId="34267" xr:uid="{00000000-0005-0000-0000-00003A0A0000}"/>
    <cellStyle name="Millares 2 2 2 3 9 3" xfId="35792" xr:uid="{00000000-0005-0000-0000-00003B0A0000}"/>
    <cellStyle name="Millares 2 2 2 3 9 4" xfId="27187" xr:uid="{00000000-0005-0000-0000-00003C0A0000}"/>
    <cellStyle name="Millares 2 2 2 3 9 5" xfId="22604" xr:uid="{00000000-0005-0000-0000-00003D0A0000}"/>
    <cellStyle name="Millares 2 2 2 4" xfId="12081" xr:uid="{00000000-0005-0000-0000-00003E0A0000}"/>
    <cellStyle name="Millares 2 2 2 4 10" xfId="24357" xr:uid="{00000000-0005-0000-0000-00003F0A0000}"/>
    <cellStyle name="Millares 2 2 2 4 10 2" xfId="37536" xr:uid="{00000000-0005-0000-0000-0000400A0000}"/>
    <cellStyle name="Millares 2 2 2 4 11" xfId="24608" xr:uid="{00000000-0005-0000-0000-0000410A0000}"/>
    <cellStyle name="Millares 2 2 2 4 11 2" xfId="37787" xr:uid="{00000000-0005-0000-0000-0000420A0000}"/>
    <cellStyle name="Millares 2 2 2 4 12" xfId="34767" xr:uid="{00000000-0005-0000-0000-0000430A0000}"/>
    <cellStyle name="Millares 2 2 2 4 13" xfId="25273" xr:uid="{00000000-0005-0000-0000-0000440A0000}"/>
    <cellStyle name="Millares 2 2 2 4 14" xfId="21579" xr:uid="{00000000-0005-0000-0000-0000450A0000}"/>
    <cellStyle name="Millares 2 2 2 4 2" xfId="13021" xr:uid="{00000000-0005-0000-0000-0000460A0000}"/>
    <cellStyle name="Millares 2 2 2 4 2 2" xfId="17040" xr:uid="{00000000-0005-0000-0000-0000470A0000}"/>
    <cellStyle name="Millares 2 2 2 4 2 2 2" xfId="30231" xr:uid="{00000000-0005-0000-0000-0000480A0000}"/>
    <cellStyle name="Millares 2 2 2 4 2 3" xfId="18320" xr:uid="{00000000-0005-0000-0000-0000490A0000}"/>
    <cellStyle name="Millares 2 2 2 4 2 3 2" xfId="31511" xr:uid="{00000000-0005-0000-0000-00004A0A0000}"/>
    <cellStyle name="Millares 2 2 2 4 2 4" xfId="19606" xr:uid="{00000000-0005-0000-0000-00004B0A0000}"/>
    <cellStyle name="Millares 2 2 2 4 2 4 2" xfId="32797" xr:uid="{00000000-0005-0000-0000-00004C0A0000}"/>
    <cellStyle name="Millares 2 2 2 4 2 5" xfId="20910" xr:uid="{00000000-0005-0000-0000-00004D0A0000}"/>
    <cellStyle name="Millares 2 2 2 4 2 5 2" xfId="34099" xr:uid="{00000000-0005-0000-0000-00004E0A0000}"/>
    <cellStyle name="Millares 2 2 2 4 2 6" xfId="35624" xr:uid="{00000000-0005-0000-0000-00004F0A0000}"/>
    <cellStyle name="Millares 2 2 2 4 2 7" xfId="26212" xr:uid="{00000000-0005-0000-0000-0000500A0000}"/>
    <cellStyle name="Millares 2 2 2 4 2 8" xfId="22436" xr:uid="{00000000-0005-0000-0000-0000510A0000}"/>
    <cellStyle name="Millares 2 2 2 4 3" xfId="14070" xr:uid="{00000000-0005-0000-0000-0000520A0000}"/>
    <cellStyle name="Millares 2 2 2 4 3 2" xfId="21155" xr:uid="{00000000-0005-0000-0000-0000530A0000}"/>
    <cellStyle name="Millares 2 2 2 4 3 2 2" xfId="34344" xr:uid="{00000000-0005-0000-0000-0000540A0000}"/>
    <cellStyle name="Millares 2 2 2 4 3 3" xfId="35869" xr:uid="{00000000-0005-0000-0000-0000550A0000}"/>
    <cellStyle name="Millares 2 2 2 4 3 4" xfId="27261" xr:uid="{00000000-0005-0000-0000-0000560A0000}"/>
    <cellStyle name="Millares 2 2 2 4 3 5" xfId="22681" xr:uid="{00000000-0005-0000-0000-0000570A0000}"/>
    <cellStyle name="Millares 2 2 2 4 4" xfId="15126" xr:uid="{00000000-0005-0000-0000-0000580A0000}"/>
    <cellStyle name="Millares 2 2 2 4 4 2" xfId="36109" xr:uid="{00000000-0005-0000-0000-0000590A0000}"/>
    <cellStyle name="Millares 2 2 2 4 4 3" xfId="28317" xr:uid="{00000000-0005-0000-0000-00005A0A0000}"/>
    <cellStyle name="Millares 2 2 2 4 4 4" xfId="22921" xr:uid="{00000000-0005-0000-0000-00005B0A0000}"/>
    <cellStyle name="Millares 2 2 2 4 5" xfId="16182" xr:uid="{00000000-0005-0000-0000-00005C0A0000}"/>
    <cellStyle name="Millares 2 2 2 4 5 2" xfId="36339" xr:uid="{00000000-0005-0000-0000-00005D0A0000}"/>
    <cellStyle name="Millares 2 2 2 4 5 3" xfId="29373" xr:uid="{00000000-0005-0000-0000-00005E0A0000}"/>
    <cellStyle name="Millares 2 2 2 4 5 4" xfId="23151" xr:uid="{00000000-0005-0000-0000-00005F0A0000}"/>
    <cellStyle name="Millares 2 2 2 4 6" xfId="17463" xr:uid="{00000000-0005-0000-0000-0000600A0000}"/>
    <cellStyle name="Millares 2 2 2 4 6 2" xfId="36594" xr:uid="{00000000-0005-0000-0000-0000610A0000}"/>
    <cellStyle name="Millares 2 2 2 4 6 3" xfId="30654" xr:uid="{00000000-0005-0000-0000-0000620A0000}"/>
    <cellStyle name="Millares 2 2 2 4 6 4" xfId="23415" xr:uid="{00000000-0005-0000-0000-0000630A0000}"/>
    <cellStyle name="Millares 2 2 2 4 7" xfId="18749" xr:uid="{00000000-0005-0000-0000-0000640A0000}"/>
    <cellStyle name="Millares 2 2 2 4 7 2" xfId="36849" xr:uid="{00000000-0005-0000-0000-0000650A0000}"/>
    <cellStyle name="Millares 2 2 2 4 7 3" xfId="31940" xr:uid="{00000000-0005-0000-0000-0000660A0000}"/>
    <cellStyle name="Millares 2 2 2 4 7 4" xfId="23670" xr:uid="{00000000-0005-0000-0000-0000670A0000}"/>
    <cellStyle name="Millares 2 2 2 4 8" xfId="20053" xr:uid="{00000000-0005-0000-0000-0000680A0000}"/>
    <cellStyle name="Millares 2 2 2 4 8 2" xfId="37078" xr:uid="{00000000-0005-0000-0000-0000690A0000}"/>
    <cellStyle name="Millares 2 2 2 4 8 3" xfId="33242" xr:uid="{00000000-0005-0000-0000-00006A0A0000}"/>
    <cellStyle name="Millares 2 2 2 4 8 4" xfId="23899" xr:uid="{00000000-0005-0000-0000-00006B0A0000}"/>
    <cellStyle name="Millares 2 2 2 4 9" xfId="24128" xr:uid="{00000000-0005-0000-0000-00006C0A0000}"/>
    <cellStyle name="Millares 2 2 2 4 9 2" xfId="37307" xr:uid="{00000000-0005-0000-0000-00006D0A0000}"/>
    <cellStyle name="Millares 2 2 2 5" xfId="12177" xr:uid="{00000000-0005-0000-0000-00006E0A0000}"/>
    <cellStyle name="Millares 2 2 2 5 10" xfId="25369" xr:uid="{00000000-0005-0000-0000-00006F0A0000}"/>
    <cellStyle name="Millares 2 2 2 5 11" xfId="21675" xr:uid="{00000000-0005-0000-0000-0000700A0000}"/>
    <cellStyle name="Millares 2 2 2 5 2" xfId="13117" xr:uid="{00000000-0005-0000-0000-0000710A0000}"/>
    <cellStyle name="Millares 2 2 2 5 2 2" xfId="26308" xr:uid="{00000000-0005-0000-0000-0000720A0000}"/>
    <cellStyle name="Millares 2 2 2 5 3" xfId="14166" xr:uid="{00000000-0005-0000-0000-0000730A0000}"/>
    <cellStyle name="Millares 2 2 2 5 3 2" xfId="27357" xr:uid="{00000000-0005-0000-0000-0000740A0000}"/>
    <cellStyle name="Millares 2 2 2 5 4" xfId="15222" xr:uid="{00000000-0005-0000-0000-0000750A0000}"/>
    <cellStyle name="Millares 2 2 2 5 4 2" xfId="28413" xr:uid="{00000000-0005-0000-0000-0000760A0000}"/>
    <cellStyle name="Millares 2 2 2 5 5" xfId="16278" xr:uid="{00000000-0005-0000-0000-0000770A0000}"/>
    <cellStyle name="Millares 2 2 2 5 5 2" xfId="29469" xr:uid="{00000000-0005-0000-0000-0000780A0000}"/>
    <cellStyle name="Millares 2 2 2 5 6" xfId="17559" xr:uid="{00000000-0005-0000-0000-0000790A0000}"/>
    <cellStyle name="Millares 2 2 2 5 6 2" xfId="30750" xr:uid="{00000000-0005-0000-0000-00007A0A0000}"/>
    <cellStyle name="Millares 2 2 2 5 7" xfId="18845" xr:uid="{00000000-0005-0000-0000-00007B0A0000}"/>
    <cellStyle name="Millares 2 2 2 5 7 2" xfId="32036" xr:uid="{00000000-0005-0000-0000-00007C0A0000}"/>
    <cellStyle name="Millares 2 2 2 5 8" xfId="20149" xr:uid="{00000000-0005-0000-0000-00007D0A0000}"/>
    <cellStyle name="Millares 2 2 2 5 8 2" xfId="33338" xr:uid="{00000000-0005-0000-0000-00007E0A0000}"/>
    <cellStyle name="Millares 2 2 2 5 9" xfId="34863" xr:uid="{00000000-0005-0000-0000-00007F0A0000}"/>
    <cellStyle name="Millares 2 2 2 6" xfId="12282" xr:uid="{00000000-0005-0000-0000-0000800A0000}"/>
    <cellStyle name="Millares 2 2 2 6 10" xfId="25474" xr:uid="{00000000-0005-0000-0000-0000810A0000}"/>
    <cellStyle name="Millares 2 2 2 6 11" xfId="21780" xr:uid="{00000000-0005-0000-0000-0000820A0000}"/>
    <cellStyle name="Millares 2 2 2 6 2" xfId="13222" xr:uid="{00000000-0005-0000-0000-0000830A0000}"/>
    <cellStyle name="Millares 2 2 2 6 2 2" xfId="26413" xr:uid="{00000000-0005-0000-0000-0000840A0000}"/>
    <cellStyle name="Millares 2 2 2 6 3" xfId="14271" xr:uid="{00000000-0005-0000-0000-0000850A0000}"/>
    <cellStyle name="Millares 2 2 2 6 3 2" xfId="27462" xr:uid="{00000000-0005-0000-0000-0000860A0000}"/>
    <cellStyle name="Millares 2 2 2 6 4" xfId="15327" xr:uid="{00000000-0005-0000-0000-0000870A0000}"/>
    <cellStyle name="Millares 2 2 2 6 4 2" xfId="28518" xr:uid="{00000000-0005-0000-0000-0000880A0000}"/>
    <cellStyle name="Millares 2 2 2 6 5" xfId="16383" xr:uid="{00000000-0005-0000-0000-0000890A0000}"/>
    <cellStyle name="Millares 2 2 2 6 5 2" xfId="29574" xr:uid="{00000000-0005-0000-0000-00008A0A0000}"/>
    <cellStyle name="Millares 2 2 2 6 6" xfId="17664" xr:uid="{00000000-0005-0000-0000-00008B0A0000}"/>
    <cellStyle name="Millares 2 2 2 6 6 2" xfId="30855" xr:uid="{00000000-0005-0000-0000-00008C0A0000}"/>
    <cellStyle name="Millares 2 2 2 6 7" xfId="18950" xr:uid="{00000000-0005-0000-0000-00008D0A0000}"/>
    <cellStyle name="Millares 2 2 2 6 7 2" xfId="32141" xr:uid="{00000000-0005-0000-0000-00008E0A0000}"/>
    <cellStyle name="Millares 2 2 2 6 8" xfId="20254" xr:uid="{00000000-0005-0000-0000-00008F0A0000}"/>
    <cellStyle name="Millares 2 2 2 6 8 2" xfId="33443" xr:uid="{00000000-0005-0000-0000-0000900A0000}"/>
    <cellStyle name="Millares 2 2 2 6 9" xfId="34968" xr:uid="{00000000-0005-0000-0000-0000910A0000}"/>
    <cellStyle name="Millares 2 2 2 7" xfId="12447" xr:uid="{00000000-0005-0000-0000-0000920A0000}"/>
    <cellStyle name="Millares 2 2 2 7 10" xfId="25639" xr:uid="{00000000-0005-0000-0000-0000930A0000}"/>
    <cellStyle name="Millares 2 2 2 7 11" xfId="21941" xr:uid="{00000000-0005-0000-0000-0000940A0000}"/>
    <cellStyle name="Millares 2 2 2 7 2" xfId="13383" xr:uid="{00000000-0005-0000-0000-0000950A0000}"/>
    <cellStyle name="Millares 2 2 2 7 2 2" xfId="26574" xr:uid="{00000000-0005-0000-0000-0000960A0000}"/>
    <cellStyle name="Millares 2 2 2 7 3" xfId="14432" xr:uid="{00000000-0005-0000-0000-0000970A0000}"/>
    <cellStyle name="Millares 2 2 2 7 3 2" xfId="27623" xr:uid="{00000000-0005-0000-0000-0000980A0000}"/>
    <cellStyle name="Millares 2 2 2 7 4" xfId="15488" xr:uid="{00000000-0005-0000-0000-0000990A0000}"/>
    <cellStyle name="Millares 2 2 2 7 4 2" xfId="28679" xr:uid="{00000000-0005-0000-0000-00009A0A0000}"/>
    <cellStyle name="Millares 2 2 2 7 5" xfId="16544" xr:uid="{00000000-0005-0000-0000-00009B0A0000}"/>
    <cellStyle name="Millares 2 2 2 7 5 2" xfId="29735" xr:uid="{00000000-0005-0000-0000-00009C0A0000}"/>
    <cellStyle name="Millares 2 2 2 7 6" xfId="17825" xr:uid="{00000000-0005-0000-0000-00009D0A0000}"/>
    <cellStyle name="Millares 2 2 2 7 6 2" xfId="31016" xr:uid="{00000000-0005-0000-0000-00009E0A0000}"/>
    <cellStyle name="Millares 2 2 2 7 7" xfId="19111" xr:uid="{00000000-0005-0000-0000-00009F0A0000}"/>
    <cellStyle name="Millares 2 2 2 7 7 2" xfId="32302" xr:uid="{00000000-0005-0000-0000-0000A00A0000}"/>
    <cellStyle name="Millares 2 2 2 7 8" xfId="20415" xr:uid="{00000000-0005-0000-0000-0000A10A0000}"/>
    <cellStyle name="Millares 2 2 2 7 8 2" xfId="33604" xr:uid="{00000000-0005-0000-0000-0000A20A0000}"/>
    <cellStyle name="Millares 2 2 2 7 9" xfId="35129" xr:uid="{00000000-0005-0000-0000-0000A30A0000}"/>
    <cellStyle name="Millares 2 2 2 8" xfId="12561" xr:uid="{00000000-0005-0000-0000-0000A40A0000}"/>
    <cellStyle name="Millares 2 2 2 8 10" xfId="25753" xr:uid="{00000000-0005-0000-0000-0000A50A0000}"/>
    <cellStyle name="Millares 2 2 2 8 11" xfId="22055" xr:uid="{00000000-0005-0000-0000-0000A60A0000}"/>
    <cellStyle name="Millares 2 2 2 8 2" xfId="13497" xr:uid="{00000000-0005-0000-0000-0000A70A0000}"/>
    <cellStyle name="Millares 2 2 2 8 2 2" xfId="26688" xr:uid="{00000000-0005-0000-0000-0000A80A0000}"/>
    <cellStyle name="Millares 2 2 2 8 3" xfId="14546" xr:uid="{00000000-0005-0000-0000-0000A90A0000}"/>
    <cellStyle name="Millares 2 2 2 8 3 2" xfId="27737" xr:uid="{00000000-0005-0000-0000-0000AA0A0000}"/>
    <cellStyle name="Millares 2 2 2 8 4" xfId="15602" xr:uid="{00000000-0005-0000-0000-0000AB0A0000}"/>
    <cellStyle name="Millares 2 2 2 8 4 2" xfId="28793" xr:uid="{00000000-0005-0000-0000-0000AC0A0000}"/>
    <cellStyle name="Millares 2 2 2 8 5" xfId="16658" xr:uid="{00000000-0005-0000-0000-0000AD0A0000}"/>
    <cellStyle name="Millares 2 2 2 8 5 2" xfId="29849" xr:uid="{00000000-0005-0000-0000-0000AE0A0000}"/>
    <cellStyle name="Millares 2 2 2 8 6" xfId="17939" xr:uid="{00000000-0005-0000-0000-0000AF0A0000}"/>
    <cellStyle name="Millares 2 2 2 8 6 2" xfId="31130" xr:uid="{00000000-0005-0000-0000-0000B00A0000}"/>
    <cellStyle name="Millares 2 2 2 8 7" xfId="19225" xr:uid="{00000000-0005-0000-0000-0000B10A0000}"/>
    <cellStyle name="Millares 2 2 2 8 7 2" xfId="32416" xr:uid="{00000000-0005-0000-0000-0000B20A0000}"/>
    <cellStyle name="Millares 2 2 2 8 8" xfId="20529" xr:uid="{00000000-0005-0000-0000-0000B30A0000}"/>
    <cellStyle name="Millares 2 2 2 8 8 2" xfId="33718" xr:uid="{00000000-0005-0000-0000-0000B40A0000}"/>
    <cellStyle name="Millares 2 2 2 8 9" xfId="35243" xr:uid="{00000000-0005-0000-0000-0000B50A0000}"/>
    <cellStyle name="Millares 2 2 2 9" xfId="13648" xr:uid="{00000000-0005-0000-0000-0000B60A0000}"/>
    <cellStyle name="Millares 2 2 2 9 10" xfId="22206" xr:uid="{00000000-0005-0000-0000-0000B70A0000}"/>
    <cellStyle name="Millares 2 2 2 9 2" xfId="14697" xr:uid="{00000000-0005-0000-0000-0000B80A0000}"/>
    <cellStyle name="Millares 2 2 2 9 2 2" xfId="27888" xr:uid="{00000000-0005-0000-0000-0000B90A0000}"/>
    <cellStyle name="Millares 2 2 2 9 3" xfId="15753" xr:uid="{00000000-0005-0000-0000-0000BA0A0000}"/>
    <cellStyle name="Millares 2 2 2 9 3 2" xfId="28944" xr:uid="{00000000-0005-0000-0000-0000BB0A0000}"/>
    <cellStyle name="Millares 2 2 2 9 4" xfId="16809" xr:uid="{00000000-0005-0000-0000-0000BC0A0000}"/>
    <cellStyle name="Millares 2 2 2 9 4 2" xfId="30000" xr:uid="{00000000-0005-0000-0000-0000BD0A0000}"/>
    <cellStyle name="Millares 2 2 2 9 5" xfId="18090" xr:uid="{00000000-0005-0000-0000-0000BE0A0000}"/>
    <cellStyle name="Millares 2 2 2 9 5 2" xfId="31281" xr:uid="{00000000-0005-0000-0000-0000BF0A0000}"/>
    <cellStyle name="Millares 2 2 2 9 6" xfId="19376" xr:uid="{00000000-0005-0000-0000-0000C00A0000}"/>
    <cellStyle name="Millares 2 2 2 9 6 2" xfId="32567" xr:uid="{00000000-0005-0000-0000-0000C10A0000}"/>
    <cellStyle name="Millares 2 2 2 9 7" xfId="20680" xr:uid="{00000000-0005-0000-0000-0000C20A0000}"/>
    <cellStyle name="Millares 2 2 2 9 7 2" xfId="33869" xr:uid="{00000000-0005-0000-0000-0000C30A0000}"/>
    <cellStyle name="Millares 2 2 2 9 8" xfId="35394" xr:uid="{00000000-0005-0000-0000-0000C40A0000}"/>
    <cellStyle name="Millares 2 2 2 9 9" xfId="26839" xr:uid="{00000000-0005-0000-0000-0000C50A0000}"/>
    <cellStyle name="Millares 2 2 20" xfId="24232" xr:uid="{00000000-0005-0000-0000-0000C60A0000}"/>
    <cellStyle name="Millares 2 2 20 2" xfId="37411" xr:uid="{00000000-0005-0000-0000-0000C70A0000}"/>
    <cellStyle name="Millares 2 2 21" xfId="24483" xr:uid="{00000000-0005-0000-0000-0000C80A0000}"/>
    <cellStyle name="Millares 2 2 21 2" xfId="37662" xr:uid="{00000000-0005-0000-0000-0000C90A0000}"/>
    <cellStyle name="Millares 2 2 22" xfId="34429" xr:uid="{00000000-0005-0000-0000-0000CA0A0000}"/>
    <cellStyle name="Millares 2 2 23" xfId="24744" xr:uid="{00000000-0005-0000-0000-0000CB0A0000}"/>
    <cellStyle name="Millares 2 2 24" xfId="21241" xr:uid="{00000000-0005-0000-0000-0000CC0A0000}"/>
    <cellStyle name="Millares 2 2 25" xfId="37933" xr:uid="{00000000-0005-0000-0000-0000CD0A0000}"/>
    <cellStyle name="Millares 2 2 26" xfId="37981" xr:uid="{00000000-0005-0000-0000-0000CE0A0000}"/>
    <cellStyle name="Millares 2 2 3" xfId="4433" xr:uid="{00000000-0005-0000-0000-0000CF0A0000}"/>
    <cellStyle name="Millares 2 2 3 10" xfId="13834" xr:uid="{00000000-0005-0000-0000-0000D00A0000}"/>
    <cellStyle name="Millares 2 2 3 10 2" xfId="21094" xr:uid="{00000000-0005-0000-0000-0000D10A0000}"/>
    <cellStyle name="Millares 2 2 3 10 2 2" xfId="34283" xr:uid="{00000000-0005-0000-0000-0000D20A0000}"/>
    <cellStyle name="Millares 2 2 3 10 3" xfId="35808" xr:uid="{00000000-0005-0000-0000-0000D30A0000}"/>
    <cellStyle name="Millares 2 2 3 10 4" xfId="27025" xr:uid="{00000000-0005-0000-0000-0000D40A0000}"/>
    <cellStyle name="Millares 2 2 3 10 5" xfId="22620" xr:uid="{00000000-0005-0000-0000-0000D50A0000}"/>
    <cellStyle name="Millares 2 2 3 11" xfId="14890" xr:uid="{00000000-0005-0000-0000-0000D60A0000}"/>
    <cellStyle name="Millares 2 2 3 11 2" xfId="36048" xr:uid="{00000000-0005-0000-0000-0000D70A0000}"/>
    <cellStyle name="Millares 2 2 3 11 3" xfId="28081" xr:uid="{00000000-0005-0000-0000-0000D80A0000}"/>
    <cellStyle name="Millares 2 2 3 11 4" xfId="22860" xr:uid="{00000000-0005-0000-0000-0000D90A0000}"/>
    <cellStyle name="Millares 2 2 3 12" xfId="15946" xr:uid="{00000000-0005-0000-0000-0000DA0A0000}"/>
    <cellStyle name="Millares 2 2 3 12 2" xfId="36278" xr:uid="{00000000-0005-0000-0000-0000DB0A0000}"/>
    <cellStyle name="Millares 2 2 3 12 3" xfId="29137" xr:uid="{00000000-0005-0000-0000-0000DC0A0000}"/>
    <cellStyle name="Millares 2 2 3 12 4" xfId="23090" xr:uid="{00000000-0005-0000-0000-0000DD0A0000}"/>
    <cellStyle name="Millares 2 2 3 13" xfId="17227" xr:uid="{00000000-0005-0000-0000-0000DE0A0000}"/>
    <cellStyle name="Millares 2 2 3 13 2" xfId="36533" xr:uid="{00000000-0005-0000-0000-0000DF0A0000}"/>
    <cellStyle name="Millares 2 2 3 13 3" xfId="30418" xr:uid="{00000000-0005-0000-0000-0000E00A0000}"/>
    <cellStyle name="Millares 2 2 3 13 4" xfId="23354" xr:uid="{00000000-0005-0000-0000-0000E10A0000}"/>
    <cellStyle name="Millares 2 2 3 14" xfId="18513" xr:uid="{00000000-0005-0000-0000-0000E20A0000}"/>
    <cellStyle name="Millares 2 2 3 14 2" xfId="36788" xr:uid="{00000000-0005-0000-0000-0000E30A0000}"/>
    <cellStyle name="Millares 2 2 3 14 3" xfId="31704" xr:uid="{00000000-0005-0000-0000-0000E40A0000}"/>
    <cellStyle name="Millares 2 2 3 14 4" xfId="23609" xr:uid="{00000000-0005-0000-0000-0000E50A0000}"/>
    <cellStyle name="Millares 2 2 3 15" xfId="19817" xr:uid="{00000000-0005-0000-0000-0000E60A0000}"/>
    <cellStyle name="Millares 2 2 3 15 2" xfId="37017" xr:uid="{00000000-0005-0000-0000-0000E70A0000}"/>
    <cellStyle name="Millares 2 2 3 15 3" xfId="33006" xr:uid="{00000000-0005-0000-0000-0000E80A0000}"/>
    <cellStyle name="Millares 2 2 3 15 4" xfId="23838" xr:uid="{00000000-0005-0000-0000-0000E90A0000}"/>
    <cellStyle name="Millares 2 2 3 16" xfId="24067" xr:uid="{00000000-0005-0000-0000-0000EA0A0000}"/>
    <cellStyle name="Millares 2 2 3 16 2" xfId="37246" xr:uid="{00000000-0005-0000-0000-0000EB0A0000}"/>
    <cellStyle name="Millares 2 2 3 17" xfId="24296" xr:uid="{00000000-0005-0000-0000-0000EC0A0000}"/>
    <cellStyle name="Millares 2 2 3 17 2" xfId="37475" xr:uid="{00000000-0005-0000-0000-0000ED0A0000}"/>
    <cellStyle name="Millares 2 2 3 18" xfId="24547" xr:uid="{00000000-0005-0000-0000-0000EE0A0000}"/>
    <cellStyle name="Millares 2 2 3 18 2" xfId="37726" xr:uid="{00000000-0005-0000-0000-0000EF0A0000}"/>
    <cellStyle name="Millares 2 2 3 19" xfId="34531" xr:uid="{00000000-0005-0000-0000-0000F00A0000}"/>
    <cellStyle name="Millares 2 2 3 2" xfId="12022" xr:uid="{00000000-0005-0000-0000-0000F10A0000}"/>
    <cellStyle name="Millares 2 2 3 2 10" xfId="24405" xr:uid="{00000000-0005-0000-0000-0000F20A0000}"/>
    <cellStyle name="Millares 2 2 3 2 10 2" xfId="37584" xr:uid="{00000000-0005-0000-0000-0000F30A0000}"/>
    <cellStyle name="Millares 2 2 3 2 11" xfId="24656" xr:uid="{00000000-0005-0000-0000-0000F40A0000}"/>
    <cellStyle name="Millares 2 2 3 2 11 2" xfId="37835" xr:uid="{00000000-0005-0000-0000-0000F50A0000}"/>
    <cellStyle name="Millares 2 2 3 2 12" xfId="34709" xr:uid="{00000000-0005-0000-0000-0000F60A0000}"/>
    <cellStyle name="Millares 2 2 3 2 13" xfId="25214" xr:uid="{00000000-0005-0000-0000-0000F70A0000}"/>
    <cellStyle name="Millares 2 2 3 2 14" xfId="21521" xr:uid="{00000000-0005-0000-0000-0000F80A0000}"/>
    <cellStyle name="Millares 2 2 3 2 2" xfId="12963" xr:uid="{00000000-0005-0000-0000-0000F90A0000}"/>
    <cellStyle name="Millares 2 2 3 2 2 2" xfId="17088" xr:uid="{00000000-0005-0000-0000-0000FA0A0000}"/>
    <cellStyle name="Millares 2 2 3 2 2 2 2" xfId="30279" xr:uid="{00000000-0005-0000-0000-0000FB0A0000}"/>
    <cellStyle name="Millares 2 2 3 2 2 3" xfId="18368" xr:uid="{00000000-0005-0000-0000-0000FC0A0000}"/>
    <cellStyle name="Millares 2 2 3 2 2 3 2" xfId="31559" xr:uid="{00000000-0005-0000-0000-0000FD0A0000}"/>
    <cellStyle name="Millares 2 2 3 2 2 4" xfId="19654" xr:uid="{00000000-0005-0000-0000-0000FE0A0000}"/>
    <cellStyle name="Millares 2 2 3 2 2 4 2" xfId="32845" xr:uid="{00000000-0005-0000-0000-0000FF0A0000}"/>
    <cellStyle name="Millares 2 2 3 2 2 5" xfId="20958" xr:uid="{00000000-0005-0000-0000-0000000B0000}"/>
    <cellStyle name="Millares 2 2 3 2 2 5 2" xfId="34147" xr:uid="{00000000-0005-0000-0000-0000010B0000}"/>
    <cellStyle name="Millares 2 2 3 2 2 6" xfId="35672" xr:uid="{00000000-0005-0000-0000-0000020B0000}"/>
    <cellStyle name="Millares 2 2 3 2 2 7" xfId="26154" xr:uid="{00000000-0005-0000-0000-0000030B0000}"/>
    <cellStyle name="Millares 2 2 3 2 2 8" xfId="22484" xr:uid="{00000000-0005-0000-0000-0000040B0000}"/>
    <cellStyle name="Millares 2 2 3 2 3" xfId="14012" xr:uid="{00000000-0005-0000-0000-0000050B0000}"/>
    <cellStyle name="Millares 2 2 3 2 3 2" xfId="21203" xr:uid="{00000000-0005-0000-0000-0000060B0000}"/>
    <cellStyle name="Millares 2 2 3 2 3 2 2" xfId="34392" xr:uid="{00000000-0005-0000-0000-0000070B0000}"/>
    <cellStyle name="Millares 2 2 3 2 3 3" xfId="35917" xr:uid="{00000000-0005-0000-0000-0000080B0000}"/>
    <cellStyle name="Millares 2 2 3 2 3 4" xfId="27203" xr:uid="{00000000-0005-0000-0000-0000090B0000}"/>
    <cellStyle name="Millares 2 2 3 2 3 5" xfId="22729" xr:uid="{00000000-0005-0000-0000-00000A0B0000}"/>
    <cellStyle name="Millares 2 2 3 2 4" xfId="15068" xr:uid="{00000000-0005-0000-0000-00000B0B0000}"/>
    <cellStyle name="Millares 2 2 3 2 4 2" xfId="36157" xr:uid="{00000000-0005-0000-0000-00000C0B0000}"/>
    <cellStyle name="Millares 2 2 3 2 4 3" xfId="28259" xr:uid="{00000000-0005-0000-0000-00000D0B0000}"/>
    <cellStyle name="Millares 2 2 3 2 4 4" xfId="22969" xr:uid="{00000000-0005-0000-0000-00000E0B0000}"/>
    <cellStyle name="Millares 2 2 3 2 5" xfId="16124" xr:uid="{00000000-0005-0000-0000-00000F0B0000}"/>
    <cellStyle name="Millares 2 2 3 2 5 2" xfId="36387" xr:uid="{00000000-0005-0000-0000-0000100B0000}"/>
    <cellStyle name="Millares 2 2 3 2 5 3" xfId="29315" xr:uid="{00000000-0005-0000-0000-0000110B0000}"/>
    <cellStyle name="Millares 2 2 3 2 5 4" xfId="23199" xr:uid="{00000000-0005-0000-0000-0000120B0000}"/>
    <cellStyle name="Millares 2 2 3 2 6" xfId="17405" xr:uid="{00000000-0005-0000-0000-0000130B0000}"/>
    <cellStyle name="Millares 2 2 3 2 6 2" xfId="36642" xr:uid="{00000000-0005-0000-0000-0000140B0000}"/>
    <cellStyle name="Millares 2 2 3 2 6 3" xfId="30596" xr:uid="{00000000-0005-0000-0000-0000150B0000}"/>
    <cellStyle name="Millares 2 2 3 2 6 4" xfId="23463" xr:uid="{00000000-0005-0000-0000-0000160B0000}"/>
    <cellStyle name="Millares 2 2 3 2 7" xfId="18691" xr:uid="{00000000-0005-0000-0000-0000170B0000}"/>
    <cellStyle name="Millares 2 2 3 2 7 2" xfId="36897" xr:uid="{00000000-0005-0000-0000-0000180B0000}"/>
    <cellStyle name="Millares 2 2 3 2 7 3" xfId="31882" xr:uid="{00000000-0005-0000-0000-0000190B0000}"/>
    <cellStyle name="Millares 2 2 3 2 7 4" xfId="23718" xr:uid="{00000000-0005-0000-0000-00001A0B0000}"/>
    <cellStyle name="Millares 2 2 3 2 8" xfId="19995" xr:uid="{00000000-0005-0000-0000-00001B0B0000}"/>
    <cellStyle name="Millares 2 2 3 2 8 2" xfId="37126" xr:uid="{00000000-0005-0000-0000-00001C0B0000}"/>
    <cellStyle name="Millares 2 2 3 2 8 3" xfId="33184" xr:uid="{00000000-0005-0000-0000-00001D0B0000}"/>
    <cellStyle name="Millares 2 2 3 2 8 4" xfId="23947" xr:uid="{00000000-0005-0000-0000-00001E0B0000}"/>
    <cellStyle name="Millares 2 2 3 2 9" xfId="24176" xr:uid="{00000000-0005-0000-0000-00001F0B0000}"/>
    <cellStyle name="Millares 2 2 3 2 9 2" xfId="37355" xr:uid="{00000000-0005-0000-0000-0000200B0000}"/>
    <cellStyle name="Millares 2 2 3 20" xfId="24948" xr:uid="{00000000-0005-0000-0000-0000210B0000}"/>
    <cellStyle name="Millares 2 2 3 21" xfId="21343" xr:uid="{00000000-0005-0000-0000-0000220B0000}"/>
    <cellStyle name="Millares 2 2 3 3" xfId="12129" xr:uid="{00000000-0005-0000-0000-0000230B0000}"/>
    <cellStyle name="Millares 2 2 3 3 10" xfId="25321" xr:uid="{00000000-0005-0000-0000-0000240B0000}"/>
    <cellStyle name="Millares 2 2 3 3 11" xfId="21627" xr:uid="{00000000-0005-0000-0000-0000250B0000}"/>
    <cellStyle name="Millares 2 2 3 3 2" xfId="13069" xr:uid="{00000000-0005-0000-0000-0000260B0000}"/>
    <cellStyle name="Millares 2 2 3 3 2 2" xfId="26260" xr:uid="{00000000-0005-0000-0000-0000270B0000}"/>
    <cellStyle name="Millares 2 2 3 3 3" xfId="14118" xr:uid="{00000000-0005-0000-0000-0000280B0000}"/>
    <cellStyle name="Millares 2 2 3 3 3 2" xfId="27309" xr:uid="{00000000-0005-0000-0000-0000290B0000}"/>
    <cellStyle name="Millares 2 2 3 3 4" xfId="15174" xr:uid="{00000000-0005-0000-0000-00002A0B0000}"/>
    <cellStyle name="Millares 2 2 3 3 4 2" xfId="28365" xr:uid="{00000000-0005-0000-0000-00002B0B0000}"/>
    <cellStyle name="Millares 2 2 3 3 5" xfId="16230" xr:uid="{00000000-0005-0000-0000-00002C0B0000}"/>
    <cellStyle name="Millares 2 2 3 3 5 2" xfId="29421" xr:uid="{00000000-0005-0000-0000-00002D0B0000}"/>
    <cellStyle name="Millares 2 2 3 3 6" xfId="17511" xr:uid="{00000000-0005-0000-0000-00002E0B0000}"/>
    <cellStyle name="Millares 2 2 3 3 6 2" xfId="30702" xr:uid="{00000000-0005-0000-0000-00002F0B0000}"/>
    <cellStyle name="Millares 2 2 3 3 7" xfId="18797" xr:uid="{00000000-0005-0000-0000-0000300B0000}"/>
    <cellStyle name="Millares 2 2 3 3 7 2" xfId="31988" xr:uid="{00000000-0005-0000-0000-0000310B0000}"/>
    <cellStyle name="Millares 2 2 3 3 8" xfId="20101" xr:uid="{00000000-0005-0000-0000-0000320B0000}"/>
    <cellStyle name="Millares 2 2 3 3 8 2" xfId="33290" xr:uid="{00000000-0005-0000-0000-0000330B0000}"/>
    <cellStyle name="Millares 2 2 3 3 9" xfId="34815" xr:uid="{00000000-0005-0000-0000-0000340B0000}"/>
    <cellStyle name="Millares 2 2 3 4" xfId="12225" xr:uid="{00000000-0005-0000-0000-0000350B0000}"/>
    <cellStyle name="Millares 2 2 3 4 10" xfId="25417" xr:uid="{00000000-0005-0000-0000-0000360B0000}"/>
    <cellStyle name="Millares 2 2 3 4 11" xfId="21723" xr:uid="{00000000-0005-0000-0000-0000370B0000}"/>
    <cellStyle name="Millares 2 2 3 4 2" xfId="13165" xr:uid="{00000000-0005-0000-0000-0000380B0000}"/>
    <cellStyle name="Millares 2 2 3 4 2 2" xfId="26356" xr:uid="{00000000-0005-0000-0000-0000390B0000}"/>
    <cellStyle name="Millares 2 2 3 4 3" xfId="14214" xr:uid="{00000000-0005-0000-0000-00003A0B0000}"/>
    <cellStyle name="Millares 2 2 3 4 3 2" xfId="27405" xr:uid="{00000000-0005-0000-0000-00003B0B0000}"/>
    <cellStyle name="Millares 2 2 3 4 4" xfId="15270" xr:uid="{00000000-0005-0000-0000-00003C0B0000}"/>
    <cellStyle name="Millares 2 2 3 4 4 2" xfId="28461" xr:uid="{00000000-0005-0000-0000-00003D0B0000}"/>
    <cellStyle name="Millares 2 2 3 4 5" xfId="16326" xr:uid="{00000000-0005-0000-0000-00003E0B0000}"/>
    <cellStyle name="Millares 2 2 3 4 5 2" xfId="29517" xr:uid="{00000000-0005-0000-0000-00003F0B0000}"/>
    <cellStyle name="Millares 2 2 3 4 6" xfId="17607" xr:uid="{00000000-0005-0000-0000-0000400B0000}"/>
    <cellStyle name="Millares 2 2 3 4 6 2" xfId="30798" xr:uid="{00000000-0005-0000-0000-0000410B0000}"/>
    <cellStyle name="Millares 2 2 3 4 7" xfId="18893" xr:uid="{00000000-0005-0000-0000-0000420B0000}"/>
    <cellStyle name="Millares 2 2 3 4 7 2" xfId="32084" xr:uid="{00000000-0005-0000-0000-0000430B0000}"/>
    <cellStyle name="Millares 2 2 3 4 8" xfId="20197" xr:uid="{00000000-0005-0000-0000-0000440B0000}"/>
    <cellStyle name="Millares 2 2 3 4 8 2" xfId="33386" xr:uid="{00000000-0005-0000-0000-0000450B0000}"/>
    <cellStyle name="Millares 2 2 3 4 9" xfId="34911" xr:uid="{00000000-0005-0000-0000-0000460B0000}"/>
    <cellStyle name="Millares 2 2 3 5" xfId="12330" xr:uid="{00000000-0005-0000-0000-0000470B0000}"/>
    <cellStyle name="Millares 2 2 3 5 10" xfId="25522" xr:uid="{00000000-0005-0000-0000-0000480B0000}"/>
    <cellStyle name="Millares 2 2 3 5 11" xfId="21828" xr:uid="{00000000-0005-0000-0000-0000490B0000}"/>
    <cellStyle name="Millares 2 2 3 5 2" xfId="13270" xr:uid="{00000000-0005-0000-0000-00004A0B0000}"/>
    <cellStyle name="Millares 2 2 3 5 2 2" xfId="26461" xr:uid="{00000000-0005-0000-0000-00004B0B0000}"/>
    <cellStyle name="Millares 2 2 3 5 3" xfId="14319" xr:uid="{00000000-0005-0000-0000-00004C0B0000}"/>
    <cellStyle name="Millares 2 2 3 5 3 2" xfId="27510" xr:uid="{00000000-0005-0000-0000-00004D0B0000}"/>
    <cellStyle name="Millares 2 2 3 5 4" xfId="15375" xr:uid="{00000000-0005-0000-0000-00004E0B0000}"/>
    <cellStyle name="Millares 2 2 3 5 4 2" xfId="28566" xr:uid="{00000000-0005-0000-0000-00004F0B0000}"/>
    <cellStyle name="Millares 2 2 3 5 5" xfId="16431" xr:uid="{00000000-0005-0000-0000-0000500B0000}"/>
    <cellStyle name="Millares 2 2 3 5 5 2" xfId="29622" xr:uid="{00000000-0005-0000-0000-0000510B0000}"/>
    <cellStyle name="Millares 2 2 3 5 6" xfId="17712" xr:uid="{00000000-0005-0000-0000-0000520B0000}"/>
    <cellStyle name="Millares 2 2 3 5 6 2" xfId="30903" xr:uid="{00000000-0005-0000-0000-0000530B0000}"/>
    <cellStyle name="Millares 2 2 3 5 7" xfId="18998" xr:uid="{00000000-0005-0000-0000-0000540B0000}"/>
    <cellStyle name="Millares 2 2 3 5 7 2" xfId="32189" xr:uid="{00000000-0005-0000-0000-0000550B0000}"/>
    <cellStyle name="Millares 2 2 3 5 8" xfId="20302" xr:uid="{00000000-0005-0000-0000-0000560B0000}"/>
    <cellStyle name="Millares 2 2 3 5 8 2" xfId="33491" xr:uid="{00000000-0005-0000-0000-0000570B0000}"/>
    <cellStyle name="Millares 2 2 3 5 9" xfId="35016" xr:uid="{00000000-0005-0000-0000-0000580B0000}"/>
    <cellStyle name="Millares 2 2 3 6" xfId="12495" xr:uid="{00000000-0005-0000-0000-0000590B0000}"/>
    <cellStyle name="Millares 2 2 3 6 10" xfId="25687" xr:uid="{00000000-0005-0000-0000-00005A0B0000}"/>
    <cellStyle name="Millares 2 2 3 6 11" xfId="21989" xr:uid="{00000000-0005-0000-0000-00005B0B0000}"/>
    <cellStyle name="Millares 2 2 3 6 2" xfId="13431" xr:uid="{00000000-0005-0000-0000-00005C0B0000}"/>
    <cellStyle name="Millares 2 2 3 6 2 2" xfId="26622" xr:uid="{00000000-0005-0000-0000-00005D0B0000}"/>
    <cellStyle name="Millares 2 2 3 6 3" xfId="14480" xr:uid="{00000000-0005-0000-0000-00005E0B0000}"/>
    <cellStyle name="Millares 2 2 3 6 3 2" xfId="27671" xr:uid="{00000000-0005-0000-0000-00005F0B0000}"/>
    <cellStyle name="Millares 2 2 3 6 4" xfId="15536" xr:uid="{00000000-0005-0000-0000-0000600B0000}"/>
    <cellStyle name="Millares 2 2 3 6 4 2" xfId="28727" xr:uid="{00000000-0005-0000-0000-0000610B0000}"/>
    <cellStyle name="Millares 2 2 3 6 5" xfId="16592" xr:uid="{00000000-0005-0000-0000-0000620B0000}"/>
    <cellStyle name="Millares 2 2 3 6 5 2" xfId="29783" xr:uid="{00000000-0005-0000-0000-0000630B0000}"/>
    <cellStyle name="Millares 2 2 3 6 6" xfId="17873" xr:uid="{00000000-0005-0000-0000-0000640B0000}"/>
    <cellStyle name="Millares 2 2 3 6 6 2" xfId="31064" xr:uid="{00000000-0005-0000-0000-0000650B0000}"/>
    <cellStyle name="Millares 2 2 3 6 7" xfId="19159" xr:uid="{00000000-0005-0000-0000-0000660B0000}"/>
    <cellStyle name="Millares 2 2 3 6 7 2" xfId="32350" xr:uid="{00000000-0005-0000-0000-0000670B0000}"/>
    <cellStyle name="Millares 2 2 3 6 8" xfId="20463" xr:uid="{00000000-0005-0000-0000-0000680B0000}"/>
    <cellStyle name="Millares 2 2 3 6 8 2" xfId="33652" xr:uid="{00000000-0005-0000-0000-0000690B0000}"/>
    <cellStyle name="Millares 2 2 3 6 9" xfId="35177" xr:uid="{00000000-0005-0000-0000-00006A0B0000}"/>
    <cellStyle name="Millares 2 2 3 7" xfId="12609" xr:uid="{00000000-0005-0000-0000-00006B0B0000}"/>
    <cellStyle name="Millares 2 2 3 7 10" xfId="25801" xr:uid="{00000000-0005-0000-0000-00006C0B0000}"/>
    <cellStyle name="Millares 2 2 3 7 11" xfId="22103" xr:uid="{00000000-0005-0000-0000-00006D0B0000}"/>
    <cellStyle name="Millares 2 2 3 7 2" xfId="13545" xr:uid="{00000000-0005-0000-0000-00006E0B0000}"/>
    <cellStyle name="Millares 2 2 3 7 2 2" xfId="26736" xr:uid="{00000000-0005-0000-0000-00006F0B0000}"/>
    <cellStyle name="Millares 2 2 3 7 3" xfId="14594" xr:uid="{00000000-0005-0000-0000-0000700B0000}"/>
    <cellStyle name="Millares 2 2 3 7 3 2" xfId="27785" xr:uid="{00000000-0005-0000-0000-0000710B0000}"/>
    <cellStyle name="Millares 2 2 3 7 4" xfId="15650" xr:uid="{00000000-0005-0000-0000-0000720B0000}"/>
    <cellStyle name="Millares 2 2 3 7 4 2" xfId="28841" xr:uid="{00000000-0005-0000-0000-0000730B0000}"/>
    <cellStyle name="Millares 2 2 3 7 5" xfId="16706" xr:uid="{00000000-0005-0000-0000-0000740B0000}"/>
    <cellStyle name="Millares 2 2 3 7 5 2" xfId="29897" xr:uid="{00000000-0005-0000-0000-0000750B0000}"/>
    <cellStyle name="Millares 2 2 3 7 6" xfId="17987" xr:uid="{00000000-0005-0000-0000-0000760B0000}"/>
    <cellStyle name="Millares 2 2 3 7 6 2" xfId="31178" xr:uid="{00000000-0005-0000-0000-0000770B0000}"/>
    <cellStyle name="Millares 2 2 3 7 7" xfId="19273" xr:uid="{00000000-0005-0000-0000-0000780B0000}"/>
    <cellStyle name="Millares 2 2 3 7 7 2" xfId="32464" xr:uid="{00000000-0005-0000-0000-0000790B0000}"/>
    <cellStyle name="Millares 2 2 3 7 8" xfId="20577" xr:uid="{00000000-0005-0000-0000-00007A0B0000}"/>
    <cellStyle name="Millares 2 2 3 7 8 2" xfId="33766" xr:uid="{00000000-0005-0000-0000-00007B0B0000}"/>
    <cellStyle name="Millares 2 2 3 7 9" xfId="35291" xr:uid="{00000000-0005-0000-0000-00007C0B0000}"/>
    <cellStyle name="Millares 2 2 3 8" xfId="13696" xr:uid="{00000000-0005-0000-0000-00007D0B0000}"/>
    <cellStyle name="Millares 2 2 3 8 10" xfId="22254" xr:uid="{00000000-0005-0000-0000-00007E0B0000}"/>
    <cellStyle name="Millares 2 2 3 8 2" xfId="14745" xr:uid="{00000000-0005-0000-0000-00007F0B0000}"/>
    <cellStyle name="Millares 2 2 3 8 2 2" xfId="27936" xr:uid="{00000000-0005-0000-0000-0000800B0000}"/>
    <cellStyle name="Millares 2 2 3 8 3" xfId="15801" xr:uid="{00000000-0005-0000-0000-0000810B0000}"/>
    <cellStyle name="Millares 2 2 3 8 3 2" xfId="28992" xr:uid="{00000000-0005-0000-0000-0000820B0000}"/>
    <cellStyle name="Millares 2 2 3 8 4" xfId="16857" xr:uid="{00000000-0005-0000-0000-0000830B0000}"/>
    <cellStyle name="Millares 2 2 3 8 4 2" xfId="30048" xr:uid="{00000000-0005-0000-0000-0000840B0000}"/>
    <cellStyle name="Millares 2 2 3 8 5" xfId="18138" xr:uid="{00000000-0005-0000-0000-0000850B0000}"/>
    <cellStyle name="Millares 2 2 3 8 5 2" xfId="31329" xr:uid="{00000000-0005-0000-0000-0000860B0000}"/>
    <cellStyle name="Millares 2 2 3 8 6" xfId="19424" xr:uid="{00000000-0005-0000-0000-0000870B0000}"/>
    <cellStyle name="Millares 2 2 3 8 6 2" xfId="32615" xr:uid="{00000000-0005-0000-0000-0000880B0000}"/>
    <cellStyle name="Millares 2 2 3 8 7" xfId="20728" xr:uid="{00000000-0005-0000-0000-0000890B0000}"/>
    <cellStyle name="Millares 2 2 3 8 7 2" xfId="33917" xr:uid="{00000000-0005-0000-0000-00008A0B0000}"/>
    <cellStyle name="Millares 2 2 3 8 8" xfId="35442" xr:uid="{00000000-0005-0000-0000-00008B0B0000}"/>
    <cellStyle name="Millares 2 2 3 8 9" xfId="26887" xr:uid="{00000000-0005-0000-0000-00008C0B0000}"/>
    <cellStyle name="Millares 2 2 3 9" xfId="12785" xr:uid="{00000000-0005-0000-0000-00008D0B0000}"/>
    <cellStyle name="Millares 2 2 3 9 2" xfId="16979" xr:uid="{00000000-0005-0000-0000-00008E0B0000}"/>
    <cellStyle name="Millares 2 2 3 9 2 2" xfId="30170" xr:uid="{00000000-0005-0000-0000-00008F0B0000}"/>
    <cellStyle name="Millares 2 2 3 9 3" xfId="18259" xr:uid="{00000000-0005-0000-0000-0000900B0000}"/>
    <cellStyle name="Millares 2 2 3 9 3 2" xfId="31450" xr:uid="{00000000-0005-0000-0000-0000910B0000}"/>
    <cellStyle name="Millares 2 2 3 9 4" xfId="19545" xr:uid="{00000000-0005-0000-0000-0000920B0000}"/>
    <cellStyle name="Millares 2 2 3 9 4 2" xfId="32736" xr:uid="{00000000-0005-0000-0000-0000930B0000}"/>
    <cellStyle name="Millares 2 2 3 9 5" xfId="20849" xr:uid="{00000000-0005-0000-0000-0000940B0000}"/>
    <cellStyle name="Millares 2 2 3 9 5 2" xfId="34038" xr:uid="{00000000-0005-0000-0000-0000950B0000}"/>
    <cellStyle name="Millares 2 2 3 9 6" xfId="35563" xr:uid="{00000000-0005-0000-0000-0000960B0000}"/>
    <cellStyle name="Millares 2 2 3 9 7" xfId="25976" xr:uid="{00000000-0005-0000-0000-0000970B0000}"/>
    <cellStyle name="Millares 2 2 3 9 8" xfId="22375" xr:uid="{00000000-0005-0000-0000-0000980B0000}"/>
    <cellStyle name="Millares 2 2 4" xfId="11990" xr:uid="{00000000-0005-0000-0000-0000990B0000}"/>
    <cellStyle name="Millares 2 2 4 10" xfId="15036" xr:uid="{00000000-0005-0000-0000-00009A0B0000}"/>
    <cellStyle name="Millares 2 2 4 10 2" xfId="36016" xr:uid="{00000000-0005-0000-0000-00009B0B0000}"/>
    <cellStyle name="Millares 2 2 4 10 3" xfId="28227" xr:uid="{00000000-0005-0000-0000-00009C0B0000}"/>
    <cellStyle name="Millares 2 2 4 10 4" xfId="22828" xr:uid="{00000000-0005-0000-0000-00009D0B0000}"/>
    <cellStyle name="Millares 2 2 4 11" xfId="16092" xr:uid="{00000000-0005-0000-0000-00009E0B0000}"/>
    <cellStyle name="Millares 2 2 4 11 2" xfId="36246" xr:uid="{00000000-0005-0000-0000-00009F0B0000}"/>
    <cellStyle name="Millares 2 2 4 11 3" xfId="29283" xr:uid="{00000000-0005-0000-0000-0000A00B0000}"/>
    <cellStyle name="Millares 2 2 4 11 4" xfId="23058" xr:uid="{00000000-0005-0000-0000-0000A10B0000}"/>
    <cellStyle name="Millares 2 2 4 12" xfId="17373" xr:uid="{00000000-0005-0000-0000-0000A20B0000}"/>
    <cellStyle name="Millares 2 2 4 12 2" xfId="36501" xr:uid="{00000000-0005-0000-0000-0000A30B0000}"/>
    <cellStyle name="Millares 2 2 4 12 3" xfId="30564" xr:uid="{00000000-0005-0000-0000-0000A40B0000}"/>
    <cellStyle name="Millares 2 2 4 12 4" xfId="23322" xr:uid="{00000000-0005-0000-0000-0000A50B0000}"/>
    <cellStyle name="Millares 2 2 4 13" xfId="18659" xr:uid="{00000000-0005-0000-0000-0000A60B0000}"/>
    <cellStyle name="Millares 2 2 4 13 2" xfId="36756" xr:uid="{00000000-0005-0000-0000-0000A70B0000}"/>
    <cellStyle name="Millares 2 2 4 13 3" xfId="31850" xr:uid="{00000000-0005-0000-0000-0000A80B0000}"/>
    <cellStyle name="Millares 2 2 4 13 4" xfId="23577" xr:uid="{00000000-0005-0000-0000-0000A90B0000}"/>
    <cellStyle name="Millares 2 2 4 14" xfId="19963" xr:uid="{00000000-0005-0000-0000-0000AA0B0000}"/>
    <cellStyle name="Millares 2 2 4 14 2" xfId="36985" xr:uid="{00000000-0005-0000-0000-0000AB0B0000}"/>
    <cellStyle name="Millares 2 2 4 14 3" xfId="33152" xr:uid="{00000000-0005-0000-0000-0000AC0B0000}"/>
    <cellStyle name="Millares 2 2 4 14 4" xfId="23806" xr:uid="{00000000-0005-0000-0000-0000AD0B0000}"/>
    <cellStyle name="Millares 2 2 4 15" xfId="24035" xr:uid="{00000000-0005-0000-0000-0000AE0B0000}"/>
    <cellStyle name="Millares 2 2 4 15 2" xfId="37214" xr:uid="{00000000-0005-0000-0000-0000AF0B0000}"/>
    <cellStyle name="Millares 2 2 4 16" xfId="24264" xr:uid="{00000000-0005-0000-0000-0000B00B0000}"/>
    <cellStyle name="Millares 2 2 4 16 2" xfId="37443" xr:uid="{00000000-0005-0000-0000-0000B10B0000}"/>
    <cellStyle name="Millares 2 2 4 17" xfId="24515" xr:uid="{00000000-0005-0000-0000-0000B20B0000}"/>
    <cellStyle name="Millares 2 2 4 17 2" xfId="37694" xr:uid="{00000000-0005-0000-0000-0000B30B0000}"/>
    <cellStyle name="Millares 2 2 4 18" xfId="34677" xr:uid="{00000000-0005-0000-0000-0000B40B0000}"/>
    <cellStyle name="Millares 2 2 4 19" xfId="25182" xr:uid="{00000000-0005-0000-0000-0000B50B0000}"/>
    <cellStyle name="Millares 2 2 4 2" xfId="12097" xr:uid="{00000000-0005-0000-0000-0000B60B0000}"/>
    <cellStyle name="Millares 2 2 4 2 10" xfId="24373" xr:uid="{00000000-0005-0000-0000-0000B70B0000}"/>
    <cellStyle name="Millares 2 2 4 2 10 2" xfId="37552" xr:uid="{00000000-0005-0000-0000-0000B80B0000}"/>
    <cellStyle name="Millares 2 2 4 2 11" xfId="24624" xr:uid="{00000000-0005-0000-0000-0000B90B0000}"/>
    <cellStyle name="Millares 2 2 4 2 11 2" xfId="37803" xr:uid="{00000000-0005-0000-0000-0000BA0B0000}"/>
    <cellStyle name="Millares 2 2 4 2 12" xfId="34783" xr:uid="{00000000-0005-0000-0000-0000BB0B0000}"/>
    <cellStyle name="Millares 2 2 4 2 13" xfId="25289" xr:uid="{00000000-0005-0000-0000-0000BC0B0000}"/>
    <cellStyle name="Millares 2 2 4 2 14" xfId="21595" xr:uid="{00000000-0005-0000-0000-0000BD0B0000}"/>
    <cellStyle name="Millares 2 2 4 2 2" xfId="13037" xr:uid="{00000000-0005-0000-0000-0000BE0B0000}"/>
    <cellStyle name="Millares 2 2 4 2 2 2" xfId="17056" xr:uid="{00000000-0005-0000-0000-0000BF0B0000}"/>
    <cellStyle name="Millares 2 2 4 2 2 2 2" xfId="30247" xr:uid="{00000000-0005-0000-0000-0000C00B0000}"/>
    <cellStyle name="Millares 2 2 4 2 2 3" xfId="18336" xr:uid="{00000000-0005-0000-0000-0000C10B0000}"/>
    <cellStyle name="Millares 2 2 4 2 2 3 2" xfId="31527" xr:uid="{00000000-0005-0000-0000-0000C20B0000}"/>
    <cellStyle name="Millares 2 2 4 2 2 4" xfId="19622" xr:uid="{00000000-0005-0000-0000-0000C30B0000}"/>
    <cellStyle name="Millares 2 2 4 2 2 4 2" xfId="32813" xr:uid="{00000000-0005-0000-0000-0000C40B0000}"/>
    <cellStyle name="Millares 2 2 4 2 2 5" xfId="20926" xr:uid="{00000000-0005-0000-0000-0000C50B0000}"/>
    <cellStyle name="Millares 2 2 4 2 2 5 2" xfId="34115" xr:uid="{00000000-0005-0000-0000-0000C60B0000}"/>
    <cellStyle name="Millares 2 2 4 2 2 6" xfId="35640" xr:uid="{00000000-0005-0000-0000-0000C70B0000}"/>
    <cellStyle name="Millares 2 2 4 2 2 7" xfId="26228" xr:uid="{00000000-0005-0000-0000-0000C80B0000}"/>
    <cellStyle name="Millares 2 2 4 2 2 8" xfId="22452" xr:uid="{00000000-0005-0000-0000-0000C90B0000}"/>
    <cellStyle name="Millares 2 2 4 2 3" xfId="14086" xr:uid="{00000000-0005-0000-0000-0000CA0B0000}"/>
    <cellStyle name="Millares 2 2 4 2 3 2" xfId="21171" xr:uid="{00000000-0005-0000-0000-0000CB0B0000}"/>
    <cellStyle name="Millares 2 2 4 2 3 2 2" xfId="34360" xr:uid="{00000000-0005-0000-0000-0000CC0B0000}"/>
    <cellStyle name="Millares 2 2 4 2 3 3" xfId="35885" xr:uid="{00000000-0005-0000-0000-0000CD0B0000}"/>
    <cellStyle name="Millares 2 2 4 2 3 4" xfId="27277" xr:uid="{00000000-0005-0000-0000-0000CE0B0000}"/>
    <cellStyle name="Millares 2 2 4 2 3 5" xfId="22697" xr:uid="{00000000-0005-0000-0000-0000CF0B0000}"/>
    <cellStyle name="Millares 2 2 4 2 4" xfId="15142" xr:uid="{00000000-0005-0000-0000-0000D00B0000}"/>
    <cellStyle name="Millares 2 2 4 2 4 2" xfId="36125" xr:uid="{00000000-0005-0000-0000-0000D10B0000}"/>
    <cellStyle name="Millares 2 2 4 2 4 3" xfId="28333" xr:uid="{00000000-0005-0000-0000-0000D20B0000}"/>
    <cellStyle name="Millares 2 2 4 2 4 4" xfId="22937" xr:uid="{00000000-0005-0000-0000-0000D30B0000}"/>
    <cellStyle name="Millares 2 2 4 2 5" xfId="16198" xr:uid="{00000000-0005-0000-0000-0000D40B0000}"/>
    <cellStyle name="Millares 2 2 4 2 5 2" xfId="36355" xr:uid="{00000000-0005-0000-0000-0000D50B0000}"/>
    <cellStyle name="Millares 2 2 4 2 5 3" xfId="29389" xr:uid="{00000000-0005-0000-0000-0000D60B0000}"/>
    <cellStyle name="Millares 2 2 4 2 5 4" xfId="23167" xr:uid="{00000000-0005-0000-0000-0000D70B0000}"/>
    <cellStyle name="Millares 2 2 4 2 6" xfId="17479" xr:uid="{00000000-0005-0000-0000-0000D80B0000}"/>
    <cellStyle name="Millares 2 2 4 2 6 2" xfId="36610" xr:uid="{00000000-0005-0000-0000-0000D90B0000}"/>
    <cellStyle name="Millares 2 2 4 2 6 3" xfId="30670" xr:uid="{00000000-0005-0000-0000-0000DA0B0000}"/>
    <cellStyle name="Millares 2 2 4 2 6 4" xfId="23431" xr:uid="{00000000-0005-0000-0000-0000DB0B0000}"/>
    <cellStyle name="Millares 2 2 4 2 7" xfId="18765" xr:uid="{00000000-0005-0000-0000-0000DC0B0000}"/>
    <cellStyle name="Millares 2 2 4 2 7 2" xfId="36865" xr:uid="{00000000-0005-0000-0000-0000DD0B0000}"/>
    <cellStyle name="Millares 2 2 4 2 7 3" xfId="31956" xr:uid="{00000000-0005-0000-0000-0000DE0B0000}"/>
    <cellStyle name="Millares 2 2 4 2 7 4" xfId="23686" xr:uid="{00000000-0005-0000-0000-0000DF0B0000}"/>
    <cellStyle name="Millares 2 2 4 2 8" xfId="20069" xr:uid="{00000000-0005-0000-0000-0000E00B0000}"/>
    <cellStyle name="Millares 2 2 4 2 8 2" xfId="37094" xr:uid="{00000000-0005-0000-0000-0000E10B0000}"/>
    <cellStyle name="Millares 2 2 4 2 8 3" xfId="33258" xr:uid="{00000000-0005-0000-0000-0000E20B0000}"/>
    <cellStyle name="Millares 2 2 4 2 8 4" xfId="23915" xr:uid="{00000000-0005-0000-0000-0000E30B0000}"/>
    <cellStyle name="Millares 2 2 4 2 9" xfId="24144" xr:uid="{00000000-0005-0000-0000-0000E40B0000}"/>
    <cellStyle name="Millares 2 2 4 2 9 2" xfId="37323" xr:uid="{00000000-0005-0000-0000-0000E50B0000}"/>
    <cellStyle name="Millares 2 2 4 20" xfId="21489" xr:uid="{00000000-0005-0000-0000-0000E60B0000}"/>
    <cellStyle name="Millares 2 2 4 3" xfId="12193" xr:uid="{00000000-0005-0000-0000-0000E70B0000}"/>
    <cellStyle name="Millares 2 2 4 3 10" xfId="25385" xr:uid="{00000000-0005-0000-0000-0000E80B0000}"/>
    <cellStyle name="Millares 2 2 4 3 11" xfId="21691" xr:uid="{00000000-0005-0000-0000-0000E90B0000}"/>
    <cellStyle name="Millares 2 2 4 3 2" xfId="13133" xr:uid="{00000000-0005-0000-0000-0000EA0B0000}"/>
    <cellStyle name="Millares 2 2 4 3 2 2" xfId="26324" xr:uid="{00000000-0005-0000-0000-0000EB0B0000}"/>
    <cellStyle name="Millares 2 2 4 3 3" xfId="14182" xr:uid="{00000000-0005-0000-0000-0000EC0B0000}"/>
    <cellStyle name="Millares 2 2 4 3 3 2" xfId="27373" xr:uid="{00000000-0005-0000-0000-0000ED0B0000}"/>
    <cellStyle name="Millares 2 2 4 3 4" xfId="15238" xr:uid="{00000000-0005-0000-0000-0000EE0B0000}"/>
    <cellStyle name="Millares 2 2 4 3 4 2" xfId="28429" xr:uid="{00000000-0005-0000-0000-0000EF0B0000}"/>
    <cellStyle name="Millares 2 2 4 3 5" xfId="16294" xr:uid="{00000000-0005-0000-0000-0000F00B0000}"/>
    <cellStyle name="Millares 2 2 4 3 5 2" xfId="29485" xr:uid="{00000000-0005-0000-0000-0000F10B0000}"/>
    <cellStyle name="Millares 2 2 4 3 6" xfId="17575" xr:uid="{00000000-0005-0000-0000-0000F20B0000}"/>
    <cellStyle name="Millares 2 2 4 3 6 2" xfId="30766" xr:uid="{00000000-0005-0000-0000-0000F30B0000}"/>
    <cellStyle name="Millares 2 2 4 3 7" xfId="18861" xr:uid="{00000000-0005-0000-0000-0000F40B0000}"/>
    <cellStyle name="Millares 2 2 4 3 7 2" xfId="32052" xr:uid="{00000000-0005-0000-0000-0000F50B0000}"/>
    <cellStyle name="Millares 2 2 4 3 8" xfId="20165" xr:uid="{00000000-0005-0000-0000-0000F60B0000}"/>
    <cellStyle name="Millares 2 2 4 3 8 2" xfId="33354" xr:uid="{00000000-0005-0000-0000-0000F70B0000}"/>
    <cellStyle name="Millares 2 2 4 3 9" xfId="34879" xr:uid="{00000000-0005-0000-0000-0000F80B0000}"/>
    <cellStyle name="Millares 2 2 4 4" xfId="12298" xr:uid="{00000000-0005-0000-0000-0000F90B0000}"/>
    <cellStyle name="Millares 2 2 4 4 10" xfId="25490" xr:uid="{00000000-0005-0000-0000-0000FA0B0000}"/>
    <cellStyle name="Millares 2 2 4 4 11" xfId="21796" xr:uid="{00000000-0005-0000-0000-0000FB0B0000}"/>
    <cellStyle name="Millares 2 2 4 4 2" xfId="13238" xr:uid="{00000000-0005-0000-0000-0000FC0B0000}"/>
    <cellStyle name="Millares 2 2 4 4 2 2" xfId="26429" xr:uid="{00000000-0005-0000-0000-0000FD0B0000}"/>
    <cellStyle name="Millares 2 2 4 4 3" xfId="14287" xr:uid="{00000000-0005-0000-0000-0000FE0B0000}"/>
    <cellStyle name="Millares 2 2 4 4 3 2" xfId="27478" xr:uid="{00000000-0005-0000-0000-0000FF0B0000}"/>
    <cellStyle name="Millares 2 2 4 4 4" xfId="15343" xr:uid="{00000000-0005-0000-0000-0000000C0000}"/>
    <cellStyle name="Millares 2 2 4 4 4 2" xfId="28534" xr:uid="{00000000-0005-0000-0000-0000010C0000}"/>
    <cellStyle name="Millares 2 2 4 4 5" xfId="16399" xr:uid="{00000000-0005-0000-0000-0000020C0000}"/>
    <cellStyle name="Millares 2 2 4 4 5 2" xfId="29590" xr:uid="{00000000-0005-0000-0000-0000030C0000}"/>
    <cellStyle name="Millares 2 2 4 4 6" xfId="17680" xr:uid="{00000000-0005-0000-0000-0000040C0000}"/>
    <cellStyle name="Millares 2 2 4 4 6 2" xfId="30871" xr:uid="{00000000-0005-0000-0000-0000050C0000}"/>
    <cellStyle name="Millares 2 2 4 4 7" xfId="18966" xr:uid="{00000000-0005-0000-0000-0000060C0000}"/>
    <cellStyle name="Millares 2 2 4 4 7 2" xfId="32157" xr:uid="{00000000-0005-0000-0000-0000070C0000}"/>
    <cellStyle name="Millares 2 2 4 4 8" xfId="20270" xr:uid="{00000000-0005-0000-0000-0000080C0000}"/>
    <cellStyle name="Millares 2 2 4 4 8 2" xfId="33459" xr:uid="{00000000-0005-0000-0000-0000090C0000}"/>
    <cellStyle name="Millares 2 2 4 4 9" xfId="34984" xr:uid="{00000000-0005-0000-0000-00000A0C0000}"/>
    <cellStyle name="Millares 2 2 4 5" xfId="12463" xr:uid="{00000000-0005-0000-0000-00000B0C0000}"/>
    <cellStyle name="Millares 2 2 4 5 10" xfId="25655" xr:uid="{00000000-0005-0000-0000-00000C0C0000}"/>
    <cellStyle name="Millares 2 2 4 5 11" xfId="21957" xr:uid="{00000000-0005-0000-0000-00000D0C0000}"/>
    <cellStyle name="Millares 2 2 4 5 2" xfId="13399" xr:uid="{00000000-0005-0000-0000-00000E0C0000}"/>
    <cellStyle name="Millares 2 2 4 5 2 2" xfId="26590" xr:uid="{00000000-0005-0000-0000-00000F0C0000}"/>
    <cellStyle name="Millares 2 2 4 5 3" xfId="14448" xr:uid="{00000000-0005-0000-0000-0000100C0000}"/>
    <cellStyle name="Millares 2 2 4 5 3 2" xfId="27639" xr:uid="{00000000-0005-0000-0000-0000110C0000}"/>
    <cellStyle name="Millares 2 2 4 5 4" xfId="15504" xr:uid="{00000000-0005-0000-0000-0000120C0000}"/>
    <cellStyle name="Millares 2 2 4 5 4 2" xfId="28695" xr:uid="{00000000-0005-0000-0000-0000130C0000}"/>
    <cellStyle name="Millares 2 2 4 5 5" xfId="16560" xr:uid="{00000000-0005-0000-0000-0000140C0000}"/>
    <cellStyle name="Millares 2 2 4 5 5 2" xfId="29751" xr:uid="{00000000-0005-0000-0000-0000150C0000}"/>
    <cellStyle name="Millares 2 2 4 5 6" xfId="17841" xr:uid="{00000000-0005-0000-0000-0000160C0000}"/>
    <cellStyle name="Millares 2 2 4 5 6 2" xfId="31032" xr:uid="{00000000-0005-0000-0000-0000170C0000}"/>
    <cellStyle name="Millares 2 2 4 5 7" xfId="19127" xr:uid="{00000000-0005-0000-0000-0000180C0000}"/>
    <cellStyle name="Millares 2 2 4 5 7 2" xfId="32318" xr:uid="{00000000-0005-0000-0000-0000190C0000}"/>
    <cellStyle name="Millares 2 2 4 5 8" xfId="20431" xr:uid="{00000000-0005-0000-0000-00001A0C0000}"/>
    <cellStyle name="Millares 2 2 4 5 8 2" xfId="33620" xr:uid="{00000000-0005-0000-0000-00001B0C0000}"/>
    <cellStyle name="Millares 2 2 4 5 9" xfId="35145" xr:uid="{00000000-0005-0000-0000-00001C0C0000}"/>
    <cellStyle name="Millares 2 2 4 6" xfId="12577" xr:uid="{00000000-0005-0000-0000-00001D0C0000}"/>
    <cellStyle name="Millares 2 2 4 6 10" xfId="25769" xr:uid="{00000000-0005-0000-0000-00001E0C0000}"/>
    <cellStyle name="Millares 2 2 4 6 11" xfId="22071" xr:uid="{00000000-0005-0000-0000-00001F0C0000}"/>
    <cellStyle name="Millares 2 2 4 6 2" xfId="13513" xr:uid="{00000000-0005-0000-0000-0000200C0000}"/>
    <cellStyle name="Millares 2 2 4 6 2 2" xfId="26704" xr:uid="{00000000-0005-0000-0000-0000210C0000}"/>
    <cellStyle name="Millares 2 2 4 6 3" xfId="14562" xr:uid="{00000000-0005-0000-0000-0000220C0000}"/>
    <cellStyle name="Millares 2 2 4 6 3 2" xfId="27753" xr:uid="{00000000-0005-0000-0000-0000230C0000}"/>
    <cellStyle name="Millares 2 2 4 6 4" xfId="15618" xr:uid="{00000000-0005-0000-0000-0000240C0000}"/>
    <cellStyle name="Millares 2 2 4 6 4 2" xfId="28809" xr:uid="{00000000-0005-0000-0000-0000250C0000}"/>
    <cellStyle name="Millares 2 2 4 6 5" xfId="16674" xr:uid="{00000000-0005-0000-0000-0000260C0000}"/>
    <cellStyle name="Millares 2 2 4 6 5 2" xfId="29865" xr:uid="{00000000-0005-0000-0000-0000270C0000}"/>
    <cellStyle name="Millares 2 2 4 6 6" xfId="17955" xr:uid="{00000000-0005-0000-0000-0000280C0000}"/>
    <cellStyle name="Millares 2 2 4 6 6 2" xfId="31146" xr:uid="{00000000-0005-0000-0000-0000290C0000}"/>
    <cellStyle name="Millares 2 2 4 6 7" xfId="19241" xr:uid="{00000000-0005-0000-0000-00002A0C0000}"/>
    <cellStyle name="Millares 2 2 4 6 7 2" xfId="32432" xr:uid="{00000000-0005-0000-0000-00002B0C0000}"/>
    <cellStyle name="Millares 2 2 4 6 8" xfId="20545" xr:uid="{00000000-0005-0000-0000-00002C0C0000}"/>
    <cellStyle name="Millares 2 2 4 6 8 2" xfId="33734" xr:uid="{00000000-0005-0000-0000-00002D0C0000}"/>
    <cellStyle name="Millares 2 2 4 6 9" xfId="35259" xr:uid="{00000000-0005-0000-0000-00002E0C0000}"/>
    <cellStyle name="Millares 2 2 4 7" xfId="13664" xr:uid="{00000000-0005-0000-0000-00002F0C0000}"/>
    <cellStyle name="Millares 2 2 4 7 10" xfId="22222" xr:uid="{00000000-0005-0000-0000-0000300C0000}"/>
    <cellStyle name="Millares 2 2 4 7 2" xfId="14713" xr:uid="{00000000-0005-0000-0000-0000310C0000}"/>
    <cellStyle name="Millares 2 2 4 7 2 2" xfId="27904" xr:uid="{00000000-0005-0000-0000-0000320C0000}"/>
    <cellStyle name="Millares 2 2 4 7 3" xfId="15769" xr:uid="{00000000-0005-0000-0000-0000330C0000}"/>
    <cellStyle name="Millares 2 2 4 7 3 2" xfId="28960" xr:uid="{00000000-0005-0000-0000-0000340C0000}"/>
    <cellStyle name="Millares 2 2 4 7 4" xfId="16825" xr:uid="{00000000-0005-0000-0000-0000350C0000}"/>
    <cellStyle name="Millares 2 2 4 7 4 2" xfId="30016" xr:uid="{00000000-0005-0000-0000-0000360C0000}"/>
    <cellStyle name="Millares 2 2 4 7 5" xfId="18106" xr:uid="{00000000-0005-0000-0000-0000370C0000}"/>
    <cellStyle name="Millares 2 2 4 7 5 2" xfId="31297" xr:uid="{00000000-0005-0000-0000-0000380C0000}"/>
    <cellStyle name="Millares 2 2 4 7 6" xfId="19392" xr:uid="{00000000-0005-0000-0000-0000390C0000}"/>
    <cellStyle name="Millares 2 2 4 7 6 2" xfId="32583" xr:uid="{00000000-0005-0000-0000-00003A0C0000}"/>
    <cellStyle name="Millares 2 2 4 7 7" xfId="20696" xr:uid="{00000000-0005-0000-0000-00003B0C0000}"/>
    <cellStyle name="Millares 2 2 4 7 7 2" xfId="33885" xr:uid="{00000000-0005-0000-0000-00003C0C0000}"/>
    <cellStyle name="Millares 2 2 4 7 8" xfId="35410" xr:uid="{00000000-0005-0000-0000-00003D0C0000}"/>
    <cellStyle name="Millares 2 2 4 7 9" xfId="26855" xr:uid="{00000000-0005-0000-0000-00003E0C0000}"/>
    <cellStyle name="Millares 2 2 4 8" xfId="12931" xr:uid="{00000000-0005-0000-0000-00003F0C0000}"/>
    <cellStyle name="Millares 2 2 4 8 2" xfId="16947" xr:uid="{00000000-0005-0000-0000-0000400C0000}"/>
    <cellStyle name="Millares 2 2 4 8 2 2" xfId="30138" xr:uid="{00000000-0005-0000-0000-0000410C0000}"/>
    <cellStyle name="Millares 2 2 4 8 3" xfId="18227" xr:uid="{00000000-0005-0000-0000-0000420C0000}"/>
    <cellStyle name="Millares 2 2 4 8 3 2" xfId="31418" xr:uid="{00000000-0005-0000-0000-0000430C0000}"/>
    <cellStyle name="Millares 2 2 4 8 4" xfId="19513" xr:uid="{00000000-0005-0000-0000-0000440C0000}"/>
    <cellStyle name="Millares 2 2 4 8 4 2" xfId="32704" xr:uid="{00000000-0005-0000-0000-0000450C0000}"/>
    <cellStyle name="Millares 2 2 4 8 5" xfId="20817" xr:uid="{00000000-0005-0000-0000-0000460C0000}"/>
    <cellStyle name="Millares 2 2 4 8 5 2" xfId="34006" xr:uid="{00000000-0005-0000-0000-0000470C0000}"/>
    <cellStyle name="Millares 2 2 4 8 6" xfId="35531" xr:uid="{00000000-0005-0000-0000-0000480C0000}"/>
    <cellStyle name="Millares 2 2 4 8 7" xfId="26122" xr:uid="{00000000-0005-0000-0000-0000490C0000}"/>
    <cellStyle name="Millares 2 2 4 8 8" xfId="22343" xr:uid="{00000000-0005-0000-0000-00004A0C0000}"/>
    <cellStyle name="Millares 2 2 4 9" xfId="13980" xr:uid="{00000000-0005-0000-0000-00004B0C0000}"/>
    <cellStyle name="Millares 2 2 4 9 2" xfId="21062" xr:uid="{00000000-0005-0000-0000-00004C0C0000}"/>
    <cellStyle name="Millares 2 2 4 9 2 2" xfId="34251" xr:uid="{00000000-0005-0000-0000-00004D0C0000}"/>
    <cellStyle name="Millares 2 2 4 9 3" xfId="35776" xr:uid="{00000000-0005-0000-0000-00004E0C0000}"/>
    <cellStyle name="Millares 2 2 4 9 4" xfId="27171" xr:uid="{00000000-0005-0000-0000-00004F0C0000}"/>
    <cellStyle name="Millares 2 2 4 9 5" xfId="22588" xr:uid="{00000000-0005-0000-0000-0000500C0000}"/>
    <cellStyle name="Millares 2 2 5" xfId="12065" xr:uid="{00000000-0005-0000-0000-0000510C0000}"/>
    <cellStyle name="Millares 2 2 5 10" xfId="24341" xr:uid="{00000000-0005-0000-0000-0000520C0000}"/>
    <cellStyle name="Millares 2 2 5 10 2" xfId="37520" xr:uid="{00000000-0005-0000-0000-0000530C0000}"/>
    <cellStyle name="Millares 2 2 5 11" xfId="24592" xr:uid="{00000000-0005-0000-0000-0000540C0000}"/>
    <cellStyle name="Millares 2 2 5 11 2" xfId="37771" xr:uid="{00000000-0005-0000-0000-0000550C0000}"/>
    <cellStyle name="Millares 2 2 5 12" xfId="34751" xr:uid="{00000000-0005-0000-0000-0000560C0000}"/>
    <cellStyle name="Millares 2 2 5 13" xfId="25257" xr:uid="{00000000-0005-0000-0000-0000570C0000}"/>
    <cellStyle name="Millares 2 2 5 14" xfId="21563" xr:uid="{00000000-0005-0000-0000-0000580C0000}"/>
    <cellStyle name="Millares 2 2 5 2" xfId="13005" xr:uid="{00000000-0005-0000-0000-0000590C0000}"/>
    <cellStyle name="Millares 2 2 5 2 2" xfId="17024" xr:uid="{00000000-0005-0000-0000-00005A0C0000}"/>
    <cellStyle name="Millares 2 2 5 2 2 2" xfId="30215" xr:uid="{00000000-0005-0000-0000-00005B0C0000}"/>
    <cellStyle name="Millares 2 2 5 2 3" xfId="18304" xr:uid="{00000000-0005-0000-0000-00005C0C0000}"/>
    <cellStyle name="Millares 2 2 5 2 3 2" xfId="31495" xr:uid="{00000000-0005-0000-0000-00005D0C0000}"/>
    <cellStyle name="Millares 2 2 5 2 4" xfId="19590" xr:uid="{00000000-0005-0000-0000-00005E0C0000}"/>
    <cellStyle name="Millares 2 2 5 2 4 2" xfId="32781" xr:uid="{00000000-0005-0000-0000-00005F0C0000}"/>
    <cellStyle name="Millares 2 2 5 2 5" xfId="20894" xr:uid="{00000000-0005-0000-0000-0000600C0000}"/>
    <cellStyle name="Millares 2 2 5 2 5 2" xfId="34083" xr:uid="{00000000-0005-0000-0000-0000610C0000}"/>
    <cellStyle name="Millares 2 2 5 2 6" xfId="35608" xr:uid="{00000000-0005-0000-0000-0000620C0000}"/>
    <cellStyle name="Millares 2 2 5 2 7" xfId="26196" xr:uid="{00000000-0005-0000-0000-0000630C0000}"/>
    <cellStyle name="Millares 2 2 5 2 8" xfId="22420" xr:uid="{00000000-0005-0000-0000-0000640C0000}"/>
    <cellStyle name="Millares 2 2 5 3" xfId="14054" xr:uid="{00000000-0005-0000-0000-0000650C0000}"/>
    <cellStyle name="Millares 2 2 5 3 2" xfId="21139" xr:uid="{00000000-0005-0000-0000-0000660C0000}"/>
    <cellStyle name="Millares 2 2 5 3 2 2" xfId="34328" xr:uid="{00000000-0005-0000-0000-0000670C0000}"/>
    <cellStyle name="Millares 2 2 5 3 3" xfId="35853" xr:uid="{00000000-0005-0000-0000-0000680C0000}"/>
    <cellStyle name="Millares 2 2 5 3 4" xfId="27245" xr:uid="{00000000-0005-0000-0000-0000690C0000}"/>
    <cellStyle name="Millares 2 2 5 3 5" xfId="22665" xr:uid="{00000000-0005-0000-0000-00006A0C0000}"/>
    <cellStyle name="Millares 2 2 5 4" xfId="15110" xr:uid="{00000000-0005-0000-0000-00006B0C0000}"/>
    <cellStyle name="Millares 2 2 5 4 2" xfId="36093" xr:uid="{00000000-0005-0000-0000-00006C0C0000}"/>
    <cellStyle name="Millares 2 2 5 4 3" xfId="28301" xr:uid="{00000000-0005-0000-0000-00006D0C0000}"/>
    <cellStyle name="Millares 2 2 5 4 4" xfId="22905" xr:uid="{00000000-0005-0000-0000-00006E0C0000}"/>
    <cellStyle name="Millares 2 2 5 5" xfId="16166" xr:uid="{00000000-0005-0000-0000-00006F0C0000}"/>
    <cellStyle name="Millares 2 2 5 5 2" xfId="36323" xr:uid="{00000000-0005-0000-0000-0000700C0000}"/>
    <cellStyle name="Millares 2 2 5 5 3" xfId="29357" xr:uid="{00000000-0005-0000-0000-0000710C0000}"/>
    <cellStyle name="Millares 2 2 5 5 4" xfId="23135" xr:uid="{00000000-0005-0000-0000-0000720C0000}"/>
    <cellStyle name="Millares 2 2 5 6" xfId="17447" xr:uid="{00000000-0005-0000-0000-0000730C0000}"/>
    <cellStyle name="Millares 2 2 5 6 2" xfId="36578" xr:uid="{00000000-0005-0000-0000-0000740C0000}"/>
    <cellStyle name="Millares 2 2 5 6 3" xfId="30638" xr:uid="{00000000-0005-0000-0000-0000750C0000}"/>
    <cellStyle name="Millares 2 2 5 6 4" xfId="23399" xr:uid="{00000000-0005-0000-0000-0000760C0000}"/>
    <cellStyle name="Millares 2 2 5 7" xfId="18733" xr:uid="{00000000-0005-0000-0000-0000770C0000}"/>
    <cellStyle name="Millares 2 2 5 7 2" xfId="36833" xr:uid="{00000000-0005-0000-0000-0000780C0000}"/>
    <cellStyle name="Millares 2 2 5 7 3" xfId="31924" xr:uid="{00000000-0005-0000-0000-0000790C0000}"/>
    <cellStyle name="Millares 2 2 5 7 4" xfId="23654" xr:uid="{00000000-0005-0000-0000-00007A0C0000}"/>
    <cellStyle name="Millares 2 2 5 8" xfId="20037" xr:uid="{00000000-0005-0000-0000-00007B0C0000}"/>
    <cellStyle name="Millares 2 2 5 8 2" xfId="37062" xr:uid="{00000000-0005-0000-0000-00007C0C0000}"/>
    <cellStyle name="Millares 2 2 5 8 3" xfId="33226" xr:uid="{00000000-0005-0000-0000-00007D0C0000}"/>
    <cellStyle name="Millares 2 2 5 8 4" xfId="23883" xr:uid="{00000000-0005-0000-0000-00007E0C0000}"/>
    <cellStyle name="Millares 2 2 5 9" xfId="24112" xr:uid="{00000000-0005-0000-0000-00007F0C0000}"/>
    <cellStyle name="Millares 2 2 5 9 2" xfId="37291" xr:uid="{00000000-0005-0000-0000-0000800C0000}"/>
    <cellStyle name="Millares 2 2 6" xfId="12161" xr:uid="{00000000-0005-0000-0000-0000810C0000}"/>
    <cellStyle name="Millares 2 2 6 10" xfId="25353" xr:uid="{00000000-0005-0000-0000-0000820C0000}"/>
    <cellStyle name="Millares 2 2 6 11" xfId="21659" xr:uid="{00000000-0005-0000-0000-0000830C0000}"/>
    <cellStyle name="Millares 2 2 6 2" xfId="13101" xr:uid="{00000000-0005-0000-0000-0000840C0000}"/>
    <cellStyle name="Millares 2 2 6 2 2" xfId="26292" xr:uid="{00000000-0005-0000-0000-0000850C0000}"/>
    <cellStyle name="Millares 2 2 6 3" xfId="14150" xr:uid="{00000000-0005-0000-0000-0000860C0000}"/>
    <cellStyle name="Millares 2 2 6 3 2" xfId="27341" xr:uid="{00000000-0005-0000-0000-0000870C0000}"/>
    <cellStyle name="Millares 2 2 6 4" xfId="15206" xr:uid="{00000000-0005-0000-0000-0000880C0000}"/>
    <cellStyle name="Millares 2 2 6 4 2" xfId="28397" xr:uid="{00000000-0005-0000-0000-0000890C0000}"/>
    <cellStyle name="Millares 2 2 6 5" xfId="16262" xr:uid="{00000000-0005-0000-0000-00008A0C0000}"/>
    <cellStyle name="Millares 2 2 6 5 2" xfId="29453" xr:uid="{00000000-0005-0000-0000-00008B0C0000}"/>
    <cellStyle name="Millares 2 2 6 6" xfId="17543" xr:uid="{00000000-0005-0000-0000-00008C0C0000}"/>
    <cellStyle name="Millares 2 2 6 6 2" xfId="30734" xr:uid="{00000000-0005-0000-0000-00008D0C0000}"/>
    <cellStyle name="Millares 2 2 6 7" xfId="18829" xr:uid="{00000000-0005-0000-0000-00008E0C0000}"/>
    <cellStyle name="Millares 2 2 6 7 2" xfId="32020" xr:uid="{00000000-0005-0000-0000-00008F0C0000}"/>
    <cellStyle name="Millares 2 2 6 8" xfId="20133" xr:uid="{00000000-0005-0000-0000-0000900C0000}"/>
    <cellStyle name="Millares 2 2 6 8 2" xfId="33322" xr:uid="{00000000-0005-0000-0000-0000910C0000}"/>
    <cellStyle name="Millares 2 2 6 9" xfId="34847" xr:uid="{00000000-0005-0000-0000-0000920C0000}"/>
    <cellStyle name="Millares 2 2 7" xfId="12266" xr:uid="{00000000-0005-0000-0000-0000930C0000}"/>
    <cellStyle name="Millares 2 2 7 10" xfId="25458" xr:uid="{00000000-0005-0000-0000-0000940C0000}"/>
    <cellStyle name="Millares 2 2 7 11" xfId="21764" xr:uid="{00000000-0005-0000-0000-0000950C0000}"/>
    <cellStyle name="Millares 2 2 7 2" xfId="13206" xr:uid="{00000000-0005-0000-0000-0000960C0000}"/>
    <cellStyle name="Millares 2 2 7 2 2" xfId="26397" xr:uid="{00000000-0005-0000-0000-0000970C0000}"/>
    <cellStyle name="Millares 2 2 7 3" xfId="14255" xr:uid="{00000000-0005-0000-0000-0000980C0000}"/>
    <cellStyle name="Millares 2 2 7 3 2" xfId="27446" xr:uid="{00000000-0005-0000-0000-0000990C0000}"/>
    <cellStyle name="Millares 2 2 7 4" xfId="15311" xr:uid="{00000000-0005-0000-0000-00009A0C0000}"/>
    <cellStyle name="Millares 2 2 7 4 2" xfId="28502" xr:uid="{00000000-0005-0000-0000-00009B0C0000}"/>
    <cellStyle name="Millares 2 2 7 5" xfId="16367" xr:uid="{00000000-0005-0000-0000-00009C0C0000}"/>
    <cellStyle name="Millares 2 2 7 5 2" xfId="29558" xr:uid="{00000000-0005-0000-0000-00009D0C0000}"/>
    <cellStyle name="Millares 2 2 7 6" xfId="17648" xr:uid="{00000000-0005-0000-0000-00009E0C0000}"/>
    <cellStyle name="Millares 2 2 7 6 2" xfId="30839" xr:uid="{00000000-0005-0000-0000-00009F0C0000}"/>
    <cellStyle name="Millares 2 2 7 7" xfId="18934" xr:uid="{00000000-0005-0000-0000-0000A00C0000}"/>
    <cellStyle name="Millares 2 2 7 7 2" xfId="32125" xr:uid="{00000000-0005-0000-0000-0000A10C0000}"/>
    <cellStyle name="Millares 2 2 7 8" xfId="20238" xr:uid="{00000000-0005-0000-0000-0000A20C0000}"/>
    <cellStyle name="Millares 2 2 7 8 2" xfId="33427" xr:uid="{00000000-0005-0000-0000-0000A30C0000}"/>
    <cellStyle name="Millares 2 2 7 9" xfId="34952" xr:uid="{00000000-0005-0000-0000-0000A40C0000}"/>
    <cellStyle name="Millares 2 2 8" xfId="12431" xr:uid="{00000000-0005-0000-0000-0000A50C0000}"/>
    <cellStyle name="Millares 2 2 8 10" xfId="25623" xr:uid="{00000000-0005-0000-0000-0000A60C0000}"/>
    <cellStyle name="Millares 2 2 8 11" xfId="21925" xr:uid="{00000000-0005-0000-0000-0000A70C0000}"/>
    <cellStyle name="Millares 2 2 8 2" xfId="13367" xr:uid="{00000000-0005-0000-0000-0000A80C0000}"/>
    <cellStyle name="Millares 2 2 8 2 2" xfId="26558" xr:uid="{00000000-0005-0000-0000-0000A90C0000}"/>
    <cellStyle name="Millares 2 2 8 3" xfId="14416" xr:uid="{00000000-0005-0000-0000-0000AA0C0000}"/>
    <cellStyle name="Millares 2 2 8 3 2" xfId="27607" xr:uid="{00000000-0005-0000-0000-0000AB0C0000}"/>
    <cellStyle name="Millares 2 2 8 4" xfId="15472" xr:uid="{00000000-0005-0000-0000-0000AC0C0000}"/>
    <cellStyle name="Millares 2 2 8 4 2" xfId="28663" xr:uid="{00000000-0005-0000-0000-0000AD0C0000}"/>
    <cellStyle name="Millares 2 2 8 5" xfId="16528" xr:uid="{00000000-0005-0000-0000-0000AE0C0000}"/>
    <cellStyle name="Millares 2 2 8 5 2" xfId="29719" xr:uid="{00000000-0005-0000-0000-0000AF0C0000}"/>
    <cellStyle name="Millares 2 2 8 6" xfId="17809" xr:uid="{00000000-0005-0000-0000-0000B00C0000}"/>
    <cellStyle name="Millares 2 2 8 6 2" xfId="31000" xr:uid="{00000000-0005-0000-0000-0000B10C0000}"/>
    <cellStyle name="Millares 2 2 8 7" xfId="19095" xr:uid="{00000000-0005-0000-0000-0000B20C0000}"/>
    <cellStyle name="Millares 2 2 8 7 2" xfId="32286" xr:uid="{00000000-0005-0000-0000-0000B30C0000}"/>
    <cellStyle name="Millares 2 2 8 8" xfId="20399" xr:uid="{00000000-0005-0000-0000-0000B40C0000}"/>
    <cellStyle name="Millares 2 2 8 8 2" xfId="33588" xr:uid="{00000000-0005-0000-0000-0000B50C0000}"/>
    <cellStyle name="Millares 2 2 8 9" xfId="35113" xr:uid="{00000000-0005-0000-0000-0000B60C0000}"/>
    <cellStyle name="Millares 2 2 9" xfId="12545" xr:uid="{00000000-0005-0000-0000-0000B70C0000}"/>
    <cellStyle name="Millares 2 2 9 10" xfId="25737" xr:uid="{00000000-0005-0000-0000-0000B80C0000}"/>
    <cellStyle name="Millares 2 2 9 11" xfId="22039" xr:uid="{00000000-0005-0000-0000-0000B90C0000}"/>
    <cellStyle name="Millares 2 2 9 2" xfId="13481" xr:uid="{00000000-0005-0000-0000-0000BA0C0000}"/>
    <cellStyle name="Millares 2 2 9 2 2" xfId="26672" xr:uid="{00000000-0005-0000-0000-0000BB0C0000}"/>
    <cellStyle name="Millares 2 2 9 3" xfId="14530" xr:uid="{00000000-0005-0000-0000-0000BC0C0000}"/>
    <cellStyle name="Millares 2 2 9 3 2" xfId="27721" xr:uid="{00000000-0005-0000-0000-0000BD0C0000}"/>
    <cellStyle name="Millares 2 2 9 4" xfId="15586" xr:uid="{00000000-0005-0000-0000-0000BE0C0000}"/>
    <cellStyle name="Millares 2 2 9 4 2" xfId="28777" xr:uid="{00000000-0005-0000-0000-0000BF0C0000}"/>
    <cellStyle name="Millares 2 2 9 5" xfId="16642" xr:uid="{00000000-0005-0000-0000-0000C00C0000}"/>
    <cellStyle name="Millares 2 2 9 5 2" xfId="29833" xr:uid="{00000000-0005-0000-0000-0000C10C0000}"/>
    <cellStyle name="Millares 2 2 9 6" xfId="17923" xr:uid="{00000000-0005-0000-0000-0000C20C0000}"/>
    <cellStyle name="Millares 2 2 9 6 2" xfId="31114" xr:uid="{00000000-0005-0000-0000-0000C30C0000}"/>
    <cellStyle name="Millares 2 2 9 7" xfId="19209" xr:uid="{00000000-0005-0000-0000-0000C40C0000}"/>
    <cellStyle name="Millares 2 2 9 7 2" xfId="32400" xr:uid="{00000000-0005-0000-0000-0000C50C0000}"/>
    <cellStyle name="Millares 2 2 9 8" xfId="20513" xr:uid="{00000000-0005-0000-0000-0000C60C0000}"/>
    <cellStyle name="Millares 2 2 9 8 2" xfId="33702" xr:uid="{00000000-0005-0000-0000-0000C70C0000}"/>
    <cellStyle name="Millares 2 2 9 9" xfId="35227" xr:uid="{00000000-0005-0000-0000-0000C80C0000}"/>
    <cellStyle name="Millares 2 20" xfId="12375" xr:uid="{00000000-0005-0000-0000-0000C90C0000}"/>
    <cellStyle name="Millares 2 20 10" xfId="25567" xr:uid="{00000000-0005-0000-0000-0000CA0C0000}"/>
    <cellStyle name="Millares 2 20 11" xfId="21873" xr:uid="{00000000-0005-0000-0000-0000CB0C0000}"/>
    <cellStyle name="Millares 2 20 2" xfId="13315" xr:uid="{00000000-0005-0000-0000-0000CC0C0000}"/>
    <cellStyle name="Millares 2 20 2 2" xfId="26506" xr:uid="{00000000-0005-0000-0000-0000CD0C0000}"/>
    <cellStyle name="Millares 2 20 3" xfId="14364" xr:uid="{00000000-0005-0000-0000-0000CE0C0000}"/>
    <cellStyle name="Millares 2 20 3 2" xfId="27555" xr:uid="{00000000-0005-0000-0000-0000CF0C0000}"/>
    <cellStyle name="Millares 2 20 4" xfId="15420" xr:uid="{00000000-0005-0000-0000-0000D00C0000}"/>
    <cellStyle name="Millares 2 20 4 2" xfId="28611" xr:uid="{00000000-0005-0000-0000-0000D10C0000}"/>
    <cellStyle name="Millares 2 20 5" xfId="16476" xr:uid="{00000000-0005-0000-0000-0000D20C0000}"/>
    <cellStyle name="Millares 2 20 5 2" xfId="29667" xr:uid="{00000000-0005-0000-0000-0000D30C0000}"/>
    <cellStyle name="Millares 2 20 6" xfId="17757" xr:uid="{00000000-0005-0000-0000-0000D40C0000}"/>
    <cellStyle name="Millares 2 20 6 2" xfId="30948" xr:uid="{00000000-0005-0000-0000-0000D50C0000}"/>
    <cellStyle name="Millares 2 20 7" xfId="19043" xr:uid="{00000000-0005-0000-0000-0000D60C0000}"/>
    <cellStyle name="Millares 2 20 7 2" xfId="32234" xr:uid="{00000000-0005-0000-0000-0000D70C0000}"/>
    <cellStyle name="Millares 2 20 8" xfId="20347" xr:uid="{00000000-0005-0000-0000-0000D80C0000}"/>
    <cellStyle name="Millares 2 20 8 2" xfId="33536" xr:uid="{00000000-0005-0000-0000-0000D90C0000}"/>
    <cellStyle name="Millares 2 20 9" xfId="35061" xr:uid="{00000000-0005-0000-0000-0000DA0C0000}"/>
    <cellStyle name="Millares 2 21" xfId="12378" xr:uid="{00000000-0005-0000-0000-0000DB0C0000}"/>
    <cellStyle name="Millares 2 21 10" xfId="25570" xr:uid="{00000000-0005-0000-0000-0000DC0C0000}"/>
    <cellStyle name="Millares 2 21 11" xfId="21876" xr:uid="{00000000-0005-0000-0000-0000DD0C0000}"/>
    <cellStyle name="Millares 2 21 2" xfId="13318" xr:uid="{00000000-0005-0000-0000-0000DE0C0000}"/>
    <cellStyle name="Millares 2 21 2 2" xfId="26509" xr:uid="{00000000-0005-0000-0000-0000DF0C0000}"/>
    <cellStyle name="Millares 2 21 3" xfId="14367" xr:uid="{00000000-0005-0000-0000-0000E00C0000}"/>
    <cellStyle name="Millares 2 21 3 2" xfId="27558" xr:uid="{00000000-0005-0000-0000-0000E10C0000}"/>
    <cellStyle name="Millares 2 21 4" xfId="15423" xr:uid="{00000000-0005-0000-0000-0000E20C0000}"/>
    <cellStyle name="Millares 2 21 4 2" xfId="28614" xr:uid="{00000000-0005-0000-0000-0000E30C0000}"/>
    <cellStyle name="Millares 2 21 5" xfId="16479" xr:uid="{00000000-0005-0000-0000-0000E40C0000}"/>
    <cellStyle name="Millares 2 21 5 2" xfId="29670" xr:uid="{00000000-0005-0000-0000-0000E50C0000}"/>
    <cellStyle name="Millares 2 21 6" xfId="17760" xr:uid="{00000000-0005-0000-0000-0000E60C0000}"/>
    <cellStyle name="Millares 2 21 6 2" xfId="30951" xr:uid="{00000000-0005-0000-0000-0000E70C0000}"/>
    <cellStyle name="Millares 2 21 7" xfId="19046" xr:uid="{00000000-0005-0000-0000-0000E80C0000}"/>
    <cellStyle name="Millares 2 21 7 2" xfId="32237" xr:uid="{00000000-0005-0000-0000-0000E90C0000}"/>
    <cellStyle name="Millares 2 21 8" xfId="20350" xr:uid="{00000000-0005-0000-0000-0000EA0C0000}"/>
    <cellStyle name="Millares 2 21 8 2" xfId="33539" xr:uid="{00000000-0005-0000-0000-0000EB0C0000}"/>
    <cellStyle name="Millares 2 21 9" xfId="35064" xr:uid="{00000000-0005-0000-0000-0000EC0C0000}"/>
    <cellStyle name="Millares 2 22" xfId="12383" xr:uid="{00000000-0005-0000-0000-0000ED0C0000}"/>
    <cellStyle name="Millares 2 22 10" xfId="25575" xr:uid="{00000000-0005-0000-0000-0000EE0C0000}"/>
    <cellStyle name="Millares 2 22 11" xfId="21880" xr:uid="{00000000-0005-0000-0000-0000EF0C0000}"/>
    <cellStyle name="Millares 2 22 2" xfId="13322" xr:uid="{00000000-0005-0000-0000-0000F00C0000}"/>
    <cellStyle name="Millares 2 22 2 2" xfId="26513" xr:uid="{00000000-0005-0000-0000-0000F10C0000}"/>
    <cellStyle name="Millares 2 22 3" xfId="14371" xr:uid="{00000000-0005-0000-0000-0000F20C0000}"/>
    <cellStyle name="Millares 2 22 3 2" xfId="27562" xr:uid="{00000000-0005-0000-0000-0000F30C0000}"/>
    <cellStyle name="Millares 2 22 4" xfId="15427" xr:uid="{00000000-0005-0000-0000-0000F40C0000}"/>
    <cellStyle name="Millares 2 22 4 2" xfId="28618" xr:uid="{00000000-0005-0000-0000-0000F50C0000}"/>
    <cellStyle name="Millares 2 22 5" xfId="16483" xr:uid="{00000000-0005-0000-0000-0000F60C0000}"/>
    <cellStyle name="Millares 2 22 5 2" xfId="29674" xr:uid="{00000000-0005-0000-0000-0000F70C0000}"/>
    <cellStyle name="Millares 2 22 6" xfId="17764" xr:uid="{00000000-0005-0000-0000-0000F80C0000}"/>
    <cellStyle name="Millares 2 22 6 2" xfId="30955" xr:uid="{00000000-0005-0000-0000-0000F90C0000}"/>
    <cellStyle name="Millares 2 22 7" xfId="19050" xr:uid="{00000000-0005-0000-0000-0000FA0C0000}"/>
    <cellStyle name="Millares 2 22 7 2" xfId="32241" xr:uid="{00000000-0005-0000-0000-0000FB0C0000}"/>
    <cellStyle name="Millares 2 22 8" xfId="20354" xr:uid="{00000000-0005-0000-0000-0000FC0C0000}"/>
    <cellStyle name="Millares 2 22 8 2" xfId="33543" xr:uid="{00000000-0005-0000-0000-0000FD0C0000}"/>
    <cellStyle name="Millares 2 22 9" xfId="35068" xr:uid="{00000000-0005-0000-0000-0000FE0C0000}"/>
    <cellStyle name="Millares 2 23" xfId="12423" xr:uid="{00000000-0005-0000-0000-0000FF0C0000}"/>
    <cellStyle name="Millares 2 23 10" xfId="25615" xr:uid="{00000000-0005-0000-0000-0000000D0000}"/>
    <cellStyle name="Millares 2 23 11" xfId="21917" xr:uid="{00000000-0005-0000-0000-0000010D0000}"/>
    <cellStyle name="Millares 2 23 2" xfId="13359" xr:uid="{00000000-0005-0000-0000-0000020D0000}"/>
    <cellStyle name="Millares 2 23 2 2" xfId="26550" xr:uid="{00000000-0005-0000-0000-0000030D0000}"/>
    <cellStyle name="Millares 2 23 3" xfId="14408" xr:uid="{00000000-0005-0000-0000-0000040D0000}"/>
    <cellStyle name="Millares 2 23 3 2" xfId="27599" xr:uid="{00000000-0005-0000-0000-0000050D0000}"/>
    <cellStyle name="Millares 2 23 4" xfId="15464" xr:uid="{00000000-0005-0000-0000-0000060D0000}"/>
    <cellStyle name="Millares 2 23 4 2" xfId="28655" xr:uid="{00000000-0005-0000-0000-0000070D0000}"/>
    <cellStyle name="Millares 2 23 5" xfId="16520" xr:uid="{00000000-0005-0000-0000-0000080D0000}"/>
    <cellStyle name="Millares 2 23 5 2" xfId="29711" xr:uid="{00000000-0005-0000-0000-0000090D0000}"/>
    <cellStyle name="Millares 2 23 6" xfId="17801" xr:uid="{00000000-0005-0000-0000-00000A0D0000}"/>
    <cellStyle name="Millares 2 23 6 2" xfId="30992" xr:uid="{00000000-0005-0000-0000-00000B0D0000}"/>
    <cellStyle name="Millares 2 23 7" xfId="19087" xr:uid="{00000000-0005-0000-0000-00000C0D0000}"/>
    <cellStyle name="Millares 2 23 7 2" xfId="32278" xr:uid="{00000000-0005-0000-0000-00000D0D0000}"/>
    <cellStyle name="Millares 2 23 8" xfId="20391" xr:uid="{00000000-0005-0000-0000-00000E0D0000}"/>
    <cellStyle name="Millares 2 23 8 2" xfId="33580" xr:uid="{00000000-0005-0000-0000-00000F0D0000}"/>
    <cellStyle name="Millares 2 23 9" xfId="35105" xr:uid="{00000000-0005-0000-0000-0000100D0000}"/>
    <cellStyle name="Millares 2 24" xfId="12537" xr:uid="{00000000-0005-0000-0000-0000110D0000}"/>
    <cellStyle name="Millares 2 24 10" xfId="25729" xr:uid="{00000000-0005-0000-0000-0000120D0000}"/>
    <cellStyle name="Millares 2 24 11" xfId="22031" xr:uid="{00000000-0005-0000-0000-0000130D0000}"/>
    <cellStyle name="Millares 2 24 2" xfId="13473" xr:uid="{00000000-0005-0000-0000-0000140D0000}"/>
    <cellStyle name="Millares 2 24 2 2" xfId="26664" xr:uid="{00000000-0005-0000-0000-0000150D0000}"/>
    <cellStyle name="Millares 2 24 3" xfId="14522" xr:uid="{00000000-0005-0000-0000-0000160D0000}"/>
    <cellStyle name="Millares 2 24 3 2" xfId="27713" xr:uid="{00000000-0005-0000-0000-0000170D0000}"/>
    <cellStyle name="Millares 2 24 4" xfId="15578" xr:uid="{00000000-0005-0000-0000-0000180D0000}"/>
    <cellStyle name="Millares 2 24 4 2" xfId="28769" xr:uid="{00000000-0005-0000-0000-0000190D0000}"/>
    <cellStyle name="Millares 2 24 5" xfId="16634" xr:uid="{00000000-0005-0000-0000-00001A0D0000}"/>
    <cellStyle name="Millares 2 24 5 2" xfId="29825" xr:uid="{00000000-0005-0000-0000-00001B0D0000}"/>
    <cellStyle name="Millares 2 24 6" xfId="17915" xr:uid="{00000000-0005-0000-0000-00001C0D0000}"/>
    <cellStyle name="Millares 2 24 6 2" xfId="31106" xr:uid="{00000000-0005-0000-0000-00001D0D0000}"/>
    <cellStyle name="Millares 2 24 7" xfId="19201" xr:uid="{00000000-0005-0000-0000-00001E0D0000}"/>
    <cellStyle name="Millares 2 24 7 2" xfId="32392" xr:uid="{00000000-0005-0000-0000-00001F0D0000}"/>
    <cellStyle name="Millares 2 24 8" xfId="20505" xr:uid="{00000000-0005-0000-0000-0000200D0000}"/>
    <cellStyle name="Millares 2 24 8 2" xfId="33694" xr:uid="{00000000-0005-0000-0000-0000210D0000}"/>
    <cellStyle name="Millares 2 24 9" xfId="35219" xr:uid="{00000000-0005-0000-0000-0000220D0000}"/>
    <cellStyle name="Millares 2 25" xfId="12656" xr:uid="{00000000-0005-0000-0000-0000230D0000}"/>
    <cellStyle name="Millares 2 25 10" xfId="25848" xr:uid="{00000000-0005-0000-0000-0000240D0000}"/>
    <cellStyle name="Millares 2 25 11" xfId="22150" xr:uid="{00000000-0005-0000-0000-0000250D0000}"/>
    <cellStyle name="Millares 2 25 2" xfId="13592" xr:uid="{00000000-0005-0000-0000-0000260D0000}"/>
    <cellStyle name="Millares 2 25 2 2" xfId="26783" xr:uid="{00000000-0005-0000-0000-0000270D0000}"/>
    <cellStyle name="Millares 2 25 3" xfId="14641" xr:uid="{00000000-0005-0000-0000-0000280D0000}"/>
    <cellStyle name="Millares 2 25 3 2" xfId="27832" xr:uid="{00000000-0005-0000-0000-0000290D0000}"/>
    <cellStyle name="Millares 2 25 4" xfId="15697" xr:uid="{00000000-0005-0000-0000-00002A0D0000}"/>
    <cellStyle name="Millares 2 25 4 2" xfId="28888" xr:uid="{00000000-0005-0000-0000-00002B0D0000}"/>
    <cellStyle name="Millares 2 25 5" xfId="16753" xr:uid="{00000000-0005-0000-0000-00002C0D0000}"/>
    <cellStyle name="Millares 2 25 5 2" xfId="29944" xr:uid="{00000000-0005-0000-0000-00002D0D0000}"/>
    <cellStyle name="Millares 2 25 6" xfId="18034" xr:uid="{00000000-0005-0000-0000-00002E0D0000}"/>
    <cellStyle name="Millares 2 25 6 2" xfId="31225" xr:uid="{00000000-0005-0000-0000-00002F0D0000}"/>
    <cellStyle name="Millares 2 25 7" xfId="19320" xr:uid="{00000000-0005-0000-0000-0000300D0000}"/>
    <cellStyle name="Millares 2 25 7 2" xfId="32511" xr:uid="{00000000-0005-0000-0000-0000310D0000}"/>
    <cellStyle name="Millares 2 25 8" xfId="20624" xr:uid="{00000000-0005-0000-0000-0000320D0000}"/>
    <cellStyle name="Millares 2 25 8 2" xfId="33813" xr:uid="{00000000-0005-0000-0000-0000330D0000}"/>
    <cellStyle name="Millares 2 25 9" xfId="35338" xr:uid="{00000000-0005-0000-0000-0000340D0000}"/>
    <cellStyle name="Millares 2 26" xfId="12670" xr:uid="{00000000-0005-0000-0000-0000350D0000}"/>
    <cellStyle name="Millares 2 26 10" xfId="25862" xr:uid="{00000000-0005-0000-0000-0000360D0000}"/>
    <cellStyle name="Millares 2 26 11" xfId="22164" xr:uid="{00000000-0005-0000-0000-0000370D0000}"/>
    <cellStyle name="Millares 2 26 2" xfId="13606" xr:uid="{00000000-0005-0000-0000-0000380D0000}"/>
    <cellStyle name="Millares 2 26 2 2" xfId="26797" xr:uid="{00000000-0005-0000-0000-0000390D0000}"/>
    <cellStyle name="Millares 2 26 3" xfId="14655" xr:uid="{00000000-0005-0000-0000-00003A0D0000}"/>
    <cellStyle name="Millares 2 26 3 2" xfId="27846" xr:uid="{00000000-0005-0000-0000-00003B0D0000}"/>
    <cellStyle name="Millares 2 26 4" xfId="15711" xr:uid="{00000000-0005-0000-0000-00003C0D0000}"/>
    <cellStyle name="Millares 2 26 4 2" xfId="28902" xr:uid="{00000000-0005-0000-0000-00003D0D0000}"/>
    <cellStyle name="Millares 2 26 5" xfId="16767" xr:uid="{00000000-0005-0000-0000-00003E0D0000}"/>
    <cellStyle name="Millares 2 26 5 2" xfId="29958" xr:uid="{00000000-0005-0000-0000-00003F0D0000}"/>
    <cellStyle name="Millares 2 26 6" xfId="18048" xr:uid="{00000000-0005-0000-0000-0000400D0000}"/>
    <cellStyle name="Millares 2 26 6 2" xfId="31239" xr:uid="{00000000-0005-0000-0000-0000410D0000}"/>
    <cellStyle name="Millares 2 26 7" xfId="19334" xr:uid="{00000000-0005-0000-0000-0000420D0000}"/>
    <cellStyle name="Millares 2 26 7 2" xfId="32525" xr:uid="{00000000-0005-0000-0000-0000430D0000}"/>
    <cellStyle name="Millares 2 26 8" xfId="20638" xr:uid="{00000000-0005-0000-0000-0000440D0000}"/>
    <cellStyle name="Millares 2 26 8 2" xfId="33827" xr:uid="{00000000-0005-0000-0000-0000450D0000}"/>
    <cellStyle name="Millares 2 26 9" xfId="35352" xr:uid="{00000000-0005-0000-0000-0000460D0000}"/>
    <cellStyle name="Millares 2 27" xfId="12678" xr:uid="{00000000-0005-0000-0000-0000470D0000}"/>
    <cellStyle name="Millares 2 27 10" xfId="25870" xr:uid="{00000000-0005-0000-0000-0000480D0000}"/>
    <cellStyle name="Millares 2 27 11" xfId="22172" xr:uid="{00000000-0005-0000-0000-0000490D0000}"/>
    <cellStyle name="Millares 2 27 2" xfId="13614" xr:uid="{00000000-0005-0000-0000-00004A0D0000}"/>
    <cellStyle name="Millares 2 27 2 2" xfId="26805" xr:uid="{00000000-0005-0000-0000-00004B0D0000}"/>
    <cellStyle name="Millares 2 27 3" xfId="14663" xr:uid="{00000000-0005-0000-0000-00004C0D0000}"/>
    <cellStyle name="Millares 2 27 3 2" xfId="27854" xr:uid="{00000000-0005-0000-0000-00004D0D0000}"/>
    <cellStyle name="Millares 2 27 4" xfId="15719" xr:uid="{00000000-0005-0000-0000-00004E0D0000}"/>
    <cellStyle name="Millares 2 27 4 2" xfId="28910" xr:uid="{00000000-0005-0000-0000-00004F0D0000}"/>
    <cellStyle name="Millares 2 27 5" xfId="16775" xr:uid="{00000000-0005-0000-0000-0000500D0000}"/>
    <cellStyle name="Millares 2 27 5 2" xfId="29966" xr:uid="{00000000-0005-0000-0000-0000510D0000}"/>
    <cellStyle name="Millares 2 27 6" xfId="18056" xr:uid="{00000000-0005-0000-0000-0000520D0000}"/>
    <cellStyle name="Millares 2 27 6 2" xfId="31247" xr:uid="{00000000-0005-0000-0000-0000530D0000}"/>
    <cellStyle name="Millares 2 27 7" xfId="19342" xr:uid="{00000000-0005-0000-0000-0000540D0000}"/>
    <cellStyle name="Millares 2 27 7 2" xfId="32533" xr:uid="{00000000-0005-0000-0000-0000550D0000}"/>
    <cellStyle name="Millares 2 27 8" xfId="20646" xr:uid="{00000000-0005-0000-0000-0000560D0000}"/>
    <cellStyle name="Millares 2 27 8 2" xfId="33835" xr:uid="{00000000-0005-0000-0000-0000570D0000}"/>
    <cellStyle name="Millares 2 27 9" xfId="35360" xr:uid="{00000000-0005-0000-0000-0000580D0000}"/>
    <cellStyle name="Millares 2 28" xfId="13624" xr:uid="{00000000-0005-0000-0000-0000590D0000}"/>
    <cellStyle name="Millares 2 28 10" xfId="22182" xr:uid="{00000000-0005-0000-0000-00005A0D0000}"/>
    <cellStyle name="Millares 2 28 2" xfId="14673" xr:uid="{00000000-0005-0000-0000-00005B0D0000}"/>
    <cellStyle name="Millares 2 28 2 2" xfId="27864" xr:uid="{00000000-0005-0000-0000-00005C0D0000}"/>
    <cellStyle name="Millares 2 28 3" xfId="15729" xr:uid="{00000000-0005-0000-0000-00005D0D0000}"/>
    <cellStyle name="Millares 2 28 3 2" xfId="28920" xr:uid="{00000000-0005-0000-0000-00005E0D0000}"/>
    <cellStyle name="Millares 2 28 4" xfId="16785" xr:uid="{00000000-0005-0000-0000-00005F0D0000}"/>
    <cellStyle name="Millares 2 28 4 2" xfId="29976" xr:uid="{00000000-0005-0000-0000-0000600D0000}"/>
    <cellStyle name="Millares 2 28 5" xfId="18066" xr:uid="{00000000-0005-0000-0000-0000610D0000}"/>
    <cellStyle name="Millares 2 28 5 2" xfId="31257" xr:uid="{00000000-0005-0000-0000-0000620D0000}"/>
    <cellStyle name="Millares 2 28 6" xfId="19352" xr:uid="{00000000-0005-0000-0000-0000630D0000}"/>
    <cellStyle name="Millares 2 28 6 2" xfId="32543" xr:uid="{00000000-0005-0000-0000-0000640D0000}"/>
    <cellStyle name="Millares 2 28 7" xfId="20656" xr:uid="{00000000-0005-0000-0000-0000650D0000}"/>
    <cellStyle name="Millares 2 28 7 2" xfId="33845" xr:uid="{00000000-0005-0000-0000-0000660D0000}"/>
    <cellStyle name="Millares 2 28 8" xfId="35370" xr:uid="{00000000-0005-0000-0000-0000670D0000}"/>
    <cellStyle name="Millares 2 28 9" xfId="26815" xr:uid="{00000000-0005-0000-0000-0000680D0000}"/>
    <cellStyle name="Millares 2 29" xfId="12683" xr:uid="{00000000-0005-0000-0000-0000690D0000}"/>
    <cellStyle name="Millares 2 29 2" xfId="16908" xr:uid="{00000000-0005-0000-0000-00006A0D0000}"/>
    <cellStyle name="Millares 2 29 2 2" xfId="30099" xr:uid="{00000000-0005-0000-0000-00006B0D0000}"/>
    <cellStyle name="Millares 2 29 3" xfId="18188" xr:uid="{00000000-0005-0000-0000-00006C0D0000}"/>
    <cellStyle name="Millares 2 29 3 2" xfId="31379" xr:uid="{00000000-0005-0000-0000-00006D0D0000}"/>
    <cellStyle name="Millares 2 29 4" xfId="19474" xr:uid="{00000000-0005-0000-0000-00006E0D0000}"/>
    <cellStyle name="Millares 2 29 4 2" xfId="32665" xr:uid="{00000000-0005-0000-0000-00006F0D0000}"/>
    <cellStyle name="Millares 2 29 5" xfId="20778" xr:uid="{00000000-0005-0000-0000-0000700D0000}"/>
    <cellStyle name="Millares 2 29 5 2" xfId="33967" xr:uid="{00000000-0005-0000-0000-0000710D0000}"/>
    <cellStyle name="Millares 2 29 6" xfId="35492" xr:uid="{00000000-0005-0000-0000-0000720D0000}"/>
    <cellStyle name="Millares 2 29 7" xfId="25874" xr:uid="{00000000-0005-0000-0000-0000730D0000}"/>
    <cellStyle name="Millares 2 29 8" xfId="22304" xr:uid="{00000000-0005-0000-0000-0000740D0000}"/>
    <cellStyle name="Millares 2 3" xfId="160" xr:uid="{00000000-0005-0000-0000-0000750D0000}"/>
    <cellStyle name="Millares 2 3 10" xfId="12715" xr:uid="{00000000-0005-0000-0000-0000760D0000}"/>
    <cellStyle name="Millares 2 3 10 2" xfId="16923" xr:uid="{00000000-0005-0000-0000-0000770D0000}"/>
    <cellStyle name="Millares 2 3 10 2 2" xfId="30114" xr:uid="{00000000-0005-0000-0000-0000780D0000}"/>
    <cellStyle name="Millares 2 3 10 3" xfId="18203" xr:uid="{00000000-0005-0000-0000-0000790D0000}"/>
    <cellStyle name="Millares 2 3 10 3 2" xfId="31394" xr:uid="{00000000-0005-0000-0000-00007A0D0000}"/>
    <cellStyle name="Millares 2 3 10 4" xfId="19489" xr:uid="{00000000-0005-0000-0000-00007B0D0000}"/>
    <cellStyle name="Millares 2 3 10 4 2" xfId="32680" xr:uid="{00000000-0005-0000-0000-00007C0D0000}"/>
    <cellStyle name="Millares 2 3 10 5" xfId="20793" xr:uid="{00000000-0005-0000-0000-00007D0D0000}"/>
    <cellStyle name="Millares 2 3 10 5 2" xfId="33982" xr:uid="{00000000-0005-0000-0000-00007E0D0000}"/>
    <cellStyle name="Millares 2 3 10 6" xfId="35507" xr:uid="{00000000-0005-0000-0000-00007F0D0000}"/>
    <cellStyle name="Millares 2 3 10 7" xfId="25906" xr:uid="{00000000-0005-0000-0000-0000800D0000}"/>
    <cellStyle name="Millares 2 3 10 8" xfId="22319" xr:uid="{00000000-0005-0000-0000-0000810D0000}"/>
    <cellStyle name="Millares 2 3 11" xfId="13764" xr:uid="{00000000-0005-0000-0000-0000820D0000}"/>
    <cellStyle name="Millares 2 3 11 2" xfId="21038" xr:uid="{00000000-0005-0000-0000-0000830D0000}"/>
    <cellStyle name="Millares 2 3 11 2 2" xfId="34227" xr:uid="{00000000-0005-0000-0000-0000840D0000}"/>
    <cellStyle name="Millares 2 3 11 3" xfId="35752" xr:uid="{00000000-0005-0000-0000-0000850D0000}"/>
    <cellStyle name="Millares 2 3 11 4" xfId="26955" xr:uid="{00000000-0005-0000-0000-0000860D0000}"/>
    <cellStyle name="Millares 2 3 11 5" xfId="22564" xr:uid="{00000000-0005-0000-0000-0000870D0000}"/>
    <cellStyle name="Millares 2 3 12" xfId="14820" xr:uid="{00000000-0005-0000-0000-0000880D0000}"/>
    <cellStyle name="Millares 2 3 12 2" xfId="35992" xr:uid="{00000000-0005-0000-0000-0000890D0000}"/>
    <cellStyle name="Millares 2 3 12 3" xfId="28011" xr:uid="{00000000-0005-0000-0000-00008A0D0000}"/>
    <cellStyle name="Millares 2 3 12 4" xfId="22804" xr:uid="{00000000-0005-0000-0000-00008B0D0000}"/>
    <cellStyle name="Millares 2 3 13" xfId="15876" xr:uid="{00000000-0005-0000-0000-00008C0D0000}"/>
    <cellStyle name="Millares 2 3 13 2" xfId="36222" xr:uid="{00000000-0005-0000-0000-00008D0D0000}"/>
    <cellStyle name="Millares 2 3 13 3" xfId="29067" xr:uid="{00000000-0005-0000-0000-00008E0D0000}"/>
    <cellStyle name="Millares 2 3 13 4" xfId="23034" xr:uid="{00000000-0005-0000-0000-00008F0D0000}"/>
    <cellStyle name="Millares 2 3 14" xfId="17157" xr:uid="{00000000-0005-0000-0000-0000900D0000}"/>
    <cellStyle name="Millares 2 3 14 2" xfId="36477" xr:uid="{00000000-0005-0000-0000-0000910D0000}"/>
    <cellStyle name="Millares 2 3 14 3" xfId="30348" xr:uid="{00000000-0005-0000-0000-0000920D0000}"/>
    <cellStyle name="Millares 2 3 14 4" xfId="23298" xr:uid="{00000000-0005-0000-0000-0000930D0000}"/>
    <cellStyle name="Millares 2 3 15" xfId="18443" xr:uid="{00000000-0005-0000-0000-0000940D0000}"/>
    <cellStyle name="Millares 2 3 15 2" xfId="36732" xr:uid="{00000000-0005-0000-0000-0000950D0000}"/>
    <cellStyle name="Millares 2 3 15 3" xfId="31634" xr:uid="{00000000-0005-0000-0000-0000960D0000}"/>
    <cellStyle name="Millares 2 3 15 4" xfId="23553" xr:uid="{00000000-0005-0000-0000-0000970D0000}"/>
    <cellStyle name="Millares 2 3 16" xfId="19747" xr:uid="{00000000-0005-0000-0000-0000980D0000}"/>
    <cellStyle name="Millares 2 3 16 2" xfId="36961" xr:uid="{00000000-0005-0000-0000-0000990D0000}"/>
    <cellStyle name="Millares 2 3 16 3" xfId="32936" xr:uid="{00000000-0005-0000-0000-00009A0D0000}"/>
    <cellStyle name="Millares 2 3 16 4" xfId="23782" xr:uid="{00000000-0005-0000-0000-00009B0D0000}"/>
    <cellStyle name="Millares 2 3 17" xfId="24011" xr:uid="{00000000-0005-0000-0000-00009C0D0000}"/>
    <cellStyle name="Millares 2 3 17 2" xfId="37190" xr:uid="{00000000-0005-0000-0000-00009D0D0000}"/>
    <cellStyle name="Millares 2 3 18" xfId="24240" xr:uid="{00000000-0005-0000-0000-00009E0D0000}"/>
    <cellStyle name="Millares 2 3 18 2" xfId="37419" xr:uid="{00000000-0005-0000-0000-00009F0D0000}"/>
    <cellStyle name="Millares 2 3 19" xfId="24491" xr:uid="{00000000-0005-0000-0000-0000A00D0000}"/>
    <cellStyle name="Millares 2 3 19 2" xfId="37670" xr:uid="{00000000-0005-0000-0000-0000A10D0000}"/>
    <cellStyle name="Millares 2 3 2" xfId="4435" xr:uid="{00000000-0005-0000-0000-0000A20D0000}"/>
    <cellStyle name="Millares 2 3 2 10" xfId="13836" xr:uid="{00000000-0005-0000-0000-0000A30D0000}"/>
    <cellStyle name="Millares 2 3 2 10 2" xfId="21102" xr:uid="{00000000-0005-0000-0000-0000A40D0000}"/>
    <cellStyle name="Millares 2 3 2 10 2 2" xfId="34291" xr:uid="{00000000-0005-0000-0000-0000A50D0000}"/>
    <cellStyle name="Millares 2 3 2 10 3" xfId="35816" xr:uid="{00000000-0005-0000-0000-0000A60D0000}"/>
    <cellStyle name="Millares 2 3 2 10 4" xfId="27027" xr:uid="{00000000-0005-0000-0000-0000A70D0000}"/>
    <cellStyle name="Millares 2 3 2 10 5" xfId="22628" xr:uid="{00000000-0005-0000-0000-0000A80D0000}"/>
    <cellStyle name="Millares 2 3 2 11" xfId="14892" xr:uid="{00000000-0005-0000-0000-0000A90D0000}"/>
    <cellStyle name="Millares 2 3 2 11 2" xfId="36056" xr:uid="{00000000-0005-0000-0000-0000AA0D0000}"/>
    <cellStyle name="Millares 2 3 2 11 3" xfId="28083" xr:uid="{00000000-0005-0000-0000-0000AB0D0000}"/>
    <cellStyle name="Millares 2 3 2 11 4" xfId="22868" xr:uid="{00000000-0005-0000-0000-0000AC0D0000}"/>
    <cellStyle name="Millares 2 3 2 12" xfId="15948" xr:uid="{00000000-0005-0000-0000-0000AD0D0000}"/>
    <cellStyle name="Millares 2 3 2 12 2" xfId="36286" xr:uid="{00000000-0005-0000-0000-0000AE0D0000}"/>
    <cellStyle name="Millares 2 3 2 12 3" xfId="29139" xr:uid="{00000000-0005-0000-0000-0000AF0D0000}"/>
    <cellStyle name="Millares 2 3 2 12 4" xfId="23098" xr:uid="{00000000-0005-0000-0000-0000B00D0000}"/>
    <cellStyle name="Millares 2 3 2 13" xfId="17229" xr:uid="{00000000-0005-0000-0000-0000B10D0000}"/>
    <cellStyle name="Millares 2 3 2 13 2" xfId="36541" xr:uid="{00000000-0005-0000-0000-0000B20D0000}"/>
    <cellStyle name="Millares 2 3 2 13 3" xfId="30420" xr:uid="{00000000-0005-0000-0000-0000B30D0000}"/>
    <cellStyle name="Millares 2 3 2 13 4" xfId="23362" xr:uid="{00000000-0005-0000-0000-0000B40D0000}"/>
    <cellStyle name="Millares 2 3 2 14" xfId="18515" xr:uid="{00000000-0005-0000-0000-0000B50D0000}"/>
    <cellStyle name="Millares 2 3 2 14 2" xfId="36796" xr:uid="{00000000-0005-0000-0000-0000B60D0000}"/>
    <cellStyle name="Millares 2 3 2 14 3" xfId="31706" xr:uid="{00000000-0005-0000-0000-0000B70D0000}"/>
    <cellStyle name="Millares 2 3 2 14 4" xfId="23617" xr:uid="{00000000-0005-0000-0000-0000B80D0000}"/>
    <cellStyle name="Millares 2 3 2 15" xfId="19819" xr:uid="{00000000-0005-0000-0000-0000B90D0000}"/>
    <cellStyle name="Millares 2 3 2 15 2" xfId="37025" xr:uid="{00000000-0005-0000-0000-0000BA0D0000}"/>
    <cellStyle name="Millares 2 3 2 15 3" xfId="33008" xr:uid="{00000000-0005-0000-0000-0000BB0D0000}"/>
    <cellStyle name="Millares 2 3 2 15 4" xfId="23846" xr:uid="{00000000-0005-0000-0000-0000BC0D0000}"/>
    <cellStyle name="Millares 2 3 2 16" xfId="24075" xr:uid="{00000000-0005-0000-0000-0000BD0D0000}"/>
    <cellStyle name="Millares 2 3 2 16 2" xfId="37254" xr:uid="{00000000-0005-0000-0000-0000BE0D0000}"/>
    <cellStyle name="Millares 2 3 2 17" xfId="24304" xr:uid="{00000000-0005-0000-0000-0000BF0D0000}"/>
    <cellStyle name="Millares 2 3 2 17 2" xfId="37483" xr:uid="{00000000-0005-0000-0000-0000C00D0000}"/>
    <cellStyle name="Millares 2 3 2 18" xfId="24555" xr:uid="{00000000-0005-0000-0000-0000C10D0000}"/>
    <cellStyle name="Millares 2 3 2 18 2" xfId="37734" xr:uid="{00000000-0005-0000-0000-0000C20D0000}"/>
    <cellStyle name="Millares 2 3 2 19" xfId="34533" xr:uid="{00000000-0005-0000-0000-0000C30D0000}"/>
    <cellStyle name="Millares 2 3 2 2" xfId="12030" xr:uid="{00000000-0005-0000-0000-0000C40D0000}"/>
    <cellStyle name="Millares 2 3 2 2 10" xfId="24413" xr:uid="{00000000-0005-0000-0000-0000C50D0000}"/>
    <cellStyle name="Millares 2 3 2 2 10 2" xfId="37592" xr:uid="{00000000-0005-0000-0000-0000C60D0000}"/>
    <cellStyle name="Millares 2 3 2 2 11" xfId="24664" xr:uid="{00000000-0005-0000-0000-0000C70D0000}"/>
    <cellStyle name="Millares 2 3 2 2 11 2" xfId="37843" xr:uid="{00000000-0005-0000-0000-0000C80D0000}"/>
    <cellStyle name="Millares 2 3 2 2 12" xfId="34717" xr:uid="{00000000-0005-0000-0000-0000C90D0000}"/>
    <cellStyle name="Millares 2 3 2 2 13" xfId="25222" xr:uid="{00000000-0005-0000-0000-0000CA0D0000}"/>
    <cellStyle name="Millares 2 3 2 2 14" xfId="21529" xr:uid="{00000000-0005-0000-0000-0000CB0D0000}"/>
    <cellStyle name="Millares 2 3 2 2 2" xfId="12971" xr:uid="{00000000-0005-0000-0000-0000CC0D0000}"/>
    <cellStyle name="Millares 2 3 2 2 2 2" xfId="17096" xr:uid="{00000000-0005-0000-0000-0000CD0D0000}"/>
    <cellStyle name="Millares 2 3 2 2 2 2 2" xfId="30287" xr:uid="{00000000-0005-0000-0000-0000CE0D0000}"/>
    <cellStyle name="Millares 2 3 2 2 2 3" xfId="18376" xr:uid="{00000000-0005-0000-0000-0000CF0D0000}"/>
    <cellStyle name="Millares 2 3 2 2 2 3 2" xfId="31567" xr:uid="{00000000-0005-0000-0000-0000D00D0000}"/>
    <cellStyle name="Millares 2 3 2 2 2 4" xfId="19662" xr:uid="{00000000-0005-0000-0000-0000D10D0000}"/>
    <cellStyle name="Millares 2 3 2 2 2 4 2" xfId="32853" xr:uid="{00000000-0005-0000-0000-0000D20D0000}"/>
    <cellStyle name="Millares 2 3 2 2 2 5" xfId="20966" xr:uid="{00000000-0005-0000-0000-0000D30D0000}"/>
    <cellStyle name="Millares 2 3 2 2 2 5 2" xfId="34155" xr:uid="{00000000-0005-0000-0000-0000D40D0000}"/>
    <cellStyle name="Millares 2 3 2 2 2 6" xfId="35680" xr:uid="{00000000-0005-0000-0000-0000D50D0000}"/>
    <cellStyle name="Millares 2 3 2 2 2 7" xfId="26162" xr:uid="{00000000-0005-0000-0000-0000D60D0000}"/>
    <cellStyle name="Millares 2 3 2 2 2 8" xfId="22492" xr:uid="{00000000-0005-0000-0000-0000D70D0000}"/>
    <cellStyle name="Millares 2 3 2 2 3" xfId="14020" xr:uid="{00000000-0005-0000-0000-0000D80D0000}"/>
    <cellStyle name="Millares 2 3 2 2 3 2" xfId="21211" xr:uid="{00000000-0005-0000-0000-0000D90D0000}"/>
    <cellStyle name="Millares 2 3 2 2 3 2 2" xfId="34400" xr:uid="{00000000-0005-0000-0000-0000DA0D0000}"/>
    <cellStyle name="Millares 2 3 2 2 3 3" xfId="35925" xr:uid="{00000000-0005-0000-0000-0000DB0D0000}"/>
    <cellStyle name="Millares 2 3 2 2 3 4" xfId="27211" xr:uid="{00000000-0005-0000-0000-0000DC0D0000}"/>
    <cellStyle name="Millares 2 3 2 2 3 5" xfId="22737" xr:uid="{00000000-0005-0000-0000-0000DD0D0000}"/>
    <cellStyle name="Millares 2 3 2 2 4" xfId="15076" xr:uid="{00000000-0005-0000-0000-0000DE0D0000}"/>
    <cellStyle name="Millares 2 3 2 2 4 2" xfId="36165" xr:uid="{00000000-0005-0000-0000-0000DF0D0000}"/>
    <cellStyle name="Millares 2 3 2 2 4 3" xfId="28267" xr:uid="{00000000-0005-0000-0000-0000E00D0000}"/>
    <cellStyle name="Millares 2 3 2 2 4 4" xfId="22977" xr:uid="{00000000-0005-0000-0000-0000E10D0000}"/>
    <cellStyle name="Millares 2 3 2 2 5" xfId="16132" xr:uid="{00000000-0005-0000-0000-0000E20D0000}"/>
    <cellStyle name="Millares 2 3 2 2 5 2" xfId="36395" xr:uid="{00000000-0005-0000-0000-0000E30D0000}"/>
    <cellStyle name="Millares 2 3 2 2 5 3" xfId="29323" xr:uid="{00000000-0005-0000-0000-0000E40D0000}"/>
    <cellStyle name="Millares 2 3 2 2 5 4" xfId="23207" xr:uid="{00000000-0005-0000-0000-0000E50D0000}"/>
    <cellStyle name="Millares 2 3 2 2 6" xfId="17413" xr:uid="{00000000-0005-0000-0000-0000E60D0000}"/>
    <cellStyle name="Millares 2 3 2 2 6 2" xfId="36650" xr:uid="{00000000-0005-0000-0000-0000E70D0000}"/>
    <cellStyle name="Millares 2 3 2 2 6 3" xfId="30604" xr:uid="{00000000-0005-0000-0000-0000E80D0000}"/>
    <cellStyle name="Millares 2 3 2 2 6 4" xfId="23471" xr:uid="{00000000-0005-0000-0000-0000E90D0000}"/>
    <cellStyle name="Millares 2 3 2 2 7" xfId="18699" xr:uid="{00000000-0005-0000-0000-0000EA0D0000}"/>
    <cellStyle name="Millares 2 3 2 2 7 2" xfId="36905" xr:uid="{00000000-0005-0000-0000-0000EB0D0000}"/>
    <cellStyle name="Millares 2 3 2 2 7 3" xfId="31890" xr:uid="{00000000-0005-0000-0000-0000EC0D0000}"/>
    <cellStyle name="Millares 2 3 2 2 7 4" xfId="23726" xr:uid="{00000000-0005-0000-0000-0000ED0D0000}"/>
    <cellStyle name="Millares 2 3 2 2 8" xfId="20003" xr:uid="{00000000-0005-0000-0000-0000EE0D0000}"/>
    <cellStyle name="Millares 2 3 2 2 8 2" xfId="37134" xr:uid="{00000000-0005-0000-0000-0000EF0D0000}"/>
    <cellStyle name="Millares 2 3 2 2 8 3" xfId="33192" xr:uid="{00000000-0005-0000-0000-0000F00D0000}"/>
    <cellStyle name="Millares 2 3 2 2 8 4" xfId="23955" xr:uid="{00000000-0005-0000-0000-0000F10D0000}"/>
    <cellStyle name="Millares 2 3 2 2 9" xfId="24184" xr:uid="{00000000-0005-0000-0000-0000F20D0000}"/>
    <cellStyle name="Millares 2 3 2 2 9 2" xfId="37363" xr:uid="{00000000-0005-0000-0000-0000F30D0000}"/>
    <cellStyle name="Millares 2 3 2 20" xfId="24950" xr:uid="{00000000-0005-0000-0000-0000F40D0000}"/>
    <cellStyle name="Millares 2 3 2 21" xfId="21345" xr:uid="{00000000-0005-0000-0000-0000F50D0000}"/>
    <cellStyle name="Millares 2 3 2 3" xfId="12137" xr:uid="{00000000-0005-0000-0000-0000F60D0000}"/>
    <cellStyle name="Millares 2 3 2 3 10" xfId="25329" xr:uid="{00000000-0005-0000-0000-0000F70D0000}"/>
    <cellStyle name="Millares 2 3 2 3 11" xfId="21635" xr:uid="{00000000-0005-0000-0000-0000F80D0000}"/>
    <cellStyle name="Millares 2 3 2 3 2" xfId="13077" xr:uid="{00000000-0005-0000-0000-0000F90D0000}"/>
    <cellStyle name="Millares 2 3 2 3 2 2" xfId="26268" xr:uid="{00000000-0005-0000-0000-0000FA0D0000}"/>
    <cellStyle name="Millares 2 3 2 3 3" xfId="14126" xr:uid="{00000000-0005-0000-0000-0000FB0D0000}"/>
    <cellStyle name="Millares 2 3 2 3 3 2" xfId="27317" xr:uid="{00000000-0005-0000-0000-0000FC0D0000}"/>
    <cellStyle name="Millares 2 3 2 3 4" xfId="15182" xr:uid="{00000000-0005-0000-0000-0000FD0D0000}"/>
    <cellStyle name="Millares 2 3 2 3 4 2" xfId="28373" xr:uid="{00000000-0005-0000-0000-0000FE0D0000}"/>
    <cellStyle name="Millares 2 3 2 3 5" xfId="16238" xr:uid="{00000000-0005-0000-0000-0000FF0D0000}"/>
    <cellStyle name="Millares 2 3 2 3 5 2" xfId="29429" xr:uid="{00000000-0005-0000-0000-0000000E0000}"/>
    <cellStyle name="Millares 2 3 2 3 6" xfId="17519" xr:uid="{00000000-0005-0000-0000-0000010E0000}"/>
    <cellStyle name="Millares 2 3 2 3 6 2" xfId="30710" xr:uid="{00000000-0005-0000-0000-0000020E0000}"/>
    <cellStyle name="Millares 2 3 2 3 7" xfId="18805" xr:uid="{00000000-0005-0000-0000-0000030E0000}"/>
    <cellStyle name="Millares 2 3 2 3 7 2" xfId="31996" xr:uid="{00000000-0005-0000-0000-0000040E0000}"/>
    <cellStyle name="Millares 2 3 2 3 8" xfId="20109" xr:uid="{00000000-0005-0000-0000-0000050E0000}"/>
    <cellStyle name="Millares 2 3 2 3 8 2" xfId="33298" xr:uid="{00000000-0005-0000-0000-0000060E0000}"/>
    <cellStyle name="Millares 2 3 2 3 9" xfId="34823" xr:uid="{00000000-0005-0000-0000-0000070E0000}"/>
    <cellStyle name="Millares 2 3 2 4" xfId="12233" xr:uid="{00000000-0005-0000-0000-0000080E0000}"/>
    <cellStyle name="Millares 2 3 2 4 10" xfId="25425" xr:uid="{00000000-0005-0000-0000-0000090E0000}"/>
    <cellStyle name="Millares 2 3 2 4 11" xfId="21731" xr:uid="{00000000-0005-0000-0000-00000A0E0000}"/>
    <cellStyle name="Millares 2 3 2 4 2" xfId="13173" xr:uid="{00000000-0005-0000-0000-00000B0E0000}"/>
    <cellStyle name="Millares 2 3 2 4 2 2" xfId="26364" xr:uid="{00000000-0005-0000-0000-00000C0E0000}"/>
    <cellStyle name="Millares 2 3 2 4 3" xfId="14222" xr:uid="{00000000-0005-0000-0000-00000D0E0000}"/>
    <cellStyle name="Millares 2 3 2 4 3 2" xfId="27413" xr:uid="{00000000-0005-0000-0000-00000E0E0000}"/>
    <cellStyle name="Millares 2 3 2 4 4" xfId="15278" xr:uid="{00000000-0005-0000-0000-00000F0E0000}"/>
    <cellStyle name="Millares 2 3 2 4 4 2" xfId="28469" xr:uid="{00000000-0005-0000-0000-0000100E0000}"/>
    <cellStyle name="Millares 2 3 2 4 5" xfId="16334" xr:uid="{00000000-0005-0000-0000-0000110E0000}"/>
    <cellStyle name="Millares 2 3 2 4 5 2" xfId="29525" xr:uid="{00000000-0005-0000-0000-0000120E0000}"/>
    <cellStyle name="Millares 2 3 2 4 6" xfId="17615" xr:uid="{00000000-0005-0000-0000-0000130E0000}"/>
    <cellStyle name="Millares 2 3 2 4 6 2" xfId="30806" xr:uid="{00000000-0005-0000-0000-0000140E0000}"/>
    <cellStyle name="Millares 2 3 2 4 7" xfId="18901" xr:uid="{00000000-0005-0000-0000-0000150E0000}"/>
    <cellStyle name="Millares 2 3 2 4 7 2" xfId="32092" xr:uid="{00000000-0005-0000-0000-0000160E0000}"/>
    <cellStyle name="Millares 2 3 2 4 8" xfId="20205" xr:uid="{00000000-0005-0000-0000-0000170E0000}"/>
    <cellStyle name="Millares 2 3 2 4 8 2" xfId="33394" xr:uid="{00000000-0005-0000-0000-0000180E0000}"/>
    <cellStyle name="Millares 2 3 2 4 9" xfId="34919" xr:uid="{00000000-0005-0000-0000-0000190E0000}"/>
    <cellStyle name="Millares 2 3 2 5" xfId="12338" xr:uid="{00000000-0005-0000-0000-00001A0E0000}"/>
    <cellStyle name="Millares 2 3 2 5 10" xfId="25530" xr:uid="{00000000-0005-0000-0000-00001B0E0000}"/>
    <cellStyle name="Millares 2 3 2 5 11" xfId="21836" xr:uid="{00000000-0005-0000-0000-00001C0E0000}"/>
    <cellStyle name="Millares 2 3 2 5 2" xfId="13278" xr:uid="{00000000-0005-0000-0000-00001D0E0000}"/>
    <cellStyle name="Millares 2 3 2 5 2 2" xfId="26469" xr:uid="{00000000-0005-0000-0000-00001E0E0000}"/>
    <cellStyle name="Millares 2 3 2 5 3" xfId="14327" xr:uid="{00000000-0005-0000-0000-00001F0E0000}"/>
    <cellStyle name="Millares 2 3 2 5 3 2" xfId="27518" xr:uid="{00000000-0005-0000-0000-0000200E0000}"/>
    <cellStyle name="Millares 2 3 2 5 4" xfId="15383" xr:uid="{00000000-0005-0000-0000-0000210E0000}"/>
    <cellStyle name="Millares 2 3 2 5 4 2" xfId="28574" xr:uid="{00000000-0005-0000-0000-0000220E0000}"/>
    <cellStyle name="Millares 2 3 2 5 5" xfId="16439" xr:uid="{00000000-0005-0000-0000-0000230E0000}"/>
    <cellStyle name="Millares 2 3 2 5 5 2" xfId="29630" xr:uid="{00000000-0005-0000-0000-0000240E0000}"/>
    <cellStyle name="Millares 2 3 2 5 6" xfId="17720" xr:uid="{00000000-0005-0000-0000-0000250E0000}"/>
    <cellStyle name="Millares 2 3 2 5 6 2" xfId="30911" xr:uid="{00000000-0005-0000-0000-0000260E0000}"/>
    <cellStyle name="Millares 2 3 2 5 7" xfId="19006" xr:uid="{00000000-0005-0000-0000-0000270E0000}"/>
    <cellStyle name="Millares 2 3 2 5 7 2" xfId="32197" xr:uid="{00000000-0005-0000-0000-0000280E0000}"/>
    <cellStyle name="Millares 2 3 2 5 8" xfId="20310" xr:uid="{00000000-0005-0000-0000-0000290E0000}"/>
    <cellStyle name="Millares 2 3 2 5 8 2" xfId="33499" xr:uid="{00000000-0005-0000-0000-00002A0E0000}"/>
    <cellStyle name="Millares 2 3 2 5 9" xfId="35024" xr:uid="{00000000-0005-0000-0000-00002B0E0000}"/>
    <cellStyle name="Millares 2 3 2 6" xfId="12503" xr:uid="{00000000-0005-0000-0000-00002C0E0000}"/>
    <cellStyle name="Millares 2 3 2 6 10" xfId="25695" xr:uid="{00000000-0005-0000-0000-00002D0E0000}"/>
    <cellStyle name="Millares 2 3 2 6 11" xfId="21997" xr:uid="{00000000-0005-0000-0000-00002E0E0000}"/>
    <cellStyle name="Millares 2 3 2 6 2" xfId="13439" xr:uid="{00000000-0005-0000-0000-00002F0E0000}"/>
    <cellStyle name="Millares 2 3 2 6 2 2" xfId="26630" xr:uid="{00000000-0005-0000-0000-0000300E0000}"/>
    <cellStyle name="Millares 2 3 2 6 3" xfId="14488" xr:uid="{00000000-0005-0000-0000-0000310E0000}"/>
    <cellStyle name="Millares 2 3 2 6 3 2" xfId="27679" xr:uid="{00000000-0005-0000-0000-0000320E0000}"/>
    <cellStyle name="Millares 2 3 2 6 4" xfId="15544" xr:uid="{00000000-0005-0000-0000-0000330E0000}"/>
    <cellStyle name="Millares 2 3 2 6 4 2" xfId="28735" xr:uid="{00000000-0005-0000-0000-0000340E0000}"/>
    <cellStyle name="Millares 2 3 2 6 5" xfId="16600" xr:uid="{00000000-0005-0000-0000-0000350E0000}"/>
    <cellStyle name="Millares 2 3 2 6 5 2" xfId="29791" xr:uid="{00000000-0005-0000-0000-0000360E0000}"/>
    <cellStyle name="Millares 2 3 2 6 6" xfId="17881" xr:uid="{00000000-0005-0000-0000-0000370E0000}"/>
    <cellStyle name="Millares 2 3 2 6 6 2" xfId="31072" xr:uid="{00000000-0005-0000-0000-0000380E0000}"/>
    <cellStyle name="Millares 2 3 2 6 7" xfId="19167" xr:uid="{00000000-0005-0000-0000-0000390E0000}"/>
    <cellStyle name="Millares 2 3 2 6 7 2" xfId="32358" xr:uid="{00000000-0005-0000-0000-00003A0E0000}"/>
    <cellStyle name="Millares 2 3 2 6 8" xfId="20471" xr:uid="{00000000-0005-0000-0000-00003B0E0000}"/>
    <cellStyle name="Millares 2 3 2 6 8 2" xfId="33660" xr:uid="{00000000-0005-0000-0000-00003C0E0000}"/>
    <cellStyle name="Millares 2 3 2 6 9" xfId="35185" xr:uid="{00000000-0005-0000-0000-00003D0E0000}"/>
    <cellStyle name="Millares 2 3 2 7" xfId="12617" xr:uid="{00000000-0005-0000-0000-00003E0E0000}"/>
    <cellStyle name="Millares 2 3 2 7 10" xfId="25809" xr:uid="{00000000-0005-0000-0000-00003F0E0000}"/>
    <cellStyle name="Millares 2 3 2 7 11" xfId="22111" xr:uid="{00000000-0005-0000-0000-0000400E0000}"/>
    <cellStyle name="Millares 2 3 2 7 2" xfId="13553" xr:uid="{00000000-0005-0000-0000-0000410E0000}"/>
    <cellStyle name="Millares 2 3 2 7 2 2" xfId="26744" xr:uid="{00000000-0005-0000-0000-0000420E0000}"/>
    <cellStyle name="Millares 2 3 2 7 3" xfId="14602" xr:uid="{00000000-0005-0000-0000-0000430E0000}"/>
    <cellStyle name="Millares 2 3 2 7 3 2" xfId="27793" xr:uid="{00000000-0005-0000-0000-0000440E0000}"/>
    <cellStyle name="Millares 2 3 2 7 4" xfId="15658" xr:uid="{00000000-0005-0000-0000-0000450E0000}"/>
    <cellStyle name="Millares 2 3 2 7 4 2" xfId="28849" xr:uid="{00000000-0005-0000-0000-0000460E0000}"/>
    <cellStyle name="Millares 2 3 2 7 5" xfId="16714" xr:uid="{00000000-0005-0000-0000-0000470E0000}"/>
    <cellStyle name="Millares 2 3 2 7 5 2" xfId="29905" xr:uid="{00000000-0005-0000-0000-0000480E0000}"/>
    <cellStyle name="Millares 2 3 2 7 6" xfId="17995" xr:uid="{00000000-0005-0000-0000-0000490E0000}"/>
    <cellStyle name="Millares 2 3 2 7 6 2" xfId="31186" xr:uid="{00000000-0005-0000-0000-00004A0E0000}"/>
    <cellStyle name="Millares 2 3 2 7 7" xfId="19281" xr:uid="{00000000-0005-0000-0000-00004B0E0000}"/>
    <cellStyle name="Millares 2 3 2 7 7 2" xfId="32472" xr:uid="{00000000-0005-0000-0000-00004C0E0000}"/>
    <cellStyle name="Millares 2 3 2 7 8" xfId="20585" xr:uid="{00000000-0005-0000-0000-00004D0E0000}"/>
    <cellStyle name="Millares 2 3 2 7 8 2" xfId="33774" xr:uid="{00000000-0005-0000-0000-00004E0E0000}"/>
    <cellStyle name="Millares 2 3 2 7 9" xfId="35299" xr:uid="{00000000-0005-0000-0000-00004F0E0000}"/>
    <cellStyle name="Millares 2 3 2 8" xfId="13704" xr:uid="{00000000-0005-0000-0000-0000500E0000}"/>
    <cellStyle name="Millares 2 3 2 8 10" xfId="22262" xr:uid="{00000000-0005-0000-0000-0000510E0000}"/>
    <cellStyle name="Millares 2 3 2 8 2" xfId="14753" xr:uid="{00000000-0005-0000-0000-0000520E0000}"/>
    <cellStyle name="Millares 2 3 2 8 2 2" xfId="27944" xr:uid="{00000000-0005-0000-0000-0000530E0000}"/>
    <cellStyle name="Millares 2 3 2 8 3" xfId="15809" xr:uid="{00000000-0005-0000-0000-0000540E0000}"/>
    <cellStyle name="Millares 2 3 2 8 3 2" xfId="29000" xr:uid="{00000000-0005-0000-0000-0000550E0000}"/>
    <cellStyle name="Millares 2 3 2 8 4" xfId="16865" xr:uid="{00000000-0005-0000-0000-0000560E0000}"/>
    <cellStyle name="Millares 2 3 2 8 4 2" xfId="30056" xr:uid="{00000000-0005-0000-0000-0000570E0000}"/>
    <cellStyle name="Millares 2 3 2 8 5" xfId="18146" xr:uid="{00000000-0005-0000-0000-0000580E0000}"/>
    <cellStyle name="Millares 2 3 2 8 5 2" xfId="31337" xr:uid="{00000000-0005-0000-0000-0000590E0000}"/>
    <cellStyle name="Millares 2 3 2 8 6" xfId="19432" xr:uid="{00000000-0005-0000-0000-00005A0E0000}"/>
    <cellStyle name="Millares 2 3 2 8 6 2" xfId="32623" xr:uid="{00000000-0005-0000-0000-00005B0E0000}"/>
    <cellStyle name="Millares 2 3 2 8 7" xfId="20736" xr:uid="{00000000-0005-0000-0000-00005C0E0000}"/>
    <cellStyle name="Millares 2 3 2 8 7 2" xfId="33925" xr:uid="{00000000-0005-0000-0000-00005D0E0000}"/>
    <cellStyle name="Millares 2 3 2 8 8" xfId="35450" xr:uid="{00000000-0005-0000-0000-00005E0E0000}"/>
    <cellStyle name="Millares 2 3 2 8 9" xfId="26895" xr:uid="{00000000-0005-0000-0000-00005F0E0000}"/>
    <cellStyle name="Millares 2 3 2 9" xfId="12787" xr:uid="{00000000-0005-0000-0000-0000600E0000}"/>
    <cellStyle name="Millares 2 3 2 9 2" xfId="16987" xr:uid="{00000000-0005-0000-0000-0000610E0000}"/>
    <cellStyle name="Millares 2 3 2 9 2 2" xfId="30178" xr:uid="{00000000-0005-0000-0000-0000620E0000}"/>
    <cellStyle name="Millares 2 3 2 9 3" xfId="18267" xr:uid="{00000000-0005-0000-0000-0000630E0000}"/>
    <cellStyle name="Millares 2 3 2 9 3 2" xfId="31458" xr:uid="{00000000-0005-0000-0000-0000640E0000}"/>
    <cellStyle name="Millares 2 3 2 9 4" xfId="19553" xr:uid="{00000000-0005-0000-0000-0000650E0000}"/>
    <cellStyle name="Millares 2 3 2 9 4 2" xfId="32744" xr:uid="{00000000-0005-0000-0000-0000660E0000}"/>
    <cellStyle name="Millares 2 3 2 9 5" xfId="20857" xr:uid="{00000000-0005-0000-0000-0000670E0000}"/>
    <cellStyle name="Millares 2 3 2 9 5 2" xfId="34046" xr:uid="{00000000-0005-0000-0000-0000680E0000}"/>
    <cellStyle name="Millares 2 3 2 9 6" xfId="35571" xr:uid="{00000000-0005-0000-0000-0000690E0000}"/>
    <cellStyle name="Millares 2 3 2 9 7" xfId="25978" xr:uid="{00000000-0005-0000-0000-00006A0E0000}"/>
    <cellStyle name="Millares 2 3 2 9 8" xfId="22383" xr:uid="{00000000-0005-0000-0000-00006B0E0000}"/>
    <cellStyle name="Millares 2 3 20" xfId="34461" xr:uid="{00000000-0005-0000-0000-00006C0E0000}"/>
    <cellStyle name="Millares 2 3 21" xfId="24828" xr:uid="{00000000-0005-0000-0000-00006D0E0000}"/>
    <cellStyle name="Millares 2 3 22" xfId="21273" xr:uid="{00000000-0005-0000-0000-00006E0E0000}"/>
    <cellStyle name="Millares 2 3 23" xfId="37935" xr:uid="{00000000-0005-0000-0000-00006F0E0000}"/>
    <cellStyle name="Millares 2 3 24" xfId="37983" xr:uid="{00000000-0005-0000-0000-0000700E0000}"/>
    <cellStyle name="Millares 2 3 3" xfId="11998" xr:uid="{00000000-0005-0000-0000-0000710E0000}"/>
    <cellStyle name="Millares 2 3 3 10" xfId="15044" xr:uid="{00000000-0005-0000-0000-0000720E0000}"/>
    <cellStyle name="Millares 2 3 3 10 2" xfId="36024" xr:uid="{00000000-0005-0000-0000-0000730E0000}"/>
    <cellStyle name="Millares 2 3 3 10 3" xfId="28235" xr:uid="{00000000-0005-0000-0000-0000740E0000}"/>
    <cellStyle name="Millares 2 3 3 10 4" xfId="22836" xr:uid="{00000000-0005-0000-0000-0000750E0000}"/>
    <cellStyle name="Millares 2 3 3 11" xfId="16100" xr:uid="{00000000-0005-0000-0000-0000760E0000}"/>
    <cellStyle name="Millares 2 3 3 11 2" xfId="36254" xr:uid="{00000000-0005-0000-0000-0000770E0000}"/>
    <cellStyle name="Millares 2 3 3 11 3" xfId="29291" xr:uid="{00000000-0005-0000-0000-0000780E0000}"/>
    <cellStyle name="Millares 2 3 3 11 4" xfId="23066" xr:uid="{00000000-0005-0000-0000-0000790E0000}"/>
    <cellStyle name="Millares 2 3 3 12" xfId="17381" xr:uid="{00000000-0005-0000-0000-00007A0E0000}"/>
    <cellStyle name="Millares 2 3 3 12 2" xfId="36509" xr:uid="{00000000-0005-0000-0000-00007B0E0000}"/>
    <cellStyle name="Millares 2 3 3 12 3" xfId="30572" xr:uid="{00000000-0005-0000-0000-00007C0E0000}"/>
    <cellStyle name="Millares 2 3 3 12 4" xfId="23330" xr:uid="{00000000-0005-0000-0000-00007D0E0000}"/>
    <cellStyle name="Millares 2 3 3 13" xfId="18667" xr:uid="{00000000-0005-0000-0000-00007E0E0000}"/>
    <cellStyle name="Millares 2 3 3 13 2" xfId="36764" xr:uid="{00000000-0005-0000-0000-00007F0E0000}"/>
    <cellStyle name="Millares 2 3 3 13 3" xfId="31858" xr:uid="{00000000-0005-0000-0000-0000800E0000}"/>
    <cellStyle name="Millares 2 3 3 13 4" xfId="23585" xr:uid="{00000000-0005-0000-0000-0000810E0000}"/>
    <cellStyle name="Millares 2 3 3 14" xfId="19971" xr:uid="{00000000-0005-0000-0000-0000820E0000}"/>
    <cellStyle name="Millares 2 3 3 14 2" xfId="36993" xr:uid="{00000000-0005-0000-0000-0000830E0000}"/>
    <cellStyle name="Millares 2 3 3 14 3" xfId="33160" xr:uid="{00000000-0005-0000-0000-0000840E0000}"/>
    <cellStyle name="Millares 2 3 3 14 4" xfId="23814" xr:uid="{00000000-0005-0000-0000-0000850E0000}"/>
    <cellStyle name="Millares 2 3 3 15" xfId="24043" xr:uid="{00000000-0005-0000-0000-0000860E0000}"/>
    <cellStyle name="Millares 2 3 3 15 2" xfId="37222" xr:uid="{00000000-0005-0000-0000-0000870E0000}"/>
    <cellStyle name="Millares 2 3 3 16" xfId="24272" xr:uid="{00000000-0005-0000-0000-0000880E0000}"/>
    <cellStyle name="Millares 2 3 3 16 2" xfId="37451" xr:uid="{00000000-0005-0000-0000-0000890E0000}"/>
    <cellStyle name="Millares 2 3 3 17" xfId="24523" xr:uid="{00000000-0005-0000-0000-00008A0E0000}"/>
    <cellStyle name="Millares 2 3 3 17 2" xfId="37702" xr:uid="{00000000-0005-0000-0000-00008B0E0000}"/>
    <cellStyle name="Millares 2 3 3 18" xfId="34685" xr:uid="{00000000-0005-0000-0000-00008C0E0000}"/>
    <cellStyle name="Millares 2 3 3 19" xfId="25190" xr:uid="{00000000-0005-0000-0000-00008D0E0000}"/>
    <cellStyle name="Millares 2 3 3 2" xfId="12105" xr:uid="{00000000-0005-0000-0000-00008E0E0000}"/>
    <cellStyle name="Millares 2 3 3 2 10" xfId="24381" xr:uid="{00000000-0005-0000-0000-00008F0E0000}"/>
    <cellStyle name="Millares 2 3 3 2 10 2" xfId="37560" xr:uid="{00000000-0005-0000-0000-0000900E0000}"/>
    <cellStyle name="Millares 2 3 3 2 11" xfId="24632" xr:uid="{00000000-0005-0000-0000-0000910E0000}"/>
    <cellStyle name="Millares 2 3 3 2 11 2" xfId="37811" xr:uid="{00000000-0005-0000-0000-0000920E0000}"/>
    <cellStyle name="Millares 2 3 3 2 12" xfId="34791" xr:uid="{00000000-0005-0000-0000-0000930E0000}"/>
    <cellStyle name="Millares 2 3 3 2 13" xfId="25297" xr:uid="{00000000-0005-0000-0000-0000940E0000}"/>
    <cellStyle name="Millares 2 3 3 2 14" xfId="21603" xr:uid="{00000000-0005-0000-0000-0000950E0000}"/>
    <cellStyle name="Millares 2 3 3 2 2" xfId="13045" xr:uid="{00000000-0005-0000-0000-0000960E0000}"/>
    <cellStyle name="Millares 2 3 3 2 2 2" xfId="17064" xr:uid="{00000000-0005-0000-0000-0000970E0000}"/>
    <cellStyle name="Millares 2 3 3 2 2 2 2" xfId="30255" xr:uid="{00000000-0005-0000-0000-0000980E0000}"/>
    <cellStyle name="Millares 2 3 3 2 2 3" xfId="18344" xr:uid="{00000000-0005-0000-0000-0000990E0000}"/>
    <cellStyle name="Millares 2 3 3 2 2 3 2" xfId="31535" xr:uid="{00000000-0005-0000-0000-00009A0E0000}"/>
    <cellStyle name="Millares 2 3 3 2 2 4" xfId="19630" xr:uid="{00000000-0005-0000-0000-00009B0E0000}"/>
    <cellStyle name="Millares 2 3 3 2 2 4 2" xfId="32821" xr:uid="{00000000-0005-0000-0000-00009C0E0000}"/>
    <cellStyle name="Millares 2 3 3 2 2 5" xfId="20934" xr:uid="{00000000-0005-0000-0000-00009D0E0000}"/>
    <cellStyle name="Millares 2 3 3 2 2 5 2" xfId="34123" xr:uid="{00000000-0005-0000-0000-00009E0E0000}"/>
    <cellStyle name="Millares 2 3 3 2 2 6" xfId="35648" xr:uid="{00000000-0005-0000-0000-00009F0E0000}"/>
    <cellStyle name="Millares 2 3 3 2 2 7" xfId="26236" xr:uid="{00000000-0005-0000-0000-0000A00E0000}"/>
    <cellStyle name="Millares 2 3 3 2 2 8" xfId="22460" xr:uid="{00000000-0005-0000-0000-0000A10E0000}"/>
    <cellStyle name="Millares 2 3 3 2 3" xfId="14094" xr:uid="{00000000-0005-0000-0000-0000A20E0000}"/>
    <cellStyle name="Millares 2 3 3 2 3 2" xfId="21179" xr:uid="{00000000-0005-0000-0000-0000A30E0000}"/>
    <cellStyle name="Millares 2 3 3 2 3 2 2" xfId="34368" xr:uid="{00000000-0005-0000-0000-0000A40E0000}"/>
    <cellStyle name="Millares 2 3 3 2 3 3" xfId="35893" xr:uid="{00000000-0005-0000-0000-0000A50E0000}"/>
    <cellStyle name="Millares 2 3 3 2 3 4" xfId="27285" xr:uid="{00000000-0005-0000-0000-0000A60E0000}"/>
    <cellStyle name="Millares 2 3 3 2 3 5" xfId="22705" xr:uid="{00000000-0005-0000-0000-0000A70E0000}"/>
    <cellStyle name="Millares 2 3 3 2 4" xfId="15150" xr:uid="{00000000-0005-0000-0000-0000A80E0000}"/>
    <cellStyle name="Millares 2 3 3 2 4 2" xfId="36133" xr:uid="{00000000-0005-0000-0000-0000A90E0000}"/>
    <cellStyle name="Millares 2 3 3 2 4 3" xfId="28341" xr:uid="{00000000-0005-0000-0000-0000AA0E0000}"/>
    <cellStyle name="Millares 2 3 3 2 4 4" xfId="22945" xr:uid="{00000000-0005-0000-0000-0000AB0E0000}"/>
    <cellStyle name="Millares 2 3 3 2 5" xfId="16206" xr:uid="{00000000-0005-0000-0000-0000AC0E0000}"/>
    <cellStyle name="Millares 2 3 3 2 5 2" xfId="36363" xr:uid="{00000000-0005-0000-0000-0000AD0E0000}"/>
    <cellStyle name="Millares 2 3 3 2 5 3" xfId="29397" xr:uid="{00000000-0005-0000-0000-0000AE0E0000}"/>
    <cellStyle name="Millares 2 3 3 2 5 4" xfId="23175" xr:uid="{00000000-0005-0000-0000-0000AF0E0000}"/>
    <cellStyle name="Millares 2 3 3 2 6" xfId="17487" xr:uid="{00000000-0005-0000-0000-0000B00E0000}"/>
    <cellStyle name="Millares 2 3 3 2 6 2" xfId="36618" xr:uid="{00000000-0005-0000-0000-0000B10E0000}"/>
    <cellStyle name="Millares 2 3 3 2 6 3" xfId="30678" xr:uid="{00000000-0005-0000-0000-0000B20E0000}"/>
    <cellStyle name="Millares 2 3 3 2 6 4" xfId="23439" xr:uid="{00000000-0005-0000-0000-0000B30E0000}"/>
    <cellStyle name="Millares 2 3 3 2 7" xfId="18773" xr:uid="{00000000-0005-0000-0000-0000B40E0000}"/>
    <cellStyle name="Millares 2 3 3 2 7 2" xfId="36873" xr:uid="{00000000-0005-0000-0000-0000B50E0000}"/>
    <cellStyle name="Millares 2 3 3 2 7 3" xfId="31964" xr:uid="{00000000-0005-0000-0000-0000B60E0000}"/>
    <cellStyle name="Millares 2 3 3 2 7 4" xfId="23694" xr:uid="{00000000-0005-0000-0000-0000B70E0000}"/>
    <cellStyle name="Millares 2 3 3 2 8" xfId="20077" xr:uid="{00000000-0005-0000-0000-0000B80E0000}"/>
    <cellStyle name="Millares 2 3 3 2 8 2" xfId="37102" xr:uid="{00000000-0005-0000-0000-0000B90E0000}"/>
    <cellStyle name="Millares 2 3 3 2 8 3" xfId="33266" xr:uid="{00000000-0005-0000-0000-0000BA0E0000}"/>
    <cellStyle name="Millares 2 3 3 2 8 4" xfId="23923" xr:uid="{00000000-0005-0000-0000-0000BB0E0000}"/>
    <cellStyle name="Millares 2 3 3 2 9" xfId="24152" xr:uid="{00000000-0005-0000-0000-0000BC0E0000}"/>
    <cellStyle name="Millares 2 3 3 2 9 2" xfId="37331" xr:uid="{00000000-0005-0000-0000-0000BD0E0000}"/>
    <cellStyle name="Millares 2 3 3 20" xfId="21497" xr:uid="{00000000-0005-0000-0000-0000BE0E0000}"/>
    <cellStyle name="Millares 2 3 3 3" xfId="12201" xr:uid="{00000000-0005-0000-0000-0000BF0E0000}"/>
    <cellStyle name="Millares 2 3 3 3 10" xfId="25393" xr:uid="{00000000-0005-0000-0000-0000C00E0000}"/>
    <cellStyle name="Millares 2 3 3 3 11" xfId="21699" xr:uid="{00000000-0005-0000-0000-0000C10E0000}"/>
    <cellStyle name="Millares 2 3 3 3 2" xfId="13141" xr:uid="{00000000-0005-0000-0000-0000C20E0000}"/>
    <cellStyle name="Millares 2 3 3 3 2 2" xfId="26332" xr:uid="{00000000-0005-0000-0000-0000C30E0000}"/>
    <cellStyle name="Millares 2 3 3 3 3" xfId="14190" xr:uid="{00000000-0005-0000-0000-0000C40E0000}"/>
    <cellStyle name="Millares 2 3 3 3 3 2" xfId="27381" xr:uid="{00000000-0005-0000-0000-0000C50E0000}"/>
    <cellStyle name="Millares 2 3 3 3 4" xfId="15246" xr:uid="{00000000-0005-0000-0000-0000C60E0000}"/>
    <cellStyle name="Millares 2 3 3 3 4 2" xfId="28437" xr:uid="{00000000-0005-0000-0000-0000C70E0000}"/>
    <cellStyle name="Millares 2 3 3 3 5" xfId="16302" xr:uid="{00000000-0005-0000-0000-0000C80E0000}"/>
    <cellStyle name="Millares 2 3 3 3 5 2" xfId="29493" xr:uid="{00000000-0005-0000-0000-0000C90E0000}"/>
    <cellStyle name="Millares 2 3 3 3 6" xfId="17583" xr:uid="{00000000-0005-0000-0000-0000CA0E0000}"/>
    <cellStyle name="Millares 2 3 3 3 6 2" xfId="30774" xr:uid="{00000000-0005-0000-0000-0000CB0E0000}"/>
    <cellStyle name="Millares 2 3 3 3 7" xfId="18869" xr:uid="{00000000-0005-0000-0000-0000CC0E0000}"/>
    <cellStyle name="Millares 2 3 3 3 7 2" xfId="32060" xr:uid="{00000000-0005-0000-0000-0000CD0E0000}"/>
    <cellStyle name="Millares 2 3 3 3 8" xfId="20173" xr:uid="{00000000-0005-0000-0000-0000CE0E0000}"/>
    <cellStyle name="Millares 2 3 3 3 8 2" xfId="33362" xr:uid="{00000000-0005-0000-0000-0000CF0E0000}"/>
    <cellStyle name="Millares 2 3 3 3 9" xfId="34887" xr:uid="{00000000-0005-0000-0000-0000D00E0000}"/>
    <cellStyle name="Millares 2 3 3 4" xfId="12306" xr:uid="{00000000-0005-0000-0000-0000D10E0000}"/>
    <cellStyle name="Millares 2 3 3 4 10" xfId="25498" xr:uid="{00000000-0005-0000-0000-0000D20E0000}"/>
    <cellStyle name="Millares 2 3 3 4 11" xfId="21804" xr:uid="{00000000-0005-0000-0000-0000D30E0000}"/>
    <cellStyle name="Millares 2 3 3 4 2" xfId="13246" xr:uid="{00000000-0005-0000-0000-0000D40E0000}"/>
    <cellStyle name="Millares 2 3 3 4 2 2" xfId="26437" xr:uid="{00000000-0005-0000-0000-0000D50E0000}"/>
    <cellStyle name="Millares 2 3 3 4 3" xfId="14295" xr:uid="{00000000-0005-0000-0000-0000D60E0000}"/>
    <cellStyle name="Millares 2 3 3 4 3 2" xfId="27486" xr:uid="{00000000-0005-0000-0000-0000D70E0000}"/>
    <cellStyle name="Millares 2 3 3 4 4" xfId="15351" xr:uid="{00000000-0005-0000-0000-0000D80E0000}"/>
    <cellStyle name="Millares 2 3 3 4 4 2" xfId="28542" xr:uid="{00000000-0005-0000-0000-0000D90E0000}"/>
    <cellStyle name="Millares 2 3 3 4 5" xfId="16407" xr:uid="{00000000-0005-0000-0000-0000DA0E0000}"/>
    <cellStyle name="Millares 2 3 3 4 5 2" xfId="29598" xr:uid="{00000000-0005-0000-0000-0000DB0E0000}"/>
    <cellStyle name="Millares 2 3 3 4 6" xfId="17688" xr:uid="{00000000-0005-0000-0000-0000DC0E0000}"/>
    <cellStyle name="Millares 2 3 3 4 6 2" xfId="30879" xr:uid="{00000000-0005-0000-0000-0000DD0E0000}"/>
    <cellStyle name="Millares 2 3 3 4 7" xfId="18974" xr:uid="{00000000-0005-0000-0000-0000DE0E0000}"/>
    <cellStyle name="Millares 2 3 3 4 7 2" xfId="32165" xr:uid="{00000000-0005-0000-0000-0000DF0E0000}"/>
    <cellStyle name="Millares 2 3 3 4 8" xfId="20278" xr:uid="{00000000-0005-0000-0000-0000E00E0000}"/>
    <cellStyle name="Millares 2 3 3 4 8 2" xfId="33467" xr:uid="{00000000-0005-0000-0000-0000E10E0000}"/>
    <cellStyle name="Millares 2 3 3 4 9" xfId="34992" xr:uid="{00000000-0005-0000-0000-0000E20E0000}"/>
    <cellStyle name="Millares 2 3 3 5" xfId="12471" xr:uid="{00000000-0005-0000-0000-0000E30E0000}"/>
    <cellStyle name="Millares 2 3 3 5 10" xfId="25663" xr:uid="{00000000-0005-0000-0000-0000E40E0000}"/>
    <cellStyle name="Millares 2 3 3 5 11" xfId="21965" xr:uid="{00000000-0005-0000-0000-0000E50E0000}"/>
    <cellStyle name="Millares 2 3 3 5 2" xfId="13407" xr:uid="{00000000-0005-0000-0000-0000E60E0000}"/>
    <cellStyle name="Millares 2 3 3 5 2 2" xfId="26598" xr:uid="{00000000-0005-0000-0000-0000E70E0000}"/>
    <cellStyle name="Millares 2 3 3 5 3" xfId="14456" xr:uid="{00000000-0005-0000-0000-0000E80E0000}"/>
    <cellStyle name="Millares 2 3 3 5 3 2" xfId="27647" xr:uid="{00000000-0005-0000-0000-0000E90E0000}"/>
    <cellStyle name="Millares 2 3 3 5 4" xfId="15512" xr:uid="{00000000-0005-0000-0000-0000EA0E0000}"/>
    <cellStyle name="Millares 2 3 3 5 4 2" xfId="28703" xr:uid="{00000000-0005-0000-0000-0000EB0E0000}"/>
    <cellStyle name="Millares 2 3 3 5 5" xfId="16568" xr:uid="{00000000-0005-0000-0000-0000EC0E0000}"/>
    <cellStyle name="Millares 2 3 3 5 5 2" xfId="29759" xr:uid="{00000000-0005-0000-0000-0000ED0E0000}"/>
    <cellStyle name="Millares 2 3 3 5 6" xfId="17849" xr:uid="{00000000-0005-0000-0000-0000EE0E0000}"/>
    <cellStyle name="Millares 2 3 3 5 6 2" xfId="31040" xr:uid="{00000000-0005-0000-0000-0000EF0E0000}"/>
    <cellStyle name="Millares 2 3 3 5 7" xfId="19135" xr:uid="{00000000-0005-0000-0000-0000F00E0000}"/>
    <cellStyle name="Millares 2 3 3 5 7 2" xfId="32326" xr:uid="{00000000-0005-0000-0000-0000F10E0000}"/>
    <cellStyle name="Millares 2 3 3 5 8" xfId="20439" xr:uid="{00000000-0005-0000-0000-0000F20E0000}"/>
    <cellStyle name="Millares 2 3 3 5 8 2" xfId="33628" xr:uid="{00000000-0005-0000-0000-0000F30E0000}"/>
    <cellStyle name="Millares 2 3 3 5 9" xfId="35153" xr:uid="{00000000-0005-0000-0000-0000F40E0000}"/>
    <cellStyle name="Millares 2 3 3 6" xfId="12585" xr:uid="{00000000-0005-0000-0000-0000F50E0000}"/>
    <cellStyle name="Millares 2 3 3 6 10" xfId="25777" xr:uid="{00000000-0005-0000-0000-0000F60E0000}"/>
    <cellStyle name="Millares 2 3 3 6 11" xfId="22079" xr:uid="{00000000-0005-0000-0000-0000F70E0000}"/>
    <cellStyle name="Millares 2 3 3 6 2" xfId="13521" xr:uid="{00000000-0005-0000-0000-0000F80E0000}"/>
    <cellStyle name="Millares 2 3 3 6 2 2" xfId="26712" xr:uid="{00000000-0005-0000-0000-0000F90E0000}"/>
    <cellStyle name="Millares 2 3 3 6 3" xfId="14570" xr:uid="{00000000-0005-0000-0000-0000FA0E0000}"/>
    <cellStyle name="Millares 2 3 3 6 3 2" xfId="27761" xr:uid="{00000000-0005-0000-0000-0000FB0E0000}"/>
    <cellStyle name="Millares 2 3 3 6 4" xfId="15626" xr:uid="{00000000-0005-0000-0000-0000FC0E0000}"/>
    <cellStyle name="Millares 2 3 3 6 4 2" xfId="28817" xr:uid="{00000000-0005-0000-0000-0000FD0E0000}"/>
    <cellStyle name="Millares 2 3 3 6 5" xfId="16682" xr:uid="{00000000-0005-0000-0000-0000FE0E0000}"/>
    <cellStyle name="Millares 2 3 3 6 5 2" xfId="29873" xr:uid="{00000000-0005-0000-0000-0000FF0E0000}"/>
    <cellStyle name="Millares 2 3 3 6 6" xfId="17963" xr:uid="{00000000-0005-0000-0000-0000000F0000}"/>
    <cellStyle name="Millares 2 3 3 6 6 2" xfId="31154" xr:uid="{00000000-0005-0000-0000-0000010F0000}"/>
    <cellStyle name="Millares 2 3 3 6 7" xfId="19249" xr:uid="{00000000-0005-0000-0000-0000020F0000}"/>
    <cellStyle name="Millares 2 3 3 6 7 2" xfId="32440" xr:uid="{00000000-0005-0000-0000-0000030F0000}"/>
    <cellStyle name="Millares 2 3 3 6 8" xfId="20553" xr:uid="{00000000-0005-0000-0000-0000040F0000}"/>
    <cellStyle name="Millares 2 3 3 6 8 2" xfId="33742" xr:uid="{00000000-0005-0000-0000-0000050F0000}"/>
    <cellStyle name="Millares 2 3 3 6 9" xfId="35267" xr:uid="{00000000-0005-0000-0000-0000060F0000}"/>
    <cellStyle name="Millares 2 3 3 7" xfId="13672" xr:uid="{00000000-0005-0000-0000-0000070F0000}"/>
    <cellStyle name="Millares 2 3 3 7 10" xfId="22230" xr:uid="{00000000-0005-0000-0000-0000080F0000}"/>
    <cellStyle name="Millares 2 3 3 7 2" xfId="14721" xr:uid="{00000000-0005-0000-0000-0000090F0000}"/>
    <cellStyle name="Millares 2 3 3 7 2 2" xfId="27912" xr:uid="{00000000-0005-0000-0000-00000A0F0000}"/>
    <cellStyle name="Millares 2 3 3 7 3" xfId="15777" xr:uid="{00000000-0005-0000-0000-00000B0F0000}"/>
    <cellStyle name="Millares 2 3 3 7 3 2" xfId="28968" xr:uid="{00000000-0005-0000-0000-00000C0F0000}"/>
    <cellStyle name="Millares 2 3 3 7 4" xfId="16833" xr:uid="{00000000-0005-0000-0000-00000D0F0000}"/>
    <cellStyle name="Millares 2 3 3 7 4 2" xfId="30024" xr:uid="{00000000-0005-0000-0000-00000E0F0000}"/>
    <cellStyle name="Millares 2 3 3 7 5" xfId="18114" xr:uid="{00000000-0005-0000-0000-00000F0F0000}"/>
    <cellStyle name="Millares 2 3 3 7 5 2" xfId="31305" xr:uid="{00000000-0005-0000-0000-0000100F0000}"/>
    <cellStyle name="Millares 2 3 3 7 6" xfId="19400" xr:uid="{00000000-0005-0000-0000-0000110F0000}"/>
    <cellStyle name="Millares 2 3 3 7 6 2" xfId="32591" xr:uid="{00000000-0005-0000-0000-0000120F0000}"/>
    <cellStyle name="Millares 2 3 3 7 7" xfId="20704" xr:uid="{00000000-0005-0000-0000-0000130F0000}"/>
    <cellStyle name="Millares 2 3 3 7 7 2" xfId="33893" xr:uid="{00000000-0005-0000-0000-0000140F0000}"/>
    <cellStyle name="Millares 2 3 3 7 8" xfId="35418" xr:uid="{00000000-0005-0000-0000-0000150F0000}"/>
    <cellStyle name="Millares 2 3 3 7 9" xfId="26863" xr:uid="{00000000-0005-0000-0000-0000160F0000}"/>
    <cellStyle name="Millares 2 3 3 8" xfId="12939" xr:uid="{00000000-0005-0000-0000-0000170F0000}"/>
    <cellStyle name="Millares 2 3 3 8 2" xfId="16955" xr:uid="{00000000-0005-0000-0000-0000180F0000}"/>
    <cellStyle name="Millares 2 3 3 8 2 2" xfId="30146" xr:uid="{00000000-0005-0000-0000-0000190F0000}"/>
    <cellStyle name="Millares 2 3 3 8 3" xfId="18235" xr:uid="{00000000-0005-0000-0000-00001A0F0000}"/>
    <cellStyle name="Millares 2 3 3 8 3 2" xfId="31426" xr:uid="{00000000-0005-0000-0000-00001B0F0000}"/>
    <cellStyle name="Millares 2 3 3 8 4" xfId="19521" xr:uid="{00000000-0005-0000-0000-00001C0F0000}"/>
    <cellStyle name="Millares 2 3 3 8 4 2" xfId="32712" xr:uid="{00000000-0005-0000-0000-00001D0F0000}"/>
    <cellStyle name="Millares 2 3 3 8 5" xfId="20825" xr:uid="{00000000-0005-0000-0000-00001E0F0000}"/>
    <cellStyle name="Millares 2 3 3 8 5 2" xfId="34014" xr:uid="{00000000-0005-0000-0000-00001F0F0000}"/>
    <cellStyle name="Millares 2 3 3 8 6" xfId="35539" xr:uid="{00000000-0005-0000-0000-0000200F0000}"/>
    <cellStyle name="Millares 2 3 3 8 7" xfId="26130" xr:uid="{00000000-0005-0000-0000-0000210F0000}"/>
    <cellStyle name="Millares 2 3 3 8 8" xfId="22351" xr:uid="{00000000-0005-0000-0000-0000220F0000}"/>
    <cellStyle name="Millares 2 3 3 9" xfId="13988" xr:uid="{00000000-0005-0000-0000-0000230F0000}"/>
    <cellStyle name="Millares 2 3 3 9 2" xfId="21070" xr:uid="{00000000-0005-0000-0000-0000240F0000}"/>
    <cellStyle name="Millares 2 3 3 9 2 2" xfId="34259" xr:uid="{00000000-0005-0000-0000-0000250F0000}"/>
    <cellStyle name="Millares 2 3 3 9 3" xfId="35784" xr:uid="{00000000-0005-0000-0000-0000260F0000}"/>
    <cellStyle name="Millares 2 3 3 9 4" xfId="27179" xr:uid="{00000000-0005-0000-0000-0000270F0000}"/>
    <cellStyle name="Millares 2 3 3 9 5" xfId="22596" xr:uid="{00000000-0005-0000-0000-0000280F0000}"/>
    <cellStyle name="Millares 2 3 4" xfId="12073" xr:uid="{00000000-0005-0000-0000-0000290F0000}"/>
    <cellStyle name="Millares 2 3 4 10" xfId="24349" xr:uid="{00000000-0005-0000-0000-00002A0F0000}"/>
    <cellStyle name="Millares 2 3 4 10 2" xfId="37528" xr:uid="{00000000-0005-0000-0000-00002B0F0000}"/>
    <cellStyle name="Millares 2 3 4 11" xfId="24600" xr:uid="{00000000-0005-0000-0000-00002C0F0000}"/>
    <cellStyle name="Millares 2 3 4 11 2" xfId="37779" xr:uid="{00000000-0005-0000-0000-00002D0F0000}"/>
    <cellStyle name="Millares 2 3 4 12" xfId="34759" xr:uid="{00000000-0005-0000-0000-00002E0F0000}"/>
    <cellStyle name="Millares 2 3 4 13" xfId="25265" xr:uid="{00000000-0005-0000-0000-00002F0F0000}"/>
    <cellStyle name="Millares 2 3 4 14" xfId="21571" xr:uid="{00000000-0005-0000-0000-0000300F0000}"/>
    <cellStyle name="Millares 2 3 4 2" xfId="13013" xr:uid="{00000000-0005-0000-0000-0000310F0000}"/>
    <cellStyle name="Millares 2 3 4 2 2" xfId="17032" xr:uid="{00000000-0005-0000-0000-0000320F0000}"/>
    <cellStyle name="Millares 2 3 4 2 2 2" xfId="30223" xr:uid="{00000000-0005-0000-0000-0000330F0000}"/>
    <cellStyle name="Millares 2 3 4 2 3" xfId="18312" xr:uid="{00000000-0005-0000-0000-0000340F0000}"/>
    <cellStyle name="Millares 2 3 4 2 3 2" xfId="31503" xr:uid="{00000000-0005-0000-0000-0000350F0000}"/>
    <cellStyle name="Millares 2 3 4 2 4" xfId="19598" xr:uid="{00000000-0005-0000-0000-0000360F0000}"/>
    <cellStyle name="Millares 2 3 4 2 4 2" xfId="32789" xr:uid="{00000000-0005-0000-0000-0000370F0000}"/>
    <cellStyle name="Millares 2 3 4 2 5" xfId="20902" xr:uid="{00000000-0005-0000-0000-0000380F0000}"/>
    <cellStyle name="Millares 2 3 4 2 5 2" xfId="34091" xr:uid="{00000000-0005-0000-0000-0000390F0000}"/>
    <cellStyle name="Millares 2 3 4 2 6" xfId="35616" xr:uid="{00000000-0005-0000-0000-00003A0F0000}"/>
    <cellStyle name="Millares 2 3 4 2 7" xfId="26204" xr:uid="{00000000-0005-0000-0000-00003B0F0000}"/>
    <cellStyle name="Millares 2 3 4 2 8" xfId="22428" xr:uid="{00000000-0005-0000-0000-00003C0F0000}"/>
    <cellStyle name="Millares 2 3 4 3" xfId="14062" xr:uid="{00000000-0005-0000-0000-00003D0F0000}"/>
    <cellStyle name="Millares 2 3 4 3 2" xfId="21147" xr:uid="{00000000-0005-0000-0000-00003E0F0000}"/>
    <cellStyle name="Millares 2 3 4 3 2 2" xfId="34336" xr:uid="{00000000-0005-0000-0000-00003F0F0000}"/>
    <cellStyle name="Millares 2 3 4 3 3" xfId="35861" xr:uid="{00000000-0005-0000-0000-0000400F0000}"/>
    <cellStyle name="Millares 2 3 4 3 4" xfId="27253" xr:uid="{00000000-0005-0000-0000-0000410F0000}"/>
    <cellStyle name="Millares 2 3 4 3 5" xfId="22673" xr:uid="{00000000-0005-0000-0000-0000420F0000}"/>
    <cellStyle name="Millares 2 3 4 4" xfId="15118" xr:uid="{00000000-0005-0000-0000-0000430F0000}"/>
    <cellStyle name="Millares 2 3 4 4 2" xfId="36101" xr:uid="{00000000-0005-0000-0000-0000440F0000}"/>
    <cellStyle name="Millares 2 3 4 4 3" xfId="28309" xr:uid="{00000000-0005-0000-0000-0000450F0000}"/>
    <cellStyle name="Millares 2 3 4 4 4" xfId="22913" xr:uid="{00000000-0005-0000-0000-0000460F0000}"/>
    <cellStyle name="Millares 2 3 4 5" xfId="16174" xr:uid="{00000000-0005-0000-0000-0000470F0000}"/>
    <cellStyle name="Millares 2 3 4 5 2" xfId="36331" xr:uid="{00000000-0005-0000-0000-0000480F0000}"/>
    <cellStyle name="Millares 2 3 4 5 3" xfId="29365" xr:uid="{00000000-0005-0000-0000-0000490F0000}"/>
    <cellStyle name="Millares 2 3 4 5 4" xfId="23143" xr:uid="{00000000-0005-0000-0000-00004A0F0000}"/>
    <cellStyle name="Millares 2 3 4 6" xfId="17455" xr:uid="{00000000-0005-0000-0000-00004B0F0000}"/>
    <cellStyle name="Millares 2 3 4 6 2" xfId="36586" xr:uid="{00000000-0005-0000-0000-00004C0F0000}"/>
    <cellStyle name="Millares 2 3 4 6 3" xfId="30646" xr:uid="{00000000-0005-0000-0000-00004D0F0000}"/>
    <cellStyle name="Millares 2 3 4 6 4" xfId="23407" xr:uid="{00000000-0005-0000-0000-00004E0F0000}"/>
    <cellStyle name="Millares 2 3 4 7" xfId="18741" xr:uid="{00000000-0005-0000-0000-00004F0F0000}"/>
    <cellStyle name="Millares 2 3 4 7 2" xfId="36841" xr:uid="{00000000-0005-0000-0000-0000500F0000}"/>
    <cellStyle name="Millares 2 3 4 7 3" xfId="31932" xr:uid="{00000000-0005-0000-0000-0000510F0000}"/>
    <cellStyle name="Millares 2 3 4 7 4" xfId="23662" xr:uid="{00000000-0005-0000-0000-0000520F0000}"/>
    <cellStyle name="Millares 2 3 4 8" xfId="20045" xr:uid="{00000000-0005-0000-0000-0000530F0000}"/>
    <cellStyle name="Millares 2 3 4 8 2" xfId="37070" xr:uid="{00000000-0005-0000-0000-0000540F0000}"/>
    <cellStyle name="Millares 2 3 4 8 3" xfId="33234" xr:uid="{00000000-0005-0000-0000-0000550F0000}"/>
    <cellStyle name="Millares 2 3 4 8 4" xfId="23891" xr:uid="{00000000-0005-0000-0000-0000560F0000}"/>
    <cellStyle name="Millares 2 3 4 9" xfId="24120" xr:uid="{00000000-0005-0000-0000-0000570F0000}"/>
    <cellStyle name="Millares 2 3 4 9 2" xfId="37299" xr:uid="{00000000-0005-0000-0000-0000580F0000}"/>
    <cellStyle name="Millares 2 3 5" xfId="12169" xr:uid="{00000000-0005-0000-0000-0000590F0000}"/>
    <cellStyle name="Millares 2 3 5 10" xfId="25361" xr:uid="{00000000-0005-0000-0000-00005A0F0000}"/>
    <cellStyle name="Millares 2 3 5 11" xfId="21667" xr:uid="{00000000-0005-0000-0000-00005B0F0000}"/>
    <cellStyle name="Millares 2 3 5 2" xfId="13109" xr:uid="{00000000-0005-0000-0000-00005C0F0000}"/>
    <cellStyle name="Millares 2 3 5 2 2" xfId="26300" xr:uid="{00000000-0005-0000-0000-00005D0F0000}"/>
    <cellStyle name="Millares 2 3 5 3" xfId="14158" xr:uid="{00000000-0005-0000-0000-00005E0F0000}"/>
    <cellStyle name="Millares 2 3 5 3 2" xfId="27349" xr:uid="{00000000-0005-0000-0000-00005F0F0000}"/>
    <cellStyle name="Millares 2 3 5 4" xfId="15214" xr:uid="{00000000-0005-0000-0000-0000600F0000}"/>
    <cellStyle name="Millares 2 3 5 4 2" xfId="28405" xr:uid="{00000000-0005-0000-0000-0000610F0000}"/>
    <cellStyle name="Millares 2 3 5 5" xfId="16270" xr:uid="{00000000-0005-0000-0000-0000620F0000}"/>
    <cellStyle name="Millares 2 3 5 5 2" xfId="29461" xr:uid="{00000000-0005-0000-0000-0000630F0000}"/>
    <cellStyle name="Millares 2 3 5 6" xfId="17551" xr:uid="{00000000-0005-0000-0000-0000640F0000}"/>
    <cellStyle name="Millares 2 3 5 6 2" xfId="30742" xr:uid="{00000000-0005-0000-0000-0000650F0000}"/>
    <cellStyle name="Millares 2 3 5 7" xfId="18837" xr:uid="{00000000-0005-0000-0000-0000660F0000}"/>
    <cellStyle name="Millares 2 3 5 7 2" xfId="32028" xr:uid="{00000000-0005-0000-0000-0000670F0000}"/>
    <cellStyle name="Millares 2 3 5 8" xfId="20141" xr:uid="{00000000-0005-0000-0000-0000680F0000}"/>
    <cellStyle name="Millares 2 3 5 8 2" xfId="33330" xr:uid="{00000000-0005-0000-0000-0000690F0000}"/>
    <cellStyle name="Millares 2 3 5 9" xfId="34855" xr:uid="{00000000-0005-0000-0000-00006A0F0000}"/>
    <cellStyle name="Millares 2 3 6" xfId="12274" xr:uid="{00000000-0005-0000-0000-00006B0F0000}"/>
    <cellStyle name="Millares 2 3 6 10" xfId="25466" xr:uid="{00000000-0005-0000-0000-00006C0F0000}"/>
    <cellStyle name="Millares 2 3 6 11" xfId="21772" xr:uid="{00000000-0005-0000-0000-00006D0F0000}"/>
    <cellStyle name="Millares 2 3 6 2" xfId="13214" xr:uid="{00000000-0005-0000-0000-00006E0F0000}"/>
    <cellStyle name="Millares 2 3 6 2 2" xfId="26405" xr:uid="{00000000-0005-0000-0000-00006F0F0000}"/>
    <cellStyle name="Millares 2 3 6 3" xfId="14263" xr:uid="{00000000-0005-0000-0000-0000700F0000}"/>
    <cellStyle name="Millares 2 3 6 3 2" xfId="27454" xr:uid="{00000000-0005-0000-0000-0000710F0000}"/>
    <cellStyle name="Millares 2 3 6 4" xfId="15319" xr:uid="{00000000-0005-0000-0000-0000720F0000}"/>
    <cellStyle name="Millares 2 3 6 4 2" xfId="28510" xr:uid="{00000000-0005-0000-0000-0000730F0000}"/>
    <cellStyle name="Millares 2 3 6 5" xfId="16375" xr:uid="{00000000-0005-0000-0000-0000740F0000}"/>
    <cellStyle name="Millares 2 3 6 5 2" xfId="29566" xr:uid="{00000000-0005-0000-0000-0000750F0000}"/>
    <cellStyle name="Millares 2 3 6 6" xfId="17656" xr:uid="{00000000-0005-0000-0000-0000760F0000}"/>
    <cellStyle name="Millares 2 3 6 6 2" xfId="30847" xr:uid="{00000000-0005-0000-0000-0000770F0000}"/>
    <cellStyle name="Millares 2 3 6 7" xfId="18942" xr:uid="{00000000-0005-0000-0000-0000780F0000}"/>
    <cellStyle name="Millares 2 3 6 7 2" xfId="32133" xr:uid="{00000000-0005-0000-0000-0000790F0000}"/>
    <cellStyle name="Millares 2 3 6 8" xfId="20246" xr:uid="{00000000-0005-0000-0000-00007A0F0000}"/>
    <cellStyle name="Millares 2 3 6 8 2" xfId="33435" xr:uid="{00000000-0005-0000-0000-00007B0F0000}"/>
    <cellStyle name="Millares 2 3 6 9" xfId="34960" xr:uid="{00000000-0005-0000-0000-00007C0F0000}"/>
    <cellStyle name="Millares 2 3 7" xfId="12439" xr:uid="{00000000-0005-0000-0000-00007D0F0000}"/>
    <cellStyle name="Millares 2 3 7 10" xfId="25631" xr:uid="{00000000-0005-0000-0000-00007E0F0000}"/>
    <cellStyle name="Millares 2 3 7 11" xfId="21933" xr:uid="{00000000-0005-0000-0000-00007F0F0000}"/>
    <cellStyle name="Millares 2 3 7 2" xfId="13375" xr:uid="{00000000-0005-0000-0000-0000800F0000}"/>
    <cellStyle name="Millares 2 3 7 2 2" xfId="26566" xr:uid="{00000000-0005-0000-0000-0000810F0000}"/>
    <cellStyle name="Millares 2 3 7 3" xfId="14424" xr:uid="{00000000-0005-0000-0000-0000820F0000}"/>
    <cellStyle name="Millares 2 3 7 3 2" xfId="27615" xr:uid="{00000000-0005-0000-0000-0000830F0000}"/>
    <cellStyle name="Millares 2 3 7 4" xfId="15480" xr:uid="{00000000-0005-0000-0000-0000840F0000}"/>
    <cellStyle name="Millares 2 3 7 4 2" xfId="28671" xr:uid="{00000000-0005-0000-0000-0000850F0000}"/>
    <cellStyle name="Millares 2 3 7 5" xfId="16536" xr:uid="{00000000-0005-0000-0000-0000860F0000}"/>
    <cellStyle name="Millares 2 3 7 5 2" xfId="29727" xr:uid="{00000000-0005-0000-0000-0000870F0000}"/>
    <cellStyle name="Millares 2 3 7 6" xfId="17817" xr:uid="{00000000-0005-0000-0000-0000880F0000}"/>
    <cellStyle name="Millares 2 3 7 6 2" xfId="31008" xr:uid="{00000000-0005-0000-0000-0000890F0000}"/>
    <cellStyle name="Millares 2 3 7 7" xfId="19103" xr:uid="{00000000-0005-0000-0000-00008A0F0000}"/>
    <cellStyle name="Millares 2 3 7 7 2" xfId="32294" xr:uid="{00000000-0005-0000-0000-00008B0F0000}"/>
    <cellStyle name="Millares 2 3 7 8" xfId="20407" xr:uid="{00000000-0005-0000-0000-00008C0F0000}"/>
    <cellStyle name="Millares 2 3 7 8 2" xfId="33596" xr:uid="{00000000-0005-0000-0000-00008D0F0000}"/>
    <cellStyle name="Millares 2 3 7 9" xfId="35121" xr:uid="{00000000-0005-0000-0000-00008E0F0000}"/>
    <cellStyle name="Millares 2 3 8" xfId="12553" xr:uid="{00000000-0005-0000-0000-00008F0F0000}"/>
    <cellStyle name="Millares 2 3 8 10" xfId="25745" xr:uid="{00000000-0005-0000-0000-0000900F0000}"/>
    <cellStyle name="Millares 2 3 8 11" xfId="22047" xr:uid="{00000000-0005-0000-0000-0000910F0000}"/>
    <cellStyle name="Millares 2 3 8 2" xfId="13489" xr:uid="{00000000-0005-0000-0000-0000920F0000}"/>
    <cellStyle name="Millares 2 3 8 2 2" xfId="26680" xr:uid="{00000000-0005-0000-0000-0000930F0000}"/>
    <cellStyle name="Millares 2 3 8 3" xfId="14538" xr:uid="{00000000-0005-0000-0000-0000940F0000}"/>
    <cellStyle name="Millares 2 3 8 3 2" xfId="27729" xr:uid="{00000000-0005-0000-0000-0000950F0000}"/>
    <cellStyle name="Millares 2 3 8 4" xfId="15594" xr:uid="{00000000-0005-0000-0000-0000960F0000}"/>
    <cellStyle name="Millares 2 3 8 4 2" xfId="28785" xr:uid="{00000000-0005-0000-0000-0000970F0000}"/>
    <cellStyle name="Millares 2 3 8 5" xfId="16650" xr:uid="{00000000-0005-0000-0000-0000980F0000}"/>
    <cellStyle name="Millares 2 3 8 5 2" xfId="29841" xr:uid="{00000000-0005-0000-0000-0000990F0000}"/>
    <cellStyle name="Millares 2 3 8 6" xfId="17931" xr:uid="{00000000-0005-0000-0000-00009A0F0000}"/>
    <cellStyle name="Millares 2 3 8 6 2" xfId="31122" xr:uid="{00000000-0005-0000-0000-00009B0F0000}"/>
    <cellStyle name="Millares 2 3 8 7" xfId="19217" xr:uid="{00000000-0005-0000-0000-00009C0F0000}"/>
    <cellStyle name="Millares 2 3 8 7 2" xfId="32408" xr:uid="{00000000-0005-0000-0000-00009D0F0000}"/>
    <cellStyle name="Millares 2 3 8 8" xfId="20521" xr:uid="{00000000-0005-0000-0000-00009E0F0000}"/>
    <cellStyle name="Millares 2 3 8 8 2" xfId="33710" xr:uid="{00000000-0005-0000-0000-00009F0F0000}"/>
    <cellStyle name="Millares 2 3 8 9" xfId="35235" xr:uid="{00000000-0005-0000-0000-0000A00F0000}"/>
    <cellStyle name="Millares 2 3 9" xfId="13640" xr:uid="{00000000-0005-0000-0000-0000A10F0000}"/>
    <cellStyle name="Millares 2 3 9 10" xfId="22198" xr:uid="{00000000-0005-0000-0000-0000A20F0000}"/>
    <cellStyle name="Millares 2 3 9 2" xfId="14689" xr:uid="{00000000-0005-0000-0000-0000A30F0000}"/>
    <cellStyle name="Millares 2 3 9 2 2" xfId="27880" xr:uid="{00000000-0005-0000-0000-0000A40F0000}"/>
    <cellStyle name="Millares 2 3 9 3" xfId="15745" xr:uid="{00000000-0005-0000-0000-0000A50F0000}"/>
    <cellStyle name="Millares 2 3 9 3 2" xfId="28936" xr:uid="{00000000-0005-0000-0000-0000A60F0000}"/>
    <cellStyle name="Millares 2 3 9 4" xfId="16801" xr:uid="{00000000-0005-0000-0000-0000A70F0000}"/>
    <cellStyle name="Millares 2 3 9 4 2" xfId="29992" xr:uid="{00000000-0005-0000-0000-0000A80F0000}"/>
    <cellStyle name="Millares 2 3 9 5" xfId="18082" xr:uid="{00000000-0005-0000-0000-0000A90F0000}"/>
    <cellStyle name="Millares 2 3 9 5 2" xfId="31273" xr:uid="{00000000-0005-0000-0000-0000AA0F0000}"/>
    <cellStyle name="Millares 2 3 9 6" xfId="19368" xr:uid="{00000000-0005-0000-0000-0000AB0F0000}"/>
    <cellStyle name="Millares 2 3 9 6 2" xfId="32559" xr:uid="{00000000-0005-0000-0000-0000AC0F0000}"/>
    <cellStyle name="Millares 2 3 9 7" xfId="20672" xr:uid="{00000000-0005-0000-0000-0000AD0F0000}"/>
    <cellStyle name="Millares 2 3 9 7 2" xfId="33861" xr:uid="{00000000-0005-0000-0000-0000AE0F0000}"/>
    <cellStyle name="Millares 2 3 9 8" xfId="35386" xr:uid="{00000000-0005-0000-0000-0000AF0F0000}"/>
    <cellStyle name="Millares 2 3 9 9" xfId="26831" xr:uid="{00000000-0005-0000-0000-0000B00F0000}"/>
    <cellStyle name="Millares 2 30" xfId="13732" xr:uid="{00000000-0005-0000-0000-0000B10F0000}"/>
    <cellStyle name="Millares 2 30 2" xfId="18407" xr:uid="{00000000-0005-0000-0000-0000B20F0000}"/>
    <cellStyle name="Millares 2 30 2 2" xfId="31598" xr:uid="{00000000-0005-0000-0000-0000B30F0000}"/>
    <cellStyle name="Millares 2 30 3" xfId="19693" xr:uid="{00000000-0005-0000-0000-0000B40F0000}"/>
    <cellStyle name="Millares 2 30 3 2" xfId="32884" xr:uid="{00000000-0005-0000-0000-0000B50F0000}"/>
    <cellStyle name="Millares 2 30 4" xfId="20997" xr:uid="{00000000-0005-0000-0000-0000B60F0000}"/>
    <cellStyle name="Millares 2 30 4 2" xfId="34186" xr:uid="{00000000-0005-0000-0000-0000B70F0000}"/>
    <cellStyle name="Millares 2 30 5" xfId="35711" xr:uid="{00000000-0005-0000-0000-0000B80F0000}"/>
    <cellStyle name="Millares 2 30 6" xfId="26923" xr:uid="{00000000-0005-0000-0000-0000B90F0000}"/>
    <cellStyle name="Millares 2 30 7" xfId="22523" xr:uid="{00000000-0005-0000-0000-0000BA0F0000}"/>
    <cellStyle name="Millares 2 31" xfId="14788" xr:uid="{00000000-0005-0000-0000-0000BB0F0000}"/>
    <cellStyle name="Millares 2 31 2" xfId="18409" xr:uid="{00000000-0005-0000-0000-0000BC0F0000}"/>
    <cellStyle name="Millares 2 31 2 2" xfId="31600" xr:uid="{00000000-0005-0000-0000-0000BD0F0000}"/>
    <cellStyle name="Millares 2 31 3" xfId="19695" xr:uid="{00000000-0005-0000-0000-0000BE0F0000}"/>
    <cellStyle name="Millares 2 31 3 2" xfId="32886" xr:uid="{00000000-0005-0000-0000-0000BF0F0000}"/>
    <cellStyle name="Millares 2 31 4" xfId="20999" xr:uid="{00000000-0005-0000-0000-0000C00F0000}"/>
    <cellStyle name="Millares 2 31 4 2" xfId="34188" xr:uid="{00000000-0005-0000-0000-0000C10F0000}"/>
    <cellStyle name="Millares 2 31 5" xfId="35713" xr:uid="{00000000-0005-0000-0000-0000C20F0000}"/>
    <cellStyle name="Millares 2 31 6" xfId="27979" xr:uid="{00000000-0005-0000-0000-0000C30F0000}"/>
    <cellStyle name="Millares 2 31 7" xfId="22525" xr:uid="{00000000-0005-0000-0000-0000C40F0000}"/>
    <cellStyle name="Millares 2 32" xfId="15844" xr:uid="{00000000-0005-0000-0000-0000C50F0000}"/>
    <cellStyle name="Millares 2 32 2" xfId="19698" xr:uid="{00000000-0005-0000-0000-0000C60F0000}"/>
    <cellStyle name="Millares 2 32 2 2" xfId="32889" xr:uid="{00000000-0005-0000-0000-0000C70F0000}"/>
    <cellStyle name="Millares 2 32 3" xfId="21002" xr:uid="{00000000-0005-0000-0000-0000C80F0000}"/>
    <cellStyle name="Millares 2 32 3 2" xfId="34191" xr:uid="{00000000-0005-0000-0000-0000C90F0000}"/>
    <cellStyle name="Millares 2 32 4" xfId="35716" xr:uid="{00000000-0005-0000-0000-0000CA0F0000}"/>
    <cellStyle name="Millares 2 32 5" xfId="29035" xr:uid="{00000000-0005-0000-0000-0000CB0F0000}"/>
    <cellStyle name="Millares 2 32 6" xfId="22528" xr:uid="{00000000-0005-0000-0000-0000CC0F0000}"/>
    <cellStyle name="Millares 2 33" xfId="17125" xr:uid="{00000000-0005-0000-0000-0000CD0F0000}"/>
    <cellStyle name="Millares 2 33 2" xfId="19702" xr:uid="{00000000-0005-0000-0000-0000CE0F0000}"/>
    <cellStyle name="Millares 2 33 2 2" xfId="32893" xr:uid="{00000000-0005-0000-0000-0000CF0F0000}"/>
    <cellStyle name="Millares 2 33 3" xfId="21006" xr:uid="{00000000-0005-0000-0000-0000D00F0000}"/>
    <cellStyle name="Millares 2 33 3 2" xfId="34195" xr:uid="{00000000-0005-0000-0000-0000D10F0000}"/>
    <cellStyle name="Millares 2 33 4" xfId="35720" xr:uid="{00000000-0005-0000-0000-0000D20F0000}"/>
    <cellStyle name="Millares 2 33 5" xfId="30316" xr:uid="{00000000-0005-0000-0000-0000D30F0000}"/>
    <cellStyle name="Millares 2 33 6" xfId="22532" xr:uid="{00000000-0005-0000-0000-0000D40F0000}"/>
    <cellStyle name="Millares 2 34" xfId="19707" xr:uid="{00000000-0005-0000-0000-0000D50F0000}"/>
    <cellStyle name="Millares 2 34 2" xfId="21010" xr:uid="{00000000-0005-0000-0000-0000D60F0000}"/>
    <cellStyle name="Millares 2 34 2 2" xfId="34199" xr:uid="{00000000-0005-0000-0000-0000D70F0000}"/>
    <cellStyle name="Millares 2 34 3" xfId="35724" xr:uid="{00000000-0005-0000-0000-0000D80F0000}"/>
    <cellStyle name="Millares 2 34 4" xfId="32897" xr:uid="{00000000-0005-0000-0000-0000D90F0000}"/>
    <cellStyle name="Millares 2 34 5" xfId="22536" xr:uid="{00000000-0005-0000-0000-0000DA0F0000}"/>
    <cellStyle name="Millares 2 35" xfId="19709" xr:uid="{00000000-0005-0000-0000-0000DB0F0000}"/>
    <cellStyle name="Millares 2 35 2" xfId="21012" xr:uid="{00000000-0005-0000-0000-0000DC0F0000}"/>
    <cellStyle name="Millares 2 35 2 2" xfId="34201" xr:uid="{00000000-0005-0000-0000-0000DD0F0000}"/>
    <cellStyle name="Millares 2 35 3" xfId="35726" xr:uid="{00000000-0005-0000-0000-0000DE0F0000}"/>
    <cellStyle name="Millares 2 35 4" xfId="32899" xr:uid="{00000000-0005-0000-0000-0000DF0F0000}"/>
    <cellStyle name="Millares 2 35 5" xfId="22538" xr:uid="{00000000-0005-0000-0000-0000E00F0000}"/>
    <cellStyle name="Millares 2 36" xfId="18411" xr:uid="{00000000-0005-0000-0000-0000E10F0000}"/>
    <cellStyle name="Millares 2 36 2" xfId="21021" xr:uid="{00000000-0005-0000-0000-0000E20F0000}"/>
    <cellStyle name="Millares 2 36 2 2" xfId="34210" xr:uid="{00000000-0005-0000-0000-0000E30F0000}"/>
    <cellStyle name="Millares 2 36 3" xfId="35735" xr:uid="{00000000-0005-0000-0000-0000E40F0000}"/>
    <cellStyle name="Millares 2 36 4" xfId="31602" xr:uid="{00000000-0005-0000-0000-0000E50F0000}"/>
    <cellStyle name="Millares 2 36 5" xfId="22547" xr:uid="{00000000-0005-0000-0000-0000E60F0000}"/>
    <cellStyle name="Millares 2 37" xfId="19715" xr:uid="{00000000-0005-0000-0000-0000E70F0000}"/>
    <cellStyle name="Millares 2 37 2" xfId="35965" xr:uid="{00000000-0005-0000-0000-0000E80F0000}"/>
    <cellStyle name="Millares 2 37 3" xfId="32904" xr:uid="{00000000-0005-0000-0000-0000E90F0000}"/>
    <cellStyle name="Millares 2 37 4" xfId="22777" xr:uid="{00000000-0005-0000-0000-0000EA0F0000}"/>
    <cellStyle name="Millares 2 38" xfId="22779" xr:uid="{00000000-0005-0000-0000-0000EB0F0000}"/>
    <cellStyle name="Millares 2 38 2" xfId="35967" xr:uid="{00000000-0005-0000-0000-0000EC0F0000}"/>
    <cellStyle name="Millares 2 39" xfId="22788" xr:uid="{00000000-0005-0000-0000-0000ED0F0000}"/>
    <cellStyle name="Millares 2 39 2" xfId="35976" xr:uid="{00000000-0005-0000-0000-0000EE0F0000}"/>
    <cellStyle name="Millares 2 4" xfId="4432" xr:uid="{00000000-0005-0000-0000-0000EF0F0000}"/>
    <cellStyle name="Millares 2 4 10" xfId="13833" xr:uid="{00000000-0005-0000-0000-0000F00F0000}"/>
    <cellStyle name="Millares 2 4 10 2" xfId="21086" xr:uid="{00000000-0005-0000-0000-0000F10F0000}"/>
    <cellStyle name="Millares 2 4 10 2 2" xfId="34275" xr:uid="{00000000-0005-0000-0000-0000F20F0000}"/>
    <cellStyle name="Millares 2 4 10 3" xfId="35800" xr:uid="{00000000-0005-0000-0000-0000F30F0000}"/>
    <cellStyle name="Millares 2 4 10 4" xfId="27024" xr:uid="{00000000-0005-0000-0000-0000F40F0000}"/>
    <cellStyle name="Millares 2 4 10 5" xfId="22612" xr:uid="{00000000-0005-0000-0000-0000F50F0000}"/>
    <cellStyle name="Millares 2 4 11" xfId="14889" xr:uid="{00000000-0005-0000-0000-0000F60F0000}"/>
    <cellStyle name="Millares 2 4 11 2" xfId="36040" xr:uid="{00000000-0005-0000-0000-0000F70F0000}"/>
    <cellStyle name="Millares 2 4 11 3" xfId="28080" xr:uid="{00000000-0005-0000-0000-0000F80F0000}"/>
    <cellStyle name="Millares 2 4 11 4" xfId="22852" xr:uid="{00000000-0005-0000-0000-0000F90F0000}"/>
    <cellStyle name="Millares 2 4 12" xfId="15945" xr:uid="{00000000-0005-0000-0000-0000FA0F0000}"/>
    <cellStyle name="Millares 2 4 12 2" xfId="36270" xr:uid="{00000000-0005-0000-0000-0000FB0F0000}"/>
    <cellStyle name="Millares 2 4 12 3" xfId="29136" xr:uid="{00000000-0005-0000-0000-0000FC0F0000}"/>
    <cellStyle name="Millares 2 4 12 4" xfId="23082" xr:uid="{00000000-0005-0000-0000-0000FD0F0000}"/>
    <cellStyle name="Millares 2 4 13" xfId="17226" xr:uid="{00000000-0005-0000-0000-0000FE0F0000}"/>
    <cellStyle name="Millares 2 4 13 2" xfId="36525" xr:uid="{00000000-0005-0000-0000-0000FF0F0000}"/>
    <cellStyle name="Millares 2 4 13 3" xfId="30417" xr:uid="{00000000-0005-0000-0000-000000100000}"/>
    <cellStyle name="Millares 2 4 13 4" xfId="23346" xr:uid="{00000000-0005-0000-0000-000001100000}"/>
    <cellStyle name="Millares 2 4 14" xfId="18512" xr:uid="{00000000-0005-0000-0000-000002100000}"/>
    <cellStyle name="Millares 2 4 14 2" xfId="36780" xr:uid="{00000000-0005-0000-0000-000003100000}"/>
    <cellStyle name="Millares 2 4 14 3" xfId="31703" xr:uid="{00000000-0005-0000-0000-000004100000}"/>
    <cellStyle name="Millares 2 4 14 4" xfId="23601" xr:uid="{00000000-0005-0000-0000-000005100000}"/>
    <cellStyle name="Millares 2 4 15" xfId="19816" xr:uid="{00000000-0005-0000-0000-000006100000}"/>
    <cellStyle name="Millares 2 4 15 2" xfId="37009" xr:uid="{00000000-0005-0000-0000-000007100000}"/>
    <cellStyle name="Millares 2 4 15 3" xfId="33005" xr:uid="{00000000-0005-0000-0000-000008100000}"/>
    <cellStyle name="Millares 2 4 15 4" xfId="23830" xr:uid="{00000000-0005-0000-0000-000009100000}"/>
    <cellStyle name="Millares 2 4 16" xfId="24059" xr:uid="{00000000-0005-0000-0000-00000A100000}"/>
    <cellStyle name="Millares 2 4 16 2" xfId="37238" xr:uid="{00000000-0005-0000-0000-00000B100000}"/>
    <cellStyle name="Millares 2 4 17" xfId="24288" xr:uid="{00000000-0005-0000-0000-00000C100000}"/>
    <cellStyle name="Millares 2 4 17 2" xfId="37467" xr:uid="{00000000-0005-0000-0000-00000D100000}"/>
    <cellStyle name="Millares 2 4 18" xfId="24539" xr:uid="{00000000-0005-0000-0000-00000E100000}"/>
    <cellStyle name="Millares 2 4 18 2" xfId="37718" xr:uid="{00000000-0005-0000-0000-00000F100000}"/>
    <cellStyle name="Millares 2 4 19" xfId="34530" xr:uid="{00000000-0005-0000-0000-000010100000}"/>
    <cellStyle name="Millares 2 4 2" xfId="12014" xr:uid="{00000000-0005-0000-0000-000011100000}"/>
    <cellStyle name="Millares 2 4 2 10" xfId="24397" xr:uid="{00000000-0005-0000-0000-000012100000}"/>
    <cellStyle name="Millares 2 4 2 10 2" xfId="37576" xr:uid="{00000000-0005-0000-0000-000013100000}"/>
    <cellStyle name="Millares 2 4 2 11" xfId="24648" xr:uid="{00000000-0005-0000-0000-000014100000}"/>
    <cellStyle name="Millares 2 4 2 11 2" xfId="37827" xr:uid="{00000000-0005-0000-0000-000015100000}"/>
    <cellStyle name="Millares 2 4 2 12" xfId="34701" xr:uid="{00000000-0005-0000-0000-000016100000}"/>
    <cellStyle name="Millares 2 4 2 13" xfId="25206" xr:uid="{00000000-0005-0000-0000-000017100000}"/>
    <cellStyle name="Millares 2 4 2 14" xfId="21513" xr:uid="{00000000-0005-0000-0000-000018100000}"/>
    <cellStyle name="Millares 2 4 2 2" xfId="12955" xr:uid="{00000000-0005-0000-0000-000019100000}"/>
    <cellStyle name="Millares 2 4 2 2 2" xfId="17080" xr:uid="{00000000-0005-0000-0000-00001A100000}"/>
    <cellStyle name="Millares 2 4 2 2 2 2" xfId="30271" xr:uid="{00000000-0005-0000-0000-00001B100000}"/>
    <cellStyle name="Millares 2 4 2 2 3" xfId="18360" xr:uid="{00000000-0005-0000-0000-00001C100000}"/>
    <cellStyle name="Millares 2 4 2 2 3 2" xfId="31551" xr:uid="{00000000-0005-0000-0000-00001D100000}"/>
    <cellStyle name="Millares 2 4 2 2 4" xfId="19646" xr:uid="{00000000-0005-0000-0000-00001E100000}"/>
    <cellStyle name="Millares 2 4 2 2 4 2" xfId="32837" xr:uid="{00000000-0005-0000-0000-00001F100000}"/>
    <cellStyle name="Millares 2 4 2 2 5" xfId="20950" xr:uid="{00000000-0005-0000-0000-000020100000}"/>
    <cellStyle name="Millares 2 4 2 2 5 2" xfId="34139" xr:uid="{00000000-0005-0000-0000-000021100000}"/>
    <cellStyle name="Millares 2 4 2 2 6" xfId="35664" xr:uid="{00000000-0005-0000-0000-000022100000}"/>
    <cellStyle name="Millares 2 4 2 2 7" xfId="26146" xr:uid="{00000000-0005-0000-0000-000023100000}"/>
    <cellStyle name="Millares 2 4 2 2 8" xfId="22476" xr:uid="{00000000-0005-0000-0000-000024100000}"/>
    <cellStyle name="Millares 2 4 2 3" xfId="14004" xr:uid="{00000000-0005-0000-0000-000025100000}"/>
    <cellStyle name="Millares 2 4 2 3 2" xfId="21195" xr:uid="{00000000-0005-0000-0000-000026100000}"/>
    <cellStyle name="Millares 2 4 2 3 2 2" xfId="34384" xr:uid="{00000000-0005-0000-0000-000027100000}"/>
    <cellStyle name="Millares 2 4 2 3 3" xfId="35909" xr:uid="{00000000-0005-0000-0000-000028100000}"/>
    <cellStyle name="Millares 2 4 2 3 4" xfId="27195" xr:uid="{00000000-0005-0000-0000-000029100000}"/>
    <cellStyle name="Millares 2 4 2 3 5" xfId="22721" xr:uid="{00000000-0005-0000-0000-00002A100000}"/>
    <cellStyle name="Millares 2 4 2 4" xfId="15060" xr:uid="{00000000-0005-0000-0000-00002B100000}"/>
    <cellStyle name="Millares 2 4 2 4 2" xfId="36149" xr:uid="{00000000-0005-0000-0000-00002C100000}"/>
    <cellStyle name="Millares 2 4 2 4 3" xfId="28251" xr:uid="{00000000-0005-0000-0000-00002D100000}"/>
    <cellStyle name="Millares 2 4 2 4 4" xfId="22961" xr:uid="{00000000-0005-0000-0000-00002E100000}"/>
    <cellStyle name="Millares 2 4 2 5" xfId="16116" xr:uid="{00000000-0005-0000-0000-00002F100000}"/>
    <cellStyle name="Millares 2 4 2 5 2" xfId="36379" xr:uid="{00000000-0005-0000-0000-000030100000}"/>
    <cellStyle name="Millares 2 4 2 5 3" xfId="29307" xr:uid="{00000000-0005-0000-0000-000031100000}"/>
    <cellStyle name="Millares 2 4 2 5 4" xfId="23191" xr:uid="{00000000-0005-0000-0000-000032100000}"/>
    <cellStyle name="Millares 2 4 2 6" xfId="17397" xr:uid="{00000000-0005-0000-0000-000033100000}"/>
    <cellStyle name="Millares 2 4 2 6 2" xfId="36634" xr:uid="{00000000-0005-0000-0000-000034100000}"/>
    <cellStyle name="Millares 2 4 2 6 3" xfId="30588" xr:uid="{00000000-0005-0000-0000-000035100000}"/>
    <cellStyle name="Millares 2 4 2 6 4" xfId="23455" xr:uid="{00000000-0005-0000-0000-000036100000}"/>
    <cellStyle name="Millares 2 4 2 7" xfId="18683" xr:uid="{00000000-0005-0000-0000-000037100000}"/>
    <cellStyle name="Millares 2 4 2 7 2" xfId="36889" xr:uid="{00000000-0005-0000-0000-000038100000}"/>
    <cellStyle name="Millares 2 4 2 7 3" xfId="31874" xr:uid="{00000000-0005-0000-0000-000039100000}"/>
    <cellStyle name="Millares 2 4 2 7 4" xfId="23710" xr:uid="{00000000-0005-0000-0000-00003A100000}"/>
    <cellStyle name="Millares 2 4 2 8" xfId="19987" xr:uid="{00000000-0005-0000-0000-00003B100000}"/>
    <cellStyle name="Millares 2 4 2 8 2" xfId="37118" xr:uid="{00000000-0005-0000-0000-00003C100000}"/>
    <cellStyle name="Millares 2 4 2 8 3" xfId="33176" xr:uid="{00000000-0005-0000-0000-00003D100000}"/>
    <cellStyle name="Millares 2 4 2 8 4" xfId="23939" xr:uid="{00000000-0005-0000-0000-00003E100000}"/>
    <cellStyle name="Millares 2 4 2 9" xfId="24168" xr:uid="{00000000-0005-0000-0000-00003F100000}"/>
    <cellStyle name="Millares 2 4 2 9 2" xfId="37347" xr:uid="{00000000-0005-0000-0000-000040100000}"/>
    <cellStyle name="Millares 2 4 20" xfId="24947" xr:uid="{00000000-0005-0000-0000-000041100000}"/>
    <cellStyle name="Millares 2 4 21" xfId="21342" xr:uid="{00000000-0005-0000-0000-000042100000}"/>
    <cellStyle name="Millares 2 4 3" xfId="12121" xr:uid="{00000000-0005-0000-0000-000043100000}"/>
    <cellStyle name="Millares 2 4 3 10" xfId="25313" xr:uid="{00000000-0005-0000-0000-000044100000}"/>
    <cellStyle name="Millares 2 4 3 11" xfId="21619" xr:uid="{00000000-0005-0000-0000-000045100000}"/>
    <cellStyle name="Millares 2 4 3 2" xfId="13061" xr:uid="{00000000-0005-0000-0000-000046100000}"/>
    <cellStyle name="Millares 2 4 3 2 2" xfId="26252" xr:uid="{00000000-0005-0000-0000-000047100000}"/>
    <cellStyle name="Millares 2 4 3 3" xfId="14110" xr:uid="{00000000-0005-0000-0000-000048100000}"/>
    <cellStyle name="Millares 2 4 3 3 2" xfId="27301" xr:uid="{00000000-0005-0000-0000-000049100000}"/>
    <cellStyle name="Millares 2 4 3 4" xfId="15166" xr:uid="{00000000-0005-0000-0000-00004A100000}"/>
    <cellStyle name="Millares 2 4 3 4 2" xfId="28357" xr:uid="{00000000-0005-0000-0000-00004B100000}"/>
    <cellStyle name="Millares 2 4 3 5" xfId="16222" xr:uid="{00000000-0005-0000-0000-00004C100000}"/>
    <cellStyle name="Millares 2 4 3 5 2" xfId="29413" xr:uid="{00000000-0005-0000-0000-00004D100000}"/>
    <cellStyle name="Millares 2 4 3 6" xfId="17503" xr:uid="{00000000-0005-0000-0000-00004E100000}"/>
    <cellStyle name="Millares 2 4 3 6 2" xfId="30694" xr:uid="{00000000-0005-0000-0000-00004F100000}"/>
    <cellStyle name="Millares 2 4 3 7" xfId="18789" xr:uid="{00000000-0005-0000-0000-000050100000}"/>
    <cellStyle name="Millares 2 4 3 7 2" xfId="31980" xr:uid="{00000000-0005-0000-0000-000051100000}"/>
    <cellStyle name="Millares 2 4 3 8" xfId="20093" xr:uid="{00000000-0005-0000-0000-000052100000}"/>
    <cellStyle name="Millares 2 4 3 8 2" xfId="33282" xr:uid="{00000000-0005-0000-0000-000053100000}"/>
    <cellStyle name="Millares 2 4 3 9" xfId="34807" xr:uid="{00000000-0005-0000-0000-000054100000}"/>
    <cellStyle name="Millares 2 4 4" xfId="12217" xr:uid="{00000000-0005-0000-0000-000055100000}"/>
    <cellStyle name="Millares 2 4 4 10" xfId="25409" xr:uid="{00000000-0005-0000-0000-000056100000}"/>
    <cellStyle name="Millares 2 4 4 11" xfId="21715" xr:uid="{00000000-0005-0000-0000-000057100000}"/>
    <cellStyle name="Millares 2 4 4 2" xfId="13157" xr:uid="{00000000-0005-0000-0000-000058100000}"/>
    <cellStyle name="Millares 2 4 4 2 2" xfId="26348" xr:uid="{00000000-0005-0000-0000-000059100000}"/>
    <cellStyle name="Millares 2 4 4 3" xfId="14206" xr:uid="{00000000-0005-0000-0000-00005A100000}"/>
    <cellStyle name="Millares 2 4 4 3 2" xfId="27397" xr:uid="{00000000-0005-0000-0000-00005B100000}"/>
    <cellStyle name="Millares 2 4 4 4" xfId="15262" xr:uid="{00000000-0005-0000-0000-00005C100000}"/>
    <cellStyle name="Millares 2 4 4 4 2" xfId="28453" xr:uid="{00000000-0005-0000-0000-00005D100000}"/>
    <cellStyle name="Millares 2 4 4 5" xfId="16318" xr:uid="{00000000-0005-0000-0000-00005E100000}"/>
    <cellStyle name="Millares 2 4 4 5 2" xfId="29509" xr:uid="{00000000-0005-0000-0000-00005F100000}"/>
    <cellStyle name="Millares 2 4 4 6" xfId="17599" xr:uid="{00000000-0005-0000-0000-000060100000}"/>
    <cellStyle name="Millares 2 4 4 6 2" xfId="30790" xr:uid="{00000000-0005-0000-0000-000061100000}"/>
    <cellStyle name="Millares 2 4 4 7" xfId="18885" xr:uid="{00000000-0005-0000-0000-000062100000}"/>
    <cellStyle name="Millares 2 4 4 7 2" xfId="32076" xr:uid="{00000000-0005-0000-0000-000063100000}"/>
    <cellStyle name="Millares 2 4 4 8" xfId="20189" xr:uid="{00000000-0005-0000-0000-000064100000}"/>
    <cellStyle name="Millares 2 4 4 8 2" xfId="33378" xr:uid="{00000000-0005-0000-0000-000065100000}"/>
    <cellStyle name="Millares 2 4 4 9" xfId="34903" xr:uid="{00000000-0005-0000-0000-000066100000}"/>
    <cellStyle name="Millares 2 4 5" xfId="12322" xr:uid="{00000000-0005-0000-0000-000067100000}"/>
    <cellStyle name="Millares 2 4 5 10" xfId="25514" xr:uid="{00000000-0005-0000-0000-000068100000}"/>
    <cellStyle name="Millares 2 4 5 11" xfId="21820" xr:uid="{00000000-0005-0000-0000-000069100000}"/>
    <cellStyle name="Millares 2 4 5 2" xfId="13262" xr:uid="{00000000-0005-0000-0000-00006A100000}"/>
    <cellStyle name="Millares 2 4 5 2 2" xfId="26453" xr:uid="{00000000-0005-0000-0000-00006B100000}"/>
    <cellStyle name="Millares 2 4 5 3" xfId="14311" xr:uid="{00000000-0005-0000-0000-00006C100000}"/>
    <cellStyle name="Millares 2 4 5 3 2" xfId="27502" xr:uid="{00000000-0005-0000-0000-00006D100000}"/>
    <cellStyle name="Millares 2 4 5 4" xfId="15367" xr:uid="{00000000-0005-0000-0000-00006E100000}"/>
    <cellStyle name="Millares 2 4 5 4 2" xfId="28558" xr:uid="{00000000-0005-0000-0000-00006F100000}"/>
    <cellStyle name="Millares 2 4 5 5" xfId="16423" xr:uid="{00000000-0005-0000-0000-000070100000}"/>
    <cellStyle name="Millares 2 4 5 5 2" xfId="29614" xr:uid="{00000000-0005-0000-0000-000071100000}"/>
    <cellStyle name="Millares 2 4 5 6" xfId="17704" xr:uid="{00000000-0005-0000-0000-000072100000}"/>
    <cellStyle name="Millares 2 4 5 6 2" xfId="30895" xr:uid="{00000000-0005-0000-0000-000073100000}"/>
    <cellStyle name="Millares 2 4 5 7" xfId="18990" xr:uid="{00000000-0005-0000-0000-000074100000}"/>
    <cellStyle name="Millares 2 4 5 7 2" xfId="32181" xr:uid="{00000000-0005-0000-0000-000075100000}"/>
    <cellStyle name="Millares 2 4 5 8" xfId="20294" xr:uid="{00000000-0005-0000-0000-000076100000}"/>
    <cellStyle name="Millares 2 4 5 8 2" xfId="33483" xr:uid="{00000000-0005-0000-0000-000077100000}"/>
    <cellStyle name="Millares 2 4 5 9" xfId="35008" xr:uid="{00000000-0005-0000-0000-000078100000}"/>
    <cellStyle name="Millares 2 4 6" xfId="12487" xr:uid="{00000000-0005-0000-0000-000079100000}"/>
    <cellStyle name="Millares 2 4 6 10" xfId="25679" xr:uid="{00000000-0005-0000-0000-00007A100000}"/>
    <cellStyle name="Millares 2 4 6 11" xfId="21981" xr:uid="{00000000-0005-0000-0000-00007B100000}"/>
    <cellStyle name="Millares 2 4 6 2" xfId="13423" xr:uid="{00000000-0005-0000-0000-00007C100000}"/>
    <cellStyle name="Millares 2 4 6 2 2" xfId="26614" xr:uid="{00000000-0005-0000-0000-00007D100000}"/>
    <cellStyle name="Millares 2 4 6 3" xfId="14472" xr:uid="{00000000-0005-0000-0000-00007E100000}"/>
    <cellStyle name="Millares 2 4 6 3 2" xfId="27663" xr:uid="{00000000-0005-0000-0000-00007F100000}"/>
    <cellStyle name="Millares 2 4 6 4" xfId="15528" xr:uid="{00000000-0005-0000-0000-000080100000}"/>
    <cellStyle name="Millares 2 4 6 4 2" xfId="28719" xr:uid="{00000000-0005-0000-0000-000081100000}"/>
    <cellStyle name="Millares 2 4 6 5" xfId="16584" xr:uid="{00000000-0005-0000-0000-000082100000}"/>
    <cellStyle name="Millares 2 4 6 5 2" xfId="29775" xr:uid="{00000000-0005-0000-0000-000083100000}"/>
    <cellStyle name="Millares 2 4 6 6" xfId="17865" xr:uid="{00000000-0005-0000-0000-000084100000}"/>
    <cellStyle name="Millares 2 4 6 6 2" xfId="31056" xr:uid="{00000000-0005-0000-0000-000085100000}"/>
    <cellStyle name="Millares 2 4 6 7" xfId="19151" xr:uid="{00000000-0005-0000-0000-000086100000}"/>
    <cellStyle name="Millares 2 4 6 7 2" xfId="32342" xr:uid="{00000000-0005-0000-0000-000087100000}"/>
    <cellStyle name="Millares 2 4 6 8" xfId="20455" xr:uid="{00000000-0005-0000-0000-000088100000}"/>
    <cellStyle name="Millares 2 4 6 8 2" xfId="33644" xr:uid="{00000000-0005-0000-0000-000089100000}"/>
    <cellStyle name="Millares 2 4 6 9" xfId="35169" xr:uid="{00000000-0005-0000-0000-00008A100000}"/>
    <cellStyle name="Millares 2 4 7" xfId="12601" xr:uid="{00000000-0005-0000-0000-00008B100000}"/>
    <cellStyle name="Millares 2 4 7 10" xfId="25793" xr:uid="{00000000-0005-0000-0000-00008C100000}"/>
    <cellStyle name="Millares 2 4 7 11" xfId="22095" xr:uid="{00000000-0005-0000-0000-00008D100000}"/>
    <cellStyle name="Millares 2 4 7 2" xfId="13537" xr:uid="{00000000-0005-0000-0000-00008E100000}"/>
    <cellStyle name="Millares 2 4 7 2 2" xfId="26728" xr:uid="{00000000-0005-0000-0000-00008F100000}"/>
    <cellStyle name="Millares 2 4 7 3" xfId="14586" xr:uid="{00000000-0005-0000-0000-000090100000}"/>
    <cellStyle name="Millares 2 4 7 3 2" xfId="27777" xr:uid="{00000000-0005-0000-0000-000091100000}"/>
    <cellStyle name="Millares 2 4 7 4" xfId="15642" xr:uid="{00000000-0005-0000-0000-000092100000}"/>
    <cellStyle name="Millares 2 4 7 4 2" xfId="28833" xr:uid="{00000000-0005-0000-0000-000093100000}"/>
    <cellStyle name="Millares 2 4 7 5" xfId="16698" xr:uid="{00000000-0005-0000-0000-000094100000}"/>
    <cellStyle name="Millares 2 4 7 5 2" xfId="29889" xr:uid="{00000000-0005-0000-0000-000095100000}"/>
    <cellStyle name="Millares 2 4 7 6" xfId="17979" xr:uid="{00000000-0005-0000-0000-000096100000}"/>
    <cellStyle name="Millares 2 4 7 6 2" xfId="31170" xr:uid="{00000000-0005-0000-0000-000097100000}"/>
    <cellStyle name="Millares 2 4 7 7" xfId="19265" xr:uid="{00000000-0005-0000-0000-000098100000}"/>
    <cellStyle name="Millares 2 4 7 7 2" xfId="32456" xr:uid="{00000000-0005-0000-0000-000099100000}"/>
    <cellStyle name="Millares 2 4 7 8" xfId="20569" xr:uid="{00000000-0005-0000-0000-00009A100000}"/>
    <cellStyle name="Millares 2 4 7 8 2" xfId="33758" xr:uid="{00000000-0005-0000-0000-00009B100000}"/>
    <cellStyle name="Millares 2 4 7 9" xfId="35283" xr:uid="{00000000-0005-0000-0000-00009C100000}"/>
    <cellStyle name="Millares 2 4 8" xfId="13688" xr:uid="{00000000-0005-0000-0000-00009D100000}"/>
    <cellStyle name="Millares 2 4 8 10" xfId="22246" xr:uid="{00000000-0005-0000-0000-00009E100000}"/>
    <cellStyle name="Millares 2 4 8 2" xfId="14737" xr:uid="{00000000-0005-0000-0000-00009F100000}"/>
    <cellStyle name="Millares 2 4 8 2 2" xfId="27928" xr:uid="{00000000-0005-0000-0000-0000A0100000}"/>
    <cellStyle name="Millares 2 4 8 3" xfId="15793" xr:uid="{00000000-0005-0000-0000-0000A1100000}"/>
    <cellStyle name="Millares 2 4 8 3 2" xfId="28984" xr:uid="{00000000-0005-0000-0000-0000A2100000}"/>
    <cellStyle name="Millares 2 4 8 4" xfId="16849" xr:uid="{00000000-0005-0000-0000-0000A3100000}"/>
    <cellStyle name="Millares 2 4 8 4 2" xfId="30040" xr:uid="{00000000-0005-0000-0000-0000A4100000}"/>
    <cellStyle name="Millares 2 4 8 5" xfId="18130" xr:uid="{00000000-0005-0000-0000-0000A5100000}"/>
    <cellStyle name="Millares 2 4 8 5 2" xfId="31321" xr:uid="{00000000-0005-0000-0000-0000A6100000}"/>
    <cellStyle name="Millares 2 4 8 6" xfId="19416" xr:uid="{00000000-0005-0000-0000-0000A7100000}"/>
    <cellStyle name="Millares 2 4 8 6 2" xfId="32607" xr:uid="{00000000-0005-0000-0000-0000A8100000}"/>
    <cellStyle name="Millares 2 4 8 7" xfId="20720" xr:uid="{00000000-0005-0000-0000-0000A9100000}"/>
    <cellStyle name="Millares 2 4 8 7 2" xfId="33909" xr:uid="{00000000-0005-0000-0000-0000AA100000}"/>
    <cellStyle name="Millares 2 4 8 8" xfId="35434" xr:uid="{00000000-0005-0000-0000-0000AB100000}"/>
    <cellStyle name="Millares 2 4 8 9" xfId="26879" xr:uid="{00000000-0005-0000-0000-0000AC100000}"/>
    <cellStyle name="Millares 2 4 9" xfId="12784" xr:uid="{00000000-0005-0000-0000-0000AD100000}"/>
    <cellStyle name="Millares 2 4 9 2" xfId="16971" xr:uid="{00000000-0005-0000-0000-0000AE100000}"/>
    <cellStyle name="Millares 2 4 9 2 2" xfId="30162" xr:uid="{00000000-0005-0000-0000-0000AF100000}"/>
    <cellStyle name="Millares 2 4 9 3" xfId="18251" xr:uid="{00000000-0005-0000-0000-0000B0100000}"/>
    <cellStyle name="Millares 2 4 9 3 2" xfId="31442" xr:uid="{00000000-0005-0000-0000-0000B1100000}"/>
    <cellStyle name="Millares 2 4 9 4" xfId="19537" xr:uid="{00000000-0005-0000-0000-0000B2100000}"/>
    <cellStyle name="Millares 2 4 9 4 2" xfId="32728" xr:uid="{00000000-0005-0000-0000-0000B3100000}"/>
    <cellStyle name="Millares 2 4 9 5" xfId="20841" xr:uid="{00000000-0005-0000-0000-0000B4100000}"/>
    <cellStyle name="Millares 2 4 9 5 2" xfId="34030" xr:uid="{00000000-0005-0000-0000-0000B5100000}"/>
    <cellStyle name="Millares 2 4 9 6" xfId="35555" xr:uid="{00000000-0005-0000-0000-0000B6100000}"/>
    <cellStyle name="Millares 2 4 9 7" xfId="25975" xr:uid="{00000000-0005-0000-0000-0000B7100000}"/>
    <cellStyle name="Millares 2 4 9 8" xfId="22367" xr:uid="{00000000-0005-0000-0000-0000B8100000}"/>
    <cellStyle name="Millares 2 40" xfId="23009" xr:uid="{00000000-0005-0000-0000-0000B9100000}"/>
    <cellStyle name="Millares 2 40 2" xfId="36197" xr:uid="{00000000-0005-0000-0000-0000BA100000}"/>
    <cellStyle name="Millares 2 41" xfId="23011" xr:uid="{00000000-0005-0000-0000-0000BB100000}"/>
    <cellStyle name="Millares 2 41 2" xfId="36199" xr:uid="{00000000-0005-0000-0000-0000BC100000}"/>
    <cellStyle name="Millares 2 42" xfId="23015" xr:uid="{00000000-0005-0000-0000-0000BD100000}"/>
    <cellStyle name="Millares 2 42 2" xfId="36203" xr:uid="{00000000-0005-0000-0000-0000BE100000}"/>
    <cellStyle name="Millares 2 43" xfId="23018" xr:uid="{00000000-0005-0000-0000-0000BF100000}"/>
    <cellStyle name="Millares 2 43 2" xfId="36206" xr:uid="{00000000-0005-0000-0000-0000C0100000}"/>
    <cellStyle name="Millares 2 44" xfId="23257" xr:uid="{00000000-0005-0000-0000-0000C1100000}"/>
    <cellStyle name="Millares 2 44 2" xfId="36438" xr:uid="{00000000-0005-0000-0000-0000C2100000}"/>
    <cellStyle name="Millares 2 45" xfId="23262" xr:uid="{00000000-0005-0000-0000-0000C3100000}"/>
    <cellStyle name="Millares 2 45 2" xfId="36442" xr:uid="{00000000-0005-0000-0000-0000C4100000}"/>
    <cellStyle name="Millares 2 46" xfId="23275" xr:uid="{00000000-0005-0000-0000-0000C5100000}"/>
    <cellStyle name="Millares 2 46 2" xfId="36455" xr:uid="{00000000-0005-0000-0000-0000C6100000}"/>
    <cellStyle name="Millares 2 47" xfId="23281" xr:uid="{00000000-0005-0000-0000-0000C7100000}"/>
    <cellStyle name="Millares 2 47 2" xfId="36461" xr:uid="{00000000-0005-0000-0000-0000C8100000}"/>
    <cellStyle name="Millares 2 48" xfId="23515" xr:uid="{00000000-0005-0000-0000-0000C9100000}"/>
    <cellStyle name="Millares 2 48 2" xfId="36694" xr:uid="{00000000-0005-0000-0000-0000CA100000}"/>
    <cellStyle name="Millares 2 49" xfId="23529" xr:uid="{00000000-0005-0000-0000-0000CB100000}"/>
    <cellStyle name="Millares 2 49 2" xfId="36708" xr:uid="{00000000-0005-0000-0000-0000CC100000}"/>
    <cellStyle name="Millares 2 5" xfId="11968" xr:uid="{00000000-0005-0000-0000-0000CD100000}"/>
    <cellStyle name="Millares 2 5 10" xfId="15015" xr:uid="{00000000-0005-0000-0000-0000CE100000}"/>
    <cellStyle name="Millares 2 5 10 2" xfId="36008" xr:uid="{00000000-0005-0000-0000-0000CF100000}"/>
    <cellStyle name="Millares 2 5 10 3" xfId="28206" xr:uid="{00000000-0005-0000-0000-0000D0100000}"/>
    <cellStyle name="Millares 2 5 10 4" xfId="22820" xr:uid="{00000000-0005-0000-0000-0000D1100000}"/>
    <cellStyle name="Millares 2 5 11" xfId="16071" xr:uid="{00000000-0005-0000-0000-0000D2100000}"/>
    <cellStyle name="Millares 2 5 11 2" xfId="36238" xr:uid="{00000000-0005-0000-0000-0000D3100000}"/>
    <cellStyle name="Millares 2 5 11 3" xfId="29262" xr:uid="{00000000-0005-0000-0000-0000D4100000}"/>
    <cellStyle name="Millares 2 5 11 4" xfId="23050" xr:uid="{00000000-0005-0000-0000-0000D5100000}"/>
    <cellStyle name="Millares 2 5 12" xfId="17352" xr:uid="{00000000-0005-0000-0000-0000D6100000}"/>
    <cellStyle name="Millares 2 5 12 2" xfId="36493" xr:uid="{00000000-0005-0000-0000-0000D7100000}"/>
    <cellStyle name="Millares 2 5 12 3" xfId="30543" xr:uid="{00000000-0005-0000-0000-0000D8100000}"/>
    <cellStyle name="Millares 2 5 12 4" xfId="23314" xr:uid="{00000000-0005-0000-0000-0000D9100000}"/>
    <cellStyle name="Millares 2 5 13" xfId="18638" xr:uid="{00000000-0005-0000-0000-0000DA100000}"/>
    <cellStyle name="Millares 2 5 13 2" xfId="36748" xr:uid="{00000000-0005-0000-0000-0000DB100000}"/>
    <cellStyle name="Millares 2 5 13 3" xfId="31829" xr:uid="{00000000-0005-0000-0000-0000DC100000}"/>
    <cellStyle name="Millares 2 5 13 4" xfId="23569" xr:uid="{00000000-0005-0000-0000-0000DD100000}"/>
    <cellStyle name="Millares 2 5 14" xfId="19942" xr:uid="{00000000-0005-0000-0000-0000DE100000}"/>
    <cellStyle name="Millares 2 5 14 2" xfId="36977" xr:uid="{00000000-0005-0000-0000-0000DF100000}"/>
    <cellStyle name="Millares 2 5 14 3" xfId="33131" xr:uid="{00000000-0005-0000-0000-0000E0100000}"/>
    <cellStyle name="Millares 2 5 14 4" xfId="23798" xr:uid="{00000000-0005-0000-0000-0000E1100000}"/>
    <cellStyle name="Millares 2 5 15" xfId="24027" xr:uid="{00000000-0005-0000-0000-0000E2100000}"/>
    <cellStyle name="Millares 2 5 15 2" xfId="37206" xr:uid="{00000000-0005-0000-0000-0000E3100000}"/>
    <cellStyle name="Millares 2 5 16" xfId="24256" xr:uid="{00000000-0005-0000-0000-0000E4100000}"/>
    <cellStyle name="Millares 2 5 16 2" xfId="37435" xr:uid="{00000000-0005-0000-0000-0000E5100000}"/>
    <cellStyle name="Millares 2 5 17" xfId="24507" xr:uid="{00000000-0005-0000-0000-0000E6100000}"/>
    <cellStyle name="Millares 2 5 17 2" xfId="37686" xr:uid="{00000000-0005-0000-0000-0000E7100000}"/>
    <cellStyle name="Millares 2 5 18" xfId="34656" xr:uid="{00000000-0005-0000-0000-0000E8100000}"/>
    <cellStyle name="Millares 2 5 19" xfId="25160" xr:uid="{00000000-0005-0000-0000-0000E9100000}"/>
    <cellStyle name="Millares 2 5 2" xfId="12089" xr:uid="{00000000-0005-0000-0000-0000EA100000}"/>
    <cellStyle name="Millares 2 5 2 10" xfId="24365" xr:uid="{00000000-0005-0000-0000-0000EB100000}"/>
    <cellStyle name="Millares 2 5 2 10 2" xfId="37544" xr:uid="{00000000-0005-0000-0000-0000EC100000}"/>
    <cellStyle name="Millares 2 5 2 11" xfId="24616" xr:uid="{00000000-0005-0000-0000-0000ED100000}"/>
    <cellStyle name="Millares 2 5 2 11 2" xfId="37795" xr:uid="{00000000-0005-0000-0000-0000EE100000}"/>
    <cellStyle name="Millares 2 5 2 12" xfId="34775" xr:uid="{00000000-0005-0000-0000-0000EF100000}"/>
    <cellStyle name="Millares 2 5 2 13" xfId="25281" xr:uid="{00000000-0005-0000-0000-0000F0100000}"/>
    <cellStyle name="Millares 2 5 2 14" xfId="21587" xr:uid="{00000000-0005-0000-0000-0000F1100000}"/>
    <cellStyle name="Millares 2 5 2 2" xfId="13029" xr:uid="{00000000-0005-0000-0000-0000F2100000}"/>
    <cellStyle name="Millares 2 5 2 2 2" xfId="17048" xr:uid="{00000000-0005-0000-0000-0000F3100000}"/>
    <cellStyle name="Millares 2 5 2 2 2 2" xfId="30239" xr:uid="{00000000-0005-0000-0000-0000F4100000}"/>
    <cellStyle name="Millares 2 5 2 2 3" xfId="18328" xr:uid="{00000000-0005-0000-0000-0000F5100000}"/>
    <cellStyle name="Millares 2 5 2 2 3 2" xfId="31519" xr:uid="{00000000-0005-0000-0000-0000F6100000}"/>
    <cellStyle name="Millares 2 5 2 2 4" xfId="19614" xr:uid="{00000000-0005-0000-0000-0000F7100000}"/>
    <cellStyle name="Millares 2 5 2 2 4 2" xfId="32805" xr:uid="{00000000-0005-0000-0000-0000F8100000}"/>
    <cellStyle name="Millares 2 5 2 2 5" xfId="20918" xr:uid="{00000000-0005-0000-0000-0000F9100000}"/>
    <cellStyle name="Millares 2 5 2 2 5 2" xfId="34107" xr:uid="{00000000-0005-0000-0000-0000FA100000}"/>
    <cellStyle name="Millares 2 5 2 2 6" xfId="35632" xr:uid="{00000000-0005-0000-0000-0000FB100000}"/>
    <cellStyle name="Millares 2 5 2 2 7" xfId="26220" xr:uid="{00000000-0005-0000-0000-0000FC100000}"/>
    <cellStyle name="Millares 2 5 2 2 8" xfId="22444" xr:uid="{00000000-0005-0000-0000-0000FD100000}"/>
    <cellStyle name="Millares 2 5 2 3" xfId="14078" xr:uid="{00000000-0005-0000-0000-0000FE100000}"/>
    <cellStyle name="Millares 2 5 2 3 2" xfId="21163" xr:uid="{00000000-0005-0000-0000-0000FF100000}"/>
    <cellStyle name="Millares 2 5 2 3 2 2" xfId="34352" xr:uid="{00000000-0005-0000-0000-000000110000}"/>
    <cellStyle name="Millares 2 5 2 3 3" xfId="35877" xr:uid="{00000000-0005-0000-0000-000001110000}"/>
    <cellStyle name="Millares 2 5 2 3 4" xfId="27269" xr:uid="{00000000-0005-0000-0000-000002110000}"/>
    <cellStyle name="Millares 2 5 2 3 5" xfId="22689" xr:uid="{00000000-0005-0000-0000-000003110000}"/>
    <cellStyle name="Millares 2 5 2 4" xfId="15134" xr:uid="{00000000-0005-0000-0000-000004110000}"/>
    <cellStyle name="Millares 2 5 2 4 2" xfId="36117" xr:uid="{00000000-0005-0000-0000-000005110000}"/>
    <cellStyle name="Millares 2 5 2 4 3" xfId="28325" xr:uid="{00000000-0005-0000-0000-000006110000}"/>
    <cellStyle name="Millares 2 5 2 4 4" xfId="22929" xr:uid="{00000000-0005-0000-0000-000007110000}"/>
    <cellStyle name="Millares 2 5 2 5" xfId="16190" xr:uid="{00000000-0005-0000-0000-000008110000}"/>
    <cellStyle name="Millares 2 5 2 5 2" xfId="36347" xr:uid="{00000000-0005-0000-0000-000009110000}"/>
    <cellStyle name="Millares 2 5 2 5 3" xfId="29381" xr:uid="{00000000-0005-0000-0000-00000A110000}"/>
    <cellStyle name="Millares 2 5 2 5 4" xfId="23159" xr:uid="{00000000-0005-0000-0000-00000B110000}"/>
    <cellStyle name="Millares 2 5 2 6" xfId="17471" xr:uid="{00000000-0005-0000-0000-00000C110000}"/>
    <cellStyle name="Millares 2 5 2 6 2" xfId="36602" xr:uid="{00000000-0005-0000-0000-00000D110000}"/>
    <cellStyle name="Millares 2 5 2 6 3" xfId="30662" xr:uid="{00000000-0005-0000-0000-00000E110000}"/>
    <cellStyle name="Millares 2 5 2 6 4" xfId="23423" xr:uid="{00000000-0005-0000-0000-00000F110000}"/>
    <cellStyle name="Millares 2 5 2 7" xfId="18757" xr:uid="{00000000-0005-0000-0000-000010110000}"/>
    <cellStyle name="Millares 2 5 2 7 2" xfId="36857" xr:uid="{00000000-0005-0000-0000-000011110000}"/>
    <cellStyle name="Millares 2 5 2 7 3" xfId="31948" xr:uid="{00000000-0005-0000-0000-000012110000}"/>
    <cellStyle name="Millares 2 5 2 7 4" xfId="23678" xr:uid="{00000000-0005-0000-0000-000013110000}"/>
    <cellStyle name="Millares 2 5 2 8" xfId="20061" xr:uid="{00000000-0005-0000-0000-000014110000}"/>
    <cellStyle name="Millares 2 5 2 8 2" xfId="37086" xr:uid="{00000000-0005-0000-0000-000015110000}"/>
    <cellStyle name="Millares 2 5 2 8 3" xfId="33250" xr:uid="{00000000-0005-0000-0000-000016110000}"/>
    <cellStyle name="Millares 2 5 2 8 4" xfId="23907" xr:uid="{00000000-0005-0000-0000-000017110000}"/>
    <cellStyle name="Millares 2 5 2 9" xfId="24136" xr:uid="{00000000-0005-0000-0000-000018110000}"/>
    <cellStyle name="Millares 2 5 2 9 2" xfId="37315" xr:uid="{00000000-0005-0000-0000-000019110000}"/>
    <cellStyle name="Millares 2 5 20" xfId="21468" xr:uid="{00000000-0005-0000-0000-00001A110000}"/>
    <cellStyle name="Millares 2 5 3" xfId="12185" xr:uid="{00000000-0005-0000-0000-00001B110000}"/>
    <cellStyle name="Millares 2 5 3 10" xfId="25377" xr:uid="{00000000-0005-0000-0000-00001C110000}"/>
    <cellStyle name="Millares 2 5 3 11" xfId="21683" xr:uid="{00000000-0005-0000-0000-00001D110000}"/>
    <cellStyle name="Millares 2 5 3 2" xfId="13125" xr:uid="{00000000-0005-0000-0000-00001E110000}"/>
    <cellStyle name="Millares 2 5 3 2 2" xfId="26316" xr:uid="{00000000-0005-0000-0000-00001F110000}"/>
    <cellStyle name="Millares 2 5 3 3" xfId="14174" xr:uid="{00000000-0005-0000-0000-000020110000}"/>
    <cellStyle name="Millares 2 5 3 3 2" xfId="27365" xr:uid="{00000000-0005-0000-0000-000021110000}"/>
    <cellStyle name="Millares 2 5 3 4" xfId="15230" xr:uid="{00000000-0005-0000-0000-000022110000}"/>
    <cellStyle name="Millares 2 5 3 4 2" xfId="28421" xr:uid="{00000000-0005-0000-0000-000023110000}"/>
    <cellStyle name="Millares 2 5 3 5" xfId="16286" xr:uid="{00000000-0005-0000-0000-000024110000}"/>
    <cellStyle name="Millares 2 5 3 5 2" xfId="29477" xr:uid="{00000000-0005-0000-0000-000025110000}"/>
    <cellStyle name="Millares 2 5 3 6" xfId="17567" xr:uid="{00000000-0005-0000-0000-000026110000}"/>
    <cellStyle name="Millares 2 5 3 6 2" xfId="30758" xr:uid="{00000000-0005-0000-0000-000027110000}"/>
    <cellStyle name="Millares 2 5 3 7" xfId="18853" xr:uid="{00000000-0005-0000-0000-000028110000}"/>
    <cellStyle name="Millares 2 5 3 7 2" xfId="32044" xr:uid="{00000000-0005-0000-0000-000029110000}"/>
    <cellStyle name="Millares 2 5 3 8" xfId="20157" xr:uid="{00000000-0005-0000-0000-00002A110000}"/>
    <cellStyle name="Millares 2 5 3 8 2" xfId="33346" xr:uid="{00000000-0005-0000-0000-00002B110000}"/>
    <cellStyle name="Millares 2 5 3 9" xfId="34871" xr:uid="{00000000-0005-0000-0000-00002C110000}"/>
    <cellStyle name="Millares 2 5 4" xfId="12290" xr:uid="{00000000-0005-0000-0000-00002D110000}"/>
    <cellStyle name="Millares 2 5 4 10" xfId="25482" xr:uid="{00000000-0005-0000-0000-00002E110000}"/>
    <cellStyle name="Millares 2 5 4 11" xfId="21788" xr:uid="{00000000-0005-0000-0000-00002F110000}"/>
    <cellStyle name="Millares 2 5 4 2" xfId="13230" xr:uid="{00000000-0005-0000-0000-000030110000}"/>
    <cellStyle name="Millares 2 5 4 2 2" xfId="26421" xr:uid="{00000000-0005-0000-0000-000031110000}"/>
    <cellStyle name="Millares 2 5 4 3" xfId="14279" xr:uid="{00000000-0005-0000-0000-000032110000}"/>
    <cellStyle name="Millares 2 5 4 3 2" xfId="27470" xr:uid="{00000000-0005-0000-0000-000033110000}"/>
    <cellStyle name="Millares 2 5 4 4" xfId="15335" xr:uid="{00000000-0005-0000-0000-000034110000}"/>
    <cellStyle name="Millares 2 5 4 4 2" xfId="28526" xr:uid="{00000000-0005-0000-0000-000035110000}"/>
    <cellStyle name="Millares 2 5 4 5" xfId="16391" xr:uid="{00000000-0005-0000-0000-000036110000}"/>
    <cellStyle name="Millares 2 5 4 5 2" xfId="29582" xr:uid="{00000000-0005-0000-0000-000037110000}"/>
    <cellStyle name="Millares 2 5 4 6" xfId="17672" xr:uid="{00000000-0005-0000-0000-000038110000}"/>
    <cellStyle name="Millares 2 5 4 6 2" xfId="30863" xr:uid="{00000000-0005-0000-0000-000039110000}"/>
    <cellStyle name="Millares 2 5 4 7" xfId="18958" xr:uid="{00000000-0005-0000-0000-00003A110000}"/>
    <cellStyle name="Millares 2 5 4 7 2" xfId="32149" xr:uid="{00000000-0005-0000-0000-00003B110000}"/>
    <cellStyle name="Millares 2 5 4 8" xfId="20262" xr:uid="{00000000-0005-0000-0000-00003C110000}"/>
    <cellStyle name="Millares 2 5 4 8 2" xfId="33451" xr:uid="{00000000-0005-0000-0000-00003D110000}"/>
    <cellStyle name="Millares 2 5 4 9" xfId="34976" xr:uid="{00000000-0005-0000-0000-00003E110000}"/>
    <cellStyle name="Millares 2 5 5" xfId="12455" xr:uid="{00000000-0005-0000-0000-00003F110000}"/>
    <cellStyle name="Millares 2 5 5 10" xfId="25647" xr:uid="{00000000-0005-0000-0000-000040110000}"/>
    <cellStyle name="Millares 2 5 5 11" xfId="21949" xr:uid="{00000000-0005-0000-0000-000041110000}"/>
    <cellStyle name="Millares 2 5 5 2" xfId="13391" xr:uid="{00000000-0005-0000-0000-000042110000}"/>
    <cellStyle name="Millares 2 5 5 2 2" xfId="26582" xr:uid="{00000000-0005-0000-0000-000043110000}"/>
    <cellStyle name="Millares 2 5 5 3" xfId="14440" xr:uid="{00000000-0005-0000-0000-000044110000}"/>
    <cellStyle name="Millares 2 5 5 3 2" xfId="27631" xr:uid="{00000000-0005-0000-0000-000045110000}"/>
    <cellStyle name="Millares 2 5 5 4" xfId="15496" xr:uid="{00000000-0005-0000-0000-000046110000}"/>
    <cellStyle name="Millares 2 5 5 4 2" xfId="28687" xr:uid="{00000000-0005-0000-0000-000047110000}"/>
    <cellStyle name="Millares 2 5 5 5" xfId="16552" xr:uid="{00000000-0005-0000-0000-000048110000}"/>
    <cellStyle name="Millares 2 5 5 5 2" xfId="29743" xr:uid="{00000000-0005-0000-0000-000049110000}"/>
    <cellStyle name="Millares 2 5 5 6" xfId="17833" xr:uid="{00000000-0005-0000-0000-00004A110000}"/>
    <cellStyle name="Millares 2 5 5 6 2" xfId="31024" xr:uid="{00000000-0005-0000-0000-00004B110000}"/>
    <cellStyle name="Millares 2 5 5 7" xfId="19119" xr:uid="{00000000-0005-0000-0000-00004C110000}"/>
    <cellStyle name="Millares 2 5 5 7 2" xfId="32310" xr:uid="{00000000-0005-0000-0000-00004D110000}"/>
    <cellStyle name="Millares 2 5 5 8" xfId="20423" xr:uid="{00000000-0005-0000-0000-00004E110000}"/>
    <cellStyle name="Millares 2 5 5 8 2" xfId="33612" xr:uid="{00000000-0005-0000-0000-00004F110000}"/>
    <cellStyle name="Millares 2 5 5 9" xfId="35137" xr:uid="{00000000-0005-0000-0000-000050110000}"/>
    <cellStyle name="Millares 2 5 6" xfId="12569" xr:uid="{00000000-0005-0000-0000-000051110000}"/>
    <cellStyle name="Millares 2 5 6 10" xfId="25761" xr:uid="{00000000-0005-0000-0000-000052110000}"/>
    <cellStyle name="Millares 2 5 6 11" xfId="22063" xr:uid="{00000000-0005-0000-0000-000053110000}"/>
    <cellStyle name="Millares 2 5 6 2" xfId="13505" xr:uid="{00000000-0005-0000-0000-000054110000}"/>
    <cellStyle name="Millares 2 5 6 2 2" xfId="26696" xr:uid="{00000000-0005-0000-0000-000055110000}"/>
    <cellStyle name="Millares 2 5 6 3" xfId="14554" xr:uid="{00000000-0005-0000-0000-000056110000}"/>
    <cellStyle name="Millares 2 5 6 3 2" xfId="27745" xr:uid="{00000000-0005-0000-0000-000057110000}"/>
    <cellStyle name="Millares 2 5 6 4" xfId="15610" xr:uid="{00000000-0005-0000-0000-000058110000}"/>
    <cellStyle name="Millares 2 5 6 4 2" xfId="28801" xr:uid="{00000000-0005-0000-0000-000059110000}"/>
    <cellStyle name="Millares 2 5 6 5" xfId="16666" xr:uid="{00000000-0005-0000-0000-00005A110000}"/>
    <cellStyle name="Millares 2 5 6 5 2" xfId="29857" xr:uid="{00000000-0005-0000-0000-00005B110000}"/>
    <cellStyle name="Millares 2 5 6 6" xfId="17947" xr:uid="{00000000-0005-0000-0000-00005C110000}"/>
    <cellStyle name="Millares 2 5 6 6 2" xfId="31138" xr:uid="{00000000-0005-0000-0000-00005D110000}"/>
    <cellStyle name="Millares 2 5 6 7" xfId="19233" xr:uid="{00000000-0005-0000-0000-00005E110000}"/>
    <cellStyle name="Millares 2 5 6 7 2" xfId="32424" xr:uid="{00000000-0005-0000-0000-00005F110000}"/>
    <cellStyle name="Millares 2 5 6 8" xfId="20537" xr:uid="{00000000-0005-0000-0000-000060110000}"/>
    <cellStyle name="Millares 2 5 6 8 2" xfId="33726" xr:uid="{00000000-0005-0000-0000-000061110000}"/>
    <cellStyle name="Millares 2 5 6 9" xfId="35251" xr:uid="{00000000-0005-0000-0000-000062110000}"/>
    <cellStyle name="Millares 2 5 7" xfId="13656" xr:uid="{00000000-0005-0000-0000-000063110000}"/>
    <cellStyle name="Millares 2 5 7 10" xfId="22214" xr:uid="{00000000-0005-0000-0000-000064110000}"/>
    <cellStyle name="Millares 2 5 7 2" xfId="14705" xr:uid="{00000000-0005-0000-0000-000065110000}"/>
    <cellStyle name="Millares 2 5 7 2 2" xfId="27896" xr:uid="{00000000-0005-0000-0000-000066110000}"/>
    <cellStyle name="Millares 2 5 7 3" xfId="15761" xr:uid="{00000000-0005-0000-0000-000067110000}"/>
    <cellStyle name="Millares 2 5 7 3 2" xfId="28952" xr:uid="{00000000-0005-0000-0000-000068110000}"/>
    <cellStyle name="Millares 2 5 7 4" xfId="16817" xr:uid="{00000000-0005-0000-0000-000069110000}"/>
    <cellStyle name="Millares 2 5 7 4 2" xfId="30008" xr:uid="{00000000-0005-0000-0000-00006A110000}"/>
    <cellStyle name="Millares 2 5 7 5" xfId="18098" xr:uid="{00000000-0005-0000-0000-00006B110000}"/>
    <cellStyle name="Millares 2 5 7 5 2" xfId="31289" xr:uid="{00000000-0005-0000-0000-00006C110000}"/>
    <cellStyle name="Millares 2 5 7 6" xfId="19384" xr:uid="{00000000-0005-0000-0000-00006D110000}"/>
    <cellStyle name="Millares 2 5 7 6 2" xfId="32575" xr:uid="{00000000-0005-0000-0000-00006E110000}"/>
    <cellStyle name="Millares 2 5 7 7" xfId="20688" xr:uid="{00000000-0005-0000-0000-00006F110000}"/>
    <cellStyle name="Millares 2 5 7 7 2" xfId="33877" xr:uid="{00000000-0005-0000-0000-000070110000}"/>
    <cellStyle name="Millares 2 5 7 8" xfId="35402" xr:uid="{00000000-0005-0000-0000-000071110000}"/>
    <cellStyle name="Millares 2 5 7 9" xfId="26847" xr:uid="{00000000-0005-0000-0000-000072110000}"/>
    <cellStyle name="Millares 2 5 8" xfId="12910" xr:uid="{00000000-0005-0000-0000-000073110000}"/>
    <cellStyle name="Millares 2 5 8 2" xfId="16939" xr:uid="{00000000-0005-0000-0000-000074110000}"/>
    <cellStyle name="Millares 2 5 8 2 2" xfId="30130" xr:uid="{00000000-0005-0000-0000-000075110000}"/>
    <cellStyle name="Millares 2 5 8 3" xfId="18219" xr:uid="{00000000-0005-0000-0000-000076110000}"/>
    <cellStyle name="Millares 2 5 8 3 2" xfId="31410" xr:uid="{00000000-0005-0000-0000-000077110000}"/>
    <cellStyle name="Millares 2 5 8 4" xfId="19505" xr:uid="{00000000-0005-0000-0000-000078110000}"/>
    <cellStyle name="Millares 2 5 8 4 2" xfId="32696" xr:uid="{00000000-0005-0000-0000-000079110000}"/>
    <cellStyle name="Millares 2 5 8 5" xfId="20809" xr:uid="{00000000-0005-0000-0000-00007A110000}"/>
    <cellStyle name="Millares 2 5 8 5 2" xfId="33998" xr:uid="{00000000-0005-0000-0000-00007B110000}"/>
    <cellStyle name="Millares 2 5 8 6" xfId="35523" xr:uid="{00000000-0005-0000-0000-00007C110000}"/>
    <cellStyle name="Millares 2 5 8 7" xfId="26101" xr:uid="{00000000-0005-0000-0000-00007D110000}"/>
    <cellStyle name="Millares 2 5 8 8" xfId="22335" xr:uid="{00000000-0005-0000-0000-00007E110000}"/>
    <cellStyle name="Millares 2 5 9" xfId="13959" xr:uid="{00000000-0005-0000-0000-00007F110000}"/>
    <cellStyle name="Millares 2 5 9 2" xfId="21054" xr:uid="{00000000-0005-0000-0000-000080110000}"/>
    <cellStyle name="Millares 2 5 9 2 2" xfId="34243" xr:uid="{00000000-0005-0000-0000-000081110000}"/>
    <cellStyle name="Millares 2 5 9 3" xfId="35768" xr:uid="{00000000-0005-0000-0000-000082110000}"/>
    <cellStyle name="Millares 2 5 9 4" xfId="27150" xr:uid="{00000000-0005-0000-0000-000083110000}"/>
    <cellStyle name="Millares 2 5 9 5" xfId="22580" xr:uid="{00000000-0005-0000-0000-000084110000}"/>
    <cellStyle name="Millares 2 50" xfId="23537" xr:uid="{00000000-0005-0000-0000-000085110000}"/>
    <cellStyle name="Millares 2 50 2" xfId="36716" xr:uid="{00000000-0005-0000-0000-000086110000}"/>
    <cellStyle name="Millares 2 51" xfId="23766" xr:uid="{00000000-0005-0000-0000-000087110000}"/>
    <cellStyle name="Millares 2 51 2" xfId="36945" xr:uid="{00000000-0005-0000-0000-000088110000}"/>
    <cellStyle name="Millares 2 52" xfId="23984" xr:uid="{00000000-0005-0000-0000-000089110000}"/>
    <cellStyle name="Millares 2 52 2" xfId="37163" xr:uid="{00000000-0005-0000-0000-00008A110000}"/>
    <cellStyle name="Millares 2 53" xfId="23985" xr:uid="{00000000-0005-0000-0000-00008B110000}"/>
    <cellStyle name="Millares 2 53 2" xfId="37164" xr:uid="{00000000-0005-0000-0000-00008C110000}"/>
    <cellStyle name="Millares 2 54" xfId="23990" xr:uid="{00000000-0005-0000-0000-00008D110000}"/>
    <cellStyle name="Millares 2 54 2" xfId="37169" xr:uid="{00000000-0005-0000-0000-00008E110000}"/>
    <cellStyle name="Millares 2 55" xfId="23995" xr:uid="{00000000-0005-0000-0000-00008F110000}"/>
    <cellStyle name="Millares 2 55 2" xfId="37174" xr:uid="{00000000-0005-0000-0000-000090110000}"/>
    <cellStyle name="Millares 2 56" xfId="24225" xr:uid="{00000000-0005-0000-0000-000091110000}"/>
    <cellStyle name="Millares 2 56 2" xfId="37404" xr:uid="{00000000-0005-0000-0000-000092110000}"/>
    <cellStyle name="Millares 2 57" xfId="24443" xr:uid="{00000000-0005-0000-0000-000093110000}"/>
    <cellStyle name="Millares 2 57 2" xfId="37621" xr:uid="{00000000-0005-0000-0000-000094110000}"/>
    <cellStyle name="Millares 2 58" xfId="24455" xr:uid="{00000000-0005-0000-0000-000095110000}"/>
    <cellStyle name="Millares 2 58 2" xfId="37633" xr:uid="{00000000-0005-0000-0000-000096110000}"/>
    <cellStyle name="Millares 2 59" xfId="24471" xr:uid="{00000000-0005-0000-0000-000097110000}"/>
    <cellStyle name="Millares 2 59 2" xfId="37649" xr:uid="{00000000-0005-0000-0000-000098110000}"/>
    <cellStyle name="Millares 2 6" xfId="11974" xr:uid="{00000000-0005-0000-0000-000099110000}"/>
    <cellStyle name="Millares 2 6 10" xfId="18643" xr:uid="{00000000-0005-0000-0000-00009A110000}"/>
    <cellStyle name="Millares 2 6 10 2" xfId="36811" xr:uid="{00000000-0005-0000-0000-00009B110000}"/>
    <cellStyle name="Millares 2 6 10 3" xfId="31834" xr:uid="{00000000-0005-0000-0000-00009C110000}"/>
    <cellStyle name="Millares 2 6 10 4" xfId="23632" xr:uid="{00000000-0005-0000-0000-00009D110000}"/>
    <cellStyle name="Millares 2 6 11" xfId="19947" xr:uid="{00000000-0005-0000-0000-00009E110000}"/>
    <cellStyle name="Millares 2 6 11 2" xfId="37040" xr:uid="{00000000-0005-0000-0000-00009F110000}"/>
    <cellStyle name="Millares 2 6 11 3" xfId="33136" xr:uid="{00000000-0005-0000-0000-0000A0110000}"/>
    <cellStyle name="Millares 2 6 11 4" xfId="23861" xr:uid="{00000000-0005-0000-0000-0000A1110000}"/>
    <cellStyle name="Millares 2 6 12" xfId="24090" xr:uid="{00000000-0005-0000-0000-0000A2110000}"/>
    <cellStyle name="Millares 2 6 12 2" xfId="37269" xr:uid="{00000000-0005-0000-0000-0000A3110000}"/>
    <cellStyle name="Millares 2 6 13" xfId="24319" xr:uid="{00000000-0005-0000-0000-0000A4110000}"/>
    <cellStyle name="Millares 2 6 13 2" xfId="37498" xr:uid="{00000000-0005-0000-0000-0000A5110000}"/>
    <cellStyle name="Millares 2 6 14" xfId="24570" xr:uid="{00000000-0005-0000-0000-0000A6110000}"/>
    <cellStyle name="Millares 2 6 14 2" xfId="37749" xr:uid="{00000000-0005-0000-0000-0000A7110000}"/>
    <cellStyle name="Millares 2 6 15" xfId="34661" xr:uid="{00000000-0005-0000-0000-0000A8110000}"/>
    <cellStyle name="Millares 2 6 16" xfId="25166" xr:uid="{00000000-0005-0000-0000-0000A9110000}"/>
    <cellStyle name="Millares 2 6 17" xfId="21473" xr:uid="{00000000-0005-0000-0000-0000AA110000}"/>
    <cellStyle name="Millares 2 6 2" xfId="12518" xr:uid="{00000000-0005-0000-0000-0000AB110000}"/>
    <cellStyle name="Millares 2 6 2 10" xfId="24428" xr:uid="{00000000-0005-0000-0000-0000AC110000}"/>
    <cellStyle name="Millares 2 6 2 10 2" xfId="37607" xr:uid="{00000000-0005-0000-0000-0000AD110000}"/>
    <cellStyle name="Millares 2 6 2 11" xfId="24679" xr:uid="{00000000-0005-0000-0000-0000AE110000}"/>
    <cellStyle name="Millares 2 6 2 11 2" xfId="37858" xr:uid="{00000000-0005-0000-0000-0000AF110000}"/>
    <cellStyle name="Millares 2 6 2 12" xfId="35200" xr:uid="{00000000-0005-0000-0000-0000B0110000}"/>
    <cellStyle name="Millares 2 6 2 13" xfId="25710" xr:uid="{00000000-0005-0000-0000-0000B1110000}"/>
    <cellStyle name="Millares 2 6 2 14" xfId="22012" xr:uid="{00000000-0005-0000-0000-0000B2110000}"/>
    <cellStyle name="Millares 2 6 2 2" xfId="13454" xr:uid="{00000000-0005-0000-0000-0000B3110000}"/>
    <cellStyle name="Millares 2 6 2 2 2" xfId="17111" xr:uid="{00000000-0005-0000-0000-0000B4110000}"/>
    <cellStyle name="Millares 2 6 2 2 2 2" xfId="30302" xr:uid="{00000000-0005-0000-0000-0000B5110000}"/>
    <cellStyle name="Millares 2 6 2 2 3" xfId="18391" xr:uid="{00000000-0005-0000-0000-0000B6110000}"/>
    <cellStyle name="Millares 2 6 2 2 3 2" xfId="31582" xr:uid="{00000000-0005-0000-0000-0000B7110000}"/>
    <cellStyle name="Millares 2 6 2 2 4" xfId="19677" xr:uid="{00000000-0005-0000-0000-0000B8110000}"/>
    <cellStyle name="Millares 2 6 2 2 4 2" xfId="32868" xr:uid="{00000000-0005-0000-0000-0000B9110000}"/>
    <cellStyle name="Millares 2 6 2 2 5" xfId="20981" xr:uid="{00000000-0005-0000-0000-0000BA110000}"/>
    <cellStyle name="Millares 2 6 2 2 5 2" xfId="34170" xr:uid="{00000000-0005-0000-0000-0000BB110000}"/>
    <cellStyle name="Millares 2 6 2 2 6" xfId="35695" xr:uid="{00000000-0005-0000-0000-0000BC110000}"/>
    <cellStyle name="Millares 2 6 2 2 7" xfId="26645" xr:uid="{00000000-0005-0000-0000-0000BD110000}"/>
    <cellStyle name="Millares 2 6 2 2 8" xfId="22507" xr:uid="{00000000-0005-0000-0000-0000BE110000}"/>
    <cellStyle name="Millares 2 6 2 3" xfId="14503" xr:uid="{00000000-0005-0000-0000-0000BF110000}"/>
    <cellStyle name="Millares 2 6 2 3 2" xfId="21226" xr:uid="{00000000-0005-0000-0000-0000C0110000}"/>
    <cellStyle name="Millares 2 6 2 3 2 2" xfId="34415" xr:uid="{00000000-0005-0000-0000-0000C1110000}"/>
    <cellStyle name="Millares 2 6 2 3 3" xfId="35940" xr:uid="{00000000-0005-0000-0000-0000C2110000}"/>
    <cellStyle name="Millares 2 6 2 3 4" xfId="27694" xr:uid="{00000000-0005-0000-0000-0000C3110000}"/>
    <cellStyle name="Millares 2 6 2 3 5" xfId="22752" xr:uid="{00000000-0005-0000-0000-0000C4110000}"/>
    <cellStyle name="Millares 2 6 2 4" xfId="15559" xr:uid="{00000000-0005-0000-0000-0000C5110000}"/>
    <cellStyle name="Millares 2 6 2 4 2" xfId="36180" xr:uid="{00000000-0005-0000-0000-0000C6110000}"/>
    <cellStyle name="Millares 2 6 2 4 3" xfId="28750" xr:uid="{00000000-0005-0000-0000-0000C7110000}"/>
    <cellStyle name="Millares 2 6 2 4 4" xfId="22992" xr:uid="{00000000-0005-0000-0000-0000C8110000}"/>
    <cellStyle name="Millares 2 6 2 5" xfId="16615" xr:uid="{00000000-0005-0000-0000-0000C9110000}"/>
    <cellStyle name="Millares 2 6 2 5 2" xfId="36410" xr:uid="{00000000-0005-0000-0000-0000CA110000}"/>
    <cellStyle name="Millares 2 6 2 5 3" xfId="29806" xr:uid="{00000000-0005-0000-0000-0000CB110000}"/>
    <cellStyle name="Millares 2 6 2 5 4" xfId="23222" xr:uid="{00000000-0005-0000-0000-0000CC110000}"/>
    <cellStyle name="Millares 2 6 2 6" xfId="17896" xr:uid="{00000000-0005-0000-0000-0000CD110000}"/>
    <cellStyle name="Millares 2 6 2 6 2" xfId="36665" xr:uid="{00000000-0005-0000-0000-0000CE110000}"/>
    <cellStyle name="Millares 2 6 2 6 3" xfId="31087" xr:uid="{00000000-0005-0000-0000-0000CF110000}"/>
    <cellStyle name="Millares 2 6 2 6 4" xfId="23486" xr:uid="{00000000-0005-0000-0000-0000D0110000}"/>
    <cellStyle name="Millares 2 6 2 7" xfId="19182" xr:uid="{00000000-0005-0000-0000-0000D1110000}"/>
    <cellStyle name="Millares 2 6 2 7 2" xfId="36920" xr:uid="{00000000-0005-0000-0000-0000D2110000}"/>
    <cellStyle name="Millares 2 6 2 7 3" xfId="32373" xr:uid="{00000000-0005-0000-0000-0000D3110000}"/>
    <cellStyle name="Millares 2 6 2 7 4" xfId="23741" xr:uid="{00000000-0005-0000-0000-0000D4110000}"/>
    <cellStyle name="Millares 2 6 2 8" xfId="20486" xr:uid="{00000000-0005-0000-0000-0000D5110000}"/>
    <cellStyle name="Millares 2 6 2 8 2" xfId="37149" xr:uid="{00000000-0005-0000-0000-0000D6110000}"/>
    <cellStyle name="Millares 2 6 2 8 3" xfId="33675" xr:uid="{00000000-0005-0000-0000-0000D7110000}"/>
    <cellStyle name="Millares 2 6 2 8 4" xfId="23970" xr:uid="{00000000-0005-0000-0000-0000D8110000}"/>
    <cellStyle name="Millares 2 6 2 9" xfId="24199" xr:uid="{00000000-0005-0000-0000-0000D9110000}"/>
    <cellStyle name="Millares 2 6 2 9 2" xfId="37378" xr:uid="{00000000-0005-0000-0000-0000DA110000}"/>
    <cellStyle name="Millares 2 6 3" xfId="12632" xr:uid="{00000000-0005-0000-0000-0000DB110000}"/>
    <cellStyle name="Millares 2 6 3 10" xfId="25824" xr:uid="{00000000-0005-0000-0000-0000DC110000}"/>
    <cellStyle name="Millares 2 6 3 11" xfId="22126" xr:uid="{00000000-0005-0000-0000-0000DD110000}"/>
    <cellStyle name="Millares 2 6 3 2" xfId="13568" xr:uid="{00000000-0005-0000-0000-0000DE110000}"/>
    <cellStyle name="Millares 2 6 3 2 2" xfId="26759" xr:uid="{00000000-0005-0000-0000-0000DF110000}"/>
    <cellStyle name="Millares 2 6 3 3" xfId="14617" xr:uid="{00000000-0005-0000-0000-0000E0110000}"/>
    <cellStyle name="Millares 2 6 3 3 2" xfId="27808" xr:uid="{00000000-0005-0000-0000-0000E1110000}"/>
    <cellStyle name="Millares 2 6 3 4" xfId="15673" xr:uid="{00000000-0005-0000-0000-0000E2110000}"/>
    <cellStyle name="Millares 2 6 3 4 2" xfId="28864" xr:uid="{00000000-0005-0000-0000-0000E3110000}"/>
    <cellStyle name="Millares 2 6 3 5" xfId="16729" xr:uid="{00000000-0005-0000-0000-0000E4110000}"/>
    <cellStyle name="Millares 2 6 3 5 2" xfId="29920" xr:uid="{00000000-0005-0000-0000-0000E5110000}"/>
    <cellStyle name="Millares 2 6 3 6" xfId="18010" xr:uid="{00000000-0005-0000-0000-0000E6110000}"/>
    <cellStyle name="Millares 2 6 3 6 2" xfId="31201" xr:uid="{00000000-0005-0000-0000-0000E7110000}"/>
    <cellStyle name="Millares 2 6 3 7" xfId="19296" xr:uid="{00000000-0005-0000-0000-0000E8110000}"/>
    <cellStyle name="Millares 2 6 3 7 2" xfId="32487" xr:uid="{00000000-0005-0000-0000-0000E9110000}"/>
    <cellStyle name="Millares 2 6 3 8" xfId="20600" xr:uid="{00000000-0005-0000-0000-0000EA110000}"/>
    <cellStyle name="Millares 2 6 3 8 2" xfId="33789" xr:uid="{00000000-0005-0000-0000-0000EB110000}"/>
    <cellStyle name="Millares 2 6 3 9" xfId="35314" xr:uid="{00000000-0005-0000-0000-0000EC110000}"/>
    <cellStyle name="Millares 2 6 4" xfId="13719" xr:uid="{00000000-0005-0000-0000-0000ED110000}"/>
    <cellStyle name="Millares 2 6 4 10" xfId="22277" xr:uid="{00000000-0005-0000-0000-0000EE110000}"/>
    <cellStyle name="Millares 2 6 4 2" xfId="14768" xr:uid="{00000000-0005-0000-0000-0000EF110000}"/>
    <cellStyle name="Millares 2 6 4 2 2" xfId="27959" xr:uid="{00000000-0005-0000-0000-0000F0110000}"/>
    <cellStyle name="Millares 2 6 4 3" xfId="15824" xr:uid="{00000000-0005-0000-0000-0000F1110000}"/>
    <cellStyle name="Millares 2 6 4 3 2" xfId="29015" xr:uid="{00000000-0005-0000-0000-0000F2110000}"/>
    <cellStyle name="Millares 2 6 4 4" xfId="16880" xr:uid="{00000000-0005-0000-0000-0000F3110000}"/>
    <cellStyle name="Millares 2 6 4 4 2" xfId="30071" xr:uid="{00000000-0005-0000-0000-0000F4110000}"/>
    <cellStyle name="Millares 2 6 4 5" xfId="18161" xr:uid="{00000000-0005-0000-0000-0000F5110000}"/>
    <cellStyle name="Millares 2 6 4 5 2" xfId="31352" xr:uid="{00000000-0005-0000-0000-0000F6110000}"/>
    <cellStyle name="Millares 2 6 4 6" xfId="19447" xr:uid="{00000000-0005-0000-0000-0000F7110000}"/>
    <cellStyle name="Millares 2 6 4 6 2" xfId="32638" xr:uid="{00000000-0005-0000-0000-0000F8110000}"/>
    <cellStyle name="Millares 2 6 4 7" xfId="20751" xr:uid="{00000000-0005-0000-0000-0000F9110000}"/>
    <cellStyle name="Millares 2 6 4 7 2" xfId="33940" xr:uid="{00000000-0005-0000-0000-0000FA110000}"/>
    <cellStyle name="Millares 2 6 4 8" xfId="35465" xr:uid="{00000000-0005-0000-0000-0000FB110000}"/>
    <cellStyle name="Millares 2 6 4 9" xfId="26910" xr:uid="{00000000-0005-0000-0000-0000FC110000}"/>
    <cellStyle name="Millares 2 6 5" xfId="12915" xr:uid="{00000000-0005-0000-0000-0000FD110000}"/>
    <cellStyle name="Millares 2 6 5 2" xfId="17002" xr:uid="{00000000-0005-0000-0000-0000FE110000}"/>
    <cellStyle name="Millares 2 6 5 2 2" xfId="30193" xr:uid="{00000000-0005-0000-0000-0000FF110000}"/>
    <cellStyle name="Millares 2 6 5 3" xfId="18282" xr:uid="{00000000-0005-0000-0000-000000120000}"/>
    <cellStyle name="Millares 2 6 5 3 2" xfId="31473" xr:uid="{00000000-0005-0000-0000-000001120000}"/>
    <cellStyle name="Millares 2 6 5 4" xfId="19568" xr:uid="{00000000-0005-0000-0000-000002120000}"/>
    <cellStyle name="Millares 2 6 5 4 2" xfId="32759" xr:uid="{00000000-0005-0000-0000-000003120000}"/>
    <cellStyle name="Millares 2 6 5 5" xfId="20872" xr:uid="{00000000-0005-0000-0000-000004120000}"/>
    <cellStyle name="Millares 2 6 5 5 2" xfId="34061" xr:uid="{00000000-0005-0000-0000-000005120000}"/>
    <cellStyle name="Millares 2 6 5 6" xfId="35586" xr:uid="{00000000-0005-0000-0000-000006120000}"/>
    <cellStyle name="Millares 2 6 5 7" xfId="26106" xr:uid="{00000000-0005-0000-0000-000007120000}"/>
    <cellStyle name="Millares 2 6 5 8" xfId="22398" xr:uid="{00000000-0005-0000-0000-000008120000}"/>
    <cellStyle name="Millares 2 6 6" xfId="13964" xr:uid="{00000000-0005-0000-0000-000009120000}"/>
    <cellStyle name="Millares 2 6 6 2" xfId="21117" xr:uid="{00000000-0005-0000-0000-00000A120000}"/>
    <cellStyle name="Millares 2 6 6 2 2" xfId="34306" xr:uid="{00000000-0005-0000-0000-00000B120000}"/>
    <cellStyle name="Millares 2 6 6 3" xfId="35831" xr:uid="{00000000-0005-0000-0000-00000C120000}"/>
    <cellStyle name="Millares 2 6 6 4" xfId="27155" xr:uid="{00000000-0005-0000-0000-00000D120000}"/>
    <cellStyle name="Millares 2 6 6 5" xfId="22643" xr:uid="{00000000-0005-0000-0000-00000E120000}"/>
    <cellStyle name="Millares 2 6 7" xfId="15020" xr:uid="{00000000-0005-0000-0000-00000F120000}"/>
    <cellStyle name="Millares 2 6 7 2" xfId="36071" xr:uid="{00000000-0005-0000-0000-000010120000}"/>
    <cellStyle name="Millares 2 6 7 3" xfId="28211" xr:uid="{00000000-0005-0000-0000-000011120000}"/>
    <cellStyle name="Millares 2 6 7 4" xfId="22883" xr:uid="{00000000-0005-0000-0000-000012120000}"/>
    <cellStyle name="Millares 2 6 8" xfId="16076" xr:uid="{00000000-0005-0000-0000-000013120000}"/>
    <cellStyle name="Millares 2 6 8 2" xfId="36301" xr:uid="{00000000-0005-0000-0000-000014120000}"/>
    <cellStyle name="Millares 2 6 8 3" xfId="29267" xr:uid="{00000000-0005-0000-0000-000015120000}"/>
    <cellStyle name="Millares 2 6 8 4" xfId="23113" xr:uid="{00000000-0005-0000-0000-000016120000}"/>
    <cellStyle name="Millares 2 6 9" xfId="17357" xr:uid="{00000000-0005-0000-0000-000017120000}"/>
    <cellStyle name="Millares 2 6 9 2" xfId="36556" xr:uid="{00000000-0005-0000-0000-000018120000}"/>
    <cellStyle name="Millares 2 6 9 3" xfId="30548" xr:uid="{00000000-0005-0000-0000-000019120000}"/>
    <cellStyle name="Millares 2 6 9 4" xfId="23377" xr:uid="{00000000-0005-0000-0000-00001A120000}"/>
    <cellStyle name="Millares 2 60" xfId="24475" xr:uid="{00000000-0005-0000-0000-00001B120000}"/>
    <cellStyle name="Millares 2 60 2" xfId="37654" xr:uid="{00000000-0005-0000-0000-00001C120000}"/>
    <cellStyle name="Millares 2 61" xfId="24692" xr:uid="{00000000-0005-0000-0000-00001D120000}"/>
    <cellStyle name="Millares 2 61 2" xfId="37871" xr:uid="{00000000-0005-0000-0000-00001E120000}"/>
    <cellStyle name="Millares 2 62" xfId="24696" xr:uid="{00000000-0005-0000-0000-00001F120000}"/>
    <cellStyle name="Millares 2 62 2" xfId="37875" xr:uid="{00000000-0005-0000-0000-000020120000}"/>
    <cellStyle name="Millares 2 63" xfId="24707" xr:uid="{00000000-0005-0000-0000-000021120000}"/>
    <cellStyle name="Millares 2 63 2" xfId="37886" xr:uid="{00000000-0005-0000-0000-000022120000}"/>
    <cellStyle name="Millares 2 64" xfId="24711" xr:uid="{00000000-0005-0000-0000-000023120000}"/>
    <cellStyle name="Millares 2 64 2" xfId="37890" xr:uid="{00000000-0005-0000-0000-000024120000}"/>
    <cellStyle name="Millares 2 65" xfId="24720" xr:uid="{00000000-0005-0000-0000-000025120000}"/>
    <cellStyle name="Millares 2 65 2" xfId="37899" xr:uid="{00000000-0005-0000-0000-000026120000}"/>
    <cellStyle name="Millares 2 66" xfId="24722" xr:uid="{00000000-0005-0000-0000-000027120000}"/>
    <cellStyle name="Millares 2 66 2" xfId="37901" xr:uid="{00000000-0005-0000-0000-000028120000}"/>
    <cellStyle name="Millares 2 67" xfId="24724" xr:uid="{00000000-0005-0000-0000-000029120000}"/>
    <cellStyle name="Millares 2 67 2" xfId="37903" xr:uid="{00000000-0005-0000-0000-00002A120000}"/>
    <cellStyle name="Millares 2 68" xfId="24731" xr:uid="{00000000-0005-0000-0000-00002B120000}"/>
    <cellStyle name="Millares 2 68 2" xfId="37910" xr:uid="{00000000-0005-0000-0000-00002C120000}"/>
    <cellStyle name="Millares 2 69" xfId="24736" xr:uid="{00000000-0005-0000-0000-00002D120000}"/>
    <cellStyle name="Millares 2 7" xfId="11977" xr:uid="{00000000-0005-0000-0000-00002E120000}"/>
    <cellStyle name="Millares 2 7 10" xfId="24333" xr:uid="{00000000-0005-0000-0000-00002F120000}"/>
    <cellStyle name="Millares 2 7 10 2" xfId="37512" xr:uid="{00000000-0005-0000-0000-000030120000}"/>
    <cellStyle name="Millares 2 7 11" xfId="24584" xr:uid="{00000000-0005-0000-0000-000031120000}"/>
    <cellStyle name="Millares 2 7 11 2" xfId="37763" xr:uid="{00000000-0005-0000-0000-000032120000}"/>
    <cellStyle name="Millares 2 7 12" xfId="34664" xr:uid="{00000000-0005-0000-0000-000033120000}"/>
    <cellStyle name="Millares 2 7 13" xfId="25169" xr:uid="{00000000-0005-0000-0000-000034120000}"/>
    <cellStyle name="Millares 2 7 14" xfId="21476" xr:uid="{00000000-0005-0000-0000-000035120000}"/>
    <cellStyle name="Millares 2 7 2" xfId="12918" xr:uid="{00000000-0005-0000-0000-000036120000}"/>
    <cellStyle name="Millares 2 7 2 2" xfId="17016" xr:uid="{00000000-0005-0000-0000-000037120000}"/>
    <cellStyle name="Millares 2 7 2 2 2" xfId="30207" xr:uid="{00000000-0005-0000-0000-000038120000}"/>
    <cellStyle name="Millares 2 7 2 3" xfId="18296" xr:uid="{00000000-0005-0000-0000-000039120000}"/>
    <cellStyle name="Millares 2 7 2 3 2" xfId="31487" xr:uid="{00000000-0005-0000-0000-00003A120000}"/>
    <cellStyle name="Millares 2 7 2 4" xfId="19582" xr:uid="{00000000-0005-0000-0000-00003B120000}"/>
    <cellStyle name="Millares 2 7 2 4 2" xfId="32773" xr:uid="{00000000-0005-0000-0000-00003C120000}"/>
    <cellStyle name="Millares 2 7 2 5" xfId="20886" xr:uid="{00000000-0005-0000-0000-00003D120000}"/>
    <cellStyle name="Millares 2 7 2 5 2" xfId="34075" xr:uid="{00000000-0005-0000-0000-00003E120000}"/>
    <cellStyle name="Millares 2 7 2 6" xfId="35600" xr:uid="{00000000-0005-0000-0000-00003F120000}"/>
    <cellStyle name="Millares 2 7 2 7" xfId="26109" xr:uid="{00000000-0005-0000-0000-000040120000}"/>
    <cellStyle name="Millares 2 7 2 8" xfId="22412" xr:uid="{00000000-0005-0000-0000-000041120000}"/>
    <cellStyle name="Millares 2 7 3" xfId="13967" xr:uid="{00000000-0005-0000-0000-000042120000}"/>
    <cellStyle name="Millares 2 7 3 2" xfId="21131" xr:uid="{00000000-0005-0000-0000-000043120000}"/>
    <cellStyle name="Millares 2 7 3 2 2" xfId="34320" xr:uid="{00000000-0005-0000-0000-000044120000}"/>
    <cellStyle name="Millares 2 7 3 3" xfId="35845" xr:uid="{00000000-0005-0000-0000-000045120000}"/>
    <cellStyle name="Millares 2 7 3 4" xfId="27158" xr:uid="{00000000-0005-0000-0000-000046120000}"/>
    <cellStyle name="Millares 2 7 3 5" xfId="22657" xr:uid="{00000000-0005-0000-0000-000047120000}"/>
    <cellStyle name="Millares 2 7 4" xfId="15023" xr:uid="{00000000-0005-0000-0000-000048120000}"/>
    <cellStyle name="Millares 2 7 4 2" xfId="36085" xr:uid="{00000000-0005-0000-0000-000049120000}"/>
    <cellStyle name="Millares 2 7 4 3" xfId="28214" xr:uid="{00000000-0005-0000-0000-00004A120000}"/>
    <cellStyle name="Millares 2 7 4 4" xfId="22897" xr:uid="{00000000-0005-0000-0000-00004B120000}"/>
    <cellStyle name="Millares 2 7 5" xfId="16079" xr:uid="{00000000-0005-0000-0000-00004C120000}"/>
    <cellStyle name="Millares 2 7 5 2" xfId="36315" xr:uid="{00000000-0005-0000-0000-00004D120000}"/>
    <cellStyle name="Millares 2 7 5 3" xfId="29270" xr:uid="{00000000-0005-0000-0000-00004E120000}"/>
    <cellStyle name="Millares 2 7 5 4" xfId="23127" xr:uid="{00000000-0005-0000-0000-00004F120000}"/>
    <cellStyle name="Millares 2 7 6" xfId="17360" xr:uid="{00000000-0005-0000-0000-000050120000}"/>
    <cellStyle name="Millares 2 7 6 2" xfId="36570" xr:uid="{00000000-0005-0000-0000-000051120000}"/>
    <cellStyle name="Millares 2 7 6 3" xfId="30551" xr:uid="{00000000-0005-0000-0000-000052120000}"/>
    <cellStyle name="Millares 2 7 6 4" xfId="23391" xr:uid="{00000000-0005-0000-0000-000053120000}"/>
    <cellStyle name="Millares 2 7 7" xfId="18646" xr:uid="{00000000-0005-0000-0000-000054120000}"/>
    <cellStyle name="Millares 2 7 7 2" xfId="36825" xr:uid="{00000000-0005-0000-0000-000055120000}"/>
    <cellStyle name="Millares 2 7 7 3" xfId="31837" xr:uid="{00000000-0005-0000-0000-000056120000}"/>
    <cellStyle name="Millares 2 7 7 4" xfId="23646" xr:uid="{00000000-0005-0000-0000-000057120000}"/>
    <cellStyle name="Millares 2 7 8" xfId="19950" xr:uid="{00000000-0005-0000-0000-000058120000}"/>
    <cellStyle name="Millares 2 7 8 2" xfId="37054" xr:uid="{00000000-0005-0000-0000-000059120000}"/>
    <cellStyle name="Millares 2 7 8 3" xfId="33139" xr:uid="{00000000-0005-0000-0000-00005A120000}"/>
    <cellStyle name="Millares 2 7 8 4" xfId="23875" xr:uid="{00000000-0005-0000-0000-00005B120000}"/>
    <cellStyle name="Millares 2 7 9" xfId="24104" xr:uid="{00000000-0005-0000-0000-00005C120000}"/>
    <cellStyle name="Millares 2 7 9 2" xfId="37283" xr:uid="{00000000-0005-0000-0000-00005D120000}"/>
    <cellStyle name="Millares 2 70" xfId="34428" xr:uid="{00000000-0005-0000-0000-00005E120000}"/>
    <cellStyle name="Millares 2 71" xfId="21240" xr:uid="{00000000-0005-0000-0000-00005F120000}"/>
    <cellStyle name="Millares 2 72" xfId="37932" xr:uid="{00000000-0005-0000-0000-000060120000}"/>
    <cellStyle name="Millares 2 73" xfId="37980" xr:uid="{00000000-0005-0000-0000-000061120000}"/>
    <cellStyle name="Millares 2 8" xfId="11979" xr:uid="{00000000-0005-0000-0000-000062120000}"/>
    <cellStyle name="Millares 2 8 10" xfId="25171" xr:uid="{00000000-0005-0000-0000-000063120000}"/>
    <cellStyle name="Millares 2 8 11" xfId="21478" xr:uid="{00000000-0005-0000-0000-000064120000}"/>
    <cellStyle name="Millares 2 8 2" xfId="12920" xr:uid="{00000000-0005-0000-0000-000065120000}"/>
    <cellStyle name="Millares 2 8 2 2" xfId="26111" xr:uid="{00000000-0005-0000-0000-000066120000}"/>
    <cellStyle name="Millares 2 8 3" xfId="13969" xr:uid="{00000000-0005-0000-0000-000067120000}"/>
    <cellStyle name="Millares 2 8 3 2" xfId="27160" xr:uid="{00000000-0005-0000-0000-000068120000}"/>
    <cellStyle name="Millares 2 8 4" xfId="15025" xr:uid="{00000000-0005-0000-0000-000069120000}"/>
    <cellStyle name="Millares 2 8 4 2" xfId="28216" xr:uid="{00000000-0005-0000-0000-00006A120000}"/>
    <cellStyle name="Millares 2 8 5" xfId="16081" xr:uid="{00000000-0005-0000-0000-00006B120000}"/>
    <cellStyle name="Millares 2 8 5 2" xfId="29272" xr:uid="{00000000-0005-0000-0000-00006C120000}"/>
    <cellStyle name="Millares 2 8 6" xfId="17362" xr:uid="{00000000-0005-0000-0000-00006D120000}"/>
    <cellStyle name="Millares 2 8 6 2" xfId="30553" xr:uid="{00000000-0005-0000-0000-00006E120000}"/>
    <cellStyle name="Millares 2 8 7" xfId="18648" xr:uid="{00000000-0005-0000-0000-00006F120000}"/>
    <cellStyle name="Millares 2 8 7 2" xfId="31839" xr:uid="{00000000-0005-0000-0000-000070120000}"/>
    <cellStyle name="Millares 2 8 8" xfId="19952" xr:uid="{00000000-0005-0000-0000-000071120000}"/>
    <cellStyle name="Millares 2 8 8 2" xfId="33141" xr:uid="{00000000-0005-0000-0000-000072120000}"/>
    <cellStyle name="Millares 2 8 9" xfId="34666" xr:uid="{00000000-0005-0000-0000-000073120000}"/>
    <cellStyle name="Millares 2 9" xfId="11982" xr:uid="{00000000-0005-0000-0000-000074120000}"/>
    <cellStyle name="Millares 2 9 10" xfId="25174" xr:uid="{00000000-0005-0000-0000-000075120000}"/>
    <cellStyle name="Millares 2 9 11" xfId="21481" xr:uid="{00000000-0005-0000-0000-000076120000}"/>
    <cellStyle name="Millares 2 9 2" xfId="12923" xr:uid="{00000000-0005-0000-0000-000077120000}"/>
    <cellStyle name="Millares 2 9 2 2" xfId="26114" xr:uid="{00000000-0005-0000-0000-000078120000}"/>
    <cellStyle name="Millares 2 9 3" xfId="13972" xr:uid="{00000000-0005-0000-0000-000079120000}"/>
    <cellStyle name="Millares 2 9 3 2" xfId="27163" xr:uid="{00000000-0005-0000-0000-00007A120000}"/>
    <cellStyle name="Millares 2 9 4" xfId="15028" xr:uid="{00000000-0005-0000-0000-00007B120000}"/>
    <cellStyle name="Millares 2 9 4 2" xfId="28219" xr:uid="{00000000-0005-0000-0000-00007C120000}"/>
    <cellStyle name="Millares 2 9 5" xfId="16084" xr:uid="{00000000-0005-0000-0000-00007D120000}"/>
    <cellStyle name="Millares 2 9 5 2" xfId="29275" xr:uid="{00000000-0005-0000-0000-00007E120000}"/>
    <cellStyle name="Millares 2 9 6" xfId="17365" xr:uid="{00000000-0005-0000-0000-00007F120000}"/>
    <cellStyle name="Millares 2 9 6 2" xfId="30556" xr:uid="{00000000-0005-0000-0000-000080120000}"/>
    <cellStyle name="Millares 2 9 7" xfId="18651" xr:uid="{00000000-0005-0000-0000-000081120000}"/>
    <cellStyle name="Millares 2 9 7 2" xfId="31842" xr:uid="{00000000-0005-0000-0000-000082120000}"/>
    <cellStyle name="Millares 2 9 8" xfId="19955" xr:uid="{00000000-0005-0000-0000-000083120000}"/>
    <cellStyle name="Millares 2 9 8 2" xfId="33144" xr:uid="{00000000-0005-0000-0000-000084120000}"/>
    <cellStyle name="Millares 2 9 9" xfId="34669" xr:uid="{00000000-0005-0000-0000-000085120000}"/>
    <cellStyle name="Millares 20" xfId="901" xr:uid="{00000000-0005-0000-0000-000086120000}"/>
    <cellStyle name="Millares 20 10" xfId="34479" xr:uid="{00000000-0005-0000-0000-000087120000}"/>
    <cellStyle name="Millares 20 11" xfId="24880" xr:uid="{00000000-0005-0000-0000-000088120000}"/>
    <cellStyle name="Millares 20 12" xfId="21291" xr:uid="{00000000-0005-0000-0000-000089120000}"/>
    <cellStyle name="Millares 20 2" xfId="3885" xr:uid="{00000000-0005-0000-0000-00008A120000}"/>
    <cellStyle name="Millares 20 2 10" xfId="24915" xr:uid="{00000000-0005-0000-0000-00008B120000}"/>
    <cellStyle name="Millares 20 2 11" xfId="21323" xr:uid="{00000000-0005-0000-0000-00008C120000}"/>
    <cellStyle name="Millares 20 2 2" xfId="12765" xr:uid="{00000000-0005-0000-0000-00008D120000}"/>
    <cellStyle name="Millares 20 2 2 2" xfId="25956" xr:uid="{00000000-0005-0000-0000-00008E120000}"/>
    <cellStyle name="Millares 20 2 3" xfId="13814" xr:uid="{00000000-0005-0000-0000-00008F120000}"/>
    <cellStyle name="Millares 20 2 3 2" xfId="27005" xr:uid="{00000000-0005-0000-0000-000090120000}"/>
    <cellStyle name="Millares 20 2 4" xfId="14870" xr:uid="{00000000-0005-0000-0000-000091120000}"/>
    <cellStyle name="Millares 20 2 4 2" xfId="28061" xr:uid="{00000000-0005-0000-0000-000092120000}"/>
    <cellStyle name="Millares 20 2 5" xfId="15926" xr:uid="{00000000-0005-0000-0000-000093120000}"/>
    <cellStyle name="Millares 20 2 5 2" xfId="29117" xr:uid="{00000000-0005-0000-0000-000094120000}"/>
    <cellStyle name="Millares 20 2 6" xfId="17207" xr:uid="{00000000-0005-0000-0000-000095120000}"/>
    <cellStyle name="Millares 20 2 6 2" xfId="30398" xr:uid="{00000000-0005-0000-0000-000096120000}"/>
    <cellStyle name="Millares 20 2 7" xfId="18493" xr:uid="{00000000-0005-0000-0000-000097120000}"/>
    <cellStyle name="Millares 20 2 7 2" xfId="31684" xr:uid="{00000000-0005-0000-0000-000098120000}"/>
    <cellStyle name="Millares 20 2 8" xfId="19797" xr:uid="{00000000-0005-0000-0000-000099120000}"/>
    <cellStyle name="Millares 20 2 8 2" xfId="32986" xr:uid="{00000000-0005-0000-0000-00009A120000}"/>
    <cellStyle name="Millares 20 2 9" xfId="34511" xr:uid="{00000000-0005-0000-0000-00009B120000}"/>
    <cellStyle name="Millares 20 3" xfId="12733" xr:uid="{00000000-0005-0000-0000-00009C120000}"/>
    <cellStyle name="Millares 20 3 2" xfId="25924" xr:uid="{00000000-0005-0000-0000-00009D120000}"/>
    <cellStyle name="Millares 20 4" xfId="13782" xr:uid="{00000000-0005-0000-0000-00009E120000}"/>
    <cellStyle name="Millares 20 4 2" xfId="26973" xr:uid="{00000000-0005-0000-0000-00009F120000}"/>
    <cellStyle name="Millares 20 5" xfId="14838" xr:uid="{00000000-0005-0000-0000-0000A0120000}"/>
    <cellStyle name="Millares 20 5 2" xfId="28029" xr:uid="{00000000-0005-0000-0000-0000A1120000}"/>
    <cellStyle name="Millares 20 6" xfId="15894" xr:uid="{00000000-0005-0000-0000-0000A2120000}"/>
    <cellStyle name="Millares 20 6 2" xfId="29085" xr:uid="{00000000-0005-0000-0000-0000A3120000}"/>
    <cellStyle name="Millares 20 7" xfId="17175" xr:uid="{00000000-0005-0000-0000-0000A4120000}"/>
    <cellStyle name="Millares 20 7 2" xfId="30366" xr:uid="{00000000-0005-0000-0000-0000A5120000}"/>
    <cellStyle name="Millares 20 8" xfId="18461" xr:uid="{00000000-0005-0000-0000-0000A6120000}"/>
    <cellStyle name="Millares 20 8 2" xfId="31652" xr:uid="{00000000-0005-0000-0000-0000A7120000}"/>
    <cellStyle name="Millares 20 9" xfId="19765" xr:uid="{00000000-0005-0000-0000-0000A8120000}"/>
    <cellStyle name="Millares 20 9 2" xfId="32954" xr:uid="{00000000-0005-0000-0000-0000A9120000}"/>
    <cellStyle name="Millares 200" xfId="23274" xr:uid="{00000000-0005-0000-0000-0000AA120000}"/>
    <cellStyle name="Millares 200 2" xfId="36454" xr:uid="{00000000-0005-0000-0000-0000AB120000}"/>
    <cellStyle name="Millares 201" xfId="23278" xr:uid="{00000000-0005-0000-0000-0000AC120000}"/>
    <cellStyle name="Millares 201 2" xfId="36458" xr:uid="{00000000-0005-0000-0000-0000AD120000}"/>
    <cellStyle name="Millares 202" xfId="23279" xr:uid="{00000000-0005-0000-0000-0000AE120000}"/>
    <cellStyle name="Millares 202 2" xfId="36459" xr:uid="{00000000-0005-0000-0000-0000AF120000}"/>
    <cellStyle name="Millares 203" xfId="23498" xr:uid="{00000000-0005-0000-0000-0000B0120000}"/>
    <cellStyle name="Millares 203 2" xfId="36677" xr:uid="{00000000-0005-0000-0000-0000B1120000}"/>
    <cellStyle name="Millares 204" xfId="23499" xr:uid="{00000000-0005-0000-0000-0000B2120000}"/>
    <cellStyle name="Millares 204 2" xfId="36678" xr:uid="{00000000-0005-0000-0000-0000B3120000}"/>
    <cellStyle name="Millares 205" xfId="23500" xr:uid="{00000000-0005-0000-0000-0000B4120000}"/>
    <cellStyle name="Millares 205 2" xfId="36679" xr:uid="{00000000-0005-0000-0000-0000B5120000}"/>
    <cellStyle name="Millares 206" xfId="23503" xr:uid="{00000000-0005-0000-0000-0000B6120000}"/>
    <cellStyle name="Millares 206 2" xfId="36682" xr:uid="{00000000-0005-0000-0000-0000B7120000}"/>
    <cellStyle name="Millares 207" xfId="23506" xr:uid="{00000000-0005-0000-0000-0000B8120000}"/>
    <cellStyle name="Millares 207 2" xfId="36685" xr:uid="{00000000-0005-0000-0000-0000B9120000}"/>
    <cellStyle name="Millares 208" xfId="23508" xr:uid="{00000000-0005-0000-0000-0000BA120000}"/>
    <cellStyle name="Millares 208 2" xfId="36687" xr:uid="{00000000-0005-0000-0000-0000BB120000}"/>
    <cellStyle name="Millares 209" xfId="23511" xr:uid="{00000000-0005-0000-0000-0000BC120000}"/>
    <cellStyle name="Millares 209 2" xfId="36690" xr:uid="{00000000-0005-0000-0000-0000BD120000}"/>
    <cellStyle name="Millares 21" xfId="1077" xr:uid="{00000000-0005-0000-0000-0000BE120000}"/>
    <cellStyle name="Millares 21 10" xfId="34482" xr:uid="{00000000-0005-0000-0000-0000BF120000}"/>
    <cellStyle name="Millares 21 11" xfId="24883" xr:uid="{00000000-0005-0000-0000-0000C0120000}"/>
    <cellStyle name="Millares 21 12" xfId="21294" xr:uid="{00000000-0005-0000-0000-0000C1120000}"/>
    <cellStyle name="Millares 21 2" xfId="11763" xr:uid="{00000000-0005-0000-0000-0000C2120000}"/>
    <cellStyle name="Millares 21 2 10" xfId="25129" xr:uid="{00000000-0005-0000-0000-0000C3120000}"/>
    <cellStyle name="Millares 21 2 11" xfId="21442" xr:uid="{00000000-0005-0000-0000-0000C4120000}"/>
    <cellStyle name="Millares 21 2 2" xfId="12884" xr:uid="{00000000-0005-0000-0000-0000C5120000}"/>
    <cellStyle name="Millares 21 2 2 2" xfId="26075" xr:uid="{00000000-0005-0000-0000-0000C6120000}"/>
    <cellStyle name="Millares 21 2 3" xfId="13933" xr:uid="{00000000-0005-0000-0000-0000C7120000}"/>
    <cellStyle name="Millares 21 2 3 2" xfId="27124" xr:uid="{00000000-0005-0000-0000-0000C8120000}"/>
    <cellStyle name="Millares 21 2 4" xfId="14989" xr:uid="{00000000-0005-0000-0000-0000C9120000}"/>
    <cellStyle name="Millares 21 2 4 2" xfId="28180" xr:uid="{00000000-0005-0000-0000-0000CA120000}"/>
    <cellStyle name="Millares 21 2 5" xfId="16045" xr:uid="{00000000-0005-0000-0000-0000CB120000}"/>
    <cellStyle name="Millares 21 2 5 2" xfId="29236" xr:uid="{00000000-0005-0000-0000-0000CC120000}"/>
    <cellStyle name="Millares 21 2 6" xfId="17326" xr:uid="{00000000-0005-0000-0000-0000CD120000}"/>
    <cellStyle name="Millares 21 2 6 2" xfId="30517" xr:uid="{00000000-0005-0000-0000-0000CE120000}"/>
    <cellStyle name="Millares 21 2 7" xfId="18612" xr:uid="{00000000-0005-0000-0000-0000CF120000}"/>
    <cellStyle name="Millares 21 2 7 2" xfId="31803" xr:uid="{00000000-0005-0000-0000-0000D0120000}"/>
    <cellStyle name="Millares 21 2 8" xfId="19916" xr:uid="{00000000-0005-0000-0000-0000D1120000}"/>
    <cellStyle name="Millares 21 2 8 2" xfId="33105" xr:uid="{00000000-0005-0000-0000-0000D2120000}"/>
    <cellStyle name="Millares 21 2 9" xfId="34630" xr:uid="{00000000-0005-0000-0000-0000D3120000}"/>
    <cellStyle name="Millares 21 3" xfId="12736" xr:uid="{00000000-0005-0000-0000-0000D4120000}"/>
    <cellStyle name="Millares 21 3 2" xfId="25927" xr:uid="{00000000-0005-0000-0000-0000D5120000}"/>
    <cellStyle name="Millares 21 4" xfId="13785" xr:uid="{00000000-0005-0000-0000-0000D6120000}"/>
    <cellStyle name="Millares 21 4 2" xfId="26976" xr:uid="{00000000-0005-0000-0000-0000D7120000}"/>
    <cellStyle name="Millares 21 5" xfId="14841" xr:uid="{00000000-0005-0000-0000-0000D8120000}"/>
    <cellStyle name="Millares 21 5 2" xfId="28032" xr:uid="{00000000-0005-0000-0000-0000D9120000}"/>
    <cellStyle name="Millares 21 6" xfId="15897" xr:uid="{00000000-0005-0000-0000-0000DA120000}"/>
    <cellStyle name="Millares 21 6 2" xfId="29088" xr:uid="{00000000-0005-0000-0000-0000DB120000}"/>
    <cellStyle name="Millares 21 7" xfId="17178" xr:uid="{00000000-0005-0000-0000-0000DC120000}"/>
    <cellStyle name="Millares 21 7 2" xfId="30369" xr:uid="{00000000-0005-0000-0000-0000DD120000}"/>
    <cellStyle name="Millares 21 8" xfId="18464" xr:uid="{00000000-0005-0000-0000-0000DE120000}"/>
    <cellStyle name="Millares 21 8 2" xfId="31655" xr:uid="{00000000-0005-0000-0000-0000DF120000}"/>
    <cellStyle name="Millares 21 9" xfId="19768" xr:uid="{00000000-0005-0000-0000-0000E0120000}"/>
    <cellStyle name="Millares 21 9 2" xfId="32957" xr:uid="{00000000-0005-0000-0000-0000E1120000}"/>
    <cellStyle name="Millares 210" xfId="23512" xr:uid="{00000000-0005-0000-0000-0000E2120000}"/>
    <cellStyle name="Millares 210 2" xfId="36691" xr:uid="{00000000-0005-0000-0000-0000E3120000}"/>
    <cellStyle name="Millares 211" xfId="23514" xr:uid="{00000000-0005-0000-0000-0000E4120000}"/>
    <cellStyle name="Millares 211 2" xfId="36693" xr:uid="{00000000-0005-0000-0000-0000E5120000}"/>
    <cellStyle name="Millares 212" xfId="23517" xr:uid="{00000000-0005-0000-0000-0000E6120000}"/>
    <cellStyle name="Millares 212 2" xfId="36696" xr:uid="{00000000-0005-0000-0000-0000E7120000}"/>
    <cellStyle name="Millares 213" xfId="23518" xr:uid="{00000000-0005-0000-0000-0000E8120000}"/>
    <cellStyle name="Millares 213 2" xfId="36697" xr:uid="{00000000-0005-0000-0000-0000E9120000}"/>
    <cellStyle name="Millares 214" xfId="23519" xr:uid="{00000000-0005-0000-0000-0000EA120000}"/>
    <cellStyle name="Millares 214 2" xfId="36698" xr:uid="{00000000-0005-0000-0000-0000EB120000}"/>
    <cellStyle name="Millares 215" xfId="23520" xr:uid="{00000000-0005-0000-0000-0000EC120000}"/>
    <cellStyle name="Millares 215 2" xfId="36699" xr:uid="{00000000-0005-0000-0000-0000ED120000}"/>
    <cellStyle name="Millares 216" xfId="23522" xr:uid="{00000000-0005-0000-0000-0000EE120000}"/>
    <cellStyle name="Millares 216 2" xfId="36701" xr:uid="{00000000-0005-0000-0000-0000EF120000}"/>
    <cellStyle name="Millares 217" xfId="23523" xr:uid="{00000000-0005-0000-0000-0000F0120000}"/>
    <cellStyle name="Millares 217 2" xfId="36702" xr:uid="{00000000-0005-0000-0000-0000F1120000}"/>
    <cellStyle name="Millares 218" xfId="23525" xr:uid="{00000000-0005-0000-0000-0000F2120000}"/>
    <cellStyle name="Millares 218 2" xfId="36704" xr:uid="{00000000-0005-0000-0000-0000F3120000}"/>
    <cellStyle name="Millares 219" xfId="23526" xr:uid="{00000000-0005-0000-0000-0000F4120000}"/>
    <cellStyle name="Millares 219 2" xfId="36705" xr:uid="{00000000-0005-0000-0000-0000F5120000}"/>
    <cellStyle name="Millares 22" xfId="2122" xr:uid="{00000000-0005-0000-0000-0000F6120000}"/>
    <cellStyle name="Millares 22 10" xfId="24896" xr:uid="{00000000-0005-0000-0000-0000F7120000}"/>
    <cellStyle name="Millares 22 11" xfId="21307" xr:uid="{00000000-0005-0000-0000-0000F8120000}"/>
    <cellStyle name="Millares 22 2" xfId="12749" xr:uid="{00000000-0005-0000-0000-0000F9120000}"/>
    <cellStyle name="Millares 22 2 2" xfId="25940" xr:uid="{00000000-0005-0000-0000-0000FA120000}"/>
    <cellStyle name="Millares 22 3" xfId="13798" xr:uid="{00000000-0005-0000-0000-0000FB120000}"/>
    <cellStyle name="Millares 22 3 2" xfId="26989" xr:uid="{00000000-0005-0000-0000-0000FC120000}"/>
    <cellStyle name="Millares 22 4" xfId="14854" xr:uid="{00000000-0005-0000-0000-0000FD120000}"/>
    <cellStyle name="Millares 22 4 2" xfId="28045" xr:uid="{00000000-0005-0000-0000-0000FE120000}"/>
    <cellStyle name="Millares 22 5" xfId="15910" xr:uid="{00000000-0005-0000-0000-0000FF120000}"/>
    <cellStyle name="Millares 22 5 2" xfId="29101" xr:uid="{00000000-0005-0000-0000-000000130000}"/>
    <cellStyle name="Millares 22 6" xfId="17191" xr:uid="{00000000-0005-0000-0000-000001130000}"/>
    <cellStyle name="Millares 22 6 2" xfId="30382" xr:uid="{00000000-0005-0000-0000-000002130000}"/>
    <cellStyle name="Millares 22 7" xfId="18477" xr:uid="{00000000-0005-0000-0000-000003130000}"/>
    <cellStyle name="Millares 22 7 2" xfId="31668" xr:uid="{00000000-0005-0000-0000-000004130000}"/>
    <cellStyle name="Millares 22 8" xfId="19781" xr:uid="{00000000-0005-0000-0000-000005130000}"/>
    <cellStyle name="Millares 22 8 2" xfId="32970" xr:uid="{00000000-0005-0000-0000-000006130000}"/>
    <cellStyle name="Millares 22 9" xfId="34495" xr:uid="{00000000-0005-0000-0000-000007130000}"/>
    <cellStyle name="Millares 220" xfId="23530" xr:uid="{00000000-0005-0000-0000-000008130000}"/>
    <cellStyle name="Millares 220 2" xfId="36709" xr:uid="{00000000-0005-0000-0000-000009130000}"/>
    <cellStyle name="Millares 221" xfId="23531" xr:uid="{00000000-0005-0000-0000-00000A130000}"/>
    <cellStyle name="Millares 221 2" xfId="36710" xr:uid="{00000000-0005-0000-0000-00000B130000}"/>
    <cellStyle name="Millares 222" xfId="23532" xr:uid="{00000000-0005-0000-0000-00000C130000}"/>
    <cellStyle name="Millares 222 2" xfId="36711" xr:uid="{00000000-0005-0000-0000-00000D130000}"/>
    <cellStyle name="Millares 223" xfId="23533" xr:uid="{00000000-0005-0000-0000-00000E130000}"/>
    <cellStyle name="Millares 223 2" xfId="36712" xr:uid="{00000000-0005-0000-0000-00000F130000}"/>
    <cellStyle name="Millares 224" xfId="23534" xr:uid="{00000000-0005-0000-0000-000010130000}"/>
    <cellStyle name="Millares 224 2" xfId="36713" xr:uid="{00000000-0005-0000-0000-000011130000}"/>
    <cellStyle name="Millares 225" xfId="23535" xr:uid="{00000000-0005-0000-0000-000012130000}"/>
    <cellStyle name="Millares 225 2" xfId="36714" xr:uid="{00000000-0005-0000-0000-000013130000}"/>
    <cellStyle name="Millares 226" xfId="23753" xr:uid="{00000000-0005-0000-0000-000014130000}"/>
    <cellStyle name="Millares 226 2" xfId="36932" xr:uid="{00000000-0005-0000-0000-000015130000}"/>
    <cellStyle name="Millares 227" xfId="23756" xr:uid="{00000000-0005-0000-0000-000016130000}"/>
    <cellStyle name="Millares 227 2" xfId="36935" xr:uid="{00000000-0005-0000-0000-000017130000}"/>
    <cellStyle name="Millares 228" xfId="23757" xr:uid="{00000000-0005-0000-0000-000018130000}"/>
    <cellStyle name="Millares 228 2" xfId="36936" xr:uid="{00000000-0005-0000-0000-000019130000}"/>
    <cellStyle name="Millares 229" xfId="23758" xr:uid="{00000000-0005-0000-0000-00001A130000}"/>
    <cellStyle name="Millares 229 2" xfId="36937" xr:uid="{00000000-0005-0000-0000-00001B130000}"/>
    <cellStyle name="Millares 23" xfId="2982" xr:uid="{00000000-0005-0000-0000-00001C130000}"/>
    <cellStyle name="Millares 23 10" xfId="34500" xr:uid="{00000000-0005-0000-0000-00001D130000}"/>
    <cellStyle name="Millares 23 11" xfId="24902" xr:uid="{00000000-0005-0000-0000-00001E130000}"/>
    <cellStyle name="Millares 23 12" xfId="21312" xr:uid="{00000000-0005-0000-0000-00001F130000}"/>
    <cellStyle name="Millares 23 2" xfId="6826" xr:uid="{00000000-0005-0000-0000-000020130000}"/>
    <cellStyle name="Millares 23 2 10" xfId="25072" xr:uid="{00000000-0005-0000-0000-000021130000}"/>
    <cellStyle name="Millares 23 2 11" xfId="21385" xr:uid="{00000000-0005-0000-0000-000022130000}"/>
    <cellStyle name="Millares 23 2 2" xfId="12827" xr:uid="{00000000-0005-0000-0000-000023130000}"/>
    <cellStyle name="Millares 23 2 2 2" xfId="26018" xr:uid="{00000000-0005-0000-0000-000024130000}"/>
    <cellStyle name="Millares 23 2 3" xfId="13876" xr:uid="{00000000-0005-0000-0000-000025130000}"/>
    <cellStyle name="Millares 23 2 3 2" xfId="27067" xr:uid="{00000000-0005-0000-0000-000026130000}"/>
    <cellStyle name="Millares 23 2 4" xfId="14932" xr:uid="{00000000-0005-0000-0000-000027130000}"/>
    <cellStyle name="Millares 23 2 4 2" xfId="28123" xr:uid="{00000000-0005-0000-0000-000028130000}"/>
    <cellStyle name="Millares 23 2 5" xfId="15988" xr:uid="{00000000-0005-0000-0000-000029130000}"/>
    <cellStyle name="Millares 23 2 5 2" xfId="29179" xr:uid="{00000000-0005-0000-0000-00002A130000}"/>
    <cellStyle name="Millares 23 2 6" xfId="17269" xr:uid="{00000000-0005-0000-0000-00002B130000}"/>
    <cellStyle name="Millares 23 2 6 2" xfId="30460" xr:uid="{00000000-0005-0000-0000-00002C130000}"/>
    <cellStyle name="Millares 23 2 7" xfId="18555" xr:uid="{00000000-0005-0000-0000-00002D130000}"/>
    <cellStyle name="Millares 23 2 7 2" xfId="31746" xr:uid="{00000000-0005-0000-0000-00002E130000}"/>
    <cellStyle name="Millares 23 2 8" xfId="19859" xr:uid="{00000000-0005-0000-0000-00002F130000}"/>
    <cellStyle name="Millares 23 2 8 2" xfId="33048" xr:uid="{00000000-0005-0000-0000-000030130000}"/>
    <cellStyle name="Millares 23 2 9" xfId="34573" xr:uid="{00000000-0005-0000-0000-000031130000}"/>
    <cellStyle name="Millares 23 3" xfId="12754" xr:uid="{00000000-0005-0000-0000-000032130000}"/>
    <cellStyle name="Millares 23 3 2" xfId="25945" xr:uid="{00000000-0005-0000-0000-000033130000}"/>
    <cellStyle name="Millares 23 4" xfId="13803" xr:uid="{00000000-0005-0000-0000-000034130000}"/>
    <cellStyle name="Millares 23 4 2" xfId="26994" xr:uid="{00000000-0005-0000-0000-000035130000}"/>
    <cellStyle name="Millares 23 5" xfId="14859" xr:uid="{00000000-0005-0000-0000-000036130000}"/>
    <cellStyle name="Millares 23 5 2" xfId="28050" xr:uid="{00000000-0005-0000-0000-000037130000}"/>
    <cellStyle name="Millares 23 6" xfId="15915" xr:uid="{00000000-0005-0000-0000-000038130000}"/>
    <cellStyle name="Millares 23 6 2" xfId="29106" xr:uid="{00000000-0005-0000-0000-000039130000}"/>
    <cellStyle name="Millares 23 7" xfId="17196" xr:uid="{00000000-0005-0000-0000-00003A130000}"/>
    <cellStyle name="Millares 23 7 2" xfId="30387" xr:uid="{00000000-0005-0000-0000-00003B130000}"/>
    <cellStyle name="Millares 23 8" xfId="18482" xr:uid="{00000000-0005-0000-0000-00003C130000}"/>
    <cellStyle name="Millares 23 8 2" xfId="31673" xr:uid="{00000000-0005-0000-0000-00003D130000}"/>
    <cellStyle name="Millares 23 9" xfId="19786" xr:uid="{00000000-0005-0000-0000-00003E130000}"/>
    <cellStyle name="Millares 23 9 2" xfId="32975" xr:uid="{00000000-0005-0000-0000-00003F130000}"/>
    <cellStyle name="Millares 230" xfId="23759" xr:uid="{00000000-0005-0000-0000-000040130000}"/>
    <cellStyle name="Millares 230 2" xfId="36938" xr:uid="{00000000-0005-0000-0000-000041130000}"/>
    <cellStyle name="Millares 231" xfId="23761" xr:uid="{00000000-0005-0000-0000-000042130000}"/>
    <cellStyle name="Millares 231 2" xfId="36940" xr:uid="{00000000-0005-0000-0000-000043130000}"/>
    <cellStyle name="Millares 232" xfId="23763" xr:uid="{00000000-0005-0000-0000-000044130000}"/>
    <cellStyle name="Millares 232 2" xfId="36942" xr:uid="{00000000-0005-0000-0000-000045130000}"/>
    <cellStyle name="Millares 233" xfId="23764" xr:uid="{00000000-0005-0000-0000-000046130000}"/>
    <cellStyle name="Millares 233 2" xfId="36943" xr:uid="{00000000-0005-0000-0000-000047130000}"/>
    <cellStyle name="Millares 234" xfId="23982" xr:uid="{00000000-0005-0000-0000-000048130000}"/>
    <cellStyle name="Millares 234 2" xfId="37161" xr:uid="{00000000-0005-0000-0000-000049130000}"/>
    <cellStyle name="Millares 235" xfId="23983" xr:uid="{00000000-0005-0000-0000-00004A130000}"/>
    <cellStyle name="Millares 235 2" xfId="37162" xr:uid="{00000000-0005-0000-0000-00004B130000}"/>
    <cellStyle name="Millares 236" xfId="23986" xr:uid="{00000000-0005-0000-0000-00004C130000}"/>
    <cellStyle name="Millares 236 2" xfId="37165" xr:uid="{00000000-0005-0000-0000-00004D130000}"/>
    <cellStyle name="Millares 237" xfId="23988" xr:uid="{00000000-0005-0000-0000-00004E130000}"/>
    <cellStyle name="Millares 237 2" xfId="37167" xr:uid="{00000000-0005-0000-0000-00004F130000}"/>
    <cellStyle name="Millares 238" xfId="23989" xr:uid="{00000000-0005-0000-0000-000050130000}"/>
    <cellStyle name="Millares 238 2" xfId="37168" xr:uid="{00000000-0005-0000-0000-000051130000}"/>
    <cellStyle name="Millares 239" xfId="23991" xr:uid="{00000000-0005-0000-0000-000052130000}"/>
    <cellStyle name="Millares 239 2" xfId="37170" xr:uid="{00000000-0005-0000-0000-000053130000}"/>
    <cellStyle name="Millares 24" xfId="11" xr:uid="{00000000-0005-0000-0000-000054130000}"/>
    <cellStyle name="Millares 24 10" xfId="25132" xr:uid="{00000000-0005-0000-0000-000055130000}"/>
    <cellStyle name="Millares 24 11" xfId="21445" xr:uid="{00000000-0005-0000-0000-000056130000}"/>
    <cellStyle name="Millares 24 12" xfId="11939" xr:uid="{00000000-0005-0000-0000-000057130000}"/>
    <cellStyle name="Millares 24 2" xfId="12887" xr:uid="{00000000-0005-0000-0000-000058130000}"/>
    <cellStyle name="Millares 24 2 2" xfId="26078" xr:uid="{00000000-0005-0000-0000-000059130000}"/>
    <cellStyle name="Millares 24 3" xfId="13936" xr:uid="{00000000-0005-0000-0000-00005A130000}"/>
    <cellStyle name="Millares 24 3 2" xfId="27127" xr:uid="{00000000-0005-0000-0000-00005B130000}"/>
    <cellStyle name="Millares 24 4" xfId="14992" xr:uid="{00000000-0005-0000-0000-00005C130000}"/>
    <cellStyle name="Millares 24 4 2" xfId="28183" xr:uid="{00000000-0005-0000-0000-00005D130000}"/>
    <cellStyle name="Millares 24 5" xfId="16048" xr:uid="{00000000-0005-0000-0000-00005E130000}"/>
    <cellStyle name="Millares 24 5 2" xfId="29239" xr:uid="{00000000-0005-0000-0000-00005F130000}"/>
    <cellStyle name="Millares 24 6" xfId="17329" xr:uid="{00000000-0005-0000-0000-000060130000}"/>
    <cellStyle name="Millares 24 6 2" xfId="30520" xr:uid="{00000000-0005-0000-0000-000061130000}"/>
    <cellStyle name="Millares 24 7" xfId="18615" xr:uid="{00000000-0005-0000-0000-000062130000}"/>
    <cellStyle name="Millares 24 7 2" xfId="31806" xr:uid="{00000000-0005-0000-0000-000063130000}"/>
    <cellStyle name="Millares 24 8" xfId="19919" xr:uid="{00000000-0005-0000-0000-000064130000}"/>
    <cellStyle name="Millares 24 8 2" xfId="33108" xr:uid="{00000000-0005-0000-0000-000065130000}"/>
    <cellStyle name="Millares 24 9" xfId="34633" xr:uid="{00000000-0005-0000-0000-000066130000}"/>
    <cellStyle name="Millares 240" xfId="23993" xr:uid="{00000000-0005-0000-0000-000067130000}"/>
    <cellStyle name="Millares 240 2" xfId="37172" xr:uid="{00000000-0005-0000-0000-000068130000}"/>
    <cellStyle name="Millares 241" xfId="24211" xr:uid="{00000000-0005-0000-0000-000069130000}"/>
    <cellStyle name="Millares 241 2" xfId="37390" xr:uid="{00000000-0005-0000-0000-00006A130000}"/>
    <cellStyle name="Millares 242" xfId="24212" xr:uid="{00000000-0005-0000-0000-00006B130000}"/>
    <cellStyle name="Millares 242 2" xfId="37391" xr:uid="{00000000-0005-0000-0000-00006C130000}"/>
    <cellStyle name="Millares 243" xfId="24215" xr:uid="{00000000-0005-0000-0000-00006D130000}"/>
    <cellStyle name="Millares 243 2" xfId="37394" xr:uid="{00000000-0005-0000-0000-00006E130000}"/>
    <cellStyle name="Millares 244" xfId="24216" xr:uid="{00000000-0005-0000-0000-00006F130000}"/>
    <cellStyle name="Millares 244 2" xfId="37395" xr:uid="{00000000-0005-0000-0000-000070130000}"/>
    <cellStyle name="Millares 245" xfId="24217" xr:uid="{00000000-0005-0000-0000-000071130000}"/>
    <cellStyle name="Millares 245 2" xfId="37396" xr:uid="{00000000-0005-0000-0000-000072130000}"/>
    <cellStyle name="Millares 246" xfId="24219" xr:uid="{00000000-0005-0000-0000-000073130000}"/>
    <cellStyle name="Millares 246 2" xfId="37398" xr:uid="{00000000-0005-0000-0000-000074130000}"/>
    <cellStyle name="Millares 247" xfId="24220" xr:uid="{00000000-0005-0000-0000-000075130000}"/>
    <cellStyle name="Millares 247 2" xfId="37399" xr:uid="{00000000-0005-0000-0000-000076130000}"/>
    <cellStyle name="Millares 248" xfId="24221" xr:uid="{00000000-0005-0000-0000-000077130000}"/>
    <cellStyle name="Millares 248 2" xfId="37400" xr:uid="{00000000-0005-0000-0000-000078130000}"/>
    <cellStyle name="Millares 249" xfId="24442" xr:uid="{00000000-0005-0000-0000-000079130000}"/>
    <cellStyle name="Millares 249 2" xfId="37620" xr:uid="{00000000-0005-0000-0000-00007A130000}"/>
    <cellStyle name="Millares 25" xfId="11945" xr:uid="{00000000-0005-0000-0000-00007B130000}"/>
    <cellStyle name="Millares 25 10" xfId="25138" xr:uid="{00000000-0005-0000-0000-00007C130000}"/>
    <cellStyle name="Millares 25 11" xfId="21450" xr:uid="{00000000-0005-0000-0000-00007D130000}"/>
    <cellStyle name="Millares 25 2" xfId="12892" xr:uid="{00000000-0005-0000-0000-00007E130000}"/>
    <cellStyle name="Millares 25 2 2" xfId="26083" xr:uid="{00000000-0005-0000-0000-00007F130000}"/>
    <cellStyle name="Millares 25 3" xfId="13941" xr:uid="{00000000-0005-0000-0000-000080130000}"/>
    <cellStyle name="Millares 25 3 2" xfId="27132" xr:uid="{00000000-0005-0000-0000-000081130000}"/>
    <cellStyle name="Millares 25 4" xfId="14997" xr:uid="{00000000-0005-0000-0000-000082130000}"/>
    <cellStyle name="Millares 25 4 2" xfId="28188" xr:uid="{00000000-0005-0000-0000-000083130000}"/>
    <cellStyle name="Millares 25 5" xfId="16053" xr:uid="{00000000-0005-0000-0000-000084130000}"/>
    <cellStyle name="Millares 25 5 2" xfId="29244" xr:uid="{00000000-0005-0000-0000-000085130000}"/>
    <cellStyle name="Millares 25 6" xfId="17334" xr:uid="{00000000-0005-0000-0000-000086130000}"/>
    <cellStyle name="Millares 25 6 2" xfId="30525" xr:uid="{00000000-0005-0000-0000-000087130000}"/>
    <cellStyle name="Millares 25 7" xfId="18620" xr:uid="{00000000-0005-0000-0000-000088130000}"/>
    <cellStyle name="Millares 25 7 2" xfId="31811" xr:uid="{00000000-0005-0000-0000-000089130000}"/>
    <cellStyle name="Millares 25 8" xfId="19924" xr:uid="{00000000-0005-0000-0000-00008A130000}"/>
    <cellStyle name="Millares 25 8 2" xfId="33113" xr:uid="{00000000-0005-0000-0000-00008B130000}"/>
    <cellStyle name="Millares 25 9" xfId="34638" xr:uid="{00000000-0005-0000-0000-00008C130000}"/>
    <cellStyle name="Millares 250" xfId="24440" xr:uid="{00000000-0005-0000-0000-00008D130000}"/>
    <cellStyle name="Millares 250 2" xfId="37619" xr:uid="{00000000-0005-0000-0000-00008E130000}"/>
    <cellStyle name="Millares 251" xfId="24444" xr:uid="{00000000-0005-0000-0000-00008F130000}"/>
    <cellStyle name="Millares 251 2" xfId="37622" xr:uid="{00000000-0005-0000-0000-000090130000}"/>
    <cellStyle name="Millares 252" xfId="24445" xr:uid="{00000000-0005-0000-0000-000091130000}"/>
    <cellStyle name="Millares 252 2" xfId="37623" xr:uid="{00000000-0005-0000-0000-000092130000}"/>
    <cellStyle name="Millares 253" xfId="24447" xr:uid="{00000000-0005-0000-0000-000093130000}"/>
    <cellStyle name="Millares 253 2" xfId="37625" xr:uid="{00000000-0005-0000-0000-000094130000}"/>
    <cellStyle name="Millares 254" xfId="24448" xr:uid="{00000000-0005-0000-0000-000095130000}"/>
    <cellStyle name="Millares 254 2" xfId="37626" xr:uid="{00000000-0005-0000-0000-000096130000}"/>
    <cellStyle name="Millares 255" xfId="24451" xr:uid="{00000000-0005-0000-0000-000097130000}"/>
    <cellStyle name="Millares 255 2" xfId="37629" xr:uid="{00000000-0005-0000-0000-000098130000}"/>
    <cellStyle name="Millares 256" xfId="24452" xr:uid="{00000000-0005-0000-0000-000099130000}"/>
    <cellStyle name="Millares 256 2" xfId="37630" xr:uid="{00000000-0005-0000-0000-00009A130000}"/>
    <cellStyle name="Millares 257" xfId="24453" xr:uid="{00000000-0005-0000-0000-00009B130000}"/>
    <cellStyle name="Millares 257 2" xfId="37631" xr:uid="{00000000-0005-0000-0000-00009C130000}"/>
    <cellStyle name="Millares 258" xfId="24454" xr:uid="{00000000-0005-0000-0000-00009D130000}"/>
    <cellStyle name="Millares 258 2" xfId="37632" xr:uid="{00000000-0005-0000-0000-00009E130000}"/>
    <cellStyle name="Millares 259" xfId="24457" xr:uid="{00000000-0005-0000-0000-00009F130000}"/>
    <cellStyle name="Millares 259 2" xfId="37635" xr:uid="{00000000-0005-0000-0000-0000A0130000}"/>
    <cellStyle name="Millares 26" xfId="11948" xr:uid="{00000000-0005-0000-0000-0000A1130000}"/>
    <cellStyle name="Millares 26 10" xfId="25140" xr:uid="{00000000-0005-0000-0000-0000A2130000}"/>
    <cellStyle name="Millares 26 11" xfId="21451" xr:uid="{00000000-0005-0000-0000-0000A3130000}"/>
    <cellStyle name="Millares 26 2" xfId="12893" xr:uid="{00000000-0005-0000-0000-0000A4130000}"/>
    <cellStyle name="Millares 26 2 2" xfId="26084" xr:uid="{00000000-0005-0000-0000-0000A5130000}"/>
    <cellStyle name="Millares 26 3" xfId="13942" xr:uid="{00000000-0005-0000-0000-0000A6130000}"/>
    <cellStyle name="Millares 26 3 2" xfId="27133" xr:uid="{00000000-0005-0000-0000-0000A7130000}"/>
    <cellStyle name="Millares 26 4" xfId="14998" xr:uid="{00000000-0005-0000-0000-0000A8130000}"/>
    <cellStyle name="Millares 26 4 2" xfId="28189" xr:uid="{00000000-0005-0000-0000-0000A9130000}"/>
    <cellStyle name="Millares 26 5" xfId="16054" xr:uid="{00000000-0005-0000-0000-0000AA130000}"/>
    <cellStyle name="Millares 26 5 2" xfId="29245" xr:uid="{00000000-0005-0000-0000-0000AB130000}"/>
    <cellStyle name="Millares 26 6" xfId="17335" xr:uid="{00000000-0005-0000-0000-0000AC130000}"/>
    <cellStyle name="Millares 26 6 2" xfId="30526" xr:uid="{00000000-0005-0000-0000-0000AD130000}"/>
    <cellStyle name="Millares 26 7" xfId="18621" xr:uid="{00000000-0005-0000-0000-0000AE130000}"/>
    <cellStyle name="Millares 26 7 2" xfId="31812" xr:uid="{00000000-0005-0000-0000-0000AF130000}"/>
    <cellStyle name="Millares 26 8" xfId="19925" xr:uid="{00000000-0005-0000-0000-0000B0130000}"/>
    <cellStyle name="Millares 26 8 2" xfId="33114" xr:uid="{00000000-0005-0000-0000-0000B1130000}"/>
    <cellStyle name="Millares 26 9" xfId="34639" xr:uid="{00000000-0005-0000-0000-0000B2130000}"/>
    <cellStyle name="Millares 260" xfId="24458" xr:uid="{00000000-0005-0000-0000-0000B3130000}"/>
    <cellStyle name="Millares 260 2" xfId="37636" xr:uid="{00000000-0005-0000-0000-0000B4130000}"/>
    <cellStyle name="Millares 261" xfId="24459" xr:uid="{00000000-0005-0000-0000-0000B5130000}"/>
    <cellStyle name="Millares 261 2" xfId="37637" xr:uid="{00000000-0005-0000-0000-0000B6130000}"/>
    <cellStyle name="Millares 262" xfId="24461" xr:uid="{00000000-0005-0000-0000-0000B7130000}"/>
    <cellStyle name="Millares 262 2" xfId="37639" xr:uid="{00000000-0005-0000-0000-0000B8130000}"/>
    <cellStyle name="Millares 263" xfId="24464" xr:uid="{00000000-0005-0000-0000-0000B9130000}"/>
    <cellStyle name="Millares 263 2" xfId="37642" xr:uid="{00000000-0005-0000-0000-0000BA130000}"/>
    <cellStyle name="Millares 264" xfId="24465" xr:uid="{00000000-0005-0000-0000-0000BB130000}"/>
    <cellStyle name="Millares 264 2" xfId="37643" xr:uid="{00000000-0005-0000-0000-0000BC130000}"/>
    <cellStyle name="Millares 265" xfId="24466" xr:uid="{00000000-0005-0000-0000-0000BD130000}"/>
    <cellStyle name="Millares 265 2" xfId="37644" xr:uid="{00000000-0005-0000-0000-0000BE130000}"/>
    <cellStyle name="Millares 266" xfId="24467" xr:uid="{00000000-0005-0000-0000-0000BF130000}"/>
    <cellStyle name="Millares 266 2" xfId="37645" xr:uid="{00000000-0005-0000-0000-0000C0130000}"/>
    <cellStyle name="Millares 267" xfId="24472" xr:uid="{00000000-0005-0000-0000-0000C1130000}"/>
    <cellStyle name="Millares 267 2" xfId="37650" xr:uid="{00000000-0005-0000-0000-0000C2130000}"/>
    <cellStyle name="Millares 268" xfId="24473" xr:uid="{00000000-0005-0000-0000-0000C3130000}"/>
    <cellStyle name="Millares 268 2" xfId="37652" xr:uid="{00000000-0005-0000-0000-0000C4130000}"/>
    <cellStyle name="Millares 269" xfId="24691" xr:uid="{00000000-0005-0000-0000-0000C5130000}"/>
    <cellStyle name="Millares 269 2" xfId="37870" xr:uid="{00000000-0005-0000-0000-0000C6130000}"/>
    <cellStyle name="Millares 27" xfId="11950" xr:uid="{00000000-0005-0000-0000-0000C7130000}"/>
    <cellStyle name="Millares 27 10" xfId="25142" xr:uid="{00000000-0005-0000-0000-0000C8130000}"/>
    <cellStyle name="Millares 27 11" xfId="21452" xr:uid="{00000000-0005-0000-0000-0000C9130000}"/>
    <cellStyle name="Millares 27 2" xfId="12894" xr:uid="{00000000-0005-0000-0000-0000CA130000}"/>
    <cellStyle name="Millares 27 2 2" xfId="26085" xr:uid="{00000000-0005-0000-0000-0000CB130000}"/>
    <cellStyle name="Millares 27 3" xfId="13943" xr:uid="{00000000-0005-0000-0000-0000CC130000}"/>
    <cellStyle name="Millares 27 3 2" xfId="27134" xr:uid="{00000000-0005-0000-0000-0000CD130000}"/>
    <cellStyle name="Millares 27 4" xfId="14999" xr:uid="{00000000-0005-0000-0000-0000CE130000}"/>
    <cellStyle name="Millares 27 4 2" xfId="28190" xr:uid="{00000000-0005-0000-0000-0000CF130000}"/>
    <cellStyle name="Millares 27 5" xfId="16055" xr:uid="{00000000-0005-0000-0000-0000D0130000}"/>
    <cellStyle name="Millares 27 5 2" xfId="29246" xr:uid="{00000000-0005-0000-0000-0000D1130000}"/>
    <cellStyle name="Millares 27 6" xfId="17336" xr:uid="{00000000-0005-0000-0000-0000D2130000}"/>
    <cellStyle name="Millares 27 6 2" xfId="30527" xr:uid="{00000000-0005-0000-0000-0000D3130000}"/>
    <cellStyle name="Millares 27 7" xfId="18622" xr:uid="{00000000-0005-0000-0000-0000D4130000}"/>
    <cellStyle name="Millares 27 7 2" xfId="31813" xr:uid="{00000000-0005-0000-0000-0000D5130000}"/>
    <cellStyle name="Millares 27 8" xfId="19926" xr:uid="{00000000-0005-0000-0000-0000D6130000}"/>
    <cellStyle name="Millares 27 8 2" xfId="33115" xr:uid="{00000000-0005-0000-0000-0000D7130000}"/>
    <cellStyle name="Millares 27 9" xfId="34640" xr:uid="{00000000-0005-0000-0000-0000D8130000}"/>
    <cellStyle name="Millares 270" xfId="24694" xr:uid="{00000000-0005-0000-0000-0000D9130000}"/>
    <cellStyle name="Millares 270 2" xfId="37873" xr:uid="{00000000-0005-0000-0000-0000DA130000}"/>
    <cellStyle name="Millares 271" xfId="24695" xr:uid="{00000000-0005-0000-0000-0000DB130000}"/>
    <cellStyle name="Millares 271 2" xfId="37874" xr:uid="{00000000-0005-0000-0000-0000DC130000}"/>
    <cellStyle name="Millares 272" xfId="24697" xr:uid="{00000000-0005-0000-0000-0000DD130000}"/>
    <cellStyle name="Millares 272 2" xfId="37876" xr:uid="{00000000-0005-0000-0000-0000DE130000}"/>
    <cellStyle name="Millares 273" xfId="24699" xr:uid="{00000000-0005-0000-0000-0000DF130000}"/>
    <cellStyle name="Millares 273 2" xfId="37878" xr:uid="{00000000-0005-0000-0000-0000E0130000}"/>
    <cellStyle name="Millares 274" xfId="24700" xr:uid="{00000000-0005-0000-0000-0000E1130000}"/>
    <cellStyle name="Millares 274 2" xfId="37879" xr:uid="{00000000-0005-0000-0000-0000E2130000}"/>
    <cellStyle name="Millares 275" xfId="24701" xr:uid="{00000000-0005-0000-0000-0000E3130000}"/>
    <cellStyle name="Millares 275 2" xfId="37880" xr:uid="{00000000-0005-0000-0000-0000E4130000}"/>
    <cellStyle name="Millares 276" xfId="24702" xr:uid="{00000000-0005-0000-0000-0000E5130000}"/>
    <cellStyle name="Millares 276 2" xfId="37881" xr:uid="{00000000-0005-0000-0000-0000E6130000}"/>
    <cellStyle name="Millares 277" xfId="24704" xr:uid="{00000000-0005-0000-0000-0000E7130000}"/>
    <cellStyle name="Millares 277 2" xfId="37883" xr:uid="{00000000-0005-0000-0000-0000E8130000}"/>
    <cellStyle name="Millares 278" xfId="24705" xr:uid="{00000000-0005-0000-0000-0000E9130000}"/>
    <cellStyle name="Millares 278 2" xfId="37884" xr:uid="{00000000-0005-0000-0000-0000EA130000}"/>
    <cellStyle name="Millares 279" xfId="24706" xr:uid="{00000000-0005-0000-0000-0000EB130000}"/>
    <cellStyle name="Millares 279 2" xfId="37885" xr:uid="{00000000-0005-0000-0000-0000EC130000}"/>
    <cellStyle name="Millares 28" xfId="11964" xr:uid="{00000000-0005-0000-0000-0000ED130000}"/>
    <cellStyle name="Millares 28 10" xfId="25156" xr:uid="{00000000-0005-0000-0000-0000EE130000}"/>
    <cellStyle name="Millares 28 11" xfId="21465" xr:uid="{00000000-0005-0000-0000-0000EF130000}"/>
    <cellStyle name="Millares 28 2" xfId="12907" xr:uid="{00000000-0005-0000-0000-0000F0130000}"/>
    <cellStyle name="Millares 28 2 2" xfId="26098" xr:uid="{00000000-0005-0000-0000-0000F1130000}"/>
    <cellStyle name="Millares 28 3" xfId="13956" xr:uid="{00000000-0005-0000-0000-0000F2130000}"/>
    <cellStyle name="Millares 28 3 2" xfId="27147" xr:uid="{00000000-0005-0000-0000-0000F3130000}"/>
    <cellStyle name="Millares 28 4" xfId="15012" xr:uid="{00000000-0005-0000-0000-0000F4130000}"/>
    <cellStyle name="Millares 28 4 2" xfId="28203" xr:uid="{00000000-0005-0000-0000-0000F5130000}"/>
    <cellStyle name="Millares 28 5" xfId="16068" xr:uid="{00000000-0005-0000-0000-0000F6130000}"/>
    <cellStyle name="Millares 28 5 2" xfId="29259" xr:uid="{00000000-0005-0000-0000-0000F7130000}"/>
    <cellStyle name="Millares 28 6" xfId="17349" xr:uid="{00000000-0005-0000-0000-0000F8130000}"/>
    <cellStyle name="Millares 28 6 2" xfId="30540" xr:uid="{00000000-0005-0000-0000-0000F9130000}"/>
    <cellStyle name="Millares 28 7" xfId="18635" xr:uid="{00000000-0005-0000-0000-0000FA130000}"/>
    <cellStyle name="Millares 28 7 2" xfId="31826" xr:uid="{00000000-0005-0000-0000-0000FB130000}"/>
    <cellStyle name="Millares 28 8" xfId="19939" xr:uid="{00000000-0005-0000-0000-0000FC130000}"/>
    <cellStyle name="Millares 28 8 2" xfId="33128" xr:uid="{00000000-0005-0000-0000-0000FD130000}"/>
    <cellStyle name="Millares 28 9" xfId="34653" xr:uid="{00000000-0005-0000-0000-0000FE130000}"/>
    <cellStyle name="Millares 280" xfId="24708" xr:uid="{00000000-0005-0000-0000-0000FF130000}"/>
    <cellStyle name="Millares 280 2" xfId="37887" xr:uid="{00000000-0005-0000-0000-000000140000}"/>
    <cellStyle name="Millares 281" xfId="24709" xr:uid="{00000000-0005-0000-0000-000001140000}"/>
    <cellStyle name="Millares 281 2" xfId="37888" xr:uid="{00000000-0005-0000-0000-000002140000}"/>
    <cellStyle name="Millares 282" xfId="24710" xr:uid="{00000000-0005-0000-0000-000003140000}"/>
    <cellStyle name="Millares 282 2" xfId="37889" xr:uid="{00000000-0005-0000-0000-000004140000}"/>
    <cellStyle name="Millares 283" xfId="24712" xr:uid="{00000000-0005-0000-0000-000005140000}"/>
    <cellStyle name="Millares 283 2" xfId="37891" xr:uid="{00000000-0005-0000-0000-000006140000}"/>
    <cellStyle name="Millares 284" xfId="24713" xr:uid="{00000000-0005-0000-0000-000007140000}"/>
    <cellStyle name="Millares 284 2" xfId="37892" xr:uid="{00000000-0005-0000-0000-000008140000}"/>
    <cellStyle name="Millares 285" xfId="24714" xr:uid="{00000000-0005-0000-0000-000009140000}"/>
    <cellStyle name="Millares 285 2" xfId="37893" xr:uid="{00000000-0005-0000-0000-00000A140000}"/>
    <cellStyle name="Millares 286" xfId="24715" xr:uid="{00000000-0005-0000-0000-00000B140000}"/>
    <cellStyle name="Millares 286 2" xfId="37894" xr:uid="{00000000-0005-0000-0000-00000C140000}"/>
    <cellStyle name="Millares 287" xfId="24716" xr:uid="{00000000-0005-0000-0000-00000D140000}"/>
    <cellStyle name="Millares 287 2" xfId="37895" xr:uid="{00000000-0005-0000-0000-00000E140000}"/>
    <cellStyle name="Millares 288" xfId="24719" xr:uid="{00000000-0005-0000-0000-00000F140000}"/>
    <cellStyle name="Millares 288 2" xfId="37898" xr:uid="{00000000-0005-0000-0000-000010140000}"/>
    <cellStyle name="Millares 289" xfId="24721" xr:uid="{00000000-0005-0000-0000-000011140000}"/>
    <cellStyle name="Millares 289 2" xfId="37900" xr:uid="{00000000-0005-0000-0000-000012140000}"/>
    <cellStyle name="Millares 29" xfId="11966" xr:uid="{00000000-0005-0000-0000-000013140000}"/>
    <cellStyle name="Millares 29 10" xfId="25158" xr:uid="{00000000-0005-0000-0000-000014140000}"/>
    <cellStyle name="Millares 29 11" xfId="21466" xr:uid="{00000000-0005-0000-0000-000015140000}"/>
    <cellStyle name="Millares 29 2" xfId="12908" xr:uid="{00000000-0005-0000-0000-000016140000}"/>
    <cellStyle name="Millares 29 2 2" xfId="26099" xr:uid="{00000000-0005-0000-0000-000017140000}"/>
    <cellStyle name="Millares 29 3" xfId="13957" xr:uid="{00000000-0005-0000-0000-000018140000}"/>
    <cellStyle name="Millares 29 3 2" xfId="27148" xr:uid="{00000000-0005-0000-0000-000019140000}"/>
    <cellStyle name="Millares 29 4" xfId="15013" xr:uid="{00000000-0005-0000-0000-00001A140000}"/>
    <cellStyle name="Millares 29 4 2" xfId="28204" xr:uid="{00000000-0005-0000-0000-00001B140000}"/>
    <cellStyle name="Millares 29 5" xfId="16069" xr:uid="{00000000-0005-0000-0000-00001C140000}"/>
    <cellStyle name="Millares 29 5 2" xfId="29260" xr:uid="{00000000-0005-0000-0000-00001D140000}"/>
    <cellStyle name="Millares 29 6" xfId="17350" xr:uid="{00000000-0005-0000-0000-00001E140000}"/>
    <cellStyle name="Millares 29 6 2" xfId="30541" xr:uid="{00000000-0005-0000-0000-00001F140000}"/>
    <cellStyle name="Millares 29 7" xfId="18636" xr:uid="{00000000-0005-0000-0000-000020140000}"/>
    <cellStyle name="Millares 29 7 2" xfId="31827" xr:uid="{00000000-0005-0000-0000-000021140000}"/>
    <cellStyle name="Millares 29 8" xfId="19940" xr:uid="{00000000-0005-0000-0000-000022140000}"/>
    <cellStyle name="Millares 29 8 2" xfId="33129" xr:uid="{00000000-0005-0000-0000-000023140000}"/>
    <cellStyle name="Millares 29 9" xfId="34654" xr:uid="{00000000-0005-0000-0000-000024140000}"/>
    <cellStyle name="Millares 290" xfId="24723" xr:uid="{00000000-0005-0000-0000-000025140000}"/>
    <cellStyle name="Millares 290 2" xfId="37902" xr:uid="{00000000-0005-0000-0000-000026140000}"/>
    <cellStyle name="Millares 291" xfId="24727" xr:uid="{00000000-0005-0000-0000-000027140000}"/>
    <cellStyle name="Millares 291 2" xfId="37906" xr:uid="{00000000-0005-0000-0000-000028140000}"/>
    <cellStyle name="Millares 292" xfId="24728" xr:uid="{00000000-0005-0000-0000-000029140000}"/>
    <cellStyle name="Millares 292 2" xfId="37907" xr:uid="{00000000-0005-0000-0000-00002A140000}"/>
    <cellStyle name="Millares 293" xfId="24733" xr:uid="{00000000-0005-0000-0000-00002B140000}"/>
    <cellStyle name="Millares 294" xfId="36456" xr:uid="{00000000-0005-0000-0000-00002C140000}"/>
    <cellStyle name="Millares 295" xfId="24737" xr:uid="{00000000-0005-0000-0000-00002D140000}"/>
    <cellStyle name="Millares 296" xfId="23276" xr:uid="{00000000-0005-0000-0000-00002E140000}"/>
    <cellStyle name="Millares 297" xfId="27" xr:uid="{00000000-0005-0000-0000-00002F140000}"/>
    <cellStyle name="Millares 298" xfId="37913" xr:uid="{00000000-0005-0000-0000-000030140000}"/>
    <cellStyle name="Millares 299" xfId="37950" xr:uid="{00000000-0005-0000-0000-000031140000}"/>
    <cellStyle name="Millares 3" xfId="4" xr:uid="{00000000-0005-0000-0000-000032140000}"/>
    <cellStyle name="Millares 3 10" xfId="12259" xr:uid="{00000000-0005-0000-0000-000033140000}"/>
    <cellStyle name="Millares 3 10 10" xfId="25451" xr:uid="{00000000-0005-0000-0000-000034140000}"/>
    <cellStyle name="Millares 3 10 11" xfId="21757" xr:uid="{00000000-0005-0000-0000-000035140000}"/>
    <cellStyle name="Millares 3 10 2" xfId="13199" xr:uid="{00000000-0005-0000-0000-000036140000}"/>
    <cellStyle name="Millares 3 10 2 2" xfId="26390" xr:uid="{00000000-0005-0000-0000-000037140000}"/>
    <cellStyle name="Millares 3 10 3" xfId="14248" xr:uid="{00000000-0005-0000-0000-000038140000}"/>
    <cellStyle name="Millares 3 10 3 2" xfId="27439" xr:uid="{00000000-0005-0000-0000-000039140000}"/>
    <cellStyle name="Millares 3 10 4" xfId="15304" xr:uid="{00000000-0005-0000-0000-00003A140000}"/>
    <cellStyle name="Millares 3 10 4 2" xfId="28495" xr:uid="{00000000-0005-0000-0000-00003B140000}"/>
    <cellStyle name="Millares 3 10 5" xfId="16360" xr:uid="{00000000-0005-0000-0000-00003C140000}"/>
    <cellStyle name="Millares 3 10 5 2" xfId="29551" xr:uid="{00000000-0005-0000-0000-00003D140000}"/>
    <cellStyle name="Millares 3 10 6" xfId="17641" xr:uid="{00000000-0005-0000-0000-00003E140000}"/>
    <cellStyle name="Millares 3 10 6 2" xfId="30832" xr:uid="{00000000-0005-0000-0000-00003F140000}"/>
    <cellStyle name="Millares 3 10 7" xfId="18927" xr:uid="{00000000-0005-0000-0000-000040140000}"/>
    <cellStyle name="Millares 3 10 7 2" xfId="32118" xr:uid="{00000000-0005-0000-0000-000041140000}"/>
    <cellStyle name="Millares 3 10 8" xfId="20231" xr:uid="{00000000-0005-0000-0000-000042140000}"/>
    <cellStyle name="Millares 3 10 8 2" xfId="33420" xr:uid="{00000000-0005-0000-0000-000043140000}"/>
    <cellStyle name="Millares 3 10 9" xfId="34945" xr:uid="{00000000-0005-0000-0000-000044140000}"/>
    <cellStyle name="Millares 3 11" xfId="12424" xr:uid="{00000000-0005-0000-0000-000045140000}"/>
    <cellStyle name="Millares 3 11 10" xfId="25616" xr:uid="{00000000-0005-0000-0000-000046140000}"/>
    <cellStyle name="Millares 3 11 11" xfId="21918" xr:uid="{00000000-0005-0000-0000-000047140000}"/>
    <cellStyle name="Millares 3 11 2" xfId="13360" xr:uid="{00000000-0005-0000-0000-000048140000}"/>
    <cellStyle name="Millares 3 11 2 2" xfId="26551" xr:uid="{00000000-0005-0000-0000-000049140000}"/>
    <cellStyle name="Millares 3 11 3" xfId="14409" xr:uid="{00000000-0005-0000-0000-00004A140000}"/>
    <cellStyle name="Millares 3 11 3 2" xfId="27600" xr:uid="{00000000-0005-0000-0000-00004B140000}"/>
    <cellStyle name="Millares 3 11 4" xfId="15465" xr:uid="{00000000-0005-0000-0000-00004C140000}"/>
    <cellStyle name="Millares 3 11 4 2" xfId="28656" xr:uid="{00000000-0005-0000-0000-00004D140000}"/>
    <cellStyle name="Millares 3 11 5" xfId="16521" xr:uid="{00000000-0005-0000-0000-00004E140000}"/>
    <cellStyle name="Millares 3 11 5 2" xfId="29712" xr:uid="{00000000-0005-0000-0000-00004F140000}"/>
    <cellStyle name="Millares 3 11 6" xfId="17802" xr:uid="{00000000-0005-0000-0000-000050140000}"/>
    <cellStyle name="Millares 3 11 6 2" xfId="30993" xr:uid="{00000000-0005-0000-0000-000051140000}"/>
    <cellStyle name="Millares 3 11 7" xfId="19088" xr:uid="{00000000-0005-0000-0000-000052140000}"/>
    <cellStyle name="Millares 3 11 7 2" xfId="32279" xr:uid="{00000000-0005-0000-0000-000053140000}"/>
    <cellStyle name="Millares 3 11 8" xfId="20392" xr:uid="{00000000-0005-0000-0000-000054140000}"/>
    <cellStyle name="Millares 3 11 8 2" xfId="33581" xr:uid="{00000000-0005-0000-0000-000055140000}"/>
    <cellStyle name="Millares 3 11 9" xfId="35106" xr:uid="{00000000-0005-0000-0000-000056140000}"/>
    <cellStyle name="Millares 3 12" xfId="12538" xr:uid="{00000000-0005-0000-0000-000057140000}"/>
    <cellStyle name="Millares 3 12 10" xfId="25730" xr:uid="{00000000-0005-0000-0000-000058140000}"/>
    <cellStyle name="Millares 3 12 11" xfId="22032" xr:uid="{00000000-0005-0000-0000-000059140000}"/>
    <cellStyle name="Millares 3 12 2" xfId="13474" xr:uid="{00000000-0005-0000-0000-00005A140000}"/>
    <cellStyle name="Millares 3 12 2 2" xfId="26665" xr:uid="{00000000-0005-0000-0000-00005B140000}"/>
    <cellStyle name="Millares 3 12 3" xfId="14523" xr:uid="{00000000-0005-0000-0000-00005C140000}"/>
    <cellStyle name="Millares 3 12 3 2" xfId="27714" xr:uid="{00000000-0005-0000-0000-00005D140000}"/>
    <cellStyle name="Millares 3 12 4" xfId="15579" xr:uid="{00000000-0005-0000-0000-00005E140000}"/>
    <cellStyle name="Millares 3 12 4 2" xfId="28770" xr:uid="{00000000-0005-0000-0000-00005F140000}"/>
    <cellStyle name="Millares 3 12 5" xfId="16635" xr:uid="{00000000-0005-0000-0000-000060140000}"/>
    <cellStyle name="Millares 3 12 5 2" xfId="29826" xr:uid="{00000000-0005-0000-0000-000061140000}"/>
    <cellStyle name="Millares 3 12 6" xfId="17916" xr:uid="{00000000-0005-0000-0000-000062140000}"/>
    <cellStyle name="Millares 3 12 6 2" xfId="31107" xr:uid="{00000000-0005-0000-0000-000063140000}"/>
    <cellStyle name="Millares 3 12 7" xfId="19202" xr:uid="{00000000-0005-0000-0000-000064140000}"/>
    <cellStyle name="Millares 3 12 7 2" xfId="32393" xr:uid="{00000000-0005-0000-0000-000065140000}"/>
    <cellStyle name="Millares 3 12 8" xfId="20506" xr:uid="{00000000-0005-0000-0000-000066140000}"/>
    <cellStyle name="Millares 3 12 8 2" xfId="33695" xr:uid="{00000000-0005-0000-0000-000067140000}"/>
    <cellStyle name="Millares 3 12 9" xfId="35220" xr:uid="{00000000-0005-0000-0000-000068140000}"/>
    <cellStyle name="Millares 3 13" xfId="12672" xr:uid="{00000000-0005-0000-0000-000069140000}"/>
    <cellStyle name="Millares 3 13 10" xfId="25864" xr:uid="{00000000-0005-0000-0000-00006A140000}"/>
    <cellStyle name="Millares 3 13 11" xfId="22166" xr:uid="{00000000-0005-0000-0000-00006B140000}"/>
    <cellStyle name="Millares 3 13 2" xfId="13608" xr:uid="{00000000-0005-0000-0000-00006C140000}"/>
    <cellStyle name="Millares 3 13 2 2" xfId="26799" xr:uid="{00000000-0005-0000-0000-00006D140000}"/>
    <cellStyle name="Millares 3 13 3" xfId="14657" xr:uid="{00000000-0005-0000-0000-00006E140000}"/>
    <cellStyle name="Millares 3 13 3 2" xfId="27848" xr:uid="{00000000-0005-0000-0000-00006F140000}"/>
    <cellStyle name="Millares 3 13 4" xfId="15713" xr:uid="{00000000-0005-0000-0000-000070140000}"/>
    <cellStyle name="Millares 3 13 4 2" xfId="28904" xr:uid="{00000000-0005-0000-0000-000071140000}"/>
    <cellStyle name="Millares 3 13 5" xfId="16769" xr:uid="{00000000-0005-0000-0000-000072140000}"/>
    <cellStyle name="Millares 3 13 5 2" xfId="29960" xr:uid="{00000000-0005-0000-0000-000073140000}"/>
    <cellStyle name="Millares 3 13 6" xfId="18050" xr:uid="{00000000-0005-0000-0000-000074140000}"/>
    <cellStyle name="Millares 3 13 6 2" xfId="31241" xr:uid="{00000000-0005-0000-0000-000075140000}"/>
    <cellStyle name="Millares 3 13 7" xfId="19336" xr:uid="{00000000-0005-0000-0000-000076140000}"/>
    <cellStyle name="Millares 3 13 7 2" xfId="32527" xr:uid="{00000000-0005-0000-0000-000077140000}"/>
    <cellStyle name="Millares 3 13 8" xfId="20640" xr:uid="{00000000-0005-0000-0000-000078140000}"/>
    <cellStyle name="Millares 3 13 8 2" xfId="33829" xr:uid="{00000000-0005-0000-0000-000079140000}"/>
    <cellStyle name="Millares 3 13 9" xfId="35354" xr:uid="{00000000-0005-0000-0000-00007A140000}"/>
    <cellStyle name="Millares 3 14" xfId="13625" xr:uid="{00000000-0005-0000-0000-00007B140000}"/>
    <cellStyle name="Millares 3 14 10" xfId="22183" xr:uid="{00000000-0005-0000-0000-00007C140000}"/>
    <cellStyle name="Millares 3 14 2" xfId="14674" xr:uid="{00000000-0005-0000-0000-00007D140000}"/>
    <cellStyle name="Millares 3 14 2 2" xfId="27865" xr:uid="{00000000-0005-0000-0000-00007E140000}"/>
    <cellStyle name="Millares 3 14 3" xfId="15730" xr:uid="{00000000-0005-0000-0000-00007F140000}"/>
    <cellStyle name="Millares 3 14 3 2" xfId="28921" xr:uid="{00000000-0005-0000-0000-000080140000}"/>
    <cellStyle name="Millares 3 14 4" xfId="16786" xr:uid="{00000000-0005-0000-0000-000081140000}"/>
    <cellStyle name="Millares 3 14 4 2" xfId="29977" xr:uid="{00000000-0005-0000-0000-000082140000}"/>
    <cellStyle name="Millares 3 14 5" xfId="18067" xr:uid="{00000000-0005-0000-0000-000083140000}"/>
    <cellStyle name="Millares 3 14 5 2" xfId="31258" xr:uid="{00000000-0005-0000-0000-000084140000}"/>
    <cellStyle name="Millares 3 14 6" xfId="19353" xr:uid="{00000000-0005-0000-0000-000085140000}"/>
    <cellStyle name="Millares 3 14 6 2" xfId="32544" xr:uid="{00000000-0005-0000-0000-000086140000}"/>
    <cellStyle name="Millares 3 14 7" xfId="20657" xr:uid="{00000000-0005-0000-0000-000087140000}"/>
    <cellStyle name="Millares 3 14 7 2" xfId="33846" xr:uid="{00000000-0005-0000-0000-000088140000}"/>
    <cellStyle name="Millares 3 14 8" xfId="35371" xr:uid="{00000000-0005-0000-0000-000089140000}"/>
    <cellStyle name="Millares 3 14 9" xfId="26816" xr:uid="{00000000-0005-0000-0000-00008A140000}"/>
    <cellStyle name="Millares 3 15" xfId="12685" xr:uid="{00000000-0005-0000-0000-00008B140000}"/>
    <cellStyle name="Millares 3 15 2" xfId="16909" xr:uid="{00000000-0005-0000-0000-00008C140000}"/>
    <cellStyle name="Millares 3 15 2 2" xfId="30100" xr:uid="{00000000-0005-0000-0000-00008D140000}"/>
    <cellStyle name="Millares 3 15 3" xfId="18189" xr:uid="{00000000-0005-0000-0000-00008E140000}"/>
    <cellStyle name="Millares 3 15 3 2" xfId="31380" xr:uid="{00000000-0005-0000-0000-00008F140000}"/>
    <cellStyle name="Millares 3 15 4" xfId="19475" xr:uid="{00000000-0005-0000-0000-000090140000}"/>
    <cellStyle name="Millares 3 15 4 2" xfId="32666" xr:uid="{00000000-0005-0000-0000-000091140000}"/>
    <cellStyle name="Millares 3 15 5" xfId="20779" xr:uid="{00000000-0005-0000-0000-000092140000}"/>
    <cellStyle name="Millares 3 15 5 2" xfId="33968" xr:uid="{00000000-0005-0000-0000-000093140000}"/>
    <cellStyle name="Millares 3 15 6" xfId="35493" xr:uid="{00000000-0005-0000-0000-000094140000}"/>
    <cellStyle name="Millares 3 15 7" xfId="25876" xr:uid="{00000000-0005-0000-0000-000095140000}"/>
    <cellStyle name="Millares 3 15 8" xfId="22305" xr:uid="{00000000-0005-0000-0000-000096140000}"/>
    <cellStyle name="Millares 3 16" xfId="13734" xr:uid="{00000000-0005-0000-0000-000097140000}"/>
    <cellStyle name="Millares 3 16 2" xfId="19701" xr:uid="{00000000-0005-0000-0000-000098140000}"/>
    <cellStyle name="Millares 3 16 2 2" xfId="32892" xr:uid="{00000000-0005-0000-0000-000099140000}"/>
    <cellStyle name="Millares 3 16 3" xfId="21005" xr:uid="{00000000-0005-0000-0000-00009A140000}"/>
    <cellStyle name="Millares 3 16 3 2" xfId="34194" xr:uid="{00000000-0005-0000-0000-00009B140000}"/>
    <cellStyle name="Millares 3 16 4" xfId="35719" xr:uid="{00000000-0005-0000-0000-00009C140000}"/>
    <cellStyle name="Millares 3 16 5" xfId="26925" xr:uid="{00000000-0005-0000-0000-00009D140000}"/>
    <cellStyle name="Millares 3 16 6" xfId="22531" xr:uid="{00000000-0005-0000-0000-00009E140000}"/>
    <cellStyle name="Millares 3 17" xfId="14790" xr:uid="{00000000-0005-0000-0000-00009F140000}"/>
    <cellStyle name="Millares 3 17 2" xfId="21023" xr:uid="{00000000-0005-0000-0000-0000A0140000}"/>
    <cellStyle name="Millares 3 17 2 2" xfId="34212" xr:uid="{00000000-0005-0000-0000-0000A1140000}"/>
    <cellStyle name="Millares 3 17 3" xfId="35737" xr:uid="{00000000-0005-0000-0000-0000A2140000}"/>
    <cellStyle name="Millares 3 17 4" xfId="27981" xr:uid="{00000000-0005-0000-0000-0000A3140000}"/>
    <cellStyle name="Millares 3 17 5" xfId="22549" xr:uid="{00000000-0005-0000-0000-0000A4140000}"/>
    <cellStyle name="Millares 3 18" xfId="15846" xr:uid="{00000000-0005-0000-0000-0000A5140000}"/>
    <cellStyle name="Millares 3 18 2" xfId="35977" xr:uid="{00000000-0005-0000-0000-0000A6140000}"/>
    <cellStyle name="Millares 3 18 3" xfId="29037" xr:uid="{00000000-0005-0000-0000-0000A7140000}"/>
    <cellStyle name="Millares 3 18 4" xfId="22789" xr:uid="{00000000-0005-0000-0000-0000A8140000}"/>
    <cellStyle name="Millares 3 19" xfId="17127" xr:uid="{00000000-0005-0000-0000-0000A9140000}"/>
    <cellStyle name="Millares 3 19 2" xfId="36207" xr:uid="{00000000-0005-0000-0000-0000AA140000}"/>
    <cellStyle name="Millares 3 19 3" xfId="30318" xr:uid="{00000000-0005-0000-0000-0000AB140000}"/>
    <cellStyle name="Millares 3 19 4" xfId="23019" xr:uid="{00000000-0005-0000-0000-0000AC140000}"/>
    <cellStyle name="Millares 3 2" xfId="35" xr:uid="{00000000-0005-0000-0000-0000AD140000}"/>
    <cellStyle name="Millares 3 2 10" xfId="12432" xr:uid="{00000000-0005-0000-0000-0000AE140000}"/>
    <cellStyle name="Millares 3 2 10 10" xfId="25624" xr:uid="{00000000-0005-0000-0000-0000AF140000}"/>
    <cellStyle name="Millares 3 2 10 11" xfId="21926" xr:uid="{00000000-0005-0000-0000-0000B0140000}"/>
    <cellStyle name="Millares 3 2 10 2" xfId="13368" xr:uid="{00000000-0005-0000-0000-0000B1140000}"/>
    <cellStyle name="Millares 3 2 10 2 2" xfId="26559" xr:uid="{00000000-0005-0000-0000-0000B2140000}"/>
    <cellStyle name="Millares 3 2 10 3" xfId="14417" xr:uid="{00000000-0005-0000-0000-0000B3140000}"/>
    <cellStyle name="Millares 3 2 10 3 2" xfId="27608" xr:uid="{00000000-0005-0000-0000-0000B4140000}"/>
    <cellStyle name="Millares 3 2 10 4" xfId="15473" xr:uid="{00000000-0005-0000-0000-0000B5140000}"/>
    <cellStyle name="Millares 3 2 10 4 2" xfId="28664" xr:uid="{00000000-0005-0000-0000-0000B6140000}"/>
    <cellStyle name="Millares 3 2 10 5" xfId="16529" xr:uid="{00000000-0005-0000-0000-0000B7140000}"/>
    <cellStyle name="Millares 3 2 10 5 2" xfId="29720" xr:uid="{00000000-0005-0000-0000-0000B8140000}"/>
    <cellStyle name="Millares 3 2 10 6" xfId="17810" xr:uid="{00000000-0005-0000-0000-0000B9140000}"/>
    <cellStyle name="Millares 3 2 10 6 2" xfId="31001" xr:uid="{00000000-0005-0000-0000-0000BA140000}"/>
    <cellStyle name="Millares 3 2 10 7" xfId="19096" xr:uid="{00000000-0005-0000-0000-0000BB140000}"/>
    <cellStyle name="Millares 3 2 10 7 2" xfId="32287" xr:uid="{00000000-0005-0000-0000-0000BC140000}"/>
    <cellStyle name="Millares 3 2 10 8" xfId="20400" xr:uid="{00000000-0005-0000-0000-0000BD140000}"/>
    <cellStyle name="Millares 3 2 10 8 2" xfId="33589" xr:uid="{00000000-0005-0000-0000-0000BE140000}"/>
    <cellStyle name="Millares 3 2 10 9" xfId="35114" xr:uid="{00000000-0005-0000-0000-0000BF140000}"/>
    <cellStyle name="Millares 3 2 11" xfId="12546" xr:uid="{00000000-0005-0000-0000-0000C0140000}"/>
    <cellStyle name="Millares 3 2 11 10" xfId="25738" xr:uid="{00000000-0005-0000-0000-0000C1140000}"/>
    <cellStyle name="Millares 3 2 11 11" xfId="22040" xr:uid="{00000000-0005-0000-0000-0000C2140000}"/>
    <cellStyle name="Millares 3 2 11 2" xfId="13482" xr:uid="{00000000-0005-0000-0000-0000C3140000}"/>
    <cellStyle name="Millares 3 2 11 2 2" xfId="26673" xr:uid="{00000000-0005-0000-0000-0000C4140000}"/>
    <cellStyle name="Millares 3 2 11 3" xfId="14531" xr:uid="{00000000-0005-0000-0000-0000C5140000}"/>
    <cellStyle name="Millares 3 2 11 3 2" xfId="27722" xr:uid="{00000000-0005-0000-0000-0000C6140000}"/>
    <cellStyle name="Millares 3 2 11 4" xfId="15587" xr:uid="{00000000-0005-0000-0000-0000C7140000}"/>
    <cellStyle name="Millares 3 2 11 4 2" xfId="28778" xr:uid="{00000000-0005-0000-0000-0000C8140000}"/>
    <cellStyle name="Millares 3 2 11 5" xfId="16643" xr:uid="{00000000-0005-0000-0000-0000C9140000}"/>
    <cellStyle name="Millares 3 2 11 5 2" xfId="29834" xr:uid="{00000000-0005-0000-0000-0000CA140000}"/>
    <cellStyle name="Millares 3 2 11 6" xfId="17924" xr:uid="{00000000-0005-0000-0000-0000CB140000}"/>
    <cellStyle name="Millares 3 2 11 6 2" xfId="31115" xr:uid="{00000000-0005-0000-0000-0000CC140000}"/>
    <cellStyle name="Millares 3 2 11 7" xfId="19210" xr:uid="{00000000-0005-0000-0000-0000CD140000}"/>
    <cellStyle name="Millares 3 2 11 7 2" xfId="32401" xr:uid="{00000000-0005-0000-0000-0000CE140000}"/>
    <cellStyle name="Millares 3 2 11 8" xfId="20514" xr:uid="{00000000-0005-0000-0000-0000CF140000}"/>
    <cellStyle name="Millares 3 2 11 8 2" xfId="33703" xr:uid="{00000000-0005-0000-0000-0000D0140000}"/>
    <cellStyle name="Millares 3 2 11 9" xfId="35228" xr:uid="{00000000-0005-0000-0000-0000D1140000}"/>
    <cellStyle name="Millares 3 2 12" xfId="13633" xr:uid="{00000000-0005-0000-0000-0000D2140000}"/>
    <cellStyle name="Millares 3 2 12 10" xfId="22191" xr:uid="{00000000-0005-0000-0000-0000D3140000}"/>
    <cellStyle name="Millares 3 2 12 2" xfId="14682" xr:uid="{00000000-0005-0000-0000-0000D4140000}"/>
    <cellStyle name="Millares 3 2 12 2 2" xfId="27873" xr:uid="{00000000-0005-0000-0000-0000D5140000}"/>
    <cellStyle name="Millares 3 2 12 3" xfId="15738" xr:uid="{00000000-0005-0000-0000-0000D6140000}"/>
    <cellStyle name="Millares 3 2 12 3 2" xfId="28929" xr:uid="{00000000-0005-0000-0000-0000D7140000}"/>
    <cellStyle name="Millares 3 2 12 4" xfId="16794" xr:uid="{00000000-0005-0000-0000-0000D8140000}"/>
    <cellStyle name="Millares 3 2 12 4 2" xfId="29985" xr:uid="{00000000-0005-0000-0000-0000D9140000}"/>
    <cellStyle name="Millares 3 2 12 5" xfId="18075" xr:uid="{00000000-0005-0000-0000-0000DA140000}"/>
    <cellStyle name="Millares 3 2 12 5 2" xfId="31266" xr:uid="{00000000-0005-0000-0000-0000DB140000}"/>
    <cellStyle name="Millares 3 2 12 6" xfId="19361" xr:uid="{00000000-0005-0000-0000-0000DC140000}"/>
    <cellStyle name="Millares 3 2 12 6 2" xfId="32552" xr:uid="{00000000-0005-0000-0000-0000DD140000}"/>
    <cellStyle name="Millares 3 2 12 7" xfId="20665" xr:uid="{00000000-0005-0000-0000-0000DE140000}"/>
    <cellStyle name="Millares 3 2 12 7 2" xfId="33854" xr:uid="{00000000-0005-0000-0000-0000DF140000}"/>
    <cellStyle name="Millares 3 2 12 8" xfId="35379" xr:uid="{00000000-0005-0000-0000-0000E0140000}"/>
    <cellStyle name="Millares 3 2 12 9" xfId="26824" xr:uid="{00000000-0005-0000-0000-0000E1140000}"/>
    <cellStyle name="Millares 3 2 13" xfId="16916" xr:uid="{00000000-0005-0000-0000-0000E2140000}"/>
    <cellStyle name="Millares 3 2 13 2" xfId="18196" xr:uid="{00000000-0005-0000-0000-0000E3140000}"/>
    <cellStyle name="Millares 3 2 13 2 2" xfId="31387" xr:uid="{00000000-0005-0000-0000-0000E4140000}"/>
    <cellStyle name="Millares 3 2 13 3" xfId="19482" xr:uid="{00000000-0005-0000-0000-0000E5140000}"/>
    <cellStyle name="Millares 3 2 13 3 2" xfId="32673" xr:uid="{00000000-0005-0000-0000-0000E6140000}"/>
    <cellStyle name="Millares 3 2 13 4" xfId="20786" xr:uid="{00000000-0005-0000-0000-0000E7140000}"/>
    <cellStyle name="Millares 3 2 13 4 2" xfId="33975" xr:uid="{00000000-0005-0000-0000-0000E8140000}"/>
    <cellStyle name="Millares 3 2 13 5" xfId="35500" xr:uid="{00000000-0005-0000-0000-0000E9140000}"/>
    <cellStyle name="Millares 3 2 13 6" xfId="30107" xr:uid="{00000000-0005-0000-0000-0000EA140000}"/>
    <cellStyle name="Millares 3 2 13 7" xfId="22312" xr:uid="{00000000-0005-0000-0000-0000EB140000}"/>
    <cellStyle name="Millares 3 2 14" xfId="21031" xr:uid="{00000000-0005-0000-0000-0000EC140000}"/>
    <cellStyle name="Millares 3 2 14 2" xfId="35745" xr:uid="{00000000-0005-0000-0000-0000ED140000}"/>
    <cellStyle name="Millares 3 2 14 3" xfId="34220" xr:uid="{00000000-0005-0000-0000-0000EE140000}"/>
    <cellStyle name="Millares 3 2 14 4" xfId="22557" xr:uid="{00000000-0005-0000-0000-0000EF140000}"/>
    <cellStyle name="Millares 3 2 15" xfId="22797" xr:uid="{00000000-0005-0000-0000-0000F0140000}"/>
    <cellStyle name="Millares 3 2 15 2" xfId="35985" xr:uid="{00000000-0005-0000-0000-0000F1140000}"/>
    <cellStyle name="Millares 3 2 16" xfId="23027" xr:uid="{00000000-0005-0000-0000-0000F2140000}"/>
    <cellStyle name="Millares 3 2 16 2" xfId="36215" xr:uid="{00000000-0005-0000-0000-0000F3140000}"/>
    <cellStyle name="Millares 3 2 17" xfId="23291" xr:uid="{00000000-0005-0000-0000-0000F4140000}"/>
    <cellStyle name="Millares 3 2 17 2" xfId="36470" xr:uid="{00000000-0005-0000-0000-0000F5140000}"/>
    <cellStyle name="Millares 3 2 18" xfId="23546" xr:uid="{00000000-0005-0000-0000-0000F6140000}"/>
    <cellStyle name="Millares 3 2 18 2" xfId="36725" xr:uid="{00000000-0005-0000-0000-0000F7140000}"/>
    <cellStyle name="Millares 3 2 19" xfId="23775" xr:uid="{00000000-0005-0000-0000-0000F8140000}"/>
    <cellStyle name="Millares 3 2 19 2" xfId="36954" xr:uid="{00000000-0005-0000-0000-0000F9140000}"/>
    <cellStyle name="Millares 3 2 2" xfId="36" xr:uid="{00000000-0005-0000-0000-0000FA140000}"/>
    <cellStyle name="Millares 3 2 2 10" xfId="12562" xr:uid="{00000000-0005-0000-0000-0000FB140000}"/>
    <cellStyle name="Millares 3 2 2 10 10" xfId="25754" xr:uid="{00000000-0005-0000-0000-0000FC140000}"/>
    <cellStyle name="Millares 3 2 2 10 11" xfId="22056" xr:uid="{00000000-0005-0000-0000-0000FD140000}"/>
    <cellStyle name="Millares 3 2 2 10 2" xfId="13498" xr:uid="{00000000-0005-0000-0000-0000FE140000}"/>
    <cellStyle name="Millares 3 2 2 10 2 2" xfId="26689" xr:uid="{00000000-0005-0000-0000-0000FF140000}"/>
    <cellStyle name="Millares 3 2 2 10 3" xfId="14547" xr:uid="{00000000-0005-0000-0000-000000150000}"/>
    <cellStyle name="Millares 3 2 2 10 3 2" xfId="27738" xr:uid="{00000000-0005-0000-0000-000001150000}"/>
    <cellStyle name="Millares 3 2 2 10 4" xfId="15603" xr:uid="{00000000-0005-0000-0000-000002150000}"/>
    <cellStyle name="Millares 3 2 2 10 4 2" xfId="28794" xr:uid="{00000000-0005-0000-0000-000003150000}"/>
    <cellStyle name="Millares 3 2 2 10 5" xfId="16659" xr:uid="{00000000-0005-0000-0000-000004150000}"/>
    <cellStyle name="Millares 3 2 2 10 5 2" xfId="29850" xr:uid="{00000000-0005-0000-0000-000005150000}"/>
    <cellStyle name="Millares 3 2 2 10 6" xfId="17940" xr:uid="{00000000-0005-0000-0000-000006150000}"/>
    <cellStyle name="Millares 3 2 2 10 6 2" xfId="31131" xr:uid="{00000000-0005-0000-0000-000007150000}"/>
    <cellStyle name="Millares 3 2 2 10 7" xfId="19226" xr:uid="{00000000-0005-0000-0000-000008150000}"/>
    <cellStyle name="Millares 3 2 2 10 7 2" xfId="32417" xr:uid="{00000000-0005-0000-0000-000009150000}"/>
    <cellStyle name="Millares 3 2 2 10 8" xfId="20530" xr:uid="{00000000-0005-0000-0000-00000A150000}"/>
    <cellStyle name="Millares 3 2 2 10 8 2" xfId="33719" xr:uid="{00000000-0005-0000-0000-00000B150000}"/>
    <cellStyle name="Millares 3 2 2 10 9" xfId="35244" xr:uid="{00000000-0005-0000-0000-00000C150000}"/>
    <cellStyle name="Millares 3 2 2 11" xfId="13649" xr:uid="{00000000-0005-0000-0000-00000D150000}"/>
    <cellStyle name="Millares 3 2 2 11 10" xfId="22207" xr:uid="{00000000-0005-0000-0000-00000E150000}"/>
    <cellStyle name="Millares 3 2 2 11 2" xfId="14698" xr:uid="{00000000-0005-0000-0000-00000F150000}"/>
    <cellStyle name="Millares 3 2 2 11 2 2" xfId="27889" xr:uid="{00000000-0005-0000-0000-000010150000}"/>
    <cellStyle name="Millares 3 2 2 11 3" xfId="15754" xr:uid="{00000000-0005-0000-0000-000011150000}"/>
    <cellStyle name="Millares 3 2 2 11 3 2" xfId="28945" xr:uid="{00000000-0005-0000-0000-000012150000}"/>
    <cellStyle name="Millares 3 2 2 11 4" xfId="16810" xr:uid="{00000000-0005-0000-0000-000013150000}"/>
    <cellStyle name="Millares 3 2 2 11 4 2" xfId="30001" xr:uid="{00000000-0005-0000-0000-000014150000}"/>
    <cellStyle name="Millares 3 2 2 11 5" xfId="18091" xr:uid="{00000000-0005-0000-0000-000015150000}"/>
    <cellStyle name="Millares 3 2 2 11 5 2" xfId="31282" xr:uid="{00000000-0005-0000-0000-000016150000}"/>
    <cellStyle name="Millares 3 2 2 11 6" xfId="19377" xr:uid="{00000000-0005-0000-0000-000017150000}"/>
    <cellStyle name="Millares 3 2 2 11 6 2" xfId="32568" xr:uid="{00000000-0005-0000-0000-000018150000}"/>
    <cellStyle name="Millares 3 2 2 11 7" xfId="20681" xr:uid="{00000000-0005-0000-0000-000019150000}"/>
    <cellStyle name="Millares 3 2 2 11 7 2" xfId="33870" xr:uid="{00000000-0005-0000-0000-00001A150000}"/>
    <cellStyle name="Millares 3 2 2 11 8" xfId="35395" xr:uid="{00000000-0005-0000-0000-00001B150000}"/>
    <cellStyle name="Millares 3 2 2 11 9" xfId="26840" xr:uid="{00000000-0005-0000-0000-00001C150000}"/>
    <cellStyle name="Millares 3 2 2 12" xfId="16932" xr:uid="{00000000-0005-0000-0000-00001D150000}"/>
    <cellStyle name="Millares 3 2 2 12 2" xfId="18212" xr:uid="{00000000-0005-0000-0000-00001E150000}"/>
    <cellStyle name="Millares 3 2 2 12 2 2" xfId="31403" xr:uid="{00000000-0005-0000-0000-00001F150000}"/>
    <cellStyle name="Millares 3 2 2 12 3" xfId="19498" xr:uid="{00000000-0005-0000-0000-000020150000}"/>
    <cellStyle name="Millares 3 2 2 12 3 2" xfId="32689" xr:uid="{00000000-0005-0000-0000-000021150000}"/>
    <cellStyle name="Millares 3 2 2 12 4" xfId="20802" xr:uid="{00000000-0005-0000-0000-000022150000}"/>
    <cellStyle name="Millares 3 2 2 12 4 2" xfId="33991" xr:uid="{00000000-0005-0000-0000-000023150000}"/>
    <cellStyle name="Millares 3 2 2 12 5" xfId="35516" xr:uid="{00000000-0005-0000-0000-000024150000}"/>
    <cellStyle name="Millares 3 2 2 12 6" xfId="30123" xr:uid="{00000000-0005-0000-0000-000025150000}"/>
    <cellStyle name="Millares 3 2 2 12 7" xfId="22328" xr:uid="{00000000-0005-0000-0000-000026150000}"/>
    <cellStyle name="Millares 3 2 2 13" xfId="21047" xr:uid="{00000000-0005-0000-0000-000027150000}"/>
    <cellStyle name="Millares 3 2 2 13 2" xfId="35761" xr:uid="{00000000-0005-0000-0000-000028150000}"/>
    <cellStyle name="Millares 3 2 2 13 3" xfId="34236" xr:uid="{00000000-0005-0000-0000-000029150000}"/>
    <cellStyle name="Millares 3 2 2 13 4" xfId="22573" xr:uid="{00000000-0005-0000-0000-00002A150000}"/>
    <cellStyle name="Millares 3 2 2 14" xfId="22813" xr:uid="{00000000-0005-0000-0000-00002B150000}"/>
    <cellStyle name="Millares 3 2 2 14 2" xfId="36001" xr:uid="{00000000-0005-0000-0000-00002C150000}"/>
    <cellStyle name="Millares 3 2 2 15" xfId="23043" xr:uid="{00000000-0005-0000-0000-00002D150000}"/>
    <cellStyle name="Millares 3 2 2 15 2" xfId="36231" xr:uid="{00000000-0005-0000-0000-00002E150000}"/>
    <cellStyle name="Millares 3 2 2 16" xfId="23307" xr:uid="{00000000-0005-0000-0000-00002F150000}"/>
    <cellStyle name="Millares 3 2 2 16 2" xfId="36486" xr:uid="{00000000-0005-0000-0000-000030150000}"/>
    <cellStyle name="Millares 3 2 2 17" xfId="23562" xr:uid="{00000000-0005-0000-0000-000031150000}"/>
    <cellStyle name="Millares 3 2 2 17 2" xfId="36741" xr:uid="{00000000-0005-0000-0000-000032150000}"/>
    <cellStyle name="Millares 3 2 2 18" xfId="23791" xr:uid="{00000000-0005-0000-0000-000033150000}"/>
    <cellStyle name="Millares 3 2 2 18 2" xfId="36970" xr:uid="{00000000-0005-0000-0000-000034150000}"/>
    <cellStyle name="Millares 3 2 2 19" xfId="24020" xr:uid="{00000000-0005-0000-0000-000035150000}"/>
    <cellStyle name="Millares 3 2 2 19 2" xfId="37199" xr:uid="{00000000-0005-0000-0000-000036150000}"/>
    <cellStyle name="Millares 3 2 2 2" xfId="161" xr:uid="{00000000-0005-0000-0000-000037150000}"/>
    <cellStyle name="Millares 3 2 2 2 10" xfId="16996" xr:uid="{00000000-0005-0000-0000-000038150000}"/>
    <cellStyle name="Millares 3 2 2 2 10 2" xfId="18276" xr:uid="{00000000-0005-0000-0000-000039150000}"/>
    <cellStyle name="Millares 3 2 2 2 10 2 2" xfId="31467" xr:uid="{00000000-0005-0000-0000-00003A150000}"/>
    <cellStyle name="Millares 3 2 2 2 10 3" xfId="19562" xr:uid="{00000000-0005-0000-0000-00003B150000}"/>
    <cellStyle name="Millares 3 2 2 2 10 3 2" xfId="32753" xr:uid="{00000000-0005-0000-0000-00003C150000}"/>
    <cellStyle name="Millares 3 2 2 2 10 4" xfId="20866" xr:uid="{00000000-0005-0000-0000-00003D150000}"/>
    <cellStyle name="Millares 3 2 2 2 10 4 2" xfId="34055" xr:uid="{00000000-0005-0000-0000-00003E150000}"/>
    <cellStyle name="Millares 3 2 2 2 10 5" xfId="35580" xr:uid="{00000000-0005-0000-0000-00003F150000}"/>
    <cellStyle name="Millares 3 2 2 2 10 6" xfId="30187" xr:uid="{00000000-0005-0000-0000-000040150000}"/>
    <cellStyle name="Millares 3 2 2 2 10 7" xfId="22392" xr:uid="{00000000-0005-0000-0000-000041150000}"/>
    <cellStyle name="Millares 3 2 2 2 11" xfId="21111" xr:uid="{00000000-0005-0000-0000-000042150000}"/>
    <cellStyle name="Millares 3 2 2 2 11 2" xfId="35825" xr:uid="{00000000-0005-0000-0000-000043150000}"/>
    <cellStyle name="Millares 3 2 2 2 11 3" xfId="34300" xr:uid="{00000000-0005-0000-0000-000044150000}"/>
    <cellStyle name="Millares 3 2 2 2 11 4" xfId="22637" xr:uid="{00000000-0005-0000-0000-000045150000}"/>
    <cellStyle name="Millares 3 2 2 2 12" xfId="22877" xr:uid="{00000000-0005-0000-0000-000046150000}"/>
    <cellStyle name="Millares 3 2 2 2 12 2" xfId="36065" xr:uid="{00000000-0005-0000-0000-000047150000}"/>
    <cellStyle name="Millares 3 2 2 2 13" xfId="23107" xr:uid="{00000000-0005-0000-0000-000048150000}"/>
    <cellStyle name="Millares 3 2 2 2 13 2" xfId="36295" xr:uid="{00000000-0005-0000-0000-000049150000}"/>
    <cellStyle name="Millares 3 2 2 2 14" xfId="23371" xr:uid="{00000000-0005-0000-0000-00004A150000}"/>
    <cellStyle name="Millares 3 2 2 2 14 2" xfId="36550" xr:uid="{00000000-0005-0000-0000-00004B150000}"/>
    <cellStyle name="Millares 3 2 2 2 15" xfId="23626" xr:uid="{00000000-0005-0000-0000-00004C150000}"/>
    <cellStyle name="Millares 3 2 2 2 15 2" xfId="36805" xr:uid="{00000000-0005-0000-0000-00004D150000}"/>
    <cellStyle name="Millares 3 2 2 2 16" xfId="23855" xr:uid="{00000000-0005-0000-0000-00004E150000}"/>
    <cellStyle name="Millares 3 2 2 2 16 2" xfId="37034" xr:uid="{00000000-0005-0000-0000-00004F150000}"/>
    <cellStyle name="Millares 3 2 2 2 17" xfId="24084" xr:uid="{00000000-0005-0000-0000-000050150000}"/>
    <cellStyle name="Millares 3 2 2 2 17 2" xfId="37263" xr:uid="{00000000-0005-0000-0000-000051150000}"/>
    <cellStyle name="Millares 3 2 2 2 18" xfId="24313" xr:uid="{00000000-0005-0000-0000-000052150000}"/>
    <cellStyle name="Millares 3 2 2 2 18 2" xfId="37492" xr:uid="{00000000-0005-0000-0000-000053150000}"/>
    <cellStyle name="Millares 3 2 2 2 19" xfId="24564" xr:uid="{00000000-0005-0000-0000-000054150000}"/>
    <cellStyle name="Millares 3 2 2 2 19 2" xfId="37743" xr:uid="{00000000-0005-0000-0000-000055150000}"/>
    <cellStyle name="Millares 3 2 2 2 2" xfId="4439" xr:uid="{00000000-0005-0000-0000-000056150000}"/>
    <cellStyle name="Millares 3 2 2 2 2 10" xfId="24422" xr:uid="{00000000-0005-0000-0000-000057150000}"/>
    <cellStyle name="Millares 3 2 2 2 2 10 2" xfId="37601" xr:uid="{00000000-0005-0000-0000-000058150000}"/>
    <cellStyle name="Millares 3 2 2 2 2 11" xfId="24673" xr:uid="{00000000-0005-0000-0000-000059150000}"/>
    <cellStyle name="Millares 3 2 2 2 2 11 2" xfId="37852" xr:uid="{00000000-0005-0000-0000-00005A150000}"/>
    <cellStyle name="Millares 3 2 2 2 2 12" xfId="24954" xr:uid="{00000000-0005-0000-0000-00005B150000}"/>
    <cellStyle name="Millares 3 2 2 2 2 2" xfId="17105" xr:uid="{00000000-0005-0000-0000-00005C150000}"/>
    <cellStyle name="Millares 3 2 2 2 2 2 2" xfId="18385" xr:uid="{00000000-0005-0000-0000-00005D150000}"/>
    <cellStyle name="Millares 3 2 2 2 2 2 2 2" xfId="31576" xr:uid="{00000000-0005-0000-0000-00005E150000}"/>
    <cellStyle name="Millares 3 2 2 2 2 2 3" xfId="19671" xr:uid="{00000000-0005-0000-0000-00005F150000}"/>
    <cellStyle name="Millares 3 2 2 2 2 2 3 2" xfId="32862" xr:uid="{00000000-0005-0000-0000-000060150000}"/>
    <cellStyle name="Millares 3 2 2 2 2 2 4" xfId="20975" xr:uid="{00000000-0005-0000-0000-000061150000}"/>
    <cellStyle name="Millares 3 2 2 2 2 2 4 2" xfId="34164" xr:uid="{00000000-0005-0000-0000-000062150000}"/>
    <cellStyle name="Millares 3 2 2 2 2 2 5" xfId="35689" xr:uid="{00000000-0005-0000-0000-000063150000}"/>
    <cellStyle name="Millares 3 2 2 2 2 2 6" xfId="30296" xr:uid="{00000000-0005-0000-0000-000064150000}"/>
    <cellStyle name="Millares 3 2 2 2 2 2 7" xfId="22501" xr:uid="{00000000-0005-0000-0000-000065150000}"/>
    <cellStyle name="Millares 3 2 2 2 2 3" xfId="21220" xr:uid="{00000000-0005-0000-0000-000066150000}"/>
    <cellStyle name="Millares 3 2 2 2 2 3 2" xfId="35934" xr:uid="{00000000-0005-0000-0000-000067150000}"/>
    <cellStyle name="Millares 3 2 2 2 2 3 3" xfId="34409" xr:uid="{00000000-0005-0000-0000-000068150000}"/>
    <cellStyle name="Millares 3 2 2 2 2 3 4" xfId="22746" xr:uid="{00000000-0005-0000-0000-000069150000}"/>
    <cellStyle name="Millares 3 2 2 2 2 4" xfId="22986" xr:uid="{00000000-0005-0000-0000-00006A150000}"/>
    <cellStyle name="Millares 3 2 2 2 2 4 2" xfId="36174" xr:uid="{00000000-0005-0000-0000-00006B150000}"/>
    <cellStyle name="Millares 3 2 2 2 2 5" xfId="23216" xr:uid="{00000000-0005-0000-0000-00006C150000}"/>
    <cellStyle name="Millares 3 2 2 2 2 5 2" xfId="36404" xr:uid="{00000000-0005-0000-0000-00006D150000}"/>
    <cellStyle name="Millares 3 2 2 2 2 6" xfId="23480" xr:uid="{00000000-0005-0000-0000-00006E150000}"/>
    <cellStyle name="Millares 3 2 2 2 2 6 2" xfId="36659" xr:uid="{00000000-0005-0000-0000-00006F150000}"/>
    <cellStyle name="Millares 3 2 2 2 2 7" xfId="23735" xr:uid="{00000000-0005-0000-0000-000070150000}"/>
    <cellStyle name="Millares 3 2 2 2 2 7 2" xfId="36914" xr:uid="{00000000-0005-0000-0000-000071150000}"/>
    <cellStyle name="Millares 3 2 2 2 2 8" xfId="23964" xr:uid="{00000000-0005-0000-0000-000072150000}"/>
    <cellStyle name="Millares 3 2 2 2 2 8 2" xfId="37143" xr:uid="{00000000-0005-0000-0000-000073150000}"/>
    <cellStyle name="Millares 3 2 2 2 2 9" xfId="24193" xr:uid="{00000000-0005-0000-0000-000074150000}"/>
    <cellStyle name="Millares 3 2 2 2 2 9 2" xfId="37372" xr:uid="{00000000-0005-0000-0000-000075150000}"/>
    <cellStyle name="Millares 3 2 2 2 20" xfId="24829" xr:uid="{00000000-0005-0000-0000-000076150000}"/>
    <cellStyle name="Millares 3 2 2 2 3" xfId="12039" xr:uid="{00000000-0005-0000-0000-000077150000}"/>
    <cellStyle name="Millares 3 2 2 2 3 10" xfId="25231" xr:uid="{00000000-0005-0000-0000-000078150000}"/>
    <cellStyle name="Millares 3 2 2 2 3 11" xfId="21538" xr:uid="{00000000-0005-0000-0000-000079150000}"/>
    <cellStyle name="Millares 3 2 2 2 3 2" xfId="12980" xr:uid="{00000000-0005-0000-0000-00007A150000}"/>
    <cellStyle name="Millares 3 2 2 2 3 2 2" xfId="26171" xr:uid="{00000000-0005-0000-0000-00007B150000}"/>
    <cellStyle name="Millares 3 2 2 2 3 3" xfId="14029" xr:uid="{00000000-0005-0000-0000-00007C150000}"/>
    <cellStyle name="Millares 3 2 2 2 3 3 2" xfId="27220" xr:uid="{00000000-0005-0000-0000-00007D150000}"/>
    <cellStyle name="Millares 3 2 2 2 3 4" xfId="15085" xr:uid="{00000000-0005-0000-0000-00007E150000}"/>
    <cellStyle name="Millares 3 2 2 2 3 4 2" xfId="28276" xr:uid="{00000000-0005-0000-0000-00007F150000}"/>
    <cellStyle name="Millares 3 2 2 2 3 5" xfId="16141" xr:uid="{00000000-0005-0000-0000-000080150000}"/>
    <cellStyle name="Millares 3 2 2 2 3 5 2" xfId="29332" xr:uid="{00000000-0005-0000-0000-000081150000}"/>
    <cellStyle name="Millares 3 2 2 2 3 6" xfId="17422" xr:uid="{00000000-0005-0000-0000-000082150000}"/>
    <cellStyle name="Millares 3 2 2 2 3 6 2" xfId="30613" xr:uid="{00000000-0005-0000-0000-000083150000}"/>
    <cellStyle name="Millares 3 2 2 2 3 7" xfId="18708" xr:uid="{00000000-0005-0000-0000-000084150000}"/>
    <cellStyle name="Millares 3 2 2 2 3 7 2" xfId="31899" xr:uid="{00000000-0005-0000-0000-000085150000}"/>
    <cellStyle name="Millares 3 2 2 2 3 8" xfId="20012" xr:uid="{00000000-0005-0000-0000-000086150000}"/>
    <cellStyle name="Millares 3 2 2 2 3 8 2" xfId="33201" xr:uid="{00000000-0005-0000-0000-000087150000}"/>
    <cellStyle name="Millares 3 2 2 2 3 9" xfId="34726" xr:uid="{00000000-0005-0000-0000-000088150000}"/>
    <cellStyle name="Millares 3 2 2 2 4" xfId="12146" xr:uid="{00000000-0005-0000-0000-000089150000}"/>
    <cellStyle name="Millares 3 2 2 2 4 10" xfId="25338" xr:uid="{00000000-0005-0000-0000-00008A150000}"/>
    <cellStyle name="Millares 3 2 2 2 4 11" xfId="21644" xr:uid="{00000000-0005-0000-0000-00008B150000}"/>
    <cellStyle name="Millares 3 2 2 2 4 2" xfId="13086" xr:uid="{00000000-0005-0000-0000-00008C150000}"/>
    <cellStyle name="Millares 3 2 2 2 4 2 2" xfId="26277" xr:uid="{00000000-0005-0000-0000-00008D150000}"/>
    <cellStyle name="Millares 3 2 2 2 4 3" xfId="14135" xr:uid="{00000000-0005-0000-0000-00008E150000}"/>
    <cellStyle name="Millares 3 2 2 2 4 3 2" xfId="27326" xr:uid="{00000000-0005-0000-0000-00008F150000}"/>
    <cellStyle name="Millares 3 2 2 2 4 4" xfId="15191" xr:uid="{00000000-0005-0000-0000-000090150000}"/>
    <cellStyle name="Millares 3 2 2 2 4 4 2" xfId="28382" xr:uid="{00000000-0005-0000-0000-000091150000}"/>
    <cellStyle name="Millares 3 2 2 2 4 5" xfId="16247" xr:uid="{00000000-0005-0000-0000-000092150000}"/>
    <cellStyle name="Millares 3 2 2 2 4 5 2" xfId="29438" xr:uid="{00000000-0005-0000-0000-000093150000}"/>
    <cellStyle name="Millares 3 2 2 2 4 6" xfId="17528" xr:uid="{00000000-0005-0000-0000-000094150000}"/>
    <cellStyle name="Millares 3 2 2 2 4 6 2" xfId="30719" xr:uid="{00000000-0005-0000-0000-000095150000}"/>
    <cellStyle name="Millares 3 2 2 2 4 7" xfId="18814" xr:uid="{00000000-0005-0000-0000-000096150000}"/>
    <cellStyle name="Millares 3 2 2 2 4 7 2" xfId="32005" xr:uid="{00000000-0005-0000-0000-000097150000}"/>
    <cellStyle name="Millares 3 2 2 2 4 8" xfId="20118" xr:uid="{00000000-0005-0000-0000-000098150000}"/>
    <cellStyle name="Millares 3 2 2 2 4 8 2" xfId="33307" xr:uid="{00000000-0005-0000-0000-000099150000}"/>
    <cellStyle name="Millares 3 2 2 2 4 9" xfId="34832" xr:uid="{00000000-0005-0000-0000-00009A150000}"/>
    <cellStyle name="Millares 3 2 2 2 5" xfId="12242" xr:uid="{00000000-0005-0000-0000-00009B150000}"/>
    <cellStyle name="Millares 3 2 2 2 5 10" xfId="25434" xr:uid="{00000000-0005-0000-0000-00009C150000}"/>
    <cellStyle name="Millares 3 2 2 2 5 11" xfId="21740" xr:uid="{00000000-0005-0000-0000-00009D150000}"/>
    <cellStyle name="Millares 3 2 2 2 5 2" xfId="13182" xr:uid="{00000000-0005-0000-0000-00009E150000}"/>
    <cellStyle name="Millares 3 2 2 2 5 2 2" xfId="26373" xr:uid="{00000000-0005-0000-0000-00009F150000}"/>
    <cellStyle name="Millares 3 2 2 2 5 3" xfId="14231" xr:uid="{00000000-0005-0000-0000-0000A0150000}"/>
    <cellStyle name="Millares 3 2 2 2 5 3 2" xfId="27422" xr:uid="{00000000-0005-0000-0000-0000A1150000}"/>
    <cellStyle name="Millares 3 2 2 2 5 4" xfId="15287" xr:uid="{00000000-0005-0000-0000-0000A2150000}"/>
    <cellStyle name="Millares 3 2 2 2 5 4 2" xfId="28478" xr:uid="{00000000-0005-0000-0000-0000A3150000}"/>
    <cellStyle name="Millares 3 2 2 2 5 5" xfId="16343" xr:uid="{00000000-0005-0000-0000-0000A4150000}"/>
    <cellStyle name="Millares 3 2 2 2 5 5 2" xfId="29534" xr:uid="{00000000-0005-0000-0000-0000A5150000}"/>
    <cellStyle name="Millares 3 2 2 2 5 6" xfId="17624" xr:uid="{00000000-0005-0000-0000-0000A6150000}"/>
    <cellStyle name="Millares 3 2 2 2 5 6 2" xfId="30815" xr:uid="{00000000-0005-0000-0000-0000A7150000}"/>
    <cellStyle name="Millares 3 2 2 2 5 7" xfId="18910" xr:uid="{00000000-0005-0000-0000-0000A8150000}"/>
    <cellStyle name="Millares 3 2 2 2 5 7 2" xfId="32101" xr:uid="{00000000-0005-0000-0000-0000A9150000}"/>
    <cellStyle name="Millares 3 2 2 2 5 8" xfId="20214" xr:uid="{00000000-0005-0000-0000-0000AA150000}"/>
    <cellStyle name="Millares 3 2 2 2 5 8 2" xfId="33403" xr:uid="{00000000-0005-0000-0000-0000AB150000}"/>
    <cellStyle name="Millares 3 2 2 2 5 9" xfId="34928" xr:uid="{00000000-0005-0000-0000-0000AC150000}"/>
    <cellStyle name="Millares 3 2 2 2 6" xfId="12347" xr:uid="{00000000-0005-0000-0000-0000AD150000}"/>
    <cellStyle name="Millares 3 2 2 2 6 10" xfId="25539" xr:uid="{00000000-0005-0000-0000-0000AE150000}"/>
    <cellStyle name="Millares 3 2 2 2 6 11" xfId="21845" xr:uid="{00000000-0005-0000-0000-0000AF150000}"/>
    <cellStyle name="Millares 3 2 2 2 6 2" xfId="13287" xr:uid="{00000000-0005-0000-0000-0000B0150000}"/>
    <cellStyle name="Millares 3 2 2 2 6 2 2" xfId="26478" xr:uid="{00000000-0005-0000-0000-0000B1150000}"/>
    <cellStyle name="Millares 3 2 2 2 6 3" xfId="14336" xr:uid="{00000000-0005-0000-0000-0000B2150000}"/>
    <cellStyle name="Millares 3 2 2 2 6 3 2" xfId="27527" xr:uid="{00000000-0005-0000-0000-0000B3150000}"/>
    <cellStyle name="Millares 3 2 2 2 6 4" xfId="15392" xr:uid="{00000000-0005-0000-0000-0000B4150000}"/>
    <cellStyle name="Millares 3 2 2 2 6 4 2" xfId="28583" xr:uid="{00000000-0005-0000-0000-0000B5150000}"/>
    <cellStyle name="Millares 3 2 2 2 6 5" xfId="16448" xr:uid="{00000000-0005-0000-0000-0000B6150000}"/>
    <cellStyle name="Millares 3 2 2 2 6 5 2" xfId="29639" xr:uid="{00000000-0005-0000-0000-0000B7150000}"/>
    <cellStyle name="Millares 3 2 2 2 6 6" xfId="17729" xr:uid="{00000000-0005-0000-0000-0000B8150000}"/>
    <cellStyle name="Millares 3 2 2 2 6 6 2" xfId="30920" xr:uid="{00000000-0005-0000-0000-0000B9150000}"/>
    <cellStyle name="Millares 3 2 2 2 6 7" xfId="19015" xr:uid="{00000000-0005-0000-0000-0000BA150000}"/>
    <cellStyle name="Millares 3 2 2 2 6 7 2" xfId="32206" xr:uid="{00000000-0005-0000-0000-0000BB150000}"/>
    <cellStyle name="Millares 3 2 2 2 6 8" xfId="20319" xr:uid="{00000000-0005-0000-0000-0000BC150000}"/>
    <cellStyle name="Millares 3 2 2 2 6 8 2" xfId="33508" xr:uid="{00000000-0005-0000-0000-0000BD150000}"/>
    <cellStyle name="Millares 3 2 2 2 6 9" xfId="35033" xr:uid="{00000000-0005-0000-0000-0000BE150000}"/>
    <cellStyle name="Millares 3 2 2 2 7" xfId="12512" xr:uid="{00000000-0005-0000-0000-0000BF150000}"/>
    <cellStyle name="Millares 3 2 2 2 7 10" xfId="25704" xr:uid="{00000000-0005-0000-0000-0000C0150000}"/>
    <cellStyle name="Millares 3 2 2 2 7 11" xfId="22006" xr:uid="{00000000-0005-0000-0000-0000C1150000}"/>
    <cellStyle name="Millares 3 2 2 2 7 2" xfId="13448" xr:uid="{00000000-0005-0000-0000-0000C2150000}"/>
    <cellStyle name="Millares 3 2 2 2 7 2 2" xfId="26639" xr:uid="{00000000-0005-0000-0000-0000C3150000}"/>
    <cellStyle name="Millares 3 2 2 2 7 3" xfId="14497" xr:uid="{00000000-0005-0000-0000-0000C4150000}"/>
    <cellStyle name="Millares 3 2 2 2 7 3 2" xfId="27688" xr:uid="{00000000-0005-0000-0000-0000C5150000}"/>
    <cellStyle name="Millares 3 2 2 2 7 4" xfId="15553" xr:uid="{00000000-0005-0000-0000-0000C6150000}"/>
    <cellStyle name="Millares 3 2 2 2 7 4 2" xfId="28744" xr:uid="{00000000-0005-0000-0000-0000C7150000}"/>
    <cellStyle name="Millares 3 2 2 2 7 5" xfId="16609" xr:uid="{00000000-0005-0000-0000-0000C8150000}"/>
    <cellStyle name="Millares 3 2 2 2 7 5 2" xfId="29800" xr:uid="{00000000-0005-0000-0000-0000C9150000}"/>
    <cellStyle name="Millares 3 2 2 2 7 6" xfId="17890" xr:uid="{00000000-0005-0000-0000-0000CA150000}"/>
    <cellStyle name="Millares 3 2 2 2 7 6 2" xfId="31081" xr:uid="{00000000-0005-0000-0000-0000CB150000}"/>
    <cellStyle name="Millares 3 2 2 2 7 7" xfId="19176" xr:uid="{00000000-0005-0000-0000-0000CC150000}"/>
    <cellStyle name="Millares 3 2 2 2 7 7 2" xfId="32367" xr:uid="{00000000-0005-0000-0000-0000CD150000}"/>
    <cellStyle name="Millares 3 2 2 2 7 8" xfId="20480" xr:uid="{00000000-0005-0000-0000-0000CE150000}"/>
    <cellStyle name="Millares 3 2 2 2 7 8 2" xfId="33669" xr:uid="{00000000-0005-0000-0000-0000CF150000}"/>
    <cellStyle name="Millares 3 2 2 2 7 9" xfId="35194" xr:uid="{00000000-0005-0000-0000-0000D0150000}"/>
    <cellStyle name="Millares 3 2 2 2 8" xfId="12626" xr:uid="{00000000-0005-0000-0000-0000D1150000}"/>
    <cellStyle name="Millares 3 2 2 2 8 10" xfId="25818" xr:uid="{00000000-0005-0000-0000-0000D2150000}"/>
    <cellStyle name="Millares 3 2 2 2 8 11" xfId="22120" xr:uid="{00000000-0005-0000-0000-0000D3150000}"/>
    <cellStyle name="Millares 3 2 2 2 8 2" xfId="13562" xr:uid="{00000000-0005-0000-0000-0000D4150000}"/>
    <cellStyle name="Millares 3 2 2 2 8 2 2" xfId="26753" xr:uid="{00000000-0005-0000-0000-0000D5150000}"/>
    <cellStyle name="Millares 3 2 2 2 8 3" xfId="14611" xr:uid="{00000000-0005-0000-0000-0000D6150000}"/>
    <cellStyle name="Millares 3 2 2 2 8 3 2" xfId="27802" xr:uid="{00000000-0005-0000-0000-0000D7150000}"/>
    <cellStyle name="Millares 3 2 2 2 8 4" xfId="15667" xr:uid="{00000000-0005-0000-0000-0000D8150000}"/>
    <cellStyle name="Millares 3 2 2 2 8 4 2" xfId="28858" xr:uid="{00000000-0005-0000-0000-0000D9150000}"/>
    <cellStyle name="Millares 3 2 2 2 8 5" xfId="16723" xr:uid="{00000000-0005-0000-0000-0000DA150000}"/>
    <cellStyle name="Millares 3 2 2 2 8 5 2" xfId="29914" xr:uid="{00000000-0005-0000-0000-0000DB150000}"/>
    <cellStyle name="Millares 3 2 2 2 8 6" xfId="18004" xr:uid="{00000000-0005-0000-0000-0000DC150000}"/>
    <cellStyle name="Millares 3 2 2 2 8 6 2" xfId="31195" xr:uid="{00000000-0005-0000-0000-0000DD150000}"/>
    <cellStyle name="Millares 3 2 2 2 8 7" xfId="19290" xr:uid="{00000000-0005-0000-0000-0000DE150000}"/>
    <cellStyle name="Millares 3 2 2 2 8 7 2" xfId="32481" xr:uid="{00000000-0005-0000-0000-0000DF150000}"/>
    <cellStyle name="Millares 3 2 2 2 8 8" xfId="20594" xr:uid="{00000000-0005-0000-0000-0000E0150000}"/>
    <cellStyle name="Millares 3 2 2 2 8 8 2" xfId="33783" xr:uid="{00000000-0005-0000-0000-0000E1150000}"/>
    <cellStyle name="Millares 3 2 2 2 8 9" xfId="35308" xr:uid="{00000000-0005-0000-0000-0000E2150000}"/>
    <cellStyle name="Millares 3 2 2 2 9" xfId="13713" xr:uid="{00000000-0005-0000-0000-0000E3150000}"/>
    <cellStyle name="Millares 3 2 2 2 9 10" xfId="22271" xr:uid="{00000000-0005-0000-0000-0000E4150000}"/>
    <cellStyle name="Millares 3 2 2 2 9 2" xfId="14762" xr:uid="{00000000-0005-0000-0000-0000E5150000}"/>
    <cellStyle name="Millares 3 2 2 2 9 2 2" xfId="27953" xr:uid="{00000000-0005-0000-0000-0000E6150000}"/>
    <cellStyle name="Millares 3 2 2 2 9 3" xfId="15818" xr:uid="{00000000-0005-0000-0000-0000E7150000}"/>
    <cellStyle name="Millares 3 2 2 2 9 3 2" xfId="29009" xr:uid="{00000000-0005-0000-0000-0000E8150000}"/>
    <cellStyle name="Millares 3 2 2 2 9 4" xfId="16874" xr:uid="{00000000-0005-0000-0000-0000E9150000}"/>
    <cellStyle name="Millares 3 2 2 2 9 4 2" xfId="30065" xr:uid="{00000000-0005-0000-0000-0000EA150000}"/>
    <cellStyle name="Millares 3 2 2 2 9 5" xfId="18155" xr:uid="{00000000-0005-0000-0000-0000EB150000}"/>
    <cellStyle name="Millares 3 2 2 2 9 5 2" xfId="31346" xr:uid="{00000000-0005-0000-0000-0000EC150000}"/>
    <cellStyle name="Millares 3 2 2 2 9 6" xfId="19441" xr:uid="{00000000-0005-0000-0000-0000ED150000}"/>
    <cellStyle name="Millares 3 2 2 2 9 6 2" xfId="32632" xr:uid="{00000000-0005-0000-0000-0000EE150000}"/>
    <cellStyle name="Millares 3 2 2 2 9 7" xfId="20745" xr:uid="{00000000-0005-0000-0000-0000EF150000}"/>
    <cellStyle name="Millares 3 2 2 2 9 7 2" xfId="33934" xr:uid="{00000000-0005-0000-0000-0000F0150000}"/>
    <cellStyle name="Millares 3 2 2 2 9 8" xfId="35459" xr:uid="{00000000-0005-0000-0000-0000F1150000}"/>
    <cellStyle name="Millares 3 2 2 2 9 9" xfId="26904" xr:uid="{00000000-0005-0000-0000-0000F2150000}"/>
    <cellStyle name="Millares 3 2 2 20" xfId="24249" xr:uid="{00000000-0005-0000-0000-0000F3150000}"/>
    <cellStyle name="Millares 3 2 2 20 2" xfId="37428" xr:uid="{00000000-0005-0000-0000-0000F4150000}"/>
    <cellStyle name="Millares 3 2 2 21" xfId="24500" xr:uid="{00000000-0005-0000-0000-0000F5150000}"/>
    <cellStyle name="Millares 3 2 2 21 2" xfId="37679" xr:uid="{00000000-0005-0000-0000-0000F6150000}"/>
    <cellStyle name="Millares 3 2 2 22" xfId="24747" xr:uid="{00000000-0005-0000-0000-0000F7150000}"/>
    <cellStyle name="Millares 3 2 2 3" xfId="4438" xr:uid="{00000000-0005-0000-0000-0000F8150000}"/>
    <cellStyle name="Millares 3 2 2 3 10" xfId="22845" xr:uid="{00000000-0005-0000-0000-0000F9150000}"/>
    <cellStyle name="Millares 3 2 2 3 10 2" xfId="36033" xr:uid="{00000000-0005-0000-0000-0000FA150000}"/>
    <cellStyle name="Millares 3 2 2 3 11" xfId="23075" xr:uid="{00000000-0005-0000-0000-0000FB150000}"/>
    <cellStyle name="Millares 3 2 2 3 11 2" xfId="36263" xr:uid="{00000000-0005-0000-0000-0000FC150000}"/>
    <cellStyle name="Millares 3 2 2 3 12" xfId="23339" xr:uid="{00000000-0005-0000-0000-0000FD150000}"/>
    <cellStyle name="Millares 3 2 2 3 12 2" xfId="36518" xr:uid="{00000000-0005-0000-0000-0000FE150000}"/>
    <cellStyle name="Millares 3 2 2 3 13" xfId="23594" xr:uid="{00000000-0005-0000-0000-0000FF150000}"/>
    <cellStyle name="Millares 3 2 2 3 13 2" xfId="36773" xr:uid="{00000000-0005-0000-0000-000000160000}"/>
    <cellStyle name="Millares 3 2 2 3 14" xfId="23823" xr:uid="{00000000-0005-0000-0000-000001160000}"/>
    <cellStyle name="Millares 3 2 2 3 14 2" xfId="37002" xr:uid="{00000000-0005-0000-0000-000002160000}"/>
    <cellStyle name="Millares 3 2 2 3 15" xfId="24052" xr:uid="{00000000-0005-0000-0000-000003160000}"/>
    <cellStyle name="Millares 3 2 2 3 15 2" xfId="37231" xr:uid="{00000000-0005-0000-0000-000004160000}"/>
    <cellStyle name="Millares 3 2 2 3 16" xfId="24281" xr:uid="{00000000-0005-0000-0000-000005160000}"/>
    <cellStyle name="Millares 3 2 2 3 16 2" xfId="37460" xr:uid="{00000000-0005-0000-0000-000006160000}"/>
    <cellStyle name="Millares 3 2 2 3 17" xfId="24532" xr:uid="{00000000-0005-0000-0000-000007160000}"/>
    <cellStyle name="Millares 3 2 2 3 17 2" xfId="37711" xr:uid="{00000000-0005-0000-0000-000008160000}"/>
    <cellStyle name="Millares 3 2 2 3 18" xfId="24953" xr:uid="{00000000-0005-0000-0000-000009160000}"/>
    <cellStyle name="Millares 3 2 2 3 2" xfId="12114" xr:uid="{00000000-0005-0000-0000-00000A160000}"/>
    <cellStyle name="Millares 3 2 2 3 2 10" xfId="24390" xr:uid="{00000000-0005-0000-0000-00000B160000}"/>
    <cellStyle name="Millares 3 2 2 3 2 10 2" xfId="37569" xr:uid="{00000000-0005-0000-0000-00000C160000}"/>
    <cellStyle name="Millares 3 2 2 3 2 11" xfId="24641" xr:uid="{00000000-0005-0000-0000-00000D160000}"/>
    <cellStyle name="Millares 3 2 2 3 2 11 2" xfId="37820" xr:uid="{00000000-0005-0000-0000-00000E160000}"/>
    <cellStyle name="Millares 3 2 2 3 2 12" xfId="34800" xr:uid="{00000000-0005-0000-0000-00000F160000}"/>
    <cellStyle name="Millares 3 2 2 3 2 13" xfId="25306" xr:uid="{00000000-0005-0000-0000-000010160000}"/>
    <cellStyle name="Millares 3 2 2 3 2 14" xfId="21612" xr:uid="{00000000-0005-0000-0000-000011160000}"/>
    <cellStyle name="Millares 3 2 2 3 2 2" xfId="13054" xr:uid="{00000000-0005-0000-0000-000012160000}"/>
    <cellStyle name="Millares 3 2 2 3 2 2 2" xfId="17073" xr:uid="{00000000-0005-0000-0000-000013160000}"/>
    <cellStyle name="Millares 3 2 2 3 2 2 2 2" xfId="30264" xr:uid="{00000000-0005-0000-0000-000014160000}"/>
    <cellStyle name="Millares 3 2 2 3 2 2 3" xfId="18353" xr:uid="{00000000-0005-0000-0000-000015160000}"/>
    <cellStyle name="Millares 3 2 2 3 2 2 3 2" xfId="31544" xr:uid="{00000000-0005-0000-0000-000016160000}"/>
    <cellStyle name="Millares 3 2 2 3 2 2 4" xfId="19639" xr:uid="{00000000-0005-0000-0000-000017160000}"/>
    <cellStyle name="Millares 3 2 2 3 2 2 4 2" xfId="32830" xr:uid="{00000000-0005-0000-0000-000018160000}"/>
    <cellStyle name="Millares 3 2 2 3 2 2 5" xfId="20943" xr:uid="{00000000-0005-0000-0000-000019160000}"/>
    <cellStyle name="Millares 3 2 2 3 2 2 5 2" xfId="34132" xr:uid="{00000000-0005-0000-0000-00001A160000}"/>
    <cellStyle name="Millares 3 2 2 3 2 2 6" xfId="35657" xr:uid="{00000000-0005-0000-0000-00001B160000}"/>
    <cellStyle name="Millares 3 2 2 3 2 2 7" xfId="26245" xr:uid="{00000000-0005-0000-0000-00001C160000}"/>
    <cellStyle name="Millares 3 2 2 3 2 2 8" xfId="22469" xr:uid="{00000000-0005-0000-0000-00001D160000}"/>
    <cellStyle name="Millares 3 2 2 3 2 3" xfId="14103" xr:uid="{00000000-0005-0000-0000-00001E160000}"/>
    <cellStyle name="Millares 3 2 2 3 2 3 2" xfId="21188" xr:uid="{00000000-0005-0000-0000-00001F160000}"/>
    <cellStyle name="Millares 3 2 2 3 2 3 2 2" xfId="34377" xr:uid="{00000000-0005-0000-0000-000020160000}"/>
    <cellStyle name="Millares 3 2 2 3 2 3 3" xfId="35902" xr:uid="{00000000-0005-0000-0000-000021160000}"/>
    <cellStyle name="Millares 3 2 2 3 2 3 4" xfId="27294" xr:uid="{00000000-0005-0000-0000-000022160000}"/>
    <cellStyle name="Millares 3 2 2 3 2 3 5" xfId="22714" xr:uid="{00000000-0005-0000-0000-000023160000}"/>
    <cellStyle name="Millares 3 2 2 3 2 4" xfId="15159" xr:uid="{00000000-0005-0000-0000-000024160000}"/>
    <cellStyle name="Millares 3 2 2 3 2 4 2" xfId="36142" xr:uid="{00000000-0005-0000-0000-000025160000}"/>
    <cellStyle name="Millares 3 2 2 3 2 4 3" xfId="28350" xr:uid="{00000000-0005-0000-0000-000026160000}"/>
    <cellStyle name="Millares 3 2 2 3 2 4 4" xfId="22954" xr:uid="{00000000-0005-0000-0000-000027160000}"/>
    <cellStyle name="Millares 3 2 2 3 2 5" xfId="16215" xr:uid="{00000000-0005-0000-0000-000028160000}"/>
    <cellStyle name="Millares 3 2 2 3 2 5 2" xfId="36372" xr:uid="{00000000-0005-0000-0000-000029160000}"/>
    <cellStyle name="Millares 3 2 2 3 2 5 3" xfId="29406" xr:uid="{00000000-0005-0000-0000-00002A160000}"/>
    <cellStyle name="Millares 3 2 2 3 2 5 4" xfId="23184" xr:uid="{00000000-0005-0000-0000-00002B160000}"/>
    <cellStyle name="Millares 3 2 2 3 2 6" xfId="17496" xr:uid="{00000000-0005-0000-0000-00002C160000}"/>
    <cellStyle name="Millares 3 2 2 3 2 6 2" xfId="36627" xr:uid="{00000000-0005-0000-0000-00002D160000}"/>
    <cellStyle name="Millares 3 2 2 3 2 6 3" xfId="30687" xr:uid="{00000000-0005-0000-0000-00002E160000}"/>
    <cellStyle name="Millares 3 2 2 3 2 6 4" xfId="23448" xr:uid="{00000000-0005-0000-0000-00002F160000}"/>
    <cellStyle name="Millares 3 2 2 3 2 7" xfId="18782" xr:uid="{00000000-0005-0000-0000-000030160000}"/>
    <cellStyle name="Millares 3 2 2 3 2 7 2" xfId="36882" xr:uid="{00000000-0005-0000-0000-000031160000}"/>
    <cellStyle name="Millares 3 2 2 3 2 7 3" xfId="31973" xr:uid="{00000000-0005-0000-0000-000032160000}"/>
    <cellStyle name="Millares 3 2 2 3 2 7 4" xfId="23703" xr:uid="{00000000-0005-0000-0000-000033160000}"/>
    <cellStyle name="Millares 3 2 2 3 2 8" xfId="20086" xr:uid="{00000000-0005-0000-0000-000034160000}"/>
    <cellStyle name="Millares 3 2 2 3 2 8 2" xfId="37111" xr:uid="{00000000-0005-0000-0000-000035160000}"/>
    <cellStyle name="Millares 3 2 2 3 2 8 3" xfId="33275" xr:uid="{00000000-0005-0000-0000-000036160000}"/>
    <cellStyle name="Millares 3 2 2 3 2 8 4" xfId="23932" xr:uid="{00000000-0005-0000-0000-000037160000}"/>
    <cellStyle name="Millares 3 2 2 3 2 9" xfId="24161" xr:uid="{00000000-0005-0000-0000-000038160000}"/>
    <cellStyle name="Millares 3 2 2 3 2 9 2" xfId="37340" xr:uid="{00000000-0005-0000-0000-000039160000}"/>
    <cellStyle name="Millares 3 2 2 3 3" xfId="12210" xr:uid="{00000000-0005-0000-0000-00003A160000}"/>
    <cellStyle name="Millares 3 2 2 3 3 10" xfId="25402" xr:uid="{00000000-0005-0000-0000-00003B160000}"/>
    <cellStyle name="Millares 3 2 2 3 3 11" xfId="21708" xr:uid="{00000000-0005-0000-0000-00003C160000}"/>
    <cellStyle name="Millares 3 2 2 3 3 2" xfId="13150" xr:uid="{00000000-0005-0000-0000-00003D160000}"/>
    <cellStyle name="Millares 3 2 2 3 3 2 2" xfId="26341" xr:uid="{00000000-0005-0000-0000-00003E160000}"/>
    <cellStyle name="Millares 3 2 2 3 3 3" xfId="14199" xr:uid="{00000000-0005-0000-0000-00003F160000}"/>
    <cellStyle name="Millares 3 2 2 3 3 3 2" xfId="27390" xr:uid="{00000000-0005-0000-0000-000040160000}"/>
    <cellStyle name="Millares 3 2 2 3 3 4" xfId="15255" xr:uid="{00000000-0005-0000-0000-000041160000}"/>
    <cellStyle name="Millares 3 2 2 3 3 4 2" xfId="28446" xr:uid="{00000000-0005-0000-0000-000042160000}"/>
    <cellStyle name="Millares 3 2 2 3 3 5" xfId="16311" xr:uid="{00000000-0005-0000-0000-000043160000}"/>
    <cellStyle name="Millares 3 2 2 3 3 5 2" xfId="29502" xr:uid="{00000000-0005-0000-0000-000044160000}"/>
    <cellStyle name="Millares 3 2 2 3 3 6" xfId="17592" xr:uid="{00000000-0005-0000-0000-000045160000}"/>
    <cellStyle name="Millares 3 2 2 3 3 6 2" xfId="30783" xr:uid="{00000000-0005-0000-0000-000046160000}"/>
    <cellStyle name="Millares 3 2 2 3 3 7" xfId="18878" xr:uid="{00000000-0005-0000-0000-000047160000}"/>
    <cellStyle name="Millares 3 2 2 3 3 7 2" xfId="32069" xr:uid="{00000000-0005-0000-0000-000048160000}"/>
    <cellStyle name="Millares 3 2 2 3 3 8" xfId="20182" xr:uid="{00000000-0005-0000-0000-000049160000}"/>
    <cellStyle name="Millares 3 2 2 3 3 8 2" xfId="33371" xr:uid="{00000000-0005-0000-0000-00004A160000}"/>
    <cellStyle name="Millares 3 2 2 3 3 9" xfId="34896" xr:uid="{00000000-0005-0000-0000-00004B160000}"/>
    <cellStyle name="Millares 3 2 2 3 4" xfId="12315" xr:uid="{00000000-0005-0000-0000-00004C160000}"/>
    <cellStyle name="Millares 3 2 2 3 4 10" xfId="25507" xr:uid="{00000000-0005-0000-0000-00004D160000}"/>
    <cellStyle name="Millares 3 2 2 3 4 11" xfId="21813" xr:uid="{00000000-0005-0000-0000-00004E160000}"/>
    <cellStyle name="Millares 3 2 2 3 4 2" xfId="13255" xr:uid="{00000000-0005-0000-0000-00004F160000}"/>
    <cellStyle name="Millares 3 2 2 3 4 2 2" xfId="26446" xr:uid="{00000000-0005-0000-0000-000050160000}"/>
    <cellStyle name="Millares 3 2 2 3 4 3" xfId="14304" xr:uid="{00000000-0005-0000-0000-000051160000}"/>
    <cellStyle name="Millares 3 2 2 3 4 3 2" xfId="27495" xr:uid="{00000000-0005-0000-0000-000052160000}"/>
    <cellStyle name="Millares 3 2 2 3 4 4" xfId="15360" xr:uid="{00000000-0005-0000-0000-000053160000}"/>
    <cellStyle name="Millares 3 2 2 3 4 4 2" xfId="28551" xr:uid="{00000000-0005-0000-0000-000054160000}"/>
    <cellStyle name="Millares 3 2 2 3 4 5" xfId="16416" xr:uid="{00000000-0005-0000-0000-000055160000}"/>
    <cellStyle name="Millares 3 2 2 3 4 5 2" xfId="29607" xr:uid="{00000000-0005-0000-0000-000056160000}"/>
    <cellStyle name="Millares 3 2 2 3 4 6" xfId="17697" xr:uid="{00000000-0005-0000-0000-000057160000}"/>
    <cellStyle name="Millares 3 2 2 3 4 6 2" xfId="30888" xr:uid="{00000000-0005-0000-0000-000058160000}"/>
    <cellStyle name="Millares 3 2 2 3 4 7" xfId="18983" xr:uid="{00000000-0005-0000-0000-000059160000}"/>
    <cellStyle name="Millares 3 2 2 3 4 7 2" xfId="32174" xr:uid="{00000000-0005-0000-0000-00005A160000}"/>
    <cellStyle name="Millares 3 2 2 3 4 8" xfId="20287" xr:uid="{00000000-0005-0000-0000-00005B160000}"/>
    <cellStyle name="Millares 3 2 2 3 4 8 2" xfId="33476" xr:uid="{00000000-0005-0000-0000-00005C160000}"/>
    <cellStyle name="Millares 3 2 2 3 4 9" xfId="35001" xr:uid="{00000000-0005-0000-0000-00005D160000}"/>
    <cellStyle name="Millares 3 2 2 3 5" xfId="12480" xr:uid="{00000000-0005-0000-0000-00005E160000}"/>
    <cellStyle name="Millares 3 2 2 3 5 10" xfId="25672" xr:uid="{00000000-0005-0000-0000-00005F160000}"/>
    <cellStyle name="Millares 3 2 2 3 5 11" xfId="21974" xr:uid="{00000000-0005-0000-0000-000060160000}"/>
    <cellStyle name="Millares 3 2 2 3 5 2" xfId="13416" xr:uid="{00000000-0005-0000-0000-000061160000}"/>
    <cellStyle name="Millares 3 2 2 3 5 2 2" xfId="26607" xr:uid="{00000000-0005-0000-0000-000062160000}"/>
    <cellStyle name="Millares 3 2 2 3 5 3" xfId="14465" xr:uid="{00000000-0005-0000-0000-000063160000}"/>
    <cellStyle name="Millares 3 2 2 3 5 3 2" xfId="27656" xr:uid="{00000000-0005-0000-0000-000064160000}"/>
    <cellStyle name="Millares 3 2 2 3 5 4" xfId="15521" xr:uid="{00000000-0005-0000-0000-000065160000}"/>
    <cellStyle name="Millares 3 2 2 3 5 4 2" xfId="28712" xr:uid="{00000000-0005-0000-0000-000066160000}"/>
    <cellStyle name="Millares 3 2 2 3 5 5" xfId="16577" xr:uid="{00000000-0005-0000-0000-000067160000}"/>
    <cellStyle name="Millares 3 2 2 3 5 5 2" xfId="29768" xr:uid="{00000000-0005-0000-0000-000068160000}"/>
    <cellStyle name="Millares 3 2 2 3 5 6" xfId="17858" xr:uid="{00000000-0005-0000-0000-000069160000}"/>
    <cellStyle name="Millares 3 2 2 3 5 6 2" xfId="31049" xr:uid="{00000000-0005-0000-0000-00006A160000}"/>
    <cellStyle name="Millares 3 2 2 3 5 7" xfId="19144" xr:uid="{00000000-0005-0000-0000-00006B160000}"/>
    <cellStyle name="Millares 3 2 2 3 5 7 2" xfId="32335" xr:uid="{00000000-0005-0000-0000-00006C160000}"/>
    <cellStyle name="Millares 3 2 2 3 5 8" xfId="20448" xr:uid="{00000000-0005-0000-0000-00006D160000}"/>
    <cellStyle name="Millares 3 2 2 3 5 8 2" xfId="33637" xr:uid="{00000000-0005-0000-0000-00006E160000}"/>
    <cellStyle name="Millares 3 2 2 3 5 9" xfId="35162" xr:uid="{00000000-0005-0000-0000-00006F160000}"/>
    <cellStyle name="Millares 3 2 2 3 6" xfId="12594" xr:uid="{00000000-0005-0000-0000-000070160000}"/>
    <cellStyle name="Millares 3 2 2 3 6 10" xfId="25786" xr:uid="{00000000-0005-0000-0000-000071160000}"/>
    <cellStyle name="Millares 3 2 2 3 6 11" xfId="22088" xr:uid="{00000000-0005-0000-0000-000072160000}"/>
    <cellStyle name="Millares 3 2 2 3 6 2" xfId="13530" xr:uid="{00000000-0005-0000-0000-000073160000}"/>
    <cellStyle name="Millares 3 2 2 3 6 2 2" xfId="26721" xr:uid="{00000000-0005-0000-0000-000074160000}"/>
    <cellStyle name="Millares 3 2 2 3 6 3" xfId="14579" xr:uid="{00000000-0005-0000-0000-000075160000}"/>
    <cellStyle name="Millares 3 2 2 3 6 3 2" xfId="27770" xr:uid="{00000000-0005-0000-0000-000076160000}"/>
    <cellStyle name="Millares 3 2 2 3 6 4" xfId="15635" xr:uid="{00000000-0005-0000-0000-000077160000}"/>
    <cellStyle name="Millares 3 2 2 3 6 4 2" xfId="28826" xr:uid="{00000000-0005-0000-0000-000078160000}"/>
    <cellStyle name="Millares 3 2 2 3 6 5" xfId="16691" xr:uid="{00000000-0005-0000-0000-000079160000}"/>
    <cellStyle name="Millares 3 2 2 3 6 5 2" xfId="29882" xr:uid="{00000000-0005-0000-0000-00007A160000}"/>
    <cellStyle name="Millares 3 2 2 3 6 6" xfId="17972" xr:uid="{00000000-0005-0000-0000-00007B160000}"/>
    <cellStyle name="Millares 3 2 2 3 6 6 2" xfId="31163" xr:uid="{00000000-0005-0000-0000-00007C160000}"/>
    <cellStyle name="Millares 3 2 2 3 6 7" xfId="19258" xr:uid="{00000000-0005-0000-0000-00007D160000}"/>
    <cellStyle name="Millares 3 2 2 3 6 7 2" xfId="32449" xr:uid="{00000000-0005-0000-0000-00007E160000}"/>
    <cellStyle name="Millares 3 2 2 3 6 8" xfId="20562" xr:uid="{00000000-0005-0000-0000-00007F160000}"/>
    <cellStyle name="Millares 3 2 2 3 6 8 2" xfId="33751" xr:uid="{00000000-0005-0000-0000-000080160000}"/>
    <cellStyle name="Millares 3 2 2 3 6 9" xfId="35276" xr:uid="{00000000-0005-0000-0000-000081160000}"/>
    <cellStyle name="Millares 3 2 2 3 7" xfId="13681" xr:uid="{00000000-0005-0000-0000-000082160000}"/>
    <cellStyle name="Millares 3 2 2 3 7 10" xfId="22239" xr:uid="{00000000-0005-0000-0000-000083160000}"/>
    <cellStyle name="Millares 3 2 2 3 7 2" xfId="14730" xr:uid="{00000000-0005-0000-0000-000084160000}"/>
    <cellStyle name="Millares 3 2 2 3 7 2 2" xfId="27921" xr:uid="{00000000-0005-0000-0000-000085160000}"/>
    <cellStyle name="Millares 3 2 2 3 7 3" xfId="15786" xr:uid="{00000000-0005-0000-0000-000086160000}"/>
    <cellStyle name="Millares 3 2 2 3 7 3 2" xfId="28977" xr:uid="{00000000-0005-0000-0000-000087160000}"/>
    <cellStyle name="Millares 3 2 2 3 7 4" xfId="16842" xr:uid="{00000000-0005-0000-0000-000088160000}"/>
    <cellStyle name="Millares 3 2 2 3 7 4 2" xfId="30033" xr:uid="{00000000-0005-0000-0000-000089160000}"/>
    <cellStyle name="Millares 3 2 2 3 7 5" xfId="18123" xr:uid="{00000000-0005-0000-0000-00008A160000}"/>
    <cellStyle name="Millares 3 2 2 3 7 5 2" xfId="31314" xr:uid="{00000000-0005-0000-0000-00008B160000}"/>
    <cellStyle name="Millares 3 2 2 3 7 6" xfId="19409" xr:uid="{00000000-0005-0000-0000-00008C160000}"/>
    <cellStyle name="Millares 3 2 2 3 7 6 2" xfId="32600" xr:uid="{00000000-0005-0000-0000-00008D160000}"/>
    <cellStyle name="Millares 3 2 2 3 7 7" xfId="20713" xr:uid="{00000000-0005-0000-0000-00008E160000}"/>
    <cellStyle name="Millares 3 2 2 3 7 7 2" xfId="33902" xr:uid="{00000000-0005-0000-0000-00008F160000}"/>
    <cellStyle name="Millares 3 2 2 3 7 8" xfId="35427" xr:uid="{00000000-0005-0000-0000-000090160000}"/>
    <cellStyle name="Millares 3 2 2 3 7 9" xfId="26872" xr:uid="{00000000-0005-0000-0000-000091160000}"/>
    <cellStyle name="Millares 3 2 2 3 8" xfId="16964" xr:uid="{00000000-0005-0000-0000-000092160000}"/>
    <cellStyle name="Millares 3 2 2 3 8 2" xfId="18244" xr:uid="{00000000-0005-0000-0000-000093160000}"/>
    <cellStyle name="Millares 3 2 2 3 8 2 2" xfId="31435" xr:uid="{00000000-0005-0000-0000-000094160000}"/>
    <cellStyle name="Millares 3 2 2 3 8 3" xfId="19530" xr:uid="{00000000-0005-0000-0000-000095160000}"/>
    <cellStyle name="Millares 3 2 2 3 8 3 2" xfId="32721" xr:uid="{00000000-0005-0000-0000-000096160000}"/>
    <cellStyle name="Millares 3 2 2 3 8 4" xfId="20834" xr:uid="{00000000-0005-0000-0000-000097160000}"/>
    <cellStyle name="Millares 3 2 2 3 8 4 2" xfId="34023" xr:uid="{00000000-0005-0000-0000-000098160000}"/>
    <cellStyle name="Millares 3 2 2 3 8 5" xfId="35548" xr:uid="{00000000-0005-0000-0000-000099160000}"/>
    <cellStyle name="Millares 3 2 2 3 8 6" xfId="30155" xr:uid="{00000000-0005-0000-0000-00009A160000}"/>
    <cellStyle name="Millares 3 2 2 3 8 7" xfId="22360" xr:uid="{00000000-0005-0000-0000-00009B160000}"/>
    <cellStyle name="Millares 3 2 2 3 9" xfId="21079" xr:uid="{00000000-0005-0000-0000-00009C160000}"/>
    <cellStyle name="Millares 3 2 2 3 9 2" xfId="35793" xr:uid="{00000000-0005-0000-0000-00009D160000}"/>
    <cellStyle name="Millares 3 2 2 3 9 3" xfId="34268" xr:uid="{00000000-0005-0000-0000-00009E160000}"/>
    <cellStyle name="Millares 3 2 2 3 9 4" xfId="22605" xr:uid="{00000000-0005-0000-0000-00009F160000}"/>
    <cellStyle name="Millares 3 2 2 4" xfId="11959" xr:uid="{00000000-0005-0000-0000-0000A0160000}"/>
    <cellStyle name="Millares 3 2 2 4 10" xfId="24358" xr:uid="{00000000-0005-0000-0000-0000A1160000}"/>
    <cellStyle name="Millares 3 2 2 4 10 2" xfId="37537" xr:uid="{00000000-0005-0000-0000-0000A2160000}"/>
    <cellStyle name="Millares 3 2 2 4 11" xfId="24609" xr:uid="{00000000-0005-0000-0000-0000A3160000}"/>
    <cellStyle name="Millares 3 2 2 4 11 2" xfId="37788" xr:uid="{00000000-0005-0000-0000-0000A4160000}"/>
    <cellStyle name="Millares 3 2 2 4 12" xfId="34648" xr:uid="{00000000-0005-0000-0000-0000A5160000}"/>
    <cellStyle name="Millares 3 2 2 4 13" xfId="25151" xr:uid="{00000000-0005-0000-0000-0000A6160000}"/>
    <cellStyle name="Millares 3 2 2 4 14" xfId="21460" xr:uid="{00000000-0005-0000-0000-0000A7160000}"/>
    <cellStyle name="Millares 3 2 2 4 2" xfId="12902" xr:uid="{00000000-0005-0000-0000-0000A8160000}"/>
    <cellStyle name="Millares 3 2 2 4 2 2" xfId="17041" xr:uid="{00000000-0005-0000-0000-0000A9160000}"/>
    <cellStyle name="Millares 3 2 2 4 2 2 2" xfId="30232" xr:uid="{00000000-0005-0000-0000-0000AA160000}"/>
    <cellStyle name="Millares 3 2 2 4 2 3" xfId="18321" xr:uid="{00000000-0005-0000-0000-0000AB160000}"/>
    <cellStyle name="Millares 3 2 2 4 2 3 2" xfId="31512" xr:uid="{00000000-0005-0000-0000-0000AC160000}"/>
    <cellStyle name="Millares 3 2 2 4 2 4" xfId="19607" xr:uid="{00000000-0005-0000-0000-0000AD160000}"/>
    <cellStyle name="Millares 3 2 2 4 2 4 2" xfId="32798" xr:uid="{00000000-0005-0000-0000-0000AE160000}"/>
    <cellStyle name="Millares 3 2 2 4 2 5" xfId="20911" xr:uid="{00000000-0005-0000-0000-0000AF160000}"/>
    <cellStyle name="Millares 3 2 2 4 2 5 2" xfId="34100" xr:uid="{00000000-0005-0000-0000-0000B0160000}"/>
    <cellStyle name="Millares 3 2 2 4 2 6" xfId="35625" xr:uid="{00000000-0005-0000-0000-0000B1160000}"/>
    <cellStyle name="Millares 3 2 2 4 2 7" xfId="26093" xr:uid="{00000000-0005-0000-0000-0000B2160000}"/>
    <cellStyle name="Millares 3 2 2 4 2 8" xfId="22437" xr:uid="{00000000-0005-0000-0000-0000B3160000}"/>
    <cellStyle name="Millares 3 2 2 4 3" xfId="13951" xr:uid="{00000000-0005-0000-0000-0000B4160000}"/>
    <cellStyle name="Millares 3 2 2 4 3 2" xfId="21156" xr:uid="{00000000-0005-0000-0000-0000B5160000}"/>
    <cellStyle name="Millares 3 2 2 4 3 2 2" xfId="34345" xr:uid="{00000000-0005-0000-0000-0000B6160000}"/>
    <cellStyle name="Millares 3 2 2 4 3 3" xfId="35870" xr:uid="{00000000-0005-0000-0000-0000B7160000}"/>
    <cellStyle name="Millares 3 2 2 4 3 4" xfId="27142" xr:uid="{00000000-0005-0000-0000-0000B8160000}"/>
    <cellStyle name="Millares 3 2 2 4 3 5" xfId="22682" xr:uid="{00000000-0005-0000-0000-0000B9160000}"/>
    <cellStyle name="Millares 3 2 2 4 4" xfId="15007" xr:uid="{00000000-0005-0000-0000-0000BA160000}"/>
    <cellStyle name="Millares 3 2 2 4 4 2" xfId="36110" xr:uid="{00000000-0005-0000-0000-0000BB160000}"/>
    <cellStyle name="Millares 3 2 2 4 4 3" xfId="28198" xr:uid="{00000000-0005-0000-0000-0000BC160000}"/>
    <cellStyle name="Millares 3 2 2 4 4 4" xfId="22922" xr:uid="{00000000-0005-0000-0000-0000BD160000}"/>
    <cellStyle name="Millares 3 2 2 4 5" xfId="16063" xr:uid="{00000000-0005-0000-0000-0000BE160000}"/>
    <cellStyle name="Millares 3 2 2 4 5 2" xfId="36340" xr:uid="{00000000-0005-0000-0000-0000BF160000}"/>
    <cellStyle name="Millares 3 2 2 4 5 3" xfId="29254" xr:uid="{00000000-0005-0000-0000-0000C0160000}"/>
    <cellStyle name="Millares 3 2 2 4 5 4" xfId="23152" xr:uid="{00000000-0005-0000-0000-0000C1160000}"/>
    <cellStyle name="Millares 3 2 2 4 6" xfId="17344" xr:uid="{00000000-0005-0000-0000-0000C2160000}"/>
    <cellStyle name="Millares 3 2 2 4 6 2" xfId="36595" xr:uid="{00000000-0005-0000-0000-0000C3160000}"/>
    <cellStyle name="Millares 3 2 2 4 6 3" xfId="30535" xr:uid="{00000000-0005-0000-0000-0000C4160000}"/>
    <cellStyle name="Millares 3 2 2 4 6 4" xfId="23416" xr:uid="{00000000-0005-0000-0000-0000C5160000}"/>
    <cellStyle name="Millares 3 2 2 4 7" xfId="18630" xr:uid="{00000000-0005-0000-0000-0000C6160000}"/>
    <cellStyle name="Millares 3 2 2 4 7 2" xfId="36850" xr:uid="{00000000-0005-0000-0000-0000C7160000}"/>
    <cellStyle name="Millares 3 2 2 4 7 3" xfId="31821" xr:uid="{00000000-0005-0000-0000-0000C8160000}"/>
    <cellStyle name="Millares 3 2 2 4 7 4" xfId="23671" xr:uid="{00000000-0005-0000-0000-0000C9160000}"/>
    <cellStyle name="Millares 3 2 2 4 8" xfId="19934" xr:uid="{00000000-0005-0000-0000-0000CA160000}"/>
    <cellStyle name="Millares 3 2 2 4 8 2" xfId="37079" xr:uid="{00000000-0005-0000-0000-0000CB160000}"/>
    <cellStyle name="Millares 3 2 2 4 8 3" xfId="33123" xr:uid="{00000000-0005-0000-0000-0000CC160000}"/>
    <cellStyle name="Millares 3 2 2 4 8 4" xfId="23900" xr:uid="{00000000-0005-0000-0000-0000CD160000}"/>
    <cellStyle name="Millares 3 2 2 4 9" xfId="24129" xr:uid="{00000000-0005-0000-0000-0000CE160000}"/>
    <cellStyle name="Millares 3 2 2 4 9 2" xfId="37308" xr:uid="{00000000-0005-0000-0000-0000CF160000}"/>
    <cellStyle name="Millares 3 2 2 5" xfId="12007" xr:uid="{00000000-0005-0000-0000-0000D0160000}"/>
    <cellStyle name="Millares 3 2 2 5 10" xfId="25199" xr:uid="{00000000-0005-0000-0000-0000D1160000}"/>
    <cellStyle name="Millares 3 2 2 5 11" xfId="21506" xr:uid="{00000000-0005-0000-0000-0000D2160000}"/>
    <cellStyle name="Millares 3 2 2 5 2" xfId="12948" xr:uid="{00000000-0005-0000-0000-0000D3160000}"/>
    <cellStyle name="Millares 3 2 2 5 2 2" xfId="26139" xr:uid="{00000000-0005-0000-0000-0000D4160000}"/>
    <cellStyle name="Millares 3 2 2 5 3" xfId="13997" xr:uid="{00000000-0005-0000-0000-0000D5160000}"/>
    <cellStyle name="Millares 3 2 2 5 3 2" xfId="27188" xr:uid="{00000000-0005-0000-0000-0000D6160000}"/>
    <cellStyle name="Millares 3 2 2 5 4" xfId="15053" xr:uid="{00000000-0005-0000-0000-0000D7160000}"/>
    <cellStyle name="Millares 3 2 2 5 4 2" xfId="28244" xr:uid="{00000000-0005-0000-0000-0000D8160000}"/>
    <cellStyle name="Millares 3 2 2 5 5" xfId="16109" xr:uid="{00000000-0005-0000-0000-0000D9160000}"/>
    <cellStyle name="Millares 3 2 2 5 5 2" xfId="29300" xr:uid="{00000000-0005-0000-0000-0000DA160000}"/>
    <cellStyle name="Millares 3 2 2 5 6" xfId="17390" xr:uid="{00000000-0005-0000-0000-0000DB160000}"/>
    <cellStyle name="Millares 3 2 2 5 6 2" xfId="30581" xr:uid="{00000000-0005-0000-0000-0000DC160000}"/>
    <cellStyle name="Millares 3 2 2 5 7" xfId="18676" xr:uid="{00000000-0005-0000-0000-0000DD160000}"/>
    <cellStyle name="Millares 3 2 2 5 7 2" xfId="31867" xr:uid="{00000000-0005-0000-0000-0000DE160000}"/>
    <cellStyle name="Millares 3 2 2 5 8" xfId="19980" xr:uid="{00000000-0005-0000-0000-0000DF160000}"/>
    <cellStyle name="Millares 3 2 2 5 8 2" xfId="33169" xr:uid="{00000000-0005-0000-0000-0000E0160000}"/>
    <cellStyle name="Millares 3 2 2 5 9" xfId="34694" xr:uid="{00000000-0005-0000-0000-0000E1160000}"/>
    <cellStyle name="Millares 3 2 2 6" xfId="12082" xr:uid="{00000000-0005-0000-0000-0000E2160000}"/>
    <cellStyle name="Millares 3 2 2 6 10" xfId="25274" xr:uid="{00000000-0005-0000-0000-0000E3160000}"/>
    <cellStyle name="Millares 3 2 2 6 11" xfId="21580" xr:uid="{00000000-0005-0000-0000-0000E4160000}"/>
    <cellStyle name="Millares 3 2 2 6 2" xfId="13022" xr:uid="{00000000-0005-0000-0000-0000E5160000}"/>
    <cellStyle name="Millares 3 2 2 6 2 2" xfId="26213" xr:uid="{00000000-0005-0000-0000-0000E6160000}"/>
    <cellStyle name="Millares 3 2 2 6 3" xfId="14071" xr:uid="{00000000-0005-0000-0000-0000E7160000}"/>
    <cellStyle name="Millares 3 2 2 6 3 2" xfId="27262" xr:uid="{00000000-0005-0000-0000-0000E8160000}"/>
    <cellStyle name="Millares 3 2 2 6 4" xfId="15127" xr:uid="{00000000-0005-0000-0000-0000E9160000}"/>
    <cellStyle name="Millares 3 2 2 6 4 2" xfId="28318" xr:uid="{00000000-0005-0000-0000-0000EA160000}"/>
    <cellStyle name="Millares 3 2 2 6 5" xfId="16183" xr:uid="{00000000-0005-0000-0000-0000EB160000}"/>
    <cellStyle name="Millares 3 2 2 6 5 2" xfId="29374" xr:uid="{00000000-0005-0000-0000-0000EC160000}"/>
    <cellStyle name="Millares 3 2 2 6 6" xfId="17464" xr:uid="{00000000-0005-0000-0000-0000ED160000}"/>
    <cellStyle name="Millares 3 2 2 6 6 2" xfId="30655" xr:uid="{00000000-0005-0000-0000-0000EE160000}"/>
    <cellStyle name="Millares 3 2 2 6 7" xfId="18750" xr:uid="{00000000-0005-0000-0000-0000EF160000}"/>
    <cellStyle name="Millares 3 2 2 6 7 2" xfId="31941" xr:uid="{00000000-0005-0000-0000-0000F0160000}"/>
    <cellStyle name="Millares 3 2 2 6 8" xfId="20054" xr:uid="{00000000-0005-0000-0000-0000F1160000}"/>
    <cellStyle name="Millares 3 2 2 6 8 2" xfId="33243" xr:uid="{00000000-0005-0000-0000-0000F2160000}"/>
    <cellStyle name="Millares 3 2 2 6 9" xfId="34768" xr:uid="{00000000-0005-0000-0000-0000F3160000}"/>
    <cellStyle name="Millares 3 2 2 7" xfId="12178" xr:uid="{00000000-0005-0000-0000-0000F4160000}"/>
    <cellStyle name="Millares 3 2 2 7 10" xfId="25370" xr:uid="{00000000-0005-0000-0000-0000F5160000}"/>
    <cellStyle name="Millares 3 2 2 7 11" xfId="21676" xr:uid="{00000000-0005-0000-0000-0000F6160000}"/>
    <cellStyle name="Millares 3 2 2 7 2" xfId="13118" xr:uid="{00000000-0005-0000-0000-0000F7160000}"/>
    <cellStyle name="Millares 3 2 2 7 2 2" xfId="26309" xr:uid="{00000000-0005-0000-0000-0000F8160000}"/>
    <cellStyle name="Millares 3 2 2 7 3" xfId="14167" xr:uid="{00000000-0005-0000-0000-0000F9160000}"/>
    <cellStyle name="Millares 3 2 2 7 3 2" xfId="27358" xr:uid="{00000000-0005-0000-0000-0000FA160000}"/>
    <cellStyle name="Millares 3 2 2 7 4" xfId="15223" xr:uid="{00000000-0005-0000-0000-0000FB160000}"/>
    <cellStyle name="Millares 3 2 2 7 4 2" xfId="28414" xr:uid="{00000000-0005-0000-0000-0000FC160000}"/>
    <cellStyle name="Millares 3 2 2 7 5" xfId="16279" xr:uid="{00000000-0005-0000-0000-0000FD160000}"/>
    <cellStyle name="Millares 3 2 2 7 5 2" xfId="29470" xr:uid="{00000000-0005-0000-0000-0000FE160000}"/>
    <cellStyle name="Millares 3 2 2 7 6" xfId="17560" xr:uid="{00000000-0005-0000-0000-0000FF160000}"/>
    <cellStyle name="Millares 3 2 2 7 6 2" xfId="30751" xr:uid="{00000000-0005-0000-0000-000000170000}"/>
    <cellStyle name="Millares 3 2 2 7 7" xfId="18846" xr:uid="{00000000-0005-0000-0000-000001170000}"/>
    <cellStyle name="Millares 3 2 2 7 7 2" xfId="32037" xr:uid="{00000000-0005-0000-0000-000002170000}"/>
    <cellStyle name="Millares 3 2 2 7 8" xfId="20150" xr:uid="{00000000-0005-0000-0000-000003170000}"/>
    <cellStyle name="Millares 3 2 2 7 8 2" xfId="33339" xr:uid="{00000000-0005-0000-0000-000004170000}"/>
    <cellStyle name="Millares 3 2 2 7 9" xfId="34864" xr:uid="{00000000-0005-0000-0000-000005170000}"/>
    <cellStyle name="Millares 3 2 2 8" xfId="12283" xr:uid="{00000000-0005-0000-0000-000006170000}"/>
    <cellStyle name="Millares 3 2 2 8 10" xfId="25475" xr:uid="{00000000-0005-0000-0000-000007170000}"/>
    <cellStyle name="Millares 3 2 2 8 11" xfId="21781" xr:uid="{00000000-0005-0000-0000-000008170000}"/>
    <cellStyle name="Millares 3 2 2 8 2" xfId="13223" xr:uid="{00000000-0005-0000-0000-000009170000}"/>
    <cellStyle name="Millares 3 2 2 8 2 2" xfId="26414" xr:uid="{00000000-0005-0000-0000-00000A170000}"/>
    <cellStyle name="Millares 3 2 2 8 3" xfId="14272" xr:uid="{00000000-0005-0000-0000-00000B170000}"/>
    <cellStyle name="Millares 3 2 2 8 3 2" xfId="27463" xr:uid="{00000000-0005-0000-0000-00000C170000}"/>
    <cellStyle name="Millares 3 2 2 8 4" xfId="15328" xr:uid="{00000000-0005-0000-0000-00000D170000}"/>
    <cellStyle name="Millares 3 2 2 8 4 2" xfId="28519" xr:uid="{00000000-0005-0000-0000-00000E170000}"/>
    <cellStyle name="Millares 3 2 2 8 5" xfId="16384" xr:uid="{00000000-0005-0000-0000-00000F170000}"/>
    <cellStyle name="Millares 3 2 2 8 5 2" xfId="29575" xr:uid="{00000000-0005-0000-0000-000010170000}"/>
    <cellStyle name="Millares 3 2 2 8 6" xfId="17665" xr:uid="{00000000-0005-0000-0000-000011170000}"/>
    <cellStyle name="Millares 3 2 2 8 6 2" xfId="30856" xr:uid="{00000000-0005-0000-0000-000012170000}"/>
    <cellStyle name="Millares 3 2 2 8 7" xfId="18951" xr:uid="{00000000-0005-0000-0000-000013170000}"/>
    <cellStyle name="Millares 3 2 2 8 7 2" xfId="32142" xr:uid="{00000000-0005-0000-0000-000014170000}"/>
    <cellStyle name="Millares 3 2 2 8 8" xfId="20255" xr:uid="{00000000-0005-0000-0000-000015170000}"/>
    <cellStyle name="Millares 3 2 2 8 8 2" xfId="33444" xr:uid="{00000000-0005-0000-0000-000016170000}"/>
    <cellStyle name="Millares 3 2 2 8 9" xfId="34969" xr:uid="{00000000-0005-0000-0000-000017170000}"/>
    <cellStyle name="Millares 3 2 2 9" xfId="12448" xr:uid="{00000000-0005-0000-0000-000018170000}"/>
    <cellStyle name="Millares 3 2 2 9 10" xfId="25640" xr:uid="{00000000-0005-0000-0000-000019170000}"/>
    <cellStyle name="Millares 3 2 2 9 11" xfId="21942" xr:uid="{00000000-0005-0000-0000-00001A170000}"/>
    <cellStyle name="Millares 3 2 2 9 2" xfId="13384" xr:uid="{00000000-0005-0000-0000-00001B170000}"/>
    <cellStyle name="Millares 3 2 2 9 2 2" xfId="26575" xr:uid="{00000000-0005-0000-0000-00001C170000}"/>
    <cellStyle name="Millares 3 2 2 9 3" xfId="14433" xr:uid="{00000000-0005-0000-0000-00001D170000}"/>
    <cellStyle name="Millares 3 2 2 9 3 2" xfId="27624" xr:uid="{00000000-0005-0000-0000-00001E170000}"/>
    <cellStyle name="Millares 3 2 2 9 4" xfId="15489" xr:uid="{00000000-0005-0000-0000-00001F170000}"/>
    <cellStyle name="Millares 3 2 2 9 4 2" xfId="28680" xr:uid="{00000000-0005-0000-0000-000020170000}"/>
    <cellStyle name="Millares 3 2 2 9 5" xfId="16545" xr:uid="{00000000-0005-0000-0000-000021170000}"/>
    <cellStyle name="Millares 3 2 2 9 5 2" xfId="29736" xr:uid="{00000000-0005-0000-0000-000022170000}"/>
    <cellStyle name="Millares 3 2 2 9 6" xfId="17826" xr:uid="{00000000-0005-0000-0000-000023170000}"/>
    <cellStyle name="Millares 3 2 2 9 6 2" xfId="31017" xr:uid="{00000000-0005-0000-0000-000024170000}"/>
    <cellStyle name="Millares 3 2 2 9 7" xfId="19112" xr:uid="{00000000-0005-0000-0000-000025170000}"/>
    <cellStyle name="Millares 3 2 2 9 7 2" xfId="32303" xr:uid="{00000000-0005-0000-0000-000026170000}"/>
    <cellStyle name="Millares 3 2 2 9 8" xfId="20416" xr:uid="{00000000-0005-0000-0000-000027170000}"/>
    <cellStyle name="Millares 3 2 2 9 8 2" xfId="33605" xr:uid="{00000000-0005-0000-0000-000028170000}"/>
    <cellStyle name="Millares 3 2 2 9 9" xfId="35130" xr:uid="{00000000-0005-0000-0000-000029170000}"/>
    <cellStyle name="Millares 3 2 20" xfId="24004" xr:uid="{00000000-0005-0000-0000-00002A170000}"/>
    <cellStyle name="Millares 3 2 20 2" xfId="37183" xr:uid="{00000000-0005-0000-0000-00002B170000}"/>
    <cellStyle name="Millares 3 2 21" xfId="24233" xr:uid="{00000000-0005-0000-0000-00002C170000}"/>
    <cellStyle name="Millares 3 2 21 2" xfId="37412" xr:uid="{00000000-0005-0000-0000-00002D170000}"/>
    <cellStyle name="Millares 3 2 22" xfId="24484" xr:uid="{00000000-0005-0000-0000-00002E170000}"/>
    <cellStyle name="Millares 3 2 22 2" xfId="37663" xr:uid="{00000000-0005-0000-0000-00002F170000}"/>
    <cellStyle name="Millares 3 2 23" xfId="24746" xr:uid="{00000000-0005-0000-0000-000030170000}"/>
    <cellStyle name="Millares 3 2 3" xfId="162" xr:uid="{00000000-0005-0000-0000-000031170000}"/>
    <cellStyle name="Millares 3 2 3 10" xfId="16980" xr:uid="{00000000-0005-0000-0000-000032170000}"/>
    <cellStyle name="Millares 3 2 3 10 2" xfId="18260" xr:uid="{00000000-0005-0000-0000-000033170000}"/>
    <cellStyle name="Millares 3 2 3 10 2 2" xfId="31451" xr:uid="{00000000-0005-0000-0000-000034170000}"/>
    <cellStyle name="Millares 3 2 3 10 3" xfId="19546" xr:uid="{00000000-0005-0000-0000-000035170000}"/>
    <cellStyle name="Millares 3 2 3 10 3 2" xfId="32737" xr:uid="{00000000-0005-0000-0000-000036170000}"/>
    <cellStyle name="Millares 3 2 3 10 4" xfId="20850" xr:uid="{00000000-0005-0000-0000-000037170000}"/>
    <cellStyle name="Millares 3 2 3 10 4 2" xfId="34039" xr:uid="{00000000-0005-0000-0000-000038170000}"/>
    <cellStyle name="Millares 3 2 3 10 5" xfId="35564" xr:uid="{00000000-0005-0000-0000-000039170000}"/>
    <cellStyle name="Millares 3 2 3 10 6" xfId="30171" xr:uid="{00000000-0005-0000-0000-00003A170000}"/>
    <cellStyle name="Millares 3 2 3 10 7" xfId="22376" xr:uid="{00000000-0005-0000-0000-00003B170000}"/>
    <cellStyle name="Millares 3 2 3 11" xfId="21095" xr:uid="{00000000-0005-0000-0000-00003C170000}"/>
    <cellStyle name="Millares 3 2 3 11 2" xfId="35809" xr:uid="{00000000-0005-0000-0000-00003D170000}"/>
    <cellStyle name="Millares 3 2 3 11 3" xfId="34284" xr:uid="{00000000-0005-0000-0000-00003E170000}"/>
    <cellStyle name="Millares 3 2 3 11 4" xfId="22621" xr:uid="{00000000-0005-0000-0000-00003F170000}"/>
    <cellStyle name="Millares 3 2 3 12" xfId="22861" xr:uid="{00000000-0005-0000-0000-000040170000}"/>
    <cellStyle name="Millares 3 2 3 12 2" xfId="36049" xr:uid="{00000000-0005-0000-0000-000041170000}"/>
    <cellStyle name="Millares 3 2 3 13" xfId="23091" xr:uid="{00000000-0005-0000-0000-000042170000}"/>
    <cellStyle name="Millares 3 2 3 13 2" xfId="36279" xr:uid="{00000000-0005-0000-0000-000043170000}"/>
    <cellStyle name="Millares 3 2 3 14" xfId="23355" xr:uid="{00000000-0005-0000-0000-000044170000}"/>
    <cellStyle name="Millares 3 2 3 14 2" xfId="36534" xr:uid="{00000000-0005-0000-0000-000045170000}"/>
    <cellStyle name="Millares 3 2 3 15" xfId="23610" xr:uid="{00000000-0005-0000-0000-000046170000}"/>
    <cellStyle name="Millares 3 2 3 15 2" xfId="36789" xr:uid="{00000000-0005-0000-0000-000047170000}"/>
    <cellStyle name="Millares 3 2 3 16" xfId="23839" xr:uid="{00000000-0005-0000-0000-000048170000}"/>
    <cellStyle name="Millares 3 2 3 16 2" xfId="37018" xr:uid="{00000000-0005-0000-0000-000049170000}"/>
    <cellStyle name="Millares 3 2 3 17" xfId="24068" xr:uid="{00000000-0005-0000-0000-00004A170000}"/>
    <cellStyle name="Millares 3 2 3 17 2" xfId="37247" xr:uid="{00000000-0005-0000-0000-00004B170000}"/>
    <cellStyle name="Millares 3 2 3 18" xfId="24297" xr:uid="{00000000-0005-0000-0000-00004C170000}"/>
    <cellStyle name="Millares 3 2 3 18 2" xfId="37476" xr:uid="{00000000-0005-0000-0000-00004D170000}"/>
    <cellStyle name="Millares 3 2 3 19" xfId="24548" xr:uid="{00000000-0005-0000-0000-00004E170000}"/>
    <cellStyle name="Millares 3 2 3 19 2" xfId="37727" xr:uid="{00000000-0005-0000-0000-00004F170000}"/>
    <cellStyle name="Millares 3 2 3 2" xfId="4440" xr:uid="{00000000-0005-0000-0000-000050170000}"/>
    <cellStyle name="Millares 3 2 3 2 10" xfId="24406" xr:uid="{00000000-0005-0000-0000-000051170000}"/>
    <cellStyle name="Millares 3 2 3 2 10 2" xfId="37585" xr:uid="{00000000-0005-0000-0000-000052170000}"/>
    <cellStyle name="Millares 3 2 3 2 11" xfId="24657" xr:uid="{00000000-0005-0000-0000-000053170000}"/>
    <cellStyle name="Millares 3 2 3 2 11 2" xfId="37836" xr:uid="{00000000-0005-0000-0000-000054170000}"/>
    <cellStyle name="Millares 3 2 3 2 12" xfId="24955" xr:uid="{00000000-0005-0000-0000-000055170000}"/>
    <cellStyle name="Millares 3 2 3 2 2" xfId="17089" xr:uid="{00000000-0005-0000-0000-000056170000}"/>
    <cellStyle name="Millares 3 2 3 2 2 2" xfId="18369" xr:uid="{00000000-0005-0000-0000-000057170000}"/>
    <cellStyle name="Millares 3 2 3 2 2 2 2" xfId="31560" xr:uid="{00000000-0005-0000-0000-000058170000}"/>
    <cellStyle name="Millares 3 2 3 2 2 3" xfId="19655" xr:uid="{00000000-0005-0000-0000-000059170000}"/>
    <cellStyle name="Millares 3 2 3 2 2 3 2" xfId="32846" xr:uid="{00000000-0005-0000-0000-00005A170000}"/>
    <cellStyle name="Millares 3 2 3 2 2 4" xfId="20959" xr:uid="{00000000-0005-0000-0000-00005B170000}"/>
    <cellStyle name="Millares 3 2 3 2 2 4 2" xfId="34148" xr:uid="{00000000-0005-0000-0000-00005C170000}"/>
    <cellStyle name="Millares 3 2 3 2 2 5" xfId="35673" xr:uid="{00000000-0005-0000-0000-00005D170000}"/>
    <cellStyle name="Millares 3 2 3 2 2 6" xfId="30280" xr:uid="{00000000-0005-0000-0000-00005E170000}"/>
    <cellStyle name="Millares 3 2 3 2 2 7" xfId="22485" xr:uid="{00000000-0005-0000-0000-00005F170000}"/>
    <cellStyle name="Millares 3 2 3 2 3" xfId="21204" xr:uid="{00000000-0005-0000-0000-000060170000}"/>
    <cellStyle name="Millares 3 2 3 2 3 2" xfId="35918" xr:uid="{00000000-0005-0000-0000-000061170000}"/>
    <cellStyle name="Millares 3 2 3 2 3 3" xfId="34393" xr:uid="{00000000-0005-0000-0000-000062170000}"/>
    <cellStyle name="Millares 3 2 3 2 3 4" xfId="22730" xr:uid="{00000000-0005-0000-0000-000063170000}"/>
    <cellStyle name="Millares 3 2 3 2 4" xfId="22970" xr:uid="{00000000-0005-0000-0000-000064170000}"/>
    <cellStyle name="Millares 3 2 3 2 4 2" xfId="36158" xr:uid="{00000000-0005-0000-0000-000065170000}"/>
    <cellStyle name="Millares 3 2 3 2 5" xfId="23200" xr:uid="{00000000-0005-0000-0000-000066170000}"/>
    <cellStyle name="Millares 3 2 3 2 5 2" xfId="36388" xr:uid="{00000000-0005-0000-0000-000067170000}"/>
    <cellStyle name="Millares 3 2 3 2 6" xfId="23464" xr:uid="{00000000-0005-0000-0000-000068170000}"/>
    <cellStyle name="Millares 3 2 3 2 6 2" xfId="36643" xr:uid="{00000000-0005-0000-0000-000069170000}"/>
    <cellStyle name="Millares 3 2 3 2 7" xfId="23719" xr:uid="{00000000-0005-0000-0000-00006A170000}"/>
    <cellStyle name="Millares 3 2 3 2 7 2" xfId="36898" xr:uid="{00000000-0005-0000-0000-00006B170000}"/>
    <cellStyle name="Millares 3 2 3 2 8" xfId="23948" xr:uid="{00000000-0005-0000-0000-00006C170000}"/>
    <cellStyle name="Millares 3 2 3 2 8 2" xfId="37127" xr:uid="{00000000-0005-0000-0000-00006D170000}"/>
    <cellStyle name="Millares 3 2 3 2 9" xfId="24177" xr:uid="{00000000-0005-0000-0000-00006E170000}"/>
    <cellStyle name="Millares 3 2 3 2 9 2" xfId="37356" xr:uid="{00000000-0005-0000-0000-00006F170000}"/>
    <cellStyle name="Millares 3 2 3 20" xfId="24830" xr:uid="{00000000-0005-0000-0000-000070170000}"/>
    <cellStyle name="Millares 3 2 3 3" xfId="12023" xr:uid="{00000000-0005-0000-0000-000071170000}"/>
    <cellStyle name="Millares 3 2 3 3 10" xfId="25215" xr:uid="{00000000-0005-0000-0000-000072170000}"/>
    <cellStyle name="Millares 3 2 3 3 11" xfId="21522" xr:uid="{00000000-0005-0000-0000-000073170000}"/>
    <cellStyle name="Millares 3 2 3 3 2" xfId="12964" xr:uid="{00000000-0005-0000-0000-000074170000}"/>
    <cellStyle name="Millares 3 2 3 3 2 2" xfId="26155" xr:uid="{00000000-0005-0000-0000-000075170000}"/>
    <cellStyle name="Millares 3 2 3 3 3" xfId="14013" xr:uid="{00000000-0005-0000-0000-000076170000}"/>
    <cellStyle name="Millares 3 2 3 3 3 2" xfId="27204" xr:uid="{00000000-0005-0000-0000-000077170000}"/>
    <cellStyle name="Millares 3 2 3 3 4" xfId="15069" xr:uid="{00000000-0005-0000-0000-000078170000}"/>
    <cellStyle name="Millares 3 2 3 3 4 2" xfId="28260" xr:uid="{00000000-0005-0000-0000-000079170000}"/>
    <cellStyle name="Millares 3 2 3 3 5" xfId="16125" xr:uid="{00000000-0005-0000-0000-00007A170000}"/>
    <cellStyle name="Millares 3 2 3 3 5 2" xfId="29316" xr:uid="{00000000-0005-0000-0000-00007B170000}"/>
    <cellStyle name="Millares 3 2 3 3 6" xfId="17406" xr:uid="{00000000-0005-0000-0000-00007C170000}"/>
    <cellStyle name="Millares 3 2 3 3 6 2" xfId="30597" xr:uid="{00000000-0005-0000-0000-00007D170000}"/>
    <cellStyle name="Millares 3 2 3 3 7" xfId="18692" xr:uid="{00000000-0005-0000-0000-00007E170000}"/>
    <cellStyle name="Millares 3 2 3 3 7 2" xfId="31883" xr:uid="{00000000-0005-0000-0000-00007F170000}"/>
    <cellStyle name="Millares 3 2 3 3 8" xfId="19996" xr:uid="{00000000-0005-0000-0000-000080170000}"/>
    <cellStyle name="Millares 3 2 3 3 8 2" xfId="33185" xr:uid="{00000000-0005-0000-0000-000081170000}"/>
    <cellStyle name="Millares 3 2 3 3 9" xfId="34710" xr:uid="{00000000-0005-0000-0000-000082170000}"/>
    <cellStyle name="Millares 3 2 3 4" xfId="12130" xr:uid="{00000000-0005-0000-0000-000083170000}"/>
    <cellStyle name="Millares 3 2 3 4 10" xfId="25322" xr:uid="{00000000-0005-0000-0000-000084170000}"/>
    <cellStyle name="Millares 3 2 3 4 11" xfId="21628" xr:uid="{00000000-0005-0000-0000-000085170000}"/>
    <cellStyle name="Millares 3 2 3 4 2" xfId="13070" xr:uid="{00000000-0005-0000-0000-000086170000}"/>
    <cellStyle name="Millares 3 2 3 4 2 2" xfId="26261" xr:uid="{00000000-0005-0000-0000-000087170000}"/>
    <cellStyle name="Millares 3 2 3 4 3" xfId="14119" xr:uid="{00000000-0005-0000-0000-000088170000}"/>
    <cellStyle name="Millares 3 2 3 4 3 2" xfId="27310" xr:uid="{00000000-0005-0000-0000-000089170000}"/>
    <cellStyle name="Millares 3 2 3 4 4" xfId="15175" xr:uid="{00000000-0005-0000-0000-00008A170000}"/>
    <cellStyle name="Millares 3 2 3 4 4 2" xfId="28366" xr:uid="{00000000-0005-0000-0000-00008B170000}"/>
    <cellStyle name="Millares 3 2 3 4 5" xfId="16231" xr:uid="{00000000-0005-0000-0000-00008C170000}"/>
    <cellStyle name="Millares 3 2 3 4 5 2" xfId="29422" xr:uid="{00000000-0005-0000-0000-00008D170000}"/>
    <cellStyle name="Millares 3 2 3 4 6" xfId="17512" xr:uid="{00000000-0005-0000-0000-00008E170000}"/>
    <cellStyle name="Millares 3 2 3 4 6 2" xfId="30703" xr:uid="{00000000-0005-0000-0000-00008F170000}"/>
    <cellStyle name="Millares 3 2 3 4 7" xfId="18798" xr:uid="{00000000-0005-0000-0000-000090170000}"/>
    <cellStyle name="Millares 3 2 3 4 7 2" xfId="31989" xr:uid="{00000000-0005-0000-0000-000091170000}"/>
    <cellStyle name="Millares 3 2 3 4 8" xfId="20102" xr:uid="{00000000-0005-0000-0000-000092170000}"/>
    <cellStyle name="Millares 3 2 3 4 8 2" xfId="33291" xr:uid="{00000000-0005-0000-0000-000093170000}"/>
    <cellStyle name="Millares 3 2 3 4 9" xfId="34816" xr:uid="{00000000-0005-0000-0000-000094170000}"/>
    <cellStyle name="Millares 3 2 3 5" xfId="12226" xr:uid="{00000000-0005-0000-0000-000095170000}"/>
    <cellStyle name="Millares 3 2 3 5 10" xfId="25418" xr:uid="{00000000-0005-0000-0000-000096170000}"/>
    <cellStyle name="Millares 3 2 3 5 11" xfId="21724" xr:uid="{00000000-0005-0000-0000-000097170000}"/>
    <cellStyle name="Millares 3 2 3 5 2" xfId="13166" xr:uid="{00000000-0005-0000-0000-000098170000}"/>
    <cellStyle name="Millares 3 2 3 5 2 2" xfId="26357" xr:uid="{00000000-0005-0000-0000-000099170000}"/>
    <cellStyle name="Millares 3 2 3 5 3" xfId="14215" xr:uid="{00000000-0005-0000-0000-00009A170000}"/>
    <cellStyle name="Millares 3 2 3 5 3 2" xfId="27406" xr:uid="{00000000-0005-0000-0000-00009B170000}"/>
    <cellStyle name="Millares 3 2 3 5 4" xfId="15271" xr:uid="{00000000-0005-0000-0000-00009C170000}"/>
    <cellStyle name="Millares 3 2 3 5 4 2" xfId="28462" xr:uid="{00000000-0005-0000-0000-00009D170000}"/>
    <cellStyle name="Millares 3 2 3 5 5" xfId="16327" xr:uid="{00000000-0005-0000-0000-00009E170000}"/>
    <cellStyle name="Millares 3 2 3 5 5 2" xfId="29518" xr:uid="{00000000-0005-0000-0000-00009F170000}"/>
    <cellStyle name="Millares 3 2 3 5 6" xfId="17608" xr:uid="{00000000-0005-0000-0000-0000A0170000}"/>
    <cellStyle name="Millares 3 2 3 5 6 2" xfId="30799" xr:uid="{00000000-0005-0000-0000-0000A1170000}"/>
    <cellStyle name="Millares 3 2 3 5 7" xfId="18894" xr:uid="{00000000-0005-0000-0000-0000A2170000}"/>
    <cellStyle name="Millares 3 2 3 5 7 2" xfId="32085" xr:uid="{00000000-0005-0000-0000-0000A3170000}"/>
    <cellStyle name="Millares 3 2 3 5 8" xfId="20198" xr:uid="{00000000-0005-0000-0000-0000A4170000}"/>
    <cellStyle name="Millares 3 2 3 5 8 2" xfId="33387" xr:uid="{00000000-0005-0000-0000-0000A5170000}"/>
    <cellStyle name="Millares 3 2 3 5 9" xfId="34912" xr:uid="{00000000-0005-0000-0000-0000A6170000}"/>
    <cellStyle name="Millares 3 2 3 6" xfId="12331" xr:uid="{00000000-0005-0000-0000-0000A7170000}"/>
    <cellStyle name="Millares 3 2 3 6 10" xfId="25523" xr:uid="{00000000-0005-0000-0000-0000A8170000}"/>
    <cellStyle name="Millares 3 2 3 6 11" xfId="21829" xr:uid="{00000000-0005-0000-0000-0000A9170000}"/>
    <cellStyle name="Millares 3 2 3 6 2" xfId="13271" xr:uid="{00000000-0005-0000-0000-0000AA170000}"/>
    <cellStyle name="Millares 3 2 3 6 2 2" xfId="26462" xr:uid="{00000000-0005-0000-0000-0000AB170000}"/>
    <cellStyle name="Millares 3 2 3 6 3" xfId="14320" xr:uid="{00000000-0005-0000-0000-0000AC170000}"/>
    <cellStyle name="Millares 3 2 3 6 3 2" xfId="27511" xr:uid="{00000000-0005-0000-0000-0000AD170000}"/>
    <cellStyle name="Millares 3 2 3 6 4" xfId="15376" xr:uid="{00000000-0005-0000-0000-0000AE170000}"/>
    <cellStyle name="Millares 3 2 3 6 4 2" xfId="28567" xr:uid="{00000000-0005-0000-0000-0000AF170000}"/>
    <cellStyle name="Millares 3 2 3 6 5" xfId="16432" xr:uid="{00000000-0005-0000-0000-0000B0170000}"/>
    <cellStyle name="Millares 3 2 3 6 5 2" xfId="29623" xr:uid="{00000000-0005-0000-0000-0000B1170000}"/>
    <cellStyle name="Millares 3 2 3 6 6" xfId="17713" xr:uid="{00000000-0005-0000-0000-0000B2170000}"/>
    <cellStyle name="Millares 3 2 3 6 6 2" xfId="30904" xr:uid="{00000000-0005-0000-0000-0000B3170000}"/>
    <cellStyle name="Millares 3 2 3 6 7" xfId="18999" xr:uid="{00000000-0005-0000-0000-0000B4170000}"/>
    <cellStyle name="Millares 3 2 3 6 7 2" xfId="32190" xr:uid="{00000000-0005-0000-0000-0000B5170000}"/>
    <cellStyle name="Millares 3 2 3 6 8" xfId="20303" xr:uid="{00000000-0005-0000-0000-0000B6170000}"/>
    <cellStyle name="Millares 3 2 3 6 8 2" xfId="33492" xr:uid="{00000000-0005-0000-0000-0000B7170000}"/>
    <cellStyle name="Millares 3 2 3 6 9" xfId="35017" xr:uid="{00000000-0005-0000-0000-0000B8170000}"/>
    <cellStyle name="Millares 3 2 3 7" xfId="12496" xr:uid="{00000000-0005-0000-0000-0000B9170000}"/>
    <cellStyle name="Millares 3 2 3 7 10" xfId="25688" xr:uid="{00000000-0005-0000-0000-0000BA170000}"/>
    <cellStyle name="Millares 3 2 3 7 11" xfId="21990" xr:uid="{00000000-0005-0000-0000-0000BB170000}"/>
    <cellStyle name="Millares 3 2 3 7 2" xfId="13432" xr:uid="{00000000-0005-0000-0000-0000BC170000}"/>
    <cellStyle name="Millares 3 2 3 7 2 2" xfId="26623" xr:uid="{00000000-0005-0000-0000-0000BD170000}"/>
    <cellStyle name="Millares 3 2 3 7 3" xfId="14481" xr:uid="{00000000-0005-0000-0000-0000BE170000}"/>
    <cellStyle name="Millares 3 2 3 7 3 2" xfId="27672" xr:uid="{00000000-0005-0000-0000-0000BF170000}"/>
    <cellStyle name="Millares 3 2 3 7 4" xfId="15537" xr:uid="{00000000-0005-0000-0000-0000C0170000}"/>
    <cellStyle name="Millares 3 2 3 7 4 2" xfId="28728" xr:uid="{00000000-0005-0000-0000-0000C1170000}"/>
    <cellStyle name="Millares 3 2 3 7 5" xfId="16593" xr:uid="{00000000-0005-0000-0000-0000C2170000}"/>
    <cellStyle name="Millares 3 2 3 7 5 2" xfId="29784" xr:uid="{00000000-0005-0000-0000-0000C3170000}"/>
    <cellStyle name="Millares 3 2 3 7 6" xfId="17874" xr:uid="{00000000-0005-0000-0000-0000C4170000}"/>
    <cellStyle name="Millares 3 2 3 7 6 2" xfId="31065" xr:uid="{00000000-0005-0000-0000-0000C5170000}"/>
    <cellStyle name="Millares 3 2 3 7 7" xfId="19160" xr:uid="{00000000-0005-0000-0000-0000C6170000}"/>
    <cellStyle name="Millares 3 2 3 7 7 2" xfId="32351" xr:uid="{00000000-0005-0000-0000-0000C7170000}"/>
    <cellStyle name="Millares 3 2 3 7 8" xfId="20464" xr:uid="{00000000-0005-0000-0000-0000C8170000}"/>
    <cellStyle name="Millares 3 2 3 7 8 2" xfId="33653" xr:uid="{00000000-0005-0000-0000-0000C9170000}"/>
    <cellStyle name="Millares 3 2 3 7 9" xfId="35178" xr:uid="{00000000-0005-0000-0000-0000CA170000}"/>
    <cellStyle name="Millares 3 2 3 8" xfId="12610" xr:uid="{00000000-0005-0000-0000-0000CB170000}"/>
    <cellStyle name="Millares 3 2 3 8 10" xfId="25802" xr:uid="{00000000-0005-0000-0000-0000CC170000}"/>
    <cellStyle name="Millares 3 2 3 8 11" xfId="22104" xr:uid="{00000000-0005-0000-0000-0000CD170000}"/>
    <cellStyle name="Millares 3 2 3 8 2" xfId="13546" xr:uid="{00000000-0005-0000-0000-0000CE170000}"/>
    <cellStyle name="Millares 3 2 3 8 2 2" xfId="26737" xr:uid="{00000000-0005-0000-0000-0000CF170000}"/>
    <cellStyle name="Millares 3 2 3 8 3" xfId="14595" xr:uid="{00000000-0005-0000-0000-0000D0170000}"/>
    <cellStyle name="Millares 3 2 3 8 3 2" xfId="27786" xr:uid="{00000000-0005-0000-0000-0000D1170000}"/>
    <cellStyle name="Millares 3 2 3 8 4" xfId="15651" xr:uid="{00000000-0005-0000-0000-0000D2170000}"/>
    <cellStyle name="Millares 3 2 3 8 4 2" xfId="28842" xr:uid="{00000000-0005-0000-0000-0000D3170000}"/>
    <cellStyle name="Millares 3 2 3 8 5" xfId="16707" xr:uid="{00000000-0005-0000-0000-0000D4170000}"/>
    <cellStyle name="Millares 3 2 3 8 5 2" xfId="29898" xr:uid="{00000000-0005-0000-0000-0000D5170000}"/>
    <cellStyle name="Millares 3 2 3 8 6" xfId="17988" xr:uid="{00000000-0005-0000-0000-0000D6170000}"/>
    <cellStyle name="Millares 3 2 3 8 6 2" xfId="31179" xr:uid="{00000000-0005-0000-0000-0000D7170000}"/>
    <cellStyle name="Millares 3 2 3 8 7" xfId="19274" xr:uid="{00000000-0005-0000-0000-0000D8170000}"/>
    <cellStyle name="Millares 3 2 3 8 7 2" xfId="32465" xr:uid="{00000000-0005-0000-0000-0000D9170000}"/>
    <cellStyle name="Millares 3 2 3 8 8" xfId="20578" xr:uid="{00000000-0005-0000-0000-0000DA170000}"/>
    <cellStyle name="Millares 3 2 3 8 8 2" xfId="33767" xr:uid="{00000000-0005-0000-0000-0000DB170000}"/>
    <cellStyle name="Millares 3 2 3 8 9" xfId="35292" xr:uid="{00000000-0005-0000-0000-0000DC170000}"/>
    <cellStyle name="Millares 3 2 3 9" xfId="13697" xr:uid="{00000000-0005-0000-0000-0000DD170000}"/>
    <cellStyle name="Millares 3 2 3 9 10" xfId="22255" xr:uid="{00000000-0005-0000-0000-0000DE170000}"/>
    <cellStyle name="Millares 3 2 3 9 2" xfId="14746" xr:uid="{00000000-0005-0000-0000-0000DF170000}"/>
    <cellStyle name="Millares 3 2 3 9 2 2" xfId="27937" xr:uid="{00000000-0005-0000-0000-0000E0170000}"/>
    <cellStyle name="Millares 3 2 3 9 3" xfId="15802" xr:uid="{00000000-0005-0000-0000-0000E1170000}"/>
    <cellStyle name="Millares 3 2 3 9 3 2" xfId="28993" xr:uid="{00000000-0005-0000-0000-0000E2170000}"/>
    <cellStyle name="Millares 3 2 3 9 4" xfId="16858" xr:uid="{00000000-0005-0000-0000-0000E3170000}"/>
    <cellStyle name="Millares 3 2 3 9 4 2" xfId="30049" xr:uid="{00000000-0005-0000-0000-0000E4170000}"/>
    <cellStyle name="Millares 3 2 3 9 5" xfId="18139" xr:uid="{00000000-0005-0000-0000-0000E5170000}"/>
    <cellStyle name="Millares 3 2 3 9 5 2" xfId="31330" xr:uid="{00000000-0005-0000-0000-0000E6170000}"/>
    <cellStyle name="Millares 3 2 3 9 6" xfId="19425" xr:uid="{00000000-0005-0000-0000-0000E7170000}"/>
    <cellStyle name="Millares 3 2 3 9 6 2" xfId="32616" xr:uid="{00000000-0005-0000-0000-0000E8170000}"/>
    <cellStyle name="Millares 3 2 3 9 7" xfId="20729" xr:uid="{00000000-0005-0000-0000-0000E9170000}"/>
    <cellStyle name="Millares 3 2 3 9 7 2" xfId="33918" xr:uid="{00000000-0005-0000-0000-0000EA170000}"/>
    <cellStyle name="Millares 3 2 3 9 8" xfId="35443" xr:uid="{00000000-0005-0000-0000-0000EB170000}"/>
    <cellStyle name="Millares 3 2 3 9 9" xfId="26888" xr:uid="{00000000-0005-0000-0000-0000EC170000}"/>
    <cellStyle name="Millares 3 2 4" xfId="163" xr:uid="{00000000-0005-0000-0000-0000ED170000}"/>
    <cellStyle name="Millares 3 2 4 10" xfId="13765" xr:uid="{00000000-0005-0000-0000-0000EE170000}"/>
    <cellStyle name="Millares 3 2 4 10 2" xfId="21063" xr:uid="{00000000-0005-0000-0000-0000EF170000}"/>
    <cellStyle name="Millares 3 2 4 10 2 2" xfId="34252" xr:uid="{00000000-0005-0000-0000-0000F0170000}"/>
    <cellStyle name="Millares 3 2 4 10 3" xfId="35777" xr:uid="{00000000-0005-0000-0000-0000F1170000}"/>
    <cellStyle name="Millares 3 2 4 10 4" xfId="26956" xr:uid="{00000000-0005-0000-0000-0000F2170000}"/>
    <cellStyle name="Millares 3 2 4 10 5" xfId="22589" xr:uid="{00000000-0005-0000-0000-0000F3170000}"/>
    <cellStyle name="Millares 3 2 4 11" xfId="14821" xr:uid="{00000000-0005-0000-0000-0000F4170000}"/>
    <cellStyle name="Millares 3 2 4 11 2" xfId="36017" xr:uid="{00000000-0005-0000-0000-0000F5170000}"/>
    <cellStyle name="Millares 3 2 4 11 3" xfId="28012" xr:uid="{00000000-0005-0000-0000-0000F6170000}"/>
    <cellStyle name="Millares 3 2 4 11 4" xfId="22829" xr:uid="{00000000-0005-0000-0000-0000F7170000}"/>
    <cellStyle name="Millares 3 2 4 12" xfId="15877" xr:uid="{00000000-0005-0000-0000-0000F8170000}"/>
    <cellStyle name="Millares 3 2 4 12 2" xfId="36247" xr:uid="{00000000-0005-0000-0000-0000F9170000}"/>
    <cellStyle name="Millares 3 2 4 12 3" xfId="29068" xr:uid="{00000000-0005-0000-0000-0000FA170000}"/>
    <cellStyle name="Millares 3 2 4 12 4" xfId="23059" xr:uid="{00000000-0005-0000-0000-0000FB170000}"/>
    <cellStyle name="Millares 3 2 4 13" xfId="17158" xr:uid="{00000000-0005-0000-0000-0000FC170000}"/>
    <cellStyle name="Millares 3 2 4 13 2" xfId="36502" xr:uid="{00000000-0005-0000-0000-0000FD170000}"/>
    <cellStyle name="Millares 3 2 4 13 3" xfId="30349" xr:uid="{00000000-0005-0000-0000-0000FE170000}"/>
    <cellStyle name="Millares 3 2 4 13 4" xfId="23323" xr:uid="{00000000-0005-0000-0000-0000FF170000}"/>
    <cellStyle name="Millares 3 2 4 14" xfId="18444" xr:uid="{00000000-0005-0000-0000-000000180000}"/>
    <cellStyle name="Millares 3 2 4 14 2" xfId="36757" xr:uid="{00000000-0005-0000-0000-000001180000}"/>
    <cellStyle name="Millares 3 2 4 14 3" xfId="31635" xr:uid="{00000000-0005-0000-0000-000002180000}"/>
    <cellStyle name="Millares 3 2 4 14 4" xfId="23578" xr:uid="{00000000-0005-0000-0000-000003180000}"/>
    <cellStyle name="Millares 3 2 4 15" xfId="19748" xr:uid="{00000000-0005-0000-0000-000004180000}"/>
    <cellStyle name="Millares 3 2 4 15 2" xfId="36986" xr:uid="{00000000-0005-0000-0000-000005180000}"/>
    <cellStyle name="Millares 3 2 4 15 3" xfId="32937" xr:uid="{00000000-0005-0000-0000-000006180000}"/>
    <cellStyle name="Millares 3 2 4 15 4" xfId="23807" xr:uid="{00000000-0005-0000-0000-000007180000}"/>
    <cellStyle name="Millares 3 2 4 16" xfId="24036" xr:uid="{00000000-0005-0000-0000-000008180000}"/>
    <cellStyle name="Millares 3 2 4 16 2" xfId="37215" xr:uid="{00000000-0005-0000-0000-000009180000}"/>
    <cellStyle name="Millares 3 2 4 17" xfId="24265" xr:uid="{00000000-0005-0000-0000-00000A180000}"/>
    <cellStyle name="Millares 3 2 4 17 2" xfId="37444" xr:uid="{00000000-0005-0000-0000-00000B180000}"/>
    <cellStyle name="Millares 3 2 4 18" xfId="24516" xr:uid="{00000000-0005-0000-0000-00000C180000}"/>
    <cellStyle name="Millares 3 2 4 18 2" xfId="37695" xr:uid="{00000000-0005-0000-0000-00000D180000}"/>
    <cellStyle name="Millares 3 2 4 19" xfId="34462" xr:uid="{00000000-0005-0000-0000-00000E180000}"/>
    <cellStyle name="Millares 3 2 4 2" xfId="4441" xr:uid="{00000000-0005-0000-0000-00000F180000}"/>
    <cellStyle name="Millares 3 2 4 2 10" xfId="24374" xr:uid="{00000000-0005-0000-0000-000010180000}"/>
    <cellStyle name="Millares 3 2 4 2 10 2" xfId="37553" xr:uid="{00000000-0005-0000-0000-000011180000}"/>
    <cellStyle name="Millares 3 2 4 2 11" xfId="24625" xr:uid="{00000000-0005-0000-0000-000012180000}"/>
    <cellStyle name="Millares 3 2 4 2 11 2" xfId="37804" xr:uid="{00000000-0005-0000-0000-000013180000}"/>
    <cellStyle name="Millares 3 2 4 2 12" xfId="34534" xr:uid="{00000000-0005-0000-0000-000014180000}"/>
    <cellStyle name="Millares 3 2 4 2 13" xfId="24956" xr:uid="{00000000-0005-0000-0000-000015180000}"/>
    <cellStyle name="Millares 3 2 4 2 14" xfId="21346" xr:uid="{00000000-0005-0000-0000-000016180000}"/>
    <cellStyle name="Millares 3 2 4 2 2" xfId="12788" xr:uid="{00000000-0005-0000-0000-000017180000}"/>
    <cellStyle name="Millares 3 2 4 2 2 2" xfId="17057" xr:uid="{00000000-0005-0000-0000-000018180000}"/>
    <cellStyle name="Millares 3 2 4 2 2 2 2" xfId="30248" xr:uid="{00000000-0005-0000-0000-000019180000}"/>
    <cellStyle name="Millares 3 2 4 2 2 3" xfId="18337" xr:uid="{00000000-0005-0000-0000-00001A180000}"/>
    <cellStyle name="Millares 3 2 4 2 2 3 2" xfId="31528" xr:uid="{00000000-0005-0000-0000-00001B180000}"/>
    <cellStyle name="Millares 3 2 4 2 2 4" xfId="19623" xr:uid="{00000000-0005-0000-0000-00001C180000}"/>
    <cellStyle name="Millares 3 2 4 2 2 4 2" xfId="32814" xr:uid="{00000000-0005-0000-0000-00001D180000}"/>
    <cellStyle name="Millares 3 2 4 2 2 5" xfId="20927" xr:uid="{00000000-0005-0000-0000-00001E180000}"/>
    <cellStyle name="Millares 3 2 4 2 2 5 2" xfId="34116" xr:uid="{00000000-0005-0000-0000-00001F180000}"/>
    <cellStyle name="Millares 3 2 4 2 2 6" xfId="35641" xr:uid="{00000000-0005-0000-0000-000020180000}"/>
    <cellStyle name="Millares 3 2 4 2 2 7" xfId="25979" xr:uid="{00000000-0005-0000-0000-000021180000}"/>
    <cellStyle name="Millares 3 2 4 2 2 8" xfId="22453" xr:uid="{00000000-0005-0000-0000-000022180000}"/>
    <cellStyle name="Millares 3 2 4 2 3" xfId="13837" xr:uid="{00000000-0005-0000-0000-000023180000}"/>
    <cellStyle name="Millares 3 2 4 2 3 2" xfId="21172" xr:uid="{00000000-0005-0000-0000-000024180000}"/>
    <cellStyle name="Millares 3 2 4 2 3 2 2" xfId="34361" xr:uid="{00000000-0005-0000-0000-000025180000}"/>
    <cellStyle name="Millares 3 2 4 2 3 3" xfId="35886" xr:uid="{00000000-0005-0000-0000-000026180000}"/>
    <cellStyle name="Millares 3 2 4 2 3 4" xfId="27028" xr:uid="{00000000-0005-0000-0000-000027180000}"/>
    <cellStyle name="Millares 3 2 4 2 3 5" xfId="22698" xr:uid="{00000000-0005-0000-0000-000028180000}"/>
    <cellStyle name="Millares 3 2 4 2 4" xfId="14893" xr:uid="{00000000-0005-0000-0000-000029180000}"/>
    <cellStyle name="Millares 3 2 4 2 4 2" xfId="36126" xr:uid="{00000000-0005-0000-0000-00002A180000}"/>
    <cellStyle name="Millares 3 2 4 2 4 3" xfId="28084" xr:uid="{00000000-0005-0000-0000-00002B180000}"/>
    <cellStyle name="Millares 3 2 4 2 4 4" xfId="22938" xr:uid="{00000000-0005-0000-0000-00002C180000}"/>
    <cellStyle name="Millares 3 2 4 2 5" xfId="15949" xr:uid="{00000000-0005-0000-0000-00002D180000}"/>
    <cellStyle name="Millares 3 2 4 2 5 2" xfId="36356" xr:uid="{00000000-0005-0000-0000-00002E180000}"/>
    <cellStyle name="Millares 3 2 4 2 5 3" xfId="29140" xr:uid="{00000000-0005-0000-0000-00002F180000}"/>
    <cellStyle name="Millares 3 2 4 2 5 4" xfId="23168" xr:uid="{00000000-0005-0000-0000-000030180000}"/>
    <cellStyle name="Millares 3 2 4 2 6" xfId="17230" xr:uid="{00000000-0005-0000-0000-000031180000}"/>
    <cellStyle name="Millares 3 2 4 2 6 2" xfId="36611" xr:uid="{00000000-0005-0000-0000-000032180000}"/>
    <cellStyle name="Millares 3 2 4 2 6 3" xfId="30421" xr:uid="{00000000-0005-0000-0000-000033180000}"/>
    <cellStyle name="Millares 3 2 4 2 6 4" xfId="23432" xr:uid="{00000000-0005-0000-0000-000034180000}"/>
    <cellStyle name="Millares 3 2 4 2 7" xfId="18516" xr:uid="{00000000-0005-0000-0000-000035180000}"/>
    <cellStyle name="Millares 3 2 4 2 7 2" xfId="36866" xr:uid="{00000000-0005-0000-0000-000036180000}"/>
    <cellStyle name="Millares 3 2 4 2 7 3" xfId="31707" xr:uid="{00000000-0005-0000-0000-000037180000}"/>
    <cellStyle name="Millares 3 2 4 2 7 4" xfId="23687" xr:uid="{00000000-0005-0000-0000-000038180000}"/>
    <cellStyle name="Millares 3 2 4 2 8" xfId="19820" xr:uid="{00000000-0005-0000-0000-000039180000}"/>
    <cellStyle name="Millares 3 2 4 2 8 2" xfId="37095" xr:uid="{00000000-0005-0000-0000-00003A180000}"/>
    <cellStyle name="Millares 3 2 4 2 8 3" xfId="33009" xr:uid="{00000000-0005-0000-0000-00003B180000}"/>
    <cellStyle name="Millares 3 2 4 2 8 4" xfId="23916" xr:uid="{00000000-0005-0000-0000-00003C180000}"/>
    <cellStyle name="Millares 3 2 4 2 9" xfId="24145" xr:uid="{00000000-0005-0000-0000-00003D180000}"/>
    <cellStyle name="Millares 3 2 4 2 9 2" xfId="37324" xr:uid="{00000000-0005-0000-0000-00003E180000}"/>
    <cellStyle name="Millares 3 2 4 20" xfId="24831" xr:uid="{00000000-0005-0000-0000-00003F180000}"/>
    <cellStyle name="Millares 3 2 4 21" xfId="21274" xr:uid="{00000000-0005-0000-0000-000040180000}"/>
    <cellStyle name="Millares 3 2 4 22" xfId="37936" xr:uid="{00000000-0005-0000-0000-000041180000}"/>
    <cellStyle name="Millares 3 2 4 23" xfId="37984" xr:uid="{00000000-0005-0000-0000-000042180000}"/>
    <cellStyle name="Millares 3 2 4 3" xfId="12098" xr:uid="{00000000-0005-0000-0000-000043180000}"/>
    <cellStyle name="Millares 3 2 4 3 10" xfId="25290" xr:uid="{00000000-0005-0000-0000-000044180000}"/>
    <cellStyle name="Millares 3 2 4 3 11" xfId="21596" xr:uid="{00000000-0005-0000-0000-000045180000}"/>
    <cellStyle name="Millares 3 2 4 3 2" xfId="13038" xr:uid="{00000000-0005-0000-0000-000046180000}"/>
    <cellStyle name="Millares 3 2 4 3 2 2" xfId="26229" xr:uid="{00000000-0005-0000-0000-000047180000}"/>
    <cellStyle name="Millares 3 2 4 3 3" xfId="14087" xr:uid="{00000000-0005-0000-0000-000048180000}"/>
    <cellStyle name="Millares 3 2 4 3 3 2" xfId="27278" xr:uid="{00000000-0005-0000-0000-000049180000}"/>
    <cellStyle name="Millares 3 2 4 3 4" xfId="15143" xr:uid="{00000000-0005-0000-0000-00004A180000}"/>
    <cellStyle name="Millares 3 2 4 3 4 2" xfId="28334" xr:uid="{00000000-0005-0000-0000-00004B180000}"/>
    <cellStyle name="Millares 3 2 4 3 5" xfId="16199" xr:uid="{00000000-0005-0000-0000-00004C180000}"/>
    <cellStyle name="Millares 3 2 4 3 5 2" xfId="29390" xr:uid="{00000000-0005-0000-0000-00004D180000}"/>
    <cellStyle name="Millares 3 2 4 3 6" xfId="17480" xr:uid="{00000000-0005-0000-0000-00004E180000}"/>
    <cellStyle name="Millares 3 2 4 3 6 2" xfId="30671" xr:uid="{00000000-0005-0000-0000-00004F180000}"/>
    <cellStyle name="Millares 3 2 4 3 7" xfId="18766" xr:uid="{00000000-0005-0000-0000-000050180000}"/>
    <cellStyle name="Millares 3 2 4 3 7 2" xfId="31957" xr:uid="{00000000-0005-0000-0000-000051180000}"/>
    <cellStyle name="Millares 3 2 4 3 8" xfId="20070" xr:uid="{00000000-0005-0000-0000-000052180000}"/>
    <cellStyle name="Millares 3 2 4 3 8 2" xfId="33259" xr:uid="{00000000-0005-0000-0000-000053180000}"/>
    <cellStyle name="Millares 3 2 4 3 9" xfId="34784" xr:uid="{00000000-0005-0000-0000-000054180000}"/>
    <cellStyle name="Millares 3 2 4 4" xfId="12194" xr:uid="{00000000-0005-0000-0000-000055180000}"/>
    <cellStyle name="Millares 3 2 4 4 10" xfId="25386" xr:uid="{00000000-0005-0000-0000-000056180000}"/>
    <cellStyle name="Millares 3 2 4 4 11" xfId="21692" xr:uid="{00000000-0005-0000-0000-000057180000}"/>
    <cellStyle name="Millares 3 2 4 4 2" xfId="13134" xr:uid="{00000000-0005-0000-0000-000058180000}"/>
    <cellStyle name="Millares 3 2 4 4 2 2" xfId="26325" xr:uid="{00000000-0005-0000-0000-000059180000}"/>
    <cellStyle name="Millares 3 2 4 4 3" xfId="14183" xr:uid="{00000000-0005-0000-0000-00005A180000}"/>
    <cellStyle name="Millares 3 2 4 4 3 2" xfId="27374" xr:uid="{00000000-0005-0000-0000-00005B180000}"/>
    <cellStyle name="Millares 3 2 4 4 4" xfId="15239" xr:uid="{00000000-0005-0000-0000-00005C180000}"/>
    <cellStyle name="Millares 3 2 4 4 4 2" xfId="28430" xr:uid="{00000000-0005-0000-0000-00005D180000}"/>
    <cellStyle name="Millares 3 2 4 4 5" xfId="16295" xr:uid="{00000000-0005-0000-0000-00005E180000}"/>
    <cellStyle name="Millares 3 2 4 4 5 2" xfId="29486" xr:uid="{00000000-0005-0000-0000-00005F180000}"/>
    <cellStyle name="Millares 3 2 4 4 6" xfId="17576" xr:uid="{00000000-0005-0000-0000-000060180000}"/>
    <cellStyle name="Millares 3 2 4 4 6 2" xfId="30767" xr:uid="{00000000-0005-0000-0000-000061180000}"/>
    <cellStyle name="Millares 3 2 4 4 7" xfId="18862" xr:uid="{00000000-0005-0000-0000-000062180000}"/>
    <cellStyle name="Millares 3 2 4 4 7 2" xfId="32053" xr:uid="{00000000-0005-0000-0000-000063180000}"/>
    <cellStyle name="Millares 3 2 4 4 8" xfId="20166" xr:uid="{00000000-0005-0000-0000-000064180000}"/>
    <cellStyle name="Millares 3 2 4 4 8 2" xfId="33355" xr:uid="{00000000-0005-0000-0000-000065180000}"/>
    <cellStyle name="Millares 3 2 4 4 9" xfId="34880" xr:uid="{00000000-0005-0000-0000-000066180000}"/>
    <cellStyle name="Millares 3 2 4 5" xfId="12299" xr:uid="{00000000-0005-0000-0000-000067180000}"/>
    <cellStyle name="Millares 3 2 4 5 10" xfId="25491" xr:uid="{00000000-0005-0000-0000-000068180000}"/>
    <cellStyle name="Millares 3 2 4 5 11" xfId="21797" xr:uid="{00000000-0005-0000-0000-000069180000}"/>
    <cellStyle name="Millares 3 2 4 5 2" xfId="13239" xr:uid="{00000000-0005-0000-0000-00006A180000}"/>
    <cellStyle name="Millares 3 2 4 5 2 2" xfId="26430" xr:uid="{00000000-0005-0000-0000-00006B180000}"/>
    <cellStyle name="Millares 3 2 4 5 3" xfId="14288" xr:uid="{00000000-0005-0000-0000-00006C180000}"/>
    <cellStyle name="Millares 3 2 4 5 3 2" xfId="27479" xr:uid="{00000000-0005-0000-0000-00006D180000}"/>
    <cellStyle name="Millares 3 2 4 5 4" xfId="15344" xr:uid="{00000000-0005-0000-0000-00006E180000}"/>
    <cellStyle name="Millares 3 2 4 5 4 2" xfId="28535" xr:uid="{00000000-0005-0000-0000-00006F180000}"/>
    <cellStyle name="Millares 3 2 4 5 5" xfId="16400" xr:uid="{00000000-0005-0000-0000-000070180000}"/>
    <cellStyle name="Millares 3 2 4 5 5 2" xfId="29591" xr:uid="{00000000-0005-0000-0000-000071180000}"/>
    <cellStyle name="Millares 3 2 4 5 6" xfId="17681" xr:uid="{00000000-0005-0000-0000-000072180000}"/>
    <cellStyle name="Millares 3 2 4 5 6 2" xfId="30872" xr:uid="{00000000-0005-0000-0000-000073180000}"/>
    <cellStyle name="Millares 3 2 4 5 7" xfId="18967" xr:uid="{00000000-0005-0000-0000-000074180000}"/>
    <cellStyle name="Millares 3 2 4 5 7 2" xfId="32158" xr:uid="{00000000-0005-0000-0000-000075180000}"/>
    <cellStyle name="Millares 3 2 4 5 8" xfId="20271" xr:uid="{00000000-0005-0000-0000-000076180000}"/>
    <cellStyle name="Millares 3 2 4 5 8 2" xfId="33460" xr:uid="{00000000-0005-0000-0000-000077180000}"/>
    <cellStyle name="Millares 3 2 4 5 9" xfId="34985" xr:uid="{00000000-0005-0000-0000-000078180000}"/>
    <cellStyle name="Millares 3 2 4 6" xfId="12464" xr:uid="{00000000-0005-0000-0000-000079180000}"/>
    <cellStyle name="Millares 3 2 4 6 10" xfId="25656" xr:uid="{00000000-0005-0000-0000-00007A180000}"/>
    <cellStyle name="Millares 3 2 4 6 11" xfId="21958" xr:uid="{00000000-0005-0000-0000-00007B180000}"/>
    <cellStyle name="Millares 3 2 4 6 2" xfId="13400" xr:uid="{00000000-0005-0000-0000-00007C180000}"/>
    <cellStyle name="Millares 3 2 4 6 2 2" xfId="26591" xr:uid="{00000000-0005-0000-0000-00007D180000}"/>
    <cellStyle name="Millares 3 2 4 6 3" xfId="14449" xr:uid="{00000000-0005-0000-0000-00007E180000}"/>
    <cellStyle name="Millares 3 2 4 6 3 2" xfId="27640" xr:uid="{00000000-0005-0000-0000-00007F180000}"/>
    <cellStyle name="Millares 3 2 4 6 4" xfId="15505" xr:uid="{00000000-0005-0000-0000-000080180000}"/>
    <cellStyle name="Millares 3 2 4 6 4 2" xfId="28696" xr:uid="{00000000-0005-0000-0000-000081180000}"/>
    <cellStyle name="Millares 3 2 4 6 5" xfId="16561" xr:uid="{00000000-0005-0000-0000-000082180000}"/>
    <cellStyle name="Millares 3 2 4 6 5 2" xfId="29752" xr:uid="{00000000-0005-0000-0000-000083180000}"/>
    <cellStyle name="Millares 3 2 4 6 6" xfId="17842" xr:uid="{00000000-0005-0000-0000-000084180000}"/>
    <cellStyle name="Millares 3 2 4 6 6 2" xfId="31033" xr:uid="{00000000-0005-0000-0000-000085180000}"/>
    <cellStyle name="Millares 3 2 4 6 7" xfId="19128" xr:uid="{00000000-0005-0000-0000-000086180000}"/>
    <cellStyle name="Millares 3 2 4 6 7 2" xfId="32319" xr:uid="{00000000-0005-0000-0000-000087180000}"/>
    <cellStyle name="Millares 3 2 4 6 8" xfId="20432" xr:uid="{00000000-0005-0000-0000-000088180000}"/>
    <cellStyle name="Millares 3 2 4 6 8 2" xfId="33621" xr:uid="{00000000-0005-0000-0000-000089180000}"/>
    <cellStyle name="Millares 3 2 4 6 9" xfId="35146" xr:uid="{00000000-0005-0000-0000-00008A180000}"/>
    <cellStyle name="Millares 3 2 4 7" xfId="12578" xr:uid="{00000000-0005-0000-0000-00008B180000}"/>
    <cellStyle name="Millares 3 2 4 7 10" xfId="25770" xr:uid="{00000000-0005-0000-0000-00008C180000}"/>
    <cellStyle name="Millares 3 2 4 7 11" xfId="22072" xr:uid="{00000000-0005-0000-0000-00008D180000}"/>
    <cellStyle name="Millares 3 2 4 7 2" xfId="13514" xr:uid="{00000000-0005-0000-0000-00008E180000}"/>
    <cellStyle name="Millares 3 2 4 7 2 2" xfId="26705" xr:uid="{00000000-0005-0000-0000-00008F180000}"/>
    <cellStyle name="Millares 3 2 4 7 3" xfId="14563" xr:uid="{00000000-0005-0000-0000-000090180000}"/>
    <cellStyle name="Millares 3 2 4 7 3 2" xfId="27754" xr:uid="{00000000-0005-0000-0000-000091180000}"/>
    <cellStyle name="Millares 3 2 4 7 4" xfId="15619" xr:uid="{00000000-0005-0000-0000-000092180000}"/>
    <cellStyle name="Millares 3 2 4 7 4 2" xfId="28810" xr:uid="{00000000-0005-0000-0000-000093180000}"/>
    <cellStyle name="Millares 3 2 4 7 5" xfId="16675" xr:uid="{00000000-0005-0000-0000-000094180000}"/>
    <cellStyle name="Millares 3 2 4 7 5 2" xfId="29866" xr:uid="{00000000-0005-0000-0000-000095180000}"/>
    <cellStyle name="Millares 3 2 4 7 6" xfId="17956" xr:uid="{00000000-0005-0000-0000-000096180000}"/>
    <cellStyle name="Millares 3 2 4 7 6 2" xfId="31147" xr:uid="{00000000-0005-0000-0000-000097180000}"/>
    <cellStyle name="Millares 3 2 4 7 7" xfId="19242" xr:uid="{00000000-0005-0000-0000-000098180000}"/>
    <cellStyle name="Millares 3 2 4 7 7 2" xfId="32433" xr:uid="{00000000-0005-0000-0000-000099180000}"/>
    <cellStyle name="Millares 3 2 4 7 8" xfId="20546" xr:uid="{00000000-0005-0000-0000-00009A180000}"/>
    <cellStyle name="Millares 3 2 4 7 8 2" xfId="33735" xr:uid="{00000000-0005-0000-0000-00009B180000}"/>
    <cellStyle name="Millares 3 2 4 7 9" xfId="35260" xr:uid="{00000000-0005-0000-0000-00009C180000}"/>
    <cellStyle name="Millares 3 2 4 8" xfId="13665" xr:uid="{00000000-0005-0000-0000-00009D180000}"/>
    <cellStyle name="Millares 3 2 4 8 10" xfId="22223" xr:uid="{00000000-0005-0000-0000-00009E180000}"/>
    <cellStyle name="Millares 3 2 4 8 2" xfId="14714" xr:uid="{00000000-0005-0000-0000-00009F180000}"/>
    <cellStyle name="Millares 3 2 4 8 2 2" xfId="27905" xr:uid="{00000000-0005-0000-0000-0000A0180000}"/>
    <cellStyle name="Millares 3 2 4 8 3" xfId="15770" xr:uid="{00000000-0005-0000-0000-0000A1180000}"/>
    <cellStyle name="Millares 3 2 4 8 3 2" xfId="28961" xr:uid="{00000000-0005-0000-0000-0000A2180000}"/>
    <cellStyle name="Millares 3 2 4 8 4" xfId="16826" xr:uid="{00000000-0005-0000-0000-0000A3180000}"/>
    <cellStyle name="Millares 3 2 4 8 4 2" xfId="30017" xr:uid="{00000000-0005-0000-0000-0000A4180000}"/>
    <cellStyle name="Millares 3 2 4 8 5" xfId="18107" xr:uid="{00000000-0005-0000-0000-0000A5180000}"/>
    <cellStyle name="Millares 3 2 4 8 5 2" xfId="31298" xr:uid="{00000000-0005-0000-0000-0000A6180000}"/>
    <cellStyle name="Millares 3 2 4 8 6" xfId="19393" xr:uid="{00000000-0005-0000-0000-0000A7180000}"/>
    <cellStyle name="Millares 3 2 4 8 6 2" xfId="32584" xr:uid="{00000000-0005-0000-0000-0000A8180000}"/>
    <cellStyle name="Millares 3 2 4 8 7" xfId="20697" xr:uid="{00000000-0005-0000-0000-0000A9180000}"/>
    <cellStyle name="Millares 3 2 4 8 7 2" xfId="33886" xr:uid="{00000000-0005-0000-0000-0000AA180000}"/>
    <cellStyle name="Millares 3 2 4 8 8" xfId="35411" xr:uid="{00000000-0005-0000-0000-0000AB180000}"/>
    <cellStyle name="Millares 3 2 4 8 9" xfId="26856" xr:uid="{00000000-0005-0000-0000-0000AC180000}"/>
    <cellStyle name="Millares 3 2 4 9" xfId="12716" xr:uid="{00000000-0005-0000-0000-0000AD180000}"/>
    <cellStyle name="Millares 3 2 4 9 2" xfId="16948" xr:uid="{00000000-0005-0000-0000-0000AE180000}"/>
    <cellStyle name="Millares 3 2 4 9 2 2" xfId="30139" xr:uid="{00000000-0005-0000-0000-0000AF180000}"/>
    <cellStyle name="Millares 3 2 4 9 3" xfId="18228" xr:uid="{00000000-0005-0000-0000-0000B0180000}"/>
    <cellStyle name="Millares 3 2 4 9 3 2" xfId="31419" xr:uid="{00000000-0005-0000-0000-0000B1180000}"/>
    <cellStyle name="Millares 3 2 4 9 4" xfId="19514" xr:uid="{00000000-0005-0000-0000-0000B2180000}"/>
    <cellStyle name="Millares 3 2 4 9 4 2" xfId="32705" xr:uid="{00000000-0005-0000-0000-0000B3180000}"/>
    <cellStyle name="Millares 3 2 4 9 5" xfId="20818" xr:uid="{00000000-0005-0000-0000-0000B4180000}"/>
    <cellStyle name="Millares 3 2 4 9 5 2" xfId="34007" xr:uid="{00000000-0005-0000-0000-0000B5180000}"/>
    <cellStyle name="Millares 3 2 4 9 6" xfId="35532" xr:uid="{00000000-0005-0000-0000-0000B6180000}"/>
    <cellStyle name="Millares 3 2 4 9 7" xfId="25907" xr:uid="{00000000-0005-0000-0000-0000B7180000}"/>
    <cellStyle name="Millares 3 2 4 9 8" xfId="22344" xr:uid="{00000000-0005-0000-0000-0000B8180000}"/>
    <cellStyle name="Millares 3 2 5" xfId="4437" xr:uid="{00000000-0005-0000-0000-0000B9180000}"/>
    <cellStyle name="Millares 3 2 5 10" xfId="24342" xr:uid="{00000000-0005-0000-0000-0000BA180000}"/>
    <cellStyle name="Millares 3 2 5 10 2" xfId="37521" xr:uid="{00000000-0005-0000-0000-0000BB180000}"/>
    <cellStyle name="Millares 3 2 5 11" xfId="24593" xr:uid="{00000000-0005-0000-0000-0000BC180000}"/>
    <cellStyle name="Millares 3 2 5 11 2" xfId="37772" xr:uid="{00000000-0005-0000-0000-0000BD180000}"/>
    <cellStyle name="Millares 3 2 5 12" xfId="24952" xr:uid="{00000000-0005-0000-0000-0000BE180000}"/>
    <cellStyle name="Millares 3 2 5 2" xfId="17025" xr:uid="{00000000-0005-0000-0000-0000BF180000}"/>
    <cellStyle name="Millares 3 2 5 2 2" xfId="18305" xr:uid="{00000000-0005-0000-0000-0000C0180000}"/>
    <cellStyle name="Millares 3 2 5 2 2 2" xfId="31496" xr:uid="{00000000-0005-0000-0000-0000C1180000}"/>
    <cellStyle name="Millares 3 2 5 2 3" xfId="19591" xr:uid="{00000000-0005-0000-0000-0000C2180000}"/>
    <cellStyle name="Millares 3 2 5 2 3 2" xfId="32782" xr:uid="{00000000-0005-0000-0000-0000C3180000}"/>
    <cellStyle name="Millares 3 2 5 2 4" xfId="20895" xr:uid="{00000000-0005-0000-0000-0000C4180000}"/>
    <cellStyle name="Millares 3 2 5 2 4 2" xfId="34084" xr:uid="{00000000-0005-0000-0000-0000C5180000}"/>
    <cellStyle name="Millares 3 2 5 2 5" xfId="35609" xr:uid="{00000000-0005-0000-0000-0000C6180000}"/>
    <cellStyle name="Millares 3 2 5 2 6" xfId="30216" xr:uid="{00000000-0005-0000-0000-0000C7180000}"/>
    <cellStyle name="Millares 3 2 5 2 7" xfId="22421" xr:uid="{00000000-0005-0000-0000-0000C8180000}"/>
    <cellStyle name="Millares 3 2 5 3" xfId="21140" xr:uid="{00000000-0005-0000-0000-0000C9180000}"/>
    <cellStyle name="Millares 3 2 5 3 2" xfId="35854" xr:uid="{00000000-0005-0000-0000-0000CA180000}"/>
    <cellStyle name="Millares 3 2 5 3 3" xfId="34329" xr:uid="{00000000-0005-0000-0000-0000CB180000}"/>
    <cellStyle name="Millares 3 2 5 3 4" xfId="22666" xr:uid="{00000000-0005-0000-0000-0000CC180000}"/>
    <cellStyle name="Millares 3 2 5 4" xfId="22906" xr:uid="{00000000-0005-0000-0000-0000CD180000}"/>
    <cellStyle name="Millares 3 2 5 4 2" xfId="36094" xr:uid="{00000000-0005-0000-0000-0000CE180000}"/>
    <cellStyle name="Millares 3 2 5 5" xfId="23136" xr:uid="{00000000-0005-0000-0000-0000CF180000}"/>
    <cellStyle name="Millares 3 2 5 5 2" xfId="36324" xr:uid="{00000000-0005-0000-0000-0000D0180000}"/>
    <cellStyle name="Millares 3 2 5 6" xfId="23400" xr:uid="{00000000-0005-0000-0000-0000D1180000}"/>
    <cellStyle name="Millares 3 2 5 6 2" xfId="36579" xr:uid="{00000000-0005-0000-0000-0000D2180000}"/>
    <cellStyle name="Millares 3 2 5 7" xfId="23655" xr:uid="{00000000-0005-0000-0000-0000D3180000}"/>
    <cellStyle name="Millares 3 2 5 7 2" xfId="36834" xr:uid="{00000000-0005-0000-0000-0000D4180000}"/>
    <cellStyle name="Millares 3 2 5 8" xfId="23884" xr:uid="{00000000-0005-0000-0000-0000D5180000}"/>
    <cellStyle name="Millares 3 2 5 8 2" xfId="37063" xr:uid="{00000000-0005-0000-0000-0000D6180000}"/>
    <cellStyle name="Millares 3 2 5 9" xfId="24113" xr:uid="{00000000-0005-0000-0000-0000D7180000}"/>
    <cellStyle name="Millares 3 2 5 9 2" xfId="37292" xr:uid="{00000000-0005-0000-0000-0000D8180000}"/>
    <cellStyle name="Millares 3 2 6" xfId="11991" xr:uid="{00000000-0005-0000-0000-0000D9180000}"/>
    <cellStyle name="Millares 3 2 6 10" xfId="25183" xr:uid="{00000000-0005-0000-0000-0000DA180000}"/>
    <cellStyle name="Millares 3 2 6 11" xfId="21490" xr:uid="{00000000-0005-0000-0000-0000DB180000}"/>
    <cellStyle name="Millares 3 2 6 2" xfId="12932" xr:uid="{00000000-0005-0000-0000-0000DC180000}"/>
    <cellStyle name="Millares 3 2 6 2 2" xfId="26123" xr:uid="{00000000-0005-0000-0000-0000DD180000}"/>
    <cellStyle name="Millares 3 2 6 3" xfId="13981" xr:uid="{00000000-0005-0000-0000-0000DE180000}"/>
    <cellStyle name="Millares 3 2 6 3 2" xfId="27172" xr:uid="{00000000-0005-0000-0000-0000DF180000}"/>
    <cellStyle name="Millares 3 2 6 4" xfId="15037" xr:uid="{00000000-0005-0000-0000-0000E0180000}"/>
    <cellStyle name="Millares 3 2 6 4 2" xfId="28228" xr:uid="{00000000-0005-0000-0000-0000E1180000}"/>
    <cellStyle name="Millares 3 2 6 5" xfId="16093" xr:uid="{00000000-0005-0000-0000-0000E2180000}"/>
    <cellStyle name="Millares 3 2 6 5 2" xfId="29284" xr:uid="{00000000-0005-0000-0000-0000E3180000}"/>
    <cellStyle name="Millares 3 2 6 6" xfId="17374" xr:uid="{00000000-0005-0000-0000-0000E4180000}"/>
    <cellStyle name="Millares 3 2 6 6 2" xfId="30565" xr:uid="{00000000-0005-0000-0000-0000E5180000}"/>
    <cellStyle name="Millares 3 2 6 7" xfId="18660" xr:uid="{00000000-0005-0000-0000-0000E6180000}"/>
    <cellStyle name="Millares 3 2 6 7 2" xfId="31851" xr:uid="{00000000-0005-0000-0000-0000E7180000}"/>
    <cellStyle name="Millares 3 2 6 8" xfId="19964" xr:uid="{00000000-0005-0000-0000-0000E8180000}"/>
    <cellStyle name="Millares 3 2 6 8 2" xfId="33153" xr:uid="{00000000-0005-0000-0000-0000E9180000}"/>
    <cellStyle name="Millares 3 2 6 9" xfId="34678" xr:uid="{00000000-0005-0000-0000-0000EA180000}"/>
    <cellStyle name="Millares 3 2 7" xfId="12066" xr:uid="{00000000-0005-0000-0000-0000EB180000}"/>
    <cellStyle name="Millares 3 2 7 10" xfId="25258" xr:uid="{00000000-0005-0000-0000-0000EC180000}"/>
    <cellStyle name="Millares 3 2 7 11" xfId="21564" xr:uid="{00000000-0005-0000-0000-0000ED180000}"/>
    <cellStyle name="Millares 3 2 7 2" xfId="13006" xr:uid="{00000000-0005-0000-0000-0000EE180000}"/>
    <cellStyle name="Millares 3 2 7 2 2" xfId="26197" xr:uid="{00000000-0005-0000-0000-0000EF180000}"/>
    <cellStyle name="Millares 3 2 7 3" xfId="14055" xr:uid="{00000000-0005-0000-0000-0000F0180000}"/>
    <cellStyle name="Millares 3 2 7 3 2" xfId="27246" xr:uid="{00000000-0005-0000-0000-0000F1180000}"/>
    <cellStyle name="Millares 3 2 7 4" xfId="15111" xr:uid="{00000000-0005-0000-0000-0000F2180000}"/>
    <cellStyle name="Millares 3 2 7 4 2" xfId="28302" xr:uid="{00000000-0005-0000-0000-0000F3180000}"/>
    <cellStyle name="Millares 3 2 7 5" xfId="16167" xr:uid="{00000000-0005-0000-0000-0000F4180000}"/>
    <cellStyle name="Millares 3 2 7 5 2" xfId="29358" xr:uid="{00000000-0005-0000-0000-0000F5180000}"/>
    <cellStyle name="Millares 3 2 7 6" xfId="17448" xr:uid="{00000000-0005-0000-0000-0000F6180000}"/>
    <cellStyle name="Millares 3 2 7 6 2" xfId="30639" xr:uid="{00000000-0005-0000-0000-0000F7180000}"/>
    <cellStyle name="Millares 3 2 7 7" xfId="18734" xr:uid="{00000000-0005-0000-0000-0000F8180000}"/>
    <cellStyle name="Millares 3 2 7 7 2" xfId="31925" xr:uid="{00000000-0005-0000-0000-0000F9180000}"/>
    <cellStyle name="Millares 3 2 7 8" xfId="20038" xr:uid="{00000000-0005-0000-0000-0000FA180000}"/>
    <cellStyle name="Millares 3 2 7 8 2" xfId="33227" xr:uid="{00000000-0005-0000-0000-0000FB180000}"/>
    <cellStyle name="Millares 3 2 7 9" xfId="34752" xr:uid="{00000000-0005-0000-0000-0000FC180000}"/>
    <cellStyle name="Millares 3 2 8" xfId="12162" xr:uid="{00000000-0005-0000-0000-0000FD180000}"/>
    <cellStyle name="Millares 3 2 8 10" xfId="25354" xr:uid="{00000000-0005-0000-0000-0000FE180000}"/>
    <cellStyle name="Millares 3 2 8 11" xfId="21660" xr:uid="{00000000-0005-0000-0000-0000FF180000}"/>
    <cellStyle name="Millares 3 2 8 2" xfId="13102" xr:uid="{00000000-0005-0000-0000-000000190000}"/>
    <cellStyle name="Millares 3 2 8 2 2" xfId="26293" xr:uid="{00000000-0005-0000-0000-000001190000}"/>
    <cellStyle name="Millares 3 2 8 3" xfId="14151" xr:uid="{00000000-0005-0000-0000-000002190000}"/>
    <cellStyle name="Millares 3 2 8 3 2" xfId="27342" xr:uid="{00000000-0005-0000-0000-000003190000}"/>
    <cellStyle name="Millares 3 2 8 4" xfId="15207" xr:uid="{00000000-0005-0000-0000-000004190000}"/>
    <cellStyle name="Millares 3 2 8 4 2" xfId="28398" xr:uid="{00000000-0005-0000-0000-000005190000}"/>
    <cellStyle name="Millares 3 2 8 5" xfId="16263" xr:uid="{00000000-0005-0000-0000-000006190000}"/>
    <cellStyle name="Millares 3 2 8 5 2" xfId="29454" xr:uid="{00000000-0005-0000-0000-000007190000}"/>
    <cellStyle name="Millares 3 2 8 6" xfId="17544" xr:uid="{00000000-0005-0000-0000-000008190000}"/>
    <cellStyle name="Millares 3 2 8 6 2" xfId="30735" xr:uid="{00000000-0005-0000-0000-000009190000}"/>
    <cellStyle name="Millares 3 2 8 7" xfId="18830" xr:uid="{00000000-0005-0000-0000-00000A190000}"/>
    <cellStyle name="Millares 3 2 8 7 2" xfId="32021" xr:uid="{00000000-0005-0000-0000-00000B190000}"/>
    <cellStyle name="Millares 3 2 8 8" xfId="20134" xr:uid="{00000000-0005-0000-0000-00000C190000}"/>
    <cellStyle name="Millares 3 2 8 8 2" xfId="33323" xr:uid="{00000000-0005-0000-0000-00000D190000}"/>
    <cellStyle name="Millares 3 2 8 9" xfId="34848" xr:uid="{00000000-0005-0000-0000-00000E190000}"/>
    <cellStyle name="Millares 3 2 9" xfId="12267" xr:uid="{00000000-0005-0000-0000-00000F190000}"/>
    <cellStyle name="Millares 3 2 9 10" xfId="25459" xr:uid="{00000000-0005-0000-0000-000010190000}"/>
    <cellStyle name="Millares 3 2 9 11" xfId="21765" xr:uid="{00000000-0005-0000-0000-000011190000}"/>
    <cellStyle name="Millares 3 2 9 2" xfId="13207" xr:uid="{00000000-0005-0000-0000-000012190000}"/>
    <cellStyle name="Millares 3 2 9 2 2" xfId="26398" xr:uid="{00000000-0005-0000-0000-000013190000}"/>
    <cellStyle name="Millares 3 2 9 3" xfId="14256" xr:uid="{00000000-0005-0000-0000-000014190000}"/>
    <cellStyle name="Millares 3 2 9 3 2" xfId="27447" xr:uid="{00000000-0005-0000-0000-000015190000}"/>
    <cellStyle name="Millares 3 2 9 4" xfId="15312" xr:uid="{00000000-0005-0000-0000-000016190000}"/>
    <cellStyle name="Millares 3 2 9 4 2" xfId="28503" xr:uid="{00000000-0005-0000-0000-000017190000}"/>
    <cellStyle name="Millares 3 2 9 5" xfId="16368" xr:uid="{00000000-0005-0000-0000-000018190000}"/>
    <cellStyle name="Millares 3 2 9 5 2" xfId="29559" xr:uid="{00000000-0005-0000-0000-000019190000}"/>
    <cellStyle name="Millares 3 2 9 6" xfId="17649" xr:uid="{00000000-0005-0000-0000-00001A190000}"/>
    <cellStyle name="Millares 3 2 9 6 2" xfId="30840" xr:uid="{00000000-0005-0000-0000-00001B190000}"/>
    <cellStyle name="Millares 3 2 9 7" xfId="18935" xr:uid="{00000000-0005-0000-0000-00001C190000}"/>
    <cellStyle name="Millares 3 2 9 7 2" xfId="32126" xr:uid="{00000000-0005-0000-0000-00001D190000}"/>
    <cellStyle name="Millares 3 2 9 8" xfId="20239" xr:uid="{00000000-0005-0000-0000-00001E190000}"/>
    <cellStyle name="Millares 3 2 9 8 2" xfId="33428" xr:uid="{00000000-0005-0000-0000-00001F190000}"/>
    <cellStyle name="Millares 3 2 9 9" xfId="34953" xr:uid="{00000000-0005-0000-0000-000020190000}"/>
    <cellStyle name="Millares 3 20" xfId="18413" xr:uid="{00000000-0005-0000-0000-000021190000}"/>
    <cellStyle name="Millares 3 20 2" xfId="36462" xr:uid="{00000000-0005-0000-0000-000022190000}"/>
    <cellStyle name="Millares 3 20 3" xfId="31604" xr:uid="{00000000-0005-0000-0000-000023190000}"/>
    <cellStyle name="Millares 3 20 4" xfId="23282" xr:uid="{00000000-0005-0000-0000-000024190000}"/>
    <cellStyle name="Millares 3 21" xfId="19717" xr:uid="{00000000-0005-0000-0000-000025190000}"/>
    <cellStyle name="Millares 3 21 2" xfId="36717" xr:uid="{00000000-0005-0000-0000-000026190000}"/>
    <cellStyle name="Millares 3 21 3" xfId="32906" xr:uid="{00000000-0005-0000-0000-000027190000}"/>
    <cellStyle name="Millares 3 21 4" xfId="23538" xr:uid="{00000000-0005-0000-0000-000028190000}"/>
    <cellStyle name="Millares 3 22" xfId="23767" xr:uid="{00000000-0005-0000-0000-000029190000}"/>
    <cellStyle name="Millares 3 22 2" xfId="36946" xr:uid="{00000000-0005-0000-0000-00002A190000}"/>
    <cellStyle name="Millares 3 23" xfId="23996" xr:uid="{00000000-0005-0000-0000-00002B190000}"/>
    <cellStyle name="Millares 3 23 2" xfId="37175" xr:uid="{00000000-0005-0000-0000-00002C190000}"/>
    <cellStyle name="Millares 3 24" xfId="24226" xr:uid="{00000000-0005-0000-0000-00002D190000}"/>
    <cellStyle name="Millares 3 24 2" xfId="37405" xr:uid="{00000000-0005-0000-0000-00002E190000}"/>
    <cellStyle name="Millares 3 25" xfId="24476" xr:uid="{00000000-0005-0000-0000-00002F190000}"/>
    <cellStyle name="Millares 3 25 2" xfId="37655" xr:uid="{00000000-0005-0000-0000-000030190000}"/>
    <cellStyle name="Millares 3 26" xfId="34430" xr:uid="{00000000-0005-0000-0000-000031190000}"/>
    <cellStyle name="Millares 3 27" xfId="24745" xr:uid="{00000000-0005-0000-0000-000032190000}"/>
    <cellStyle name="Millares 3 28" xfId="21242" xr:uid="{00000000-0005-0000-0000-000033190000}"/>
    <cellStyle name="Millares 3 3" xfId="37" xr:uid="{00000000-0005-0000-0000-000034190000}"/>
    <cellStyle name="Millares 3 3 10" xfId="13641" xr:uid="{00000000-0005-0000-0000-000035190000}"/>
    <cellStyle name="Millares 3 3 10 10" xfId="22199" xr:uid="{00000000-0005-0000-0000-000036190000}"/>
    <cellStyle name="Millares 3 3 10 2" xfId="14690" xr:uid="{00000000-0005-0000-0000-000037190000}"/>
    <cellStyle name="Millares 3 3 10 2 2" xfId="27881" xr:uid="{00000000-0005-0000-0000-000038190000}"/>
    <cellStyle name="Millares 3 3 10 3" xfId="15746" xr:uid="{00000000-0005-0000-0000-000039190000}"/>
    <cellStyle name="Millares 3 3 10 3 2" xfId="28937" xr:uid="{00000000-0005-0000-0000-00003A190000}"/>
    <cellStyle name="Millares 3 3 10 4" xfId="16802" xr:uid="{00000000-0005-0000-0000-00003B190000}"/>
    <cellStyle name="Millares 3 3 10 4 2" xfId="29993" xr:uid="{00000000-0005-0000-0000-00003C190000}"/>
    <cellStyle name="Millares 3 3 10 5" xfId="18083" xr:uid="{00000000-0005-0000-0000-00003D190000}"/>
    <cellStyle name="Millares 3 3 10 5 2" xfId="31274" xr:uid="{00000000-0005-0000-0000-00003E190000}"/>
    <cellStyle name="Millares 3 3 10 6" xfId="19369" xr:uid="{00000000-0005-0000-0000-00003F190000}"/>
    <cellStyle name="Millares 3 3 10 6 2" xfId="32560" xr:uid="{00000000-0005-0000-0000-000040190000}"/>
    <cellStyle name="Millares 3 3 10 7" xfId="20673" xr:uid="{00000000-0005-0000-0000-000041190000}"/>
    <cellStyle name="Millares 3 3 10 7 2" xfId="33862" xr:uid="{00000000-0005-0000-0000-000042190000}"/>
    <cellStyle name="Millares 3 3 10 8" xfId="35387" xr:uid="{00000000-0005-0000-0000-000043190000}"/>
    <cellStyle name="Millares 3 3 10 9" xfId="26832" xr:uid="{00000000-0005-0000-0000-000044190000}"/>
    <cellStyle name="Millares 3 3 11" xfId="12686" xr:uid="{00000000-0005-0000-0000-000045190000}"/>
    <cellStyle name="Millares 3 3 11 2" xfId="16924" xr:uid="{00000000-0005-0000-0000-000046190000}"/>
    <cellStyle name="Millares 3 3 11 2 2" xfId="30115" xr:uid="{00000000-0005-0000-0000-000047190000}"/>
    <cellStyle name="Millares 3 3 11 3" xfId="18204" xr:uid="{00000000-0005-0000-0000-000048190000}"/>
    <cellStyle name="Millares 3 3 11 3 2" xfId="31395" xr:uid="{00000000-0005-0000-0000-000049190000}"/>
    <cellStyle name="Millares 3 3 11 4" xfId="19490" xr:uid="{00000000-0005-0000-0000-00004A190000}"/>
    <cellStyle name="Millares 3 3 11 4 2" xfId="32681" xr:uid="{00000000-0005-0000-0000-00004B190000}"/>
    <cellStyle name="Millares 3 3 11 5" xfId="20794" xr:uid="{00000000-0005-0000-0000-00004C190000}"/>
    <cellStyle name="Millares 3 3 11 5 2" xfId="33983" xr:uid="{00000000-0005-0000-0000-00004D190000}"/>
    <cellStyle name="Millares 3 3 11 6" xfId="35508" xr:uid="{00000000-0005-0000-0000-00004E190000}"/>
    <cellStyle name="Millares 3 3 11 7" xfId="25877" xr:uid="{00000000-0005-0000-0000-00004F190000}"/>
    <cellStyle name="Millares 3 3 11 8" xfId="22320" xr:uid="{00000000-0005-0000-0000-000050190000}"/>
    <cellStyle name="Millares 3 3 12" xfId="13735" xr:uid="{00000000-0005-0000-0000-000051190000}"/>
    <cellStyle name="Millares 3 3 12 2" xfId="21039" xr:uid="{00000000-0005-0000-0000-000052190000}"/>
    <cellStyle name="Millares 3 3 12 2 2" xfId="34228" xr:uid="{00000000-0005-0000-0000-000053190000}"/>
    <cellStyle name="Millares 3 3 12 3" xfId="35753" xr:uid="{00000000-0005-0000-0000-000054190000}"/>
    <cellStyle name="Millares 3 3 12 4" xfId="26926" xr:uid="{00000000-0005-0000-0000-000055190000}"/>
    <cellStyle name="Millares 3 3 12 5" xfId="22565" xr:uid="{00000000-0005-0000-0000-000056190000}"/>
    <cellStyle name="Millares 3 3 13" xfId="14791" xr:uid="{00000000-0005-0000-0000-000057190000}"/>
    <cellStyle name="Millares 3 3 13 2" xfId="35993" xr:uid="{00000000-0005-0000-0000-000058190000}"/>
    <cellStyle name="Millares 3 3 13 3" xfId="27982" xr:uid="{00000000-0005-0000-0000-000059190000}"/>
    <cellStyle name="Millares 3 3 13 4" xfId="22805" xr:uid="{00000000-0005-0000-0000-00005A190000}"/>
    <cellStyle name="Millares 3 3 14" xfId="15847" xr:uid="{00000000-0005-0000-0000-00005B190000}"/>
    <cellStyle name="Millares 3 3 14 2" xfId="36223" xr:uid="{00000000-0005-0000-0000-00005C190000}"/>
    <cellStyle name="Millares 3 3 14 3" xfId="29038" xr:uid="{00000000-0005-0000-0000-00005D190000}"/>
    <cellStyle name="Millares 3 3 14 4" xfId="23035" xr:uid="{00000000-0005-0000-0000-00005E190000}"/>
    <cellStyle name="Millares 3 3 15" xfId="17128" xr:uid="{00000000-0005-0000-0000-00005F190000}"/>
    <cellStyle name="Millares 3 3 15 2" xfId="36478" xr:uid="{00000000-0005-0000-0000-000060190000}"/>
    <cellStyle name="Millares 3 3 15 3" xfId="30319" xr:uid="{00000000-0005-0000-0000-000061190000}"/>
    <cellStyle name="Millares 3 3 15 4" xfId="23299" xr:uid="{00000000-0005-0000-0000-000062190000}"/>
    <cellStyle name="Millares 3 3 16" xfId="18414" xr:uid="{00000000-0005-0000-0000-000063190000}"/>
    <cellStyle name="Millares 3 3 16 2" xfId="36733" xr:uid="{00000000-0005-0000-0000-000064190000}"/>
    <cellStyle name="Millares 3 3 16 3" xfId="31605" xr:uid="{00000000-0005-0000-0000-000065190000}"/>
    <cellStyle name="Millares 3 3 16 4" xfId="23554" xr:uid="{00000000-0005-0000-0000-000066190000}"/>
    <cellStyle name="Millares 3 3 17" xfId="19718" xr:uid="{00000000-0005-0000-0000-000067190000}"/>
    <cellStyle name="Millares 3 3 17 2" xfId="36962" xr:uid="{00000000-0005-0000-0000-000068190000}"/>
    <cellStyle name="Millares 3 3 17 3" xfId="32907" xr:uid="{00000000-0005-0000-0000-000069190000}"/>
    <cellStyle name="Millares 3 3 17 4" xfId="23783" xr:uid="{00000000-0005-0000-0000-00006A190000}"/>
    <cellStyle name="Millares 3 3 18" xfId="24012" xr:uid="{00000000-0005-0000-0000-00006B190000}"/>
    <cellStyle name="Millares 3 3 18 2" xfId="37191" xr:uid="{00000000-0005-0000-0000-00006C190000}"/>
    <cellStyle name="Millares 3 3 19" xfId="24241" xr:uid="{00000000-0005-0000-0000-00006D190000}"/>
    <cellStyle name="Millares 3 3 19 2" xfId="37420" xr:uid="{00000000-0005-0000-0000-00006E190000}"/>
    <cellStyle name="Millares 3 3 2" xfId="164" xr:uid="{00000000-0005-0000-0000-00006F190000}"/>
    <cellStyle name="Millares 3 3 2 10" xfId="12717" xr:uid="{00000000-0005-0000-0000-000070190000}"/>
    <cellStyle name="Millares 3 3 2 10 2" xfId="16988" xr:uid="{00000000-0005-0000-0000-000071190000}"/>
    <cellStyle name="Millares 3 3 2 10 2 2" xfId="30179" xr:uid="{00000000-0005-0000-0000-000072190000}"/>
    <cellStyle name="Millares 3 3 2 10 3" xfId="18268" xr:uid="{00000000-0005-0000-0000-000073190000}"/>
    <cellStyle name="Millares 3 3 2 10 3 2" xfId="31459" xr:uid="{00000000-0005-0000-0000-000074190000}"/>
    <cellStyle name="Millares 3 3 2 10 4" xfId="19554" xr:uid="{00000000-0005-0000-0000-000075190000}"/>
    <cellStyle name="Millares 3 3 2 10 4 2" xfId="32745" xr:uid="{00000000-0005-0000-0000-000076190000}"/>
    <cellStyle name="Millares 3 3 2 10 5" xfId="20858" xr:uid="{00000000-0005-0000-0000-000077190000}"/>
    <cellStyle name="Millares 3 3 2 10 5 2" xfId="34047" xr:uid="{00000000-0005-0000-0000-000078190000}"/>
    <cellStyle name="Millares 3 3 2 10 6" xfId="35572" xr:uid="{00000000-0005-0000-0000-000079190000}"/>
    <cellStyle name="Millares 3 3 2 10 7" xfId="25908" xr:uid="{00000000-0005-0000-0000-00007A190000}"/>
    <cellStyle name="Millares 3 3 2 10 8" xfId="22384" xr:uid="{00000000-0005-0000-0000-00007B190000}"/>
    <cellStyle name="Millares 3 3 2 11" xfId="13766" xr:uid="{00000000-0005-0000-0000-00007C190000}"/>
    <cellStyle name="Millares 3 3 2 11 2" xfId="21103" xr:uid="{00000000-0005-0000-0000-00007D190000}"/>
    <cellStyle name="Millares 3 3 2 11 2 2" xfId="34292" xr:uid="{00000000-0005-0000-0000-00007E190000}"/>
    <cellStyle name="Millares 3 3 2 11 3" xfId="35817" xr:uid="{00000000-0005-0000-0000-00007F190000}"/>
    <cellStyle name="Millares 3 3 2 11 4" xfId="26957" xr:uid="{00000000-0005-0000-0000-000080190000}"/>
    <cellStyle name="Millares 3 3 2 11 5" xfId="22629" xr:uid="{00000000-0005-0000-0000-000081190000}"/>
    <cellStyle name="Millares 3 3 2 12" xfId="14822" xr:uid="{00000000-0005-0000-0000-000082190000}"/>
    <cellStyle name="Millares 3 3 2 12 2" xfId="36057" xr:uid="{00000000-0005-0000-0000-000083190000}"/>
    <cellStyle name="Millares 3 3 2 12 3" xfId="28013" xr:uid="{00000000-0005-0000-0000-000084190000}"/>
    <cellStyle name="Millares 3 3 2 12 4" xfId="22869" xr:uid="{00000000-0005-0000-0000-000085190000}"/>
    <cellStyle name="Millares 3 3 2 13" xfId="15878" xr:uid="{00000000-0005-0000-0000-000086190000}"/>
    <cellStyle name="Millares 3 3 2 13 2" xfId="36287" xr:uid="{00000000-0005-0000-0000-000087190000}"/>
    <cellStyle name="Millares 3 3 2 13 3" xfId="29069" xr:uid="{00000000-0005-0000-0000-000088190000}"/>
    <cellStyle name="Millares 3 3 2 13 4" xfId="23099" xr:uid="{00000000-0005-0000-0000-000089190000}"/>
    <cellStyle name="Millares 3 3 2 14" xfId="17159" xr:uid="{00000000-0005-0000-0000-00008A190000}"/>
    <cellStyle name="Millares 3 3 2 14 2" xfId="36542" xr:uid="{00000000-0005-0000-0000-00008B190000}"/>
    <cellStyle name="Millares 3 3 2 14 3" xfId="30350" xr:uid="{00000000-0005-0000-0000-00008C190000}"/>
    <cellStyle name="Millares 3 3 2 14 4" xfId="23363" xr:uid="{00000000-0005-0000-0000-00008D190000}"/>
    <cellStyle name="Millares 3 3 2 15" xfId="18445" xr:uid="{00000000-0005-0000-0000-00008E190000}"/>
    <cellStyle name="Millares 3 3 2 15 2" xfId="36797" xr:uid="{00000000-0005-0000-0000-00008F190000}"/>
    <cellStyle name="Millares 3 3 2 15 3" xfId="31636" xr:uid="{00000000-0005-0000-0000-000090190000}"/>
    <cellStyle name="Millares 3 3 2 15 4" xfId="23618" xr:uid="{00000000-0005-0000-0000-000091190000}"/>
    <cellStyle name="Millares 3 3 2 16" xfId="19749" xr:uid="{00000000-0005-0000-0000-000092190000}"/>
    <cellStyle name="Millares 3 3 2 16 2" xfId="37026" xr:uid="{00000000-0005-0000-0000-000093190000}"/>
    <cellStyle name="Millares 3 3 2 16 3" xfId="32938" xr:uid="{00000000-0005-0000-0000-000094190000}"/>
    <cellStyle name="Millares 3 3 2 16 4" xfId="23847" xr:uid="{00000000-0005-0000-0000-000095190000}"/>
    <cellStyle name="Millares 3 3 2 17" xfId="24076" xr:uid="{00000000-0005-0000-0000-000096190000}"/>
    <cellStyle name="Millares 3 3 2 17 2" xfId="37255" xr:uid="{00000000-0005-0000-0000-000097190000}"/>
    <cellStyle name="Millares 3 3 2 18" xfId="24305" xr:uid="{00000000-0005-0000-0000-000098190000}"/>
    <cellStyle name="Millares 3 3 2 18 2" xfId="37484" xr:uid="{00000000-0005-0000-0000-000099190000}"/>
    <cellStyle name="Millares 3 3 2 19" xfId="24556" xr:uid="{00000000-0005-0000-0000-00009A190000}"/>
    <cellStyle name="Millares 3 3 2 19 2" xfId="37735" xr:uid="{00000000-0005-0000-0000-00009B190000}"/>
    <cellStyle name="Millares 3 3 2 2" xfId="4443" xr:uid="{00000000-0005-0000-0000-00009C190000}"/>
    <cellStyle name="Millares 3 3 2 2 10" xfId="24414" xr:uid="{00000000-0005-0000-0000-00009D190000}"/>
    <cellStyle name="Millares 3 3 2 2 10 2" xfId="37593" xr:uid="{00000000-0005-0000-0000-00009E190000}"/>
    <cellStyle name="Millares 3 3 2 2 11" xfId="24665" xr:uid="{00000000-0005-0000-0000-00009F190000}"/>
    <cellStyle name="Millares 3 3 2 2 11 2" xfId="37844" xr:uid="{00000000-0005-0000-0000-0000A0190000}"/>
    <cellStyle name="Millares 3 3 2 2 12" xfId="34536" xr:uid="{00000000-0005-0000-0000-0000A1190000}"/>
    <cellStyle name="Millares 3 3 2 2 13" xfId="24958" xr:uid="{00000000-0005-0000-0000-0000A2190000}"/>
    <cellStyle name="Millares 3 3 2 2 14" xfId="21348" xr:uid="{00000000-0005-0000-0000-0000A3190000}"/>
    <cellStyle name="Millares 3 3 2 2 2" xfId="12790" xr:uid="{00000000-0005-0000-0000-0000A4190000}"/>
    <cellStyle name="Millares 3 3 2 2 2 2" xfId="17097" xr:uid="{00000000-0005-0000-0000-0000A5190000}"/>
    <cellStyle name="Millares 3 3 2 2 2 2 2" xfId="30288" xr:uid="{00000000-0005-0000-0000-0000A6190000}"/>
    <cellStyle name="Millares 3 3 2 2 2 3" xfId="18377" xr:uid="{00000000-0005-0000-0000-0000A7190000}"/>
    <cellStyle name="Millares 3 3 2 2 2 3 2" xfId="31568" xr:uid="{00000000-0005-0000-0000-0000A8190000}"/>
    <cellStyle name="Millares 3 3 2 2 2 4" xfId="19663" xr:uid="{00000000-0005-0000-0000-0000A9190000}"/>
    <cellStyle name="Millares 3 3 2 2 2 4 2" xfId="32854" xr:uid="{00000000-0005-0000-0000-0000AA190000}"/>
    <cellStyle name="Millares 3 3 2 2 2 5" xfId="20967" xr:uid="{00000000-0005-0000-0000-0000AB190000}"/>
    <cellStyle name="Millares 3 3 2 2 2 5 2" xfId="34156" xr:uid="{00000000-0005-0000-0000-0000AC190000}"/>
    <cellStyle name="Millares 3 3 2 2 2 6" xfId="35681" xr:uid="{00000000-0005-0000-0000-0000AD190000}"/>
    <cellStyle name="Millares 3 3 2 2 2 7" xfId="25981" xr:uid="{00000000-0005-0000-0000-0000AE190000}"/>
    <cellStyle name="Millares 3 3 2 2 2 8" xfId="22493" xr:uid="{00000000-0005-0000-0000-0000AF190000}"/>
    <cellStyle name="Millares 3 3 2 2 3" xfId="13839" xr:uid="{00000000-0005-0000-0000-0000B0190000}"/>
    <cellStyle name="Millares 3 3 2 2 3 2" xfId="21212" xr:uid="{00000000-0005-0000-0000-0000B1190000}"/>
    <cellStyle name="Millares 3 3 2 2 3 2 2" xfId="34401" xr:uid="{00000000-0005-0000-0000-0000B2190000}"/>
    <cellStyle name="Millares 3 3 2 2 3 3" xfId="35926" xr:uid="{00000000-0005-0000-0000-0000B3190000}"/>
    <cellStyle name="Millares 3 3 2 2 3 4" xfId="27030" xr:uid="{00000000-0005-0000-0000-0000B4190000}"/>
    <cellStyle name="Millares 3 3 2 2 3 5" xfId="22738" xr:uid="{00000000-0005-0000-0000-0000B5190000}"/>
    <cellStyle name="Millares 3 3 2 2 4" xfId="14895" xr:uid="{00000000-0005-0000-0000-0000B6190000}"/>
    <cellStyle name="Millares 3 3 2 2 4 2" xfId="36166" xr:uid="{00000000-0005-0000-0000-0000B7190000}"/>
    <cellStyle name="Millares 3 3 2 2 4 3" xfId="28086" xr:uid="{00000000-0005-0000-0000-0000B8190000}"/>
    <cellStyle name="Millares 3 3 2 2 4 4" xfId="22978" xr:uid="{00000000-0005-0000-0000-0000B9190000}"/>
    <cellStyle name="Millares 3 3 2 2 5" xfId="15951" xr:uid="{00000000-0005-0000-0000-0000BA190000}"/>
    <cellStyle name="Millares 3 3 2 2 5 2" xfId="36396" xr:uid="{00000000-0005-0000-0000-0000BB190000}"/>
    <cellStyle name="Millares 3 3 2 2 5 3" xfId="29142" xr:uid="{00000000-0005-0000-0000-0000BC190000}"/>
    <cellStyle name="Millares 3 3 2 2 5 4" xfId="23208" xr:uid="{00000000-0005-0000-0000-0000BD190000}"/>
    <cellStyle name="Millares 3 3 2 2 6" xfId="17232" xr:uid="{00000000-0005-0000-0000-0000BE190000}"/>
    <cellStyle name="Millares 3 3 2 2 6 2" xfId="36651" xr:uid="{00000000-0005-0000-0000-0000BF190000}"/>
    <cellStyle name="Millares 3 3 2 2 6 3" xfId="30423" xr:uid="{00000000-0005-0000-0000-0000C0190000}"/>
    <cellStyle name="Millares 3 3 2 2 6 4" xfId="23472" xr:uid="{00000000-0005-0000-0000-0000C1190000}"/>
    <cellStyle name="Millares 3 3 2 2 7" xfId="18518" xr:uid="{00000000-0005-0000-0000-0000C2190000}"/>
    <cellStyle name="Millares 3 3 2 2 7 2" xfId="36906" xr:uid="{00000000-0005-0000-0000-0000C3190000}"/>
    <cellStyle name="Millares 3 3 2 2 7 3" xfId="31709" xr:uid="{00000000-0005-0000-0000-0000C4190000}"/>
    <cellStyle name="Millares 3 3 2 2 7 4" xfId="23727" xr:uid="{00000000-0005-0000-0000-0000C5190000}"/>
    <cellStyle name="Millares 3 3 2 2 8" xfId="19822" xr:uid="{00000000-0005-0000-0000-0000C6190000}"/>
    <cellStyle name="Millares 3 3 2 2 8 2" xfId="37135" xr:uid="{00000000-0005-0000-0000-0000C7190000}"/>
    <cellStyle name="Millares 3 3 2 2 8 3" xfId="33011" xr:uid="{00000000-0005-0000-0000-0000C8190000}"/>
    <cellStyle name="Millares 3 3 2 2 8 4" xfId="23956" xr:uid="{00000000-0005-0000-0000-0000C9190000}"/>
    <cellStyle name="Millares 3 3 2 2 9" xfId="24185" xr:uid="{00000000-0005-0000-0000-0000CA190000}"/>
    <cellStyle name="Millares 3 3 2 2 9 2" xfId="37364" xr:uid="{00000000-0005-0000-0000-0000CB190000}"/>
    <cellStyle name="Millares 3 3 2 20" xfId="34463" xr:uid="{00000000-0005-0000-0000-0000CC190000}"/>
    <cellStyle name="Millares 3 3 2 21" xfId="24832" xr:uid="{00000000-0005-0000-0000-0000CD190000}"/>
    <cellStyle name="Millares 3 3 2 22" xfId="21275" xr:uid="{00000000-0005-0000-0000-0000CE190000}"/>
    <cellStyle name="Millares 3 3 2 23" xfId="37938" xr:uid="{00000000-0005-0000-0000-0000CF190000}"/>
    <cellStyle name="Millares 3 3 2 24" xfId="37986" xr:uid="{00000000-0005-0000-0000-0000D0190000}"/>
    <cellStyle name="Millares 3 3 2 3" xfId="12031" xr:uid="{00000000-0005-0000-0000-0000D1190000}"/>
    <cellStyle name="Millares 3 3 2 3 10" xfId="25223" xr:uid="{00000000-0005-0000-0000-0000D2190000}"/>
    <cellStyle name="Millares 3 3 2 3 11" xfId="21530" xr:uid="{00000000-0005-0000-0000-0000D3190000}"/>
    <cellStyle name="Millares 3 3 2 3 2" xfId="12972" xr:uid="{00000000-0005-0000-0000-0000D4190000}"/>
    <cellStyle name="Millares 3 3 2 3 2 2" xfId="26163" xr:uid="{00000000-0005-0000-0000-0000D5190000}"/>
    <cellStyle name="Millares 3 3 2 3 3" xfId="14021" xr:uid="{00000000-0005-0000-0000-0000D6190000}"/>
    <cellStyle name="Millares 3 3 2 3 3 2" xfId="27212" xr:uid="{00000000-0005-0000-0000-0000D7190000}"/>
    <cellStyle name="Millares 3 3 2 3 4" xfId="15077" xr:uid="{00000000-0005-0000-0000-0000D8190000}"/>
    <cellStyle name="Millares 3 3 2 3 4 2" xfId="28268" xr:uid="{00000000-0005-0000-0000-0000D9190000}"/>
    <cellStyle name="Millares 3 3 2 3 5" xfId="16133" xr:uid="{00000000-0005-0000-0000-0000DA190000}"/>
    <cellStyle name="Millares 3 3 2 3 5 2" xfId="29324" xr:uid="{00000000-0005-0000-0000-0000DB190000}"/>
    <cellStyle name="Millares 3 3 2 3 6" xfId="17414" xr:uid="{00000000-0005-0000-0000-0000DC190000}"/>
    <cellStyle name="Millares 3 3 2 3 6 2" xfId="30605" xr:uid="{00000000-0005-0000-0000-0000DD190000}"/>
    <cellStyle name="Millares 3 3 2 3 7" xfId="18700" xr:uid="{00000000-0005-0000-0000-0000DE190000}"/>
    <cellStyle name="Millares 3 3 2 3 7 2" xfId="31891" xr:uid="{00000000-0005-0000-0000-0000DF190000}"/>
    <cellStyle name="Millares 3 3 2 3 8" xfId="20004" xr:uid="{00000000-0005-0000-0000-0000E0190000}"/>
    <cellStyle name="Millares 3 3 2 3 8 2" xfId="33193" xr:uid="{00000000-0005-0000-0000-0000E1190000}"/>
    <cellStyle name="Millares 3 3 2 3 9" xfId="34718" xr:uid="{00000000-0005-0000-0000-0000E2190000}"/>
    <cellStyle name="Millares 3 3 2 4" xfId="12138" xr:uid="{00000000-0005-0000-0000-0000E3190000}"/>
    <cellStyle name="Millares 3 3 2 4 10" xfId="25330" xr:uid="{00000000-0005-0000-0000-0000E4190000}"/>
    <cellStyle name="Millares 3 3 2 4 11" xfId="21636" xr:uid="{00000000-0005-0000-0000-0000E5190000}"/>
    <cellStyle name="Millares 3 3 2 4 2" xfId="13078" xr:uid="{00000000-0005-0000-0000-0000E6190000}"/>
    <cellStyle name="Millares 3 3 2 4 2 2" xfId="26269" xr:uid="{00000000-0005-0000-0000-0000E7190000}"/>
    <cellStyle name="Millares 3 3 2 4 3" xfId="14127" xr:uid="{00000000-0005-0000-0000-0000E8190000}"/>
    <cellStyle name="Millares 3 3 2 4 3 2" xfId="27318" xr:uid="{00000000-0005-0000-0000-0000E9190000}"/>
    <cellStyle name="Millares 3 3 2 4 4" xfId="15183" xr:uid="{00000000-0005-0000-0000-0000EA190000}"/>
    <cellStyle name="Millares 3 3 2 4 4 2" xfId="28374" xr:uid="{00000000-0005-0000-0000-0000EB190000}"/>
    <cellStyle name="Millares 3 3 2 4 5" xfId="16239" xr:uid="{00000000-0005-0000-0000-0000EC190000}"/>
    <cellStyle name="Millares 3 3 2 4 5 2" xfId="29430" xr:uid="{00000000-0005-0000-0000-0000ED190000}"/>
    <cellStyle name="Millares 3 3 2 4 6" xfId="17520" xr:uid="{00000000-0005-0000-0000-0000EE190000}"/>
    <cellStyle name="Millares 3 3 2 4 6 2" xfId="30711" xr:uid="{00000000-0005-0000-0000-0000EF190000}"/>
    <cellStyle name="Millares 3 3 2 4 7" xfId="18806" xr:uid="{00000000-0005-0000-0000-0000F0190000}"/>
    <cellStyle name="Millares 3 3 2 4 7 2" xfId="31997" xr:uid="{00000000-0005-0000-0000-0000F1190000}"/>
    <cellStyle name="Millares 3 3 2 4 8" xfId="20110" xr:uid="{00000000-0005-0000-0000-0000F2190000}"/>
    <cellStyle name="Millares 3 3 2 4 8 2" xfId="33299" xr:uid="{00000000-0005-0000-0000-0000F3190000}"/>
    <cellStyle name="Millares 3 3 2 4 9" xfId="34824" xr:uid="{00000000-0005-0000-0000-0000F4190000}"/>
    <cellStyle name="Millares 3 3 2 5" xfId="12234" xr:uid="{00000000-0005-0000-0000-0000F5190000}"/>
    <cellStyle name="Millares 3 3 2 5 10" xfId="25426" xr:uid="{00000000-0005-0000-0000-0000F6190000}"/>
    <cellStyle name="Millares 3 3 2 5 11" xfId="21732" xr:uid="{00000000-0005-0000-0000-0000F7190000}"/>
    <cellStyle name="Millares 3 3 2 5 2" xfId="13174" xr:uid="{00000000-0005-0000-0000-0000F8190000}"/>
    <cellStyle name="Millares 3 3 2 5 2 2" xfId="26365" xr:uid="{00000000-0005-0000-0000-0000F9190000}"/>
    <cellStyle name="Millares 3 3 2 5 3" xfId="14223" xr:uid="{00000000-0005-0000-0000-0000FA190000}"/>
    <cellStyle name="Millares 3 3 2 5 3 2" xfId="27414" xr:uid="{00000000-0005-0000-0000-0000FB190000}"/>
    <cellStyle name="Millares 3 3 2 5 4" xfId="15279" xr:uid="{00000000-0005-0000-0000-0000FC190000}"/>
    <cellStyle name="Millares 3 3 2 5 4 2" xfId="28470" xr:uid="{00000000-0005-0000-0000-0000FD190000}"/>
    <cellStyle name="Millares 3 3 2 5 5" xfId="16335" xr:uid="{00000000-0005-0000-0000-0000FE190000}"/>
    <cellStyle name="Millares 3 3 2 5 5 2" xfId="29526" xr:uid="{00000000-0005-0000-0000-0000FF190000}"/>
    <cellStyle name="Millares 3 3 2 5 6" xfId="17616" xr:uid="{00000000-0005-0000-0000-0000001A0000}"/>
    <cellStyle name="Millares 3 3 2 5 6 2" xfId="30807" xr:uid="{00000000-0005-0000-0000-0000011A0000}"/>
    <cellStyle name="Millares 3 3 2 5 7" xfId="18902" xr:uid="{00000000-0005-0000-0000-0000021A0000}"/>
    <cellStyle name="Millares 3 3 2 5 7 2" xfId="32093" xr:uid="{00000000-0005-0000-0000-0000031A0000}"/>
    <cellStyle name="Millares 3 3 2 5 8" xfId="20206" xr:uid="{00000000-0005-0000-0000-0000041A0000}"/>
    <cellStyle name="Millares 3 3 2 5 8 2" xfId="33395" xr:uid="{00000000-0005-0000-0000-0000051A0000}"/>
    <cellStyle name="Millares 3 3 2 5 9" xfId="34920" xr:uid="{00000000-0005-0000-0000-0000061A0000}"/>
    <cellStyle name="Millares 3 3 2 6" xfId="12339" xr:uid="{00000000-0005-0000-0000-0000071A0000}"/>
    <cellStyle name="Millares 3 3 2 6 10" xfId="25531" xr:uid="{00000000-0005-0000-0000-0000081A0000}"/>
    <cellStyle name="Millares 3 3 2 6 11" xfId="21837" xr:uid="{00000000-0005-0000-0000-0000091A0000}"/>
    <cellStyle name="Millares 3 3 2 6 2" xfId="13279" xr:uid="{00000000-0005-0000-0000-00000A1A0000}"/>
    <cellStyle name="Millares 3 3 2 6 2 2" xfId="26470" xr:uid="{00000000-0005-0000-0000-00000B1A0000}"/>
    <cellStyle name="Millares 3 3 2 6 3" xfId="14328" xr:uid="{00000000-0005-0000-0000-00000C1A0000}"/>
    <cellStyle name="Millares 3 3 2 6 3 2" xfId="27519" xr:uid="{00000000-0005-0000-0000-00000D1A0000}"/>
    <cellStyle name="Millares 3 3 2 6 4" xfId="15384" xr:uid="{00000000-0005-0000-0000-00000E1A0000}"/>
    <cellStyle name="Millares 3 3 2 6 4 2" xfId="28575" xr:uid="{00000000-0005-0000-0000-00000F1A0000}"/>
    <cellStyle name="Millares 3 3 2 6 5" xfId="16440" xr:uid="{00000000-0005-0000-0000-0000101A0000}"/>
    <cellStyle name="Millares 3 3 2 6 5 2" xfId="29631" xr:uid="{00000000-0005-0000-0000-0000111A0000}"/>
    <cellStyle name="Millares 3 3 2 6 6" xfId="17721" xr:uid="{00000000-0005-0000-0000-0000121A0000}"/>
    <cellStyle name="Millares 3 3 2 6 6 2" xfId="30912" xr:uid="{00000000-0005-0000-0000-0000131A0000}"/>
    <cellStyle name="Millares 3 3 2 6 7" xfId="19007" xr:uid="{00000000-0005-0000-0000-0000141A0000}"/>
    <cellStyle name="Millares 3 3 2 6 7 2" xfId="32198" xr:uid="{00000000-0005-0000-0000-0000151A0000}"/>
    <cellStyle name="Millares 3 3 2 6 8" xfId="20311" xr:uid="{00000000-0005-0000-0000-0000161A0000}"/>
    <cellStyle name="Millares 3 3 2 6 8 2" xfId="33500" xr:uid="{00000000-0005-0000-0000-0000171A0000}"/>
    <cellStyle name="Millares 3 3 2 6 9" xfId="35025" xr:uid="{00000000-0005-0000-0000-0000181A0000}"/>
    <cellStyle name="Millares 3 3 2 7" xfId="12504" xr:uid="{00000000-0005-0000-0000-0000191A0000}"/>
    <cellStyle name="Millares 3 3 2 7 10" xfId="25696" xr:uid="{00000000-0005-0000-0000-00001A1A0000}"/>
    <cellStyle name="Millares 3 3 2 7 11" xfId="21998" xr:uid="{00000000-0005-0000-0000-00001B1A0000}"/>
    <cellStyle name="Millares 3 3 2 7 2" xfId="13440" xr:uid="{00000000-0005-0000-0000-00001C1A0000}"/>
    <cellStyle name="Millares 3 3 2 7 2 2" xfId="26631" xr:uid="{00000000-0005-0000-0000-00001D1A0000}"/>
    <cellStyle name="Millares 3 3 2 7 3" xfId="14489" xr:uid="{00000000-0005-0000-0000-00001E1A0000}"/>
    <cellStyle name="Millares 3 3 2 7 3 2" xfId="27680" xr:uid="{00000000-0005-0000-0000-00001F1A0000}"/>
    <cellStyle name="Millares 3 3 2 7 4" xfId="15545" xr:uid="{00000000-0005-0000-0000-0000201A0000}"/>
    <cellStyle name="Millares 3 3 2 7 4 2" xfId="28736" xr:uid="{00000000-0005-0000-0000-0000211A0000}"/>
    <cellStyle name="Millares 3 3 2 7 5" xfId="16601" xr:uid="{00000000-0005-0000-0000-0000221A0000}"/>
    <cellStyle name="Millares 3 3 2 7 5 2" xfId="29792" xr:uid="{00000000-0005-0000-0000-0000231A0000}"/>
    <cellStyle name="Millares 3 3 2 7 6" xfId="17882" xr:uid="{00000000-0005-0000-0000-0000241A0000}"/>
    <cellStyle name="Millares 3 3 2 7 6 2" xfId="31073" xr:uid="{00000000-0005-0000-0000-0000251A0000}"/>
    <cellStyle name="Millares 3 3 2 7 7" xfId="19168" xr:uid="{00000000-0005-0000-0000-0000261A0000}"/>
    <cellStyle name="Millares 3 3 2 7 7 2" xfId="32359" xr:uid="{00000000-0005-0000-0000-0000271A0000}"/>
    <cellStyle name="Millares 3 3 2 7 8" xfId="20472" xr:uid="{00000000-0005-0000-0000-0000281A0000}"/>
    <cellStyle name="Millares 3 3 2 7 8 2" xfId="33661" xr:uid="{00000000-0005-0000-0000-0000291A0000}"/>
    <cellStyle name="Millares 3 3 2 7 9" xfId="35186" xr:uid="{00000000-0005-0000-0000-00002A1A0000}"/>
    <cellStyle name="Millares 3 3 2 8" xfId="12618" xr:uid="{00000000-0005-0000-0000-00002B1A0000}"/>
    <cellStyle name="Millares 3 3 2 8 10" xfId="25810" xr:uid="{00000000-0005-0000-0000-00002C1A0000}"/>
    <cellStyle name="Millares 3 3 2 8 11" xfId="22112" xr:uid="{00000000-0005-0000-0000-00002D1A0000}"/>
    <cellStyle name="Millares 3 3 2 8 2" xfId="13554" xr:uid="{00000000-0005-0000-0000-00002E1A0000}"/>
    <cellStyle name="Millares 3 3 2 8 2 2" xfId="26745" xr:uid="{00000000-0005-0000-0000-00002F1A0000}"/>
    <cellStyle name="Millares 3 3 2 8 3" xfId="14603" xr:uid="{00000000-0005-0000-0000-0000301A0000}"/>
    <cellStyle name="Millares 3 3 2 8 3 2" xfId="27794" xr:uid="{00000000-0005-0000-0000-0000311A0000}"/>
    <cellStyle name="Millares 3 3 2 8 4" xfId="15659" xr:uid="{00000000-0005-0000-0000-0000321A0000}"/>
    <cellStyle name="Millares 3 3 2 8 4 2" xfId="28850" xr:uid="{00000000-0005-0000-0000-0000331A0000}"/>
    <cellStyle name="Millares 3 3 2 8 5" xfId="16715" xr:uid="{00000000-0005-0000-0000-0000341A0000}"/>
    <cellStyle name="Millares 3 3 2 8 5 2" xfId="29906" xr:uid="{00000000-0005-0000-0000-0000351A0000}"/>
    <cellStyle name="Millares 3 3 2 8 6" xfId="17996" xr:uid="{00000000-0005-0000-0000-0000361A0000}"/>
    <cellStyle name="Millares 3 3 2 8 6 2" xfId="31187" xr:uid="{00000000-0005-0000-0000-0000371A0000}"/>
    <cellStyle name="Millares 3 3 2 8 7" xfId="19282" xr:uid="{00000000-0005-0000-0000-0000381A0000}"/>
    <cellStyle name="Millares 3 3 2 8 7 2" xfId="32473" xr:uid="{00000000-0005-0000-0000-0000391A0000}"/>
    <cellStyle name="Millares 3 3 2 8 8" xfId="20586" xr:uid="{00000000-0005-0000-0000-00003A1A0000}"/>
    <cellStyle name="Millares 3 3 2 8 8 2" xfId="33775" xr:uid="{00000000-0005-0000-0000-00003B1A0000}"/>
    <cellStyle name="Millares 3 3 2 8 9" xfId="35300" xr:uid="{00000000-0005-0000-0000-00003C1A0000}"/>
    <cellStyle name="Millares 3 3 2 9" xfId="13705" xr:uid="{00000000-0005-0000-0000-00003D1A0000}"/>
    <cellStyle name="Millares 3 3 2 9 10" xfId="22263" xr:uid="{00000000-0005-0000-0000-00003E1A0000}"/>
    <cellStyle name="Millares 3 3 2 9 2" xfId="14754" xr:uid="{00000000-0005-0000-0000-00003F1A0000}"/>
    <cellStyle name="Millares 3 3 2 9 2 2" xfId="27945" xr:uid="{00000000-0005-0000-0000-0000401A0000}"/>
    <cellStyle name="Millares 3 3 2 9 3" xfId="15810" xr:uid="{00000000-0005-0000-0000-0000411A0000}"/>
    <cellStyle name="Millares 3 3 2 9 3 2" xfId="29001" xr:uid="{00000000-0005-0000-0000-0000421A0000}"/>
    <cellStyle name="Millares 3 3 2 9 4" xfId="16866" xr:uid="{00000000-0005-0000-0000-0000431A0000}"/>
    <cellStyle name="Millares 3 3 2 9 4 2" xfId="30057" xr:uid="{00000000-0005-0000-0000-0000441A0000}"/>
    <cellStyle name="Millares 3 3 2 9 5" xfId="18147" xr:uid="{00000000-0005-0000-0000-0000451A0000}"/>
    <cellStyle name="Millares 3 3 2 9 5 2" xfId="31338" xr:uid="{00000000-0005-0000-0000-0000461A0000}"/>
    <cellStyle name="Millares 3 3 2 9 6" xfId="19433" xr:uid="{00000000-0005-0000-0000-0000471A0000}"/>
    <cellStyle name="Millares 3 3 2 9 6 2" xfId="32624" xr:uid="{00000000-0005-0000-0000-0000481A0000}"/>
    <cellStyle name="Millares 3 3 2 9 7" xfId="20737" xr:uid="{00000000-0005-0000-0000-0000491A0000}"/>
    <cellStyle name="Millares 3 3 2 9 7 2" xfId="33926" xr:uid="{00000000-0005-0000-0000-00004A1A0000}"/>
    <cellStyle name="Millares 3 3 2 9 8" xfId="35451" xr:uid="{00000000-0005-0000-0000-00004B1A0000}"/>
    <cellStyle name="Millares 3 3 2 9 9" xfId="26896" xr:uid="{00000000-0005-0000-0000-00004C1A0000}"/>
    <cellStyle name="Millares 3 3 20" xfId="24492" xr:uid="{00000000-0005-0000-0000-00004D1A0000}"/>
    <cellStyle name="Millares 3 3 20 2" xfId="37671" xr:uid="{00000000-0005-0000-0000-00004E1A0000}"/>
    <cellStyle name="Millares 3 3 21" xfId="34431" xr:uid="{00000000-0005-0000-0000-00004F1A0000}"/>
    <cellStyle name="Millares 3 3 22" xfId="24748" xr:uid="{00000000-0005-0000-0000-0000501A0000}"/>
    <cellStyle name="Millares 3 3 23" xfId="21243" xr:uid="{00000000-0005-0000-0000-0000511A0000}"/>
    <cellStyle name="Millares 3 3 24" xfId="37937" xr:uid="{00000000-0005-0000-0000-0000521A0000}"/>
    <cellStyle name="Millares 3 3 25" xfId="37985" xr:uid="{00000000-0005-0000-0000-0000531A0000}"/>
    <cellStyle name="Millares 3 3 3" xfId="4442" xr:uid="{00000000-0005-0000-0000-0000541A0000}"/>
    <cellStyle name="Millares 3 3 3 10" xfId="14894" xr:uid="{00000000-0005-0000-0000-0000551A0000}"/>
    <cellStyle name="Millares 3 3 3 10 2" xfId="36025" xr:uid="{00000000-0005-0000-0000-0000561A0000}"/>
    <cellStyle name="Millares 3 3 3 10 3" xfId="28085" xr:uid="{00000000-0005-0000-0000-0000571A0000}"/>
    <cellStyle name="Millares 3 3 3 10 4" xfId="22837" xr:uid="{00000000-0005-0000-0000-0000581A0000}"/>
    <cellStyle name="Millares 3 3 3 11" xfId="15950" xr:uid="{00000000-0005-0000-0000-0000591A0000}"/>
    <cellStyle name="Millares 3 3 3 11 2" xfId="36255" xr:uid="{00000000-0005-0000-0000-00005A1A0000}"/>
    <cellStyle name="Millares 3 3 3 11 3" xfId="29141" xr:uid="{00000000-0005-0000-0000-00005B1A0000}"/>
    <cellStyle name="Millares 3 3 3 11 4" xfId="23067" xr:uid="{00000000-0005-0000-0000-00005C1A0000}"/>
    <cellStyle name="Millares 3 3 3 12" xfId="17231" xr:uid="{00000000-0005-0000-0000-00005D1A0000}"/>
    <cellStyle name="Millares 3 3 3 12 2" xfId="36510" xr:uid="{00000000-0005-0000-0000-00005E1A0000}"/>
    <cellStyle name="Millares 3 3 3 12 3" xfId="30422" xr:uid="{00000000-0005-0000-0000-00005F1A0000}"/>
    <cellStyle name="Millares 3 3 3 12 4" xfId="23331" xr:uid="{00000000-0005-0000-0000-0000601A0000}"/>
    <cellStyle name="Millares 3 3 3 13" xfId="18517" xr:uid="{00000000-0005-0000-0000-0000611A0000}"/>
    <cellStyle name="Millares 3 3 3 13 2" xfId="36765" xr:uid="{00000000-0005-0000-0000-0000621A0000}"/>
    <cellStyle name="Millares 3 3 3 13 3" xfId="31708" xr:uid="{00000000-0005-0000-0000-0000631A0000}"/>
    <cellStyle name="Millares 3 3 3 13 4" xfId="23586" xr:uid="{00000000-0005-0000-0000-0000641A0000}"/>
    <cellStyle name="Millares 3 3 3 14" xfId="19821" xr:uid="{00000000-0005-0000-0000-0000651A0000}"/>
    <cellStyle name="Millares 3 3 3 14 2" xfId="36994" xr:uid="{00000000-0005-0000-0000-0000661A0000}"/>
    <cellStyle name="Millares 3 3 3 14 3" xfId="33010" xr:uid="{00000000-0005-0000-0000-0000671A0000}"/>
    <cellStyle name="Millares 3 3 3 14 4" xfId="23815" xr:uid="{00000000-0005-0000-0000-0000681A0000}"/>
    <cellStyle name="Millares 3 3 3 15" xfId="24044" xr:uid="{00000000-0005-0000-0000-0000691A0000}"/>
    <cellStyle name="Millares 3 3 3 15 2" xfId="37223" xr:uid="{00000000-0005-0000-0000-00006A1A0000}"/>
    <cellStyle name="Millares 3 3 3 16" xfId="24273" xr:uid="{00000000-0005-0000-0000-00006B1A0000}"/>
    <cellStyle name="Millares 3 3 3 16 2" xfId="37452" xr:uid="{00000000-0005-0000-0000-00006C1A0000}"/>
    <cellStyle name="Millares 3 3 3 17" xfId="24524" xr:uid="{00000000-0005-0000-0000-00006D1A0000}"/>
    <cellStyle name="Millares 3 3 3 17 2" xfId="37703" xr:uid="{00000000-0005-0000-0000-00006E1A0000}"/>
    <cellStyle name="Millares 3 3 3 18" xfId="34535" xr:uid="{00000000-0005-0000-0000-00006F1A0000}"/>
    <cellStyle name="Millares 3 3 3 19" xfId="24957" xr:uid="{00000000-0005-0000-0000-0000701A0000}"/>
    <cellStyle name="Millares 3 3 3 2" xfId="12106" xr:uid="{00000000-0005-0000-0000-0000711A0000}"/>
    <cellStyle name="Millares 3 3 3 2 10" xfId="24382" xr:uid="{00000000-0005-0000-0000-0000721A0000}"/>
    <cellStyle name="Millares 3 3 3 2 10 2" xfId="37561" xr:uid="{00000000-0005-0000-0000-0000731A0000}"/>
    <cellStyle name="Millares 3 3 3 2 11" xfId="24633" xr:uid="{00000000-0005-0000-0000-0000741A0000}"/>
    <cellStyle name="Millares 3 3 3 2 11 2" xfId="37812" xr:uid="{00000000-0005-0000-0000-0000751A0000}"/>
    <cellStyle name="Millares 3 3 3 2 12" xfId="34792" xr:uid="{00000000-0005-0000-0000-0000761A0000}"/>
    <cellStyle name="Millares 3 3 3 2 13" xfId="25298" xr:uid="{00000000-0005-0000-0000-0000771A0000}"/>
    <cellStyle name="Millares 3 3 3 2 14" xfId="21604" xr:uid="{00000000-0005-0000-0000-0000781A0000}"/>
    <cellStyle name="Millares 3 3 3 2 2" xfId="13046" xr:uid="{00000000-0005-0000-0000-0000791A0000}"/>
    <cellStyle name="Millares 3 3 3 2 2 2" xfId="17065" xr:uid="{00000000-0005-0000-0000-00007A1A0000}"/>
    <cellStyle name="Millares 3 3 3 2 2 2 2" xfId="30256" xr:uid="{00000000-0005-0000-0000-00007B1A0000}"/>
    <cellStyle name="Millares 3 3 3 2 2 3" xfId="18345" xr:uid="{00000000-0005-0000-0000-00007C1A0000}"/>
    <cellStyle name="Millares 3 3 3 2 2 3 2" xfId="31536" xr:uid="{00000000-0005-0000-0000-00007D1A0000}"/>
    <cellStyle name="Millares 3 3 3 2 2 4" xfId="19631" xr:uid="{00000000-0005-0000-0000-00007E1A0000}"/>
    <cellStyle name="Millares 3 3 3 2 2 4 2" xfId="32822" xr:uid="{00000000-0005-0000-0000-00007F1A0000}"/>
    <cellStyle name="Millares 3 3 3 2 2 5" xfId="20935" xr:uid="{00000000-0005-0000-0000-0000801A0000}"/>
    <cellStyle name="Millares 3 3 3 2 2 5 2" xfId="34124" xr:uid="{00000000-0005-0000-0000-0000811A0000}"/>
    <cellStyle name="Millares 3 3 3 2 2 6" xfId="35649" xr:uid="{00000000-0005-0000-0000-0000821A0000}"/>
    <cellStyle name="Millares 3 3 3 2 2 7" xfId="26237" xr:uid="{00000000-0005-0000-0000-0000831A0000}"/>
    <cellStyle name="Millares 3 3 3 2 2 8" xfId="22461" xr:uid="{00000000-0005-0000-0000-0000841A0000}"/>
    <cellStyle name="Millares 3 3 3 2 3" xfId="14095" xr:uid="{00000000-0005-0000-0000-0000851A0000}"/>
    <cellStyle name="Millares 3 3 3 2 3 2" xfId="21180" xr:uid="{00000000-0005-0000-0000-0000861A0000}"/>
    <cellStyle name="Millares 3 3 3 2 3 2 2" xfId="34369" xr:uid="{00000000-0005-0000-0000-0000871A0000}"/>
    <cellStyle name="Millares 3 3 3 2 3 3" xfId="35894" xr:uid="{00000000-0005-0000-0000-0000881A0000}"/>
    <cellStyle name="Millares 3 3 3 2 3 4" xfId="27286" xr:uid="{00000000-0005-0000-0000-0000891A0000}"/>
    <cellStyle name="Millares 3 3 3 2 3 5" xfId="22706" xr:uid="{00000000-0005-0000-0000-00008A1A0000}"/>
    <cellStyle name="Millares 3 3 3 2 4" xfId="15151" xr:uid="{00000000-0005-0000-0000-00008B1A0000}"/>
    <cellStyle name="Millares 3 3 3 2 4 2" xfId="36134" xr:uid="{00000000-0005-0000-0000-00008C1A0000}"/>
    <cellStyle name="Millares 3 3 3 2 4 3" xfId="28342" xr:uid="{00000000-0005-0000-0000-00008D1A0000}"/>
    <cellStyle name="Millares 3 3 3 2 4 4" xfId="22946" xr:uid="{00000000-0005-0000-0000-00008E1A0000}"/>
    <cellStyle name="Millares 3 3 3 2 5" xfId="16207" xr:uid="{00000000-0005-0000-0000-00008F1A0000}"/>
    <cellStyle name="Millares 3 3 3 2 5 2" xfId="36364" xr:uid="{00000000-0005-0000-0000-0000901A0000}"/>
    <cellStyle name="Millares 3 3 3 2 5 3" xfId="29398" xr:uid="{00000000-0005-0000-0000-0000911A0000}"/>
    <cellStyle name="Millares 3 3 3 2 5 4" xfId="23176" xr:uid="{00000000-0005-0000-0000-0000921A0000}"/>
    <cellStyle name="Millares 3 3 3 2 6" xfId="17488" xr:uid="{00000000-0005-0000-0000-0000931A0000}"/>
    <cellStyle name="Millares 3 3 3 2 6 2" xfId="36619" xr:uid="{00000000-0005-0000-0000-0000941A0000}"/>
    <cellStyle name="Millares 3 3 3 2 6 3" xfId="30679" xr:uid="{00000000-0005-0000-0000-0000951A0000}"/>
    <cellStyle name="Millares 3 3 3 2 6 4" xfId="23440" xr:uid="{00000000-0005-0000-0000-0000961A0000}"/>
    <cellStyle name="Millares 3 3 3 2 7" xfId="18774" xr:uid="{00000000-0005-0000-0000-0000971A0000}"/>
    <cellStyle name="Millares 3 3 3 2 7 2" xfId="36874" xr:uid="{00000000-0005-0000-0000-0000981A0000}"/>
    <cellStyle name="Millares 3 3 3 2 7 3" xfId="31965" xr:uid="{00000000-0005-0000-0000-0000991A0000}"/>
    <cellStyle name="Millares 3 3 3 2 7 4" xfId="23695" xr:uid="{00000000-0005-0000-0000-00009A1A0000}"/>
    <cellStyle name="Millares 3 3 3 2 8" xfId="20078" xr:uid="{00000000-0005-0000-0000-00009B1A0000}"/>
    <cellStyle name="Millares 3 3 3 2 8 2" xfId="37103" xr:uid="{00000000-0005-0000-0000-00009C1A0000}"/>
    <cellStyle name="Millares 3 3 3 2 8 3" xfId="33267" xr:uid="{00000000-0005-0000-0000-00009D1A0000}"/>
    <cellStyle name="Millares 3 3 3 2 8 4" xfId="23924" xr:uid="{00000000-0005-0000-0000-00009E1A0000}"/>
    <cellStyle name="Millares 3 3 3 2 9" xfId="24153" xr:uid="{00000000-0005-0000-0000-00009F1A0000}"/>
    <cellStyle name="Millares 3 3 3 2 9 2" xfId="37332" xr:uid="{00000000-0005-0000-0000-0000A01A0000}"/>
    <cellStyle name="Millares 3 3 3 20" xfId="21347" xr:uid="{00000000-0005-0000-0000-0000A11A0000}"/>
    <cellStyle name="Millares 3 3 3 3" xfId="12202" xr:uid="{00000000-0005-0000-0000-0000A21A0000}"/>
    <cellStyle name="Millares 3 3 3 3 10" xfId="25394" xr:uid="{00000000-0005-0000-0000-0000A31A0000}"/>
    <cellStyle name="Millares 3 3 3 3 11" xfId="21700" xr:uid="{00000000-0005-0000-0000-0000A41A0000}"/>
    <cellStyle name="Millares 3 3 3 3 2" xfId="13142" xr:uid="{00000000-0005-0000-0000-0000A51A0000}"/>
    <cellStyle name="Millares 3 3 3 3 2 2" xfId="26333" xr:uid="{00000000-0005-0000-0000-0000A61A0000}"/>
    <cellStyle name="Millares 3 3 3 3 3" xfId="14191" xr:uid="{00000000-0005-0000-0000-0000A71A0000}"/>
    <cellStyle name="Millares 3 3 3 3 3 2" xfId="27382" xr:uid="{00000000-0005-0000-0000-0000A81A0000}"/>
    <cellStyle name="Millares 3 3 3 3 4" xfId="15247" xr:uid="{00000000-0005-0000-0000-0000A91A0000}"/>
    <cellStyle name="Millares 3 3 3 3 4 2" xfId="28438" xr:uid="{00000000-0005-0000-0000-0000AA1A0000}"/>
    <cellStyle name="Millares 3 3 3 3 5" xfId="16303" xr:uid="{00000000-0005-0000-0000-0000AB1A0000}"/>
    <cellStyle name="Millares 3 3 3 3 5 2" xfId="29494" xr:uid="{00000000-0005-0000-0000-0000AC1A0000}"/>
    <cellStyle name="Millares 3 3 3 3 6" xfId="17584" xr:uid="{00000000-0005-0000-0000-0000AD1A0000}"/>
    <cellStyle name="Millares 3 3 3 3 6 2" xfId="30775" xr:uid="{00000000-0005-0000-0000-0000AE1A0000}"/>
    <cellStyle name="Millares 3 3 3 3 7" xfId="18870" xr:uid="{00000000-0005-0000-0000-0000AF1A0000}"/>
    <cellStyle name="Millares 3 3 3 3 7 2" xfId="32061" xr:uid="{00000000-0005-0000-0000-0000B01A0000}"/>
    <cellStyle name="Millares 3 3 3 3 8" xfId="20174" xr:uid="{00000000-0005-0000-0000-0000B11A0000}"/>
    <cellStyle name="Millares 3 3 3 3 8 2" xfId="33363" xr:uid="{00000000-0005-0000-0000-0000B21A0000}"/>
    <cellStyle name="Millares 3 3 3 3 9" xfId="34888" xr:uid="{00000000-0005-0000-0000-0000B31A0000}"/>
    <cellStyle name="Millares 3 3 3 4" xfId="12307" xr:uid="{00000000-0005-0000-0000-0000B41A0000}"/>
    <cellStyle name="Millares 3 3 3 4 10" xfId="25499" xr:uid="{00000000-0005-0000-0000-0000B51A0000}"/>
    <cellStyle name="Millares 3 3 3 4 11" xfId="21805" xr:uid="{00000000-0005-0000-0000-0000B61A0000}"/>
    <cellStyle name="Millares 3 3 3 4 2" xfId="13247" xr:uid="{00000000-0005-0000-0000-0000B71A0000}"/>
    <cellStyle name="Millares 3 3 3 4 2 2" xfId="26438" xr:uid="{00000000-0005-0000-0000-0000B81A0000}"/>
    <cellStyle name="Millares 3 3 3 4 3" xfId="14296" xr:uid="{00000000-0005-0000-0000-0000B91A0000}"/>
    <cellStyle name="Millares 3 3 3 4 3 2" xfId="27487" xr:uid="{00000000-0005-0000-0000-0000BA1A0000}"/>
    <cellStyle name="Millares 3 3 3 4 4" xfId="15352" xr:uid="{00000000-0005-0000-0000-0000BB1A0000}"/>
    <cellStyle name="Millares 3 3 3 4 4 2" xfId="28543" xr:uid="{00000000-0005-0000-0000-0000BC1A0000}"/>
    <cellStyle name="Millares 3 3 3 4 5" xfId="16408" xr:uid="{00000000-0005-0000-0000-0000BD1A0000}"/>
    <cellStyle name="Millares 3 3 3 4 5 2" xfId="29599" xr:uid="{00000000-0005-0000-0000-0000BE1A0000}"/>
    <cellStyle name="Millares 3 3 3 4 6" xfId="17689" xr:uid="{00000000-0005-0000-0000-0000BF1A0000}"/>
    <cellStyle name="Millares 3 3 3 4 6 2" xfId="30880" xr:uid="{00000000-0005-0000-0000-0000C01A0000}"/>
    <cellStyle name="Millares 3 3 3 4 7" xfId="18975" xr:uid="{00000000-0005-0000-0000-0000C11A0000}"/>
    <cellStyle name="Millares 3 3 3 4 7 2" xfId="32166" xr:uid="{00000000-0005-0000-0000-0000C21A0000}"/>
    <cellStyle name="Millares 3 3 3 4 8" xfId="20279" xr:uid="{00000000-0005-0000-0000-0000C31A0000}"/>
    <cellStyle name="Millares 3 3 3 4 8 2" xfId="33468" xr:uid="{00000000-0005-0000-0000-0000C41A0000}"/>
    <cellStyle name="Millares 3 3 3 4 9" xfId="34993" xr:uid="{00000000-0005-0000-0000-0000C51A0000}"/>
    <cellStyle name="Millares 3 3 3 5" xfId="12472" xr:uid="{00000000-0005-0000-0000-0000C61A0000}"/>
    <cellStyle name="Millares 3 3 3 5 10" xfId="25664" xr:uid="{00000000-0005-0000-0000-0000C71A0000}"/>
    <cellStyle name="Millares 3 3 3 5 11" xfId="21966" xr:uid="{00000000-0005-0000-0000-0000C81A0000}"/>
    <cellStyle name="Millares 3 3 3 5 2" xfId="13408" xr:uid="{00000000-0005-0000-0000-0000C91A0000}"/>
    <cellStyle name="Millares 3 3 3 5 2 2" xfId="26599" xr:uid="{00000000-0005-0000-0000-0000CA1A0000}"/>
    <cellStyle name="Millares 3 3 3 5 3" xfId="14457" xr:uid="{00000000-0005-0000-0000-0000CB1A0000}"/>
    <cellStyle name="Millares 3 3 3 5 3 2" xfId="27648" xr:uid="{00000000-0005-0000-0000-0000CC1A0000}"/>
    <cellStyle name="Millares 3 3 3 5 4" xfId="15513" xr:uid="{00000000-0005-0000-0000-0000CD1A0000}"/>
    <cellStyle name="Millares 3 3 3 5 4 2" xfId="28704" xr:uid="{00000000-0005-0000-0000-0000CE1A0000}"/>
    <cellStyle name="Millares 3 3 3 5 5" xfId="16569" xr:uid="{00000000-0005-0000-0000-0000CF1A0000}"/>
    <cellStyle name="Millares 3 3 3 5 5 2" xfId="29760" xr:uid="{00000000-0005-0000-0000-0000D01A0000}"/>
    <cellStyle name="Millares 3 3 3 5 6" xfId="17850" xr:uid="{00000000-0005-0000-0000-0000D11A0000}"/>
    <cellStyle name="Millares 3 3 3 5 6 2" xfId="31041" xr:uid="{00000000-0005-0000-0000-0000D21A0000}"/>
    <cellStyle name="Millares 3 3 3 5 7" xfId="19136" xr:uid="{00000000-0005-0000-0000-0000D31A0000}"/>
    <cellStyle name="Millares 3 3 3 5 7 2" xfId="32327" xr:uid="{00000000-0005-0000-0000-0000D41A0000}"/>
    <cellStyle name="Millares 3 3 3 5 8" xfId="20440" xr:uid="{00000000-0005-0000-0000-0000D51A0000}"/>
    <cellStyle name="Millares 3 3 3 5 8 2" xfId="33629" xr:uid="{00000000-0005-0000-0000-0000D61A0000}"/>
    <cellStyle name="Millares 3 3 3 5 9" xfId="35154" xr:uid="{00000000-0005-0000-0000-0000D71A0000}"/>
    <cellStyle name="Millares 3 3 3 6" xfId="12586" xr:uid="{00000000-0005-0000-0000-0000D81A0000}"/>
    <cellStyle name="Millares 3 3 3 6 10" xfId="25778" xr:uid="{00000000-0005-0000-0000-0000D91A0000}"/>
    <cellStyle name="Millares 3 3 3 6 11" xfId="22080" xr:uid="{00000000-0005-0000-0000-0000DA1A0000}"/>
    <cellStyle name="Millares 3 3 3 6 2" xfId="13522" xr:uid="{00000000-0005-0000-0000-0000DB1A0000}"/>
    <cellStyle name="Millares 3 3 3 6 2 2" xfId="26713" xr:uid="{00000000-0005-0000-0000-0000DC1A0000}"/>
    <cellStyle name="Millares 3 3 3 6 3" xfId="14571" xr:uid="{00000000-0005-0000-0000-0000DD1A0000}"/>
    <cellStyle name="Millares 3 3 3 6 3 2" xfId="27762" xr:uid="{00000000-0005-0000-0000-0000DE1A0000}"/>
    <cellStyle name="Millares 3 3 3 6 4" xfId="15627" xr:uid="{00000000-0005-0000-0000-0000DF1A0000}"/>
    <cellStyle name="Millares 3 3 3 6 4 2" xfId="28818" xr:uid="{00000000-0005-0000-0000-0000E01A0000}"/>
    <cellStyle name="Millares 3 3 3 6 5" xfId="16683" xr:uid="{00000000-0005-0000-0000-0000E11A0000}"/>
    <cellStyle name="Millares 3 3 3 6 5 2" xfId="29874" xr:uid="{00000000-0005-0000-0000-0000E21A0000}"/>
    <cellStyle name="Millares 3 3 3 6 6" xfId="17964" xr:uid="{00000000-0005-0000-0000-0000E31A0000}"/>
    <cellStyle name="Millares 3 3 3 6 6 2" xfId="31155" xr:uid="{00000000-0005-0000-0000-0000E41A0000}"/>
    <cellStyle name="Millares 3 3 3 6 7" xfId="19250" xr:uid="{00000000-0005-0000-0000-0000E51A0000}"/>
    <cellStyle name="Millares 3 3 3 6 7 2" xfId="32441" xr:uid="{00000000-0005-0000-0000-0000E61A0000}"/>
    <cellStyle name="Millares 3 3 3 6 8" xfId="20554" xr:uid="{00000000-0005-0000-0000-0000E71A0000}"/>
    <cellStyle name="Millares 3 3 3 6 8 2" xfId="33743" xr:uid="{00000000-0005-0000-0000-0000E81A0000}"/>
    <cellStyle name="Millares 3 3 3 6 9" xfId="35268" xr:uid="{00000000-0005-0000-0000-0000E91A0000}"/>
    <cellStyle name="Millares 3 3 3 7" xfId="13673" xr:uid="{00000000-0005-0000-0000-0000EA1A0000}"/>
    <cellStyle name="Millares 3 3 3 7 10" xfId="22231" xr:uid="{00000000-0005-0000-0000-0000EB1A0000}"/>
    <cellStyle name="Millares 3 3 3 7 2" xfId="14722" xr:uid="{00000000-0005-0000-0000-0000EC1A0000}"/>
    <cellStyle name="Millares 3 3 3 7 2 2" xfId="27913" xr:uid="{00000000-0005-0000-0000-0000ED1A0000}"/>
    <cellStyle name="Millares 3 3 3 7 3" xfId="15778" xr:uid="{00000000-0005-0000-0000-0000EE1A0000}"/>
    <cellStyle name="Millares 3 3 3 7 3 2" xfId="28969" xr:uid="{00000000-0005-0000-0000-0000EF1A0000}"/>
    <cellStyle name="Millares 3 3 3 7 4" xfId="16834" xr:uid="{00000000-0005-0000-0000-0000F01A0000}"/>
    <cellStyle name="Millares 3 3 3 7 4 2" xfId="30025" xr:uid="{00000000-0005-0000-0000-0000F11A0000}"/>
    <cellStyle name="Millares 3 3 3 7 5" xfId="18115" xr:uid="{00000000-0005-0000-0000-0000F21A0000}"/>
    <cellStyle name="Millares 3 3 3 7 5 2" xfId="31306" xr:uid="{00000000-0005-0000-0000-0000F31A0000}"/>
    <cellStyle name="Millares 3 3 3 7 6" xfId="19401" xr:uid="{00000000-0005-0000-0000-0000F41A0000}"/>
    <cellStyle name="Millares 3 3 3 7 6 2" xfId="32592" xr:uid="{00000000-0005-0000-0000-0000F51A0000}"/>
    <cellStyle name="Millares 3 3 3 7 7" xfId="20705" xr:uid="{00000000-0005-0000-0000-0000F61A0000}"/>
    <cellStyle name="Millares 3 3 3 7 7 2" xfId="33894" xr:uid="{00000000-0005-0000-0000-0000F71A0000}"/>
    <cellStyle name="Millares 3 3 3 7 8" xfId="35419" xr:uid="{00000000-0005-0000-0000-0000F81A0000}"/>
    <cellStyle name="Millares 3 3 3 7 9" xfId="26864" xr:uid="{00000000-0005-0000-0000-0000F91A0000}"/>
    <cellStyle name="Millares 3 3 3 8" xfId="12789" xr:uid="{00000000-0005-0000-0000-0000FA1A0000}"/>
    <cellStyle name="Millares 3 3 3 8 2" xfId="16956" xr:uid="{00000000-0005-0000-0000-0000FB1A0000}"/>
    <cellStyle name="Millares 3 3 3 8 2 2" xfId="30147" xr:uid="{00000000-0005-0000-0000-0000FC1A0000}"/>
    <cellStyle name="Millares 3 3 3 8 3" xfId="18236" xr:uid="{00000000-0005-0000-0000-0000FD1A0000}"/>
    <cellStyle name="Millares 3 3 3 8 3 2" xfId="31427" xr:uid="{00000000-0005-0000-0000-0000FE1A0000}"/>
    <cellStyle name="Millares 3 3 3 8 4" xfId="19522" xr:uid="{00000000-0005-0000-0000-0000FF1A0000}"/>
    <cellStyle name="Millares 3 3 3 8 4 2" xfId="32713" xr:uid="{00000000-0005-0000-0000-0000001B0000}"/>
    <cellStyle name="Millares 3 3 3 8 5" xfId="20826" xr:uid="{00000000-0005-0000-0000-0000011B0000}"/>
    <cellStyle name="Millares 3 3 3 8 5 2" xfId="34015" xr:uid="{00000000-0005-0000-0000-0000021B0000}"/>
    <cellStyle name="Millares 3 3 3 8 6" xfId="35540" xr:uid="{00000000-0005-0000-0000-0000031B0000}"/>
    <cellStyle name="Millares 3 3 3 8 7" xfId="25980" xr:uid="{00000000-0005-0000-0000-0000041B0000}"/>
    <cellStyle name="Millares 3 3 3 8 8" xfId="22352" xr:uid="{00000000-0005-0000-0000-0000051B0000}"/>
    <cellStyle name="Millares 3 3 3 9" xfId="13838" xr:uid="{00000000-0005-0000-0000-0000061B0000}"/>
    <cellStyle name="Millares 3 3 3 9 2" xfId="21071" xr:uid="{00000000-0005-0000-0000-0000071B0000}"/>
    <cellStyle name="Millares 3 3 3 9 2 2" xfId="34260" xr:uid="{00000000-0005-0000-0000-0000081B0000}"/>
    <cellStyle name="Millares 3 3 3 9 3" xfId="35785" xr:uid="{00000000-0005-0000-0000-0000091B0000}"/>
    <cellStyle name="Millares 3 3 3 9 4" xfId="27029" xr:uid="{00000000-0005-0000-0000-00000A1B0000}"/>
    <cellStyle name="Millares 3 3 3 9 5" xfId="22597" xr:uid="{00000000-0005-0000-0000-00000B1B0000}"/>
    <cellStyle name="Millares 3 3 4" xfId="11999" xr:uid="{00000000-0005-0000-0000-00000C1B0000}"/>
    <cellStyle name="Millares 3 3 4 10" xfId="24350" xr:uid="{00000000-0005-0000-0000-00000D1B0000}"/>
    <cellStyle name="Millares 3 3 4 10 2" xfId="37529" xr:uid="{00000000-0005-0000-0000-00000E1B0000}"/>
    <cellStyle name="Millares 3 3 4 11" xfId="24601" xr:uid="{00000000-0005-0000-0000-00000F1B0000}"/>
    <cellStyle name="Millares 3 3 4 11 2" xfId="37780" xr:uid="{00000000-0005-0000-0000-0000101B0000}"/>
    <cellStyle name="Millares 3 3 4 12" xfId="34686" xr:uid="{00000000-0005-0000-0000-0000111B0000}"/>
    <cellStyle name="Millares 3 3 4 13" xfId="25191" xr:uid="{00000000-0005-0000-0000-0000121B0000}"/>
    <cellStyle name="Millares 3 3 4 14" xfId="21498" xr:uid="{00000000-0005-0000-0000-0000131B0000}"/>
    <cellStyle name="Millares 3 3 4 2" xfId="12940" xr:uid="{00000000-0005-0000-0000-0000141B0000}"/>
    <cellStyle name="Millares 3 3 4 2 2" xfId="17033" xr:uid="{00000000-0005-0000-0000-0000151B0000}"/>
    <cellStyle name="Millares 3 3 4 2 2 2" xfId="30224" xr:uid="{00000000-0005-0000-0000-0000161B0000}"/>
    <cellStyle name="Millares 3 3 4 2 3" xfId="18313" xr:uid="{00000000-0005-0000-0000-0000171B0000}"/>
    <cellStyle name="Millares 3 3 4 2 3 2" xfId="31504" xr:uid="{00000000-0005-0000-0000-0000181B0000}"/>
    <cellStyle name="Millares 3 3 4 2 4" xfId="19599" xr:uid="{00000000-0005-0000-0000-0000191B0000}"/>
    <cellStyle name="Millares 3 3 4 2 4 2" xfId="32790" xr:uid="{00000000-0005-0000-0000-00001A1B0000}"/>
    <cellStyle name="Millares 3 3 4 2 5" xfId="20903" xr:uid="{00000000-0005-0000-0000-00001B1B0000}"/>
    <cellStyle name="Millares 3 3 4 2 5 2" xfId="34092" xr:uid="{00000000-0005-0000-0000-00001C1B0000}"/>
    <cellStyle name="Millares 3 3 4 2 6" xfId="35617" xr:uid="{00000000-0005-0000-0000-00001D1B0000}"/>
    <cellStyle name="Millares 3 3 4 2 7" xfId="26131" xr:uid="{00000000-0005-0000-0000-00001E1B0000}"/>
    <cellStyle name="Millares 3 3 4 2 8" xfId="22429" xr:uid="{00000000-0005-0000-0000-00001F1B0000}"/>
    <cellStyle name="Millares 3 3 4 3" xfId="13989" xr:uid="{00000000-0005-0000-0000-0000201B0000}"/>
    <cellStyle name="Millares 3 3 4 3 2" xfId="21148" xr:uid="{00000000-0005-0000-0000-0000211B0000}"/>
    <cellStyle name="Millares 3 3 4 3 2 2" xfId="34337" xr:uid="{00000000-0005-0000-0000-0000221B0000}"/>
    <cellStyle name="Millares 3 3 4 3 3" xfId="35862" xr:uid="{00000000-0005-0000-0000-0000231B0000}"/>
    <cellStyle name="Millares 3 3 4 3 4" xfId="27180" xr:uid="{00000000-0005-0000-0000-0000241B0000}"/>
    <cellStyle name="Millares 3 3 4 3 5" xfId="22674" xr:uid="{00000000-0005-0000-0000-0000251B0000}"/>
    <cellStyle name="Millares 3 3 4 4" xfId="15045" xr:uid="{00000000-0005-0000-0000-0000261B0000}"/>
    <cellStyle name="Millares 3 3 4 4 2" xfId="36102" xr:uid="{00000000-0005-0000-0000-0000271B0000}"/>
    <cellStyle name="Millares 3 3 4 4 3" xfId="28236" xr:uid="{00000000-0005-0000-0000-0000281B0000}"/>
    <cellStyle name="Millares 3 3 4 4 4" xfId="22914" xr:uid="{00000000-0005-0000-0000-0000291B0000}"/>
    <cellStyle name="Millares 3 3 4 5" xfId="16101" xr:uid="{00000000-0005-0000-0000-00002A1B0000}"/>
    <cellStyle name="Millares 3 3 4 5 2" xfId="36332" xr:uid="{00000000-0005-0000-0000-00002B1B0000}"/>
    <cellStyle name="Millares 3 3 4 5 3" xfId="29292" xr:uid="{00000000-0005-0000-0000-00002C1B0000}"/>
    <cellStyle name="Millares 3 3 4 5 4" xfId="23144" xr:uid="{00000000-0005-0000-0000-00002D1B0000}"/>
    <cellStyle name="Millares 3 3 4 6" xfId="17382" xr:uid="{00000000-0005-0000-0000-00002E1B0000}"/>
    <cellStyle name="Millares 3 3 4 6 2" xfId="36587" xr:uid="{00000000-0005-0000-0000-00002F1B0000}"/>
    <cellStyle name="Millares 3 3 4 6 3" xfId="30573" xr:uid="{00000000-0005-0000-0000-0000301B0000}"/>
    <cellStyle name="Millares 3 3 4 6 4" xfId="23408" xr:uid="{00000000-0005-0000-0000-0000311B0000}"/>
    <cellStyle name="Millares 3 3 4 7" xfId="18668" xr:uid="{00000000-0005-0000-0000-0000321B0000}"/>
    <cellStyle name="Millares 3 3 4 7 2" xfId="36842" xr:uid="{00000000-0005-0000-0000-0000331B0000}"/>
    <cellStyle name="Millares 3 3 4 7 3" xfId="31859" xr:uid="{00000000-0005-0000-0000-0000341B0000}"/>
    <cellStyle name="Millares 3 3 4 7 4" xfId="23663" xr:uid="{00000000-0005-0000-0000-0000351B0000}"/>
    <cellStyle name="Millares 3 3 4 8" xfId="19972" xr:uid="{00000000-0005-0000-0000-0000361B0000}"/>
    <cellStyle name="Millares 3 3 4 8 2" xfId="37071" xr:uid="{00000000-0005-0000-0000-0000371B0000}"/>
    <cellStyle name="Millares 3 3 4 8 3" xfId="33161" xr:uid="{00000000-0005-0000-0000-0000381B0000}"/>
    <cellStyle name="Millares 3 3 4 8 4" xfId="23892" xr:uid="{00000000-0005-0000-0000-0000391B0000}"/>
    <cellStyle name="Millares 3 3 4 9" xfId="24121" xr:uid="{00000000-0005-0000-0000-00003A1B0000}"/>
    <cellStyle name="Millares 3 3 4 9 2" xfId="37300" xr:uid="{00000000-0005-0000-0000-00003B1B0000}"/>
    <cellStyle name="Millares 3 3 5" xfId="12074" xr:uid="{00000000-0005-0000-0000-00003C1B0000}"/>
    <cellStyle name="Millares 3 3 5 10" xfId="25266" xr:uid="{00000000-0005-0000-0000-00003D1B0000}"/>
    <cellStyle name="Millares 3 3 5 11" xfId="21572" xr:uid="{00000000-0005-0000-0000-00003E1B0000}"/>
    <cellStyle name="Millares 3 3 5 2" xfId="13014" xr:uid="{00000000-0005-0000-0000-00003F1B0000}"/>
    <cellStyle name="Millares 3 3 5 2 2" xfId="26205" xr:uid="{00000000-0005-0000-0000-0000401B0000}"/>
    <cellStyle name="Millares 3 3 5 3" xfId="14063" xr:uid="{00000000-0005-0000-0000-0000411B0000}"/>
    <cellStyle name="Millares 3 3 5 3 2" xfId="27254" xr:uid="{00000000-0005-0000-0000-0000421B0000}"/>
    <cellStyle name="Millares 3 3 5 4" xfId="15119" xr:uid="{00000000-0005-0000-0000-0000431B0000}"/>
    <cellStyle name="Millares 3 3 5 4 2" xfId="28310" xr:uid="{00000000-0005-0000-0000-0000441B0000}"/>
    <cellStyle name="Millares 3 3 5 5" xfId="16175" xr:uid="{00000000-0005-0000-0000-0000451B0000}"/>
    <cellStyle name="Millares 3 3 5 5 2" xfId="29366" xr:uid="{00000000-0005-0000-0000-0000461B0000}"/>
    <cellStyle name="Millares 3 3 5 6" xfId="17456" xr:uid="{00000000-0005-0000-0000-0000471B0000}"/>
    <cellStyle name="Millares 3 3 5 6 2" xfId="30647" xr:uid="{00000000-0005-0000-0000-0000481B0000}"/>
    <cellStyle name="Millares 3 3 5 7" xfId="18742" xr:uid="{00000000-0005-0000-0000-0000491B0000}"/>
    <cellStyle name="Millares 3 3 5 7 2" xfId="31933" xr:uid="{00000000-0005-0000-0000-00004A1B0000}"/>
    <cellStyle name="Millares 3 3 5 8" xfId="20046" xr:uid="{00000000-0005-0000-0000-00004B1B0000}"/>
    <cellStyle name="Millares 3 3 5 8 2" xfId="33235" xr:uid="{00000000-0005-0000-0000-00004C1B0000}"/>
    <cellStyle name="Millares 3 3 5 9" xfId="34760" xr:uid="{00000000-0005-0000-0000-00004D1B0000}"/>
    <cellStyle name="Millares 3 3 6" xfId="12170" xr:uid="{00000000-0005-0000-0000-00004E1B0000}"/>
    <cellStyle name="Millares 3 3 6 10" xfId="25362" xr:uid="{00000000-0005-0000-0000-00004F1B0000}"/>
    <cellStyle name="Millares 3 3 6 11" xfId="21668" xr:uid="{00000000-0005-0000-0000-0000501B0000}"/>
    <cellStyle name="Millares 3 3 6 2" xfId="13110" xr:uid="{00000000-0005-0000-0000-0000511B0000}"/>
    <cellStyle name="Millares 3 3 6 2 2" xfId="26301" xr:uid="{00000000-0005-0000-0000-0000521B0000}"/>
    <cellStyle name="Millares 3 3 6 3" xfId="14159" xr:uid="{00000000-0005-0000-0000-0000531B0000}"/>
    <cellStyle name="Millares 3 3 6 3 2" xfId="27350" xr:uid="{00000000-0005-0000-0000-0000541B0000}"/>
    <cellStyle name="Millares 3 3 6 4" xfId="15215" xr:uid="{00000000-0005-0000-0000-0000551B0000}"/>
    <cellStyle name="Millares 3 3 6 4 2" xfId="28406" xr:uid="{00000000-0005-0000-0000-0000561B0000}"/>
    <cellStyle name="Millares 3 3 6 5" xfId="16271" xr:uid="{00000000-0005-0000-0000-0000571B0000}"/>
    <cellStyle name="Millares 3 3 6 5 2" xfId="29462" xr:uid="{00000000-0005-0000-0000-0000581B0000}"/>
    <cellStyle name="Millares 3 3 6 6" xfId="17552" xr:uid="{00000000-0005-0000-0000-0000591B0000}"/>
    <cellStyle name="Millares 3 3 6 6 2" xfId="30743" xr:uid="{00000000-0005-0000-0000-00005A1B0000}"/>
    <cellStyle name="Millares 3 3 6 7" xfId="18838" xr:uid="{00000000-0005-0000-0000-00005B1B0000}"/>
    <cellStyle name="Millares 3 3 6 7 2" xfId="32029" xr:uid="{00000000-0005-0000-0000-00005C1B0000}"/>
    <cellStyle name="Millares 3 3 6 8" xfId="20142" xr:uid="{00000000-0005-0000-0000-00005D1B0000}"/>
    <cellStyle name="Millares 3 3 6 8 2" xfId="33331" xr:uid="{00000000-0005-0000-0000-00005E1B0000}"/>
    <cellStyle name="Millares 3 3 6 9" xfId="34856" xr:uid="{00000000-0005-0000-0000-00005F1B0000}"/>
    <cellStyle name="Millares 3 3 7" xfId="12275" xr:uid="{00000000-0005-0000-0000-0000601B0000}"/>
    <cellStyle name="Millares 3 3 7 10" xfId="25467" xr:uid="{00000000-0005-0000-0000-0000611B0000}"/>
    <cellStyle name="Millares 3 3 7 11" xfId="21773" xr:uid="{00000000-0005-0000-0000-0000621B0000}"/>
    <cellStyle name="Millares 3 3 7 2" xfId="13215" xr:uid="{00000000-0005-0000-0000-0000631B0000}"/>
    <cellStyle name="Millares 3 3 7 2 2" xfId="26406" xr:uid="{00000000-0005-0000-0000-0000641B0000}"/>
    <cellStyle name="Millares 3 3 7 3" xfId="14264" xr:uid="{00000000-0005-0000-0000-0000651B0000}"/>
    <cellStyle name="Millares 3 3 7 3 2" xfId="27455" xr:uid="{00000000-0005-0000-0000-0000661B0000}"/>
    <cellStyle name="Millares 3 3 7 4" xfId="15320" xr:uid="{00000000-0005-0000-0000-0000671B0000}"/>
    <cellStyle name="Millares 3 3 7 4 2" xfId="28511" xr:uid="{00000000-0005-0000-0000-0000681B0000}"/>
    <cellStyle name="Millares 3 3 7 5" xfId="16376" xr:uid="{00000000-0005-0000-0000-0000691B0000}"/>
    <cellStyle name="Millares 3 3 7 5 2" xfId="29567" xr:uid="{00000000-0005-0000-0000-00006A1B0000}"/>
    <cellStyle name="Millares 3 3 7 6" xfId="17657" xr:uid="{00000000-0005-0000-0000-00006B1B0000}"/>
    <cellStyle name="Millares 3 3 7 6 2" xfId="30848" xr:uid="{00000000-0005-0000-0000-00006C1B0000}"/>
    <cellStyle name="Millares 3 3 7 7" xfId="18943" xr:uid="{00000000-0005-0000-0000-00006D1B0000}"/>
    <cellStyle name="Millares 3 3 7 7 2" xfId="32134" xr:uid="{00000000-0005-0000-0000-00006E1B0000}"/>
    <cellStyle name="Millares 3 3 7 8" xfId="20247" xr:uid="{00000000-0005-0000-0000-00006F1B0000}"/>
    <cellStyle name="Millares 3 3 7 8 2" xfId="33436" xr:uid="{00000000-0005-0000-0000-0000701B0000}"/>
    <cellStyle name="Millares 3 3 7 9" xfId="34961" xr:uid="{00000000-0005-0000-0000-0000711B0000}"/>
    <cellStyle name="Millares 3 3 8" xfId="12440" xr:uid="{00000000-0005-0000-0000-0000721B0000}"/>
    <cellStyle name="Millares 3 3 8 10" xfId="25632" xr:uid="{00000000-0005-0000-0000-0000731B0000}"/>
    <cellStyle name="Millares 3 3 8 11" xfId="21934" xr:uid="{00000000-0005-0000-0000-0000741B0000}"/>
    <cellStyle name="Millares 3 3 8 2" xfId="13376" xr:uid="{00000000-0005-0000-0000-0000751B0000}"/>
    <cellStyle name="Millares 3 3 8 2 2" xfId="26567" xr:uid="{00000000-0005-0000-0000-0000761B0000}"/>
    <cellStyle name="Millares 3 3 8 3" xfId="14425" xr:uid="{00000000-0005-0000-0000-0000771B0000}"/>
    <cellStyle name="Millares 3 3 8 3 2" xfId="27616" xr:uid="{00000000-0005-0000-0000-0000781B0000}"/>
    <cellStyle name="Millares 3 3 8 4" xfId="15481" xr:uid="{00000000-0005-0000-0000-0000791B0000}"/>
    <cellStyle name="Millares 3 3 8 4 2" xfId="28672" xr:uid="{00000000-0005-0000-0000-00007A1B0000}"/>
    <cellStyle name="Millares 3 3 8 5" xfId="16537" xr:uid="{00000000-0005-0000-0000-00007B1B0000}"/>
    <cellStyle name="Millares 3 3 8 5 2" xfId="29728" xr:uid="{00000000-0005-0000-0000-00007C1B0000}"/>
    <cellStyle name="Millares 3 3 8 6" xfId="17818" xr:uid="{00000000-0005-0000-0000-00007D1B0000}"/>
    <cellStyle name="Millares 3 3 8 6 2" xfId="31009" xr:uid="{00000000-0005-0000-0000-00007E1B0000}"/>
    <cellStyle name="Millares 3 3 8 7" xfId="19104" xr:uid="{00000000-0005-0000-0000-00007F1B0000}"/>
    <cellStyle name="Millares 3 3 8 7 2" xfId="32295" xr:uid="{00000000-0005-0000-0000-0000801B0000}"/>
    <cellStyle name="Millares 3 3 8 8" xfId="20408" xr:uid="{00000000-0005-0000-0000-0000811B0000}"/>
    <cellStyle name="Millares 3 3 8 8 2" xfId="33597" xr:uid="{00000000-0005-0000-0000-0000821B0000}"/>
    <cellStyle name="Millares 3 3 8 9" xfId="35122" xr:uid="{00000000-0005-0000-0000-0000831B0000}"/>
    <cellStyle name="Millares 3 3 9" xfId="12554" xr:uid="{00000000-0005-0000-0000-0000841B0000}"/>
    <cellStyle name="Millares 3 3 9 10" xfId="25746" xr:uid="{00000000-0005-0000-0000-0000851B0000}"/>
    <cellStyle name="Millares 3 3 9 11" xfId="22048" xr:uid="{00000000-0005-0000-0000-0000861B0000}"/>
    <cellStyle name="Millares 3 3 9 2" xfId="13490" xr:uid="{00000000-0005-0000-0000-0000871B0000}"/>
    <cellStyle name="Millares 3 3 9 2 2" xfId="26681" xr:uid="{00000000-0005-0000-0000-0000881B0000}"/>
    <cellStyle name="Millares 3 3 9 3" xfId="14539" xr:uid="{00000000-0005-0000-0000-0000891B0000}"/>
    <cellStyle name="Millares 3 3 9 3 2" xfId="27730" xr:uid="{00000000-0005-0000-0000-00008A1B0000}"/>
    <cellStyle name="Millares 3 3 9 4" xfId="15595" xr:uid="{00000000-0005-0000-0000-00008B1B0000}"/>
    <cellStyle name="Millares 3 3 9 4 2" xfId="28786" xr:uid="{00000000-0005-0000-0000-00008C1B0000}"/>
    <cellStyle name="Millares 3 3 9 5" xfId="16651" xr:uid="{00000000-0005-0000-0000-00008D1B0000}"/>
    <cellStyle name="Millares 3 3 9 5 2" xfId="29842" xr:uid="{00000000-0005-0000-0000-00008E1B0000}"/>
    <cellStyle name="Millares 3 3 9 6" xfId="17932" xr:uid="{00000000-0005-0000-0000-00008F1B0000}"/>
    <cellStyle name="Millares 3 3 9 6 2" xfId="31123" xr:uid="{00000000-0005-0000-0000-0000901B0000}"/>
    <cellStyle name="Millares 3 3 9 7" xfId="19218" xr:uid="{00000000-0005-0000-0000-0000911B0000}"/>
    <cellStyle name="Millares 3 3 9 7 2" xfId="32409" xr:uid="{00000000-0005-0000-0000-0000921B0000}"/>
    <cellStyle name="Millares 3 3 9 8" xfId="20522" xr:uid="{00000000-0005-0000-0000-0000931B0000}"/>
    <cellStyle name="Millares 3 3 9 8 2" xfId="33711" xr:uid="{00000000-0005-0000-0000-0000941B0000}"/>
    <cellStyle name="Millares 3 3 9 9" xfId="35236" xr:uid="{00000000-0005-0000-0000-0000951B0000}"/>
    <cellStyle name="Millares 3 4" xfId="38" xr:uid="{00000000-0005-0000-0000-0000961B0000}"/>
    <cellStyle name="Millares 3 4 10" xfId="13689" xr:uid="{00000000-0005-0000-0000-0000971B0000}"/>
    <cellStyle name="Millares 3 4 10 10" xfId="22247" xr:uid="{00000000-0005-0000-0000-0000981B0000}"/>
    <cellStyle name="Millares 3 4 10 2" xfId="14738" xr:uid="{00000000-0005-0000-0000-0000991B0000}"/>
    <cellStyle name="Millares 3 4 10 2 2" xfId="27929" xr:uid="{00000000-0005-0000-0000-00009A1B0000}"/>
    <cellStyle name="Millares 3 4 10 3" xfId="15794" xr:uid="{00000000-0005-0000-0000-00009B1B0000}"/>
    <cellStyle name="Millares 3 4 10 3 2" xfId="28985" xr:uid="{00000000-0005-0000-0000-00009C1B0000}"/>
    <cellStyle name="Millares 3 4 10 4" xfId="16850" xr:uid="{00000000-0005-0000-0000-00009D1B0000}"/>
    <cellStyle name="Millares 3 4 10 4 2" xfId="30041" xr:uid="{00000000-0005-0000-0000-00009E1B0000}"/>
    <cellStyle name="Millares 3 4 10 5" xfId="18131" xr:uid="{00000000-0005-0000-0000-00009F1B0000}"/>
    <cellStyle name="Millares 3 4 10 5 2" xfId="31322" xr:uid="{00000000-0005-0000-0000-0000A01B0000}"/>
    <cellStyle name="Millares 3 4 10 6" xfId="19417" xr:uid="{00000000-0005-0000-0000-0000A11B0000}"/>
    <cellStyle name="Millares 3 4 10 6 2" xfId="32608" xr:uid="{00000000-0005-0000-0000-0000A21B0000}"/>
    <cellStyle name="Millares 3 4 10 7" xfId="20721" xr:uid="{00000000-0005-0000-0000-0000A31B0000}"/>
    <cellStyle name="Millares 3 4 10 7 2" xfId="33910" xr:uid="{00000000-0005-0000-0000-0000A41B0000}"/>
    <cellStyle name="Millares 3 4 10 8" xfId="35435" xr:uid="{00000000-0005-0000-0000-0000A51B0000}"/>
    <cellStyle name="Millares 3 4 10 9" xfId="26880" xr:uid="{00000000-0005-0000-0000-0000A61B0000}"/>
    <cellStyle name="Millares 3 4 11" xfId="16972" xr:uid="{00000000-0005-0000-0000-0000A71B0000}"/>
    <cellStyle name="Millares 3 4 11 2" xfId="18252" xr:uid="{00000000-0005-0000-0000-0000A81B0000}"/>
    <cellStyle name="Millares 3 4 11 2 2" xfId="31443" xr:uid="{00000000-0005-0000-0000-0000A91B0000}"/>
    <cellStyle name="Millares 3 4 11 3" xfId="19538" xr:uid="{00000000-0005-0000-0000-0000AA1B0000}"/>
    <cellStyle name="Millares 3 4 11 3 2" xfId="32729" xr:uid="{00000000-0005-0000-0000-0000AB1B0000}"/>
    <cellStyle name="Millares 3 4 11 4" xfId="20842" xr:uid="{00000000-0005-0000-0000-0000AC1B0000}"/>
    <cellStyle name="Millares 3 4 11 4 2" xfId="34031" xr:uid="{00000000-0005-0000-0000-0000AD1B0000}"/>
    <cellStyle name="Millares 3 4 11 5" xfId="35556" xr:uid="{00000000-0005-0000-0000-0000AE1B0000}"/>
    <cellStyle name="Millares 3 4 11 6" xfId="30163" xr:uid="{00000000-0005-0000-0000-0000AF1B0000}"/>
    <cellStyle name="Millares 3 4 11 7" xfId="22368" xr:uid="{00000000-0005-0000-0000-0000B01B0000}"/>
    <cellStyle name="Millares 3 4 12" xfId="21087" xr:uid="{00000000-0005-0000-0000-0000B11B0000}"/>
    <cellStyle name="Millares 3 4 12 2" xfId="35801" xr:uid="{00000000-0005-0000-0000-0000B21B0000}"/>
    <cellStyle name="Millares 3 4 12 3" xfId="34276" xr:uid="{00000000-0005-0000-0000-0000B31B0000}"/>
    <cellStyle name="Millares 3 4 12 4" xfId="22613" xr:uid="{00000000-0005-0000-0000-0000B41B0000}"/>
    <cellStyle name="Millares 3 4 13" xfId="22853" xr:uid="{00000000-0005-0000-0000-0000B51B0000}"/>
    <cellStyle name="Millares 3 4 13 2" xfId="36041" xr:uid="{00000000-0005-0000-0000-0000B61B0000}"/>
    <cellStyle name="Millares 3 4 14" xfId="23083" xr:uid="{00000000-0005-0000-0000-0000B71B0000}"/>
    <cellStyle name="Millares 3 4 14 2" xfId="36271" xr:uid="{00000000-0005-0000-0000-0000B81B0000}"/>
    <cellStyle name="Millares 3 4 15" xfId="23347" xr:uid="{00000000-0005-0000-0000-0000B91B0000}"/>
    <cellStyle name="Millares 3 4 15 2" xfId="36526" xr:uid="{00000000-0005-0000-0000-0000BA1B0000}"/>
    <cellStyle name="Millares 3 4 16" xfId="23602" xr:uid="{00000000-0005-0000-0000-0000BB1B0000}"/>
    <cellStyle name="Millares 3 4 16 2" xfId="36781" xr:uid="{00000000-0005-0000-0000-0000BC1B0000}"/>
    <cellStyle name="Millares 3 4 17" xfId="23831" xr:uid="{00000000-0005-0000-0000-0000BD1B0000}"/>
    <cellStyle name="Millares 3 4 17 2" xfId="37010" xr:uid="{00000000-0005-0000-0000-0000BE1B0000}"/>
    <cellStyle name="Millares 3 4 18" xfId="24060" xr:uid="{00000000-0005-0000-0000-0000BF1B0000}"/>
    <cellStyle name="Millares 3 4 18 2" xfId="37239" xr:uid="{00000000-0005-0000-0000-0000C01B0000}"/>
    <cellStyle name="Millares 3 4 19" xfId="24289" xr:uid="{00000000-0005-0000-0000-0000C11B0000}"/>
    <cellStyle name="Millares 3 4 19 2" xfId="37468" xr:uid="{00000000-0005-0000-0000-0000C21B0000}"/>
    <cellStyle name="Millares 3 4 2" xfId="165" xr:uid="{00000000-0005-0000-0000-0000C31B0000}"/>
    <cellStyle name="Millares 3 4 2 10" xfId="24169" xr:uid="{00000000-0005-0000-0000-0000C41B0000}"/>
    <cellStyle name="Millares 3 4 2 10 2" xfId="37348" xr:uid="{00000000-0005-0000-0000-0000C51B0000}"/>
    <cellStyle name="Millares 3 4 2 11" xfId="24398" xr:uid="{00000000-0005-0000-0000-0000C61B0000}"/>
    <cellStyle name="Millares 3 4 2 11 2" xfId="37577" xr:uid="{00000000-0005-0000-0000-0000C71B0000}"/>
    <cellStyle name="Millares 3 4 2 12" xfId="24649" xr:uid="{00000000-0005-0000-0000-0000C81B0000}"/>
    <cellStyle name="Millares 3 4 2 12 2" xfId="37828" xr:uid="{00000000-0005-0000-0000-0000C91B0000}"/>
    <cellStyle name="Millares 3 4 2 13" xfId="24833" xr:uid="{00000000-0005-0000-0000-0000CA1B0000}"/>
    <cellStyle name="Millares 3 4 2 2" xfId="4445" xr:uid="{00000000-0005-0000-0000-0000CB1B0000}"/>
    <cellStyle name="Millares 3 4 2 2 2" xfId="24960" xr:uid="{00000000-0005-0000-0000-0000CC1B0000}"/>
    <cellStyle name="Millares 3 4 2 3" xfId="17081" xr:uid="{00000000-0005-0000-0000-0000CD1B0000}"/>
    <cellStyle name="Millares 3 4 2 3 2" xfId="18361" xr:uid="{00000000-0005-0000-0000-0000CE1B0000}"/>
    <cellStyle name="Millares 3 4 2 3 2 2" xfId="31552" xr:uid="{00000000-0005-0000-0000-0000CF1B0000}"/>
    <cellStyle name="Millares 3 4 2 3 3" xfId="19647" xr:uid="{00000000-0005-0000-0000-0000D01B0000}"/>
    <cellStyle name="Millares 3 4 2 3 3 2" xfId="32838" xr:uid="{00000000-0005-0000-0000-0000D11B0000}"/>
    <cellStyle name="Millares 3 4 2 3 4" xfId="20951" xr:uid="{00000000-0005-0000-0000-0000D21B0000}"/>
    <cellStyle name="Millares 3 4 2 3 4 2" xfId="34140" xr:uid="{00000000-0005-0000-0000-0000D31B0000}"/>
    <cellStyle name="Millares 3 4 2 3 5" xfId="35665" xr:uid="{00000000-0005-0000-0000-0000D41B0000}"/>
    <cellStyle name="Millares 3 4 2 3 6" xfId="30272" xr:uid="{00000000-0005-0000-0000-0000D51B0000}"/>
    <cellStyle name="Millares 3 4 2 3 7" xfId="22477" xr:uid="{00000000-0005-0000-0000-0000D61B0000}"/>
    <cellStyle name="Millares 3 4 2 4" xfId="21196" xr:uid="{00000000-0005-0000-0000-0000D71B0000}"/>
    <cellStyle name="Millares 3 4 2 4 2" xfId="35910" xr:uid="{00000000-0005-0000-0000-0000D81B0000}"/>
    <cellStyle name="Millares 3 4 2 4 3" xfId="34385" xr:uid="{00000000-0005-0000-0000-0000D91B0000}"/>
    <cellStyle name="Millares 3 4 2 4 4" xfId="22722" xr:uid="{00000000-0005-0000-0000-0000DA1B0000}"/>
    <cellStyle name="Millares 3 4 2 5" xfId="22962" xr:uid="{00000000-0005-0000-0000-0000DB1B0000}"/>
    <cellStyle name="Millares 3 4 2 5 2" xfId="36150" xr:uid="{00000000-0005-0000-0000-0000DC1B0000}"/>
    <cellStyle name="Millares 3 4 2 6" xfId="23192" xr:uid="{00000000-0005-0000-0000-0000DD1B0000}"/>
    <cellStyle name="Millares 3 4 2 6 2" xfId="36380" xr:uid="{00000000-0005-0000-0000-0000DE1B0000}"/>
    <cellStyle name="Millares 3 4 2 7" xfId="23456" xr:uid="{00000000-0005-0000-0000-0000DF1B0000}"/>
    <cellStyle name="Millares 3 4 2 7 2" xfId="36635" xr:uid="{00000000-0005-0000-0000-0000E01B0000}"/>
    <cellStyle name="Millares 3 4 2 8" xfId="23711" xr:uid="{00000000-0005-0000-0000-0000E11B0000}"/>
    <cellStyle name="Millares 3 4 2 8 2" xfId="36890" xr:uid="{00000000-0005-0000-0000-0000E21B0000}"/>
    <cellStyle name="Millares 3 4 2 9" xfId="23940" xr:uid="{00000000-0005-0000-0000-0000E31B0000}"/>
    <cellStyle name="Millares 3 4 2 9 2" xfId="37119" xr:uid="{00000000-0005-0000-0000-0000E41B0000}"/>
    <cellStyle name="Millares 3 4 20" xfId="24540" xr:uid="{00000000-0005-0000-0000-0000E51B0000}"/>
    <cellStyle name="Millares 3 4 20 2" xfId="37719" xr:uid="{00000000-0005-0000-0000-0000E61B0000}"/>
    <cellStyle name="Millares 3 4 21" xfId="24749" xr:uid="{00000000-0005-0000-0000-0000E71B0000}"/>
    <cellStyle name="Millares 3 4 3" xfId="4444" xr:uid="{00000000-0005-0000-0000-0000E81B0000}"/>
    <cellStyle name="Millares 3 4 3 2" xfId="24959" xr:uid="{00000000-0005-0000-0000-0000E91B0000}"/>
    <cellStyle name="Millares 3 4 4" xfId="12015" xr:uid="{00000000-0005-0000-0000-0000EA1B0000}"/>
    <cellStyle name="Millares 3 4 4 10" xfId="25207" xr:uid="{00000000-0005-0000-0000-0000EB1B0000}"/>
    <cellStyle name="Millares 3 4 4 11" xfId="21514" xr:uid="{00000000-0005-0000-0000-0000EC1B0000}"/>
    <cellStyle name="Millares 3 4 4 2" xfId="12956" xr:uid="{00000000-0005-0000-0000-0000ED1B0000}"/>
    <cellStyle name="Millares 3 4 4 2 2" xfId="26147" xr:uid="{00000000-0005-0000-0000-0000EE1B0000}"/>
    <cellStyle name="Millares 3 4 4 3" xfId="14005" xr:uid="{00000000-0005-0000-0000-0000EF1B0000}"/>
    <cellStyle name="Millares 3 4 4 3 2" xfId="27196" xr:uid="{00000000-0005-0000-0000-0000F01B0000}"/>
    <cellStyle name="Millares 3 4 4 4" xfId="15061" xr:uid="{00000000-0005-0000-0000-0000F11B0000}"/>
    <cellStyle name="Millares 3 4 4 4 2" xfId="28252" xr:uid="{00000000-0005-0000-0000-0000F21B0000}"/>
    <cellStyle name="Millares 3 4 4 5" xfId="16117" xr:uid="{00000000-0005-0000-0000-0000F31B0000}"/>
    <cellStyle name="Millares 3 4 4 5 2" xfId="29308" xr:uid="{00000000-0005-0000-0000-0000F41B0000}"/>
    <cellStyle name="Millares 3 4 4 6" xfId="17398" xr:uid="{00000000-0005-0000-0000-0000F51B0000}"/>
    <cellStyle name="Millares 3 4 4 6 2" xfId="30589" xr:uid="{00000000-0005-0000-0000-0000F61B0000}"/>
    <cellStyle name="Millares 3 4 4 7" xfId="18684" xr:uid="{00000000-0005-0000-0000-0000F71B0000}"/>
    <cellStyle name="Millares 3 4 4 7 2" xfId="31875" xr:uid="{00000000-0005-0000-0000-0000F81B0000}"/>
    <cellStyle name="Millares 3 4 4 8" xfId="19988" xr:uid="{00000000-0005-0000-0000-0000F91B0000}"/>
    <cellStyle name="Millares 3 4 4 8 2" xfId="33177" xr:uid="{00000000-0005-0000-0000-0000FA1B0000}"/>
    <cellStyle name="Millares 3 4 4 9" xfId="34702" xr:uid="{00000000-0005-0000-0000-0000FB1B0000}"/>
    <cellStyle name="Millares 3 4 5" xfId="12122" xr:uid="{00000000-0005-0000-0000-0000FC1B0000}"/>
    <cellStyle name="Millares 3 4 5 10" xfId="25314" xr:uid="{00000000-0005-0000-0000-0000FD1B0000}"/>
    <cellStyle name="Millares 3 4 5 11" xfId="21620" xr:uid="{00000000-0005-0000-0000-0000FE1B0000}"/>
    <cellStyle name="Millares 3 4 5 2" xfId="13062" xr:uid="{00000000-0005-0000-0000-0000FF1B0000}"/>
    <cellStyle name="Millares 3 4 5 2 2" xfId="26253" xr:uid="{00000000-0005-0000-0000-0000001C0000}"/>
    <cellStyle name="Millares 3 4 5 3" xfId="14111" xr:uid="{00000000-0005-0000-0000-0000011C0000}"/>
    <cellStyle name="Millares 3 4 5 3 2" xfId="27302" xr:uid="{00000000-0005-0000-0000-0000021C0000}"/>
    <cellStyle name="Millares 3 4 5 4" xfId="15167" xr:uid="{00000000-0005-0000-0000-0000031C0000}"/>
    <cellStyle name="Millares 3 4 5 4 2" xfId="28358" xr:uid="{00000000-0005-0000-0000-0000041C0000}"/>
    <cellStyle name="Millares 3 4 5 5" xfId="16223" xr:uid="{00000000-0005-0000-0000-0000051C0000}"/>
    <cellStyle name="Millares 3 4 5 5 2" xfId="29414" xr:uid="{00000000-0005-0000-0000-0000061C0000}"/>
    <cellStyle name="Millares 3 4 5 6" xfId="17504" xr:uid="{00000000-0005-0000-0000-0000071C0000}"/>
    <cellStyle name="Millares 3 4 5 6 2" xfId="30695" xr:uid="{00000000-0005-0000-0000-0000081C0000}"/>
    <cellStyle name="Millares 3 4 5 7" xfId="18790" xr:uid="{00000000-0005-0000-0000-0000091C0000}"/>
    <cellStyle name="Millares 3 4 5 7 2" xfId="31981" xr:uid="{00000000-0005-0000-0000-00000A1C0000}"/>
    <cellStyle name="Millares 3 4 5 8" xfId="20094" xr:uid="{00000000-0005-0000-0000-00000B1C0000}"/>
    <cellStyle name="Millares 3 4 5 8 2" xfId="33283" xr:uid="{00000000-0005-0000-0000-00000C1C0000}"/>
    <cellStyle name="Millares 3 4 5 9" xfId="34808" xr:uid="{00000000-0005-0000-0000-00000D1C0000}"/>
    <cellStyle name="Millares 3 4 6" xfId="12218" xr:uid="{00000000-0005-0000-0000-00000E1C0000}"/>
    <cellStyle name="Millares 3 4 6 10" xfId="25410" xr:uid="{00000000-0005-0000-0000-00000F1C0000}"/>
    <cellStyle name="Millares 3 4 6 11" xfId="21716" xr:uid="{00000000-0005-0000-0000-0000101C0000}"/>
    <cellStyle name="Millares 3 4 6 2" xfId="13158" xr:uid="{00000000-0005-0000-0000-0000111C0000}"/>
    <cellStyle name="Millares 3 4 6 2 2" xfId="26349" xr:uid="{00000000-0005-0000-0000-0000121C0000}"/>
    <cellStyle name="Millares 3 4 6 3" xfId="14207" xr:uid="{00000000-0005-0000-0000-0000131C0000}"/>
    <cellStyle name="Millares 3 4 6 3 2" xfId="27398" xr:uid="{00000000-0005-0000-0000-0000141C0000}"/>
    <cellStyle name="Millares 3 4 6 4" xfId="15263" xr:uid="{00000000-0005-0000-0000-0000151C0000}"/>
    <cellStyle name="Millares 3 4 6 4 2" xfId="28454" xr:uid="{00000000-0005-0000-0000-0000161C0000}"/>
    <cellStyle name="Millares 3 4 6 5" xfId="16319" xr:uid="{00000000-0005-0000-0000-0000171C0000}"/>
    <cellStyle name="Millares 3 4 6 5 2" xfId="29510" xr:uid="{00000000-0005-0000-0000-0000181C0000}"/>
    <cellStyle name="Millares 3 4 6 6" xfId="17600" xr:uid="{00000000-0005-0000-0000-0000191C0000}"/>
    <cellStyle name="Millares 3 4 6 6 2" xfId="30791" xr:uid="{00000000-0005-0000-0000-00001A1C0000}"/>
    <cellStyle name="Millares 3 4 6 7" xfId="18886" xr:uid="{00000000-0005-0000-0000-00001B1C0000}"/>
    <cellStyle name="Millares 3 4 6 7 2" xfId="32077" xr:uid="{00000000-0005-0000-0000-00001C1C0000}"/>
    <cellStyle name="Millares 3 4 6 8" xfId="20190" xr:uid="{00000000-0005-0000-0000-00001D1C0000}"/>
    <cellStyle name="Millares 3 4 6 8 2" xfId="33379" xr:uid="{00000000-0005-0000-0000-00001E1C0000}"/>
    <cellStyle name="Millares 3 4 6 9" xfId="34904" xr:uid="{00000000-0005-0000-0000-00001F1C0000}"/>
    <cellStyle name="Millares 3 4 7" xfId="12323" xr:uid="{00000000-0005-0000-0000-0000201C0000}"/>
    <cellStyle name="Millares 3 4 7 10" xfId="25515" xr:uid="{00000000-0005-0000-0000-0000211C0000}"/>
    <cellStyle name="Millares 3 4 7 11" xfId="21821" xr:uid="{00000000-0005-0000-0000-0000221C0000}"/>
    <cellStyle name="Millares 3 4 7 2" xfId="13263" xr:uid="{00000000-0005-0000-0000-0000231C0000}"/>
    <cellStyle name="Millares 3 4 7 2 2" xfId="26454" xr:uid="{00000000-0005-0000-0000-0000241C0000}"/>
    <cellStyle name="Millares 3 4 7 3" xfId="14312" xr:uid="{00000000-0005-0000-0000-0000251C0000}"/>
    <cellStyle name="Millares 3 4 7 3 2" xfId="27503" xr:uid="{00000000-0005-0000-0000-0000261C0000}"/>
    <cellStyle name="Millares 3 4 7 4" xfId="15368" xr:uid="{00000000-0005-0000-0000-0000271C0000}"/>
    <cellStyle name="Millares 3 4 7 4 2" xfId="28559" xr:uid="{00000000-0005-0000-0000-0000281C0000}"/>
    <cellStyle name="Millares 3 4 7 5" xfId="16424" xr:uid="{00000000-0005-0000-0000-0000291C0000}"/>
    <cellStyle name="Millares 3 4 7 5 2" xfId="29615" xr:uid="{00000000-0005-0000-0000-00002A1C0000}"/>
    <cellStyle name="Millares 3 4 7 6" xfId="17705" xr:uid="{00000000-0005-0000-0000-00002B1C0000}"/>
    <cellStyle name="Millares 3 4 7 6 2" xfId="30896" xr:uid="{00000000-0005-0000-0000-00002C1C0000}"/>
    <cellStyle name="Millares 3 4 7 7" xfId="18991" xr:uid="{00000000-0005-0000-0000-00002D1C0000}"/>
    <cellStyle name="Millares 3 4 7 7 2" xfId="32182" xr:uid="{00000000-0005-0000-0000-00002E1C0000}"/>
    <cellStyle name="Millares 3 4 7 8" xfId="20295" xr:uid="{00000000-0005-0000-0000-00002F1C0000}"/>
    <cellStyle name="Millares 3 4 7 8 2" xfId="33484" xr:uid="{00000000-0005-0000-0000-0000301C0000}"/>
    <cellStyle name="Millares 3 4 7 9" xfId="35009" xr:uid="{00000000-0005-0000-0000-0000311C0000}"/>
    <cellStyle name="Millares 3 4 8" xfId="12488" xr:uid="{00000000-0005-0000-0000-0000321C0000}"/>
    <cellStyle name="Millares 3 4 8 10" xfId="25680" xr:uid="{00000000-0005-0000-0000-0000331C0000}"/>
    <cellStyle name="Millares 3 4 8 11" xfId="21982" xr:uid="{00000000-0005-0000-0000-0000341C0000}"/>
    <cellStyle name="Millares 3 4 8 2" xfId="13424" xr:uid="{00000000-0005-0000-0000-0000351C0000}"/>
    <cellStyle name="Millares 3 4 8 2 2" xfId="26615" xr:uid="{00000000-0005-0000-0000-0000361C0000}"/>
    <cellStyle name="Millares 3 4 8 3" xfId="14473" xr:uid="{00000000-0005-0000-0000-0000371C0000}"/>
    <cellStyle name="Millares 3 4 8 3 2" xfId="27664" xr:uid="{00000000-0005-0000-0000-0000381C0000}"/>
    <cellStyle name="Millares 3 4 8 4" xfId="15529" xr:uid="{00000000-0005-0000-0000-0000391C0000}"/>
    <cellStyle name="Millares 3 4 8 4 2" xfId="28720" xr:uid="{00000000-0005-0000-0000-00003A1C0000}"/>
    <cellStyle name="Millares 3 4 8 5" xfId="16585" xr:uid="{00000000-0005-0000-0000-00003B1C0000}"/>
    <cellStyle name="Millares 3 4 8 5 2" xfId="29776" xr:uid="{00000000-0005-0000-0000-00003C1C0000}"/>
    <cellStyle name="Millares 3 4 8 6" xfId="17866" xr:uid="{00000000-0005-0000-0000-00003D1C0000}"/>
    <cellStyle name="Millares 3 4 8 6 2" xfId="31057" xr:uid="{00000000-0005-0000-0000-00003E1C0000}"/>
    <cellStyle name="Millares 3 4 8 7" xfId="19152" xr:uid="{00000000-0005-0000-0000-00003F1C0000}"/>
    <cellStyle name="Millares 3 4 8 7 2" xfId="32343" xr:uid="{00000000-0005-0000-0000-0000401C0000}"/>
    <cellStyle name="Millares 3 4 8 8" xfId="20456" xr:uid="{00000000-0005-0000-0000-0000411C0000}"/>
    <cellStyle name="Millares 3 4 8 8 2" xfId="33645" xr:uid="{00000000-0005-0000-0000-0000421C0000}"/>
    <cellStyle name="Millares 3 4 8 9" xfId="35170" xr:uid="{00000000-0005-0000-0000-0000431C0000}"/>
    <cellStyle name="Millares 3 4 9" xfId="12602" xr:uid="{00000000-0005-0000-0000-0000441C0000}"/>
    <cellStyle name="Millares 3 4 9 10" xfId="25794" xr:uid="{00000000-0005-0000-0000-0000451C0000}"/>
    <cellStyle name="Millares 3 4 9 11" xfId="22096" xr:uid="{00000000-0005-0000-0000-0000461C0000}"/>
    <cellStyle name="Millares 3 4 9 2" xfId="13538" xr:uid="{00000000-0005-0000-0000-0000471C0000}"/>
    <cellStyle name="Millares 3 4 9 2 2" xfId="26729" xr:uid="{00000000-0005-0000-0000-0000481C0000}"/>
    <cellStyle name="Millares 3 4 9 3" xfId="14587" xr:uid="{00000000-0005-0000-0000-0000491C0000}"/>
    <cellStyle name="Millares 3 4 9 3 2" xfId="27778" xr:uid="{00000000-0005-0000-0000-00004A1C0000}"/>
    <cellStyle name="Millares 3 4 9 4" xfId="15643" xr:uid="{00000000-0005-0000-0000-00004B1C0000}"/>
    <cellStyle name="Millares 3 4 9 4 2" xfId="28834" xr:uid="{00000000-0005-0000-0000-00004C1C0000}"/>
    <cellStyle name="Millares 3 4 9 5" xfId="16699" xr:uid="{00000000-0005-0000-0000-00004D1C0000}"/>
    <cellStyle name="Millares 3 4 9 5 2" xfId="29890" xr:uid="{00000000-0005-0000-0000-00004E1C0000}"/>
    <cellStyle name="Millares 3 4 9 6" xfId="17980" xr:uid="{00000000-0005-0000-0000-00004F1C0000}"/>
    <cellStyle name="Millares 3 4 9 6 2" xfId="31171" xr:uid="{00000000-0005-0000-0000-0000501C0000}"/>
    <cellStyle name="Millares 3 4 9 7" xfId="19266" xr:uid="{00000000-0005-0000-0000-0000511C0000}"/>
    <cellStyle name="Millares 3 4 9 7 2" xfId="32457" xr:uid="{00000000-0005-0000-0000-0000521C0000}"/>
    <cellStyle name="Millares 3 4 9 8" xfId="20570" xr:uid="{00000000-0005-0000-0000-0000531C0000}"/>
    <cellStyle name="Millares 3 4 9 8 2" xfId="33759" xr:uid="{00000000-0005-0000-0000-0000541C0000}"/>
    <cellStyle name="Millares 3 4 9 9" xfId="35284" xr:uid="{00000000-0005-0000-0000-0000551C0000}"/>
    <cellStyle name="Millares 3 5" xfId="166" xr:uid="{00000000-0005-0000-0000-0000561C0000}"/>
    <cellStyle name="Millares 3 5 10" xfId="21055" xr:uid="{00000000-0005-0000-0000-0000571C0000}"/>
    <cellStyle name="Millares 3 5 10 2" xfId="35769" xr:uid="{00000000-0005-0000-0000-0000581C0000}"/>
    <cellStyle name="Millares 3 5 10 3" xfId="34244" xr:uid="{00000000-0005-0000-0000-0000591C0000}"/>
    <cellStyle name="Millares 3 5 10 4" xfId="22581" xr:uid="{00000000-0005-0000-0000-00005A1C0000}"/>
    <cellStyle name="Millares 3 5 11" xfId="22821" xr:uid="{00000000-0005-0000-0000-00005B1C0000}"/>
    <cellStyle name="Millares 3 5 11 2" xfId="36009" xr:uid="{00000000-0005-0000-0000-00005C1C0000}"/>
    <cellStyle name="Millares 3 5 12" xfId="23051" xr:uid="{00000000-0005-0000-0000-00005D1C0000}"/>
    <cellStyle name="Millares 3 5 12 2" xfId="36239" xr:uid="{00000000-0005-0000-0000-00005E1C0000}"/>
    <cellStyle name="Millares 3 5 13" xfId="23315" xr:uid="{00000000-0005-0000-0000-00005F1C0000}"/>
    <cellStyle name="Millares 3 5 13 2" xfId="36494" xr:uid="{00000000-0005-0000-0000-0000601C0000}"/>
    <cellStyle name="Millares 3 5 14" xfId="23570" xr:uid="{00000000-0005-0000-0000-0000611C0000}"/>
    <cellStyle name="Millares 3 5 14 2" xfId="36749" xr:uid="{00000000-0005-0000-0000-0000621C0000}"/>
    <cellStyle name="Millares 3 5 15" xfId="23799" xr:uid="{00000000-0005-0000-0000-0000631C0000}"/>
    <cellStyle name="Millares 3 5 15 2" xfId="36978" xr:uid="{00000000-0005-0000-0000-0000641C0000}"/>
    <cellStyle name="Millares 3 5 16" xfId="24028" xr:uid="{00000000-0005-0000-0000-0000651C0000}"/>
    <cellStyle name="Millares 3 5 16 2" xfId="37207" xr:uid="{00000000-0005-0000-0000-0000661C0000}"/>
    <cellStyle name="Millares 3 5 17" xfId="24257" xr:uid="{00000000-0005-0000-0000-0000671C0000}"/>
    <cellStyle name="Millares 3 5 17 2" xfId="37436" xr:uid="{00000000-0005-0000-0000-0000681C0000}"/>
    <cellStyle name="Millares 3 5 18" xfId="24508" xr:uid="{00000000-0005-0000-0000-0000691C0000}"/>
    <cellStyle name="Millares 3 5 18 2" xfId="37687" xr:uid="{00000000-0005-0000-0000-00006A1C0000}"/>
    <cellStyle name="Millares 3 5 19" xfId="24834" xr:uid="{00000000-0005-0000-0000-00006B1C0000}"/>
    <cellStyle name="Millares 3 5 2" xfId="4446" xr:uid="{00000000-0005-0000-0000-00006C1C0000}"/>
    <cellStyle name="Millares 3 5 2 10" xfId="24366" xr:uid="{00000000-0005-0000-0000-00006D1C0000}"/>
    <cellStyle name="Millares 3 5 2 10 2" xfId="37545" xr:uid="{00000000-0005-0000-0000-00006E1C0000}"/>
    <cellStyle name="Millares 3 5 2 11" xfId="24617" xr:uid="{00000000-0005-0000-0000-00006F1C0000}"/>
    <cellStyle name="Millares 3 5 2 11 2" xfId="37796" xr:uid="{00000000-0005-0000-0000-0000701C0000}"/>
    <cellStyle name="Millares 3 5 2 12" xfId="24961" xr:uid="{00000000-0005-0000-0000-0000711C0000}"/>
    <cellStyle name="Millares 3 5 2 2" xfId="17049" xr:uid="{00000000-0005-0000-0000-0000721C0000}"/>
    <cellStyle name="Millares 3 5 2 2 2" xfId="18329" xr:uid="{00000000-0005-0000-0000-0000731C0000}"/>
    <cellStyle name="Millares 3 5 2 2 2 2" xfId="31520" xr:uid="{00000000-0005-0000-0000-0000741C0000}"/>
    <cellStyle name="Millares 3 5 2 2 3" xfId="19615" xr:uid="{00000000-0005-0000-0000-0000751C0000}"/>
    <cellStyle name="Millares 3 5 2 2 3 2" xfId="32806" xr:uid="{00000000-0005-0000-0000-0000761C0000}"/>
    <cellStyle name="Millares 3 5 2 2 4" xfId="20919" xr:uid="{00000000-0005-0000-0000-0000771C0000}"/>
    <cellStyle name="Millares 3 5 2 2 4 2" xfId="34108" xr:uid="{00000000-0005-0000-0000-0000781C0000}"/>
    <cellStyle name="Millares 3 5 2 2 5" xfId="35633" xr:uid="{00000000-0005-0000-0000-0000791C0000}"/>
    <cellStyle name="Millares 3 5 2 2 6" xfId="30240" xr:uid="{00000000-0005-0000-0000-00007A1C0000}"/>
    <cellStyle name="Millares 3 5 2 2 7" xfId="22445" xr:uid="{00000000-0005-0000-0000-00007B1C0000}"/>
    <cellStyle name="Millares 3 5 2 3" xfId="21164" xr:uid="{00000000-0005-0000-0000-00007C1C0000}"/>
    <cellStyle name="Millares 3 5 2 3 2" xfId="35878" xr:uid="{00000000-0005-0000-0000-00007D1C0000}"/>
    <cellStyle name="Millares 3 5 2 3 3" xfId="34353" xr:uid="{00000000-0005-0000-0000-00007E1C0000}"/>
    <cellStyle name="Millares 3 5 2 3 4" xfId="22690" xr:uid="{00000000-0005-0000-0000-00007F1C0000}"/>
    <cellStyle name="Millares 3 5 2 4" xfId="22930" xr:uid="{00000000-0005-0000-0000-0000801C0000}"/>
    <cellStyle name="Millares 3 5 2 4 2" xfId="36118" xr:uid="{00000000-0005-0000-0000-0000811C0000}"/>
    <cellStyle name="Millares 3 5 2 5" xfId="23160" xr:uid="{00000000-0005-0000-0000-0000821C0000}"/>
    <cellStyle name="Millares 3 5 2 5 2" xfId="36348" xr:uid="{00000000-0005-0000-0000-0000831C0000}"/>
    <cellStyle name="Millares 3 5 2 6" xfId="23424" xr:uid="{00000000-0005-0000-0000-0000841C0000}"/>
    <cellStyle name="Millares 3 5 2 6 2" xfId="36603" xr:uid="{00000000-0005-0000-0000-0000851C0000}"/>
    <cellStyle name="Millares 3 5 2 7" xfId="23679" xr:uid="{00000000-0005-0000-0000-0000861C0000}"/>
    <cellStyle name="Millares 3 5 2 7 2" xfId="36858" xr:uid="{00000000-0005-0000-0000-0000871C0000}"/>
    <cellStyle name="Millares 3 5 2 8" xfId="23908" xr:uid="{00000000-0005-0000-0000-0000881C0000}"/>
    <cellStyle name="Millares 3 5 2 8 2" xfId="37087" xr:uid="{00000000-0005-0000-0000-0000891C0000}"/>
    <cellStyle name="Millares 3 5 2 9" xfId="24137" xr:uid="{00000000-0005-0000-0000-00008A1C0000}"/>
    <cellStyle name="Millares 3 5 2 9 2" xfId="37316" xr:uid="{00000000-0005-0000-0000-00008B1C0000}"/>
    <cellStyle name="Millares 3 5 3" xfId="12090" xr:uid="{00000000-0005-0000-0000-00008C1C0000}"/>
    <cellStyle name="Millares 3 5 3 10" xfId="25282" xr:uid="{00000000-0005-0000-0000-00008D1C0000}"/>
    <cellStyle name="Millares 3 5 3 11" xfId="21588" xr:uid="{00000000-0005-0000-0000-00008E1C0000}"/>
    <cellStyle name="Millares 3 5 3 2" xfId="13030" xr:uid="{00000000-0005-0000-0000-00008F1C0000}"/>
    <cellStyle name="Millares 3 5 3 2 2" xfId="26221" xr:uid="{00000000-0005-0000-0000-0000901C0000}"/>
    <cellStyle name="Millares 3 5 3 3" xfId="14079" xr:uid="{00000000-0005-0000-0000-0000911C0000}"/>
    <cellStyle name="Millares 3 5 3 3 2" xfId="27270" xr:uid="{00000000-0005-0000-0000-0000921C0000}"/>
    <cellStyle name="Millares 3 5 3 4" xfId="15135" xr:uid="{00000000-0005-0000-0000-0000931C0000}"/>
    <cellStyle name="Millares 3 5 3 4 2" xfId="28326" xr:uid="{00000000-0005-0000-0000-0000941C0000}"/>
    <cellStyle name="Millares 3 5 3 5" xfId="16191" xr:uid="{00000000-0005-0000-0000-0000951C0000}"/>
    <cellStyle name="Millares 3 5 3 5 2" xfId="29382" xr:uid="{00000000-0005-0000-0000-0000961C0000}"/>
    <cellStyle name="Millares 3 5 3 6" xfId="17472" xr:uid="{00000000-0005-0000-0000-0000971C0000}"/>
    <cellStyle name="Millares 3 5 3 6 2" xfId="30663" xr:uid="{00000000-0005-0000-0000-0000981C0000}"/>
    <cellStyle name="Millares 3 5 3 7" xfId="18758" xr:uid="{00000000-0005-0000-0000-0000991C0000}"/>
    <cellStyle name="Millares 3 5 3 7 2" xfId="31949" xr:uid="{00000000-0005-0000-0000-00009A1C0000}"/>
    <cellStyle name="Millares 3 5 3 8" xfId="20062" xr:uid="{00000000-0005-0000-0000-00009B1C0000}"/>
    <cellStyle name="Millares 3 5 3 8 2" xfId="33251" xr:uid="{00000000-0005-0000-0000-00009C1C0000}"/>
    <cellStyle name="Millares 3 5 3 9" xfId="34776" xr:uid="{00000000-0005-0000-0000-00009D1C0000}"/>
    <cellStyle name="Millares 3 5 4" xfId="12186" xr:uid="{00000000-0005-0000-0000-00009E1C0000}"/>
    <cellStyle name="Millares 3 5 4 10" xfId="25378" xr:uid="{00000000-0005-0000-0000-00009F1C0000}"/>
    <cellStyle name="Millares 3 5 4 11" xfId="21684" xr:uid="{00000000-0005-0000-0000-0000A01C0000}"/>
    <cellStyle name="Millares 3 5 4 2" xfId="13126" xr:uid="{00000000-0005-0000-0000-0000A11C0000}"/>
    <cellStyle name="Millares 3 5 4 2 2" xfId="26317" xr:uid="{00000000-0005-0000-0000-0000A21C0000}"/>
    <cellStyle name="Millares 3 5 4 3" xfId="14175" xr:uid="{00000000-0005-0000-0000-0000A31C0000}"/>
    <cellStyle name="Millares 3 5 4 3 2" xfId="27366" xr:uid="{00000000-0005-0000-0000-0000A41C0000}"/>
    <cellStyle name="Millares 3 5 4 4" xfId="15231" xr:uid="{00000000-0005-0000-0000-0000A51C0000}"/>
    <cellStyle name="Millares 3 5 4 4 2" xfId="28422" xr:uid="{00000000-0005-0000-0000-0000A61C0000}"/>
    <cellStyle name="Millares 3 5 4 5" xfId="16287" xr:uid="{00000000-0005-0000-0000-0000A71C0000}"/>
    <cellStyle name="Millares 3 5 4 5 2" xfId="29478" xr:uid="{00000000-0005-0000-0000-0000A81C0000}"/>
    <cellStyle name="Millares 3 5 4 6" xfId="17568" xr:uid="{00000000-0005-0000-0000-0000A91C0000}"/>
    <cellStyle name="Millares 3 5 4 6 2" xfId="30759" xr:uid="{00000000-0005-0000-0000-0000AA1C0000}"/>
    <cellStyle name="Millares 3 5 4 7" xfId="18854" xr:uid="{00000000-0005-0000-0000-0000AB1C0000}"/>
    <cellStyle name="Millares 3 5 4 7 2" xfId="32045" xr:uid="{00000000-0005-0000-0000-0000AC1C0000}"/>
    <cellStyle name="Millares 3 5 4 8" xfId="20158" xr:uid="{00000000-0005-0000-0000-0000AD1C0000}"/>
    <cellStyle name="Millares 3 5 4 8 2" xfId="33347" xr:uid="{00000000-0005-0000-0000-0000AE1C0000}"/>
    <cellStyle name="Millares 3 5 4 9" xfId="34872" xr:uid="{00000000-0005-0000-0000-0000AF1C0000}"/>
    <cellStyle name="Millares 3 5 5" xfId="12291" xr:uid="{00000000-0005-0000-0000-0000B01C0000}"/>
    <cellStyle name="Millares 3 5 5 10" xfId="25483" xr:uid="{00000000-0005-0000-0000-0000B11C0000}"/>
    <cellStyle name="Millares 3 5 5 11" xfId="21789" xr:uid="{00000000-0005-0000-0000-0000B21C0000}"/>
    <cellStyle name="Millares 3 5 5 2" xfId="13231" xr:uid="{00000000-0005-0000-0000-0000B31C0000}"/>
    <cellStyle name="Millares 3 5 5 2 2" xfId="26422" xr:uid="{00000000-0005-0000-0000-0000B41C0000}"/>
    <cellStyle name="Millares 3 5 5 3" xfId="14280" xr:uid="{00000000-0005-0000-0000-0000B51C0000}"/>
    <cellStyle name="Millares 3 5 5 3 2" xfId="27471" xr:uid="{00000000-0005-0000-0000-0000B61C0000}"/>
    <cellStyle name="Millares 3 5 5 4" xfId="15336" xr:uid="{00000000-0005-0000-0000-0000B71C0000}"/>
    <cellStyle name="Millares 3 5 5 4 2" xfId="28527" xr:uid="{00000000-0005-0000-0000-0000B81C0000}"/>
    <cellStyle name="Millares 3 5 5 5" xfId="16392" xr:uid="{00000000-0005-0000-0000-0000B91C0000}"/>
    <cellStyle name="Millares 3 5 5 5 2" xfId="29583" xr:uid="{00000000-0005-0000-0000-0000BA1C0000}"/>
    <cellStyle name="Millares 3 5 5 6" xfId="17673" xr:uid="{00000000-0005-0000-0000-0000BB1C0000}"/>
    <cellStyle name="Millares 3 5 5 6 2" xfId="30864" xr:uid="{00000000-0005-0000-0000-0000BC1C0000}"/>
    <cellStyle name="Millares 3 5 5 7" xfId="18959" xr:uid="{00000000-0005-0000-0000-0000BD1C0000}"/>
    <cellStyle name="Millares 3 5 5 7 2" xfId="32150" xr:uid="{00000000-0005-0000-0000-0000BE1C0000}"/>
    <cellStyle name="Millares 3 5 5 8" xfId="20263" xr:uid="{00000000-0005-0000-0000-0000BF1C0000}"/>
    <cellStyle name="Millares 3 5 5 8 2" xfId="33452" xr:uid="{00000000-0005-0000-0000-0000C01C0000}"/>
    <cellStyle name="Millares 3 5 5 9" xfId="34977" xr:uid="{00000000-0005-0000-0000-0000C11C0000}"/>
    <cellStyle name="Millares 3 5 6" xfId="12456" xr:uid="{00000000-0005-0000-0000-0000C21C0000}"/>
    <cellStyle name="Millares 3 5 6 10" xfId="25648" xr:uid="{00000000-0005-0000-0000-0000C31C0000}"/>
    <cellStyle name="Millares 3 5 6 11" xfId="21950" xr:uid="{00000000-0005-0000-0000-0000C41C0000}"/>
    <cellStyle name="Millares 3 5 6 2" xfId="13392" xr:uid="{00000000-0005-0000-0000-0000C51C0000}"/>
    <cellStyle name="Millares 3 5 6 2 2" xfId="26583" xr:uid="{00000000-0005-0000-0000-0000C61C0000}"/>
    <cellStyle name="Millares 3 5 6 3" xfId="14441" xr:uid="{00000000-0005-0000-0000-0000C71C0000}"/>
    <cellStyle name="Millares 3 5 6 3 2" xfId="27632" xr:uid="{00000000-0005-0000-0000-0000C81C0000}"/>
    <cellStyle name="Millares 3 5 6 4" xfId="15497" xr:uid="{00000000-0005-0000-0000-0000C91C0000}"/>
    <cellStyle name="Millares 3 5 6 4 2" xfId="28688" xr:uid="{00000000-0005-0000-0000-0000CA1C0000}"/>
    <cellStyle name="Millares 3 5 6 5" xfId="16553" xr:uid="{00000000-0005-0000-0000-0000CB1C0000}"/>
    <cellStyle name="Millares 3 5 6 5 2" xfId="29744" xr:uid="{00000000-0005-0000-0000-0000CC1C0000}"/>
    <cellStyle name="Millares 3 5 6 6" xfId="17834" xr:uid="{00000000-0005-0000-0000-0000CD1C0000}"/>
    <cellStyle name="Millares 3 5 6 6 2" xfId="31025" xr:uid="{00000000-0005-0000-0000-0000CE1C0000}"/>
    <cellStyle name="Millares 3 5 6 7" xfId="19120" xr:uid="{00000000-0005-0000-0000-0000CF1C0000}"/>
    <cellStyle name="Millares 3 5 6 7 2" xfId="32311" xr:uid="{00000000-0005-0000-0000-0000D01C0000}"/>
    <cellStyle name="Millares 3 5 6 8" xfId="20424" xr:uid="{00000000-0005-0000-0000-0000D11C0000}"/>
    <cellStyle name="Millares 3 5 6 8 2" xfId="33613" xr:uid="{00000000-0005-0000-0000-0000D21C0000}"/>
    <cellStyle name="Millares 3 5 6 9" xfId="35138" xr:uid="{00000000-0005-0000-0000-0000D31C0000}"/>
    <cellStyle name="Millares 3 5 7" xfId="12570" xr:uid="{00000000-0005-0000-0000-0000D41C0000}"/>
    <cellStyle name="Millares 3 5 7 10" xfId="25762" xr:uid="{00000000-0005-0000-0000-0000D51C0000}"/>
    <cellStyle name="Millares 3 5 7 11" xfId="22064" xr:uid="{00000000-0005-0000-0000-0000D61C0000}"/>
    <cellStyle name="Millares 3 5 7 2" xfId="13506" xr:uid="{00000000-0005-0000-0000-0000D71C0000}"/>
    <cellStyle name="Millares 3 5 7 2 2" xfId="26697" xr:uid="{00000000-0005-0000-0000-0000D81C0000}"/>
    <cellStyle name="Millares 3 5 7 3" xfId="14555" xr:uid="{00000000-0005-0000-0000-0000D91C0000}"/>
    <cellStyle name="Millares 3 5 7 3 2" xfId="27746" xr:uid="{00000000-0005-0000-0000-0000DA1C0000}"/>
    <cellStyle name="Millares 3 5 7 4" xfId="15611" xr:uid="{00000000-0005-0000-0000-0000DB1C0000}"/>
    <cellStyle name="Millares 3 5 7 4 2" xfId="28802" xr:uid="{00000000-0005-0000-0000-0000DC1C0000}"/>
    <cellStyle name="Millares 3 5 7 5" xfId="16667" xr:uid="{00000000-0005-0000-0000-0000DD1C0000}"/>
    <cellStyle name="Millares 3 5 7 5 2" xfId="29858" xr:uid="{00000000-0005-0000-0000-0000DE1C0000}"/>
    <cellStyle name="Millares 3 5 7 6" xfId="17948" xr:uid="{00000000-0005-0000-0000-0000DF1C0000}"/>
    <cellStyle name="Millares 3 5 7 6 2" xfId="31139" xr:uid="{00000000-0005-0000-0000-0000E01C0000}"/>
    <cellStyle name="Millares 3 5 7 7" xfId="19234" xr:uid="{00000000-0005-0000-0000-0000E11C0000}"/>
    <cellStyle name="Millares 3 5 7 7 2" xfId="32425" xr:uid="{00000000-0005-0000-0000-0000E21C0000}"/>
    <cellStyle name="Millares 3 5 7 8" xfId="20538" xr:uid="{00000000-0005-0000-0000-0000E31C0000}"/>
    <cellStyle name="Millares 3 5 7 8 2" xfId="33727" xr:uid="{00000000-0005-0000-0000-0000E41C0000}"/>
    <cellStyle name="Millares 3 5 7 9" xfId="35252" xr:uid="{00000000-0005-0000-0000-0000E51C0000}"/>
    <cellStyle name="Millares 3 5 8" xfId="13657" xr:uid="{00000000-0005-0000-0000-0000E61C0000}"/>
    <cellStyle name="Millares 3 5 8 10" xfId="22215" xr:uid="{00000000-0005-0000-0000-0000E71C0000}"/>
    <cellStyle name="Millares 3 5 8 2" xfId="14706" xr:uid="{00000000-0005-0000-0000-0000E81C0000}"/>
    <cellStyle name="Millares 3 5 8 2 2" xfId="27897" xr:uid="{00000000-0005-0000-0000-0000E91C0000}"/>
    <cellStyle name="Millares 3 5 8 3" xfId="15762" xr:uid="{00000000-0005-0000-0000-0000EA1C0000}"/>
    <cellStyle name="Millares 3 5 8 3 2" xfId="28953" xr:uid="{00000000-0005-0000-0000-0000EB1C0000}"/>
    <cellStyle name="Millares 3 5 8 4" xfId="16818" xr:uid="{00000000-0005-0000-0000-0000EC1C0000}"/>
    <cellStyle name="Millares 3 5 8 4 2" xfId="30009" xr:uid="{00000000-0005-0000-0000-0000ED1C0000}"/>
    <cellStyle name="Millares 3 5 8 5" xfId="18099" xr:uid="{00000000-0005-0000-0000-0000EE1C0000}"/>
    <cellStyle name="Millares 3 5 8 5 2" xfId="31290" xr:uid="{00000000-0005-0000-0000-0000EF1C0000}"/>
    <cellStyle name="Millares 3 5 8 6" xfId="19385" xr:uid="{00000000-0005-0000-0000-0000F01C0000}"/>
    <cellStyle name="Millares 3 5 8 6 2" xfId="32576" xr:uid="{00000000-0005-0000-0000-0000F11C0000}"/>
    <cellStyle name="Millares 3 5 8 7" xfId="20689" xr:uid="{00000000-0005-0000-0000-0000F21C0000}"/>
    <cellStyle name="Millares 3 5 8 7 2" xfId="33878" xr:uid="{00000000-0005-0000-0000-0000F31C0000}"/>
    <cellStyle name="Millares 3 5 8 8" xfId="35403" xr:uid="{00000000-0005-0000-0000-0000F41C0000}"/>
    <cellStyle name="Millares 3 5 8 9" xfId="26848" xr:uid="{00000000-0005-0000-0000-0000F51C0000}"/>
    <cellStyle name="Millares 3 5 9" xfId="16940" xr:uid="{00000000-0005-0000-0000-0000F61C0000}"/>
    <cellStyle name="Millares 3 5 9 2" xfId="18220" xr:uid="{00000000-0005-0000-0000-0000F71C0000}"/>
    <cellStyle name="Millares 3 5 9 2 2" xfId="31411" xr:uid="{00000000-0005-0000-0000-0000F81C0000}"/>
    <cellStyle name="Millares 3 5 9 3" xfId="19506" xr:uid="{00000000-0005-0000-0000-0000F91C0000}"/>
    <cellStyle name="Millares 3 5 9 3 2" xfId="32697" xr:uid="{00000000-0005-0000-0000-0000FA1C0000}"/>
    <cellStyle name="Millares 3 5 9 4" xfId="20810" xr:uid="{00000000-0005-0000-0000-0000FB1C0000}"/>
    <cellStyle name="Millares 3 5 9 4 2" xfId="33999" xr:uid="{00000000-0005-0000-0000-0000FC1C0000}"/>
    <cellStyle name="Millares 3 5 9 5" xfId="35524" xr:uid="{00000000-0005-0000-0000-0000FD1C0000}"/>
    <cellStyle name="Millares 3 5 9 6" xfId="30131" xr:uid="{00000000-0005-0000-0000-0000FE1C0000}"/>
    <cellStyle name="Millares 3 5 9 7" xfId="22336" xr:uid="{00000000-0005-0000-0000-0000FF1C0000}"/>
    <cellStyle name="Millares 3 6" xfId="4436" xr:uid="{00000000-0005-0000-0000-0000001D0000}"/>
    <cellStyle name="Millares 3 6 10" xfId="23633" xr:uid="{00000000-0005-0000-0000-0000011D0000}"/>
    <cellStyle name="Millares 3 6 10 2" xfId="36812" xr:uid="{00000000-0005-0000-0000-0000021D0000}"/>
    <cellStyle name="Millares 3 6 11" xfId="23862" xr:uid="{00000000-0005-0000-0000-0000031D0000}"/>
    <cellStyle name="Millares 3 6 11 2" xfId="37041" xr:uid="{00000000-0005-0000-0000-0000041D0000}"/>
    <cellStyle name="Millares 3 6 12" xfId="24091" xr:uid="{00000000-0005-0000-0000-0000051D0000}"/>
    <cellStyle name="Millares 3 6 12 2" xfId="37270" xr:uid="{00000000-0005-0000-0000-0000061D0000}"/>
    <cellStyle name="Millares 3 6 13" xfId="24320" xr:uid="{00000000-0005-0000-0000-0000071D0000}"/>
    <cellStyle name="Millares 3 6 13 2" xfId="37499" xr:uid="{00000000-0005-0000-0000-0000081D0000}"/>
    <cellStyle name="Millares 3 6 14" xfId="24571" xr:uid="{00000000-0005-0000-0000-0000091D0000}"/>
    <cellStyle name="Millares 3 6 14 2" xfId="37750" xr:uid="{00000000-0005-0000-0000-00000A1D0000}"/>
    <cellStyle name="Millares 3 6 15" xfId="24951" xr:uid="{00000000-0005-0000-0000-00000B1D0000}"/>
    <cellStyle name="Millares 3 6 2" xfId="12519" xr:uid="{00000000-0005-0000-0000-00000C1D0000}"/>
    <cellStyle name="Millares 3 6 2 10" xfId="24429" xr:uid="{00000000-0005-0000-0000-00000D1D0000}"/>
    <cellStyle name="Millares 3 6 2 10 2" xfId="37608" xr:uid="{00000000-0005-0000-0000-00000E1D0000}"/>
    <cellStyle name="Millares 3 6 2 11" xfId="24680" xr:uid="{00000000-0005-0000-0000-00000F1D0000}"/>
    <cellStyle name="Millares 3 6 2 11 2" xfId="37859" xr:uid="{00000000-0005-0000-0000-0000101D0000}"/>
    <cellStyle name="Millares 3 6 2 12" xfId="35201" xr:uid="{00000000-0005-0000-0000-0000111D0000}"/>
    <cellStyle name="Millares 3 6 2 13" xfId="25711" xr:uid="{00000000-0005-0000-0000-0000121D0000}"/>
    <cellStyle name="Millares 3 6 2 14" xfId="22013" xr:uid="{00000000-0005-0000-0000-0000131D0000}"/>
    <cellStyle name="Millares 3 6 2 2" xfId="13455" xr:uid="{00000000-0005-0000-0000-0000141D0000}"/>
    <cellStyle name="Millares 3 6 2 2 2" xfId="17112" xr:uid="{00000000-0005-0000-0000-0000151D0000}"/>
    <cellStyle name="Millares 3 6 2 2 2 2" xfId="30303" xr:uid="{00000000-0005-0000-0000-0000161D0000}"/>
    <cellStyle name="Millares 3 6 2 2 3" xfId="18392" xr:uid="{00000000-0005-0000-0000-0000171D0000}"/>
    <cellStyle name="Millares 3 6 2 2 3 2" xfId="31583" xr:uid="{00000000-0005-0000-0000-0000181D0000}"/>
    <cellStyle name="Millares 3 6 2 2 4" xfId="19678" xr:uid="{00000000-0005-0000-0000-0000191D0000}"/>
    <cellStyle name="Millares 3 6 2 2 4 2" xfId="32869" xr:uid="{00000000-0005-0000-0000-00001A1D0000}"/>
    <cellStyle name="Millares 3 6 2 2 5" xfId="20982" xr:uid="{00000000-0005-0000-0000-00001B1D0000}"/>
    <cellStyle name="Millares 3 6 2 2 5 2" xfId="34171" xr:uid="{00000000-0005-0000-0000-00001C1D0000}"/>
    <cellStyle name="Millares 3 6 2 2 6" xfId="35696" xr:uid="{00000000-0005-0000-0000-00001D1D0000}"/>
    <cellStyle name="Millares 3 6 2 2 7" xfId="26646" xr:uid="{00000000-0005-0000-0000-00001E1D0000}"/>
    <cellStyle name="Millares 3 6 2 2 8" xfId="22508" xr:uid="{00000000-0005-0000-0000-00001F1D0000}"/>
    <cellStyle name="Millares 3 6 2 3" xfId="14504" xr:uid="{00000000-0005-0000-0000-0000201D0000}"/>
    <cellStyle name="Millares 3 6 2 3 2" xfId="21227" xr:uid="{00000000-0005-0000-0000-0000211D0000}"/>
    <cellStyle name="Millares 3 6 2 3 2 2" xfId="34416" xr:uid="{00000000-0005-0000-0000-0000221D0000}"/>
    <cellStyle name="Millares 3 6 2 3 3" xfId="35941" xr:uid="{00000000-0005-0000-0000-0000231D0000}"/>
    <cellStyle name="Millares 3 6 2 3 4" xfId="27695" xr:uid="{00000000-0005-0000-0000-0000241D0000}"/>
    <cellStyle name="Millares 3 6 2 3 5" xfId="22753" xr:uid="{00000000-0005-0000-0000-0000251D0000}"/>
    <cellStyle name="Millares 3 6 2 4" xfId="15560" xr:uid="{00000000-0005-0000-0000-0000261D0000}"/>
    <cellStyle name="Millares 3 6 2 4 2" xfId="36181" xr:uid="{00000000-0005-0000-0000-0000271D0000}"/>
    <cellStyle name="Millares 3 6 2 4 3" xfId="28751" xr:uid="{00000000-0005-0000-0000-0000281D0000}"/>
    <cellStyle name="Millares 3 6 2 4 4" xfId="22993" xr:uid="{00000000-0005-0000-0000-0000291D0000}"/>
    <cellStyle name="Millares 3 6 2 5" xfId="16616" xr:uid="{00000000-0005-0000-0000-00002A1D0000}"/>
    <cellStyle name="Millares 3 6 2 5 2" xfId="36411" xr:uid="{00000000-0005-0000-0000-00002B1D0000}"/>
    <cellStyle name="Millares 3 6 2 5 3" xfId="29807" xr:uid="{00000000-0005-0000-0000-00002C1D0000}"/>
    <cellStyle name="Millares 3 6 2 5 4" xfId="23223" xr:uid="{00000000-0005-0000-0000-00002D1D0000}"/>
    <cellStyle name="Millares 3 6 2 6" xfId="17897" xr:uid="{00000000-0005-0000-0000-00002E1D0000}"/>
    <cellStyle name="Millares 3 6 2 6 2" xfId="36666" xr:uid="{00000000-0005-0000-0000-00002F1D0000}"/>
    <cellStyle name="Millares 3 6 2 6 3" xfId="31088" xr:uid="{00000000-0005-0000-0000-0000301D0000}"/>
    <cellStyle name="Millares 3 6 2 6 4" xfId="23487" xr:uid="{00000000-0005-0000-0000-0000311D0000}"/>
    <cellStyle name="Millares 3 6 2 7" xfId="19183" xr:uid="{00000000-0005-0000-0000-0000321D0000}"/>
    <cellStyle name="Millares 3 6 2 7 2" xfId="36921" xr:uid="{00000000-0005-0000-0000-0000331D0000}"/>
    <cellStyle name="Millares 3 6 2 7 3" xfId="32374" xr:uid="{00000000-0005-0000-0000-0000341D0000}"/>
    <cellStyle name="Millares 3 6 2 7 4" xfId="23742" xr:uid="{00000000-0005-0000-0000-0000351D0000}"/>
    <cellStyle name="Millares 3 6 2 8" xfId="20487" xr:uid="{00000000-0005-0000-0000-0000361D0000}"/>
    <cellStyle name="Millares 3 6 2 8 2" xfId="37150" xr:uid="{00000000-0005-0000-0000-0000371D0000}"/>
    <cellStyle name="Millares 3 6 2 8 3" xfId="33676" xr:uid="{00000000-0005-0000-0000-0000381D0000}"/>
    <cellStyle name="Millares 3 6 2 8 4" xfId="23971" xr:uid="{00000000-0005-0000-0000-0000391D0000}"/>
    <cellStyle name="Millares 3 6 2 9" xfId="24200" xr:uid="{00000000-0005-0000-0000-00003A1D0000}"/>
    <cellStyle name="Millares 3 6 2 9 2" xfId="37379" xr:uid="{00000000-0005-0000-0000-00003B1D0000}"/>
    <cellStyle name="Millares 3 6 3" xfId="12633" xr:uid="{00000000-0005-0000-0000-00003C1D0000}"/>
    <cellStyle name="Millares 3 6 3 10" xfId="25825" xr:uid="{00000000-0005-0000-0000-00003D1D0000}"/>
    <cellStyle name="Millares 3 6 3 11" xfId="22127" xr:uid="{00000000-0005-0000-0000-00003E1D0000}"/>
    <cellStyle name="Millares 3 6 3 2" xfId="13569" xr:uid="{00000000-0005-0000-0000-00003F1D0000}"/>
    <cellStyle name="Millares 3 6 3 2 2" xfId="26760" xr:uid="{00000000-0005-0000-0000-0000401D0000}"/>
    <cellStyle name="Millares 3 6 3 3" xfId="14618" xr:uid="{00000000-0005-0000-0000-0000411D0000}"/>
    <cellStyle name="Millares 3 6 3 3 2" xfId="27809" xr:uid="{00000000-0005-0000-0000-0000421D0000}"/>
    <cellStyle name="Millares 3 6 3 4" xfId="15674" xr:uid="{00000000-0005-0000-0000-0000431D0000}"/>
    <cellStyle name="Millares 3 6 3 4 2" xfId="28865" xr:uid="{00000000-0005-0000-0000-0000441D0000}"/>
    <cellStyle name="Millares 3 6 3 5" xfId="16730" xr:uid="{00000000-0005-0000-0000-0000451D0000}"/>
    <cellStyle name="Millares 3 6 3 5 2" xfId="29921" xr:uid="{00000000-0005-0000-0000-0000461D0000}"/>
    <cellStyle name="Millares 3 6 3 6" xfId="18011" xr:uid="{00000000-0005-0000-0000-0000471D0000}"/>
    <cellStyle name="Millares 3 6 3 6 2" xfId="31202" xr:uid="{00000000-0005-0000-0000-0000481D0000}"/>
    <cellStyle name="Millares 3 6 3 7" xfId="19297" xr:uid="{00000000-0005-0000-0000-0000491D0000}"/>
    <cellStyle name="Millares 3 6 3 7 2" xfId="32488" xr:uid="{00000000-0005-0000-0000-00004A1D0000}"/>
    <cellStyle name="Millares 3 6 3 8" xfId="20601" xr:uid="{00000000-0005-0000-0000-00004B1D0000}"/>
    <cellStyle name="Millares 3 6 3 8 2" xfId="33790" xr:uid="{00000000-0005-0000-0000-00004C1D0000}"/>
    <cellStyle name="Millares 3 6 3 9" xfId="35315" xr:uid="{00000000-0005-0000-0000-00004D1D0000}"/>
    <cellStyle name="Millares 3 6 4" xfId="13720" xr:uid="{00000000-0005-0000-0000-00004E1D0000}"/>
    <cellStyle name="Millares 3 6 4 10" xfId="22278" xr:uid="{00000000-0005-0000-0000-00004F1D0000}"/>
    <cellStyle name="Millares 3 6 4 2" xfId="14769" xr:uid="{00000000-0005-0000-0000-0000501D0000}"/>
    <cellStyle name="Millares 3 6 4 2 2" xfId="27960" xr:uid="{00000000-0005-0000-0000-0000511D0000}"/>
    <cellStyle name="Millares 3 6 4 3" xfId="15825" xr:uid="{00000000-0005-0000-0000-0000521D0000}"/>
    <cellStyle name="Millares 3 6 4 3 2" xfId="29016" xr:uid="{00000000-0005-0000-0000-0000531D0000}"/>
    <cellStyle name="Millares 3 6 4 4" xfId="16881" xr:uid="{00000000-0005-0000-0000-0000541D0000}"/>
    <cellStyle name="Millares 3 6 4 4 2" xfId="30072" xr:uid="{00000000-0005-0000-0000-0000551D0000}"/>
    <cellStyle name="Millares 3 6 4 5" xfId="18162" xr:uid="{00000000-0005-0000-0000-0000561D0000}"/>
    <cellStyle name="Millares 3 6 4 5 2" xfId="31353" xr:uid="{00000000-0005-0000-0000-0000571D0000}"/>
    <cellStyle name="Millares 3 6 4 6" xfId="19448" xr:uid="{00000000-0005-0000-0000-0000581D0000}"/>
    <cellStyle name="Millares 3 6 4 6 2" xfId="32639" xr:uid="{00000000-0005-0000-0000-0000591D0000}"/>
    <cellStyle name="Millares 3 6 4 7" xfId="20752" xr:uid="{00000000-0005-0000-0000-00005A1D0000}"/>
    <cellStyle name="Millares 3 6 4 7 2" xfId="33941" xr:uid="{00000000-0005-0000-0000-00005B1D0000}"/>
    <cellStyle name="Millares 3 6 4 8" xfId="35466" xr:uid="{00000000-0005-0000-0000-00005C1D0000}"/>
    <cellStyle name="Millares 3 6 4 9" xfId="26911" xr:uid="{00000000-0005-0000-0000-00005D1D0000}"/>
    <cellStyle name="Millares 3 6 5" xfId="17003" xr:uid="{00000000-0005-0000-0000-00005E1D0000}"/>
    <cellStyle name="Millares 3 6 5 2" xfId="18283" xr:uid="{00000000-0005-0000-0000-00005F1D0000}"/>
    <cellStyle name="Millares 3 6 5 2 2" xfId="31474" xr:uid="{00000000-0005-0000-0000-0000601D0000}"/>
    <cellStyle name="Millares 3 6 5 3" xfId="19569" xr:uid="{00000000-0005-0000-0000-0000611D0000}"/>
    <cellStyle name="Millares 3 6 5 3 2" xfId="32760" xr:uid="{00000000-0005-0000-0000-0000621D0000}"/>
    <cellStyle name="Millares 3 6 5 4" xfId="20873" xr:uid="{00000000-0005-0000-0000-0000631D0000}"/>
    <cellStyle name="Millares 3 6 5 4 2" xfId="34062" xr:uid="{00000000-0005-0000-0000-0000641D0000}"/>
    <cellStyle name="Millares 3 6 5 5" xfId="35587" xr:uid="{00000000-0005-0000-0000-0000651D0000}"/>
    <cellStyle name="Millares 3 6 5 6" xfId="30194" xr:uid="{00000000-0005-0000-0000-0000661D0000}"/>
    <cellStyle name="Millares 3 6 5 7" xfId="22399" xr:uid="{00000000-0005-0000-0000-0000671D0000}"/>
    <cellStyle name="Millares 3 6 6" xfId="21118" xr:uid="{00000000-0005-0000-0000-0000681D0000}"/>
    <cellStyle name="Millares 3 6 6 2" xfId="35832" xr:uid="{00000000-0005-0000-0000-0000691D0000}"/>
    <cellStyle name="Millares 3 6 6 3" xfId="34307" xr:uid="{00000000-0005-0000-0000-00006A1D0000}"/>
    <cellStyle name="Millares 3 6 6 4" xfId="22644" xr:uid="{00000000-0005-0000-0000-00006B1D0000}"/>
    <cellStyle name="Millares 3 6 7" xfId="22884" xr:uid="{00000000-0005-0000-0000-00006C1D0000}"/>
    <cellStyle name="Millares 3 6 7 2" xfId="36072" xr:uid="{00000000-0005-0000-0000-00006D1D0000}"/>
    <cellStyle name="Millares 3 6 8" xfId="23114" xr:uid="{00000000-0005-0000-0000-00006E1D0000}"/>
    <cellStyle name="Millares 3 6 8 2" xfId="36302" xr:uid="{00000000-0005-0000-0000-00006F1D0000}"/>
    <cellStyle name="Millares 3 6 9" xfId="23378" xr:uid="{00000000-0005-0000-0000-0000701D0000}"/>
    <cellStyle name="Millares 3 6 9 2" xfId="36557" xr:uid="{00000000-0005-0000-0000-0000711D0000}"/>
    <cellStyle name="Millares 3 7" xfId="11983" xr:uid="{00000000-0005-0000-0000-0000721D0000}"/>
    <cellStyle name="Millares 3 7 10" xfId="24334" xr:uid="{00000000-0005-0000-0000-0000731D0000}"/>
    <cellStyle name="Millares 3 7 10 2" xfId="37513" xr:uid="{00000000-0005-0000-0000-0000741D0000}"/>
    <cellStyle name="Millares 3 7 11" xfId="24585" xr:uid="{00000000-0005-0000-0000-0000751D0000}"/>
    <cellStyle name="Millares 3 7 11 2" xfId="37764" xr:uid="{00000000-0005-0000-0000-0000761D0000}"/>
    <cellStyle name="Millares 3 7 12" xfId="34670" xr:uid="{00000000-0005-0000-0000-0000771D0000}"/>
    <cellStyle name="Millares 3 7 13" xfId="25175" xr:uid="{00000000-0005-0000-0000-0000781D0000}"/>
    <cellStyle name="Millares 3 7 14" xfId="21482" xr:uid="{00000000-0005-0000-0000-0000791D0000}"/>
    <cellStyle name="Millares 3 7 2" xfId="12924" xr:uid="{00000000-0005-0000-0000-00007A1D0000}"/>
    <cellStyle name="Millares 3 7 2 2" xfId="17017" xr:uid="{00000000-0005-0000-0000-00007B1D0000}"/>
    <cellStyle name="Millares 3 7 2 2 2" xfId="30208" xr:uid="{00000000-0005-0000-0000-00007C1D0000}"/>
    <cellStyle name="Millares 3 7 2 3" xfId="18297" xr:uid="{00000000-0005-0000-0000-00007D1D0000}"/>
    <cellStyle name="Millares 3 7 2 3 2" xfId="31488" xr:uid="{00000000-0005-0000-0000-00007E1D0000}"/>
    <cellStyle name="Millares 3 7 2 4" xfId="19583" xr:uid="{00000000-0005-0000-0000-00007F1D0000}"/>
    <cellStyle name="Millares 3 7 2 4 2" xfId="32774" xr:uid="{00000000-0005-0000-0000-0000801D0000}"/>
    <cellStyle name="Millares 3 7 2 5" xfId="20887" xr:uid="{00000000-0005-0000-0000-0000811D0000}"/>
    <cellStyle name="Millares 3 7 2 5 2" xfId="34076" xr:uid="{00000000-0005-0000-0000-0000821D0000}"/>
    <cellStyle name="Millares 3 7 2 6" xfId="35601" xr:uid="{00000000-0005-0000-0000-0000831D0000}"/>
    <cellStyle name="Millares 3 7 2 7" xfId="26115" xr:uid="{00000000-0005-0000-0000-0000841D0000}"/>
    <cellStyle name="Millares 3 7 2 8" xfId="22413" xr:uid="{00000000-0005-0000-0000-0000851D0000}"/>
    <cellStyle name="Millares 3 7 3" xfId="13973" xr:uid="{00000000-0005-0000-0000-0000861D0000}"/>
    <cellStyle name="Millares 3 7 3 2" xfId="21132" xr:uid="{00000000-0005-0000-0000-0000871D0000}"/>
    <cellStyle name="Millares 3 7 3 2 2" xfId="34321" xr:uid="{00000000-0005-0000-0000-0000881D0000}"/>
    <cellStyle name="Millares 3 7 3 3" xfId="35846" xr:uid="{00000000-0005-0000-0000-0000891D0000}"/>
    <cellStyle name="Millares 3 7 3 4" xfId="27164" xr:uid="{00000000-0005-0000-0000-00008A1D0000}"/>
    <cellStyle name="Millares 3 7 3 5" xfId="22658" xr:uid="{00000000-0005-0000-0000-00008B1D0000}"/>
    <cellStyle name="Millares 3 7 4" xfId="15029" xr:uid="{00000000-0005-0000-0000-00008C1D0000}"/>
    <cellStyle name="Millares 3 7 4 2" xfId="36086" xr:uid="{00000000-0005-0000-0000-00008D1D0000}"/>
    <cellStyle name="Millares 3 7 4 3" xfId="28220" xr:uid="{00000000-0005-0000-0000-00008E1D0000}"/>
    <cellStyle name="Millares 3 7 4 4" xfId="22898" xr:uid="{00000000-0005-0000-0000-00008F1D0000}"/>
    <cellStyle name="Millares 3 7 5" xfId="16085" xr:uid="{00000000-0005-0000-0000-0000901D0000}"/>
    <cellStyle name="Millares 3 7 5 2" xfId="36316" xr:uid="{00000000-0005-0000-0000-0000911D0000}"/>
    <cellStyle name="Millares 3 7 5 3" xfId="29276" xr:uid="{00000000-0005-0000-0000-0000921D0000}"/>
    <cellStyle name="Millares 3 7 5 4" xfId="23128" xr:uid="{00000000-0005-0000-0000-0000931D0000}"/>
    <cellStyle name="Millares 3 7 6" xfId="17366" xr:uid="{00000000-0005-0000-0000-0000941D0000}"/>
    <cellStyle name="Millares 3 7 6 2" xfId="36571" xr:uid="{00000000-0005-0000-0000-0000951D0000}"/>
    <cellStyle name="Millares 3 7 6 3" xfId="30557" xr:uid="{00000000-0005-0000-0000-0000961D0000}"/>
    <cellStyle name="Millares 3 7 6 4" xfId="23392" xr:uid="{00000000-0005-0000-0000-0000971D0000}"/>
    <cellStyle name="Millares 3 7 7" xfId="18652" xr:uid="{00000000-0005-0000-0000-0000981D0000}"/>
    <cellStyle name="Millares 3 7 7 2" xfId="36826" xr:uid="{00000000-0005-0000-0000-0000991D0000}"/>
    <cellStyle name="Millares 3 7 7 3" xfId="31843" xr:uid="{00000000-0005-0000-0000-00009A1D0000}"/>
    <cellStyle name="Millares 3 7 7 4" xfId="23647" xr:uid="{00000000-0005-0000-0000-00009B1D0000}"/>
    <cellStyle name="Millares 3 7 8" xfId="19956" xr:uid="{00000000-0005-0000-0000-00009C1D0000}"/>
    <cellStyle name="Millares 3 7 8 2" xfId="37055" xr:uid="{00000000-0005-0000-0000-00009D1D0000}"/>
    <cellStyle name="Millares 3 7 8 3" xfId="33145" xr:uid="{00000000-0005-0000-0000-00009E1D0000}"/>
    <cellStyle name="Millares 3 7 8 4" xfId="23876" xr:uid="{00000000-0005-0000-0000-00009F1D0000}"/>
    <cellStyle name="Millares 3 7 9" xfId="24105" xr:uid="{00000000-0005-0000-0000-0000A01D0000}"/>
    <cellStyle name="Millares 3 7 9 2" xfId="37284" xr:uid="{00000000-0005-0000-0000-0000A11D0000}"/>
    <cellStyle name="Millares 3 8" xfId="12058" xr:uid="{00000000-0005-0000-0000-0000A21D0000}"/>
    <cellStyle name="Millares 3 8 10" xfId="25250" xr:uid="{00000000-0005-0000-0000-0000A31D0000}"/>
    <cellStyle name="Millares 3 8 11" xfId="21556" xr:uid="{00000000-0005-0000-0000-0000A41D0000}"/>
    <cellStyle name="Millares 3 8 2" xfId="12998" xr:uid="{00000000-0005-0000-0000-0000A51D0000}"/>
    <cellStyle name="Millares 3 8 2 2" xfId="26189" xr:uid="{00000000-0005-0000-0000-0000A61D0000}"/>
    <cellStyle name="Millares 3 8 3" xfId="14047" xr:uid="{00000000-0005-0000-0000-0000A71D0000}"/>
    <cellStyle name="Millares 3 8 3 2" xfId="27238" xr:uid="{00000000-0005-0000-0000-0000A81D0000}"/>
    <cellStyle name="Millares 3 8 4" xfId="15103" xr:uid="{00000000-0005-0000-0000-0000A91D0000}"/>
    <cellStyle name="Millares 3 8 4 2" xfId="28294" xr:uid="{00000000-0005-0000-0000-0000AA1D0000}"/>
    <cellStyle name="Millares 3 8 5" xfId="16159" xr:uid="{00000000-0005-0000-0000-0000AB1D0000}"/>
    <cellStyle name="Millares 3 8 5 2" xfId="29350" xr:uid="{00000000-0005-0000-0000-0000AC1D0000}"/>
    <cellStyle name="Millares 3 8 6" xfId="17440" xr:uid="{00000000-0005-0000-0000-0000AD1D0000}"/>
    <cellStyle name="Millares 3 8 6 2" xfId="30631" xr:uid="{00000000-0005-0000-0000-0000AE1D0000}"/>
    <cellStyle name="Millares 3 8 7" xfId="18726" xr:uid="{00000000-0005-0000-0000-0000AF1D0000}"/>
    <cellStyle name="Millares 3 8 7 2" xfId="31917" xr:uid="{00000000-0005-0000-0000-0000B01D0000}"/>
    <cellStyle name="Millares 3 8 8" xfId="20030" xr:uid="{00000000-0005-0000-0000-0000B11D0000}"/>
    <cellStyle name="Millares 3 8 8 2" xfId="33219" xr:uid="{00000000-0005-0000-0000-0000B21D0000}"/>
    <cellStyle name="Millares 3 8 9" xfId="34744" xr:uid="{00000000-0005-0000-0000-0000B31D0000}"/>
    <cellStyle name="Millares 3 9" xfId="12154" xr:uid="{00000000-0005-0000-0000-0000B41D0000}"/>
    <cellStyle name="Millares 3 9 10" xfId="25346" xr:uid="{00000000-0005-0000-0000-0000B51D0000}"/>
    <cellStyle name="Millares 3 9 11" xfId="21652" xr:uid="{00000000-0005-0000-0000-0000B61D0000}"/>
    <cellStyle name="Millares 3 9 2" xfId="13094" xr:uid="{00000000-0005-0000-0000-0000B71D0000}"/>
    <cellStyle name="Millares 3 9 2 2" xfId="26285" xr:uid="{00000000-0005-0000-0000-0000B81D0000}"/>
    <cellStyle name="Millares 3 9 3" xfId="14143" xr:uid="{00000000-0005-0000-0000-0000B91D0000}"/>
    <cellStyle name="Millares 3 9 3 2" xfId="27334" xr:uid="{00000000-0005-0000-0000-0000BA1D0000}"/>
    <cellStyle name="Millares 3 9 4" xfId="15199" xr:uid="{00000000-0005-0000-0000-0000BB1D0000}"/>
    <cellStyle name="Millares 3 9 4 2" xfId="28390" xr:uid="{00000000-0005-0000-0000-0000BC1D0000}"/>
    <cellStyle name="Millares 3 9 5" xfId="16255" xr:uid="{00000000-0005-0000-0000-0000BD1D0000}"/>
    <cellStyle name="Millares 3 9 5 2" xfId="29446" xr:uid="{00000000-0005-0000-0000-0000BE1D0000}"/>
    <cellStyle name="Millares 3 9 6" xfId="17536" xr:uid="{00000000-0005-0000-0000-0000BF1D0000}"/>
    <cellStyle name="Millares 3 9 6 2" xfId="30727" xr:uid="{00000000-0005-0000-0000-0000C01D0000}"/>
    <cellStyle name="Millares 3 9 7" xfId="18822" xr:uid="{00000000-0005-0000-0000-0000C11D0000}"/>
    <cellStyle name="Millares 3 9 7 2" xfId="32013" xr:uid="{00000000-0005-0000-0000-0000C21D0000}"/>
    <cellStyle name="Millares 3 9 8" xfId="20126" xr:uid="{00000000-0005-0000-0000-0000C31D0000}"/>
    <cellStyle name="Millares 3 9 8 2" xfId="33315" xr:uid="{00000000-0005-0000-0000-0000C41D0000}"/>
    <cellStyle name="Millares 3 9 9" xfId="34840" xr:uid="{00000000-0005-0000-0000-0000C51D0000}"/>
    <cellStyle name="Millares 30" xfId="11967" xr:uid="{00000000-0005-0000-0000-0000C61D0000}"/>
    <cellStyle name="Millares 30 10" xfId="25159" xr:uid="{00000000-0005-0000-0000-0000C71D0000}"/>
    <cellStyle name="Millares 30 11" xfId="21467" xr:uid="{00000000-0005-0000-0000-0000C81D0000}"/>
    <cellStyle name="Millares 30 2" xfId="12909" xr:uid="{00000000-0005-0000-0000-0000C91D0000}"/>
    <cellStyle name="Millares 30 2 2" xfId="26100" xr:uid="{00000000-0005-0000-0000-0000CA1D0000}"/>
    <cellStyle name="Millares 30 3" xfId="13958" xr:uid="{00000000-0005-0000-0000-0000CB1D0000}"/>
    <cellStyle name="Millares 30 3 2" xfId="27149" xr:uid="{00000000-0005-0000-0000-0000CC1D0000}"/>
    <cellStyle name="Millares 30 4" xfId="15014" xr:uid="{00000000-0005-0000-0000-0000CD1D0000}"/>
    <cellStyle name="Millares 30 4 2" xfId="28205" xr:uid="{00000000-0005-0000-0000-0000CE1D0000}"/>
    <cellStyle name="Millares 30 5" xfId="16070" xr:uid="{00000000-0005-0000-0000-0000CF1D0000}"/>
    <cellStyle name="Millares 30 5 2" xfId="29261" xr:uid="{00000000-0005-0000-0000-0000D01D0000}"/>
    <cellStyle name="Millares 30 6" xfId="17351" xr:uid="{00000000-0005-0000-0000-0000D11D0000}"/>
    <cellStyle name="Millares 30 6 2" xfId="30542" xr:uid="{00000000-0005-0000-0000-0000D21D0000}"/>
    <cellStyle name="Millares 30 7" xfId="18637" xr:uid="{00000000-0005-0000-0000-0000D31D0000}"/>
    <cellStyle name="Millares 30 7 2" xfId="31828" xr:uid="{00000000-0005-0000-0000-0000D41D0000}"/>
    <cellStyle name="Millares 30 8" xfId="19941" xr:uid="{00000000-0005-0000-0000-0000D51D0000}"/>
    <cellStyle name="Millares 30 8 2" xfId="33130" xr:uid="{00000000-0005-0000-0000-0000D61D0000}"/>
    <cellStyle name="Millares 30 9" xfId="34655" xr:uid="{00000000-0005-0000-0000-0000D71D0000}"/>
    <cellStyle name="Millares 300" xfId="37957" xr:uid="{00000000-0005-0000-0000-0000D81D0000}"/>
    <cellStyle name="Millares 301" xfId="17" xr:uid="{00000000-0005-0000-0000-0000D91D0000}"/>
    <cellStyle name="Millares 302" xfId="37961" xr:uid="{00000000-0005-0000-0000-0000DA1D0000}"/>
    <cellStyle name="Millares 303" xfId="37999" xr:uid="{00000000-0005-0000-0000-0000DB1D0000}"/>
    <cellStyle name="Millares 304" xfId="38001" xr:uid="{00000000-0005-0000-0000-0000DC1D0000}"/>
    <cellStyle name="Millares 305" xfId="38002" xr:uid="{00000000-0005-0000-0000-0000DD1D0000}"/>
    <cellStyle name="Millares 31" xfId="11969" xr:uid="{00000000-0005-0000-0000-0000DE1D0000}"/>
    <cellStyle name="Millares 31 10" xfId="25161" xr:uid="{00000000-0005-0000-0000-0000DF1D0000}"/>
    <cellStyle name="Millares 31 11" xfId="21469" xr:uid="{00000000-0005-0000-0000-0000E01D0000}"/>
    <cellStyle name="Millares 31 2" xfId="12911" xr:uid="{00000000-0005-0000-0000-0000E11D0000}"/>
    <cellStyle name="Millares 31 2 2" xfId="26102" xr:uid="{00000000-0005-0000-0000-0000E21D0000}"/>
    <cellStyle name="Millares 31 3" xfId="13960" xr:uid="{00000000-0005-0000-0000-0000E31D0000}"/>
    <cellStyle name="Millares 31 3 2" xfId="27151" xr:uid="{00000000-0005-0000-0000-0000E41D0000}"/>
    <cellStyle name="Millares 31 4" xfId="15016" xr:uid="{00000000-0005-0000-0000-0000E51D0000}"/>
    <cellStyle name="Millares 31 4 2" xfId="28207" xr:uid="{00000000-0005-0000-0000-0000E61D0000}"/>
    <cellStyle name="Millares 31 5" xfId="16072" xr:uid="{00000000-0005-0000-0000-0000E71D0000}"/>
    <cellStyle name="Millares 31 5 2" xfId="29263" xr:uid="{00000000-0005-0000-0000-0000E81D0000}"/>
    <cellStyle name="Millares 31 6" xfId="17353" xr:uid="{00000000-0005-0000-0000-0000E91D0000}"/>
    <cellStyle name="Millares 31 6 2" xfId="30544" xr:uid="{00000000-0005-0000-0000-0000EA1D0000}"/>
    <cellStyle name="Millares 31 7" xfId="18639" xr:uid="{00000000-0005-0000-0000-0000EB1D0000}"/>
    <cellStyle name="Millares 31 7 2" xfId="31830" xr:uid="{00000000-0005-0000-0000-0000EC1D0000}"/>
    <cellStyle name="Millares 31 8" xfId="19943" xr:uid="{00000000-0005-0000-0000-0000ED1D0000}"/>
    <cellStyle name="Millares 31 8 2" xfId="33132" xr:uid="{00000000-0005-0000-0000-0000EE1D0000}"/>
    <cellStyle name="Millares 31 9" xfId="34657" xr:uid="{00000000-0005-0000-0000-0000EF1D0000}"/>
    <cellStyle name="Millares 32" xfId="11970" xr:uid="{00000000-0005-0000-0000-0000F01D0000}"/>
    <cellStyle name="Millares 32 10" xfId="25162" xr:uid="{00000000-0005-0000-0000-0000F11D0000}"/>
    <cellStyle name="Millares 32 11" xfId="21470" xr:uid="{00000000-0005-0000-0000-0000F21D0000}"/>
    <cellStyle name="Millares 32 2" xfId="12912" xr:uid="{00000000-0005-0000-0000-0000F31D0000}"/>
    <cellStyle name="Millares 32 2 2" xfId="26103" xr:uid="{00000000-0005-0000-0000-0000F41D0000}"/>
    <cellStyle name="Millares 32 3" xfId="13961" xr:uid="{00000000-0005-0000-0000-0000F51D0000}"/>
    <cellStyle name="Millares 32 3 2" xfId="27152" xr:uid="{00000000-0005-0000-0000-0000F61D0000}"/>
    <cellStyle name="Millares 32 4" xfId="15017" xr:uid="{00000000-0005-0000-0000-0000F71D0000}"/>
    <cellStyle name="Millares 32 4 2" xfId="28208" xr:uid="{00000000-0005-0000-0000-0000F81D0000}"/>
    <cellStyle name="Millares 32 5" xfId="16073" xr:uid="{00000000-0005-0000-0000-0000F91D0000}"/>
    <cellStyle name="Millares 32 5 2" xfId="29264" xr:uid="{00000000-0005-0000-0000-0000FA1D0000}"/>
    <cellStyle name="Millares 32 6" xfId="17354" xr:uid="{00000000-0005-0000-0000-0000FB1D0000}"/>
    <cellStyle name="Millares 32 6 2" xfId="30545" xr:uid="{00000000-0005-0000-0000-0000FC1D0000}"/>
    <cellStyle name="Millares 32 7" xfId="18640" xr:uid="{00000000-0005-0000-0000-0000FD1D0000}"/>
    <cellStyle name="Millares 32 7 2" xfId="31831" xr:uid="{00000000-0005-0000-0000-0000FE1D0000}"/>
    <cellStyle name="Millares 32 8" xfId="19944" xr:uid="{00000000-0005-0000-0000-0000FF1D0000}"/>
    <cellStyle name="Millares 32 8 2" xfId="33133" xr:uid="{00000000-0005-0000-0000-0000001E0000}"/>
    <cellStyle name="Millares 32 9" xfId="34658" xr:uid="{00000000-0005-0000-0000-0000011E0000}"/>
    <cellStyle name="Millares 33" xfId="11972" xr:uid="{00000000-0005-0000-0000-0000021E0000}"/>
    <cellStyle name="Millares 33 10" xfId="25164" xr:uid="{00000000-0005-0000-0000-0000031E0000}"/>
    <cellStyle name="Millares 33 11" xfId="21471" xr:uid="{00000000-0005-0000-0000-0000041E0000}"/>
    <cellStyle name="Millares 33 2" xfId="12913" xr:uid="{00000000-0005-0000-0000-0000051E0000}"/>
    <cellStyle name="Millares 33 2 2" xfId="26104" xr:uid="{00000000-0005-0000-0000-0000061E0000}"/>
    <cellStyle name="Millares 33 3" xfId="13962" xr:uid="{00000000-0005-0000-0000-0000071E0000}"/>
    <cellStyle name="Millares 33 3 2" xfId="27153" xr:uid="{00000000-0005-0000-0000-0000081E0000}"/>
    <cellStyle name="Millares 33 4" xfId="15018" xr:uid="{00000000-0005-0000-0000-0000091E0000}"/>
    <cellStyle name="Millares 33 4 2" xfId="28209" xr:uid="{00000000-0005-0000-0000-00000A1E0000}"/>
    <cellStyle name="Millares 33 5" xfId="16074" xr:uid="{00000000-0005-0000-0000-00000B1E0000}"/>
    <cellStyle name="Millares 33 5 2" xfId="29265" xr:uid="{00000000-0005-0000-0000-00000C1E0000}"/>
    <cellStyle name="Millares 33 6" xfId="17355" xr:uid="{00000000-0005-0000-0000-00000D1E0000}"/>
    <cellStyle name="Millares 33 6 2" xfId="30546" xr:uid="{00000000-0005-0000-0000-00000E1E0000}"/>
    <cellStyle name="Millares 33 7" xfId="18641" xr:uid="{00000000-0005-0000-0000-00000F1E0000}"/>
    <cellStyle name="Millares 33 7 2" xfId="31832" xr:uid="{00000000-0005-0000-0000-0000101E0000}"/>
    <cellStyle name="Millares 33 8" xfId="19945" xr:uid="{00000000-0005-0000-0000-0000111E0000}"/>
    <cellStyle name="Millares 33 8 2" xfId="33134" xr:uid="{00000000-0005-0000-0000-0000121E0000}"/>
    <cellStyle name="Millares 33 9" xfId="34659" xr:uid="{00000000-0005-0000-0000-0000131E0000}"/>
    <cellStyle name="Millares 34" xfId="11973" xr:uid="{00000000-0005-0000-0000-0000141E0000}"/>
    <cellStyle name="Millares 34 10" xfId="25165" xr:uid="{00000000-0005-0000-0000-0000151E0000}"/>
    <cellStyle name="Millares 34 11" xfId="21472" xr:uid="{00000000-0005-0000-0000-0000161E0000}"/>
    <cellStyle name="Millares 34 2" xfId="12914" xr:uid="{00000000-0005-0000-0000-0000171E0000}"/>
    <cellStyle name="Millares 34 2 2" xfId="26105" xr:uid="{00000000-0005-0000-0000-0000181E0000}"/>
    <cellStyle name="Millares 34 3" xfId="13963" xr:uid="{00000000-0005-0000-0000-0000191E0000}"/>
    <cellStyle name="Millares 34 3 2" xfId="27154" xr:uid="{00000000-0005-0000-0000-00001A1E0000}"/>
    <cellStyle name="Millares 34 4" xfId="15019" xr:uid="{00000000-0005-0000-0000-00001B1E0000}"/>
    <cellStyle name="Millares 34 4 2" xfId="28210" xr:uid="{00000000-0005-0000-0000-00001C1E0000}"/>
    <cellStyle name="Millares 34 5" xfId="16075" xr:uid="{00000000-0005-0000-0000-00001D1E0000}"/>
    <cellStyle name="Millares 34 5 2" xfId="29266" xr:uid="{00000000-0005-0000-0000-00001E1E0000}"/>
    <cellStyle name="Millares 34 6" xfId="17356" xr:uid="{00000000-0005-0000-0000-00001F1E0000}"/>
    <cellStyle name="Millares 34 6 2" xfId="30547" xr:uid="{00000000-0005-0000-0000-0000201E0000}"/>
    <cellStyle name="Millares 34 7" xfId="18642" xr:uid="{00000000-0005-0000-0000-0000211E0000}"/>
    <cellStyle name="Millares 34 7 2" xfId="31833" xr:uid="{00000000-0005-0000-0000-0000221E0000}"/>
    <cellStyle name="Millares 34 8" xfId="19946" xr:uid="{00000000-0005-0000-0000-0000231E0000}"/>
    <cellStyle name="Millares 34 8 2" xfId="33135" xr:uid="{00000000-0005-0000-0000-0000241E0000}"/>
    <cellStyle name="Millares 34 9" xfId="34660" xr:uid="{00000000-0005-0000-0000-0000251E0000}"/>
    <cellStyle name="Millares 342" xfId="37952" xr:uid="{00000000-0005-0000-0000-0000261E0000}"/>
    <cellStyle name="Millares 35" xfId="11975" xr:uid="{00000000-0005-0000-0000-0000271E0000}"/>
    <cellStyle name="Millares 35 10" xfId="25167" xr:uid="{00000000-0005-0000-0000-0000281E0000}"/>
    <cellStyle name="Millares 35 11" xfId="21474" xr:uid="{00000000-0005-0000-0000-0000291E0000}"/>
    <cellStyle name="Millares 35 2" xfId="12916" xr:uid="{00000000-0005-0000-0000-00002A1E0000}"/>
    <cellStyle name="Millares 35 2 2" xfId="26107" xr:uid="{00000000-0005-0000-0000-00002B1E0000}"/>
    <cellStyle name="Millares 35 3" xfId="13965" xr:uid="{00000000-0005-0000-0000-00002C1E0000}"/>
    <cellStyle name="Millares 35 3 2" xfId="27156" xr:uid="{00000000-0005-0000-0000-00002D1E0000}"/>
    <cellStyle name="Millares 35 4" xfId="15021" xr:uid="{00000000-0005-0000-0000-00002E1E0000}"/>
    <cellStyle name="Millares 35 4 2" xfId="28212" xr:uid="{00000000-0005-0000-0000-00002F1E0000}"/>
    <cellStyle name="Millares 35 5" xfId="16077" xr:uid="{00000000-0005-0000-0000-0000301E0000}"/>
    <cellStyle name="Millares 35 5 2" xfId="29268" xr:uid="{00000000-0005-0000-0000-0000311E0000}"/>
    <cellStyle name="Millares 35 6" xfId="17358" xr:uid="{00000000-0005-0000-0000-0000321E0000}"/>
    <cellStyle name="Millares 35 6 2" xfId="30549" xr:uid="{00000000-0005-0000-0000-0000331E0000}"/>
    <cellStyle name="Millares 35 7" xfId="18644" xr:uid="{00000000-0005-0000-0000-0000341E0000}"/>
    <cellStyle name="Millares 35 7 2" xfId="31835" xr:uid="{00000000-0005-0000-0000-0000351E0000}"/>
    <cellStyle name="Millares 35 8" xfId="19948" xr:uid="{00000000-0005-0000-0000-0000361E0000}"/>
    <cellStyle name="Millares 35 8 2" xfId="33137" xr:uid="{00000000-0005-0000-0000-0000371E0000}"/>
    <cellStyle name="Millares 35 9" xfId="34662" xr:uid="{00000000-0005-0000-0000-0000381E0000}"/>
    <cellStyle name="Millares 36" xfId="11976" xr:uid="{00000000-0005-0000-0000-0000391E0000}"/>
    <cellStyle name="Millares 36 10" xfId="25168" xr:uid="{00000000-0005-0000-0000-00003A1E0000}"/>
    <cellStyle name="Millares 36 11" xfId="21475" xr:uid="{00000000-0005-0000-0000-00003B1E0000}"/>
    <cellStyle name="Millares 36 2" xfId="12917" xr:uid="{00000000-0005-0000-0000-00003C1E0000}"/>
    <cellStyle name="Millares 36 2 2" xfId="26108" xr:uid="{00000000-0005-0000-0000-00003D1E0000}"/>
    <cellStyle name="Millares 36 3" xfId="13966" xr:uid="{00000000-0005-0000-0000-00003E1E0000}"/>
    <cellStyle name="Millares 36 3 2" xfId="27157" xr:uid="{00000000-0005-0000-0000-00003F1E0000}"/>
    <cellStyle name="Millares 36 4" xfId="15022" xr:uid="{00000000-0005-0000-0000-0000401E0000}"/>
    <cellStyle name="Millares 36 4 2" xfId="28213" xr:uid="{00000000-0005-0000-0000-0000411E0000}"/>
    <cellStyle name="Millares 36 5" xfId="16078" xr:uid="{00000000-0005-0000-0000-0000421E0000}"/>
    <cellStyle name="Millares 36 5 2" xfId="29269" xr:uid="{00000000-0005-0000-0000-0000431E0000}"/>
    <cellStyle name="Millares 36 6" xfId="17359" xr:uid="{00000000-0005-0000-0000-0000441E0000}"/>
    <cellStyle name="Millares 36 6 2" xfId="30550" xr:uid="{00000000-0005-0000-0000-0000451E0000}"/>
    <cellStyle name="Millares 36 7" xfId="18645" xr:uid="{00000000-0005-0000-0000-0000461E0000}"/>
    <cellStyle name="Millares 36 7 2" xfId="31836" xr:uid="{00000000-0005-0000-0000-0000471E0000}"/>
    <cellStyle name="Millares 36 8" xfId="19949" xr:uid="{00000000-0005-0000-0000-0000481E0000}"/>
    <cellStyle name="Millares 36 8 2" xfId="33138" xr:uid="{00000000-0005-0000-0000-0000491E0000}"/>
    <cellStyle name="Millares 36 9" xfId="34663" xr:uid="{00000000-0005-0000-0000-00004A1E0000}"/>
    <cellStyle name="Millares 37" xfId="11978" xr:uid="{00000000-0005-0000-0000-00004B1E0000}"/>
    <cellStyle name="Millares 37 10" xfId="25170" xr:uid="{00000000-0005-0000-0000-00004C1E0000}"/>
    <cellStyle name="Millares 37 11" xfId="21477" xr:uid="{00000000-0005-0000-0000-00004D1E0000}"/>
    <cellStyle name="Millares 37 2" xfId="12919" xr:uid="{00000000-0005-0000-0000-00004E1E0000}"/>
    <cellStyle name="Millares 37 2 2" xfId="26110" xr:uid="{00000000-0005-0000-0000-00004F1E0000}"/>
    <cellStyle name="Millares 37 3" xfId="13968" xr:uid="{00000000-0005-0000-0000-0000501E0000}"/>
    <cellStyle name="Millares 37 3 2" xfId="27159" xr:uid="{00000000-0005-0000-0000-0000511E0000}"/>
    <cellStyle name="Millares 37 4" xfId="15024" xr:uid="{00000000-0005-0000-0000-0000521E0000}"/>
    <cellStyle name="Millares 37 4 2" xfId="28215" xr:uid="{00000000-0005-0000-0000-0000531E0000}"/>
    <cellStyle name="Millares 37 5" xfId="16080" xr:uid="{00000000-0005-0000-0000-0000541E0000}"/>
    <cellStyle name="Millares 37 5 2" xfId="29271" xr:uid="{00000000-0005-0000-0000-0000551E0000}"/>
    <cellStyle name="Millares 37 6" xfId="17361" xr:uid="{00000000-0005-0000-0000-0000561E0000}"/>
    <cellStyle name="Millares 37 6 2" xfId="30552" xr:uid="{00000000-0005-0000-0000-0000571E0000}"/>
    <cellStyle name="Millares 37 7" xfId="18647" xr:uid="{00000000-0005-0000-0000-0000581E0000}"/>
    <cellStyle name="Millares 37 7 2" xfId="31838" xr:uid="{00000000-0005-0000-0000-0000591E0000}"/>
    <cellStyle name="Millares 37 8" xfId="19951" xr:uid="{00000000-0005-0000-0000-00005A1E0000}"/>
    <cellStyle name="Millares 37 8 2" xfId="33140" xr:uid="{00000000-0005-0000-0000-00005B1E0000}"/>
    <cellStyle name="Millares 37 9" xfId="34665" xr:uid="{00000000-0005-0000-0000-00005C1E0000}"/>
    <cellStyle name="Millares 38" xfId="11980" xr:uid="{00000000-0005-0000-0000-00005D1E0000}"/>
    <cellStyle name="Millares 38 10" xfId="25172" xr:uid="{00000000-0005-0000-0000-00005E1E0000}"/>
    <cellStyle name="Millares 38 11" xfId="21479" xr:uid="{00000000-0005-0000-0000-00005F1E0000}"/>
    <cellStyle name="Millares 38 2" xfId="12921" xr:uid="{00000000-0005-0000-0000-0000601E0000}"/>
    <cellStyle name="Millares 38 2 2" xfId="26112" xr:uid="{00000000-0005-0000-0000-0000611E0000}"/>
    <cellStyle name="Millares 38 3" xfId="13970" xr:uid="{00000000-0005-0000-0000-0000621E0000}"/>
    <cellStyle name="Millares 38 3 2" xfId="27161" xr:uid="{00000000-0005-0000-0000-0000631E0000}"/>
    <cellStyle name="Millares 38 4" xfId="15026" xr:uid="{00000000-0005-0000-0000-0000641E0000}"/>
    <cellStyle name="Millares 38 4 2" xfId="28217" xr:uid="{00000000-0005-0000-0000-0000651E0000}"/>
    <cellStyle name="Millares 38 5" xfId="16082" xr:uid="{00000000-0005-0000-0000-0000661E0000}"/>
    <cellStyle name="Millares 38 5 2" xfId="29273" xr:uid="{00000000-0005-0000-0000-0000671E0000}"/>
    <cellStyle name="Millares 38 6" xfId="17363" xr:uid="{00000000-0005-0000-0000-0000681E0000}"/>
    <cellStyle name="Millares 38 6 2" xfId="30554" xr:uid="{00000000-0005-0000-0000-0000691E0000}"/>
    <cellStyle name="Millares 38 7" xfId="18649" xr:uid="{00000000-0005-0000-0000-00006A1E0000}"/>
    <cellStyle name="Millares 38 7 2" xfId="31840" xr:uid="{00000000-0005-0000-0000-00006B1E0000}"/>
    <cellStyle name="Millares 38 8" xfId="19953" xr:uid="{00000000-0005-0000-0000-00006C1E0000}"/>
    <cellStyle name="Millares 38 8 2" xfId="33142" xr:uid="{00000000-0005-0000-0000-00006D1E0000}"/>
    <cellStyle name="Millares 38 9" xfId="34667" xr:uid="{00000000-0005-0000-0000-00006E1E0000}"/>
    <cellStyle name="Millares 39" xfId="12044" xr:uid="{00000000-0005-0000-0000-00006F1E0000}"/>
    <cellStyle name="Millares 39 10" xfId="25236" xr:uid="{00000000-0005-0000-0000-0000701E0000}"/>
    <cellStyle name="Millares 39 11" xfId="21543" xr:uid="{00000000-0005-0000-0000-0000711E0000}"/>
    <cellStyle name="Millares 39 2" xfId="12985" xr:uid="{00000000-0005-0000-0000-0000721E0000}"/>
    <cellStyle name="Millares 39 2 2" xfId="26176" xr:uid="{00000000-0005-0000-0000-0000731E0000}"/>
    <cellStyle name="Millares 39 3" xfId="14034" xr:uid="{00000000-0005-0000-0000-0000741E0000}"/>
    <cellStyle name="Millares 39 3 2" xfId="27225" xr:uid="{00000000-0005-0000-0000-0000751E0000}"/>
    <cellStyle name="Millares 39 4" xfId="15090" xr:uid="{00000000-0005-0000-0000-0000761E0000}"/>
    <cellStyle name="Millares 39 4 2" xfId="28281" xr:uid="{00000000-0005-0000-0000-0000771E0000}"/>
    <cellStyle name="Millares 39 5" xfId="16146" xr:uid="{00000000-0005-0000-0000-0000781E0000}"/>
    <cellStyle name="Millares 39 5 2" xfId="29337" xr:uid="{00000000-0005-0000-0000-0000791E0000}"/>
    <cellStyle name="Millares 39 6" xfId="17427" xr:uid="{00000000-0005-0000-0000-00007A1E0000}"/>
    <cellStyle name="Millares 39 6 2" xfId="30618" xr:uid="{00000000-0005-0000-0000-00007B1E0000}"/>
    <cellStyle name="Millares 39 7" xfId="18713" xr:uid="{00000000-0005-0000-0000-00007C1E0000}"/>
    <cellStyle name="Millares 39 7 2" xfId="31904" xr:uid="{00000000-0005-0000-0000-00007D1E0000}"/>
    <cellStyle name="Millares 39 8" xfId="20017" xr:uid="{00000000-0005-0000-0000-00007E1E0000}"/>
    <cellStyle name="Millares 39 8 2" xfId="33206" xr:uid="{00000000-0005-0000-0000-00007F1E0000}"/>
    <cellStyle name="Millares 39 9" xfId="34731" xr:uid="{00000000-0005-0000-0000-0000801E0000}"/>
    <cellStyle name="Millares 4" xfId="14" xr:uid="{00000000-0005-0000-0000-0000811E0000}"/>
    <cellStyle name="Millares 4 10" xfId="12425" xr:uid="{00000000-0005-0000-0000-0000821E0000}"/>
    <cellStyle name="Millares 4 10 10" xfId="25617" xr:uid="{00000000-0005-0000-0000-0000831E0000}"/>
    <cellStyle name="Millares 4 10 11" xfId="21919" xr:uid="{00000000-0005-0000-0000-0000841E0000}"/>
    <cellStyle name="Millares 4 10 2" xfId="13361" xr:uid="{00000000-0005-0000-0000-0000851E0000}"/>
    <cellStyle name="Millares 4 10 2 2" xfId="26552" xr:uid="{00000000-0005-0000-0000-0000861E0000}"/>
    <cellStyle name="Millares 4 10 3" xfId="14410" xr:uid="{00000000-0005-0000-0000-0000871E0000}"/>
    <cellStyle name="Millares 4 10 3 2" xfId="27601" xr:uid="{00000000-0005-0000-0000-0000881E0000}"/>
    <cellStyle name="Millares 4 10 4" xfId="15466" xr:uid="{00000000-0005-0000-0000-0000891E0000}"/>
    <cellStyle name="Millares 4 10 4 2" xfId="28657" xr:uid="{00000000-0005-0000-0000-00008A1E0000}"/>
    <cellStyle name="Millares 4 10 5" xfId="16522" xr:uid="{00000000-0005-0000-0000-00008B1E0000}"/>
    <cellStyle name="Millares 4 10 5 2" xfId="29713" xr:uid="{00000000-0005-0000-0000-00008C1E0000}"/>
    <cellStyle name="Millares 4 10 6" xfId="17803" xr:uid="{00000000-0005-0000-0000-00008D1E0000}"/>
    <cellStyle name="Millares 4 10 6 2" xfId="30994" xr:uid="{00000000-0005-0000-0000-00008E1E0000}"/>
    <cellStyle name="Millares 4 10 7" xfId="19089" xr:uid="{00000000-0005-0000-0000-00008F1E0000}"/>
    <cellStyle name="Millares 4 10 7 2" xfId="32280" xr:uid="{00000000-0005-0000-0000-0000901E0000}"/>
    <cellStyle name="Millares 4 10 8" xfId="20393" xr:uid="{00000000-0005-0000-0000-0000911E0000}"/>
    <cellStyle name="Millares 4 10 8 2" xfId="33582" xr:uid="{00000000-0005-0000-0000-0000921E0000}"/>
    <cellStyle name="Millares 4 10 9" xfId="35107" xr:uid="{00000000-0005-0000-0000-0000931E0000}"/>
    <cellStyle name="Millares 4 11" xfId="12539" xr:uid="{00000000-0005-0000-0000-0000941E0000}"/>
    <cellStyle name="Millares 4 11 10" xfId="25731" xr:uid="{00000000-0005-0000-0000-0000951E0000}"/>
    <cellStyle name="Millares 4 11 11" xfId="22033" xr:uid="{00000000-0005-0000-0000-0000961E0000}"/>
    <cellStyle name="Millares 4 11 2" xfId="13475" xr:uid="{00000000-0005-0000-0000-0000971E0000}"/>
    <cellStyle name="Millares 4 11 2 2" xfId="26666" xr:uid="{00000000-0005-0000-0000-0000981E0000}"/>
    <cellStyle name="Millares 4 11 3" xfId="14524" xr:uid="{00000000-0005-0000-0000-0000991E0000}"/>
    <cellStyle name="Millares 4 11 3 2" xfId="27715" xr:uid="{00000000-0005-0000-0000-00009A1E0000}"/>
    <cellStyle name="Millares 4 11 4" xfId="15580" xr:uid="{00000000-0005-0000-0000-00009B1E0000}"/>
    <cellStyle name="Millares 4 11 4 2" xfId="28771" xr:uid="{00000000-0005-0000-0000-00009C1E0000}"/>
    <cellStyle name="Millares 4 11 5" xfId="16636" xr:uid="{00000000-0005-0000-0000-00009D1E0000}"/>
    <cellStyle name="Millares 4 11 5 2" xfId="29827" xr:uid="{00000000-0005-0000-0000-00009E1E0000}"/>
    <cellStyle name="Millares 4 11 6" xfId="17917" xr:uid="{00000000-0005-0000-0000-00009F1E0000}"/>
    <cellStyle name="Millares 4 11 6 2" xfId="31108" xr:uid="{00000000-0005-0000-0000-0000A01E0000}"/>
    <cellStyle name="Millares 4 11 7" xfId="19203" xr:uid="{00000000-0005-0000-0000-0000A11E0000}"/>
    <cellStyle name="Millares 4 11 7 2" xfId="32394" xr:uid="{00000000-0005-0000-0000-0000A21E0000}"/>
    <cellStyle name="Millares 4 11 8" xfId="20507" xr:uid="{00000000-0005-0000-0000-0000A31E0000}"/>
    <cellStyle name="Millares 4 11 8 2" xfId="33696" xr:uid="{00000000-0005-0000-0000-0000A41E0000}"/>
    <cellStyle name="Millares 4 11 9" xfId="35221" xr:uid="{00000000-0005-0000-0000-0000A51E0000}"/>
    <cellStyle name="Millares 4 12" xfId="12673" xr:uid="{00000000-0005-0000-0000-0000A61E0000}"/>
    <cellStyle name="Millares 4 12 10" xfId="25865" xr:uid="{00000000-0005-0000-0000-0000A71E0000}"/>
    <cellStyle name="Millares 4 12 11" xfId="22167" xr:uid="{00000000-0005-0000-0000-0000A81E0000}"/>
    <cellStyle name="Millares 4 12 2" xfId="13609" xr:uid="{00000000-0005-0000-0000-0000A91E0000}"/>
    <cellStyle name="Millares 4 12 2 2" xfId="26800" xr:uid="{00000000-0005-0000-0000-0000AA1E0000}"/>
    <cellStyle name="Millares 4 12 3" xfId="14658" xr:uid="{00000000-0005-0000-0000-0000AB1E0000}"/>
    <cellStyle name="Millares 4 12 3 2" xfId="27849" xr:uid="{00000000-0005-0000-0000-0000AC1E0000}"/>
    <cellStyle name="Millares 4 12 4" xfId="15714" xr:uid="{00000000-0005-0000-0000-0000AD1E0000}"/>
    <cellStyle name="Millares 4 12 4 2" xfId="28905" xr:uid="{00000000-0005-0000-0000-0000AE1E0000}"/>
    <cellStyle name="Millares 4 12 5" xfId="16770" xr:uid="{00000000-0005-0000-0000-0000AF1E0000}"/>
    <cellStyle name="Millares 4 12 5 2" xfId="29961" xr:uid="{00000000-0005-0000-0000-0000B01E0000}"/>
    <cellStyle name="Millares 4 12 6" xfId="18051" xr:uid="{00000000-0005-0000-0000-0000B11E0000}"/>
    <cellStyle name="Millares 4 12 6 2" xfId="31242" xr:uid="{00000000-0005-0000-0000-0000B21E0000}"/>
    <cellStyle name="Millares 4 12 7" xfId="19337" xr:uid="{00000000-0005-0000-0000-0000B31E0000}"/>
    <cellStyle name="Millares 4 12 7 2" xfId="32528" xr:uid="{00000000-0005-0000-0000-0000B41E0000}"/>
    <cellStyle name="Millares 4 12 8" xfId="20641" xr:uid="{00000000-0005-0000-0000-0000B51E0000}"/>
    <cellStyle name="Millares 4 12 8 2" xfId="33830" xr:uid="{00000000-0005-0000-0000-0000B61E0000}"/>
    <cellStyle name="Millares 4 12 9" xfId="35355" xr:uid="{00000000-0005-0000-0000-0000B71E0000}"/>
    <cellStyle name="Millares 4 13" xfId="13626" xr:uid="{00000000-0005-0000-0000-0000B81E0000}"/>
    <cellStyle name="Millares 4 13 10" xfId="22184" xr:uid="{00000000-0005-0000-0000-0000B91E0000}"/>
    <cellStyle name="Millares 4 13 2" xfId="14675" xr:uid="{00000000-0005-0000-0000-0000BA1E0000}"/>
    <cellStyle name="Millares 4 13 2 2" xfId="27866" xr:uid="{00000000-0005-0000-0000-0000BB1E0000}"/>
    <cellStyle name="Millares 4 13 3" xfId="15731" xr:uid="{00000000-0005-0000-0000-0000BC1E0000}"/>
    <cellStyle name="Millares 4 13 3 2" xfId="28922" xr:uid="{00000000-0005-0000-0000-0000BD1E0000}"/>
    <cellStyle name="Millares 4 13 4" xfId="16787" xr:uid="{00000000-0005-0000-0000-0000BE1E0000}"/>
    <cellStyle name="Millares 4 13 4 2" xfId="29978" xr:uid="{00000000-0005-0000-0000-0000BF1E0000}"/>
    <cellStyle name="Millares 4 13 5" xfId="18068" xr:uid="{00000000-0005-0000-0000-0000C01E0000}"/>
    <cellStyle name="Millares 4 13 5 2" xfId="31259" xr:uid="{00000000-0005-0000-0000-0000C11E0000}"/>
    <cellStyle name="Millares 4 13 6" xfId="19354" xr:uid="{00000000-0005-0000-0000-0000C21E0000}"/>
    <cellStyle name="Millares 4 13 6 2" xfId="32545" xr:uid="{00000000-0005-0000-0000-0000C31E0000}"/>
    <cellStyle name="Millares 4 13 7" xfId="20658" xr:uid="{00000000-0005-0000-0000-0000C41E0000}"/>
    <cellStyle name="Millares 4 13 7 2" xfId="33847" xr:uid="{00000000-0005-0000-0000-0000C51E0000}"/>
    <cellStyle name="Millares 4 13 8" xfId="35372" xr:uid="{00000000-0005-0000-0000-0000C61E0000}"/>
    <cellStyle name="Millares 4 13 9" xfId="26817" xr:uid="{00000000-0005-0000-0000-0000C71E0000}"/>
    <cellStyle name="Millares 4 14" xfId="16910" xr:uid="{00000000-0005-0000-0000-0000C81E0000}"/>
    <cellStyle name="Millares 4 14 2" xfId="18190" xr:uid="{00000000-0005-0000-0000-0000C91E0000}"/>
    <cellStyle name="Millares 4 14 2 2" xfId="31381" xr:uid="{00000000-0005-0000-0000-0000CA1E0000}"/>
    <cellStyle name="Millares 4 14 3" xfId="19476" xr:uid="{00000000-0005-0000-0000-0000CB1E0000}"/>
    <cellStyle name="Millares 4 14 3 2" xfId="32667" xr:uid="{00000000-0005-0000-0000-0000CC1E0000}"/>
    <cellStyle name="Millares 4 14 4" xfId="20780" xr:uid="{00000000-0005-0000-0000-0000CD1E0000}"/>
    <cellStyle name="Millares 4 14 4 2" xfId="33969" xr:uid="{00000000-0005-0000-0000-0000CE1E0000}"/>
    <cellStyle name="Millares 4 14 5" xfId="35494" xr:uid="{00000000-0005-0000-0000-0000CF1E0000}"/>
    <cellStyle name="Millares 4 14 6" xfId="30101" xr:uid="{00000000-0005-0000-0000-0000D01E0000}"/>
    <cellStyle name="Millares 4 14 7" xfId="22306" xr:uid="{00000000-0005-0000-0000-0000D11E0000}"/>
    <cellStyle name="Millares 4 15" xfId="21024" xr:uid="{00000000-0005-0000-0000-0000D21E0000}"/>
    <cellStyle name="Millares 4 15 2" xfId="35738" xr:uid="{00000000-0005-0000-0000-0000D31E0000}"/>
    <cellStyle name="Millares 4 15 3" xfId="34213" xr:uid="{00000000-0005-0000-0000-0000D41E0000}"/>
    <cellStyle name="Millares 4 15 4" xfId="22550" xr:uid="{00000000-0005-0000-0000-0000D51E0000}"/>
    <cellStyle name="Millares 4 16" xfId="22790" xr:uid="{00000000-0005-0000-0000-0000D61E0000}"/>
    <cellStyle name="Millares 4 16 2" xfId="35978" xr:uid="{00000000-0005-0000-0000-0000D71E0000}"/>
    <cellStyle name="Millares 4 17" xfId="23020" xr:uid="{00000000-0005-0000-0000-0000D81E0000}"/>
    <cellStyle name="Millares 4 17 2" xfId="36208" xr:uid="{00000000-0005-0000-0000-0000D91E0000}"/>
    <cellStyle name="Millares 4 18" xfId="23283" xr:uid="{00000000-0005-0000-0000-0000DA1E0000}"/>
    <cellStyle name="Millares 4 18 2" xfId="36463" xr:uid="{00000000-0005-0000-0000-0000DB1E0000}"/>
    <cellStyle name="Millares 4 19" xfId="23539" xr:uid="{00000000-0005-0000-0000-0000DC1E0000}"/>
    <cellStyle name="Millares 4 19 2" xfId="36718" xr:uid="{00000000-0005-0000-0000-0000DD1E0000}"/>
    <cellStyle name="Millares 4 2" xfId="40" xr:uid="{00000000-0005-0000-0000-0000DE1E0000}"/>
    <cellStyle name="Millares 4 2 10" xfId="12547" xr:uid="{00000000-0005-0000-0000-0000DF1E0000}"/>
    <cellStyle name="Millares 4 2 10 10" xfId="25739" xr:uid="{00000000-0005-0000-0000-0000E01E0000}"/>
    <cellStyle name="Millares 4 2 10 11" xfId="22041" xr:uid="{00000000-0005-0000-0000-0000E11E0000}"/>
    <cellStyle name="Millares 4 2 10 2" xfId="13483" xr:uid="{00000000-0005-0000-0000-0000E21E0000}"/>
    <cellStyle name="Millares 4 2 10 2 2" xfId="26674" xr:uid="{00000000-0005-0000-0000-0000E31E0000}"/>
    <cellStyle name="Millares 4 2 10 3" xfId="14532" xr:uid="{00000000-0005-0000-0000-0000E41E0000}"/>
    <cellStyle name="Millares 4 2 10 3 2" xfId="27723" xr:uid="{00000000-0005-0000-0000-0000E51E0000}"/>
    <cellStyle name="Millares 4 2 10 4" xfId="15588" xr:uid="{00000000-0005-0000-0000-0000E61E0000}"/>
    <cellStyle name="Millares 4 2 10 4 2" xfId="28779" xr:uid="{00000000-0005-0000-0000-0000E71E0000}"/>
    <cellStyle name="Millares 4 2 10 5" xfId="16644" xr:uid="{00000000-0005-0000-0000-0000E81E0000}"/>
    <cellStyle name="Millares 4 2 10 5 2" xfId="29835" xr:uid="{00000000-0005-0000-0000-0000E91E0000}"/>
    <cellStyle name="Millares 4 2 10 6" xfId="17925" xr:uid="{00000000-0005-0000-0000-0000EA1E0000}"/>
    <cellStyle name="Millares 4 2 10 6 2" xfId="31116" xr:uid="{00000000-0005-0000-0000-0000EB1E0000}"/>
    <cellStyle name="Millares 4 2 10 7" xfId="19211" xr:uid="{00000000-0005-0000-0000-0000EC1E0000}"/>
    <cellStyle name="Millares 4 2 10 7 2" xfId="32402" xr:uid="{00000000-0005-0000-0000-0000ED1E0000}"/>
    <cellStyle name="Millares 4 2 10 8" xfId="20515" xr:uid="{00000000-0005-0000-0000-0000EE1E0000}"/>
    <cellStyle name="Millares 4 2 10 8 2" xfId="33704" xr:uid="{00000000-0005-0000-0000-0000EF1E0000}"/>
    <cellStyle name="Millares 4 2 10 9" xfId="35229" xr:uid="{00000000-0005-0000-0000-0000F01E0000}"/>
    <cellStyle name="Millares 4 2 11" xfId="13634" xr:uid="{00000000-0005-0000-0000-0000F11E0000}"/>
    <cellStyle name="Millares 4 2 11 10" xfId="22192" xr:uid="{00000000-0005-0000-0000-0000F21E0000}"/>
    <cellStyle name="Millares 4 2 11 2" xfId="14683" xr:uid="{00000000-0005-0000-0000-0000F31E0000}"/>
    <cellStyle name="Millares 4 2 11 2 2" xfId="27874" xr:uid="{00000000-0005-0000-0000-0000F41E0000}"/>
    <cellStyle name="Millares 4 2 11 3" xfId="15739" xr:uid="{00000000-0005-0000-0000-0000F51E0000}"/>
    <cellStyle name="Millares 4 2 11 3 2" xfId="28930" xr:uid="{00000000-0005-0000-0000-0000F61E0000}"/>
    <cellStyle name="Millares 4 2 11 4" xfId="16795" xr:uid="{00000000-0005-0000-0000-0000F71E0000}"/>
    <cellStyle name="Millares 4 2 11 4 2" xfId="29986" xr:uid="{00000000-0005-0000-0000-0000F81E0000}"/>
    <cellStyle name="Millares 4 2 11 5" xfId="18076" xr:uid="{00000000-0005-0000-0000-0000F91E0000}"/>
    <cellStyle name="Millares 4 2 11 5 2" xfId="31267" xr:uid="{00000000-0005-0000-0000-0000FA1E0000}"/>
    <cellStyle name="Millares 4 2 11 6" xfId="19362" xr:uid="{00000000-0005-0000-0000-0000FB1E0000}"/>
    <cellStyle name="Millares 4 2 11 6 2" xfId="32553" xr:uid="{00000000-0005-0000-0000-0000FC1E0000}"/>
    <cellStyle name="Millares 4 2 11 7" xfId="20666" xr:uid="{00000000-0005-0000-0000-0000FD1E0000}"/>
    <cellStyle name="Millares 4 2 11 7 2" xfId="33855" xr:uid="{00000000-0005-0000-0000-0000FE1E0000}"/>
    <cellStyle name="Millares 4 2 11 8" xfId="35380" xr:uid="{00000000-0005-0000-0000-0000FF1E0000}"/>
    <cellStyle name="Millares 4 2 11 9" xfId="26825" xr:uid="{00000000-0005-0000-0000-0000001F0000}"/>
    <cellStyle name="Millares 4 2 12" xfId="16917" xr:uid="{00000000-0005-0000-0000-0000011F0000}"/>
    <cellStyle name="Millares 4 2 12 2" xfId="18197" xr:uid="{00000000-0005-0000-0000-0000021F0000}"/>
    <cellStyle name="Millares 4 2 12 2 2" xfId="31388" xr:uid="{00000000-0005-0000-0000-0000031F0000}"/>
    <cellStyle name="Millares 4 2 12 3" xfId="19483" xr:uid="{00000000-0005-0000-0000-0000041F0000}"/>
    <cellStyle name="Millares 4 2 12 3 2" xfId="32674" xr:uid="{00000000-0005-0000-0000-0000051F0000}"/>
    <cellStyle name="Millares 4 2 12 4" xfId="20787" xr:uid="{00000000-0005-0000-0000-0000061F0000}"/>
    <cellStyle name="Millares 4 2 12 4 2" xfId="33976" xr:uid="{00000000-0005-0000-0000-0000071F0000}"/>
    <cellStyle name="Millares 4 2 12 5" xfId="35501" xr:uid="{00000000-0005-0000-0000-0000081F0000}"/>
    <cellStyle name="Millares 4 2 12 6" xfId="30108" xr:uid="{00000000-0005-0000-0000-0000091F0000}"/>
    <cellStyle name="Millares 4 2 12 7" xfId="22313" xr:uid="{00000000-0005-0000-0000-00000A1F0000}"/>
    <cellStyle name="Millares 4 2 13" xfId="21032" xr:uid="{00000000-0005-0000-0000-00000B1F0000}"/>
    <cellStyle name="Millares 4 2 13 2" xfId="35746" xr:uid="{00000000-0005-0000-0000-00000C1F0000}"/>
    <cellStyle name="Millares 4 2 13 3" xfId="34221" xr:uid="{00000000-0005-0000-0000-00000D1F0000}"/>
    <cellStyle name="Millares 4 2 13 4" xfId="22558" xr:uid="{00000000-0005-0000-0000-00000E1F0000}"/>
    <cellStyle name="Millares 4 2 14" xfId="22798" xr:uid="{00000000-0005-0000-0000-00000F1F0000}"/>
    <cellStyle name="Millares 4 2 14 2" xfId="35986" xr:uid="{00000000-0005-0000-0000-0000101F0000}"/>
    <cellStyle name="Millares 4 2 15" xfId="23028" xr:uid="{00000000-0005-0000-0000-0000111F0000}"/>
    <cellStyle name="Millares 4 2 15 2" xfId="36216" xr:uid="{00000000-0005-0000-0000-0000121F0000}"/>
    <cellStyle name="Millares 4 2 16" xfId="23292" xr:uid="{00000000-0005-0000-0000-0000131F0000}"/>
    <cellStyle name="Millares 4 2 16 2" xfId="36471" xr:uid="{00000000-0005-0000-0000-0000141F0000}"/>
    <cellStyle name="Millares 4 2 17" xfId="23547" xr:uid="{00000000-0005-0000-0000-0000151F0000}"/>
    <cellStyle name="Millares 4 2 17 2" xfId="36726" xr:uid="{00000000-0005-0000-0000-0000161F0000}"/>
    <cellStyle name="Millares 4 2 18" xfId="23776" xr:uid="{00000000-0005-0000-0000-0000171F0000}"/>
    <cellStyle name="Millares 4 2 18 2" xfId="36955" xr:uid="{00000000-0005-0000-0000-0000181F0000}"/>
    <cellStyle name="Millares 4 2 19" xfId="24005" xr:uid="{00000000-0005-0000-0000-0000191F0000}"/>
    <cellStyle name="Millares 4 2 19 2" xfId="37184" xr:uid="{00000000-0005-0000-0000-00001A1F0000}"/>
    <cellStyle name="Millares 4 2 2" xfId="167" xr:uid="{00000000-0005-0000-0000-00001B1F0000}"/>
    <cellStyle name="Millares 4 2 2 10" xfId="13650" xr:uid="{00000000-0005-0000-0000-00001C1F0000}"/>
    <cellStyle name="Millares 4 2 2 10 10" xfId="22208" xr:uid="{00000000-0005-0000-0000-00001D1F0000}"/>
    <cellStyle name="Millares 4 2 2 10 2" xfId="14699" xr:uid="{00000000-0005-0000-0000-00001E1F0000}"/>
    <cellStyle name="Millares 4 2 2 10 2 2" xfId="27890" xr:uid="{00000000-0005-0000-0000-00001F1F0000}"/>
    <cellStyle name="Millares 4 2 2 10 3" xfId="15755" xr:uid="{00000000-0005-0000-0000-0000201F0000}"/>
    <cellStyle name="Millares 4 2 2 10 3 2" xfId="28946" xr:uid="{00000000-0005-0000-0000-0000211F0000}"/>
    <cellStyle name="Millares 4 2 2 10 4" xfId="16811" xr:uid="{00000000-0005-0000-0000-0000221F0000}"/>
    <cellStyle name="Millares 4 2 2 10 4 2" xfId="30002" xr:uid="{00000000-0005-0000-0000-0000231F0000}"/>
    <cellStyle name="Millares 4 2 2 10 5" xfId="18092" xr:uid="{00000000-0005-0000-0000-0000241F0000}"/>
    <cellStyle name="Millares 4 2 2 10 5 2" xfId="31283" xr:uid="{00000000-0005-0000-0000-0000251F0000}"/>
    <cellStyle name="Millares 4 2 2 10 6" xfId="19378" xr:uid="{00000000-0005-0000-0000-0000261F0000}"/>
    <cellStyle name="Millares 4 2 2 10 6 2" xfId="32569" xr:uid="{00000000-0005-0000-0000-0000271F0000}"/>
    <cellStyle name="Millares 4 2 2 10 7" xfId="20682" xr:uid="{00000000-0005-0000-0000-0000281F0000}"/>
    <cellStyle name="Millares 4 2 2 10 7 2" xfId="33871" xr:uid="{00000000-0005-0000-0000-0000291F0000}"/>
    <cellStyle name="Millares 4 2 2 10 8" xfId="35396" xr:uid="{00000000-0005-0000-0000-00002A1F0000}"/>
    <cellStyle name="Millares 4 2 2 10 9" xfId="26841" xr:uid="{00000000-0005-0000-0000-00002B1F0000}"/>
    <cellStyle name="Millares 4 2 2 11" xfId="16933" xr:uid="{00000000-0005-0000-0000-00002C1F0000}"/>
    <cellStyle name="Millares 4 2 2 11 2" xfId="18213" xr:uid="{00000000-0005-0000-0000-00002D1F0000}"/>
    <cellStyle name="Millares 4 2 2 11 2 2" xfId="31404" xr:uid="{00000000-0005-0000-0000-00002E1F0000}"/>
    <cellStyle name="Millares 4 2 2 11 3" xfId="19499" xr:uid="{00000000-0005-0000-0000-00002F1F0000}"/>
    <cellStyle name="Millares 4 2 2 11 3 2" xfId="32690" xr:uid="{00000000-0005-0000-0000-0000301F0000}"/>
    <cellStyle name="Millares 4 2 2 11 4" xfId="20803" xr:uid="{00000000-0005-0000-0000-0000311F0000}"/>
    <cellStyle name="Millares 4 2 2 11 4 2" xfId="33992" xr:uid="{00000000-0005-0000-0000-0000321F0000}"/>
    <cellStyle name="Millares 4 2 2 11 5" xfId="35517" xr:uid="{00000000-0005-0000-0000-0000331F0000}"/>
    <cellStyle name="Millares 4 2 2 11 6" xfId="30124" xr:uid="{00000000-0005-0000-0000-0000341F0000}"/>
    <cellStyle name="Millares 4 2 2 11 7" xfId="22329" xr:uid="{00000000-0005-0000-0000-0000351F0000}"/>
    <cellStyle name="Millares 4 2 2 12" xfId="21048" xr:uid="{00000000-0005-0000-0000-0000361F0000}"/>
    <cellStyle name="Millares 4 2 2 12 2" xfId="35762" xr:uid="{00000000-0005-0000-0000-0000371F0000}"/>
    <cellStyle name="Millares 4 2 2 12 3" xfId="34237" xr:uid="{00000000-0005-0000-0000-0000381F0000}"/>
    <cellStyle name="Millares 4 2 2 12 4" xfId="22574" xr:uid="{00000000-0005-0000-0000-0000391F0000}"/>
    <cellStyle name="Millares 4 2 2 13" xfId="22814" xr:uid="{00000000-0005-0000-0000-00003A1F0000}"/>
    <cellStyle name="Millares 4 2 2 13 2" xfId="36002" xr:uid="{00000000-0005-0000-0000-00003B1F0000}"/>
    <cellStyle name="Millares 4 2 2 14" xfId="23044" xr:uid="{00000000-0005-0000-0000-00003C1F0000}"/>
    <cellStyle name="Millares 4 2 2 14 2" xfId="36232" xr:uid="{00000000-0005-0000-0000-00003D1F0000}"/>
    <cellStyle name="Millares 4 2 2 15" xfId="23308" xr:uid="{00000000-0005-0000-0000-00003E1F0000}"/>
    <cellStyle name="Millares 4 2 2 15 2" xfId="36487" xr:uid="{00000000-0005-0000-0000-00003F1F0000}"/>
    <cellStyle name="Millares 4 2 2 16" xfId="23563" xr:uid="{00000000-0005-0000-0000-0000401F0000}"/>
    <cellStyle name="Millares 4 2 2 16 2" xfId="36742" xr:uid="{00000000-0005-0000-0000-0000411F0000}"/>
    <cellStyle name="Millares 4 2 2 17" xfId="23792" xr:uid="{00000000-0005-0000-0000-0000421F0000}"/>
    <cellStyle name="Millares 4 2 2 17 2" xfId="36971" xr:uid="{00000000-0005-0000-0000-0000431F0000}"/>
    <cellStyle name="Millares 4 2 2 18" xfId="24021" xr:uid="{00000000-0005-0000-0000-0000441F0000}"/>
    <cellStyle name="Millares 4 2 2 18 2" xfId="37200" xr:uid="{00000000-0005-0000-0000-0000451F0000}"/>
    <cellStyle name="Millares 4 2 2 19" xfId="24250" xr:uid="{00000000-0005-0000-0000-0000461F0000}"/>
    <cellStyle name="Millares 4 2 2 19 2" xfId="37429" xr:uid="{00000000-0005-0000-0000-0000471F0000}"/>
    <cellStyle name="Millares 4 2 2 2" xfId="4449" xr:uid="{00000000-0005-0000-0000-0000481F0000}"/>
    <cellStyle name="Millares 4 2 2 2 10" xfId="21112" xr:uid="{00000000-0005-0000-0000-0000491F0000}"/>
    <cellStyle name="Millares 4 2 2 2 10 2" xfId="35826" xr:uid="{00000000-0005-0000-0000-00004A1F0000}"/>
    <cellStyle name="Millares 4 2 2 2 10 3" xfId="34301" xr:uid="{00000000-0005-0000-0000-00004B1F0000}"/>
    <cellStyle name="Millares 4 2 2 2 10 4" xfId="22638" xr:uid="{00000000-0005-0000-0000-00004C1F0000}"/>
    <cellStyle name="Millares 4 2 2 2 11" xfId="22878" xr:uid="{00000000-0005-0000-0000-00004D1F0000}"/>
    <cellStyle name="Millares 4 2 2 2 11 2" xfId="36066" xr:uid="{00000000-0005-0000-0000-00004E1F0000}"/>
    <cellStyle name="Millares 4 2 2 2 12" xfId="23108" xr:uid="{00000000-0005-0000-0000-00004F1F0000}"/>
    <cellStyle name="Millares 4 2 2 2 12 2" xfId="36296" xr:uid="{00000000-0005-0000-0000-0000501F0000}"/>
    <cellStyle name="Millares 4 2 2 2 13" xfId="23372" xr:uid="{00000000-0005-0000-0000-0000511F0000}"/>
    <cellStyle name="Millares 4 2 2 2 13 2" xfId="36551" xr:uid="{00000000-0005-0000-0000-0000521F0000}"/>
    <cellStyle name="Millares 4 2 2 2 14" xfId="23627" xr:uid="{00000000-0005-0000-0000-0000531F0000}"/>
    <cellStyle name="Millares 4 2 2 2 14 2" xfId="36806" xr:uid="{00000000-0005-0000-0000-0000541F0000}"/>
    <cellStyle name="Millares 4 2 2 2 15" xfId="23856" xr:uid="{00000000-0005-0000-0000-0000551F0000}"/>
    <cellStyle name="Millares 4 2 2 2 15 2" xfId="37035" xr:uid="{00000000-0005-0000-0000-0000561F0000}"/>
    <cellStyle name="Millares 4 2 2 2 16" xfId="24085" xr:uid="{00000000-0005-0000-0000-0000571F0000}"/>
    <cellStyle name="Millares 4 2 2 2 16 2" xfId="37264" xr:uid="{00000000-0005-0000-0000-0000581F0000}"/>
    <cellStyle name="Millares 4 2 2 2 17" xfId="24314" xr:uid="{00000000-0005-0000-0000-0000591F0000}"/>
    <cellStyle name="Millares 4 2 2 2 17 2" xfId="37493" xr:uid="{00000000-0005-0000-0000-00005A1F0000}"/>
    <cellStyle name="Millares 4 2 2 2 18" xfId="24565" xr:uid="{00000000-0005-0000-0000-00005B1F0000}"/>
    <cellStyle name="Millares 4 2 2 2 18 2" xfId="37744" xr:uid="{00000000-0005-0000-0000-00005C1F0000}"/>
    <cellStyle name="Millares 4 2 2 2 19" xfId="24964" xr:uid="{00000000-0005-0000-0000-00005D1F0000}"/>
    <cellStyle name="Millares 4 2 2 2 2" xfId="12040" xr:uid="{00000000-0005-0000-0000-00005E1F0000}"/>
    <cellStyle name="Millares 4 2 2 2 2 10" xfId="24423" xr:uid="{00000000-0005-0000-0000-00005F1F0000}"/>
    <cellStyle name="Millares 4 2 2 2 2 10 2" xfId="37602" xr:uid="{00000000-0005-0000-0000-0000601F0000}"/>
    <cellStyle name="Millares 4 2 2 2 2 11" xfId="24674" xr:uid="{00000000-0005-0000-0000-0000611F0000}"/>
    <cellStyle name="Millares 4 2 2 2 2 11 2" xfId="37853" xr:uid="{00000000-0005-0000-0000-0000621F0000}"/>
    <cellStyle name="Millares 4 2 2 2 2 12" xfId="34727" xr:uid="{00000000-0005-0000-0000-0000631F0000}"/>
    <cellStyle name="Millares 4 2 2 2 2 13" xfId="25232" xr:uid="{00000000-0005-0000-0000-0000641F0000}"/>
    <cellStyle name="Millares 4 2 2 2 2 14" xfId="21539" xr:uid="{00000000-0005-0000-0000-0000651F0000}"/>
    <cellStyle name="Millares 4 2 2 2 2 2" xfId="12981" xr:uid="{00000000-0005-0000-0000-0000661F0000}"/>
    <cellStyle name="Millares 4 2 2 2 2 2 2" xfId="17106" xr:uid="{00000000-0005-0000-0000-0000671F0000}"/>
    <cellStyle name="Millares 4 2 2 2 2 2 2 2" xfId="30297" xr:uid="{00000000-0005-0000-0000-0000681F0000}"/>
    <cellStyle name="Millares 4 2 2 2 2 2 3" xfId="18386" xr:uid="{00000000-0005-0000-0000-0000691F0000}"/>
    <cellStyle name="Millares 4 2 2 2 2 2 3 2" xfId="31577" xr:uid="{00000000-0005-0000-0000-00006A1F0000}"/>
    <cellStyle name="Millares 4 2 2 2 2 2 4" xfId="19672" xr:uid="{00000000-0005-0000-0000-00006B1F0000}"/>
    <cellStyle name="Millares 4 2 2 2 2 2 4 2" xfId="32863" xr:uid="{00000000-0005-0000-0000-00006C1F0000}"/>
    <cellStyle name="Millares 4 2 2 2 2 2 5" xfId="20976" xr:uid="{00000000-0005-0000-0000-00006D1F0000}"/>
    <cellStyle name="Millares 4 2 2 2 2 2 5 2" xfId="34165" xr:uid="{00000000-0005-0000-0000-00006E1F0000}"/>
    <cellStyle name="Millares 4 2 2 2 2 2 6" xfId="35690" xr:uid="{00000000-0005-0000-0000-00006F1F0000}"/>
    <cellStyle name="Millares 4 2 2 2 2 2 7" xfId="26172" xr:uid="{00000000-0005-0000-0000-0000701F0000}"/>
    <cellStyle name="Millares 4 2 2 2 2 2 8" xfId="22502" xr:uid="{00000000-0005-0000-0000-0000711F0000}"/>
    <cellStyle name="Millares 4 2 2 2 2 3" xfId="14030" xr:uid="{00000000-0005-0000-0000-0000721F0000}"/>
    <cellStyle name="Millares 4 2 2 2 2 3 2" xfId="21221" xr:uid="{00000000-0005-0000-0000-0000731F0000}"/>
    <cellStyle name="Millares 4 2 2 2 2 3 2 2" xfId="34410" xr:uid="{00000000-0005-0000-0000-0000741F0000}"/>
    <cellStyle name="Millares 4 2 2 2 2 3 3" xfId="35935" xr:uid="{00000000-0005-0000-0000-0000751F0000}"/>
    <cellStyle name="Millares 4 2 2 2 2 3 4" xfId="27221" xr:uid="{00000000-0005-0000-0000-0000761F0000}"/>
    <cellStyle name="Millares 4 2 2 2 2 3 5" xfId="22747" xr:uid="{00000000-0005-0000-0000-0000771F0000}"/>
    <cellStyle name="Millares 4 2 2 2 2 4" xfId="15086" xr:uid="{00000000-0005-0000-0000-0000781F0000}"/>
    <cellStyle name="Millares 4 2 2 2 2 4 2" xfId="36175" xr:uid="{00000000-0005-0000-0000-0000791F0000}"/>
    <cellStyle name="Millares 4 2 2 2 2 4 3" xfId="28277" xr:uid="{00000000-0005-0000-0000-00007A1F0000}"/>
    <cellStyle name="Millares 4 2 2 2 2 4 4" xfId="22987" xr:uid="{00000000-0005-0000-0000-00007B1F0000}"/>
    <cellStyle name="Millares 4 2 2 2 2 5" xfId="16142" xr:uid="{00000000-0005-0000-0000-00007C1F0000}"/>
    <cellStyle name="Millares 4 2 2 2 2 5 2" xfId="36405" xr:uid="{00000000-0005-0000-0000-00007D1F0000}"/>
    <cellStyle name="Millares 4 2 2 2 2 5 3" xfId="29333" xr:uid="{00000000-0005-0000-0000-00007E1F0000}"/>
    <cellStyle name="Millares 4 2 2 2 2 5 4" xfId="23217" xr:uid="{00000000-0005-0000-0000-00007F1F0000}"/>
    <cellStyle name="Millares 4 2 2 2 2 6" xfId="17423" xr:uid="{00000000-0005-0000-0000-0000801F0000}"/>
    <cellStyle name="Millares 4 2 2 2 2 6 2" xfId="36660" xr:uid="{00000000-0005-0000-0000-0000811F0000}"/>
    <cellStyle name="Millares 4 2 2 2 2 6 3" xfId="30614" xr:uid="{00000000-0005-0000-0000-0000821F0000}"/>
    <cellStyle name="Millares 4 2 2 2 2 6 4" xfId="23481" xr:uid="{00000000-0005-0000-0000-0000831F0000}"/>
    <cellStyle name="Millares 4 2 2 2 2 7" xfId="18709" xr:uid="{00000000-0005-0000-0000-0000841F0000}"/>
    <cellStyle name="Millares 4 2 2 2 2 7 2" xfId="36915" xr:uid="{00000000-0005-0000-0000-0000851F0000}"/>
    <cellStyle name="Millares 4 2 2 2 2 7 3" xfId="31900" xr:uid="{00000000-0005-0000-0000-0000861F0000}"/>
    <cellStyle name="Millares 4 2 2 2 2 7 4" xfId="23736" xr:uid="{00000000-0005-0000-0000-0000871F0000}"/>
    <cellStyle name="Millares 4 2 2 2 2 8" xfId="20013" xr:uid="{00000000-0005-0000-0000-0000881F0000}"/>
    <cellStyle name="Millares 4 2 2 2 2 8 2" xfId="37144" xr:uid="{00000000-0005-0000-0000-0000891F0000}"/>
    <cellStyle name="Millares 4 2 2 2 2 8 3" xfId="33202" xr:uid="{00000000-0005-0000-0000-00008A1F0000}"/>
    <cellStyle name="Millares 4 2 2 2 2 8 4" xfId="23965" xr:uid="{00000000-0005-0000-0000-00008B1F0000}"/>
    <cellStyle name="Millares 4 2 2 2 2 9" xfId="24194" xr:uid="{00000000-0005-0000-0000-00008C1F0000}"/>
    <cellStyle name="Millares 4 2 2 2 2 9 2" xfId="37373" xr:uid="{00000000-0005-0000-0000-00008D1F0000}"/>
    <cellStyle name="Millares 4 2 2 2 3" xfId="12147" xr:uid="{00000000-0005-0000-0000-00008E1F0000}"/>
    <cellStyle name="Millares 4 2 2 2 3 10" xfId="25339" xr:uid="{00000000-0005-0000-0000-00008F1F0000}"/>
    <cellStyle name="Millares 4 2 2 2 3 11" xfId="21645" xr:uid="{00000000-0005-0000-0000-0000901F0000}"/>
    <cellStyle name="Millares 4 2 2 2 3 2" xfId="13087" xr:uid="{00000000-0005-0000-0000-0000911F0000}"/>
    <cellStyle name="Millares 4 2 2 2 3 2 2" xfId="26278" xr:uid="{00000000-0005-0000-0000-0000921F0000}"/>
    <cellStyle name="Millares 4 2 2 2 3 3" xfId="14136" xr:uid="{00000000-0005-0000-0000-0000931F0000}"/>
    <cellStyle name="Millares 4 2 2 2 3 3 2" xfId="27327" xr:uid="{00000000-0005-0000-0000-0000941F0000}"/>
    <cellStyle name="Millares 4 2 2 2 3 4" xfId="15192" xr:uid="{00000000-0005-0000-0000-0000951F0000}"/>
    <cellStyle name="Millares 4 2 2 2 3 4 2" xfId="28383" xr:uid="{00000000-0005-0000-0000-0000961F0000}"/>
    <cellStyle name="Millares 4 2 2 2 3 5" xfId="16248" xr:uid="{00000000-0005-0000-0000-0000971F0000}"/>
    <cellStyle name="Millares 4 2 2 2 3 5 2" xfId="29439" xr:uid="{00000000-0005-0000-0000-0000981F0000}"/>
    <cellStyle name="Millares 4 2 2 2 3 6" xfId="17529" xr:uid="{00000000-0005-0000-0000-0000991F0000}"/>
    <cellStyle name="Millares 4 2 2 2 3 6 2" xfId="30720" xr:uid="{00000000-0005-0000-0000-00009A1F0000}"/>
    <cellStyle name="Millares 4 2 2 2 3 7" xfId="18815" xr:uid="{00000000-0005-0000-0000-00009B1F0000}"/>
    <cellStyle name="Millares 4 2 2 2 3 7 2" xfId="32006" xr:uid="{00000000-0005-0000-0000-00009C1F0000}"/>
    <cellStyle name="Millares 4 2 2 2 3 8" xfId="20119" xr:uid="{00000000-0005-0000-0000-00009D1F0000}"/>
    <cellStyle name="Millares 4 2 2 2 3 8 2" xfId="33308" xr:uid="{00000000-0005-0000-0000-00009E1F0000}"/>
    <cellStyle name="Millares 4 2 2 2 3 9" xfId="34833" xr:uid="{00000000-0005-0000-0000-00009F1F0000}"/>
    <cellStyle name="Millares 4 2 2 2 4" xfId="12243" xr:uid="{00000000-0005-0000-0000-0000A01F0000}"/>
    <cellStyle name="Millares 4 2 2 2 4 10" xfId="25435" xr:uid="{00000000-0005-0000-0000-0000A11F0000}"/>
    <cellStyle name="Millares 4 2 2 2 4 11" xfId="21741" xr:uid="{00000000-0005-0000-0000-0000A21F0000}"/>
    <cellStyle name="Millares 4 2 2 2 4 2" xfId="13183" xr:uid="{00000000-0005-0000-0000-0000A31F0000}"/>
    <cellStyle name="Millares 4 2 2 2 4 2 2" xfId="26374" xr:uid="{00000000-0005-0000-0000-0000A41F0000}"/>
    <cellStyle name="Millares 4 2 2 2 4 3" xfId="14232" xr:uid="{00000000-0005-0000-0000-0000A51F0000}"/>
    <cellStyle name="Millares 4 2 2 2 4 3 2" xfId="27423" xr:uid="{00000000-0005-0000-0000-0000A61F0000}"/>
    <cellStyle name="Millares 4 2 2 2 4 4" xfId="15288" xr:uid="{00000000-0005-0000-0000-0000A71F0000}"/>
    <cellStyle name="Millares 4 2 2 2 4 4 2" xfId="28479" xr:uid="{00000000-0005-0000-0000-0000A81F0000}"/>
    <cellStyle name="Millares 4 2 2 2 4 5" xfId="16344" xr:uid="{00000000-0005-0000-0000-0000A91F0000}"/>
    <cellStyle name="Millares 4 2 2 2 4 5 2" xfId="29535" xr:uid="{00000000-0005-0000-0000-0000AA1F0000}"/>
    <cellStyle name="Millares 4 2 2 2 4 6" xfId="17625" xr:uid="{00000000-0005-0000-0000-0000AB1F0000}"/>
    <cellStyle name="Millares 4 2 2 2 4 6 2" xfId="30816" xr:uid="{00000000-0005-0000-0000-0000AC1F0000}"/>
    <cellStyle name="Millares 4 2 2 2 4 7" xfId="18911" xr:uid="{00000000-0005-0000-0000-0000AD1F0000}"/>
    <cellStyle name="Millares 4 2 2 2 4 7 2" xfId="32102" xr:uid="{00000000-0005-0000-0000-0000AE1F0000}"/>
    <cellStyle name="Millares 4 2 2 2 4 8" xfId="20215" xr:uid="{00000000-0005-0000-0000-0000AF1F0000}"/>
    <cellStyle name="Millares 4 2 2 2 4 8 2" xfId="33404" xr:uid="{00000000-0005-0000-0000-0000B01F0000}"/>
    <cellStyle name="Millares 4 2 2 2 4 9" xfId="34929" xr:uid="{00000000-0005-0000-0000-0000B11F0000}"/>
    <cellStyle name="Millares 4 2 2 2 5" xfId="12348" xr:uid="{00000000-0005-0000-0000-0000B21F0000}"/>
    <cellStyle name="Millares 4 2 2 2 5 10" xfId="25540" xr:uid="{00000000-0005-0000-0000-0000B31F0000}"/>
    <cellStyle name="Millares 4 2 2 2 5 11" xfId="21846" xr:uid="{00000000-0005-0000-0000-0000B41F0000}"/>
    <cellStyle name="Millares 4 2 2 2 5 2" xfId="13288" xr:uid="{00000000-0005-0000-0000-0000B51F0000}"/>
    <cellStyle name="Millares 4 2 2 2 5 2 2" xfId="26479" xr:uid="{00000000-0005-0000-0000-0000B61F0000}"/>
    <cellStyle name="Millares 4 2 2 2 5 3" xfId="14337" xr:uid="{00000000-0005-0000-0000-0000B71F0000}"/>
    <cellStyle name="Millares 4 2 2 2 5 3 2" xfId="27528" xr:uid="{00000000-0005-0000-0000-0000B81F0000}"/>
    <cellStyle name="Millares 4 2 2 2 5 4" xfId="15393" xr:uid="{00000000-0005-0000-0000-0000B91F0000}"/>
    <cellStyle name="Millares 4 2 2 2 5 4 2" xfId="28584" xr:uid="{00000000-0005-0000-0000-0000BA1F0000}"/>
    <cellStyle name="Millares 4 2 2 2 5 5" xfId="16449" xr:uid="{00000000-0005-0000-0000-0000BB1F0000}"/>
    <cellStyle name="Millares 4 2 2 2 5 5 2" xfId="29640" xr:uid="{00000000-0005-0000-0000-0000BC1F0000}"/>
    <cellStyle name="Millares 4 2 2 2 5 6" xfId="17730" xr:uid="{00000000-0005-0000-0000-0000BD1F0000}"/>
    <cellStyle name="Millares 4 2 2 2 5 6 2" xfId="30921" xr:uid="{00000000-0005-0000-0000-0000BE1F0000}"/>
    <cellStyle name="Millares 4 2 2 2 5 7" xfId="19016" xr:uid="{00000000-0005-0000-0000-0000BF1F0000}"/>
    <cellStyle name="Millares 4 2 2 2 5 7 2" xfId="32207" xr:uid="{00000000-0005-0000-0000-0000C01F0000}"/>
    <cellStyle name="Millares 4 2 2 2 5 8" xfId="20320" xr:uid="{00000000-0005-0000-0000-0000C11F0000}"/>
    <cellStyle name="Millares 4 2 2 2 5 8 2" xfId="33509" xr:uid="{00000000-0005-0000-0000-0000C21F0000}"/>
    <cellStyle name="Millares 4 2 2 2 5 9" xfId="35034" xr:uid="{00000000-0005-0000-0000-0000C31F0000}"/>
    <cellStyle name="Millares 4 2 2 2 6" xfId="12513" xr:uid="{00000000-0005-0000-0000-0000C41F0000}"/>
    <cellStyle name="Millares 4 2 2 2 6 10" xfId="25705" xr:uid="{00000000-0005-0000-0000-0000C51F0000}"/>
    <cellStyle name="Millares 4 2 2 2 6 11" xfId="22007" xr:uid="{00000000-0005-0000-0000-0000C61F0000}"/>
    <cellStyle name="Millares 4 2 2 2 6 2" xfId="13449" xr:uid="{00000000-0005-0000-0000-0000C71F0000}"/>
    <cellStyle name="Millares 4 2 2 2 6 2 2" xfId="26640" xr:uid="{00000000-0005-0000-0000-0000C81F0000}"/>
    <cellStyle name="Millares 4 2 2 2 6 3" xfId="14498" xr:uid="{00000000-0005-0000-0000-0000C91F0000}"/>
    <cellStyle name="Millares 4 2 2 2 6 3 2" xfId="27689" xr:uid="{00000000-0005-0000-0000-0000CA1F0000}"/>
    <cellStyle name="Millares 4 2 2 2 6 4" xfId="15554" xr:uid="{00000000-0005-0000-0000-0000CB1F0000}"/>
    <cellStyle name="Millares 4 2 2 2 6 4 2" xfId="28745" xr:uid="{00000000-0005-0000-0000-0000CC1F0000}"/>
    <cellStyle name="Millares 4 2 2 2 6 5" xfId="16610" xr:uid="{00000000-0005-0000-0000-0000CD1F0000}"/>
    <cellStyle name="Millares 4 2 2 2 6 5 2" xfId="29801" xr:uid="{00000000-0005-0000-0000-0000CE1F0000}"/>
    <cellStyle name="Millares 4 2 2 2 6 6" xfId="17891" xr:uid="{00000000-0005-0000-0000-0000CF1F0000}"/>
    <cellStyle name="Millares 4 2 2 2 6 6 2" xfId="31082" xr:uid="{00000000-0005-0000-0000-0000D01F0000}"/>
    <cellStyle name="Millares 4 2 2 2 6 7" xfId="19177" xr:uid="{00000000-0005-0000-0000-0000D11F0000}"/>
    <cellStyle name="Millares 4 2 2 2 6 7 2" xfId="32368" xr:uid="{00000000-0005-0000-0000-0000D21F0000}"/>
    <cellStyle name="Millares 4 2 2 2 6 8" xfId="20481" xr:uid="{00000000-0005-0000-0000-0000D31F0000}"/>
    <cellStyle name="Millares 4 2 2 2 6 8 2" xfId="33670" xr:uid="{00000000-0005-0000-0000-0000D41F0000}"/>
    <cellStyle name="Millares 4 2 2 2 6 9" xfId="35195" xr:uid="{00000000-0005-0000-0000-0000D51F0000}"/>
    <cellStyle name="Millares 4 2 2 2 7" xfId="12627" xr:uid="{00000000-0005-0000-0000-0000D61F0000}"/>
    <cellStyle name="Millares 4 2 2 2 7 10" xfId="25819" xr:uid="{00000000-0005-0000-0000-0000D71F0000}"/>
    <cellStyle name="Millares 4 2 2 2 7 11" xfId="22121" xr:uid="{00000000-0005-0000-0000-0000D81F0000}"/>
    <cellStyle name="Millares 4 2 2 2 7 2" xfId="13563" xr:uid="{00000000-0005-0000-0000-0000D91F0000}"/>
    <cellStyle name="Millares 4 2 2 2 7 2 2" xfId="26754" xr:uid="{00000000-0005-0000-0000-0000DA1F0000}"/>
    <cellStyle name="Millares 4 2 2 2 7 3" xfId="14612" xr:uid="{00000000-0005-0000-0000-0000DB1F0000}"/>
    <cellStyle name="Millares 4 2 2 2 7 3 2" xfId="27803" xr:uid="{00000000-0005-0000-0000-0000DC1F0000}"/>
    <cellStyle name="Millares 4 2 2 2 7 4" xfId="15668" xr:uid="{00000000-0005-0000-0000-0000DD1F0000}"/>
    <cellStyle name="Millares 4 2 2 2 7 4 2" xfId="28859" xr:uid="{00000000-0005-0000-0000-0000DE1F0000}"/>
    <cellStyle name="Millares 4 2 2 2 7 5" xfId="16724" xr:uid="{00000000-0005-0000-0000-0000DF1F0000}"/>
    <cellStyle name="Millares 4 2 2 2 7 5 2" xfId="29915" xr:uid="{00000000-0005-0000-0000-0000E01F0000}"/>
    <cellStyle name="Millares 4 2 2 2 7 6" xfId="18005" xr:uid="{00000000-0005-0000-0000-0000E11F0000}"/>
    <cellStyle name="Millares 4 2 2 2 7 6 2" xfId="31196" xr:uid="{00000000-0005-0000-0000-0000E21F0000}"/>
    <cellStyle name="Millares 4 2 2 2 7 7" xfId="19291" xr:uid="{00000000-0005-0000-0000-0000E31F0000}"/>
    <cellStyle name="Millares 4 2 2 2 7 7 2" xfId="32482" xr:uid="{00000000-0005-0000-0000-0000E41F0000}"/>
    <cellStyle name="Millares 4 2 2 2 7 8" xfId="20595" xr:uid="{00000000-0005-0000-0000-0000E51F0000}"/>
    <cellStyle name="Millares 4 2 2 2 7 8 2" xfId="33784" xr:uid="{00000000-0005-0000-0000-0000E61F0000}"/>
    <cellStyle name="Millares 4 2 2 2 7 9" xfId="35309" xr:uid="{00000000-0005-0000-0000-0000E71F0000}"/>
    <cellStyle name="Millares 4 2 2 2 8" xfId="13714" xr:uid="{00000000-0005-0000-0000-0000E81F0000}"/>
    <cellStyle name="Millares 4 2 2 2 8 10" xfId="22272" xr:uid="{00000000-0005-0000-0000-0000E91F0000}"/>
    <cellStyle name="Millares 4 2 2 2 8 2" xfId="14763" xr:uid="{00000000-0005-0000-0000-0000EA1F0000}"/>
    <cellStyle name="Millares 4 2 2 2 8 2 2" xfId="27954" xr:uid="{00000000-0005-0000-0000-0000EB1F0000}"/>
    <cellStyle name="Millares 4 2 2 2 8 3" xfId="15819" xr:uid="{00000000-0005-0000-0000-0000EC1F0000}"/>
    <cellStyle name="Millares 4 2 2 2 8 3 2" xfId="29010" xr:uid="{00000000-0005-0000-0000-0000ED1F0000}"/>
    <cellStyle name="Millares 4 2 2 2 8 4" xfId="16875" xr:uid="{00000000-0005-0000-0000-0000EE1F0000}"/>
    <cellStyle name="Millares 4 2 2 2 8 4 2" xfId="30066" xr:uid="{00000000-0005-0000-0000-0000EF1F0000}"/>
    <cellStyle name="Millares 4 2 2 2 8 5" xfId="18156" xr:uid="{00000000-0005-0000-0000-0000F01F0000}"/>
    <cellStyle name="Millares 4 2 2 2 8 5 2" xfId="31347" xr:uid="{00000000-0005-0000-0000-0000F11F0000}"/>
    <cellStyle name="Millares 4 2 2 2 8 6" xfId="19442" xr:uid="{00000000-0005-0000-0000-0000F21F0000}"/>
    <cellStyle name="Millares 4 2 2 2 8 6 2" xfId="32633" xr:uid="{00000000-0005-0000-0000-0000F31F0000}"/>
    <cellStyle name="Millares 4 2 2 2 8 7" xfId="20746" xr:uid="{00000000-0005-0000-0000-0000F41F0000}"/>
    <cellStyle name="Millares 4 2 2 2 8 7 2" xfId="33935" xr:uid="{00000000-0005-0000-0000-0000F51F0000}"/>
    <cellStyle name="Millares 4 2 2 2 8 8" xfId="35460" xr:uid="{00000000-0005-0000-0000-0000F61F0000}"/>
    <cellStyle name="Millares 4 2 2 2 8 9" xfId="26905" xr:uid="{00000000-0005-0000-0000-0000F71F0000}"/>
    <cellStyle name="Millares 4 2 2 2 9" xfId="16997" xr:uid="{00000000-0005-0000-0000-0000F81F0000}"/>
    <cellStyle name="Millares 4 2 2 2 9 2" xfId="18277" xr:uid="{00000000-0005-0000-0000-0000F91F0000}"/>
    <cellStyle name="Millares 4 2 2 2 9 2 2" xfId="31468" xr:uid="{00000000-0005-0000-0000-0000FA1F0000}"/>
    <cellStyle name="Millares 4 2 2 2 9 3" xfId="19563" xr:uid="{00000000-0005-0000-0000-0000FB1F0000}"/>
    <cellStyle name="Millares 4 2 2 2 9 3 2" xfId="32754" xr:uid="{00000000-0005-0000-0000-0000FC1F0000}"/>
    <cellStyle name="Millares 4 2 2 2 9 4" xfId="20867" xr:uid="{00000000-0005-0000-0000-0000FD1F0000}"/>
    <cellStyle name="Millares 4 2 2 2 9 4 2" xfId="34056" xr:uid="{00000000-0005-0000-0000-0000FE1F0000}"/>
    <cellStyle name="Millares 4 2 2 2 9 5" xfId="35581" xr:uid="{00000000-0005-0000-0000-0000FF1F0000}"/>
    <cellStyle name="Millares 4 2 2 2 9 6" xfId="30188" xr:uid="{00000000-0005-0000-0000-000000200000}"/>
    <cellStyle name="Millares 4 2 2 2 9 7" xfId="22393" xr:uid="{00000000-0005-0000-0000-000001200000}"/>
    <cellStyle name="Millares 4 2 2 20" xfId="24501" xr:uid="{00000000-0005-0000-0000-000002200000}"/>
    <cellStyle name="Millares 4 2 2 20 2" xfId="37680" xr:uid="{00000000-0005-0000-0000-000003200000}"/>
    <cellStyle name="Millares 4 2 2 21" xfId="24835" xr:uid="{00000000-0005-0000-0000-000004200000}"/>
    <cellStyle name="Millares 4 2 2 3" xfId="11960" xr:uid="{00000000-0005-0000-0000-000005200000}"/>
    <cellStyle name="Millares 4 2 2 3 10" xfId="15008" xr:uid="{00000000-0005-0000-0000-000006200000}"/>
    <cellStyle name="Millares 4 2 2 3 10 2" xfId="36034" xr:uid="{00000000-0005-0000-0000-000007200000}"/>
    <cellStyle name="Millares 4 2 2 3 10 3" xfId="28199" xr:uid="{00000000-0005-0000-0000-000008200000}"/>
    <cellStyle name="Millares 4 2 2 3 10 4" xfId="22846" xr:uid="{00000000-0005-0000-0000-000009200000}"/>
    <cellStyle name="Millares 4 2 2 3 11" xfId="16064" xr:uid="{00000000-0005-0000-0000-00000A200000}"/>
    <cellStyle name="Millares 4 2 2 3 11 2" xfId="36264" xr:uid="{00000000-0005-0000-0000-00000B200000}"/>
    <cellStyle name="Millares 4 2 2 3 11 3" xfId="29255" xr:uid="{00000000-0005-0000-0000-00000C200000}"/>
    <cellStyle name="Millares 4 2 2 3 11 4" xfId="23076" xr:uid="{00000000-0005-0000-0000-00000D200000}"/>
    <cellStyle name="Millares 4 2 2 3 12" xfId="17345" xr:uid="{00000000-0005-0000-0000-00000E200000}"/>
    <cellStyle name="Millares 4 2 2 3 12 2" xfId="36519" xr:uid="{00000000-0005-0000-0000-00000F200000}"/>
    <cellStyle name="Millares 4 2 2 3 12 3" xfId="30536" xr:uid="{00000000-0005-0000-0000-000010200000}"/>
    <cellStyle name="Millares 4 2 2 3 12 4" xfId="23340" xr:uid="{00000000-0005-0000-0000-000011200000}"/>
    <cellStyle name="Millares 4 2 2 3 13" xfId="18631" xr:uid="{00000000-0005-0000-0000-000012200000}"/>
    <cellStyle name="Millares 4 2 2 3 13 2" xfId="36774" xr:uid="{00000000-0005-0000-0000-000013200000}"/>
    <cellStyle name="Millares 4 2 2 3 13 3" xfId="31822" xr:uid="{00000000-0005-0000-0000-000014200000}"/>
    <cellStyle name="Millares 4 2 2 3 13 4" xfId="23595" xr:uid="{00000000-0005-0000-0000-000015200000}"/>
    <cellStyle name="Millares 4 2 2 3 14" xfId="19935" xr:uid="{00000000-0005-0000-0000-000016200000}"/>
    <cellStyle name="Millares 4 2 2 3 14 2" xfId="37003" xr:uid="{00000000-0005-0000-0000-000017200000}"/>
    <cellStyle name="Millares 4 2 2 3 14 3" xfId="33124" xr:uid="{00000000-0005-0000-0000-000018200000}"/>
    <cellStyle name="Millares 4 2 2 3 14 4" xfId="23824" xr:uid="{00000000-0005-0000-0000-000019200000}"/>
    <cellStyle name="Millares 4 2 2 3 15" xfId="24053" xr:uid="{00000000-0005-0000-0000-00001A200000}"/>
    <cellStyle name="Millares 4 2 2 3 15 2" xfId="37232" xr:uid="{00000000-0005-0000-0000-00001B200000}"/>
    <cellStyle name="Millares 4 2 2 3 16" xfId="24282" xr:uid="{00000000-0005-0000-0000-00001C200000}"/>
    <cellStyle name="Millares 4 2 2 3 16 2" xfId="37461" xr:uid="{00000000-0005-0000-0000-00001D200000}"/>
    <cellStyle name="Millares 4 2 2 3 17" xfId="24533" xr:uid="{00000000-0005-0000-0000-00001E200000}"/>
    <cellStyle name="Millares 4 2 2 3 17 2" xfId="37712" xr:uid="{00000000-0005-0000-0000-00001F200000}"/>
    <cellStyle name="Millares 4 2 2 3 18" xfId="34649" xr:uid="{00000000-0005-0000-0000-000020200000}"/>
    <cellStyle name="Millares 4 2 2 3 19" xfId="25152" xr:uid="{00000000-0005-0000-0000-000021200000}"/>
    <cellStyle name="Millares 4 2 2 3 2" xfId="12115" xr:uid="{00000000-0005-0000-0000-000022200000}"/>
    <cellStyle name="Millares 4 2 2 3 2 10" xfId="24391" xr:uid="{00000000-0005-0000-0000-000023200000}"/>
    <cellStyle name="Millares 4 2 2 3 2 10 2" xfId="37570" xr:uid="{00000000-0005-0000-0000-000024200000}"/>
    <cellStyle name="Millares 4 2 2 3 2 11" xfId="24642" xr:uid="{00000000-0005-0000-0000-000025200000}"/>
    <cellStyle name="Millares 4 2 2 3 2 11 2" xfId="37821" xr:uid="{00000000-0005-0000-0000-000026200000}"/>
    <cellStyle name="Millares 4 2 2 3 2 12" xfId="34801" xr:uid="{00000000-0005-0000-0000-000027200000}"/>
    <cellStyle name="Millares 4 2 2 3 2 13" xfId="25307" xr:uid="{00000000-0005-0000-0000-000028200000}"/>
    <cellStyle name="Millares 4 2 2 3 2 14" xfId="21613" xr:uid="{00000000-0005-0000-0000-000029200000}"/>
    <cellStyle name="Millares 4 2 2 3 2 2" xfId="13055" xr:uid="{00000000-0005-0000-0000-00002A200000}"/>
    <cellStyle name="Millares 4 2 2 3 2 2 2" xfId="17074" xr:uid="{00000000-0005-0000-0000-00002B200000}"/>
    <cellStyle name="Millares 4 2 2 3 2 2 2 2" xfId="30265" xr:uid="{00000000-0005-0000-0000-00002C200000}"/>
    <cellStyle name="Millares 4 2 2 3 2 2 3" xfId="18354" xr:uid="{00000000-0005-0000-0000-00002D200000}"/>
    <cellStyle name="Millares 4 2 2 3 2 2 3 2" xfId="31545" xr:uid="{00000000-0005-0000-0000-00002E200000}"/>
    <cellStyle name="Millares 4 2 2 3 2 2 4" xfId="19640" xr:uid="{00000000-0005-0000-0000-00002F200000}"/>
    <cellStyle name="Millares 4 2 2 3 2 2 4 2" xfId="32831" xr:uid="{00000000-0005-0000-0000-000030200000}"/>
    <cellStyle name="Millares 4 2 2 3 2 2 5" xfId="20944" xr:uid="{00000000-0005-0000-0000-000031200000}"/>
    <cellStyle name="Millares 4 2 2 3 2 2 5 2" xfId="34133" xr:uid="{00000000-0005-0000-0000-000032200000}"/>
    <cellStyle name="Millares 4 2 2 3 2 2 6" xfId="35658" xr:uid="{00000000-0005-0000-0000-000033200000}"/>
    <cellStyle name="Millares 4 2 2 3 2 2 7" xfId="26246" xr:uid="{00000000-0005-0000-0000-000034200000}"/>
    <cellStyle name="Millares 4 2 2 3 2 2 8" xfId="22470" xr:uid="{00000000-0005-0000-0000-000035200000}"/>
    <cellStyle name="Millares 4 2 2 3 2 3" xfId="14104" xr:uid="{00000000-0005-0000-0000-000036200000}"/>
    <cellStyle name="Millares 4 2 2 3 2 3 2" xfId="21189" xr:uid="{00000000-0005-0000-0000-000037200000}"/>
    <cellStyle name="Millares 4 2 2 3 2 3 2 2" xfId="34378" xr:uid="{00000000-0005-0000-0000-000038200000}"/>
    <cellStyle name="Millares 4 2 2 3 2 3 3" xfId="35903" xr:uid="{00000000-0005-0000-0000-000039200000}"/>
    <cellStyle name="Millares 4 2 2 3 2 3 4" xfId="27295" xr:uid="{00000000-0005-0000-0000-00003A200000}"/>
    <cellStyle name="Millares 4 2 2 3 2 3 5" xfId="22715" xr:uid="{00000000-0005-0000-0000-00003B200000}"/>
    <cellStyle name="Millares 4 2 2 3 2 4" xfId="15160" xr:uid="{00000000-0005-0000-0000-00003C200000}"/>
    <cellStyle name="Millares 4 2 2 3 2 4 2" xfId="36143" xr:uid="{00000000-0005-0000-0000-00003D200000}"/>
    <cellStyle name="Millares 4 2 2 3 2 4 3" xfId="28351" xr:uid="{00000000-0005-0000-0000-00003E200000}"/>
    <cellStyle name="Millares 4 2 2 3 2 4 4" xfId="22955" xr:uid="{00000000-0005-0000-0000-00003F200000}"/>
    <cellStyle name="Millares 4 2 2 3 2 5" xfId="16216" xr:uid="{00000000-0005-0000-0000-000040200000}"/>
    <cellStyle name="Millares 4 2 2 3 2 5 2" xfId="36373" xr:uid="{00000000-0005-0000-0000-000041200000}"/>
    <cellStyle name="Millares 4 2 2 3 2 5 3" xfId="29407" xr:uid="{00000000-0005-0000-0000-000042200000}"/>
    <cellStyle name="Millares 4 2 2 3 2 5 4" xfId="23185" xr:uid="{00000000-0005-0000-0000-000043200000}"/>
    <cellStyle name="Millares 4 2 2 3 2 6" xfId="17497" xr:uid="{00000000-0005-0000-0000-000044200000}"/>
    <cellStyle name="Millares 4 2 2 3 2 6 2" xfId="36628" xr:uid="{00000000-0005-0000-0000-000045200000}"/>
    <cellStyle name="Millares 4 2 2 3 2 6 3" xfId="30688" xr:uid="{00000000-0005-0000-0000-000046200000}"/>
    <cellStyle name="Millares 4 2 2 3 2 6 4" xfId="23449" xr:uid="{00000000-0005-0000-0000-000047200000}"/>
    <cellStyle name="Millares 4 2 2 3 2 7" xfId="18783" xr:uid="{00000000-0005-0000-0000-000048200000}"/>
    <cellStyle name="Millares 4 2 2 3 2 7 2" xfId="36883" xr:uid="{00000000-0005-0000-0000-000049200000}"/>
    <cellStyle name="Millares 4 2 2 3 2 7 3" xfId="31974" xr:uid="{00000000-0005-0000-0000-00004A200000}"/>
    <cellStyle name="Millares 4 2 2 3 2 7 4" xfId="23704" xr:uid="{00000000-0005-0000-0000-00004B200000}"/>
    <cellStyle name="Millares 4 2 2 3 2 8" xfId="20087" xr:uid="{00000000-0005-0000-0000-00004C200000}"/>
    <cellStyle name="Millares 4 2 2 3 2 8 2" xfId="37112" xr:uid="{00000000-0005-0000-0000-00004D200000}"/>
    <cellStyle name="Millares 4 2 2 3 2 8 3" xfId="33276" xr:uid="{00000000-0005-0000-0000-00004E200000}"/>
    <cellStyle name="Millares 4 2 2 3 2 8 4" xfId="23933" xr:uid="{00000000-0005-0000-0000-00004F200000}"/>
    <cellStyle name="Millares 4 2 2 3 2 9" xfId="24162" xr:uid="{00000000-0005-0000-0000-000050200000}"/>
    <cellStyle name="Millares 4 2 2 3 2 9 2" xfId="37341" xr:uid="{00000000-0005-0000-0000-000051200000}"/>
    <cellStyle name="Millares 4 2 2 3 20" xfId="21461" xr:uid="{00000000-0005-0000-0000-000052200000}"/>
    <cellStyle name="Millares 4 2 2 3 3" xfId="12211" xr:uid="{00000000-0005-0000-0000-000053200000}"/>
    <cellStyle name="Millares 4 2 2 3 3 10" xfId="25403" xr:uid="{00000000-0005-0000-0000-000054200000}"/>
    <cellStyle name="Millares 4 2 2 3 3 11" xfId="21709" xr:uid="{00000000-0005-0000-0000-000055200000}"/>
    <cellStyle name="Millares 4 2 2 3 3 2" xfId="13151" xr:uid="{00000000-0005-0000-0000-000056200000}"/>
    <cellStyle name="Millares 4 2 2 3 3 2 2" xfId="26342" xr:uid="{00000000-0005-0000-0000-000057200000}"/>
    <cellStyle name="Millares 4 2 2 3 3 3" xfId="14200" xr:uid="{00000000-0005-0000-0000-000058200000}"/>
    <cellStyle name="Millares 4 2 2 3 3 3 2" xfId="27391" xr:uid="{00000000-0005-0000-0000-000059200000}"/>
    <cellStyle name="Millares 4 2 2 3 3 4" xfId="15256" xr:uid="{00000000-0005-0000-0000-00005A200000}"/>
    <cellStyle name="Millares 4 2 2 3 3 4 2" xfId="28447" xr:uid="{00000000-0005-0000-0000-00005B200000}"/>
    <cellStyle name="Millares 4 2 2 3 3 5" xfId="16312" xr:uid="{00000000-0005-0000-0000-00005C200000}"/>
    <cellStyle name="Millares 4 2 2 3 3 5 2" xfId="29503" xr:uid="{00000000-0005-0000-0000-00005D200000}"/>
    <cellStyle name="Millares 4 2 2 3 3 6" xfId="17593" xr:uid="{00000000-0005-0000-0000-00005E200000}"/>
    <cellStyle name="Millares 4 2 2 3 3 6 2" xfId="30784" xr:uid="{00000000-0005-0000-0000-00005F200000}"/>
    <cellStyle name="Millares 4 2 2 3 3 7" xfId="18879" xr:uid="{00000000-0005-0000-0000-000060200000}"/>
    <cellStyle name="Millares 4 2 2 3 3 7 2" xfId="32070" xr:uid="{00000000-0005-0000-0000-000061200000}"/>
    <cellStyle name="Millares 4 2 2 3 3 8" xfId="20183" xr:uid="{00000000-0005-0000-0000-000062200000}"/>
    <cellStyle name="Millares 4 2 2 3 3 8 2" xfId="33372" xr:uid="{00000000-0005-0000-0000-000063200000}"/>
    <cellStyle name="Millares 4 2 2 3 3 9" xfId="34897" xr:uid="{00000000-0005-0000-0000-000064200000}"/>
    <cellStyle name="Millares 4 2 2 3 4" xfId="12316" xr:uid="{00000000-0005-0000-0000-000065200000}"/>
    <cellStyle name="Millares 4 2 2 3 4 10" xfId="25508" xr:uid="{00000000-0005-0000-0000-000066200000}"/>
    <cellStyle name="Millares 4 2 2 3 4 11" xfId="21814" xr:uid="{00000000-0005-0000-0000-000067200000}"/>
    <cellStyle name="Millares 4 2 2 3 4 2" xfId="13256" xr:uid="{00000000-0005-0000-0000-000068200000}"/>
    <cellStyle name="Millares 4 2 2 3 4 2 2" xfId="26447" xr:uid="{00000000-0005-0000-0000-000069200000}"/>
    <cellStyle name="Millares 4 2 2 3 4 3" xfId="14305" xr:uid="{00000000-0005-0000-0000-00006A200000}"/>
    <cellStyle name="Millares 4 2 2 3 4 3 2" xfId="27496" xr:uid="{00000000-0005-0000-0000-00006B200000}"/>
    <cellStyle name="Millares 4 2 2 3 4 4" xfId="15361" xr:uid="{00000000-0005-0000-0000-00006C200000}"/>
    <cellStyle name="Millares 4 2 2 3 4 4 2" xfId="28552" xr:uid="{00000000-0005-0000-0000-00006D200000}"/>
    <cellStyle name="Millares 4 2 2 3 4 5" xfId="16417" xr:uid="{00000000-0005-0000-0000-00006E200000}"/>
    <cellStyle name="Millares 4 2 2 3 4 5 2" xfId="29608" xr:uid="{00000000-0005-0000-0000-00006F200000}"/>
    <cellStyle name="Millares 4 2 2 3 4 6" xfId="17698" xr:uid="{00000000-0005-0000-0000-000070200000}"/>
    <cellStyle name="Millares 4 2 2 3 4 6 2" xfId="30889" xr:uid="{00000000-0005-0000-0000-000071200000}"/>
    <cellStyle name="Millares 4 2 2 3 4 7" xfId="18984" xr:uid="{00000000-0005-0000-0000-000072200000}"/>
    <cellStyle name="Millares 4 2 2 3 4 7 2" xfId="32175" xr:uid="{00000000-0005-0000-0000-000073200000}"/>
    <cellStyle name="Millares 4 2 2 3 4 8" xfId="20288" xr:uid="{00000000-0005-0000-0000-000074200000}"/>
    <cellStyle name="Millares 4 2 2 3 4 8 2" xfId="33477" xr:uid="{00000000-0005-0000-0000-000075200000}"/>
    <cellStyle name="Millares 4 2 2 3 4 9" xfId="35002" xr:uid="{00000000-0005-0000-0000-000076200000}"/>
    <cellStyle name="Millares 4 2 2 3 5" xfId="12481" xr:uid="{00000000-0005-0000-0000-000077200000}"/>
    <cellStyle name="Millares 4 2 2 3 5 10" xfId="25673" xr:uid="{00000000-0005-0000-0000-000078200000}"/>
    <cellStyle name="Millares 4 2 2 3 5 11" xfId="21975" xr:uid="{00000000-0005-0000-0000-000079200000}"/>
    <cellStyle name="Millares 4 2 2 3 5 2" xfId="13417" xr:uid="{00000000-0005-0000-0000-00007A200000}"/>
    <cellStyle name="Millares 4 2 2 3 5 2 2" xfId="26608" xr:uid="{00000000-0005-0000-0000-00007B200000}"/>
    <cellStyle name="Millares 4 2 2 3 5 3" xfId="14466" xr:uid="{00000000-0005-0000-0000-00007C200000}"/>
    <cellStyle name="Millares 4 2 2 3 5 3 2" xfId="27657" xr:uid="{00000000-0005-0000-0000-00007D200000}"/>
    <cellStyle name="Millares 4 2 2 3 5 4" xfId="15522" xr:uid="{00000000-0005-0000-0000-00007E200000}"/>
    <cellStyle name="Millares 4 2 2 3 5 4 2" xfId="28713" xr:uid="{00000000-0005-0000-0000-00007F200000}"/>
    <cellStyle name="Millares 4 2 2 3 5 5" xfId="16578" xr:uid="{00000000-0005-0000-0000-000080200000}"/>
    <cellStyle name="Millares 4 2 2 3 5 5 2" xfId="29769" xr:uid="{00000000-0005-0000-0000-000081200000}"/>
    <cellStyle name="Millares 4 2 2 3 5 6" xfId="17859" xr:uid="{00000000-0005-0000-0000-000082200000}"/>
    <cellStyle name="Millares 4 2 2 3 5 6 2" xfId="31050" xr:uid="{00000000-0005-0000-0000-000083200000}"/>
    <cellStyle name="Millares 4 2 2 3 5 7" xfId="19145" xr:uid="{00000000-0005-0000-0000-000084200000}"/>
    <cellStyle name="Millares 4 2 2 3 5 7 2" xfId="32336" xr:uid="{00000000-0005-0000-0000-000085200000}"/>
    <cellStyle name="Millares 4 2 2 3 5 8" xfId="20449" xr:uid="{00000000-0005-0000-0000-000086200000}"/>
    <cellStyle name="Millares 4 2 2 3 5 8 2" xfId="33638" xr:uid="{00000000-0005-0000-0000-000087200000}"/>
    <cellStyle name="Millares 4 2 2 3 5 9" xfId="35163" xr:uid="{00000000-0005-0000-0000-000088200000}"/>
    <cellStyle name="Millares 4 2 2 3 6" xfId="12595" xr:uid="{00000000-0005-0000-0000-000089200000}"/>
    <cellStyle name="Millares 4 2 2 3 6 10" xfId="25787" xr:uid="{00000000-0005-0000-0000-00008A200000}"/>
    <cellStyle name="Millares 4 2 2 3 6 11" xfId="22089" xr:uid="{00000000-0005-0000-0000-00008B200000}"/>
    <cellStyle name="Millares 4 2 2 3 6 2" xfId="13531" xr:uid="{00000000-0005-0000-0000-00008C200000}"/>
    <cellStyle name="Millares 4 2 2 3 6 2 2" xfId="26722" xr:uid="{00000000-0005-0000-0000-00008D200000}"/>
    <cellStyle name="Millares 4 2 2 3 6 3" xfId="14580" xr:uid="{00000000-0005-0000-0000-00008E200000}"/>
    <cellStyle name="Millares 4 2 2 3 6 3 2" xfId="27771" xr:uid="{00000000-0005-0000-0000-00008F200000}"/>
    <cellStyle name="Millares 4 2 2 3 6 4" xfId="15636" xr:uid="{00000000-0005-0000-0000-000090200000}"/>
    <cellStyle name="Millares 4 2 2 3 6 4 2" xfId="28827" xr:uid="{00000000-0005-0000-0000-000091200000}"/>
    <cellStyle name="Millares 4 2 2 3 6 5" xfId="16692" xr:uid="{00000000-0005-0000-0000-000092200000}"/>
    <cellStyle name="Millares 4 2 2 3 6 5 2" xfId="29883" xr:uid="{00000000-0005-0000-0000-000093200000}"/>
    <cellStyle name="Millares 4 2 2 3 6 6" xfId="17973" xr:uid="{00000000-0005-0000-0000-000094200000}"/>
    <cellStyle name="Millares 4 2 2 3 6 6 2" xfId="31164" xr:uid="{00000000-0005-0000-0000-000095200000}"/>
    <cellStyle name="Millares 4 2 2 3 6 7" xfId="19259" xr:uid="{00000000-0005-0000-0000-000096200000}"/>
    <cellStyle name="Millares 4 2 2 3 6 7 2" xfId="32450" xr:uid="{00000000-0005-0000-0000-000097200000}"/>
    <cellStyle name="Millares 4 2 2 3 6 8" xfId="20563" xr:uid="{00000000-0005-0000-0000-000098200000}"/>
    <cellStyle name="Millares 4 2 2 3 6 8 2" xfId="33752" xr:uid="{00000000-0005-0000-0000-000099200000}"/>
    <cellStyle name="Millares 4 2 2 3 6 9" xfId="35277" xr:uid="{00000000-0005-0000-0000-00009A200000}"/>
    <cellStyle name="Millares 4 2 2 3 7" xfId="13682" xr:uid="{00000000-0005-0000-0000-00009B200000}"/>
    <cellStyle name="Millares 4 2 2 3 7 10" xfId="22240" xr:uid="{00000000-0005-0000-0000-00009C200000}"/>
    <cellStyle name="Millares 4 2 2 3 7 2" xfId="14731" xr:uid="{00000000-0005-0000-0000-00009D200000}"/>
    <cellStyle name="Millares 4 2 2 3 7 2 2" xfId="27922" xr:uid="{00000000-0005-0000-0000-00009E200000}"/>
    <cellStyle name="Millares 4 2 2 3 7 3" xfId="15787" xr:uid="{00000000-0005-0000-0000-00009F200000}"/>
    <cellStyle name="Millares 4 2 2 3 7 3 2" xfId="28978" xr:uid="{00000000-0005-0000-0000-0000A0200000}"/>
    <cellStyle name="Millares 4 2 2 3 7 4" xfId="16843" xr:uid="{00000000-0005-0000-0000-0000A1200000}"/>
    <cellStyle name="Millares 4 2 2 3 7 4 2" xfId="30034" xr:uid="{00000000-0005-0000-0000-0000A2200000}"/>
    <cellStyle name="Millares 4 2 2 3 7 5" xfId="18124" xr:uid="{00000000-0005-0000-0000-0000A3200000}"/>
    <cellStyle name="Millares 4 2 2 3 7 5 2" xfId="31315" xr:uid="{00000000-0005-0000-0000-0000A4200000}"/>
    <cellStyle name="Millares 4 2 2 3 7 6" xfId="19410" xr:uid="{00000000-0005-0000-0000-0000A5200000}"/>
    <cellStyle name="Millares 4 2 2 3 7 6 2" xfId="32601" xr:uid="{00000000-0005-0000-0000-0000A6200000}"/>
    <cellStyle name="Millares 4 2 2 3 7 7" xfId="20714" xr:uid="{00000000-0005-0000-0000-0000A7200000}"/>
    <cellStyle name="Millares 4 2 2 3 7 7 2" xfId="33903" xr:uid="{00000000-0005-0000-0000-0000A8200000}"/>
    <cellStyle name="Millares 4 2 2 3 7 8" xfId="35428" xr:uid="{00000000-0005-0000-0000-0000A9200000}"/>
    <cellStyle name="Millares 4 2 2 3 7 9" xfId="26873" xr:uid="{00000000-0005-0000-0000-0000AA200000}"/>
    <cellStyle name="Millares 4 2 2 3 8" xfId="12903" xr:uid="{00000000-0005-0000-0000-0000AB200000}"/>
    <cellStyle name="Millares 4 2 2 3 8 2" xfId="16965" xr:uid="{00000000-0005-0000-0000-0000AC200000}"/>
    <cellStyle name="Millares 4 2 2 3 8 2 2" xfId="30156" xr:uid="{00000000-0005-0000-0000-0000AD200000}"/>
    <cellStyle name="Millares 4 2 2 3 8 3" xfId="18245" xr:uid="{00000000-0005-0000-0000-0000AE200000}"/>
    <cellStyle name="Millares 4 2 2 3 8 3 2" xfId="31436" xr:uid="{00000000-0005-0000-0000-0000AF200000}"/>
    <cellStyle name="Millares 4 2 2 3 8 4" xfId="19531" xr:uid="{00000000-0005-0000-0000-0000B0200000}"/>
    <cellStyle name="Millares 4 2 2 3 8 4 2" xfId="32722" xr:uid="{00000000-0005-0000-0000-0000B1200000}"/>
    <cellStyle name="Millares 4 2 2 3 8 5" xfId="20835" xr:uid="{00000000-0005-0000-0000-0000B2200000}"/>
    <cellStyle name="Millares 4 2 2 3 8 5 2" xfId="34024" xr:uid="{00000000-0005-0000-0000-0000B3200000}"/>
    <cellStyle name="Millares 4 2 2 3 8 6" xfId="35549" xr:uid="{00000000-0005-0000-0000-0000B4200000}"/>
    <cellStyle name="Millares 4 2 2 3 8 7" xfId="26094" xr:uid="{00000000-0005-0000-0000-0000B5200000}"/>
    <cellStyle name="Millares 4 2 2 3 8 8" xfId="22361" xr:uid="{00000000-0005-0000-0000-0000B6200000}"/>
    <cellStyle name="Millares 4 2 2 3 9" xfId="13952" xr:uid="{00000000-0005-0000-0000-0000B7200000}"/>
    <cellStyle name="Millares 4 2 2 3 9 2" xfId="21080" xr:uid="{00000000-0005-0000-0000-0000B8200000}"/>
    <cellStyle name="Millares 4 2 2 3 9 2 2" xfId="34269" xr:uid="{00000000-0005-0000-0000-0000B9200000}"/>
    <cellStyle name="Millares 4 2 2 3 9 3" xfId="35794" xr:uid="{00000000-0005-0000-0000-0000BA200000}"/>
    <cellStyle name="Millares 4 2 2 3 9 4" xfId="27143" xr:uid="{00000000-0005-0000-0000-0000BB200000}"/>
    <cellStyle name="Millares 4 2 2 3 9 5" xfId="22606" xr:uid="{00000000-0005-0000-0000-0000BC200000}"/>
    <cellStyle name="Millares 4 2 2 4" xfId="12008" xr:uid="{00000000-0005-0000-0000-0000BD200000}"/>
    <cellStyle name="Millares 4 2 2 4 10" xfId="24359" xr:uid="{00000000-0005-0000-0000-0000BE200000}"/>
    <cellStyle name="Millares 4 2 2 4 10 2" xfId="37538" xr:uid="{00000000-0005-0000-0000-0000BF200000}"/>
    <cellStyle name="Millares 4 2 2 4 11" xfId="24610" xr:uid="{00000000-0005-0000-0000-0000C0200000}"/>
    <cellStyle name="Millares 4 2 2 4 11 2" xfId="37789" xr:uid="{00000000-0005-0000-0000-0000C1200000}"/>
    <cellStyle name="Millares 4 2 2 4 12" xfId="34695" xr:uid="{00000000-0005-0000-0000-0000C2200000}"/>
    <cellStyle name="Millares 4 2 2 4 13" xfId="25200" xr:uid="{00000000-0005-0000-0000-0000C3200000}"/>
    <cellStyle name="Millares 4 2 2 4 14" xfId="21507" xr:uid="{00000000-0005-0000-0000-0000C4200000}"/>
    <cellStyle name="Millares 4 2 2 4 2" xfId="12949" xr:uid="{00000000-0005-0000-0000-0000C5200000}"/>
    <cellStyle name="Millares 4 2 2 4 2 2" xfId="17042" xr:uid="{00000000-0005-0000-0000-0000C6200000}"/>
    <cellStyle name="Millares 4 2 2 4 2 2 2" xfId="30233" xr:uid="{00000000-0005-0000-0000-0000C7200000}"/>
    <cellStyle name="Millares 4 2 2 4 2 3" xfId="18322" xr:uid="{00000000-0005-0000-0000-0000C8200000}"/>
    <cellStyle name="Millares 4 2 2 4 2 3 2" xfId="31513" xr:uid="{00000000-0005-0000-0000-0000C9200000}"/>
    <cellStyle name="Millares 4 2 2 4 2 4" xfId="19608" xr:uid="{00000000-0005-0000-0000-0000CA200000}"/>
    <cellStyle name="Millares 4 2 2 4 2 4 2" xfId="32799" xr:uid="{00000000-0005-0000-0000-0000CB200000}"/>
    <cellStyle name="Millares 4 2 2 4 2 5" xfId="20912" xr:uid="{00000000-0005-0000-0000-0000CC200000}"/>
    <cellStyle name="Millares 4 2 2 4 2 5 2" xfId="34101" xr:uid="{00000000-0005-0000-0000-0000CD200000}"/>
    <cellStyle name="Millares 4 2 2 4 2 6" xfId="35626" xr:uid="{00000000-0005-0000-0000-0000CE200000}"/>
    <cellStyle name="Millares 4 2 2 4 2 7" xfId="26140" xr:uid="{00000000-0005-0000-0000-0000CF200000}"/>
    <cellStyle name="Millares 4 2 2 4 2 8" xfId="22438" xr:uid="{00000000-0005-0000-0000-0000D0200000}"/>
    <cellStyle name="Millares 4 2 2 4 3" xfId="13998" xr:uid="{00000000-0005-0000-0000-0000D1200000}"/>
    <cellStyle name="Millares 4 2 2 4 3 2" xfId="21157" xr:uid="{00000000-0005-0000-0000-0000D2200000}"/>
    <cellStyle name="Millares 4 2 2 4 3 2 2" xfId="34346" xr:uid="{00000000-0005-0000-0000-0000D3200000}"/>
    <cellStyle name="Millares 4 2 2 4 3 3" xfId="35871" xr:uid="{00000000-0005-0000-0000-0000D4200000}"/>
    <cellStyle name="Millares 4 2 2 4 3 4" xfId="27189" xr:uid="{00000000-0005-0000-0000-0000D5200000}"/>
    <cellStyle name="Millares 4 2 2 4 3 5" xfId="22683" xr:uid="{00000000-0005-0000-0000-0000D6200000}"/>
    <cellStyle name="Millares 4 2 2 4 4" xfId="15054" xr:uid="{00000000-0005-0000-0000-0000D7200000}"/>
    <cellStyle name="Millares 4 2 2 4 4 2" xfId="36111" xr:uid="{00000000-0005-0000-0000-0000D8200000}"/>
    <cellStyle name="Millares 4 2 2 4 4 3" xfId="28245" xr:uid="{00000000-0005-0000-0000-0000D9200000}"/>
    <cellStyle name="Millares 4 2 2 4 4 4" xfId="22923" xr:uid="{00000000-0005-0000-0000-0000DA200000}"/>
    <cellStyle name="Millares 4 2 2 4 5" xfId="16110" xr:uid="{00000000-0005-0000-0000-0000DB200000}"/>
    <cellStyle name="Millares 4 2 2 4 5 2" xfId="36341" xr:uid="{00000000-0005-0000-0000-0000DC200000}"/>
    <cellStyle name="Millares 4 2 2 4 5 3" xfId="29301" xr:uid="{00000000-0005-0000-0000-0000DD200000}"/>
    <cellStyle name="Millares 4 2 2 4 5 4" xfId="23153" xr:uid="{00000000-0005-0000-0000-0000DE200000}"/>
    <cellStyle name="Millares 4 2 2 4 6" xfId="17391" xr:uid="{00000000-0005-0000-0000-0000DF200000}"/>
    <cellStyle name="Millares 4 2 2 4 6 2" xfId="36596" xr:uid="{00000000-0005-0000-0000-0000E0200000}"/>
    <cellStyle name="Millares 4 2 2 4 6 3" xfId="30582" xr:uid="{00000000-0005-0000-0000-0000E1200000}"/>
    <cellStyle name="Millares 4 2 2 4 6 4" xfId="23417" xr:uid="{00000000-0005-0000-0000-0000E2200000}"/>
    <cellStyle name="Millares 4 2 2 4 7" xfId="18677" xr:uid="{00000000-0005-0000-0000-0000E3200000}"/>
    <cellStyle name="Millares 4 2 2 4 7 2" xfId="36851" xr:uid="{00000000-0005-0000-0000-0000E4200000}"/>
    <cellStyle name="Millares 4 2 2 4 7 3" xfId="31868" xr:uid="{00000000-0005-0000-0000-0000E5200000}"/>
    <cellStyle name="Millares 4 2 2 4 7 4" xfId="23672" xr:uid="{00000000-0005-0000-0000-0000E6200000}"/>
    <cellStyle name="Millares 4 2 2 4 8" xfId="19981" xr:uid="{00000000-0005-0000-0000-0000E7200000}"/>
    <cellStyle name="Millares 4 2 2 4 8 2" xfId="37080" xr:uid="{00000000-0005-0000-0000-0000E8200000}"/>
    <cellStyle name="Millares 4 2 2 4 8 3" xfId="33170" xr:uid="{00000000-0005-0000-0000-0000E9200000}"/>
    <cellStyle name="Millares 4 2 2 4 8 4" xfId="23901" xr:uid="{00000000-0005-0000-0000-0000EA200000}"/>
    <cellStyle name="Millares 4 2 2 4 9" xfId="24130" xr:uid="{00000000-0005-0000-0000-0000EB200000}"/>
    <cellStyle name="Millares 4 2 2 4 9 2" xfId="37309" xr:uid="{00000000-0005-0000-0000-0000EC200000}"/>
    <cellStyle name="Millares 4 2 2 5" xfId="12083" xr:uid="{00000000-0005-0000-0000-0000ED200000}"/>
    <cellStyle name="Millares 4 2 2 5 10" xfId="25275" xr:uid="{00000000-0005-0000-0000-0000EE200000}"/>
    <cellStyle name="Millares 4 2 2 5 11" xfId="21581" xr:uid="{00000000-0005-0000-0000-0000EF200000}"/>
    <cellStyle name="Millares 4 2 2 5 2" xfId="13023" xr:uid="{00000000-0005-0000-0000-0000F0200000}"/>
    <cellStyle name="Millares 4 2 2 5 2 2" xfId="26214" xr:uid="{00000000-0005-0000-0000-0000F1200000}"/>
    <cellStyle name="Millares 4 2 2 5 3" xfId="14072" xr:uid="{00000000-0005-0000-0000-0000F2200000}"/>
    <cellStyle name="Millares 4 2 2 5 3 2" xfId="27263" xr:uid="{00000000-0005-0000-0000-0000F3200000}"/>
    <cellStyle name="Millares 4 2 2 5 4" xfId="15128" xr:uid="{00000000-0005-0000-0000-0000F4200000}"/>
    <cellStyle name="Millares 4 2 2 5 4 2" xfId="28319" xr:uid="{00000000-0005-0000-0000-0000F5200000}"/>
    <cellStyle name="Millares 4 2 2 5 5" xfId="16184" xr:uid="{00000000-0005-0000-0000-0000F6200000}"/>
    <cellStyle name="Millares 4 2 2 5 5 2" xfId="29375" xr:uid="{00000000-0005-0000-0000-0000F7200000}"/>
    <cellStyle name="Millares 4 2 2 5 6" xfId="17465" xr:uid="{00000000-0005-0000-0000-0000F8200000}"/>
    <cellStyle name="Millares 4 2 2 5 6 2" xfId="30656" xr:uid="{00000000-0005-0000-0000-0000F9200000}"/>
    <cellStyle name="Millares 4 2 2 5 7" xfId="18751" xr:uid="{00000000-0005-0000-0000-0000FA200000}"/>
    <cellStyle name="Millares 4 2 2 5 7 2" xfId="31942" xr:uid="{00000000-0005-0000-0000-0000FB200000}"/>
    <cellStyle name="Millares 4 2 2 5 8" xfId="20055" xr:uid="{00000000-0005-0000-0000-0000FC200000}"/>
    <cellStyle name="Millares 4 2 2 5 8 2" xfId="33244" xr:uid="{00000000-0005-0000-0000-0000FD200000}"/>
    <cellStyle name="Millares 4 2 2 5 9" xfId="34769" xr:uid="{00000000-0005-0000-0000-0000FE200000}"/>
    <cellStyle name="Millares 4 2 2 6" xfId="12179" xr:uid="{00000000-0005-0000-0000-0000FF200000}"/>
    <cellStyle name="Millares 4 2 2 6 10" xfId="25371" xr:uid="{00000000-0005-0000-0000-000000210000}"/>
    <cellStyle name="Millares 4 2 2 6 11" xfId="21677" xr:uid="{00000000-0005-0000-0000-000001210000}"/>
    <cellStyle name="Millares 4 2 2 6 2" xfId="13119" xr:uid="{00000000-0005-0000-0000-000002210000}"/>
    <cellStyle name="Millares 4 2 2 6 2 2" xfId="26310" xr:uid="{00000000-0005-0000-0000-000003210000}"/>
    <cellStyle name="Millares 4 2 2 6 3" xfId="14168" xr:uid="{00000000-0005-0000-0000-000004210000}"/>
    <cellStyle name="Millares 4 2 2 6 3 2" xfId="27359" xr:uid="{00000000-0005-0000-0000-000005210000}"/>
    <cellStyle name="Millares 4 2 2 6 4" xfId="15224" xr:uid="{00000000-0005-0000-0000-000006210000}"/>
    <cellStyle name="Millares 4 2 2 6 4 2" xfId="28415" xr:uid="{00000000-0005-0000-0000-000007210000}"/>
    <cellStyle name="Millares 4 2 2 6 5" xfId="16280" xr:uid="{00000000-0005-0000-0000-000008210000}"/>
    <cellStyle name="Millares 4 2 2 6 5 2" xfId="29471" xr:uid="{00000000-0005-0000-0000-000009210000}"/>
    <cellStyle name="Millares 4 2 2 6 6" xfId="17561" xr:uid="{00000000-0005-0000-0000-00000A210000}"/>
    <cellStyle name="Millares 4 2 2 6 6 2" xfId="30752" xr:uid="{00000000-0005-0000-0000-00000B210000}"/>
    <cellStyle name="Millares 4 2 2 6 7" xfId="18847" xr:uid="{00000000-0005-0000-0000-00000C210000}"/>
    <cellStyle name="Millares 4 2 2 6 7 2" xfId="32038" xr:uid="{00000000-0005-0000-0000-00000D210000}"/>
    <cellStyle name="Millares 4 2 2 6 8" xfId="20151" xr:uid="{00000000-0005-0000-0000-00000E210000}"/>
    <cellStyle name="Millares 4 2 2 6 8 2" xfId="33340" xr:uid="{00000000-0005-0000-0000-00000F210000}"/>
    <cellStyle name="Millares 4 2 2 6 9" xfId="34865" xr:uid="{00000000-0005-0000-0000-000010210000}"/>
    <cellStyle name="Millares 4 2 2 7" xfId="12284" xr:uid="{00000000-0005-0000-0000-000011210000}"/>
    <cellStyle name="Millares 4 2 2 7 10" xfId="25476" xr:uid="{00000000-0005-0000-0000-000012210000}"/>
    <cellStyle name="Millares 4 2 2 7 11" xfId="21782" xr:uid="{00000000-0005-0000-0000-000013210000}"/>
    <cellStyle name="Millares 4 2 2 7 2" xfId="13224" xr:uid="{00000000-0005-0000-0000-000014210000}"/>
    <cellStyle name="Millares 4 2 2 7 2 2" xfId="26415" xr:uid="{00000000-0005-0000-0000-000015210000}"/>
    <cellStyle name="Millares 4 2 2 7 3" xfId="14273" xr:uid="{00000000-0005-0000-0000-000016210000}"/>
    <cellStyle name="Millares 4 2 2 7 3 2" xfId="27464" xr:uid="{00000000-0005-0000-0000-000017210000}"/>
    <cellStyle name="Millares 4 2 2 7 4" xfId="15329" xr:uid="{00000000-0005-0000-0000-000018210000}"/>
    <cellStyle name="Millares 4 2 2 7 4 2" xfId="28520" xr:uid="{00000000-0005-0000-0000-000019210000}"/>
    <cellStyle name="Millares 4 2 2 7 5" xfId="16385" xr:uid="{00000000-0005-0000-0000-00001A210000}"/>
    <cellStyle name="Millares 4 2 2 7 5 2" xfId="29576" xr:uid="{00000000-0005-0000-0000-00001B210000}"/>
    <cellStyle name="Millares 4 2 2 7 6" xfId="17666" xr:uid="{00000000-0005-0000-0000-00001C210000}"/>
    <cellStyle name="Millares 4 2 2 7 6 2" xfId="30857" xr:uid="{00000000-0005-0000-0000-00001D210000}"/>
    <cellStyle name="Millares 4 2 2 7 7" xfId="18952" xr:uid="{00000000-0005-0000-0000-00001E210000}"/>
    <cellStyle name="Millares 4 2 2 7 7 2" xfId="32143" xr:uid="{00000000-0005-0000-0000-00001F210000}"/>
    <cellStyle name="Millares 4 2 2 7 8" xfId="20256" xr:uid="{00000000-0005-0000-0000-000020210000}"/>
    <cellStyle name="Millares 4 2 2 7 8 2" xfId="33445" xr:uid="{00000000-0005-0000-0000-000021210000}"/>
    <cellStyle name="Millares 4 2 2 7 9" xfId="34970" xr:uid="{00000000-0005-0000-0000-000022210000}"/>
    <cellStyle name="Millares 4 2 2 8" xfId="12449" xr:uid="{00000000-0005-0000-0000-000023210000}"/>
    <cellStyle name="Millares 4 2 2 8 10" xfId="25641" xr:uid="{00000000-0005-0000-0000-000024210000}"/>
    <cellStyle name="Millares 4 2 2 8 11" xfId="21943" xr:uid="{00000000-0005-0000-0000-000025210000}"/>
    <cellStyle name="Millares 4 2 2 8 2" xfId="13385" xr:uid="{00000000-0005-0000-0000-000026210000}"/>
    <cellStyle name="Millares 4 2 2 8 2 2" xfId="26576" xr:uid="{00000000-0005-0000-0000-000027210000}"/>
    <cellStyle name="Millares 4 2 2 8 3" xfId="14434" xr:uid="{00000000-0005-0000-0000-000028210000}"/>
    <cellStyle name="Millares 4 2 2 8 3 2" xfId="27625" xr:uid="{00000000-0005-0000-0000-000029210000}"/>
    <cellStyle name="Millares 4 2 2 8 4" xfId="15490" xr:uid="{00000000-0005-0000-0000-00002A210000}"/>
    <cellStyle name="Millares 4 2 2 8 4 2" xfId="28681" xr:uid="{00000000-0005-0000-0000-00002B210000}"/>
    <cellStyle name="Millares 4 2 2 8 5" xfId="16546" xr:uid="{00000000-0005-0000-0000-00002C210000}"/>
    <cellStyle name="Millares 4 2 2 8 5 2" xfId="29737" xr:uid="{00000000-0005-0000-0000-00002D210000}"/>
    <cellStyle name="Millares 4 2 2 8 6" xfId="17827" xr:uid="{00000000-0005-0000-0000-00002E210000}"/>
    <cellStyle name="Millares 4 2 2 8 6 2" xfId="31018" xr:uid="{00000000-0005-0000-0000-00002F210000}"/>
    <cellStyle name="Millares 4 2 2 8 7" xfId="19113" xr:uid="{00000000-0005-0000-0000-000030210000}"/>
    <cellStyle name="Millares 4 2 2 8 7 2" xfId="32304" xr:uid="{00000000-0005-0000-0000-000031210000}"/>
    <cellStyle name="Millares 4 2 2 8 8" xfId="20417" xr:uid="{00000000-0005-0000-0000-000032210000}"/>
    <cellStyle name="Millares 4 2 2 8 8 2" xfId="33606" xr:uid="{00000000-0005-0000-0000-000033210000}"/>
    <cellStyle name="Millares 4 2 2 8 9" xfId="35131" xr:uid="{00000000-0005-0000-0000-000034210000}"/>
    <cellStyle name="Millares 4 2 2 9" xfId="12563" xr:uid="{00000000-0005-0000-0000-000035210000}"/>
    <cellStyle name="Millares 4 2 2 9 10" xfId="25755" xr:uid="{00000000-0005-0000-0000-000036210000}"/>
    <cellStyle name="Millares 4 2 2 9 11" xfId="22057" xr:uid="{00000000-0005-0000-0000-000037210000}"/>
    <cellStyle name="Millares 4 2 2 9 2" xfId="13499" xr:uid="{00000000-0005-0000-0000-000038210000}"/>
    <cellStyle name="Millares 4 2 2 9 2 2" xfId="26690" xr:uid="{00000000-0005-0000-0000-000039210000}"/>
    <cellStyle name="Millares 4 2 2 9 3" xfId="14548" xr:uid="{00000000-0005-0000-0000-00003A210000}"/>
    <cellStyle name="Millares 4 2 2 9 3 2" xfId="27739" xr:uid="{00000000-0005-0000-0000-00003B210000}"/>
    <cellStyle name="Millares 4 2 2 9 4" xfId="15604" xr:uid="{00000000-0005-0000-0000-00003C210000}"/>
    <cellStyle name="Millares 4 2 2 9 4 2" xfId="28795" xr:uid="{00000000-0005-0000-0000-00003D210000}"/>
    <cellStyle name="Millares 4 2 2 9 5" xfId="16660" xr:uid="{00000000-0005-0000-0000-00003E210000}"/>
    <cellStyle name="Millares 4 2 2 9 5 2" xfId="29851" xr:uid="{00000000-0005-0000-0000-00003F210000}"/>
    <cellStyle name="Millares 4 2 2 9 6" xfId="17941" xr:uid="{00000000-0005-0000-0000-000040210000}"/>
    <cellStyle name="Millares 4 2 2 9 6 2" xfId="31132" xr:uid="{00000000-0005-0000-0000-000041210000}"/>
    <cellStyle name="Millares 4 2 2 9 7" xfId="19227" xr:uid="{00000000-0005-0000-0000-000042210000}"/>
    <cellStyle name="Millares 4 2 2 9 7 2" xfId="32418" xr:uid="{00000000-0005-0000-0000-000043210000}"/>
    <cellStyle name="Millares 4 2 2 9 8" xfId="20531" xr:uid="{00000000-0005-0000-0000-000044210000}"/>
    <cellStyle name="Millares 4 2 2 9 8 2" xfId="33720" xr:uid="{00000000-0005-0000-0000-000045210000}"/>
    <cellStyle name="Millares 4 2 2 9 9" xfId="35245" xr:uid="{00000000-0005-0000-0000-000046210000}"/>
    <cellStyle name="Millares 4 2 20" xfId="24234" xr:uid="{00000000-0005-0000-0000-000047210000}"/>
    <cellStyle name="Millares 4 2 20 2" xfId="37413" xr:uid="{00000000-0005-0000-0000-000048210000}"/>
    <cellStyle name="Millares 4 2 21" xfId="24485" xr:uid="{00000000-0005-0000-0000-000049210000}"/>
    <cellStyle name="Millares 4 2 21 2" xfId="37664" xr:uid="{00000000-0005-0000-0000-00004A210000}"/>
    <cellStyle name="Millares 4 2 22" xfId="24751" xr:uid="{00000000-0005-0000-0000-00004B210000}"/>
    <cellStyle name="Millares 4 2 3" xfId="4448" xr:uid="{00000000-0005-0000-0000-00004C210000}"/>
    <cellStyle name="Millares 4 2 3 10" xfId="21096" xr:uid="{00000000-0005-0000-0000-00004D210000}"/>
    <cellStyle name="Millares 4 2 3 10 2" xfId="35810" xr:uid="{00000000-0005-0000-0000-00004E210000}"/>
    <cellStyle name="Millares 4 2 3 10 3" xfId="34285" xr:uid="{00000000-0005-0000-0000-00004F210000}"/>
    <cellStyle name="Millares 4 2 3 10 4" xfId="22622" xr:uid="{00000000-0005-0000-0000-000050210000}"/>
    <cellStyle name="Millares 4 2 3 11" xfId="22862" xr:uid="{00000000-0005-0000-0000-000051210000}"/>
    <cellStyle name="Millares 4 2 3 11 2" xfId="36050" xr:uid="{00000000-0005-0000-0000-000052210000}"/>
    <cellStyle name="Millares 4 2 3 12" xfId="23092" xr:uid="{00000000-0005-0000-0000-000053210000}"/>
    <cellStyle name="Millares 4 2 3 12 2" xfId="36280" xr:uid="{00000000-0005-0000-0000-000054210000}"/>
    <cellStyle name="Millares 4 2 3 13" xfId="23356" xr:uid="{00000000-0005-0000-0000-000055210000}"/>
    <cellStyle name="Millares 4 2 3 13 2" xfId="36535" xr:uid="{00000000-0005-0000-0000-000056210000}"/>
    <cellStyle name="Millares 4 2 3 14" xfId="23611" xr:uid="{00000000-0005-0000-0000-000057210000}"/>
    <cellStyle name="Millares 4 2 3 14 2" xfId="36790" xr:uid="{00000000-0005-0000-0000-000058210000}"/>
    <cellStyle name="Millares 4 2 3 15" xfId="23840" xr:uid="{00000000-0005-0000-0000-000059210000}"/>
    <cellStyle name="Millares 4 2 3 15 2" xfId="37019" xr:uid="{00000000-0005-0000-0000-00005A210000}"/>
    <cellStyle name="Millares 4 2 3 16" xfId="24069" xr:uid="{00000000-0005-0000-0000-00005B210000}"/>
    <cellStyle name="Millares 4 2 3 16 2" xfId="37248" xr:uid="{00000000-0005-0000-0000-00005C210000}"/>
    <cellStyle name="Millares 4 2 3 17" xfId="24298" xr:uid="{00000000-0005-0000-0000-00005D210000}"/>
    <cellStyle name="Millares 4 2 3 17 2" xfId="37477" xr:uid="{00000000-0005-0000-0000-00005E210000}"/>
    <cellStyle name="Millares 4 2 3 18" xfId="24549" xr:uid="{00000000-0005-0000-0000-00005F210000}"/>
    <cellStyle name="Millares 4 2 3 18 2" xfId="37728" xr:uid="{00000000-0005-0000-0000-000060210000}"/>
    <cellStyle name="Millares 4 2 3 19" xfId="24963" xr:uid="{00000000-0005-0000-0000-000061210000}"/>
    <cellStyle name="Millares 4 2 3 2" xfId="12024" xr:uid="{00000000-0005-0000-0000-000062210000}"/>
    <cellStyle name="Millares 4 2 3 2 10" xfId="24407" xr:uid="{00000000-0005-0000-0000-000063210000}"/>
    <cellStyle name="Millares 4 2 3 2 10 2" xfId="37586" xr:uid="{00000000-0005-0000-0000-000064210000}"/>
    <cellStyle name="Millares 4 2 3 2 11" xfId="24658" xr:uid="{00000000-0005-0000-0000-000065210000}"/>
    <cellStyle name="Millares 4 2 3 2 11 2" xfId="37837" xr:uid="{00000000-0005-0000-0000-000066210000}"/>
    <cellStyle name="Millares 4 2 3 2 12" xfId="34711" xr:uid="{00000000-0005-0000-0000-000067210000}"/>
    <cellStyle name="Millares 4 2 3 2 13" xfId="25216" xr:uid="{00000000-0005-0000-0000-000068210000}"/>
    <cellStyle name="Millares 4 2 3 2 14" xfId="21523" xr:uid="{00000000-0005-0000-0000-000069210000}"/>
    <cellStyle name="Millares 4 2 3 2 2" xfId="12965" xr:uid="{00000000-0005-0000-0000-00006A210000}"/>
    <cellStyle name="Millares 4 2 3 2 2 2" xfId="17090" xr:uid="{00000000-0005-0000-0000-00006B210000}"/>
    <cellStyle name="Millares 4 2 3 2 2 2 2" xfId="30281" xr:uid="{00000000-0005-0000-0000-00006C210000}"/>
    <cellStyle name="Millares 4 2 3 2 2 3" xfId="18370" xr:uid="{00000000-0005-0000-0000-00006D210000}"/>
    <cellStyle name="Millares 4 2 3 2 2 3 2" xfId="31561" xr:uid="{00000000-0005-0000-0000-00006E210000}"/>
    <cellStyle name="Millares 4 2 3 2 2 4" xfId="19656" xr:uid="{00000000-0005-0000-0000-00006F210000}"/>
    <cellStyle name="Millares 4 2 3 2 2 4 2" xfId="32847" xr:uid="{00000000-0005-0000-0000-000070210000}"/>
    <cellStyle name="Millares 4 2 3 2 2 5" xfId="20960" xr:uid="{00000000-0005-0000-0000-000071210000}"/>
    <cellStyle name="Millares 4 2 3 2 2 5 2" xfId="34149" xr:uid="{00000000-0005-0000-0000-000072210000}"/>
    <cellStyle name="Millares 4 2 3 2 2 6" xfId="35674" xr:uid="{00000000-0005-0000-0000-000073210000}"/>
    <cellStyle name="Millares 4 2 3 2 2 7" xfId="26156" xr:uid="{00000000-0005-0000-0000-000074210000}"/>
    <cellStyle name="Millares 4 2 3 2 2 8" xfId="22486" xr:uid="{00000000-0005-0000-0000-000075210000}"/>
    <cellStyle name="Millares 4 2 3 2 3" xfId="14014" xr:uid="{00000000-0005-0000-0000-000076210000}"/>
    <cellStyle name="Millares 4 2 3 2 3 2" xfId="21205" xr:uid="{00000000-0005-0000-0000-000077210000}"/>
    <cellStyle name="Millares 4 2 3 2 3 2 2" xfId="34394" xr:uid="{00000000-0005-0000-0000-000078210000}"/>
    <cellStyle name="Millares 4 2 3 2 3 3" xfId="35919" xr:uid="{00000000-0005-0000-0000-000079210000}"/>
    <cellStyle name="Millares 4 2 3 2 3 4" xfId="27205" xr:uid="{00000000-0005-0000-0000-00007A210000}"/>
    <cellStyle name="Millares 4 2 3 2 3 5" xfId="22731" xr:uid="{00000000-0005-0000-0000-00007B210000}"/>
    <cellStyle name="Millares 4 2 3 2 4" xfId="15070" xr:uid="{00000000-0005-0000-0000-00007C210000}"/>
    <cellStyle name="Millares 4 2 3 2 4 2" xfId="36159" xr:uid="{00000000-0005-0000-0000-00007D210000}"/>
    <cellStyle name="Millares 4 2 3 2 4 3" xfId="28261" xr:uid="{00000000-0005-0000-0000-00007E210000}"/>
    <cellStyle name="Millares 4 2 3 2 4 4" xfId="22971" xr:uid="{00000000-0005-0000-0000-00007F210000}"/>
    <cellStyle name="Millares 4 2 3 2 5" xfId="16126" xr:uid="{00000000-0005-0000-0000-000080210000}"/>
    <cellStyle name="Millares 4 2 3 2 5 2" xfId="36389" xr:uid="{00000000-0005-0000-0000-000081210000}"/>
    <cellStyle name="Millares 4 2 3 2 5 3" xfId="29317" xr:uid="{00000000-0005-0000-0000-000082210000}"/>
    <cellStyle name="Millares 4 2 3 2 5 4" xfId="23201" xr:uid="{00000000-0005-0000-0000-000083210000}"/>
    <cellStyle name="Millares 4 2 3 2 6" xfId="17407" xr:uid="{00000000-0005-0000-0000-000084210000}"/>
    <cellStyle name="Millares 4 2 3 2 6 2" xfId="36644" xr:uid="{00000000-0005-0000-0000-000085210000}"/>
    <cellStyle name="Millares 4 2 3 2 6 3" xfId="30598" xr:uid="{00000000-0005-0000-0000-000086210000}"/>
    <cellStyle name="Millares 4 2 3 2 6 4" xfId="23465" xr:uid="{00000000-0005-0000-0000-000087210000}"/>
    <cellStyle name="Millares 4 2 3 2 7" xfId="18693" xr:uid="{00000000-0005-0000-0000-000088210000}"/>
    <cellStyle name="Millares 4 2 3 2 7 2" xfId="36899" xr:uid="{00000000-0005-0000-0000-000089210000}"/>
    <cellStyle name="Millares 4 2 3 2 7 3" xfId="31884" xr:uid="{00000000-0005-0000-0000-00008A210000}"/>
    <cellStyle name="Millares 4 2 3 2 7 4" xfId="23720" xr:uid="{00000000-0005-0000-0000-00008B210000}"/>
    <cellStyle name="Millares 4 2 3 2 8" xfId="19997" xr:uid="{00000000-0005-0000-0000-00008C210000}"/>
    <cellStyle name="Millares 4 2 3 2 8 2" xfId="37128" xr:uid="{00000000-0005-0000-0000-00008D210000}"/>
    <cellStyle name="Millares 4 2 3 2 8 3" xfId="33186" xr:uid="{00000000-0005-0000-0000-00008E210000}"/>
    <cellStyle name="Millares 4 2 3 2 8 4" xfId="23949" xr:uid="{00000000-0005-0000-0000-00008F210000}"/>
    <cellStyle name="Millares 4 2 3 2 9" xfId="24178" xr:uid="{00000000-0005-0000-0000-000090210000}"/>
    <cellStyle name="Millares 4 2 3 2 9 2" xfId="37357" xr:uid="{00000000-0005-0000-0000-000091210000}"/>
    <cellStyle name="Millares 4 2 3 3" xfId="12131" xr:uid="{00000000-0005-0000-0000-000092210000}"/>
    <cellStyle name="Millares 4 2 3 3 10" xfId="25323" xr:uid="{00000000-0005-0000-0000-000093210000}"/>
    <cellStyle name="Millares 4 2 3 3 11" xfId="21629" xr:uid="{00000000-0005-0000-0000-000094210000}"/>
    <cellStyle name="Millares 4 2 3 3 2" xfId="13071" xr:uid="{00000000-0005-0000-0000-000095210000}"/>
    <cellStyle name="Millares 4 2 3 3 2 2" xfId="26262" xr:uid="{00000000-0005-0000-0000-000096210000}"/>
    <cellStyle name="Millares 4 2 3 3 3" xfId="14120" xr:uid="{00000000-0005-0000-0000-000097210000}"/>
    <cellStyle name="Millares 4 2 3 3 3 2" xfId="27311" xr:uid="{00000000-0005-0000-0000-000098210000}"/>
    <cellStyle name="Millares 4 2 3 3 4" xfId="15176" xr:uid="{00000000-0005-0000-0000-000099210000}"/>
    <cellStyle name="Millares 4 2 3 3 4 2" xfId="28367" xr:uid="{00000000-0005-0000-0000-00009A210000}"/>
    <cellStyle name="Millares 4 2 3 3 5" xfId="16232" xr:uid="{00000000-0005-0000-0000-00009B210000}"/>
    <cellStyle name="Millares 4 2 3 3 5 2" xfId="29423" xr:uid="{00000000-0005-0000-0000-00009C210000}"/>
    <cellStyle name="Millares 4 2 3 3 6" xfId="17513" xr:uid="{00000000-0005-0000-0000-00009D210000}"/>
    <cellStyle name="Millares 4 2 3 3 6 2" xfId="30704" xr:uid="{00000000-0005-0000-0000-00009E210000}"/>
    <cellStyle name="Millares 4 2 3 3 7" xfId="18799" xr:uid="{00000000-0005-0000-0000-00009F210000}"/>
    <cellStyle name="Millares 4 2 3 3 7 2" xfId="31990" xr:uid="{00000000-0005-0000-0000-0000A0210000}"/>
    <cellStyle name="Millares 4 2 3 3 8" xfId="20103" xr:uid="{00000000-0005-0000-0000-0000A1210000}"/>
    <cellStyle name="Millares 4 2 3 3 8 2" xfId="33292" xr:uid="{00000000-0005-0000-0000-0000A2210000}"/>
    <cellStyle name="Millares 4 2 3 3 9" xfId="34817" xr:uid="{00000000-0005-0000-0000-0000A3210000}"/>
    <cellStyle name="Millares 4 2 3 4" xfId="12227" xr:uid="{00000000-0005-0000-0000-0000A4210000}"/>
    <cellStyle name="Millares 4 2 3 4 10" xfId="25419" xr:uid="{00000000-0005-0000-0000-0000A5210000}"/>
    <cellStyle name="Millares 4 2 3 4 11" xfId="21725" xr:uid="{00000000-0005-0000-0000-0000A6210000}"/>
    <cellStyle name="Millares 4 2 3 4 2" xfId="13167" xr:uid="{00000000-0005-0000-0000-0000A7210000}"/>
    <cellStyle name="Millares 4 2 3 4 2 2" xfId="26358" xr:uid="{00000000-0005-0000-0000-0000A8210000}"/>
    <cellStyle name="Millares 4 2 3 4 3" xfId="14216" xr:uid="{00000000-0005-0000-0000-0000A9210000}"/>
    <cellStyle name="Millares 4 2 3 4 3 2" xfId="27407" xr:uid="{00000000-0005-0000-0000-0000AA210000}"/>
    <cellStyle name="Millares 4 2 3 4 4" xfId="15272" xr:uid="{00000000-0005-0000-0000-0000AB210000}"/>
    <cellStyle name="Millares 4 2 3 4 4 2" xfId="28463" xr:uid="{00000000-0005-0000-0000-0000AC210000}"/>
    <cellStyle name="Millares 4 2 3 4 5" xfId="16328" xr:uid="{00000000-0005-0000-0000-0000AD210000}"/>
    <cellStyle name="Millares 4 2 3 4 5 2" xfId="29519" xr:uid="{00000000-0005-0000-0000-0000AE210000}"/>
    <cellStyle name="Millares 4 2 3 4 6" xfId="17609" xr:uid="{00000000-0005-0000-0000-0000AF210000}"/>
    <cellStyle name="Millares 4 2 3 4 6 2" xfId="30800" xr:uid="{00000000-0005-0000-0000-0000B0210000}"/>
    <cellStyle name="Millares 4 2 3 4 7" xfId="18895" xr:uid="{00000000-0005-0000-0000-0000B1210000}"/>
    <cellStyle name="Millares 4 2 3 4 7 2" xfId="32086" xr:uid="{00000000-0005-0000-0000-0000B2210000}"/>
    <cellStyle name="Millares 4 2 3 4 8" xfId="20199" xr:uid="{00000000-0005-0000-0000-0000B3210000}"/>
    <cellStyle name="Millares 4 2 3 4 8 2" xfId="33388" xr:uid="{00000000-0005-0000-0000-0000B4210000}"/>
    <cellStyle name="Millares 4 2 3 4 9" xfId="34913" xr:uid="{00000000-0005-0000-0000-0000B5210000}"/>
    <cellStyle name="Millares 4 2 3 5" xfId="12332" xr:uid="{00000000-0005-0000-0000-0000B6210000}"/>
    <cellStyle name="Millares 4 2 3 5 10" xfId="25524" xr:uid="{00000000-0005-0000-0000-0000B7210000}"/>
    <cellStyle name="Millares 4 2 3 5 11" xfId="21830" xr:uid="{00000000-0005-0000-0000-0000B8210000}"/>
    <cellStyle name="Millares 4 2 3 5 2" xfId="13272" xr:uid="{00000000-0005-0000-0000-0000B9210000}"/>
    <cellStyle name="Millares 4 2 3 5 2 2" xfId="26463" xr:uid="{00000000-0005-0000-0000-0000BA210000}"/>
    <cellStyle name="Millares 4 2 3 5 3" xfId="14321" xr:uid="{00000000-0005-0000-0000-0000BB210000}"/>
    <cellStyle name="Millares 4 2 3 5 3 2" xfId="27512" xr:uid="{00000000-0005-0000-0000-0000BC210000}"/>
    <cellStyle name="Millares 4 2 3 5 4" xfId="15377" xr:uid="{00000000-0005-0000-0000-0000BD210000}"/>
    <cellStyle name="Millares 4 2 3 5 4 2" xfId="28568" xr:uid="{00000000-0005-0000-0000-0000BE210000}"/>
    <cellStyle name="Millares 4 2 3 5 5" xfId="16433" xr:uid="{00000000-0005-0000-0000-0000BF210000}"/>
    <cellStyle name="Millares 4 2 3 5 5 2" xfId="29624" xr:uid="{00000000-0005-0000-0000-0000C0210000}"/>
    <cellStyle name="Millares 4 2 3 5 6" xfId="17714" xr:uid="{00000000-0005-0000-0000-0000C1210000}"/>
    <cellStyle name="Millares 4 2 3 5 6 2" xfId="30905" xr:uid="{00000000-0005-0000-0000-0000C2210000}"/>
    <cellStyle name="Millares 4 2 3 5 7" xfId="19000" xr:uid="{00000000-0005-0000-0000-0000C3210000}"/>
    <cellStyle name="Millares 4 2 3 5 7 2" xfId="32191" xr:uid="{00000000-0005-0000-0000-0000C4210000}"/>
    <cellStyle name="Millares 4 2 3 5 8" xfId="20304" xr:uid="{00000000-0005-0000-0000-0000C5210000}"/>
    <cellStyle name="Millares 4 2 3 5 8 2" xfId="33493" xr:uid="{00000000-0005-0000-0000-0000C6210000}"/>
    <cellStyle name="Millares 4 2 3 5 9" xfId="35018" xr:uid="{00000000-0005-0000-0000-0000C7210000}"/>
    <cellStyle name="Millares 4 2 3 6" xfId="12497" xr:uid="{00000000-0005-0000-0000-0000C8210000}"/>
    <cellStyle name="Millares 4 2 3 6 10" xfId="25689" xr:uid="{00000000-0005-0000-0000-0000C9210000}"/>
    <cellStyle name="Millares 4 2 3 6 11" xfId="21991" xr:uid="{00000000-0005-0000-0000-0000CA210000}"/>
    <cellStyle name="Millares 4 2 3 6 2" xfId="13433" xr:uid="{00000000-0005-0000-0000-0000CB210000}"/>
    <cellStyle name="Millares 4 2 3 6 2 2" xfId="26624" xr:uid="{00000000-0005-0000-0000-0000CC210000}"/>
    <cellStyle name="Millares 4 2 3 6 3" xfId="14482" xr:uid="{00000000-0005-0000-0000-0000CD210000}"/>
    <cellStyle name="Millares 4 2 3 6 3 2" xfId="27673" xr:uid="{00000000-0005-0000-0000-0000CE210000}"/>
    <cellStyle name="Millares 4 2 3 6 4" xfId="15538" xr:uid="{00000000-0005-0000-0000-0000CF210000}"/>
    <cellStyle name="Millares 4 2 3 6 4 2" xfId="28729" xr:uid="{00000000-0005-0000-0000-0000D0210000}"/>
    <cellStyle name="Millares 4 2 3 6 5" xfId="16594" xr:uid="{00000000-0005-0000-0000-0000D1210000}"/>
    <cellStyle name="Millares 4 2 3 6 5 2" xfId="29785" xr:uid="{00000000-0005-0000-0000-0000D2210000}"/>
    <cellStyle name="Millares 4 2 3 6 6" xfId="17875" xr:uid="{00000000-0005-0000-0000-0000D3210000}"/>
    <cellStyle name="Millares 4 2 3 6 6 2" xfId="31066" xr:uid="{00000000-0005-0000-0000-0000D4210000}"/>
    <cellStyle name="Millares 4 2 3 6 7" xfId="19161" xr:uid="{00000000-0005-0000-0000-0000D5210000}"/>
    <cellStyle name="Millares 4 2 3 6 7 2" xfId="32352" xr:uid="{00000000-0005-0000-0000-0000D6210000}"/>
    <cellStyle name="Millares 4 2 3 6 8" xfId="20465" xr:uid="{00000000-0005-0000-0000-0000D7210000}"/>
    <cellStyle name="Millares 4 2 3 6 8 2" xfId="33654" xr:uid="{00000000-0005-0000-0000-0000D8210000}"/>
    <cellStyle name="Millares 4 2 3 6 9" xfId="35179" xr:uid="{00000000-0005-0000-0000-0000D9210000}"/>
    <cellStyle name="Millares 4 2 3 7" xfId="12611" xr:uid="{00000000-0005-0000-0000-0000DA210000}"/>
    <cellStyle name="Millares 4 2 3 7 10" xfId="25803" xr:uid="{00000000-0005-0000-0000-0000DB210000}"/>
    <cellStyle name="Millares 4 2 3 7 11" xfId="22105" xr:uid="{00000000-0005-0000-0000-0000DC210000}"/>
    <cellStyle name="Millares 4 2 3 7 2" xfId="13547" xr:uid="{00000000-0005-0000-0000-0000DD210000}"/>
    <cellStyle name="Millares 4 2 3 7 2 2" xfId="26738" xr:uid="{00000000-0005-0000-0000-0000DE210000}"/>
    <cellStyle name="Millares 4 2 3 7 3" xfId="14596" xr:uid="{00000000-0005-0000-0000-0000DF210000}"/>
    <cellStyle name="Millares 4 2 3 7 3 2" xfId="27787" xr:uid="{00000000-0005-0000-0000-0000E0210000}"/>
    <cellStyle name="Millares 4 2 3 7 4" xfId="15652" xr:uid="{00000000-0005-0000-0000-0000E1210000}"/>
    <cellStyle name="Millares 4 2 3 7 4 2" xfId="28843" xr:uid="{00000000-0005-0000-0000-0000E2210000}"/>
    <cellStyle name="Millares 4 2 3 7 5" xfId="16708" xr:uid="{00000000-0005-0000-0000-0000E3210000}"/>
    <cellStyle name="Millares 4 2 3 7 5 2" xfId="29899" xr:uid="{00000000-0005-0000-0000-0000E4210000}"/>
    <cellStyle name="Millares 4 2 3 7 6" xfId="17989" xr:uid="{00000000-0005-0000-0000-0000E5210000}"/>
    <cellStyle name="Millares 4 2 3 7 6 2" xfId="31180" xr:uid="{00000000-0005-0000-0000-0000E6210000}"/>
    <cellStyle name="Millares 4 2 3 7 7" xfId="19275" xr:uid="{00000000-0005-0000-0000-0000E7210000}"/>
    <cellStyle name="Millares 4 2 3 7 7 2" xfId="32466" xr:uid="{00000000-0005-0000-0000-0000E8210000}"/>
    <cellStyle name="Millares 4 2 3 7 8" xfId="20579" xr:uid="{00000000-0005-0000-0000-0000E9210000}"/>
    <cellStyle name="Millares 4 2 3 7 8 2" xfId="33768" xr:uid="{00000000-0005-0000-0000-0000EA210000}"/>
    <cellStyle name="Millares 4 2 3 7 9" xfId="35293" xr:uid="{00000000-0005-0000-0000-0000EB210000}"/>
    <cellStyle name="Millares 4 2 3 8" xfId="13698" xr:uid="{00000000-0005-0000-0000-0000EC210000}"/>
    <cellStyle name="Millares 4 2 3 8 10" xfId="22256" xr:uid="{00000000-0005-0000-0000-0000ED210000}"/>
    <cellStyle name="Millares 4 2 3 8 2" xfId="14747" xr:uid="{00000000-0005-0000-0000-0000EE210000}"/>
    <cellStyle name="Millares 4 2 3 8 2 2" xfId="27938" xr:uid="{00000000-0005-0000-0000-0000EF210000}"/>
    <cellStyle name="Millares 4 2 3 8 3" xfId="15803" xr:uid="{00000000-0005-0000-0000-0000F0210000}"/>
    <cellStyle name="Millares 4 2 3 8 3 2" xfId="28994" xr:uid="{00000000-0005-0000-0000-0000F1210000}"/>
    <cellStyle name="Millares 4 2 3 8 4" xfId="16859" xr:uid="{00000000-0005-0000-0000-0000F2210000}"/>
    <cellStyle name="Millares 4 2 3 8 4 2" xfId="30050" xr:uid="{00000000-0005-0000-0000-0000F3210000}"/>
    <cellStyle name="Millares 4 2 3 8 5" xfId="18140" xr:uid="{00000000-0005-0000-0000-0000F4210000}"/>
    <cellStyle name="Millares 4 2 3 8 5 2" xfId="31331" xr:uid="{00000000-0005-0000-0000-0000F5210000}"/>
    <cellStyle name="Millares 4 2 3 8 6" xfId="19426" xr:uid="{00000000-0005-0000-0000-0000F6210000}"/>
    <cellStyle name="Millares 4 2 3 8 6 2" xfId="32617" xr:uid="{00000000-0005-0000-0000-0000F7210000}"/>
    <cellStyle name="Millares 4 2 3 8 7" xfId="20730" xr:uid="{00000000-0005-0000-0000-0000F8210000}"/>
    <cellStyle name="Millares 4 2 3 8 7 2" xfId="33919" xr:uid="{00000000-0005-0000-0000-0000F9210000}"/>
    <cellStyle name="Millares 4 2 3 8 8" xfId="35444" xr:uid="{00000000-0005-0000-0000-0000FA210000}"/>
    <cellStyle name="Millares 4 2 3 8 9" xfId="26889" xr:uid="{00000000-0005-0000-0000-0000FB210000}"/>
    <cellStyle name="Millares 4 2 3 9" xfId="16981" xr:uid="{00000000-0005-0000-0000-0000FC210000}"/>
    <cellStyle name="Millares 4 2 3 9 2" xfId="18261" xr:uid="{00000000-0005-0000-0000-0000FD210000}"/>
    <cellStyle name="Millares 4 2 3 9 2 2" xfId="31452" xr:uid="{00000000-0005-0000-0000-0000FE210000}"/>
    <cellStyle name="Millares 4 2 3 9 3" xfId="19547" xr:uid="{00000000-0005-0000-0000-0000FF210000}"/>
    <cellStyle name="Millares 4 2 3 9 3 2" xfId="32738" xr:uid="{00000000-0005-0000-0000-000000220000}"/>
    <cellStyle name="Millares 4 2 3 9 4" xfId="20851" xr:uid="{00000000-0005-0000-0000-000001220000}"/>
    <cellStyle name="Millares 4 2 3 9 4 2" xfId="34040" xr:uid="{00000000-0005-0000-0000-000002220000}"/>
    <cellStyle name="Millares 4 2 3 9 5" xfId="35565" xr:uid="{00000000-0005-0000-0000-000003220000}"/>
    <cellStyle name="Millares 4 2 3 9 6" xfId="30172" xr:uid="{00000000-0005-0000-0000-000004220000}"/>
    <cellStyle name="Millares 4 2 3 9 7" xfId="22377" xr:uid="{00000000-0005-0000-0000-000005220000}"/>
    <cellStyle name="Millares 4 2 4" xfId="11942" xr:uid="{00000000-0005-0000-0000-000006220000}"/>
    <cellStyle name="Millares 4 2 4 10" xfId="14994" xr:uid="{00000000-0005-0000-0000-000007220000}"/>
    <cellStyle name="Millares 4 2 4 10 2" xfId="36018" xr:uid="{00000000-0005-0000-0000-000008220000}"/>
    <cellStyle name="Millares 4 2 4 10 3" xfId="28185" xr:uid="{00000000-0005-0000-0000-000009220000}"/>
    <cellStyle name="Millares 4 2 4 10 4" xfId="22830" xr:uid="{00000000-0005-0000-0000-00000A220000}"/>
    <cellStyle name="Millares 4 2 4 11" xfId="16050" xr:uid="{00000000-0005-0000-0000-00000B220000}"/>
    <cellStyle name="Millares 4 2 4 11 2" xfId="36248" xr:uid="{00000000-0005-0000-0000-00000C220000}"/>
    <cellStyle name="Millares 4 2 4 11 3" xfId="29241" xr:uid="{00000000-0005-0000-0000-00000D220000}"/>
    <cellStyle name="Millares 4 2 4 11 4" xfId="23060" xr:uid="{00000000-0005-0000-0000-00000E220000}"/>
    <cellStyle name="Millares 4 2 4 12" xfId="17331" xr:uid="{00000000-0005-0000-0000-00000F220000}"/>
    <cellStyle name="Millares 4 2 4 12 2" xfId="36503" xr:uid="{00000000-0005-0000-0000-000010220000}"/>
    <cellStyle name="Millares 4 2 4 12 3" xfId="30522" xr:uid="{00000000-0005-0000-0000-000011220000}"/>
    <cellStyle name="Millares 4 2 4 12 4" xfId="23324" xr:uid="{00000000-0005-0000-0000-000012220000}"/>
    <cellStyle name="Millares 4 2 4 13" xfId="18617" xr:uid="{00000000-0005-0000-0000-000013220000}"/>
    <cellStyle name="Millares 4 2 4 13 2" xfId="36758" xr:uid="{00000000-0005-0000-0000-000014220000}"/>
    <cellStyle name="Millares 4 2 4 13 3" xfId="31808" xr:uid="{00000000-0005-0000-0000-000015220000}"/>
    <cellStyle name="Millares 4 2 4 13 4" xfId="23579" xr:uid="{00000000-0005-0000-0000-000016220000}"/>
    <cellStyle name="Millares 4 2 4 14" xfId="19921" xr:uid="{00000000-0005-0000-0000-000017220000}"/>
    <cellStyle name="Millares 4 2 4 14 2" xfId="36987" xr:uid="{00000000-0005-0000-0000-000018220000}"/>
    <cellStyle name="Millares 4 2 4 14 3" xfId="33110" xr:uid="{00000000-0005-0000-0000-000019220000}"/>
    <cellStyle name="Millares 4 2 4 14 4" xfId="23808" xr:uid="{00000000-0005-0000-0000-00001A220000}"/>
    <cellStyle name="Millares 4 2 4 15" xfId="24037" xr:uid="{00000000-0005-0000-0000-00001B220000}"/>
    <cellStyle name="Millares 4 2 4 15 2" xfId="37216" xr:uid="{00000000-0005-0000-0000-00001C220000}"/>
    <cellStyle name="Millares 4 2 4 16" xfId="24266" xr:uid="{00000000-0005-0000-0000-00001D220000}"/>
    <cellStyle name="Millares 4 2 4 16 2" xfId="37445" xr:uid="{00000000-0005-0000-0000-00001E220000}"/>
    <cellStyle name="Millares 4 2 4 17" xfId="24517" xr:uid="{00000000-0005-0000-0000-00001F220000}"/>
    <cellStyle name="Millares 4 2 4 17 2" xfId="37696" xr:uid="{00000000-0005-0000-0000-000020220000}"/>
    <cellStyle name="Millares 4 2 4 18" xfId="34635" xr:uid="{00000000-0005-0000-0000-000021220000}"/>
    <cellStyle name="Millares 4 2 4 19" xfId="25135" xr:uid="{00000000-0005-0000-0000-000022220000}"/>
    <cellStyle name="Millares 4 2 4 2" xfId="12099" xr:uid="{00000000-0005-0000-0000-000023220000}"/>
    <cellStyle name="Millares 4 2 4 2 10" xfId="24375" xr:uid="{00000000-0005-0000-0000-000024220000}"/>
    <cellStyle name="Millares 4 2 4 2 10 2" xfId="37554" xr:uid="{00000000-0005-0000-0000-000025220000}"/>
    <cellStyle name="Millares 4 2 4 2 11" xfId="24626" xr:uid="{00000000-0005-0000-0000-000026220000}"/>
    <cellStyle name="Millares 4 2 4 2 11 2" xfId="37805" xr:uid="{00000000-0005-0000-0000-000027220000}"/>
    <cellStyle name="Millares 4 2 4 2 12" xfId="34785" xr:uid="{00000000-0005-0000-0000-000028220000}"/>
    <cellStyle name="Millares 4 2 4 2 13" xfId="25291" xr:uid="{00000000-0005-0000-0000-000029220000}"/>
    <cellStyle name="Millares 4 2 4 2 14" xfId="21597" xr:uid="{00000000-0005-0000-0000-00002A220000}"/>
    <cellStyle name="Millares 4 2 4 2 2" xfId="13039" xr:uid="{00000000-0005-0000-0000-00002B220000}"/>
    <cellStyle name="Millares 4 2 4 2 2 2" xfId="17058" xr:uid="{00000000-0005-0000-0000-00002C220000}"/>
    <cellStyle name="Millares 4 2 4 2 2 2 2" xfId="30249" xr:uid="{00000000-0005-0000-0000-00002D220000}"/>
    <cellStyle name="Millares 4 2 4 2 2 3" xfId="18338" xr:uid="{00000000-0005-0000-0000-00002E220000}"/>
    <cellStyle name="Millares 4 2 4 2 2 3 2" xfId="31529" xr:uid="{00000000-0005-0000-0000-00002F220000}"/>
    <cellStyle name="Millares 4 2 4 2 2 4" xfId="19624" xr:uid="{00000000-0005-0000-0000-000030220000}"/>
    <cellStyle name="Millares 4 2 4 2 2 4 2" xfId="32815" xr:uid="{00000000-0005-0000-0000-000031220000}"/>
    <cellStyle name="Millares 4 2 4 2 2 5" xfId="20928" xr:uid="{00000000-0005-0000-0000-000032220000}"/>
    <cellStyle name="Millares 4 2 4 2 2 5 2" xfId="34117" xr:uid="{00000000-0005-0000-0000-000033220000}"/>
    <cellStyle name="Millares 4 2 4 2 2 6" xfId="35642" xr:uid="{00000000-0005-0000-0000-000034220000}"/>
    <cellStyle name="Millares 4 2 4 2 2 7" xfId="26230" xr:uid="{00000000-0005-0000-0000-000035220000}"/>
    <cellStyle name="Millares 4 2 4 2 2 8" xfId="22454" xr:uid="{00000000-0005-0000-0000-000036220000}"/>
    <cellStyle name="Millares 4 2 4 2 3" xfId="14088" xr:uid="{00000000-0005-0000-0000-000037220000}"/>
    <cellStyle name="Millares 4 2 4 2 3 2" xfId="21173" xr:uid="{00000000-0005-0000-0000-000038220000}"/>
    <cellStyle name="Millares 4 2 4 2 3 2 2" xfId="34362" xr:uid="{00000000-0005-0000-0000-000039220000}"/>
    <cellStyle name="Millares 4 2 4 2 3 3" xfId="35887" xr:uid="{00000000-0005-0000-0000-00003A220000}"/>
    <cellStyle name="Millares 4 2 4 2 3 4" xfId="27279" xr:uid="{00000000-0005-0000-0000-00003B220000}"/>
    <cellStyle name="Millares 4 2 4 2 3 5" xfId="22699" xr:uid="{00000000-0005-0000-0000-00003C220000}"/>
    <cellStyle name="Millares 4 2 4 2 4" xfId="15144" xr:uid="{00000000-0005-0000-0000-00003D220000}"/>
    <cellStyle name="Millares 4 2 4 2 4 2" xfId="36127" xr:uid="{00000000-0005-0000-0000-00003E220000}"/>
    <cellStyle name="Millares 4 2 4 2 4 3" xfId="28335" xr:uid="{00000000-0005-0000-0000-00003F220000}"/>
    <cellStyle name="Millares 4 2 4 2 4 4" xfId="22939" xr:uid="{00000000-0005-0000-0000-000040220000}"/>
    <cellStyle name="Millares 4 2 4 2 5" xfId="16200" xr:uid="{00000000-0005-0000-0000-000041220000}"/>
    <cellStyle name="Millares 4 2 4 2 5 2" xfId="36357" xr:uid="{00000000-0005-0000-0000-000042220000}"/>
    <cellStyle name="Millares 4 2 4 2 5 3" xfId="29391" xr:uid="{00000000-0005-0000-0000-000043220000}"/>
    <cellStyle name="Millares 4 2 4 2 5 4" xfId="23169" xr:uid="{00000000-0005-0000-0000-000044220000}"/>
    <cellStyle name="Millares 4 2 4 2 6" xfId="17481" xr:uid="{00000000-0005-0000-0000-000045220000}"/>
    <cellStyle name="Millares 4 2 4 2 6 2" xfId="36612" xr:uid="{00000000-0005-0000-0000-000046220000}"/>
    <cellStyle name="Millares 4 2 4 2 6 3" xfId="30672" xr:uid="{00000000-0005-0000-0000-000047220000}"/>
    <cellStyle name="Millares 4 2 4 2 6 4" xfId="23433" xr:uid="{00000000-0005-0000-0000-000048220000}"/>
    <cellStyle name="Millares 4 2 4 2 7" xfId="18767" xr:uid="{00000000-0005-0000-0000-000049220000}"/>
    <cellStyle name="Millares 4 2 4 2 7 2" xfId="36867" xr:uid="{00000000-0005-0000-0000-00004A220000}"/>
    <cellStyle name="Millares 4 2 4 2 7 3" xfId="31958" xr:uid="{00000000-0005-0000-0000-00004B220000}"/>
    <cellStyle name="Millares 4 2 4 2 7 4" xfId="23688" xr:uid="{00000000-0005-0000-0000-00004C220000}"/>
    <cellStyle name="Millares 4 2 4 2 8" xfId="20071" xr:uid="{00000000-0005-0000-0000-00004D220000}"/>
    <cellStyle name="Millares 4 2 4 2 8 2" xfId="37096" xr:uid="{00000000-0005-0000-0000-00004E220000}"/>
    <cellStyle name="Millares 4 2 4 2 8 3" xfId="33260" xr:uid="{00000000-0005-0000-0000-00004F220000}"/>
    <cellStyle name="Millares 4 2 4 2 8 4" xfId="23917" xr:uid="{00000000-0005-0000-0000-000050220000}"/>
    <cellStyle name="Millares 4 2 4 2 9" xfId="24146" xr:uid="{00000000-0005-0000-0000-000051220000}"/>
    <cellStyle name="Millares 4 2 4 2 9 2" xfId="37325" xr:uid="{00000000-0005-0000-0000-000052220000}"/>
    <cellStyle name="Millares 4 2 4 20" xfId="21447" xr:uid="{00000000-0005-0000-0000-000053220000}"/>
    <cellStyle name="Millares 4 2 4 3" xfId="12195" xr:uid="{00000000-0005-0000-0000-000054220000}"/>
    <cellStyle name="Millares 4 2 4 3 10" xfId="25387" xr:uid="{00000000-0005-0000-0000-000055220000}"/>
    <cellStyle name="Millares 4 2 4 3 11" xfId="21693" xr:uid="{00000000-0005-0000-0000-000056220000}"/>
    <cellStyle name="Millares 4 2 4 3 2" xfId="13135" xr:uid="{00000000-0005-0000-0000-000057220000}"/>
    <cellStyle name="Millares 4 2 4 3 2 2" xfId="26326" xr:uid="{00000000-0005-0000-0000-000058220000}"/>
    <cellStyle name="Millares 4 2 4 3 3" xfId="14184" xr:uid="{00000000-0005-0000-0000-000059220000}"/>
    <cellStyle name="Millares 4 2 4 3 3 2" xfId="27375" xr:uid="{00000000-0005-0000-0000-00005A220000}"/>
    <cellStyle name="Millares 4 2 4 3 4" xfId="15240" xr:uid="{00000000-0005-0000-0000-00005B220000}"/>
    <cellStyle name="Millares 4 2 4 3 4 2" xfId="28431" xr:uid="{00000000-0005-0000-0000-00005C220000}"/>
    <cellStyle name="Millares 4 2 4 3 5" xfId="16296" xr:uid="{00000000-0005-0000-0000-00005D220000}"/>
    <cellStyle name="Millares 4 2 4 3 5 2" xfId="29487" xr:uid="{00000000-0005-0000-0000-00005E220000}"/>
    <cellStyle name="Millares 4 2 4 3 6" xfId="17577" xr:uid="{00000000-0005-0000-0000-00005F220000}"/>
    <cellStyle name="Millares 4 2 4 3 6 2" xfId="30768" xr:uid="{00000000-0005-0000-0000-000060220000}"/>
    <cellStyle name="Millares 4 2 4 3 7" xfId="18863" xr:uid="{00000000-0005-0000-0000-000061220000}"/>
    <cellStyle name="Millares 4 2 4 3 7 2" xfId="32054" xr:uid="{00000000-0005-0000-0000-000062220000}"/>
    <cellStyle name="Millares 4 2 4 3 8" xfId="20167" xr:uid="{00000000-0005-0000-0000-000063220000}"/>
    <cellStyle name="Millares 4 2 4 3 8 2" xfId="33356" xr:uid="{00000000-0005-0000-0000-000064220000}"/>
    <cellStyle name="Millares 4 2 4 3 9" xfId="34881" xr:uid="{00000000-0005-0000-0000-000065220000}"/>
    <cellStyle name="Millares 4 2 4 4" xfId="12300" xr:uid="{00000000-0005-0000-0000-000066220000}"/>
    <cellStyle name="Millares 4 2 4 4 10" xfId="25492" xr:uid="{00000000-0005-0000-0000-000067220000}"/>
    <cellStyle name="Millares 4 2 4 4 11" xfId="21798" xr:uid="{00000000-0005-0000-0000-000068220000}"/>
    <cellStyle name="Millares 4 2 4 4 2" xfId="13240" xr:uid="{00000000-0005-0000-0000-000069220000}"/>
    <cellStyle name="Millares 4 2 4 4 2 2" xfId="26431" xr:uid="{00000000-0005-0000-0000-00006A220000}"/>
    <cellStyle name="Millares 4 2 4 4 3" xfId="14289" xr:uid="{00000000-0005-0000-0000-00006B220000}"/>
    <cellStyle name="Millares 4 2 4 4 3 2" xfId="27480" xr:uid="{00000000-0005-0000-0000-00006C220000}"/>
    <cellStyle name="Millares 4 2 4 4 4" xfId="15345" xr:uid="{00000000-0005-0000-0000-00006D220000}"/>
    <cellStyle name="Millares 4 2 4 4 4 2" xfId="28536" xr:uid="{00000000-0005-0000-0000-00006E220000}"/>
    <cellStyle name="Millares 4 2 4 4 5" xfId="16401" xr:uid="{00000000-0005-0000-0000-00006F220000}"/>
    <cellStyle name="Millares 4 2 4 4 5 2" xfId="29592" xr:uid="{00000000-0005-0000-0000-000070220000}"/>
    <cellStyle name="Millares 4 2 4 4 6" xfId="17682" xr:uid="{00000000-0005-0000-0000-000071220000}"/>
    <cellStyle name="Millares 4 2 4 4 6 2" xfId="30873" xr:uid="{00000000-0005-0000-0000-000072220000}"/>
    <cellStyle name="Millares 4 2 4 4 7" xfId="18968" xr:uid="{00000000-0005-0000-0000-000073220000}"/>
    <cellStyle name="Millares 4 2 4 4 7 2" xfId="32159" xr:uid="{00000000-0005-0000-0000-000074220000}"/>
    <cellStyle name="Millares 4 2 4 4 8" xfId="20272" xr:uid="{00000000-0005-0000-0000-000075220000}"/>
    <cellStyle name="Millares 4 2 4 4 8 2" xfId="33461" xr:uid="{00000000-0005-0000-0000-000076220000}"/>
    <cellStyle name="Millares 4 2 4 4 9" xfId="34986" xr:uid="{00000000-0005-0000-0000-000077220000}"/>
    <cellStyle name="Millares 4 2 4 5" xfId="12465" xr:uid="{00000000-0005-0000-0000-000078220000}"/>
    <cellStyle name="Millares 4 2 4 5 10" xfId="25657" xr:uid="{00000000-0005-0000-0000-000079220000}"/>
    <cellStyle name="Millares 4 2 4 5 11" xfId="21959" xr:uid="{00000000-0005-0000-0000-00007A220000}"/>
    <cellStyle name="Millares 4 2 4 5 2" xfId="13401" xr:uid="{00000000-0005-0000-0000-00007B220000}"/>
    <cellStyle name="Millares 4 2 4 5 2 2" xfId="26592" xr:uid="{00000000-0005-0000-0000-00007C220000}"/>
    <cellStyle name="Millares 4 2 4 5 3" xfId="14450" xr:uid="{00000000-0005-0000-0000-00007D220000}"/>
    <cellStyle name="Millares 4 2 4 5 3 2" xfId="27641" xr:uid="{00000000-0005-0000-0000-00007E220000}"/>
    <cellStyle name="Millares 4 2 4 5 4" xfId="15506" xr:uid="{00000000-0005-0000-0000-00007F220000}"/>
    <cellStyle name="Millares 4 2 4 5 4 2" xfId="28697" xr:uid="{00000000-0005-0000-0000-000080220000}"/>
    <cellStyle name="Millares 4 2 4 5 5" xfId="16562" xr:uid="{00000000-0005-0000-0000-000081220000}"/>
    <cellStyle name="Millares 4 2 4 5 5 2" xfId="29753" xr:uid="{00000000-0005-0000-0000-000082220000}"/>
    <cellStyle name="Millares 4 2 4 5 6" xfId="17843" xr:uid="{00000000-0005-0000-0000-000083220000}"/>
    <cellStyle name="Millares 4 2 4 5 6 2" xfId="31034" xr:uid="{00000000-0005-0000-0000-000084220000}"/>
    <cellStyle name="Millares 4 2 4 5 7" xfId="19129" xr:uid="{00000000-0005-0000-0000-000085220000}"/>
    <cellStyle name="Millares 4 2 4 5 7 2" xfId="32320" xr:uid="{00000000-0005-0000-0000-000086220000}"/>
    <cellStyle name="Millares 4 2 4 5 8" xfId="20433" xr:uid="{00000000-0005-0000-0000-000087220000}"/>
    <cellStyle name="Millares 4 2 4 5 8 2" xfId="33622" xr:uid="{00000000-0005-0000-0000-000088220000}"/>
    <cellStyle name="Millares 4 2 4 5 9" xfId="35147" xr:uid="{00000000-0005-0000-0000-000089220000}"/>
    <cellStyle name="Millares 4 2 4 6" xfId="12579" xr:uid="{00000000-0005-0000-0000-00008A220000}"/>
    <cellStyle name="Millares 4 2 4 6 10" xfId="25771" xr:uid="{00000000-0005-0000-0000-00008B220000}"/>
    <cellStyle name="Millares 4 2 4 6 11" xfId="22073" xr:uid="{00000000-0005-0000-0000-00008C220000}"/>
    <cellStyle name="Millares 4 2 4 6 2" xfId="13515" xr:uid="{00000000-0005-0000-0000-00008D220000}"/>
    <cellStyle name="Millares 4 2 4 6 2 2" xfId="26706" xr:uid="{00000000-0005-0000-0000-00008E220000}"/>
    <cellStyle name="Millares 4 2 4 6 3" xfId="14564" xr:uid="{00000000-0005-0000-0000-00008F220000}"/>
    <cellStyle name="Millares 4 2 4 6 3 2" xfId="27755" xr:uid="{00000000-0005-0000-0000-000090220000}"/>
    <cellStyle name="Millares 4 2 4 6 4" xfId="15620" xr:uid="{00000000-0005-0000-0000-000091220000}"/>
    <cellStyle name="Millares 4 2 4 6 4 2" xfId="28811" xr:uid="{00000000-0005-0000-0000-000092220000}"/>
    <cellStyle name="Millares 4 2 4 6 5" xfId="16676" xr:uid="{00000000-0005-0000-0000-000093220000}"/>
    <cellStyle name="Millares 4 2 4 6 5 2" xfId="29867" xr:uid="{00000000-0005-0000-0000-000094220000}"/>
    <cellStyle name="Millares 4 2 4 6 6" xfId="17957" xr:uid="{00000000-0005-0000-0000-000095220000}"/>
    <cellStyle name="Millares 4 2 4 6 6 2" xfId="31148" xr:uid="{00000000-0005-0000-0000-000096220000}"/>
    <cellStyle name="Millares 4 2 4 6 7" xfId="19243" xr:uid="{00000000-0005-0000-0000-000097220000}"/>
    <cellStyle name="Millares 4 2 4 6 7 2" xfId="32434" xr:uid="{00000000-0005-0000-0000-000098220000}"/>
    <cellStyle name="Millares 4 2 4 6 8" xfId="20547" xr:uid="{00000000-0005-0000-0000-000099220000}"/>
    <cellStyle name="Millares 4 2 4 6 8 2" xfId="33736" xr:uid="{00000000-0005-0000-0000-00009A220000}"/>
    <cellStyle name="Millares 4 2 4 6 9" xfId="35261" xr:uid="{00000000-0005-0000-0000-00009B220000}"/>
    <cellStyle name="Millares 4 2 4 7" xfId="13666" xr:uid="{00000000-0005-0000-0000-00009C220000}"/>
    <cellStyle name="Millares 4 2 4 7 10" xfId="22224" xr:uid="{00000000-0005-0000-0000-00009D220000}"/>
    <cellStyle name="Millares 4 2 4 7 2" xfId="14715" xr:uid="{00000000-0005-0000-0000-00009E220000}"/>
    <cellStyle name="Millares 4 2 4 7 2 2" xfId="27906" xr:uid="{00000000-0005-0000-0000-00009F220000}"/>
    <cellStyle name="Millares 4 2 4 7 3" xfId="15771" xr:uid="{00000000-0005-0000-0000-0000A0220000}"/>
    <cellStyle name="Millares 4 2 4 7 3 2" xfId="28962" xr:uid="{00000000-0005-0000-0000-0000A1220000}"/>
    <cellStyle name="Millares 4 2 4 7 4" xfId="16827" xr:uid="{00000000-0005-0000-0000-0000A2220000}"/>
    <cellStyle name="Millares 4 2 4 7 4 2" xfId="30018" xr:uid="{00000000-0005-0000-0000-0000A3220000}"/>
    <cellStyle name="Millares 4 2 4 7 5" xfId="18108" xr:uid="{00000000-0005-0000-0000-0000A4220000}"/>
    <cellStyle name="Millares 4 2 4 7 5 2" xfId="31299" xr:uid="{00000000-0005-0000-0000-0000A5220000}"/>
    <cellStyle name="Millares 4 2 4 7 6" xfId="19394" xr:uid="{00000000-0005-0000-0000-0000A6220000}"/>
    <cellStyle name="Millares 4 2 4 7 6 2" xfId="32585" xr:uid="{00000000-0005-0000-0000-0000A7220000}"/>
    <cellStyle name="Millares 4 2 4 7 7" xfId="20698" xr:uid="{00000000-0005-0000-0000-0000A8220000}"/>
    <cellStyle name="Millares 4 2 4 7 7 2" xfId="33887" xr:uid="{00000000-0005-0000-0000-0000A9220000}"/>
    <cellStyle name="Millares 4 2 4 7 8" xfId="35412" xr:uid="{00000000-0005-0000-0000-0000AA220000}"/>
    <cellStyle name="Millares 4 2 4 7 9" xfId="26857" xr:uid="{00000000-0005-0000-0000-0000AB220000}"/>
    <cellStyle name="Millares 4 2 4 8" xfId="12889" xr:uid="{00000000-0005-0000-0000-0000AC220000}"/>
    <cellStyle name="Millares 4 2 4 8 2" xfId="16949" xr:uid="{00000000-0005-0000-0000-0000AD220000}"/>
    <cellStyle name="Millares 4 2 4 8 2 2" xfId="30140" xr:uid="{00000000-0005-0000-0000-0000AE220000}"/>
    <cellStyle name="Millares 4 2 4 8 3" xfId="18229" xr:uid="{00000000-0005-0000-0000-0000AF220000}"/>
    <cellStyle name="Millares 4 2 4 8 3 2" xfId="31420" xr:uid="{00000000-0005-0000-0000-0000B0220000}"/>
    <cellStyle name="Millares 4 2 4 8 4" xfId="19515" xr:uid="{00000000-0005-0000-0000-0000B1220000}"/>
    <cellStyle name="Millares 4 2 4 8 4 2" xfId="32706" xr:uid="{00000000-0005-0000-0000-0000B2220000}"/>
    <cellStyle name="Millares 4 2 4 8 5" xfId="20819" xr:uid="{00000000-0005-0000-0000-0000B3220000}"/>
    <cellStyle name="Millares 4 2 4 8 5 2" xfId="34008" xr:uid="{00000000-0005-0000-0000-0000B4220000}"/>
    <cellStyle name="Millares 4 2 4 8 6" xfId="35533" xr:uid="{00000000-0005-0000-0000-0000B5220000}"/>
    <cellStyle name="Millares 4 2 4 8 7" xfId="26080" xr:uid="{00000000-0005-0000-0000-0000B6220000}"/>
    <cellStyle name="Millares 4 2 4 8 8" xfId="22345" xr:uid="{00000000-0005-0000-0000-0000B7220000}"/>
    <cellStyle name="Millares 4 2 4 9" xfId="13938" xr:uid="{00000000-0005-0000-0000-0000B8220000}"/>
    <cellStyle name="Millares 4 2 4 9 2" xfId="21064" xr:uid="{00000000-0005-0000-0000-0000B9220000}"/>
    <cellStyle name="Millares 4 2 4 9 2 2" xfId="34253" xr:uid="{00000000-0005-0000-0000-0000BA220000}"/>
    <cellStyle name="Millares 4 2 4 9 3" xfId="35778" xr:uid="{00000000-0005-0000-0000-0000BB220000}"/>
    <cellStyle name="Millares 4 2 4 9 4" xfId="27129" xr:uid="{00000000-0005-0000-0000-0000BC220000}"/>
    <cellStyle name="Millares 4 2 4 9 5" xfId="22590" xr:uid="{00000000-0005-0000-0000-0000BD220000}"/>
    <cellStyle name="Millares 4 2 5" xfId="11992" xr:uid="{00000000-0005-0000-0000-0000BE220000}"/>
    <cellStyle name="Millares 4 2 5 10" xfId="18661" xr:uid="{00000000-0005-0000-0000-0000BF220000}"/>
    <cellStyle name="Millares 4 2 5 10 2" xfId="36814" xr:uid="{00000000-0005-0000-0000-0000C0220000}"/>
    <cellStyle name="Millares 4 2 5 10 3" xfId="31852" xr:uid="{00000000-0005-0000-0000-0000C1220000}"/>
    <cellStyle name="Millares 4 2 5 10 4" xfId="23635" xr:uid="{00000000-0005-0000-0000-0000C2220000}"/>
    <cellStyle name="Millares 4 2 5 11" xfId="19965" xr:uid="{00000000-0005-0000-0000-0000C3220000}"/>
    <cellStyle name="Millares 4 2 5 11 2" xfId="37043" xr:uid="{00000000-0005-0000-0000-0000C4220000}"/>
    <cellStyle name="Millares 4 2 5 11 3" xfId="33154" xr:uid="{00000000-0005-0000-0000-0000C5220000}"/>
    <cellStyle name="Millares 4 2 5 11 4" xfId="23864" xr:uid="{00000000-0005-0000-0000-0000C6220000}"/>
    <cellStyle name="Millares 4 2 5 12" xfId="24093" xr:uid="{00000000-0005-0000-0000-0000C7220000}"/>
    <cellStyle name="Millares 4 2 5 12 2" xfId="37272" xr:uid="{00000000-0005-0000-0000-0000C8220000}"/>
    <cellStyle name="Millares 4 2 5 13" xfId="24322" xr:uid="{00000000-0005-0000-0000-0000C9220000}"/>
    <cellStyle name="Millares 4 2 5 13 2" xfId="37501" xr:uid="{00000000-0005-0000-0000-0000CA220000}"/>
    <cellStyle name="Millares 4 2 5 14" xfId="24573" xr:uid="{00000000-0005-0000-0000-0000CB220000}"/>
    <cellStyle name="Millares 4 2 5 14 2" xfId="37752" xr:uid="{00000000-0005-0000-0000-0000CC220000}"/>
    <cellStyle name="Millares 4 2 5 15" xfId="34679" xr:uid="{00000000-0005-0000-0000-0000CD220000}"/>
    <cellStyle name="Millares 4 2 5 16" xfId="25184" xr:uid="{00000000-0005-0000-0000-0000CE220000}"/>
    <cellStyle name="Millares 4 2 5 17" xfId="21491" xr:uid="{00000000-0005-0000-0000-0000CF220000}"/>
    <cellStyle name="Millares 4 2 5 2" xfId="12521" xr:uid="{00000000-0005-0000-0000-0000D0220000}"/>
    <cellStyle name="Millares 4 2 5 2 10" xfId="24431" xr:uid="{00000000-0005-0000-0000-0000D1220000}"/>
    <cellStyle name="Millares 4 2 5 2 10 2" xfId="37610" xr:uid="{00000000-0005-0000-0000-0000D2220000}"/>
    <cellStyle name="Millares 4 2 5 2 11" xfId="24682" xr:uid="{00000000-0005-0000-0000-0000D3220000}"/>
    <cellStyle name="Millares 4 2 5 2 11 2" xfId="37861" xr:uid="{00000000-0005-0000-0000-0000D4220000}"/>
    <cellStyle name="Millares 4 2 5 2 12" xfId="35203" xr:uid="{00000000-0005-0000-0000-0000D5220000}"/>
    <cellStyle name="Millares 4 2 5 2 13" xfId="25713" xr:uid="{00000000-0005-0000-0000-0000D6220000}"/>
    <cellStyle name="Millares 4 2 5 2 14" xfId="22015" xr:uid="{00000000-0005-0000-0000-0000D7220000}"/>
    <cellStyle name="Millares 4 2 5 2 2" xfId="13457" xr:uid="{00000000-0005-0000-0000-0000D8220000}"/>
    <cellStyle name="Millares 4 2 5 2 2 2" xfId="17114" xr:uid="{00000000-0005-0000-0000-0000D9220000}"/>
    <cellStyle name="Millares 4 2 5 2 2 2 2" xfId="30305" xr:uid="{00000000-0005-0000-0000-0000DA220000}"/>
    <cellStyle name="Millares 4 2 5 2 2 3" xfId="18394" xr:uid="{00000000-0005-0000-0000-0000DB220000}"/>
    <cellStyle name="Millares 4 2 5 2 2 3 2" xfId="31585" xr:uid="{00000000-0005-0000-0000-0000DC220000}"/>
    <cellStyle name="Millares 4 2 5 2 2 4" xfId="19680" xr:uid="{00000000-0005-0000-0000-0000DD220000}"/>
    <cellStyle name="Millares 4 2 5 2 2 4 2" xfId="32871" xr:uid="{00000000-0005-0000-0000-0000DE220000}"/>
    <cellStyle name="Millares 4 2 5 2 2 5" xfId="20984" xr:uid="{00000000-0005-0000-0000-0000DF220000}"/>
    <cellStyle name="Millares 4 2 5 2 2 5 2" xfId="34173" xr:uid="{00000000-0005-0000-0000-0000E0220000}"/>
    <cellStyle name="Millares 4 2 5 2 2 6" xfId="35698" xr:uid="{00000000-0005-0000-0000-0000E1220000}"/>
    <cellStyle name="Millares 4 2 5 2 2 7" xfId="26648" xr:uid="{00000000-0005-0000-0000-0000E2220000}"/>
    <cellStyle name="Millares 4 2 5 2 2 8" xfId="22510" xr:uid="{00000000-0005-0000-0000-0000E3220000}"/>
    <cellStyle name="Millares 4 2 5 2 3" xfId="14506" xr:uid="{00000000-0005-0000-0000-0000E4220000}"/>
    <cellStyle name="Millares 4 2 5 2 3 2" xfId="21229" xr:uid="{00000000-0005-0000-0000-0000E5220000}"/>
    <cellStyle name="Millares 4 2 5 2 3 2 2" xfId="34418" xr:uid="{00000000-0005-0000-0000-0000E6220000}"/>
    <cellStyle name="Millares 4 2 5 2 3 3" xfId="35943" xr:uid="{00000000-0005-0000-0000-0000E7220000}"/>
    <cellStyle name="Millares 4 2 5 2 3 4" xfId="27697" xr:uid="{00000000-0005-0000-0000-0000E8220000}"/>
    <cellStyle name="Millares 4 2 5 2 3 5" xfId="22755" xr:uid="{00000000-0005-0000-0000-0000E9220000}"/>
    <cellStyle name="Millares 4 2 5 2 4" xfId="15562" xr:uid="{00000000-0005-0000-0000-0000EA220000}"/>
    <cellStyle name="Millares 4 2 5 2 4 2" xfId="36183" xr:uid="{00000000-0005-0000-0000-0000EB220000}"/>
    <cellStyle name="Millares 4 2 5 2 4 3" xfId="28753" xr:uid="{00000000-0005-0000-0000-0000EC220000}"/>
    <cellStyle name="Millares 4 2 5 2 4 4" xfId="22995" xr:uid="{00000000-0005-0000-0000-0000ED220000}"/>
    <cellStyle name="Millares 4 2 5 2 5" xfId="16618" xr:uid="{00000000-0005-0000-0000-0000EE220000}"/>
    <cellStyle name="Millares 4 2 5 2 5 2" xfId="36413" xr:uid="{00000000-0005-0000-0000-0000EF220000}"/>
    <cellStyle name="Millares 4 2 5 2 5 3" xfId="29809" xr:uid="{00000000-0005-0000-0000-0000F0220000}"/>
    <cellStyle name="Millares 4 2 5 2 5 4" xfId="23225" xr:uid="{00000000-0005-0000-0000-0000F1220000}"/>
    <cellStyle name="Millares 4 2 5 2 6" xfId="17899" xr:uid="{00000000-0005-0000-0000-0000F2220000}"/>
    <cellStyle name="Millares 4 2 5 2 6 2" xfId="36668" xr:uid="{00000000-0005-0000-0000-0000F3220000}"/>
    <cellStyle name="Millares 4 2 5 2 6 3" xfId="31090" xr:uid="{00000000-0005-0000-0000-0000F4220000}"/>
    <cellStyle name="Millares 4 2 5 2 6 4" xfId="23489" xr:uid="{00000000-0005-0000-0000-0000F5220000}"/>
    <cellStyle name="Millares 4 2 5 2 7" xfId="19185" xr:uid="{00000000-0005-0000-0000-0000F6220000}"/>
    <cellStyle name="Millares 4 2 5 2 7 2" xfId="36923" xr:uid="{00000000-0005-0000-0000-0000F7220000}"/>
    <cellStyle name="Millares 4 2 5 2 7 3" xfId="32376" xr:uid="{00000000-0005-0000-0000-0000F8220000}"/>
    <cellStyle name="Millares 4 2 5 2 7 4" xfId="23744" xr:uid="{00000000-0005-0000-0000-0000F9220000}"/>
    <cellStyle name="Millares 4 2 5 2 8" xfId="20489" xr:uid="{00000000-0005-0000-0000-0000FA220000}"/>
    <cellStyle name="Millares 4 2 5 2 8 2" xfId="37152" xr:uid="{00000000-0005-0000-0000-0000FB220000}"/>
    <cellStyle name="Millares 4 2 5 2 8 3" xfId="33678" xr:uid="{00000000-0005-0000-0000-0000FC220000}"/>
    <cellStyle name="Millares 4 2 5 2 8 4" xfId="23973" xr:uid="{00000000-0005-0000-0000-0000FD220000}"/>
    <cellStyle name="Millares 4 2 5 2 9" xfId="24202" xr:uid="{00000000-0005-0000-0000-0000FE220000}"/>
    <cellStyle name="Millares 4 2 5 2 9 2" xfId="37381" xr:uid="{00000000-0005-0000-0000-0000FF220000}"/>
    <cellStyle name="Millares 4 2 5 3" xfId="12635" xr:uid="{00000000-0005-0000-0000-000000230000}"/>
    <cellStyle name="Millares 4 2 5 3 10" xfId="25827" xr:uid="{00000000-0005-0000-0000-000001230000}"/>
    <cellStyle name="Millares 4 2 5 3 11" xfId="22129" xr:uid="{00000000-0005-0000-0000-000002230000}"/>
    <cellStyle name="Millares 4 2 5 3 2" xfId="13571" xr:uid="{00000000-0005-0000-0000-000003230000}"/>
    <cellStyle name="Millares 4 2 5 3 2 2" xfId="26762" xr:uid="{00000000-0005-0000-0000-000004230000}"/>
    <cellStyle name="Millares 4 2 5 3 3" xfId="14620" xr:uid="{00000000-0005-0000-0000-000005230000}"/>
    <cellStyle name="Millares 4 2 5 3 3 2" xfId="27811" xr:uid="{00000000-0005-0000-0000-000006230000}"/>
    <cellStyle name="Millares 4 2 5 3 4" xfId="15676" xr:uid="{00000000-0005-0000-0000-000007230000}"/>
    <cellStyle name="Millares 4 2 5 3 4 2" xfId="28867" xr:uid="{00000000-0005-0000-0000-000008230000}"/>
    <cellStyle name="Millares 4 2 5 3 5" xfId="16732" xr:uid="{00000000-0005-0000-0000-000009230000}"/>
    <cellStyle name="Millares 4 2 5 3 5 2" xfId="29923" xr:uid="{00000000-0005-0000-0000-00000A230000}"/>
    <cellStyle name="Millares 4 2 5 3 6" xfId="18013" xr:uid="{00000000-0005-0000-0000-00000B230000}"/>
    <cellStyle name="Millares 4 2 5 3 6 2" xfId="31204" xr:uid="{00000000-0005-0000-0000-00000C230000}"/>
    <cellStyle name="Millares 4 2 5 3 7" xfId="19299" xr:uid="{00000000-0005-0000-0000-00000D230000}"/>
    <cellStyle name="Millares 4 2 5 3 7 2" xfId="32490" xr:uid="{00000000-0005-0000-0000-00000E230000}"/>
    <cellStyle name="Millares 4 2 5 3 8" xfId="20603" xr:uid="{00000000-0005-0000-0000-00000F230000}"/>
    <cellStyle name="Millares 4 2 5 3 8 2" xfId="33792" xr:uid="{00000000-0005-0000-0000-000010230000}"/>
    <cellStyle name="Millares 4 2 5 3 9" xfId="35317" xr:uid="{00000000-0005-0000-0000-000011230000}"/>
    <cellStyle name="Millares 4 2 5 4" xfId="13722" xr:uid="{00000000-0005-0000-0000-000012230000}"/>
    <cellStyle name="Millares 4 2 5 4 10" xfId="22280" xr:uid="{00000000-0005-0000-0000-000013230000}"/>
    <cellStyle name="Millares 4 2 5 4 2" xfId="14771" xr:uid="{00000000-0005-0000-0000-000014230000}"/>
    <cellStyle name="Millares 4 2 5 4 2 2" xfId="27962" xr:uid="{00000000-0005-0000-0000-000015230000}"/>
    <cellStyle name="Millares 4 2 5 4 3" xfId="15827" xr:uid="{00000000-0005-0000-0000-000016230000}"/>
    <cellStyle name="Millares 4 2 5 4 3 2" xfId="29018" xr:uid="{00000000-0005-0000-0000-000017230000}"/>
    <cellStyle name="Millares 4 2 5 4 4" xfId="16883" xr:uid="{00000000-0005-0000-0000-000018230000}"/>
    <cellStyle name="Millares 4 2 5 4 4 2" xfId="30074" xr:uid="{00000000-0005-0000-0000-000019230000}"/>
    <cellStyle name="Millares 4 2 5 4 5" xfId="18164" xr:uid="{00000000-0005-0000-0000-00001A230000}"/>
    <cellStyle name="Millares 4 2 5 4 5 2" xfId="31355" xr:uid="{00000000-0005-0000-0000-00001B230000}"/>
    <cellStyle name="Millares 4 2 5 4 6" xfId="19450" xr:uid="{00000000-0005-0000-0000-00001C230000}"/>
    <cellStyle name="Millares 4 2 5 4 6 2" xfId="32641" xr:uid="{00000000-0005-0000-0000-00001D230000}"/>
    <cellStyle name="Millares 4 2 5 4 7" xfId="20754" xr:uid="{00000000-0005-0000-0000-00001E230000}"/>
    <cellStyle name="Millares 4 2 5 4 7 2" xfId="33943" xr:uid="{00000000-0005-0000-0000-00001F230000}"/>
    <cellStyle name="Millares 4 2 5 4 8" xfId="35468" xr:uid="{00000000-0005-0000-0000-000020230000}"/>
    <cellStyle name="Millares 4 2 5 4 9" xfId="26913" xr:uid="{00000000-0005-0000-0000-000021230000}"/>
    <cellStyle name="Millares 4 2 5 5" xfId="12933" xr:uid="{00000000-0005-0000-0000-000022230000}"/>
    <cellStyle name="Millares 4 2 5 5 2" xfId="17005" xr:uid="{00000000-0005-0000-0000-000023230000}"/>
    <cellStyle name="Millares 4 2 5 5 2 2" xfId="30196" xr:uid="{00000000-0005-0000-0000-000024230000}"/>
    <cellStyle name="Millares 4 2 5 5 3" xfId="18285" xr:uid="{00000000-0005-0000-0000-000025230000}"/>
    <cellStyle name="Millares 4 2 5 5 3 2" xfId="31476" xr:uid="{00000000-0005-0000-0000-000026230000}"/>
    <cellStyle name="Millares 4 2 5 5 4" xfId="19571" xr:uid="{00000000-0005-0000-0000-000027230000}"/>
    <cellStyle name="Millares 4 2 5 5 4 2" xfId="32762" xr:uid="{00000000-0005-0000-0000-000028230000}"/>
    <cellStyle name="Millares 4 2 5 5 5" xfId="20875" xr:uid="{00000000-0005-0000-0000-000029230000}"/>
    <cellStyle name="Millares 4 2 5 5 5 2" xfId="34064" xr:uid="{00000000-0005-0000-0000-00002A230000}"/>
    <cellStyle name="Millares 4 2 5 5 6" xfId="35589" xr:uid="{00000000-0005-0000-0000-00002B230000}"/>
    <cellStyle name="Millares 4 2 5 5 7" xfId="26124" xr:uid="{00000000-0005-0000-0000-00002C230000}"/>
    <cellStyle name="Millares 4 2 5 5 8" xfId="22401" xr:uid="{00000000-0005-0000-0000-00002D230000}"/>
    <cellStyle name="Millares 4 2 5 6" xfId="13982" xr:uid="{00000000-0005-0000-0000-00002E230000}"/>
    <cellStyle name="Millares 4 2 5 6 2" xfId="21120" xr:uid="{00000000-0005-0000-0000-00002F230000}"/>
    <cellStyle name="Millares 4 2 5 6 2 2" xfId="34309" xr:uid="{00000000-0005-0000-0000-000030230000}"/>
    <cellStyle name="Millares 4 2 5 6 3" xfId="35834" xr:uid="{00000000-0005-0000-0000-000031230000}"/>
    <cellStyle name="Millares 4 2 5 6 4" xfId="27173" xr:uid="{00000000-0005-0000-0000-000032230000}"/>
    <cellStyle name="Millares 4 2 5 6 5" xfId="22646" xr:uid="{00000000-0005-0000-0000-000033230000}"/>
    <cellStyle name="Millares 4 2 5 7" xfId="15038" xr:uid="{00000000-0005-0000-0000-000034230000}"/>
    <cellStyle name="Millares 4 2 5 7 2" xfId="36074" xr:uid="{00000000-0005-0000-0000-000035230000}"/>
    <cellStyle name="Millares 4 2 5 7 3" xfId="28229" xr:uid="{00000000-0005-0000-0000-000036230000}"/>
    <cellStyle name="Millares 4 2 5 7 4" xfId="22886" xr:uid="{00000000-0005-0000-0000-000037230000}"/>
    <cellStyle name="Millares 4 2 5 8" xfId="16094" xr:uid="{00000000-0005-0000-0000-000038230000}"/>
    <cellStyle name="Millares 4 2 5 8 2" xfId="36304" xr:uid="{00000000-0005-0000-0000-000039230000}"/>
    <cellStyle name="Millares 4 2 5 8 3" xfId="29285" xr:uid="{00000000-0005-0000-0000-00003A230000}"/>
    <cellStyle name="Millares 4 2 5 8 4" xfId="23116" xr:uid="{00000000-0005-0000-0000-00003B230000}"/>
    <cellStyle name="Millares 4 2 5 9" xfId="17375" xr:uid="{00000000-0005-0000-0000-00003C230000}"/>
    <cellStyle name="Millares 4 2 5 9 2" xfId="36559" xr:uid="{00000000-0005-0000-0000-00003D230000}"/>
    <cellStyle name="Millares 4 2 5 9 3" xfId="30566" xr:uid="{00000000-0005-0000-0000-00003E230000}"/>
    <cellStyle name="Millares 4 2 5 9 4" xfId="23380" xr:uid="{00000000-0005-0000-0000-00003F230000}"/>
    <cellStyle name="Millares 4 2 6" xfId="12067" xr:uid="{00000000-0005-0000-0000-000040230000}"/>
    <cellStyle name="Millares 4 2 6 10" xfId="24343" xr:uid="{00000000-0005-0000-0000-000041230000}"/>
    <cellStyle name="Millares 4 2 6 10 2" xfId="37522" xr:uid="{00000000-0005-0000-0000-000042230000}"/>
    <cellStyle name="Millares 4 2 6 11" xfId="24594" xr:uid="{00000000-0005-0000-0000-000043230000}"/>
    <cellStyle name="Millares 4 2 6 11 2" xfId="37773" xr:uid="{00000000-0005-0000-0000-000044230000}"/>
    <cellStyle name="Millares 4 2 6 12" xfId="34753" xr:uid="{00000000-0005-0000-0000-000045230000}"/>
    <cellStyle name="Millares 4 2 6 13" xfId="25259" xr:uid="{00000000-0005-0000-0000-000046230000}"/>
    <cellStyle name="Millares 4 2 6 14" xfId="21565" xr:uid="{00000000-0005-0000-0000-000047230000}"/>
    <cellStyle name="Millares 4 2 6 2" xfId="13007" xr:uid="{00000000-0005-0000-0000-000048230000}"/>
    <cellStyle name="Millares 4 2 6 2 2" xfId="17026" xr:uid="{00000000-0005-0000-0000-000049230000}"/>
    <cellStyle name="Millares 4 2 6 2 2 2" xfId="30217" xr:uid="{00000000-0005-0000-0000-00004A230000}"/>
    <cellStyle name="Millares 4 2 6 2 3" xfId="18306" xr:uid="{00000000-0005-0000-0000-00004B230000}"/>
    <cellStyle name="Millares 4 2 6 2 3 2" xfId="31497" xr:uid="{00000000-0005-0000-0000-00004C230000}"/>
    <cellStyle name="Millares 4 2 6 2 4" xfId="19592" xr:uid="{00000000-0005-0000-0000-00004D230000}"/>
    <cellStyle name="Millares 4 2 6 2 4 2" xfId="32783" xr:uid="{00000000-0005-0000-0000-00004E230000}"/>
    <cellStyle name="Millares 4 2 6 2 5" xfId="20896" xr:uid="{00000000-0005-0000-0000-00004F230000}"/>
    <cellStyle name="Millares 4 2 6 2 5 2" xfId="34085" xr:uid="{00000000-0005-0000-0000-000050230000}"/>
    <cellStyle name="Millares 4 2 6 2 6" xfId="35610" xr:uid="{00000000-0005-0000-0000-000051230000}"/>
    <cellStyle name="Millares 4 2 6 2 7" xfId="26198" xr:uid="{00000000-0005-0000-0000-000052230000}"/>
    <cellStyle name="Millares 4 2 6 2 8" xfId="22422" xr:uid="{00000000-0005-0000-0000-000053230000}"/>
    <cellStyle name="Millares 4 2 6 3" xfId="14056" xr:uid="{00000000-0005-0000-0000-000054230000}"/>
    <cellStyle name="Millares 4 2 6 3 2" xfId="21141" xr:uid="{00000000-0005-0000-0000-000055230000}"/>
    <cellStyle name="Millares 4 2 6 3 2 2" xfId="34330" xr:uid="{00000000-0005-0000-0000-000056230000}"/>
    <cellStyle name="Millares 4 2 6 3 3" xfId="35855" xr:uid="{00000000-0005-0000-0000-000057230000}"/>
    <cellStyle name="Millares 4 2 6 3 4" xfId="27247" xr:uid="{00000000-0005-0000-0000-000058230000}"/>
    <cellStyle name="Millares 4 2 6 3 5" xfId="22667" xr:uid="{00000000-0005-0000-0000-000059230000}"/>
    <cellStyle name="Millares 4 2 6 4" xfId="15112" xr:uid="{00000000-0005-0000-0000-00005A230000}"/>
    <cellStyle name="Millares 4 2 6 4 2" xfId="36095" xr:uid="{00000000-0005-0000-0000-00005B230000}"/>
    <cellStyle name="Millares 4 2 6 4 3" xfId="28303" xr:uid="{00000000-0005-0000-0000-00005C230000}"/>
    <cellStyle name="Millares 4 2 6 4 4" xfId="22907" xr:uid="{00000000-0005-0000-0000-00005D230000}"/>
    <cellStyle name="Millares 4 2 6 5" xfId="16168" xr:uid="{00000000-0005-0000-0000-00005E230000}"/>
    <cellStyle name="Millares 4 2 6 5 2" xfId="36325" xr:uid="{00000000-0005-0000-0000-00005F230000}"/>
    <cellStyle name="Millares 4 2 6 5 3" xfId="29359" xr:uid="{00000000-0005-0000-0000-000060230000}"/>
    <cellStyle name="Millares 4 2 6 5 4" xfId="23137" xr:uid="{00000000-0005-0000-0000-000061230000}"/>
    <cellStyle name="Millares 4 2 6 6" xfId="17449" xr:uid="{00000000-0005-0000-0000-000062230000}"/>
    <cellStyle name="Millares 4 2 6 6 2" xfId="36580" xr:uid="{00000000-0005-0000-0000-000063230000}"/>
    <cellStyle name="Millares 4 2 6 6 3" xfId="30640" xr:uid="{00000000-0005-0000-0000-000064230000}"/>
    <cellStyle name="Millares 4 2 6 6 4" xfId="23401" xr:uid="{00000000-0005-0000-0000-000065230000}"/>
    <cellStyle name="Millares 4 2 6 7" xfId="18735" xr:uid="{00000000-0005-0000-0000-000066230000}"/>
    <cellStyle name="Millares 4 2 6 7 2" xfId="36835" xr:uid="{00000000-0005-0000-0000-000067230000}"/>
    <cellStyle name="Millares 4 2 6 7 3" xfId="31926" xr:uid="{00000000-0005-0000-0000-000068230000}"/>
    <cellStyle name="Millares 4 2 6 7 4" xfId="23656" xr:uid="{00000000-0005-0000-0000-000069230000}"/>
    <cellStyle name="Millares 4 2 6 8" xfId="20039" xr:uid="{00000000-0005-0000-0000-00006A230000}"/>
    <cellStyle name="Millares 4 2 6 8 2" xfId="37064" xr:uid="{00000000-0005-0000-0000-00006B230000}"/>
    <cellStyle name="Millares 4 2 6 8 3" xfId="33228" xr:uid="{00000000-0005-0000-0000-00006C230000}"/>
    <cellStyle name="Millares 4 2 6 8 4" xfId="23885" xr:uid="{00000000-0005-0000-0000-00006D230000}"/>
    <cellStyle name="Millares 4 2 6 9" xfId="24114" xr:uid="{00000000-0005-0000-0000-00006E230000}"/>
    <cellStyle name="Millares 4 2 6 9 2" xfId="37293" xr:uid="{00000000-0005-0000-0000-00006F230000}"/>
    <cellStyle name="Millares 4 2 7" xfId="12163" xr:uid="{00000000-0005-0000-0000-000070230000}"/>
    <cellStyle name="Millares 4 2 7 10" xfId="25355" xr:uid="{00000000-0005-0000-0000-000071230000}"/>
    <cellStyle name="Millares 4 2 7 11" xfId="21661" xr:uid="{00000000-0005-0000-0000-000072230000}"/>
    <cellStyle name="Millares 4 2 7 2" xfId="13103" xr:uid="{00000000-0005-0000-0000-000073230000}"/>
    <cellStyle name="Millares 4 2 7 2 2" xfId="26294" xr:uid="{00000000-0005-0000-0000-000074230000}"/>
    <cellStyle name="Millares 4 2 7 3" xfId="14152" xr:uid="{00000000-0005-0000-0000-000075230000}"/>
    <cellStyle name="Millares 4 2 7 3 2" xfId="27343" xr:uid="{00000000-0005-0000-0000-000076230000}"/>
    <cellStyle name="Millares 4 2 7 4" xfId="15208" xr:uid="{00000000-0005-0000-0000-000077230000}"/>
    <cellStyle name="Millares 4 2 7 4 2" xfId="28399" xr:uid="{00000000-0005-0000-0000-000078230000}"/>
    <cellStyle name="Millares 4 2 7 5" xfId="16264" xr:uid="{00000000-0005-0000-0000-000079230000}"/>
    <cellStyle name="Millares 4 2 7 5 2" xfId="29455" xr:uid="{00000000-0005-0000-0000-00007A230000}"/>
    <cellStyle name="Millares 4 2 7 6" xfId="17545" xr:uid="{00000000-0005-0000-0000-00007B230000}"/>
    <cellStyle name="Millares 4 2 7 6 2" xfId="30736" xr:uid="{00000000-0005-0000-0000-00007C230000}"/>
    <cellStyle name="Millares 4 2 7 7" xfId="18831" xr:uid="{00000000-0005-0000-0000-00007D230000}"/>
    <cellStyle name="Millares 4 2 7 7 2" xfId="32022" xr:uid="{00000000-0005-0000-0000-00007E230000}"/>
    <cellStyle name="Millares 4 2 7 8" xfId="20135" xr:uid="{00000000-0005-0000-0000-00007F230000}"/>
    <cellStyle name="Millares 4 2 7 8 2" xfId="33324" xr:uid="{00000000-0005-0000-0000-000080230000}"/>
    <cellStyle name="Millares 4 2 7 9" xfId="34849" xr:uid="{00000000-0005-0000-0000-000081230000}"/>
    <cellStyle name="Millares 4 2 8" xfId="12268" xr:uid="{00000000-0005-0000-0000-000082230000}"/>
    <cellStyle name="Millares 4 2 8 10" xfId="25460" xr:uid="{00000000-0005-0000-0000-000083230000}"/>
    <cellStyle name="Millares 4 2 8 11" xfId="21766" xr:uid="{00000000-0005-0000-0000-000084230000}"/>
    <cellStyle name="Millares 4 2 8 2" xfId="13208" xr:uid="{00000000-0005-0000-0000-000085230000}"/>
    <cellStyle name="Millares 4 2 8 2 2" xfId="26399" xr:uid="{00000000-0005-0000-0000-000086230000}"/>
    <cellStyle name="Millares 4 2 8 3" xfId="14257" xr:uid="{00000000-0005-0000-0000-000087230000}"/>
    <cellStyle name="Millares 4 2 8 3 2" xfId="27448" xr:uid="{00000000-0005-0000-0000-000088230000}"/>
    <cellStyle name="Millares 4 2 8 4" xfId="15313" xr:uid="{00000000-0005-0000-0000-000089230000}"/>
    <cellStyle name="Millares 4 2 8 4 2" xfId="28504" xr:uid="{00000000-0005-0000-0000-00008A230000}"/>
    <cellStyle name="Millares 4 2 8 5" xfId="16369" xr:uid="{00000000-0005-0000-0000-00008B230000}"/>
    <cellStyle name="Millares 4 2 8 5 2" xfId="29560" xr:uid="{00000000-0005-0000-0000-00008C230000}"/>
    <cellStyle name="Millares 4 2 8 6" xfId="17650" xr:uid="{00000000-0005-0000-0000-00008D230000}"/>
    <cellStyle name="Millares 4 2 8 6 2" xfId="30841" xr:uid="{00000000-0005-0000-0000-00008E230000}"/>
    <cellStyle name="Millares 4 2 8 7" xfId="18936" xr:uid="{00000000-0005-0000-0000-00008F230000}"/>
    <cellStyle name="Millares 4 2 8 7 2" xfId="32127" xr:uid="{00000000-0005-0000-0000-000090230000}"/>
    <cellStyle name="Millares 4 2 8 8" xfId="20240" xr:uid="{00000000-0005-0000-0000-000091230000}"/>
    <cellStyle name="Millares 4 2 8 8 2" xfId="33429" xr:uid="{00000000-0005-0000-0000-000092230000}"/>
    <cellStyle name="Millares 4 2 8 9" xfId="34954" xr:uid="{00000000-0005-0000-0000-000093230000}"/>
    <cellStyle name="Millares 4 2 9" xfId="12433" xr:uid="{00000000-0005-0000-0000-000094230000}"/>
    <cellStyle name="Millares 4 2 9 10" xfId="25625" xr:uid="{00000000-0005-0000-0000-000095230000}"/>
    <cellStyle name="Millares 4 2 9 11" xfId="21927" xr:uid="{00000000-0005-0000-0000-000096230000}"/>
    <cellStyle name="Millares 4 2 9 2" xfId="13369" xr:uid="{00000000-0005-0000-0000-000097230000}"/>
    <cellStyle name="Millares 4 2 9 2 2" xfId="26560" xr:uid="{00000000-0005-0000-0000-000098230000}"/>
    <cellStyle name="Millares 4 2 9 3" xfId="14418" xr:uid="{00000000-0005-0000-0000-000099230000}"/>
    <cellStyle name="Millares 4 2 9 3 2" xfId="27609" xr:uid="{00000000-0005-0000-0000-00009A230000}"/>
    <cellStyle name="Millares 4 2 9 4" xfId="15474" xr:uid="{00000000-0005-0000-0000-00009B230000}"/>
    <cellStyle name="Millares 4 2 9 4 2" xfId="28665" xr:uid="{00000000-0005-0000-0000-00009C230000}"/>
    <cellStyle name="Millares 4 2 9 5" xfId="16530" xr:uid="{00000000-0005-0000-0000-00009D230000}"/>
    <cellStyle name="Millares 4 2 9 5 2" xfId="29721" xr:uid="{00000000-0005-0000-0000-00009E230000}"/>
    <cellStyle name="Millares 4 2 9 6" xfId="17811" xr:uid="{00000000-0005-0000-0000-00009F230000}"/>
    <cellStyle name="Millares 4 2 9 6 2" xfId="31002" xr:uid="{00000000-0005-0000-0000-0000A0230000}"/>
    <cellStyle name="Millares 4 2 9 7" xfId="19097" xr:uid="{00000000-0005-0000-0000-0000A1230000}"/>
    <cellStyle name="Millares 4 2 9 7 2" xfId="32288" xr:uid="{00000000-0005-0000-0000-0000A2230000}"/>
    <cellStyle name="Millares 4 2 9 8" xfId="20401" xr:uid="{00000000-0005-0000-0000-0000A3230000}"/>
    <cellStyle name="Millares 4 2 9 8 2" xfId="33590" xr:uid="{00000000-0005-0000-0000-0000A4230000}"/>
    <cellStyle name="Millares 4 2 9 9" xfId="35115" xr:uid="{00000000-0005-0000-0000-0000A5230000}"/>
    <cellStyle name="Millares 4 20" xfId="23768" xr:uid="{00000000-0005-0000-0000-0000A6230000}"/>
    <cellStyle name="Millares 4 20 2" xfId="36947" xr:uid="{00000000-0005-0000-0000-0000A7230000}"/>
    <cellStyle name="Millares 4 21" xfId="23997" xr:uid="{00000000-0005-0000-0000-0000A8230000}"/>
    <cellStyle name="Millares 4 21 2" xfId="37176" xr:uid="{00000000-0005-0000-0000-0000A9230000}"/>
    <cellStyle name="Millares 4 22" xfId="24227" xr:uid="{00000000-0005-0000-0000-0000AA230000}"/>
    <cellStyle name="Millares 4 22 2" xfId="37406" xr:uid="{00000000-0005-0000-0000-0000AB230000}"/>
    <cellStyle name="Millares 4 23" xfId="24477" xr:uid="{00000000-0005-0000-0000-0000AC230000}"/>
    <cellStyle name="Millares 4 23 2" xfId="37656" xr:uid="{00000000-0005-0000-0000-0000AD230000}"/>
    <cellStyle name="Millares 4 24" xfId="24750" xr:uid="{00000000-0005-0000-0000-0000AE230000}"/>
    <cellStyle name="Millares 4 25" xfId="39" xr:uid="{00000000-0005-0000-0000-0000AF230000}"/>
    <cellStyle name="Millares 4 3" xfId="168" xr:uid="{00000000-0005-0000-0000-0000B0230000}"/>
    <cellStyle name="Millares 4 3 10" xfId="13642" xr:uid="{00000000-0005-0000-0000-0000B1230000}"/>
    <cellStyle name="Millares 4 3 10 10" xfId="22200" xr:uid="{00000000-0005-0000-0000-0000B2230000}"/>
    <cellStyle name="Millares 4 3 10 2" xfId="14691" xr:uid="{00000000-0005-0000-0000-0000B3230000}"/>
    <cellStyle name="Millares 4 3 10 2 2" xfId="27882" xr:uid="{00000000-0005-0000-0000-0000B4230000}"/>
    <cellStyle name="Millares 4 3 10 3" xfId="15747" xr:uid="{00000000-0005-0000-0000-0000B5230000}"/>
    <cellStyle name="Millares 4 3 10 3 2" xfId="28938" xr:uid="{00000000-0005-0000-0000-0000B6230000}"/>
    <cellStyle name="Millares 4 3 10 4" xfId="16803" xr:uid="{00000000-0005-0000-0000-0000B7230000}"/>
    <cellStyle name="Millares 4 3 10 4 2" xfId="29994" xr:uid="{00000000-0005-0000-0000-0000B8230000}"/>
    <cellStyle name="Millares 4 3 10 5" xfId="18084" xr:uid="{00000000-0005-0000-0000-0000B9230000}"/>
    <cellStyle name="Millares 4 3 10 5 2" xfId="31275" xr:uid="{00000000-0005-0000-0000-0000BA230000}"/>
    <cellStyle name="Millares 4 3 10 6" xfId="19370" xr:uid="{00000000-0005-0000-0000-0000BB230000}"/>
    <cellStyle name="Millares 4 3 10 6 2" xfId="32561" xr:uid="{00000000-0005-0000-0000-0000BC230000}"/>
    <cellStyle name="Millares 4 3 10 7" xfId="20674" xr:uid="{00000000-0005-0000-0000-0000BD230000}"/>
    <cellStyle name="Millares 4 3 10 7 2" xfId="33863" xr:uid="{00000000-0005-0000-0000-0000BE230000}"/>
    <cellStyle name="Millares 4 3 10 8" xfId="35388" xr:uid="{00000000-0005-0000-0000-0000BF230000}"/>
    <cellStyle name="Millares 4 3 10 9" xfId="26833" xr:uid="{00000000-0005-0000-0000-0000C0230000}"/>
    <cellStyle name="Millares 4 3 11" xfId="16925" xr:uid="{00000000-0005-0000-0000-0000C1230000}"/>
    <cellStyle name="Millares 4 3 11 2" xfId="18205" xr:uid="{00000000-0005-0000-0000-0000C2230000}"/>
    <cellStyle name="Millares 4 3 11 2 2" xfId="31396" xr:uid="{00000000-0005-0000-0000-0000C3230000}"/>
    <cellStyle name="Millares 4 3 11 3" xfId="19491" xr:uid="{00000000-0005-0000-0000-0000C4230000}"/>
    <cellStyle name="Millares 4 3 11 3 2" xfId="32682" xr:uid="{00000000-0005-0000-0000-0000C5230000}"/>
    <cellStyle name="Millares 4 3 11 4" xfId="20795" xr:uid="{00000000-0005-0000-0000-0000C6230000}"/>
    <cellStyle name="Millares 4 3 11 4 2" xfId="33984" xr:uid="{00000000-0005-0000-0000-0000C7230000}"/>
    <cellStyle name="Millares 4 3 11 5" xfId="35509" xr:uid="{00000000-0005-0000-0000-0000C8230000}"/>
    <cellStyle name="Millares 4 3 11 6" xfId="30116" xr:uid="{00000000-0005-0000-0000-0000C9230000}"/>
    <cellStyle name="Millares 4 3 11 7" xfId="22321" xr:uid="{00000000-0005-0000-0000-0000CA230000}"/>
    <cellStyle name="Millares 4 3 12" xfId="21040" xr:uid="{00000000-0005-0000-0000-0000CB230000}"/>
    <cellStyle name="Millares 4 3 12 2" xfId="35754" xr:uid="{00000000-0005-0000-0000-0000CC230000}"/>
    <cellStyle name="Millares 4 3 12 3" xfId="34229" xr:uid="{00000000-0005-0000-0000-0000CD230000}"/>
    <cellStyle name="Millares 4 3 12 4" xfId="22566" xr:uid="{00000000-0005-0000-0000-0000CE230000}"/>
    <cellStyle name="Millares 4 3 13" xfId="22806" xr:uid="{00000000-0005-0000-0000-0000CF230000}"/>
    <cellStyle name="Millares 4 3 13 2" xfId="35994" xr:uid="{00000000-0005-0000-0000-0000D0230000}"/>
    <cellStyle name="Millares 4 3 14" xfId="23036" xr:uid="{00000000-0005-0000-0000-0000D1230000}"/>
    <cellStyle name="Millares 4 3 14 2" xfId="36224" xr:uid="{00000000-0005-0000-0000-0000D2230000}"/>
    <cellStyle name="Millares 4 3 15" xfId="23300" xr:uid="{00000000-0005-0000-0000-0000D3230000}"/>
    <cellStyle name="Millares 4 3 15 2" xfId="36479" xr:uid="{00000000-0005-0000-0000-0000D4230000}"/>
    <cellStyle name="Millares 4 3 16" xfId="23555" xr:uid="{00000000-0005-0000-0000-0000D5230000}"/>
    <cellStyle name="Millares 4 3 16 2" xfId="36734" xr:uid="{00000000-0005-0000-0000-0000D6230000}"/>
    <cellStyle name="Millares 4 3 17" xfId="23784" xr:uid="{00000000-0005-0000-0000-0000D7230000}"/>
    <cellStyle name="Millares 4 3 17 2" xfId="36963" xr:uid="{00000000-0005-0000-0000-0000D8230000}"/>
    <cellStyle name="Millares 4 3 18" xfId="24013" xr:uid="{00000000-0005-0000-0000-0000D9230000}"/>
    <cellStyle name="Millares 4 3 18 2" xfId="37192" xr:uid="{00000000-0005-0000-0000-0000DA230000}"/>
    <cellStyle name="Millares 4 3 19" xfId="24242" xr:uid="{00000000-0005-0000-0000-0000DB230000}"/>
    <cellStyle name="Millares 4 3 19 2" xfId="37421" xr:uid="{00000000-0005-0000-0000-0000DC230000}"/>
    <cellStyle name="Millares 4 3 2" xfId="4450" xr:uid="{00000000-0005-0000-0000-0000DD230000}"/>
    <cellStyle name="Millares 4 3 2 10" xfId="21104" xr:uid="{00000000-0005-0000-0000-0000DE230000}"/>
    <cellStyle name="Millares 4 3 2 10 2" xfId="35818" xr:uid="{00000000-0005-0000-0000-0000DF230000}"/>
    <cellStyle name="Millares 4 3 2 10 3" xfId="34293" xr:uid="{00000000-0005-0000-0000-0000E0230000}"/>
    <cellStyle name="Millares 4 3 2 10 4" xfId="22630" xr:uid="{00000000-0005-0000-0000-0000E1230000}"/>
    <cellStyle name="Millares 4 3 2 11" xfId="22870" xr:uid="{00000000-0005-0000-0000-0000E2230000}"/>
    <cellStyle name="Millares 4 3 2 11 2" xfId="36058" xr:uid="{00000000-0005-0000-0000-0000E3230000}"/>
    <cellStyle name="Millares 4 3 2 12" xfId="23100" xr:uid="{00000000-0005-0000-0000-0000E4230000}"/>
    <cellStyle name="Millares 4 3 2 12 2" xfId="36288" xr:uid="{00000000-0005-0000-0000-0000E5230000}"/>
    <cellStyle name="Millares 4 3 2 13" xfId="23364" xr:uid="{00000000-0005-0000-0000-0000E6230000}"/>
    <cellStyle name="Millares 4 3 2 13 2" xfId="36543" xr:uid="{00000000-0005-0000-0000-0000E7230000}"/>
    <cellStyle name="Millares 4 3 2 14" xfId="23619" xr:uid="{00000000-0005-0000-0000-0000E8230000}"/>
    <cellStyle name="Millares 4 3 2 14 2" xfId="36798" xr:uid="{00000000-0005-0000-0000-0000E9230000}"/>
    <cellStyle name="Millares 4 3 2 15" xfId="23848" xr:uid="{00000000-0005-0000-0000-0000EA230000}"/>
    <cellStyle name="Millares 4 3 2 15 2" xfId="37027" xr:uid="{00000000-0005-0000-0000-0000EB230000}"/>
    <cellStyle name="Millares 4 3 2 16" xfId="24077" xr:uid="{00000000-0005-0000-0000-0000EC230000}"/>
    <cellStyle name="Millares 4 3 2 16 2" xfId="37256" xr:uid="{00000000-0005-0000-0000-0000ED230000}"/>
    <cellStyle name="Millares 4 3 2 17" xfId="24306" xr:uid="{00000000-0005-0000-0000-0000EE230000}"/>
    <cellStyle name="Millares 4 3 2 17 2" xfId="37485" xr:uid="{00000000-0005-0000-0000-0000EF230000}"/>
    <cellStyle name="Millares 4 3 2 18" xfId="24557" xr:uid="{00000000-0005-0000-0000-0000F0230000}"/>
    <cellStyle name="Millares 4 3 2 18 2" xfId="37736" xr:uid="{00000000-0005-0000-0000-0000F1230000}"/>
    <cellStyle name="Millares 4 3 2 19" xfId="24965" xr:uid="{00000000-0005-0000-0000-0000F2230000}"/>
    <cellStyle name="Millares 4 3 2 2" xfId="12032" xr:uid="{00000000-0005-0000-0000-0000F3230000}"/>
    <cellStyle name="Millares 4 3 2 2 10" xfId="24415" xr:uid="{00000000-0005-0000-0000-0000F4230000}"/>
    <cellStyle name="Millares 4 3 2 2 10 2" xfId="37594" xr:uid="{00000000-0005-0000-0000-0000F5230000}"/>
    <cellStyle name="Millares 4 3 2 2 11" xfId="24666" xr:uid="{00000000-0005-0000-0000-0000F6230000}"/>
    <cellStyle name="Millares 4 3 2 2 11 2" xfId="37845" xr:uid="{00000000-0005-0000-0000-0000F7230000}"/>
    <cellStyle name="Millares 4 3 2 2 12" xfId="34719" xr:uid="{00000000-0005-0000-0000-0000F8230000}"/>
    <cellStyle name="Millares 4 3 2 2 13" xfId="25224" xr:uid="{00000000-0005-0000-0000-0000F9230000}"/>
    <cellStyle name="Millares 4 3 2 2 14" xfId="21531" xr:uid="{00000000-0005-0000-0000-0000FA230000}"/>
    <cellStyle name="Millares 4 3 2 2 2" xfId="12973" xr:uid="{00000000-0005-0000-0000-0000FB230000}"/>
    <cellStyle name="Millares 4 3 2 2 2 2" xfId="17098" xr:uid="{00000000-0005-0000-0000-0000FC230000}"/>
    <cellStyle name="Millares 4 3 2 2 2 2 2" xfId="30289" xr:uid="{00000000-0005-0000-0000-0000FD230000}"/>
    <cellStyle name="Millares 4 3 2 2 2 3" xfId="18378" xr:uid="{00000000-0005-0000-0000-0000FE230000}"/>
    <cellStyle name="Millares 4 3 2 2 2 3 2" xfId="31569" xr:uid="{00000000-0005-0000-0000-0000FF230000}"/>
    <cellStyle name="Millares 4 3 2 2 2 4" xfId="19664" xr:uid="{00000000-0005-0000-0000-000000240000}"/>
    <cellStyle name="Millares 4 3 2 2 2 4 2" xfId="32855" xr:uid="{00000000-0005-0000-0000-000001240000}"/>
    <cellStyle name="Millares 4 3 2 2 2 5" xfId="20968" xr:uid="{00000000-0005-0000-0000-000002240000}"/>
    <cellStyle name="Millares 4 3 2 2 2 5 2" xfId="34157" xr:uid="{00000000-0005-0000-0000-000003240000}"/>
    <cellStyle name="Millares 4 3 2 2 2 6" xfId="35682" xr:uid="{00000000-0005-0000-0000-000004240000}"/>
    <cellStyle name="Millares 4 3 2 2 2 7" xfId="26164" xr:uid="{00000000-0005-0000-0000-000005240000}"/>
    <cellStyle name="Millares 4 3 2 2 2 8" xfId="22494" xr:uid="{00000000-0005-0000-0000-000006240000}"/>
    <cellStyle name="Millares 4 3 2 2 3" xfId="14022" xr:uid="{00000000-0005-0000-0000-000007240000}"/>
    <cellStyle name="Millares 4 3 2 2 3 2" xfId="21213" xr:uid="{00000000-0005-0000-0000-000008240000}"/>
    <cellStyle name="Millares 4 3 2 2 3 2 2" xfId="34402" xr:uid="{00000000-0005-0000-0000-000009240000}"/>
    <cellStyle name="Millares 4 3 2 2 3 3" xfId="35927" xr:uid="{00000000-0005-0000-0000-00000A240000}"/>
    <cellStyle name="Millares 4 3 2 2 3 4" xfId="27213" xr:uid="{00000000-0005-0000-0000-00000B240000}"/>
    <cellStyle name="Millares 4 3 2 2 3 5" xfId="22739" xr:uid="{00000000-0005-0000-0000-00000C240000}"/>
    <cellStyle name="Millares 4 3 2 2 4" xfId="15078" xr:uid="{00000000-0005-0000-0000-00000D240000}"/>
    <cellStyle name="Millares 4 3 2 2 4 2" xfId="36167" xr:uid="{00000000-0005-0000-0000-00000E240000}"/>
    <cellStyle name="Millares 4 3 2 2 4 3" xfId="28269" xr:uid="{00000000-0005-0000-0000-00000F240000}"/>
    <cellStyle name="Millares 4 3 2 2 4 4" xfId="22979" xr:uid="{00000000-0005-0000-0000-000010240000}"/>
    <cellStyle name="Millares 4 3 2 2 5" xfId="16134" xr:uid="{00000000-0005-0000-0000-000011240000}"/>
    <cellStyle name="Millares 4 3 2 2 5 2" xfId="36397" xr:uid="{00000000-0005-0000-0000-000012240000}"/>
    <cellStyle name="Millares 4 3 2 2 5 3" xfId="29325" xr:uid="{00000000-0005-0000-0000-000013240000}"/>
    <cellStyle name="Millares 4 3 2 2 5 4" xfId="23209" xr:uid="{00000000-0005-0000-0000-000014240000}"/>
    <cellStyle name="Millares 4 3 2 2 6" xfId="17415" xr:uid="{00000000-0005-0000-0000-000015240000}"/>
    <cellStyle name="Millares 4 3 2 2 6 2" xfId="36652" xr:uid="{00000000-0005-0000-0000-000016240000}"/>
    <cellStyle name="Millares 4 3 2 2 6 3" xfId="30606" xr:uid="{00000000-0005-0000-0000-000017240000}"/>
    <cellStyle name="Millares 4 3 2 2 6 4" xfId="23473" xr:uid="{00000000-0005-0000-0000-000018240000}"/>
    <cellStyle name="Millares 4 3 2 2 7" xfId="18701" xr:uid="{00000000-0005-0000-0000-000019240000}"/>
    <cellStyle name="Millares 4 3 2 2 7 2" xfId="36907" xr:uid="{00000000-0005-0000-0000-00001A240000}"/>
    <cellStyle name="Millares 4 3 2 2 7 3" xfId="31892" xr:uid="{00000000-0005-0000-0000-00001B240000}"/>
    <cellStyle name="Millares 4 3 2 2 7 4" xfId="23728" xr:uid="{00000000-0005-0000-0000-00001C240000}"/>
    <cellStyle name="Millares 4 3 2 2 8" xfId="20005" xr:uid="{00000000-0005-0000-0000-00001D240000}"/>
    <cellStyle name="Millares 4 3 2 2 8 2" xfId="37136" xr:uid="{00000000-0005-0000-0000-00001E240000}"/>
    <cellStyle name="Millares 4 3 2 2 8 3" xfId="33194" xr:uid="{00000000-0005-0000-0000-00001F240000}"/>
    <cellStyle name="Millares 4 3 2 2 8 4" xfId="23957" xr:uid="{00000000-0005-0000-0000-000020240000}"/>
    <cellStyle name="Millares 4 3 2 2 9" xfId="24186" xr:uid="{00000000-0005-0000-0000-000021240000}"/>
    <cellStyle name="Millares 4 3 2 2 9 2" xfId="37365" xr:uid="{00000000-0005-0000-0000-000022240000}"/>
    <cellStyle name="Millares 4 3 2 3" xfId="12139" xr:uid="{00000000-0005-0000-0000-000023240000}"/>
    <cellStyle name="Millares 4 3 2 3 10" xfId="25331" xr:uid="{00000000-0005-0000-0000-000024240000}"/>
    <cellStyle name="Millares 4 3 2 3 11" xfId="21637" xr:uid="{00000000-0005-0000-0000-000025240000}"/>
    <cellStyle name="Millares 4 3 2 3 2" xfId="13079" xr:uid="{00000000-0005-0000-0000-000026240000}"/>
    <cellStyle name="Millares 4 3 2 3 2 2" xfId="26270" xr:uid="{00000000-0005-0000-0000-000027240000}"/>
    <cellStyle name="Millares 4 3 2 3 3" xfId="14128" xr:uid="{00000000-0005-0000-0000-000028240000}"/>
    <cellStyle name="Millares 4 3 2 3 3 2" xfId="27319" xr:uid="{00000000-0005-0000-0000-000029240000}"/>
    <cellStyle name="Millares 4 3 2 3 4" xfId="15184" xr:uid="{00000000-0005-0000-0000-00002A240000}"/>
    <cellStyle name="Millares 4 3 2 3 4 2" xfId="28375" xr:uid="{00000000-0005-0000-0000-00002B240000}"/>
    <cellStyle name="Millares 4 3 2 3 5" xfId="16240" xr:uid="{00000000-0005-0000-0000-00002C240000}"/>
    <cellStyle name="Millares 4 3 2 3 5 2" xfId="29431" xr:uid="{00000000-0005-0000-0000-00002D240000}"/>
    <cellStyle name="Millares 4 3 2 3 6" xfId="17521" xr:uid="{00000000-0005-0000-0000-00002E240000}"/>
    <cellStyle name="Millares 4 3 2 3 6 2" xfId="30712" xr:uid="{00000000-0005-0000-0000-00002F240000}"/>
    <cellStyle name="Millares 4 3 2 3 7" xfId="18807" xr:uid="{00000000-0005-0000-0000-000030240000}"/>
    <cellStyle name="Millares 4 3 2 3 7 2" xfId="31998" xr:uid="{00000000-0005-0000-0000-000031240000}"/>
    <cellStyle name="Millares 4 3 2 3 8" xfId="20111" xr:uid="{00000000-0005-0000-0000-000032240000}"/>
    <cellStyle name="Millares 4 3 2 3 8 2" xfId="33300" xr:uid="{00000000-0005-0000-0000-000033240000}"/>
    <cellStyle name="Millares 4 3 2 3 9" xfId="34825" xr:uid="{00000000-0005-0000-0000-000034240000}"/>
    <cellStyle name="Millares 4 3 2 4" xfId="12235" xr:uid="{00000000-0005-0000-0000-000035240000}"/>
    <cellStyle name="Millares 4 3 2 4 10" xfId="25427" xr:uid="{00000000-0005-0000-0000-000036240000}"/>
    <cellStyle name="Millares 4 3 2 4 11" xfId="21733" xr:uid="{00000000-0005-0000-0000-000037240000}"/>
    <cellStyle name="Millares 4 3 2 4 2" xfId="13175" xr:uid="{00000000-0005-0000-0000-000038240000}"/>
    <cellStyle name="Millares 4 3 2 4 2 2" xfId="26366" xr:uid="{00000000-0005-0000-0000-000039240000}"/>
    <cellStyle name="Millares 4 3 2 4 3" xfId="14224" xr:uid="{00000000-0005-0000-0000-00003A240000}"/>
    <cellStyle name="Millares 4 3 2 4 3 2" xfId="27415" xr:uid="{00000000-0005-0000-0000-00003B240000}"/>
    <cellStyle name="Millares 4 3 2 4 4" xfId="15280" xr:uid="{00000000-0005-0000-0000-00003C240000}"/>
    <cellStyle name="Millares 4 3 2 4 4 2" xfId="28471" xr:uid="{00000000-0005-0000-0000-00003D240000}"/>
    <cellStyle name="Millares 4 3 2 4 5" xfId="16336" xr:uid="{00000000-0005-0000-0000-00003E240000}"/>
    <cellStyle name="Millares 4 3 2 4 5 2" xfId="29527" xr:uid="{00000000-0005-0000-0000-00003F240000}"/>
    <cellStyle name="Millares 4 3 2 4 6" xfId="17617" xr:uid="{00000000-0005-0000-0000-000040240000}"/>
    <cellStyle name="Millares 4 3 2 4 6 2" xfId="30808" xr:uid="{00000000-0005-0000-0000-000041240000}"/>
    <cellStyle name="Millares 4 3 2 4 7" xfId="18903" xr:uid="{00000000-0005-0000-0000-000042240000}"/>
    <cellStyle name="Millares 4 3 2 4 7 2" xfId="32094" xr:uid="{00000000-0005-0000-0000-000043240000}"/>
    <cellStyle name="Millares 4 3 2 4 8" xfId="20207" xr:uid="{00000000-0005-0000-0000-000044240000}"/>
    <cellStyle name="Millares 4 3 2 4 8 2" xfId="33396" xr:uid="{00000000-0005-0000-0000-000045240000}"/>
    <cellStyle name="Millares 4 3 2 4 9" xfId="34921" xr:uid="{00000000-0005-0000-0000-000046240000}"/>
    <cellStyle name="Millares 4 3 2 5" xfId="12340" xr:uid="{00000000-0005-0000-0000-000047240000}"/>
    <cellStyle name="Millares 4 3 2 5 10" xfId="25532" xr:uid="{00000000-0005-0000-0000-000048240000}"/>
    <cellStyle name="Millares 4 3 2 5 11" xfId="21838" xr:uid="{00000000-0005-0000-0000-000049240000}"/>
    <cellStyle name="Millares 4 3 2 5 2" xfId="13280" xr:uid="{00000000-0005-0000-0000-00004A240000}"/>
    <cellStyle name="Millares 4 3 2 5 2 2" xfId="26471" xr:uid="{00000000-0005-0000-0000-00004B240000}"/>
    <cellStyle name="Millares 4 3 2 5 3" xfId="14329" xr:uid="{00000000-0005-0000-0000-00004C240000}"/>
    <cellStyle name="Millares 4 3 2 5 3 2" xfId="27520" xr:uid="{00000000-0005-0000-0000-00004D240000}"/>
    <cellStyle name="Millares 4 3 2 5 4" xfId="15385" xr:uid="{00000000-0005-0000-0000-00004E240000}"/>
    <cellStyle name="Millares 4 3 2 5 4 2" xfId="28576" xr:uid="{00000000-0005-0000-0000-00004F240000}"/>
    <cellStyle name="Millares 4 3 2 5 5" xfId="16441" xr:uid="{00000000-0005-0000-0000-000050240000}"/>
    <cellStyle name="Millares 4 3 2 5 5 2" xfId="29632" xr:uid="{00000000-0005-0000-0000-000051240000}"/>
    <cellStyle name="Millares 4 3 2 5 6" xfId="17722" xr:uid="{00000000-0005-0000-0000-000052240000}"/>
    <cellStyle name="Millares 4 3 2 5 6 2" xfId="30913" xr:uid="{00000000-0005-0000-0000-000053240000}"/>
    <cellStyle name="Millares 4 3 2 5 7" xfId="19008" xr:uid="{00000000-0005-0000-0000-000054240000}"/>
    <cellStyle name="Millares 4 3 2 5 7 2" xfId="32199" xr:uid="{00000000-0005-0000-0000-000055240000}"/>
    <cellStyle name="Millares 4 3 2 5 8" xfId="20312" xr:uid="{00000000-0005-0000-0000-000056240000}"/>
    <cellStyle name="Millares 4 3 2 5 8 2" xfId="33501" xr:uid="{00000000-0005-0000-0000-000057240000}"/>
    <cellStyle name="Millares 4 3 2 5 9" xfId="35026" xr:uid="{00000000-0005-0000-0000-000058240000}"/>
    <cellStyle name="Millares 4 3 2 6" xfId="12505" xr:uid="{00000000-0005-0000-0000-000059240000}"/>
    <cellStyle name="Millares 4 3 2 6 10" xfId="25697" xr:uid="{00000000-0005-0000-0000-00005A240000}"/>
    <cellStyle name="Millares 4 3 2 6 11" xfId="21999" xr:uid="{00000000-0005-0000-0000-00005B240000}"/>
    <cellStyle name="Millares 4 3 2 6 2" xfId="13441" xr:uid="{00000000-0005-0000-0000-00005C240000}"/>
    <cellStyle name="Millares 4 3 2 6 2 2" xfId="26632" xr:uid="{00000000-0005-0000-0000-00005D240000}"/>
    <cellStyle name="Millares 4 3 2 6 3" xfId="14490" xr:uid="{00000000-0005-0000-0000-00005E240000}"/>
    <cellStyle name="Millares 4 3 2 6 3 2" xfId="27681" xr:uid="{00000000-0005-0000-0000-00005F240000}"/>
    <cellStyle name="Millares 4 3 2 6 4" xfId="15546" xr:uid="{00000000-0005-0000-0000-000060240000}"/>
    <cellStyle name="Millares 4 3 2 6 4 2" xfId="28737" xr:uid="{00000000-0005-0000-0000-000061240000}"/>
    <cellStyle name="Millares 4 3 2 6 5" xfId="16602" xr:uid="{00000000-0005-0000-0000-000062240000}"/>
    <cellStyle name="Millares 4 3 2 6 5 2" xfId="29793" xr:uid="{00000000-0005-0000-0000-000063240000}"/>
    <cellStyle name="Millares 4 3 2 6 6" xfId="17883" xr:uid="{00000000-0005-0000-0000-000064240000}"/>
    <cellStyle name="Millares 4 3 2 6 6 2" xfId="31074" xr:uid="{00000000-0005-0000-0000-000065240000}"/>
    <cellStyle name="Millares 4 3 2 6 7" xfId="19169" xr:uid="{00000000-0005-0000-0000-000066240000}"/>
    <cellStyle name="Millares 4 3 2 6 7 2" xfId="32360" xr:uid="{00000000-0005-0000-0000-000067240000}"/>
    <cellStyle name="Millares 4 3 2 6 8" xfId="20473" xr:uid="{00000000-0005-0000-0000-000068240000}"/>
    <cellStyle name="Millares 4 3 2 6 8 2" xfId="33662" xr:uid="{00000000-0005-0000-0000-000069240000}"/>
    <cellStyle name="Millares 4 3 2 6 9" xfId="35187" xr:uid="{00000000-0005-0000-0000-00006A240000}"/>
    <cellStyle name="Millares 4 3 2 7" xfId="12619" xr:uid="{00000000-0005-0000-0000-00006B240000}"/>
    <cellStyle name="Millares 4 3 2 7 10" xfId="25811" xr:uid="{00000000-0005-0000-0000-00006C240000}"/>
    <cellStyle name="Millares 4 3 2 7 11" xfId="22113" xr:uid="{00000000-0005-0000-0000-00006D240000}"/>
    <cellStyle name="Millares 4 3 2 7 2" xfId="13555" xr:uid="{00000000-0005-0000-0000-00006E240000}"/>
    <cellStyle name="Millares 4 3 2 7 2 2" xfId="26746" xr:uid="{00000000-0005-0000-0000-00006F240000}"/>
    <cellStyle name="Millares 4 3 2 7 3" xfId="14604" xr:uid="{00000000-0005-0000-0000-000070240000}"/>
    <cellStyle name="Millares 4 3 2 7 3 2" xfId="27795" xr:uid="{00000000-0005-0000-0000-000071240000}"/>
    <cellStyle name="Millares 4 3 2 7 4" xfId="15660" xr:uid="{00000000-0005-0000-0000-000072240000}"/>
    <cellStyle name="Millares 4 3 2 7 4 2" xfId="28851" xr:uid="{00000000-0005-0000-0000-000073240000}"/>
    <cellStyle name="Millares 4 3 2 7 5" xfId="16716" xr:uid="{00000000-0005-0000-0000-000074240000}"/>
    <cellStyle name="Millares 4 3 2 7 5 2" xfId="29907" xr:uid="{00000000-0005-0000-0000-000075240000}"/>
    <cellStyle name="Millares 4 3 2 7 6" xfId="17997" xr:uid="{00000000-0005-0000-0000-000076240000}"/>
    <cellStyle name="Millares 4 3 2 7 6 2" xfId="31188" xr:uid="{00000000-0005-0000-0000-000077240000}"/>
    <cellStyle name="Millares 4 3 2 7 7" xfId="19283" xr:uid="{00000000-0005-0000-0000-000078240000}"/>
    <cellStyle name="Millares 4 3 2 7 7 2" xfId="32474" xr:uid="{00000000-0005-0000-0000-000079240000}"/>
    <cellStyle name="Millares 4 3 2 7 8" xfId="20587" xr:uid="{00000000-0005-0000-0000-00007A240000}"/>
    <cellStyle name="Millares 4 3 2 7 8 2" xfId="33776" xr:uid="{00000000-0005-0000-0000-00007B240000}"/>
    <cellStyle name="Millares 4 3 2 7 9" xfId="35301" xr:uid="{00000000-0005-0000-0000-00007C240000}"/>
    <cellStyle name="Millares 4 3 2 8" xfId="13706" xr:uid="{00000000-0005-0000-0000-00007D240000}"/>
    <cellStyle name="Millares 4 3 2 8 10" xfId="22264" xr:uid="{00000000-0005-0000-0000-00007E240000}"/>
    <cellStyle name="Millares 4 3 2 8 2" xfId="14755" xr:uid="{00000000-0005-0000-0000-00007F240000}"/>
    <cellStyle name="Millares 4 3 2 8 2 2" xfId="27946" xr:uid="{00000000-0005-0000-0000-000080240000}"/>
    <cellStyle name="Millares 4 3 2 8 3" xfId="15811" xr:uid="{00000000-0005-0000-0000-000081240000}"/>
    <cellStyle name="Millares 4 3 2 8 3 2" xfId="29002" xr:uid="{00000000-0005-0000-0000-000082240000}"/>
    <cellStyle name="Millares 4 3 2 8 4" xfId="16867" xr:uid="{00000000-0005-0000-0000-000083240000}"/>
    <cellStyle name="Millares 4 3 2 8 4 2" xfId="30058" xr:uid="{00000000-0005-0000-0000-000084240000}"/>
    <cellStyle name="Millares 4 3 2 8 5" xfId="18148" xr:uid="{00000000-0005-0000-0000-000085240000}"/>
    <cellStyle name="Millares 4 3 2 8 5 2" xfId="31339" xr:uid="{00000000-0005-0000-0000-000086240000}"/>
    <cellStyle name="Millares 4 3 2 8 6" xfId="19434" xr:uid="{00000000-0005-0000-0000-000087240000}"/>
    <cellStyle name="Millares 4 3 2 8 6 2" xfId="32625" xr:uid="{00000000-0005-0000-0000-000088240000}"/>
    <cellStyle name="Millares 4 3 2 8 7" xfId="20738" xr:uid="{00000000-0005-0000-0000-000089240000}"/>
    <cellStyle name="Millares 4 3 2 8 7 2" xfId="33927" xr:uid="{00000000-0005-0000-0000-00008A240000}"/>
    <cellStyle name="Millares 4 3 2 8 8" xfId="35452" xr:uid="{00000000-0005-0000-0000-00008B240000}"/>
    <cellStyle name="Millares 4 3 2 8 9" xfId="26897" xr:uid="{00000000-0005-0000-0000-00008C240000}"/>
    <cellStyle name="Millares 4 3 2 9" xfId="16989" xr:uid="{00000000-0005-0000-0000-00008D240000}"/>
    <cellStyle name="Millares 4 3 2 9 2" xfId="18269" xr:uid="{00000000-0005-0000-0000-00008E240000}"/>
    <cellStyle name="Millares 4 3 2 9 2 2" xfId="31460" xr:uid="{00000000-0005-0000-0000-00008F240000}"/>
    <cellStyle name="Millares 4 3 2 9 3" xfId="19555" xr:uid="{00000000-0005-0000-0000-000090240000}"/>
    <cellStyle name="Millares 4 3 2 9 3 2" xfId="32746" xr:uid="{00000000-0005-0000-0000-000091240000}"/>
    <cellStyle name="Millares 4 3 2 9 4" xfId="20859" xr:uid="{00000000-0005-0000-0000-000092240000}"/>
    <cellStyle name="Millares 4 3 2 9 4 2" xfId="34048" xr:uid="{00000000-0005-0000-0000-000093240000}"/>
    <cellStyle name="Millares 4 3 2 9 5" xfId="35573" xr:uid="{00000000-0005-0000-0000-000094240000}"/>
    <cellStyle name="Millares 4 3 2 9 6" xfId="30180" xr:uid="{00000000-0005-0000-0000-000095240000}"/>
    <cellStyle name="Millares 4 3 2 9 7" xfId="22385" xr:uid="{00000000-0005-0000-0000-000096240000}"/>
    <cellStyle name="Millares 4 3 20" xfId="24493" xr:uid="{00000000-0005-0000-0000-000097240000}"/>
    <cellStyle name="Millares 4 3 20 2" xfId="37672" xr:uid="{00000000-0005-0000-0000-000098240000}"/>
    <cellStyle name="Millares 4 3 21" xfId="24836" xr:uid="{00000000-0005-0000-0000-000099240000}"/>
    <cellStyle name="Millares 4 3 3" xfId="11953" xr:uid="{00000000-0005-0000-0000-00009A240000}"/>
    <cellStyle name="Millares 4 3 3 10" xfId="15001" xr:uid="{00000000-0005-0000-0000-00009B240000}"/>
    <cellStyle name="Millares 4 3 3 10 2" xfId="36026" xr:uid="{00000000-0005-0000-0000-00009C240000}"/>
    <cellStyle name="Millares 4 3 3 10 3" xfId="28192" xr:uid="{00000000-0005-0000-0000-00009D240000}"/>
    <cellStyle name="Millares 4 3 3 10 4" xfId="22838" xr:uid="{00000000-0005-0000-0000-00009E240000}"/>
    <cellStyle name="Millares 4 3 3 11" xfId="16057" xr:uid="{00000000-0005-0000-0000-00009F240000}"/>
    <cellStyle name="Millares 4 3 3 11 2" xfId="36256" xr:uid="{00000000-0005-0000-0000-0000A0240000}"/>
    <cellStyle name="Millares 4 3 3 11 3" xfId="29248" xr:uid="{00000000-0005-0000-0000-0000A1240000}"/>
    <cellStyle name="Millares 4 3 3 11 4" xfId="23068" xr:uid="{00000000-0005-0000-0000-0000A2240000}"/>
    <cellStyle name="Millares 4 3 3 12" xfId="17338" xr:uid="{00000000-0005-0000-0000-0000A3240000}"/>
    <cellStyle name="Millares 4 3 3 12 2" xfId="36511" xr:uid="{00000000-0005-0000-0000-0000A4240000}"/>
    <cellStyle name="Millares 4 3 3 12 3" xfId="30529" xr:uid="{00000000-0005-0000-0000-0000A5240000}"/>
    <cellStyle name="Millares 4 3 3 12 4" xfId="23332" xr:uid="{00000000-0005-0000-0000-0000A6240000}"/>
    <cellStyle name="Millares 4 3 3 13" xfId="18624" xr:uid="{00000000-0005-0000-0000-0000A7240000}"/>
    <cellStyle name="Millares 4 3 3 13 2" xfId="36766" xr:uid="{00000000-0005-0000-0000-0000A8240000}"/>
    <cellStyle name="Millares 4 3 3 13 3" xfId="31815" xr:uid="{00000000-0005-0000-0000-0000A9240000}"/>
    <cellStyle name="Millares 4 3 3 13 4" xfId="23587" xr:uid="{00000000-0005-0000-0000-0000AA240000}"/>
    <cellStyle name="Millares 4 3 3 14" xfId="19928" xr:uid="{00000000-0005-0000-0000-0000AB240000}"/>
    <cellStyle name="Millares 4 3 3 14 2" xfId="36995" xr:uid="{00000000-0005-0000-0000-0000AC240000}"/>
    <cellStyle name="Millares 4 3 3 14 3" xfId="33117" xr:uid="{00000000-0005-0000-0000-0000AD240000}"/>
    <cellStyle name="Millares 4 3 3 14 4" xfId="23816" xr:uid="{00000000-0005-0000-0000-0000AE240000}"/>
    <cellStyle name="Millares 4 3 3 15" xfId="24045" xr:uid="{00000000-0005-0000-0000-0000AF240000}"/>
    <cellStyle name="Millares 4 3 3 15 2" xfId="37224" xr:uid="{00000000-0005-0000-0000-0000B0240000}"/>
    <cellStyle name="Millares 4 3 3 16" xfId="24274" xr:uid="{00000000-0005-0000-0000-0000B1240000}"/>
    <cellStyle name="Millares 4 3 3 16 2" xfId="37453" xr:uid="{00000000-0005-0000-0000-0000B2240000}"/>
    <cellStyle name="Millares 4 3 3 17" xfId="24525" xr:uid="{00000000-0005-0000-0000-0000B3240000}"/>
    <cellStyle name="Millares 4 3 3 17 2" xfId="37704" xr:uid="{00000000-0005-0000-0000-0000B4240000}"/>
    <cellStyle name="Millares 4 3 3 18" xfId="34642" xr:uid="{00000000-0005-0000-0000-0000B5240000}"/>
    <cellStyle name="Millares 4 3 3 19" xfId="25145" xr:uid="{00000000-0005-0000-0000-0000B6240000}"/>
    <cellStyle name="Millares 4 3 3 2" xfId="12107" xr:uid="{00000000-0005-0000-0000-0000B7240000}"/>
    <cellStyle name="Millares 4 3 3 2 10" xfId="24383" xr:uid="{00000000-0005-0000-0000-0000B8240000}"/>
    <cellStyle name="Millares 4 3 3 2 10 2" xfId="37562" xr:uid="{00000000-0005-0000-0000-0000B9240000}"/>
    <cellStyle name="Millares 4 3 3 2 11" xfId="24634" xr:uid="{00000000-0005-0000-0000-0000BA240000}"/>
    <cellStyle name="Millares 4 3 3 2 11 2" xfId="37813" xr:uid="{00000000-0005-0000-0000-0000BB240000}"/>
    <cellStyle name="Millares 4 3 3 2 12" xfId="34793" xr:uid="{00000000-0005-0000-0000-0000BC240000}"/>
    <cellStyle name="Millares 4 3 3 2 13" xfId="25299" xr:uid="{00000000-0005-0000-0000-0000BD240000}"/>
    <cellStyle name="Millares 4 3 3 2 14" xfId="21605" xr:uid="{00000000-0005-0000-0000-0000BE240000}"/>
    <cellStyle name="Millares 4 3 3 2 2" xfId="13047" xr:uid="{00000000-0005-0000-0000-0000BF240000}"/>
    <cellStyle name="Millares 4 3 3 2 2 2" xfId="17066" xr:uid="{00000000-0005-0000-0000-0000C0240000}"/>
    <cellStyle name="Millares 4 3 3 2 2 2 2" xfId="30257" xr:uid="{00000000-0005-0000-0000-0000C1240000}"/>
    <cellStyle name="Millares 4 3 3 2 2 3" xfId="18346" xr:uid="{00000000-0005-0000-0000-0000C2240000}"/>
    <cellStyle name="Millares 4 3 3 2 2 3 2" xfId="31537" xr:uid="{00000000-0005-0000-0000-0000C3240000}"/>
    <cellStyle name="Millares 4 3 3 2 2 4" xfId="19632" xr:uid="{00000000-0005-0000-0000-0000C4240000}"/>
    <cellStyle name="Millares 4 3 3 2 2 4 2" xfId="32823" xr:uid="{00000000-0005-0000-0000-0000C5240000}"/>
    <cellStyle name="Millares 4 3 3 2 2 5" xfId="20936" xr:uid="{00000000-0005-0000-0000-0000C6240000}"/>
    <cellStyle name="Millares 4 3 3 2 2 5 2" xfId="34125" xr:uid="{00000000-0005-0000-0000-0000C7240000}"/>
    <cellStyle name="Millares 4 3 3 2 2 6" xfId="35650" xr:uid="{00000000-0005-0000-0000-0000C8240000}"/>
    <cellStyle name="Millares 4 3 3 2 2 7" xfId="26238" xr:uid="{00000000-0005-0000-0000-0000C9240000}"/>
    <cellStyle name="Millares 4 3 3 2 2 8" xfId="22462" xr:uid="{00000000-0005-0000-0000-0000CA240000}"/>
    <cellStyle name="Millares 4 3 3 2 3" xfId="14096" xr:uid="{00000000-0005-0000-0000-0000CB240000}"/>
    <cellStyle name="Millares 4 3 3 2 3 2" xfId="21181" xr:uid="{00000000-0005-0000-0000-0000CC240000}"/>
    <cellStyle name="Millares 4 3 3 2 3 2 2" xfId="34370" xr:uid="{00000000-0005-0000-0000-0000CD240000}"/>
    <cellStyle name="Millares 4 3 3 2 3 3" xfId="35895" xr:uid="{00000000-0005-0000-0000-0000CE240000}"/>
    <cellStyle name="Millares 4 3 3 2 3 4" xfId="27287" xr:uid="{00000000-0005-0000-0000-0000CF240000}"/>
    <cellStyle name="Millares 4 3 3 2 3 5" xfId="22707" xr:uid="{00000000-0005-0000-0000-0000D0240000}"/>
    <cellStyle name="Millares 4 3 3 2 4" xfId="15152" xr:uid="{00000000-0005-0000-0000-0000D1240000}"/>
    <cellStyle name="Millares 4 3 3 2 4 2" xfId="36135" xr:uid="{00000000-0005-0000-0000-0000D2240000}"/>
    <cellStyle name="Millares 4 3 3 2 4 3" xfId="28343" xr:uid="{00000000-0005-0000-0000-0000D3240000}"/>
    <cellStyle name="Millares 4 3 3 2 4 4" xfId="22947" xr:uid="{00000000-0005-0000-0000-0000D4240000}"/>
    <cellStyle name="Millares 4 3 3 2 5" xfId="16208" xr:uid="{00000000-0005-0000-0000-0000D5240000}"/>
    <cellStyle name="Millares 4 3 3 2 5 2" xfId="36365" xr:uid="{00000000-0005-0000-0000-0000D6240000}"/>
    <cellStyle name="Millares 4 3 3 2 5 3" xfId="29399" xr:uid="{00000000-0005-0000-0000-0000D7240000}"/>
    <cellStyle name="Millares 4 3 3 2 5 4" xfId="23177" xr:uid="{00000000-0005-0000-0000-0000D8240000}"/>
    <cellStyle name="Millares 4 3 3 2 6" xfId="17489" xr:uid="{00000000-0005-0000-0000-0000D9240000}"/>
    <cellStyle name="Millares 4 3 3 2 6 2" xfId="36620" xr:uid="{00000000-0005-0000-0000-0000DA240000}"/>
    <cellStyle name="Millares 4 3 3 2 6 3" xfId="30680" xr:uid="{00000000-0005-0000-0000-0000DB240000}"/>
    <cellStyle name="Millares 4 3 3 2 6 4" xfId="23441" xr:uid="{00000000-0005-0000-0000-0000DC240000}"/>
    <cellStyle name="Millares 4 3 3 2 7" xfId="18775" xr:uid="{00000000-0005-0000-0000-0000DD240000}"/>
    <cellStyle name="Millares 4 3 3 2 7 2" xfId="36875" xr:uid="{00000000-0005-0000-0000-0000DE240000}"/>
    <cellStyle name="Millares 4 3 3 2 7 3" xfId="31966" xr:uid="{00000000-0005-0000-0000-0000DF240000}"/>
    <cellStyle name="Millares 4 3 3 2 7 4" xfId="23696" xr:uid="{00000000-0005-0000-0000-0000E0240000}"/>
    <cellStyle name="Millares 4 3 3 2 8" xfId="20079" xr:uid="{00000000-0005-0000-0000-0000E1240000}"/>
    <cellStyle name="Millares 4 3 3 2 8 2" xfId="37104" xr:uid="{00000000-0005-0000-0000-0000E2240000}"/>
    <cellStyle name="Millares 4 3 3 2 8 3" xfId="33268" xr:uid="{00000000-0005-0000-0000-0000E3240000}"/>
    <cellStyle name="Millares 4 3 3 2 8 4" xfId="23925" xr:uid="{00000000-0005-0000-0000-0000E4240000}"/>
    <cellStyle name="Millares 4 3 3 2 9" xfId="24154" xr:uid="{00000000-0005-0000-0000-0000E5240000}"/>
    <cellStyle name="Millares 4 3 3 2 9 2" xfId="37333" xr:uid="{00000000-0005-0000-0000-0000E6240000}"/>
    <cellStyle name="Millares 4 3 3 20" xfId="21454" xr:uid="{00000000-0005-0000-0000-0000E7240000}"/>
    <cellStyle name="Millares 4 3 3 3" xfId="12203" xr:uid="{00000000-0005-0000-0000-0000E8240000}"/>
    <cellStyle name="Millares 4 3 3 3 10" xfId="25395" xr:uid="{00000000-0005-0000-0000-0000E9240000}"/>
    <cellStyle name="Millares 4 3 3 3 11" xfId="21701" xr:uid="{00000000-0005-0000-0000-0000EA240000}"/>
    <cellStyle name="Millares 4 3 3 3 2" xfId="13143" xr:uid="{00000000-0005-0000-0000-0000EB240000}"/>
    <cellStyle name="Millares 4 3 3 3 2 2" xfId="26334" xr:uid="{00000000-0005-0000-0000-0000EC240000}"/>
    <cellStyle name="Millares 4 3 3 3 3" xfId="14192" xr:uid="{00000000-0005-0000-0000-0000ED240000}"/>
    <cellStyle name="Millares 4 3 3 3 3 2" xfId="27383" xr:uid="{00000000-0005-0000-0000-0000EE240000}"/>
    <cellStyle name="Millares 4 3 3 3 4" xfId="15248" xr:uid="{00000000-0005-0000-0000-0000EF240000}"/>
    <cellStyle name="Millares 4 3 3 3 4 2" xfId="28439" xr:uid="{00000000-0005-0000-0000-0000F0240000}"/>
    <cellStyle name="Millares 4 3 3 3 5" xfId="16304" xr:uid="{00000000-0005-0000-0000-0000F1240000}"/>
    <cellStyle name="Millares 4 3 3 3 5 2" xfId="29495" xr:uid="{00000000-0005-0000-0000-0000F2240000}"/>
    <cellStyle name="Millares 4 3 3 3 6" xfId="17585" xr:uid="{00000000-0005-0000-0000-0000F3240000}"/>
    <cellStyle name="Millares 4 3 3 3 6 2" xfId="30776" xr:uid="{00000000-0005-0000-0000-0000F4240000}"/>
    <cellStyle name="Millares 4 3 3 3 7" xfId="18871" xr:uid="{00000000-0005-0000-0000-0000F5240000}"/>
    <cellStyle name="Millares 4 3 3 3 7 2" xfId="32062" xr:uid="{00000000-0005-0000-0000-0000F6240000}"/>
    <cellStyle name="Millares 4 3 3 3 8" xfId="20175" xr:uid="{00000000-0005-0000-0000-0000F7240000}"/>
    <cellStyle name="Millares 4 3 3 3 8 2" xfId="33364" xr:uid="{00000000-0005-0000-0000-0000F8240000}"/>
    <cellStyle name="Millares 4 3 3 3 9" xfId="34889" xr:uid="{00000000-0005-0000-0000-0000F9240000}"/>
    <cellStyle name="Millares 4 3 3 4" xfId="12308" xr:uid="{00000000-0005-0000-0000-0000FA240000}"/>
    <cellStyle name="Millares 4 3 3 4 10" xfId="25500" xr:uid="{00000000-0005-0000-0000-0000FB240000}"/>
    <cellStyle name="Millares 4 3 3 4 11" xfId="21806" xr:uid="{00000000-0005-0000-0000-0000FC240000}"/>
    <cellStyle name="Millares 4 3 3 4 2" xfId="13248" xr:uid="{00000000-0005-0000-0000-0000FD240000}"/>
    <cellStyle name="Millares 4 3 3 4 2 2" xfId="26439" xr:uid="{00000000-0005-0000-0000-0000FE240000}"/>
    <cellStyle name="Millares 4 3 3 4 3" xfId="14297" xr:uid="{00000000-0005-0000-0000-0000FF240000}"/>
    <cellStyle name="Millares 4 3 3 4 3 2" xfId="27488" xr:uid="{00000000-0005-0000-0000-000000250000}"/>
    <cellStyle name="Millares 4 3 3 4 4" xfId="15353" xr:uid="{00000000-0005-0000-0000-000001250000}"/>
    <cellStyle name="Millares 4 3 3 4 4 2" xfId="28544" xr:uid="{00000000-0005-0000-0000-000002250000}"/>
    <cellStyle name="Millares 4 3 3 4 5" xfId="16409" xr:uid="{00000000-0005-0000-0000-000003250000}"/>
    <cellStyle name="Millares 4 3 3 4 5 2" xfId="29600" xr:uid="{00000000-0005-0000-0000-000004250000}"/>
    <cellStyle name="Millares 4 3 3 4 6" xfId="17690" xr:uid="{00000000-0005-0000-0000-000005250000}"/>
    <cellStyle name="Millares 4 3 3 4 6 2" xfId="30881" xr:uid="{00000000-0005-0000-0000-000006250000}"/>
    <cellStyle name="Millares 4 3 3 4 7" xfId="18976" xr:uid="{00000000-0005-0000-0000-000007250000}"/>
    <cellStyle name="Millares 4 3 3 4 7 2" xfId="32167" xr:uid="{00000000-0005-0000-0000-000008250000}"/>
    <cellStyle name="Millares 4 3 3 4 8" xfId="20280" xr:uid="{00000000-0005-0000-0000-000009250000}"/>
    <cellStyle name="Millares 4 3 3 4 8 2" xfId="33469" xr:uid="{00000000-0005-0000-0000-00000A250000}"/>
    <cellStyle name="Millares 4 3 3 4 9" xfId="34994" xr:uid="{00000000-0005-0000-0000-00000B250000}"/>
    <cellStyle name="Millares 4 3 3 5" xfId="12473" xr:uid="{00000000-0005-0000-0000-00000C250000}"/>
    <cellStyle name="Millares 4 3 3 5 10" xfId="25665" xr:uid="{00000000-0005-0000-0000-00000D250000}"/>
    <cellStyle name="Millares 4 3 3 5 11" xfId="21967" xr:uid="{00000000-0005-0000-0000-00000E250000}"/>
    <cellStyle name="Millares 4 3 3 5 2" xfId="13409" xr:uid="{00000000-0005-0000-0000-00000F250000}"/>
    <cellStyle name="Millares 4 3 3 5 2 2" xfId="26600" xr:uid="{00000000-0005-0000-0000-000010250000}"/>
    <cellStyle name="Millares 4 3 3 5 3" xfId="14458" xr:uid="{00000000-0005-0000-0000-000011250000}"/>
    <cellStyle name="Millares 4 3 3 5 3 2" xfId="27649" xr:uid="{00000000-0005-0000-0000-000012250000}"/>
    <cellStyle name="Millares 4 3 3 5 4" xfId="15514" xr:uid="{00000000-0005-0000-0000-000013250000}"/>
    <cellStyle name="Millares 4 3 3 5 4 2" xfId="28705" xr:uid="{00000000-0005-0000-0000-000014250000}"/>
    <cellStyle name="Millares 4 3 3 5 5" xfId="16570" xr:uid="{00000000-0005-0000-0000-000015250000}"/>
    <cellStyle name="Millares 4 3 3 5 5 2" xfId="29761" xr:uid="{00000000-0005-0000-0000-000016250000}"/>
    <cellStyle name="Millares 4 3 3 5 6" xfId="17851" xr:uid="{00000000-0005-0000-0000-000017250000}"/>
    <cellStyle name="Millares 4 3 3 5 6 2" xfId="31042" xr:uid="{00000000-0005-0000-0000-000018250000}"/>
    <cellStyle name="Millares 4 3 3 5 7" xfId="19137" xr:uid="{00000000-0005-0000-0000-000019250000}"/>
    <cellStyle name="Millares 4 3 3 5 7 2" xfId="32328" xr:uid="{00000000-0005-0000-0000-00001A250000}"/>
    <cellStyle name="Millares 4 3 3 5 8" xfId="20441" xr:uid="{00000000-0005-0000-0000-00001B250000}"/>
    <cellStyle name="Millares 4 3 3 5 8 2" xfId="33630" xr:uid="{00000000-0005-0000-0000-00001C250000}"/>
    <cellStyle name="Millares 4 3 3 5 9" xfId="35155" xr:uid="{00000000-0005-0000-0000-00001D250000}"/>
    <cellStyle name="Millares 4 3 3 6" xfId="12587" xr:uid="{00000000-0005-0000-0000-00001E250000}"/>
    <cellStyle name="Millares 4 3 3 6 10" xfId="25779" xr:uid="{00000000-0005-0000-0000-00001F250000}"/>
    <cellStyle name="Millares 4 3 3 6 11" xfId="22081" xr:uid="{00000000-0005-0000-0000-000020250000}"/>
    <cellStyle name="Millares 4 3 3 6 2" xfId="13523" xr:uid="{00000000-0005-0000-0000-000021250000}"/>
    <cellStyle name="Millares 4 3 3 6 2 2" xfId="26714" xr:uid="{00000000-0005-0000-0000-000022250000}"/>
    <cellStyle name="Millares 4 3 3 6 3" xfId="14572" xr:uid="{00000000-0005-0000-0000-000023250000}"/>
    <cellStyle name="Millares 4 3 3 6 3 2" xfId="27763" xr:uid="{00000000-0005-0000-0000-000024250000}"/>
    <cellStyle name="Millares 4 3 3 6 4" xfId="15628" xr:uid="{00000000-0005-0000-0000-000025250000}"/>
    <cellStyle name="Millares 4 3 3 6 4 2" xfId="28819" xr:uid="{00000000-0005-0000-0000-000026250000}"/>
    <cellStyle name="Millares 4 3 3 6 5" xfId="16684" xr:uid="{00000000-0005-0000-0000-000027250000}"/>
    <cellStyle name="Millares 4 3 3 6 5 2" xfId="29875" xr:uid="{00000000-0005-0000-0000-000028250000}"/>
    <cellStyle name="Millares 4 3 3 6 6" xfId="17965" xr:uid="{00000000-0005-0000-0000-000029250000}"/>
    <cellStyle name="Millares 4 3 3 6 6 2" xfId="31156" xr:uid="{00000000-0005-0000-0000-00002A250000}"/>
    <cellStyle name="Millares 4 3 3 6 7" xfId="19251" xr:uid="{00000000-0005-0000-0000-00002B250000}"/>
    <cellStyle name="Millares 4 3 3 6 7 2" xfId="32442" xr:uid="{00000000-0005-0000-0000-00002C250000}"/>
    <cellStyle name="Millares 4 3 3 6 8" xfId="20555" xr:uid="{00000000-0005-0000-0000-00002D250000}"/>
    <cellStyle name="Millares 4 3 3 6 8 2" xfId="33744" xr:uid="{00000000-0005-0000-0000-00002E250000}"/>
    <cellStyle name="Millares 4 3 3 6 9" xfId="35269" xr:uid="{00000000-0005-0000-0000-00002F250000}"/>
    <cellStyle name="Millares 4 3 3 7" xfId="13674" xr:uid="{00000000-0005-0000-0000-000030250000}"/>
    <cellStyle name="Millares 4 3 3 7 10" xfId="22232" xr:uid="{00000000-0005-0000-0000-000031250000}"/>
    <cellStyle name="Millares 4 3 3 7 2" xfId="14723" xr:uid="{00000000-0005-0000-0000-000032250000}"/>
    <cellStyle name="Millares 4 3 3 7 2 2" xfId="27914" xr:uid="{00000000-0005-0000-0000-000033250000}"/>
    <cellStyle name="Millares 4 3 3 7 3" xfId="15779" xr:uid="{00000000-0005-0000-0000-000034250000}"/>
    <cellStyle name="Millares 4 3 3 7 3 2" xfId="28970" xr:uid="{00000000-0005-0000-0000-000035250000}"/>
    <cellStyle name="Millares 4 3 3 7 4" xfId="16835" xr:uid="{00000000-0005-0000-0000-000036250000}"/>
    <cellStyle name="Millares 4 3 3 7 4 2" xfId="30026" xr:uid="{00000000-0005-0000-0000-000037250000}"/>
    <cellStyle name="Millares 4 3 3 7 5" xfId="18116" xr:uid="{00000000-0005-0000-0000-000038250000}"/>
    <cellStyle name="Millares 4 3 3 7 5 2" xfId="31307" xr:uid="{00000000-0005-0000-0000-000039250000}"/>
    <cellStyle name="Millares 4 3 3 7 6" xfId="19402" xr:uid="{00000000-0005-0000-0000-00003A250000}"/>
    <cellStyle name="Millares 4 3 3 7 6 2" xfId="32593" xr:uid="{00000000-0005-0000-0000-00003B250000}"/>
    <cellStyle name="Millares 4 3 3 7 7" xfId="20706" xr:uid="{00000000-0005-0000-0000-00003C250000}"/>
    <cellStyle name="Millares 4 3 3 7 7 2" xfId="33895" xr:uid="{00000000-0005-0000-0000-00003D250000}"/>
    <cellStyle name="Millares 4 3 3 7 8" xfId="35420" xr:uid="{00000000-0005-0000-0000-00003E250000}"/>
    <cellStyle name="Millares 4 3 3 7 9" xfId="26865" xr:uid="{00000000-0005-0000-0000-00003F250000}"/>
    <cellStyle name="Millares 4 3 3 8" xfId="12896" xr:uid="{00000000-0005-0000-0000-000040250000}"/>
    <cellStyle name="Millares 4 3 3 8 2" xfId="16957" xr:uid="{00000000-0005-0000-0000-000041250000}"/>
    <cellStyle name="Millares 4 3 3 8 2 2" xfId="30148" xr:uid="{00000000-0005-0000-0000-000042250000}"/>
    <cellStyle name="Millares 4 3 3 8 3" xfId="18237" xr:uid="{00000000-0005-0000-0000-000043250000}"/>
    <cellStyle name="Millares 4 3 3 8 3 2" xfId="31428" xr:uid="{00000000-0005-0000-0000-000044250000}"/>
    <cellStyle name="Millares 4 3 3 8 4" xfId="19523" xr:uid="{00000000-0005-0000-0000-000045250000}"/>
    <cellStyle name="Millares 4 3 3 8 4 2" xfId="32714" xr:uid="{00000000-0005-0000-0000-000046250000}"/>
    <cellStyle name="Millares 4 3 3 8 5" xfId="20827" xr:uid="{00000000-0005-0000-0000-000047250000}"/>
    <cellStyle name="Millares 4 3 3 8 5 2" xfId="34016" xr:uid="{00000000-0005-0000-0000-000048250000}"/>
    <cellStyle name="Millares 4 3 3 8 6" xfId="35541" xr:uid="{00000000-0005-0000-0000-000049250000}"/>
    <cellStyle name="Millares 4 3 3 8 7" xfId="26087" xr:uid="{00000000-0005-0000-0000-00004A250000}"/>
    <cellStyle name="Millares 4 3 3 8 8" xfId="22353" xr:uid="{00000000-0005-0000-0000-00004B250000}"/>
    <cellStyle name="Millares 4 3 3 9" xfId="13945" xr:uid="{00000000-0005-0000-0000-00004C250000}"/>
    <cellStyle name="Millares 4 3 3 9 2" xfId="21072" xr:uid="{00000000-0005-0000-0000-00004D250000}"/>
    <cellStyle name="Millares 4 3 3 9 2 2" xfId="34261" xr:uid="{00000000-0005-0000-0000-00004E250000}"/>
    <cellStyle name="Millares 4 3 3 9 3" xfId="35786" xr:uid="{00000000-0005-0000-0000-00004F250000}"/>
    <cellStyle name="Millares 4 3 3 9 4" xfId="27136" xr:uid="{00000000-0005-0000-0000-000050250000}"/>
    <cellStyle name="Millares 4 3 3 9 5" xfId="22598" xr:uid="{00000000-0005-0000-0000-000051250000}"/>
    <cellStyle name="Millares 4 3 4" xfId="12000" xr:uid="{00000000-0005-0000-0000-000052250000}"/>
    <cellStyle name="Millares 4 3 4 10" xfId="24351" xr:uid="{00000000-0005-0000-0000-000053250000}"/>
    <cellStyle name="Millares 4 3 4 10 2" xfId="37530" xr:uid="{00000000-0005-0000-0000-000054250000}"/>
    <cellStyle name="Millares 4 3 4 11" xfId="24602" xr:uid="{00000000-0005-0000-0000-000055250000}"/>
    <cellStyle name="Millares 4 3 4 11 2" xfId="37781" xr:uid="{00000000-0005-0000-0000-000056250000}"/>
    <cellStyle name="Millares 4 3 4 12" xfId="34687" xr:uid="{00000000-0005-0000-0000-000057250000}"/>
    <cellStyle name="Millares 4 3 4 13" xfId="25192" xr:uid="{00000000-0005-0000-0000-000058250000}"/>
    <cellStyle name="Millares 4 3 4 14" xfId="21499" xr:uid="{00000000-0005-0000-0000-000059250000}"/>
    <cellStyle name="Millares 4 3 4 2" xfId="12941" xr:uid="{00000000-0005-0000-0000-00005A250000}"/>
    <cellStyle name="Millares 4 3 4 2 2" xfId="17034" xr:uid="{00000000-0005-0000-0000-00005B250000}"/>
    <cellStyle name="Millares 4 3 4 2 2 2" xfId="30225" xr:uid="{00000000-0005-0000-0000-00005C250000}"/>
    <cellStyle name="Millares 4 3 4 2 3" xfId="18314" xr:uid="{00000000-0005-0000-0000-00005D250000}"/>
    <cellStyle name="Millares 4 3 4 2 3 2" xfId="31505" xr:uid="{00000000-0005-0000-0000-00005E250000}"/>
    <cellStyle name="Millares 4 3 4 2 4" xfId="19600" xr:uid="{00000000-0005-0000-0000-00005F250000}"/>
    <cellStyle name="Millares 4 3 4 2 4 2" xfId="32791" xr:uid="{00000000-0005-0000-0000-000060250000}"/>
    <cellStyle name="Millares 4 3 4 2 5" xfId="20904" xr:uid="{00000000-0005-0000-0000-000061250000}"/>
    <cellStyle name="Millares 4 3 4 2 5 2" xfId="34093" xr:uid="{00000000-0005-0000-0000-000062250000}"/>
    <cellStyle name="Millares 4 3 4 2 6" xfId="35618" xr:uid="{00000000-0005-0000-0000-000063250000}"/>
    <cellStyle name="Millares 4 3 4 2 7" xfId="26132" xr:uid="{00000000-0005-0000-0000-000064250000}"/>
    <cellStyle name="Millares 4 3 4 2 8" xfId="22430" xr:uid="{00000000-0005-0000-0000-000065250000}"/>
    <cellStyle name="Millares 4 3 4 3" xfId="13990" xr:uid="{00000000-0005-0000-0000-000066250000}"/>
    <cellStyle name="Millares 4 3 4 3 2" xfId="21149" xr:uid="{00000000-0005-0000-0000-000067250000}"/>
    <cellStyle name="Millares 4 3 4 3 2 2" xfId="34338" xr:uid="{00000000-0005-0000-0000-000068250000}"/>
    <cellStyle name="Millares 4 3 4 3 3" xfId="35863" xr:uid="{00000000-0005-0000-0000-000069250000}"/>
    <cellStyle name="Millares 4 3 4 3 4" xfId="27181" xr:uid="{00000000-0005-0000-0000-00006A250000}"/>
    <cellStyle name="Millares 4 3 4 3 5" xfId="22675" xr:uid="{00000000-0005-0000-0000-00006B250000}"/>
    <cellStyle name="Millares 4 3 4 4" xfId="15046" xr:uid="{00000000-0005-0000-0000-00006C250000}"/>
    <cellStyle name="Millares 4 3 4 4 2" xfId="36103" xr:uid="{00000000-0005-0000-0000-00006D250000}"/>
    <cellStyle name="Millares 4 3 4 4 3" xfId="28237" xr:uid="{00000000-0005-0000-0000-00006E250000}"/>
    <cellStyle name="Millares 4 3 4 4 4" xfId="22915" xr:uid="{00000000-0005-0000-0000-00006F250000}"/>
    <cellStyle name="Millares 4 3 4 5" xfId="16102" xr:uid="{00000000-0005-0000-0000-000070250000}"/>
    <cellStyle name="Millares 4 3 4 5 2" xfId="36333" xr:uid="{00000000-0005-0000-0000-000071250000}"/>
    <cellStyle name="Millares 4 3 4 5 3" xfId="29293" xr:uid="{00000000-0005-0000-0000-000072250000}"/>
    <cellStyle name="Millares 4 3 4 5 4" xfId="23145" xr:uid="{00000000-0005-0000-0000-000073250000}"/>
    <cellStyle name="Millares 4 3 4 6" xfId="17383" xr:uid="{00000000-0005-0000-0000-000074250000}"/>
    <cellStyle name="Millares 4 3 4 6 2" xfId="36588" xr:uid="{00000000-0005-0000-0000-000075250000}"/>
    <cellStyle name="Millares 4 3 4 6 3" xfId="30574" xr:uid="{00000000-0005-0000-0000-000076250000}"/>
    <cellStyle name="Millares 4 3 4 6 4" xfId="23409" xr:uid="{00000000-0005-0000-0000-000077250000}"/>
    <cellStyle name="Millares 4 3 4 7" xfId="18669" xr:uid="{00000000-0005-0000-0000-000078250000}"/>
    <cellStyle name="Millares 4 3 4 7 2" xfId="36843" xr:uid="{00000000-0005-0000-0000-000079250000}"/>
    <cellStyle name="Millares 4 3 4 7 3" xfId="31860" xr:uid="{00000000-0005-0000-0000-00007A250000}"/>
    <cellStyle name="Millares 4 3 4 7 4" xfId="23664" xr:uid="{00000000-0005-0000-0000-00007B250000}"/>
    <cellStyle name="Millares 4 3 4 8" xfId="19973" xr:uid="{00000000-0005-0000-0000-00007C250000}"/>
    <cellStyle name="Millares 4 3 4 8 2" xfId="37072" xr:uid="{00000000-0005-0000-0000-00007D250000}"/>
    <cellStyle name="Millares 4 3 4 8 3" xfId="33162" xr:uid="{00000000-0005-0000-0000-00007E250000}"/>
    <cellStyle name="Millares 4 3 4 8 4" xfId="23893" xr:uid="{00000000-0005-0000-0000-00007F250000}"/>
    <cellStyle name="Millares 4 3 4 9" xfId="24122" xr:uid="{00000000-0005-0000-0000-000080250000}"/>
    <cellStyle name="Millares 4 3 4 9 2" xfId="37301" xr:uid="{00000000-0005-0000-0000-000081250000}"/>
    <cellStyle name="Millares 4 3 5" xfId="12075" xr:uid="{00000000-0005-0000-0000-000082250000}"/>
    <cellStyle name="Millares 4 3 5 10" xfId="25267" xr:uid="{00000000-0005-0000-0000-000083250000}"/>
    <cellStyle name="Millares 4 3 5 11" xfId="21573" xr:uid="{00000000-0005-0000-0000-000084250000}"/>
    <cellStyle name="Millares 4 3 5 2" xfId="13015" xr:uid="{00000000-0005-0000-0000-000085250000}"/>
    <cellStyle name="Millares 4 3 5 2 2" xfId="26206" xr:uid="{00000000-0005-0000-0000-000086250000}"/>
    <cellStyle name="Millares 4 3 5 3" xfId="14064" xr:uid="{00000000-0005-0000-0000-000087250000}"/>
    <cellStyle name="Millares 4 3 5 3 2" xfId="27255" xr:uid="{00000000-0005-0000-0000-000088250000}"/>
    <cellStyle name="Millares 4 3 5 4" xfId="15120" xr:uid="{00000000-0005-0000-0000-000089250000}"/>
    <cellStyle name="Millares 4 3 5 4 2" xfId="28311" xr:uid="{00000000-0005-0000-0000-00008A250000}"/>
    <cellStyle name="Millares 4 3 5 5" xfId="16176" xr:uid="{00000000-0005-0000-0000-00008B250000}"/>
    <cellStyle name="Millares 4 3 5 5 2" xfId="29367" xr:uid="{00000000-0005-0000-0000-00008C250000}"/>
    <cellStyle name="Millares 4 3 5 6" xfId="17457" xr:uid="{00000000-0005-0000-0000-00008D250000}"/>
    <cellStyle name="Millares 4 3 5 6 2" xfId="30648" xr:uid="{00000000-0005-0000-0000-00008E250000}"/>
    <cellStyle name="Millares 4 3 5 7" xfId="18743" xr:uid="{00000000-0005-0000-0000-00008F250000}"/>
    <cellStyle name="Millares 4 3 5 7 2" xfId="31934" xr:uid="{00000000-0005-0000-0000-000090250000}"/>
    <cellStyle name="Millares 4 3 5 8" xfId="20047" xr:uid="{00000000-0005-0000-0000-000091250000}"/>
    <cellStyle name="Millares 4 3 5 8 2" xfId="33236" xr:uid="{00000000-0005-0000-0000-000092250000}"/>
    <cellStyle name="Millares 4 3 5 9" xfId="34761" xr:uid="{00000000-0005-0000-0000-000093250000}"/>
    <cellStyle name="Millares 4 3 6" xfId="12171" xr:uid="{00000000-0005-0000-0000-000094250000}"/>
    <cellStyle name="Millares 4 3 6 10" xfId="25363" xr:uid="{00000000-0005-0000-0000-000095250000}"/>
    <cellStyle name="Millares 4 3 6 11" xfId="21669" xr:uid="{00000000-0005-0000-0000-000096250000}"/>
    <cellStyle name="Millares 4 3 6 2" xfId="13111" xr:uid="{00000000-0005-0000-0000-000097250000}"/>
    <cellStyle name="Millares 4 3 6 2 2" xfId="26302" xr:uid="{00000000-0005-0000-0000-000098250000}"/>
    <cellStyle name="Millares 4 3 6 3" xfId="14160" xr:uid="{00000000-0005-0000-0000-000099250000}"/>
    <cellStyle name="Millares 4 3 6 3 2" xfId="27351" xr:uid="{00000000-0005-0000-0000-00009A250000}"/>
    <cellStyle name="Millares 4 3 6 4" xfId="15216" xr:uid="{00000000-0005-0000-0000-00009B250000}"/>
    <cellStyle name="Millares 4 3 6 4 2" xfId="28407" xr:uid="{00000000-0005-0000-0000-00009C250000}"/>
    <cellStyle name="Millares 4 3 6 5" xfId="16272" xr:uid="{00000000-0005-0000-0000-00009D250000}"/>
    <cellStyle name="Millares 4 3 6 5 2" xfId="29463" xr:uid="{00000000-0005-0000-0000-00009E250000}"/>
    <cellStyle name="Millares 4 3 6 6" xfId="17553" xr:uid="{00000000-0005-0000-0000-00009F250000}"/>
    <cellStyle name="Millares 4 3 6 6 2" xfId="30744" xr:uid="{00000000-0005-0000-0000-0000A0250000}"/>
    <cellStyle name="Millares 4 3 6 7" xfId="18839" xr:uid="{00000000-0005-0000-0000-0000A1250000}"/>
    <cellStyle name="Millares 4 3 6 7 2" xfId="32030" xr:uid="{00000000-0005-0000-0000-0000A2250000}"/>
    <cellStyle name="Millares 4 3 6 8" xfId="20143" xr:uid="{00000000-0005-0000-0000-0000A3250000}"/>
    <cellStyle name="Millares 4 3 6 8 2" xfId="33332" xr:uid="{00000000-0005-0000-0000-0000A4250000}"/>
    <cellStyle name="Millares 4 3 6 9" xfId="34857" xr:uid="{00000000-0005-0000-0000-0000A5250000}"/>
    <cellStyle name="Millares 4 3 7" xfId="12276" xr:uid="{00000000-0005-0000-0000-0000A6250000}"/>
    <cellStyle name="Millares 4 3 7 10" xfId="25468" xr:uid="{00000000-0005-0000-0000-0000A7250000}"/>
    <cellStyle name="Millares 4 3 7 11" xfId="21774" xr:uid="{00000000-0005-0000-0000-0000A8250000}"/>
    <cellStyle name="Millares 4 3 7 2" xfId="13216" xr:uid="{00000000-0005-0000-0000-0000A9250000}"/>
    <cellStyle name="Millares 4 3 7 2 2" xfId="26407" xr:uid="{00000000-0005-0000-0000-0000AA250000}"/>
    <cellStyle name="Millares 4 3 7 3" xfId="14265" xr:uid="{00000000-0005-0000-0000-0000AB250000}"/>
    <cellStyle name="Millares 4 3 7 3 2" xfId="27456" xr:uid="{00000000-0005-0000-0000-0000AC250000}"/>
    <cellStyle name="Millares 4 3 7 4" xfId="15321" xr:uid="{00000000-0005-0000-0000-0000AD250000}"/>
    <cellStyle name="Millares 4 3 7 4 2" xfId="28512" xr:uid="{00000000-0005-0000-0000-0000AE250000}"/>
    <cellStyle name="Millares 4 3 7 5" xfId="16377" xr:uid="{00000000-0005-0000-0000-0000AF250000}"/>
    <cellStyle name="Millares 4 3 7 5 2" xfId="29568" xr:uid="{00000000-0005-0000-0000-0000B0250000}"/>
    <cellStyle name="Millares 4 3 7 6" xfId="17658" xr:uid="{00000000-0005-0000-0000-0000B1250000}"/>
    <cellStyle name="Millares 4 3 7 6 2" xfId="30849" xr:uid="{00000000-0005-0000-0000-0000B2250000}"/>
    <cellStyle name="Millares 4 3 7 7" xfId="18944" xr:uid="{00000000-0005-0000-0000-0000B3250000}"/>
    <cellStyle name="Millares 4 3 7 7 2" xfId="32135" xr:uid="{00000000-0005-0000-0000-0000B4250000}"/>
    <cellStyle name="Millares 4 3 7 8" xfId="20248" xr:uid="{00000000-0005-0000-0000-0000B5250000}"/>
    <cellStyle name="Millares 4 3 7 8 2" xfId="33437" xr:uid="{00000000-0005-0000-0000-0000B6250000}"/>
    <cellStyle name="Millares 4 3 7 9" xfId="34962" xr:uid="{00000000-0005-0000-0000-0000B7250000}"/>
    <cellStyle name="Millares 4 3 8" xfId="12441" xr:uid="{00000000-0005-0000-0000-0000B8250000}"/>
    <cellStyle name="Millares 4 3 8 10" xfId="25633" xr:uid="{00000000-0005-0000-0000-0000B9250000}"/>
    <cellStyle name="Millares 4 3 8 11" xfId="21935" xr:uid="{00000000-0005-0000-0000-0000BA250000}"/>
    <cellStyle name="Millares 4 3 8 2" xfId="13377" xr:uid="{00000000-0005-0000-0000-0000BB250000}"/>
    <cellStyle name="Millares 4 3 8 2 2" xfId="26568" xr:uid="{00000000-0005-0000-0000-0000BC250000}"/>
    <cellStyle name="Millares 4 3 8 3" xfId="14426" xr:uid="{00000000-0005-0000-0000-0000BD250000}"/>
    <cellStyle name="Millares 4 3 8 3 2" xfId="27617" xr:uid="{00000000-0005-0000-0000-0000BE250000}"/>
    <cellStyle name="Millares 4 3 8 4" xfId="15482" xr:uid="{00000000-0005-0000-0000-0000BF250000}"/>
    <cellStyle name="Millares 4 3 8 4 2" xfId="28673" xr:uid="{00000000-0005-0000-0000-0000C0250000}"/>
    <cellStyle name="Millares 4 3 8 5" xfId="16538" xr:uid="{00000000-0005-0000-0000-0000C1250000}"/>
    <cellStyle name="Millares 4 3 8 5 2" xfId="29729" xr:uid="{00000000-0005-0000-0000-0000C2250000}"/>
    <cellStyle name="Millares 4 3 8 6" xfId="17819" xr:uid="{00000000-0005-0000-0000-0000C3250000}"/>
    <cellStyle name="Millares 4 3 8 6 2" xfId="31010" xr:uid="{00000000-0005-0000-0000-0000C4250000}"/>
    <cellStyle name="Millares 4 3 8 7" xfId="19105" xr:uid="{00000000-0005-0000-0000-0000C5250000}"/>
    <cellStyle name="Millares 4 3 8 7 2" xfId="32296" xr:uid="{00000000-0005-0000-0000-0000C6250000}"/>
    <cellStyle name="Millares 4 3 8 8" xfId="20409" xr:uid="{00000000-0005-0000-0000-0000C7250000}"/>
    <cellStyle name="Millares 4 3 8 8 2" xfId="33598" xr:uid="{00000000-0005-0000-0000-0000C8250000}"/>
    <cellStyle name="Millares 4 3 8 9" xfId="35123" xr:uid="{00000000-0005-0000-0000-0000C9250000}"/>
    <cellStyle name="Millares 4 3 9" xfId="12555" xr:uid="{00000000-0005-0000-0000-0000CA250000}"/>
    <cellStyle name="Millares 4 3 9 10" xfId="25747" xr:uid="{00000000-0005-0000-0000-0000CB250000}"/>
    <cellStyle name="Millares 4 3 9 11" xfId="22049" xr:uid="{00000000-0005-0000-0000-0000CC250000}"/>
    <cellStyle name="Millares 4 3 9 2" xfId="13491" xr:uid="{00000000-0005-0000-0000-0000CD250000}"/>
    <cellStyle name="Millares 4 3 9 2 2" xfId="26682" xr:uid="{00000000-0005-0000-0000-0000CE250000}"/>
    <cellStyle name="Millares 4 3 9 3" xfId="14540" xr:uid="{00000000-0005-0000-0000-0000CF250000}"/>
    <cellStyle name="Millares 4 3 9 3 2" xfId="27731" xr:uid="{00000000-0005-0000-0000-0000D0250000}"/>
    <cellStyle name="Millares 4 3 9 4" xfId="15596" xr:uid="{00000000-0005-0000-0000-0000D1250000}"/>
    <cellStyle name="Millares 4 3 9 4 2" xfId="28787" xr:uid="{00000000-0005-0000-0000-0000D2250000}"/>
    <cellStyle name="Millares 4 3 9 5" xfId="16652" xr:uid="{00000000-0005-0000-0000-0000D3250000}"/>
    <cellStyle name="Millares 4 3 9 5 2" xfId="29843" xr:uid="{00000000-0005-0000-0000-0000D4250000}"/>
    <cellStyle name="Millares 4 3 9 6" xfId="17933" xr:uid="{00000000-0005-0000-0000-0000D5250000}"/>
    <cellStyle name="Millares 4 3 9 6 2" xfId="31124" xr:uid="{00000000-0005-0000-0000-0000D6250000}"/>
    <cellStyle name="Millares 4 3 9 7" xfId="19219" xr:uid="{00000000-0005-0000-0000-0000D7250000}"/>
    <cellStyle name="Millares 4 3 9 7 2" xfId="32410" xr:uid="{00000000-0005-0000-0000-0000D8250000}"/>
    <cellStyle name="Millares 4 3 9 8" xfId="20523" xr:uid="{00000000-0005-0000-0000-0000D9250000}"/>
    <cellStyle name="Millares 4 3 9 8 2" xfId="33712" xr:uid="{00000000-0005-0000-0000-0000DA250000}"/>
    <cellStyle name="Millares 4 3 9 9" xfId="35237" xr:uid="{00000000-0005-0000-0000-0000DB250000}"/>
    <cellStyle name="Millares 4 4" xfId="169" xr:uid="{00000000-0005-0000-0000-0000DC250000}"/>
    <cellStyle name="Millares 4 4 10" xfId="12718" xr:uid="{00000000-0005-0000-0000-0000DD250000}"/>
    <cellStyle name="Millares 4 4 10 2" xfId="16973" xr:uid="{00000000-0005-0000-0000-0000DE250000}"/>
    <cellStyle name="Millares 4 4 10 2 2" xfId="30164" xr:uid="{00000000-0005-0000-0000-0000DF250000}"/>
    <cellStyle name="Millares 4 4 10 3" xfId="18253" xr:uid="{00000000-0005-0000-0000-0000E0250000}"/>
    <cellStyle name="Millares 4 4 10 3 2" xfId="31444" xr:uid="{00000000-0005-0000-0000-0000E1250000}"/>
    <cellStyle name="Millares 4 4 10 4" xfId="19539" xr:uid="{00000000-0005-0000-0000-0000E2250000}"/>
    <cellStyle name="Millares 4 4 10 4 2" xfId="32730" xr:uid="{00000000-0005-0000-0000-0000E3250000}"/>
    <cellStyle name="Millares 4 4 10 5" xfId="20843" xr:uid="{00000000-0005-0000-0000-0000E4250000}"/>
    <cellStyle name="Millares 4 4 10 5 2" xfId="34032" xr:uid="{00000000-0005-0000-0000-0000E5250000}"/>
    <cellStyle name="Millares 4 4 10 6" xfId="35557" xr:uid="{00000000-0005-0000-0000-0000E6250000}"/>
    <cellStyle name="Millares 4 4 10 7" xfId="25909" xr:uid="{00000000-0005-0000-0000-0000E7250000}"/>
    <cellStyle name="Millares 4 4 10 8" xfId="22369" xr:uid="{00000000-0005-0000-0000-0000E8250000}"/>
    <cellStyle name="Millares 4 4 11" xfId="13767" xr:uid="{00000000-0005-0000-0000-0000E9250000}"/>
    <cellStyle name="Millares 4 4 11 2" xfId="21088" xr:uid="{00000000-0005-0000-0000-0000EA250000}"/>
    <cellStyle name="Millares 4 4 11 2 2" xfId="34277" xr:uid="{00000000-0005-0000-0000-0000EB250000}"/>
    <cellStyle name="Millares 4 4 11 3" xfId="35802" xr:uid="{00000000-0005-0000-0000-0000EC250000}"/>
    <cellStyle name="Millares 4 4 11 4" xfId="26958" xr:uid="{00000000-0005-0000-0000-0000ED250000}"/>
    <cellStyle name="Millares 4 4 11 5" xfId="22614" xr:uid="{00000000-0005-0000-0000-0000EE250000}"/>
    <cellStyle name="Millares 4 4 12" xfId="14823" xr:uid="{00000000-0005-0000-0000-0000EF250000}"/>
    <cellStyle name="Millares 4 4 12 2" xfId="36042" xr:uid="{00000000-0005-0000-0000-0000F0250000}"/>
    <cellStyle name="Millares 4 4 12 3" xfId="28014" xr:uid="{00000000-0005-0000-0000-0000F1250000}"/>
    <cellStyle name="Millares 4 4 12 4" xfId="22854" xr:uid="{00000000-0005-0000-0000-0000F2250000}"/>
    <cellStyle name="Millares 4 4 13" xfId="15879" xr:uid="{00000000-0005-0000-0000-0000F3250000}"/>
    <cellStyle name="Millares 4 4 13 2" xfId="36272" xr:uid="{00000000-0005-0000-0000-0000F4250000}"/>
    <cellStyle name="Millares 4 4 13 3" xfId="29070" xr:uid="{00000000-0005-0000-0000-0000F5250000}"/>
    <cellStyle name="Millares 4 4 13 4" xfId="23084" xr:uid="{00000000-0005-0000-0000-0000F6250000}"/>
    <cellStyle name="Millares 4 4 14" xfId="17160" xr:uid="{00000000-0005-0000-0000-0000F7250000}"/>
    <cellStyle name="Millares 4 4 14 2" xfId="36527" xr:uid="{00000000-0005-0000-0000-0000F8250000}"/>
    <cellStyle name="Millares 4 4 14 3" xfId="30351" xr:uid="{00000000-0005-0000-0000-0000F9250000}"/>
    <cellStyle name="Millares 4 4 14 4" xfId="23348" xr:uid="{00000000-0005-0000-0000-0000FA250000}"/>
    <cellStyle name="Millares 4 4 15" xfId="18446" xr:uid="{00000000-0005-0000-0000-0000FB250000}"/>
    <cellStyle name="Millares 4 4 15 2" xfId="36782" xr:uid="{00000000-0005-0000-0000-0000FC250000}"/>
    <cellStyle name="Millares 4 4 15 3" xfId="31637" xr:uid="{00000000-0005-0000-0000-0000FD250000}"/>
    <cellStyle name="Millares 4 4 15 4" xfId="23603" xr:uid="{00000000-0005-0000-0000-0000FE250000}"/>
    <cellStyle name="Millares 4 4 16" xfId="19750" xr:uid="{00000000-0005-0000-0000-0000FF250000}"/>
    <cellStyle name="Millares 4 4 16 2" xfId="37011" xr:uid="{00000000-0005-0000-0000-000000260000}"/>
    <cellStyle name="Millares 4 4 16 3" xfId="32939" xr:uid="{00000000-0005-0000-0000-000001260000}"/>
    <cellStyle name="Millares 4 4 16 4" xfId="23832" xr:uid="{00000000-0005-0000-0000-000002260000}"/>
    <cellStyle name="Millares 4 4 17" xfId="24061" xr:uid="{00000000-0005-0000-0000-000003260000}"/>
    <cellStyle name="Millares 4 4 17 2" xfId="37240" xr:uid="{00000000-0005-0000-0000-000004260000}"/>
    <cellStyle name="Millares 4 4 18" xfId="24290" xr:uid="{00000000-0005-0000-0000-000005260000}"/>
    <cellStyle name="Millares 4 4 18 2" xfId="37469" xr:uid="{00000000-0005-0000-0000-000006260000}"/>
    <cellStyle name="Millares 4 4 19" xfId="24541" xr:uid="{00000000-0005-0000-0000-000007260000}"/>
    <cellStyle name="Millares 4 4 19 2" xfId="37720" xr:uid="{00000000-0005-0000-0000-000008260000}"/>
    <cellStyle name="Millares 4 4 2" xfId="4451" xr:uid="{00000000-0005-0000-0000-000009260000}"/>
    <cellStyle name="Millares 4 4 2 10" xfId="24399" xr:uid="{00000000-0005-0000-0000-00000A260000}"/>
    <cellStyle name="Millares 4 4 2 10 2" xfId="37578" xr:uid="{00000000-0005-0000-0000-00000B260000}"/>
    <cellStyle name="Millares 4 4 2 11" xfId="24650" xr:uid="{00000000-0005-0000-0000-00000C260000}"/>
    <cellStyle name="Millares 4 4 2 11 2" xfId="37829" xr:uid="{00000000-0005-0000-0000-00000D260000}"/>
    <cellStyle name="Millares 4 4 2 12" xfId="34537" xr:uid="{00000000-0005-0000-0000-00000E260000}"/>
    <cellStyle name="Millares 4 4 2 13" xfId="24966" xr:uid="{00000000-0005-0000-0000-00000F260000}"/>
    <cellStyle name="Millares 4 4 2 14" xfId="21349" xr:uid="{00000000-0005-0000-0000-000010260000}"/>
    <cellStyle name="Millares 4 4 2 2" xfId="12791" xr:uid="{00000000-0005-0000-0000-000011260000}"/>
    <cellStyle name="Millares 4 4 2 2 2" xfId="17082" xr:uid="{00000000-0005-0000-0000-000012260000}"/>
    <cellStyle name="Millares 4 4 2 2 2 2" xfId="30273" xr:uid="{00000000-0005-0000-0000-000013260000}"/>
    <cellStyle name="Millares 4 4 2 2 3" xfId="18362" xr:uid="{00000000-0005-0000-0000-000014260000}"/>
    <cellStyle name="Millares 4 4 2 2 3 2" xfId="31553" xr:uid="{00000000-0005-0000-0000-000015260000}"/>
    <cellStyle name="Millares 4 4 2 2 4" xfId="19648" xr:uid="{00000000-0005-0000-0000-000016260000}"/>
    <cellStyle name="Millares 4 4 2 2 4 2" xfId="32839" xr:uid="{00000000-0005-0000-0000-000017260000}"/>
    <cellStyle name="Millares 4 4 2 2 5" xfId="20952" xr:uid="{00000000-0005-0000-0000-000018260000}"/>
    <cellStyle name="Millares 4 4 2 2 5 2" xfId="34141" xr:uid="{00000000-0005-0000-0000-000019260000}"/>
    <cellStyle name="Millares 4 4 2 2 6" xfId="35666" xr:uid="{00000000-0005-0000-0000-00001A260000}"/>
    <cellStyle name="Millares 4 4 2 2 7" xfId="25982" xr:uid="{00000000-0005-0000-0000-00001B260000}"/>
    <cellStyle name="Millares 4 4 2 2 8" xfId="22478" xr:uid="{00000000-0005-0000-0000-00001C260000}"/>
    <cellStyle name="Millares 4 4 2 3" xfId="13840" xr:uid="{00000000-0005-0000-0000-00001D260000}"/>
    <cellStyle name="Millares 4 4 2 3 2" xfId="21197" xr:uid="{00000000-0005-0000-0000-00001E260000}"/>
    <cellStyle name="Millares 4 4 2 3 2 2" xfId="34386" xr:uid="{00000000-0005-0000-0000-00001F260000}"/>
    <cellStyle name="Millares 4 4 2 3 3" xfId="35911" xr:uid="{00000000-0005-0000-0000-000020260000}"/>
    <cellStyle name="Millares 4 4 2 3 4" xfId="27031" xr:uid="{00000000-0005-0000-0000-000021260000}"/>
    <cellStyle name="Millares 4 4 2 3 5" xfId="22723" xr:uid="{00000000-0005-0000-0000-000022260000}"/>
    <cellStyle name="Millares 4 4 2 4" xfId="14896" xr:uid="{00000000-0005-0000-0000-000023260000}"/>
    <cellStyle name="Millares 4 4 2 4 2" xfId="36151" xr:uid="{00000000-0005-0000-0000-000024260000}"/>
    <cellStyle name="Millares 4 4 2 4 3" xfId="28087" xr:uid="{00000000-0005-0000-0000-000025260000}"/>
    <cellStyle name="Millares 4 4 2 4 4" xfId="22963" xr:uid="{00000000-0005-0000-0000-000026260000}"/>
    <cellStyle name="Millares 4 4 2 5" xfId="15952" xr:uid="{00000000-0005-0000-0000-000027260000}"/>
    <cellStyle name="Millares 4 4 2 5 2" xfId="36381" xr:uid="{00000000-0005-0000-0000-000028260000}"/>
    <cellStyle name="Millares 4 4 2 5 3" xfId="29143" xr:uid="{00000000-0005-0000-0000-000029260000}"/>
    <cellStyle name="Millares 4 4 2 5 4" xfId="23193" xr:uid="{00000000-0005-0000-0000-00002A260000}"/>
    <cellStyle name="Millares 4 4 2 6" xfId="17233" xr:uid="{00000000-0005-0000-0000-00002B260000}"/>
    <cellStyle name="Millares 4 4 2 6 2" xfId="36636" xr:uid="{00000000-0005-0000-0000-00002C260000}"/>
    <cellStyle name="Millares 4 4 2 6 3" xfId="30424" xr:uid="{00000000-0005-0000-0000-00002D260000}"/>
    <cellStyle name="Millares 4 4 2 6 4" xfId="23457" xr:uid="{00000000-0005-0000-0000-00002E260000}"/>
    <cellStyle name="Millares 4 4 2 7" xfId="18519" xr:uid="{00000000-0005-0000-0000-00002F260000}"/>
    <cellStyle name="Millares 4 4 2 7 2" xfId="36891" xr:uid="{00000000-0005-0000-0000-000030260000}"/>
    <cellStyle name="Millares 4 4 2 7 3" xfId="31710" xr:uid="{00000000-0005-0000-0000-000031260000}"/>
    <cellStyle name="Millares 4 4 2 7 4" xfId="23712" xr:uid="{00000000-0005-0000-0000-000032260000}"/>
    <cellStyle name="Millares 4 4 2 8" xfId="19823" xr:uid="{00000000-0005-0000-0000-000033260000}"/>
    <cellStyle name="Millares 4 4 2 8 2" xfId="37120" xr:uid="{00000000-0005-0000-0000-000034260000}"/>
    <cellStyle name="Millares 4 4 2 8 3" xfId="33012" xr:uid="{00000000-0005-0000-0000-000035260000}"/>
    <cellStyle name="Millares 4 4 2 8 4" xfId="23941" xr:uid="{00000000-0005-0000-0000-000036260000}"/>
    <cellStyle name="Millares 4 4 2 9" xfId="24170" xr:uid="{00000000-0005-0000-0000-000037260000}"/>
    <cellStyle name="Millares 4 4 2 9 2" xfId="37349" xr:uid="{00000000-0005-0000-0000-000038260000}"/>
    <cellStyle name="Millares 4 4 20" xfId="34464" xr:uid="{00000000-0005-0000-0000-000039260000}"/>
    <cellStyle name="Millares 4 4 21" xfId="24837" xr:uid="{00000000-0005-0000-0000-00003A260000}"/>
    <cellStyle name="Millares 4 4 22" xfId="21276" xr:uid="{00000000-0005-0000-0000-00003B260000}"/>
    <cellStyle name="Millares 4 4 23" xfId="37939" xr:uid="{00000000-0005-0000-0000-00003C260000}"/>
    <cellStyle name="Millares 4 4 24" xfId="37987" xr:uid="{00000000-0005-0000-0000-00003D260000}"/>
    <cellStyle name="Millares 4 4 3" xfId="12016" xr:uid="{00000000-0005-0000-0000-00003E260000}"/>
    <cellStyle name="Millares 4 4 3 10" xfId="25208" xr:uid="{00000000-0005-0000-0000-00003F260000}"/>
    <cellStyle name="Millares 4 4 3 11" xfId="21515" xr:uid="{00000000-0005-0000-0000-000040260000}"/>
    <cellStyle name="Millares 4 4 3 2" xfId="12957" xr:uid="{00000000-0005-0000-0000-000041260000}"/>
    <cellStyle name="Millares 4 4 3 2 2" xfId="26148" xr:uid="{00000000-0005-0000-0000-000042260000}"/>
    <cellStyle name="Millares 4 4 3 3" xfId="14006" xr:uid="{00000000-0005-0000-0000-000043260000}"/>
    <cellStyle name="Millares 4 4 3 3 2" xfId="27197" xr:uid="{00000000-0005-0000-0000-000044260000}"/>
    <cellStyle name="Millares 4 4 3 4" xfId="15062" xr:uid="{00000000-0005-0000-0000-000045260000}"/>
    <cellStyle name="Millares 4 4 3 4 2" xfId="28253" xr:uid="{00000000-0005-0000-0000-000046260000}"/>
    <cellStyle name="Millares 4 4 3 5" xfId="16118" xr:uid="{00000000-0005-0000-0000-000047260000}"/>
    <cellStyle name="Millares 4 4 3 5 2" xfId="29309" xr:uid="{00000000-0005-0000-0000-000048260000}"/>
    <cellStyle name="Millares 4 4 3 6" xfId="17399" xr:uid="{00000000-0005-0000-0000-000049260000}"/>
    <cellStyle name="Millares 4 4 3 6 2" xfId="30590" xr:uid="{00000000-0005-0000-0000-00004A260000}"/>
    <cellStyle name="Millares 4 4 3 7" xfId="18685" xr:uid="{00000000-0005-0000-0000-00004B260000}"/>
    <cellStyle name="Millares 4 4 3 7 2" xfId="31876" xr:uid="{00000000-0005-0000-0000-00004C260000}"/>
    <cellStyle name="Millares 4 4 3 8" xfId="19989" xr:uid="{00000000-0005-0000-0000-00004D260000}"/>
    <cellStyle name="Millares 4 4 3 8 2" xfId="33178" xr:uid="{00000000-0005-0000-0000-00004E260000}"/>
    <cellStyle name="Millares 4 4 3 9" xfId="34703" xr:uid="{00000000-0005-0000-0000-00004F260000}"/>
    <cellStyle name="Millares 4 4 4" xfId="12123" xr:uid="{00000000-0005-0000-0000-000050260000}"/>
    <cellStyle name="Millares 4 4 4 10" xfId="25315" xr:uid="{00000000-0005-0000-0000-000051260000}"/>
    <cellStyle name="Millares 4 4 4 11" xfId="21621" xr:uid="{00000000-0005-0000-0000-000052260000}"/>
    <cellStyle name="Millares 4 4 4 2" xfId="13063" xr:uid="{00000000-0005-0000-0000-000053260000}"/>
    <cellStyle name="Millares 4 4 4 2 2" xfId="26254" xr:uid="{00000000-0005-0000-0000-000054260000}"/>
    <cellStyle name="Millares 4 4 4 3" xfId="14112" xr:uid="{00000000-0005-0000-0000-000055260000}"/>
    <cellStyle name="Millares 4 4 4 3 2" xfId="27303" xr:uid="{00000000-0005-0000-0000-000056260000}"/>
    <cellStyle name="Millares 4 4 4 4" xfId="15168" xr:uid="{00000000-0005-0000-0000-000057260000}"/>
    <cellStyle name="Millares 4 4 4 4 2" xfId="28359" xr:uid="{00000000-0005-0000-0000-000058260000}"/>
    <cellStyle name="Millares 4 4 4 5" xfId="16224" xr:uid="{00000000-0005-0000-0000-000059260000}"/>
    <cellStyle name="Millares 4 4 4 5 2" xfId="29415" xr:uid="{00000000-0005-0000-0000-00005A260000}"/>
    <cellStyle name="Millares 4 4 4 6" xfId="17505" xr:uid="{00000000-0005-0000-0000-00005B260000}"/>
    <cellStyle name="Millares 4 4 4 6 2" xfId="30696" xr:uid="{00000000-0005-0000-0000-00005C260000}"/>
    <cellStyle name="Millares 4 4 4 7" xfId="18791" xr:uid="{00000000-0005-0000-0000-00005D260000}"/>
    <cellStyle name="Millares 4 4 4 7 2" xfId="31982" xr:uid="{00000000-0005-0000-0000-00005E260000}"/>
    <cellStyle name="Millares 4 4 4 8" xfId="20095" xr:uid="{00000000-0005-0000-0000-00005F260000}"/>
    <cellStyle name="Millares 4 4 4 8 2" xfId="33284" xr:uid="{00000000-0005-0000-0000-000060260000}"/>
    <cellStyle name="Millares 4 4 4 9" xfId="34809" xr:uid="{00000000-0005-0000-0000-000061260000}"/>
    <cellStyle name="Millares 4 4 5" xfId="12219" xr:uid="{00000000-0005-0000-0000-000062260000}"/>
    <cellStyle name="Millares 4 4 5 10" xfId="25411" xr:uid="{00000000-0005-0000-0000-000063260000}"/>
    <cellStyle name="Millares 4 4 5 11" xfId="21717" xr:uid="{00000000-0005-0000-0000-000064260000}"/>
    <cellStyle name="Millares 4 4 5 2" xfId="13159" xr:uid="{00000000-0005-0000-0000-000065260000}"/>
    <cellStyle name="Millares 4 4 5 2 2" xfId="26350" xr:uid="{00000000-0005-0000-0000-000066260000}"/>
    <cellStyle name="Millares 4 4 5 3" xfId="14208" xr:uid="{00000000-0005-0000-0000-000067260000}"/>
    <cellStyle name="Millares 4 4 5 3 2" xfId="27399" xr:uid="{00000000-0005-0000-0000-000068260000}"/>
    <cellStyle name="Millares 4 4 5 4" xfId="15264" xr:uid="{00000000-0005-0000-0000-000069260000}"/>
    <cellStyle name="Millares 4 4 5 4 2" xfId="28455" xr:uid="{00000000-0005-0000-0000-00006A260000}"/>
    <cellStyle name="Millares 4 4 5 5" xfId="16320" xr:uid="{00000000-0005-0000-0000-00006B260000}"/>
    <cellStyle name="Millares 4 4 5 5 2" xfId="29511" xr:uid="{00000000-0005-0000-0000-00006C260000}"/>
    <cellStyle name="Millares 4 4 5 6" xfId="17601" xr:uid="{00000000-0005-0000-0000-00006D260000}"/>
    <cellStyle name="Millares 4 4 5 6 2" xfId="30792" xr:uid="{00000000-0005-0000-0000-00006E260000}"/>
    <cellStyle name="Millares 4 4 5 7" xfId="18887" xr:uid="{00000000-0005-0000-0000-00006F260000}"/>
    <cellStyle name="Millares 4 4 5 7 2" xfId="32078" xr:uid="{00000000-0005-0000-0000-000070260000}"/>
    <cellStyle name="Millares 4 4 5 8" xfId="20191" xr:uid="{00000000-0005-0000-0000-000071260000}"/>
    <cellStyle name="Millares 4 4 5 8 2" xfId="33380" xr:uid="{00000000-0005-0000-0000-000072260000}"/>
    <cellStyle name="Millares 4 4 5 9" xfId="34905" xr:uid="{00000000-0005-0000-0000-000073260000}"/>
    <cellStyle name="Millares 4 4 6" xfId="12324" xr:uid="{00000000-0005-0000-0000-000074260000}"/>
    <cellStyle name="Millares 4 4 6 10" xfId="25516" xr:uid="{00000000-0005-0000-0000-000075260000}"/>
    <cellStyle name="Millares 4 4 6 11" xfId="21822" xr:uid="{00000000-0005-0000-0000-000076260000}"/>
    <cellStyle name="Millares 4 4 6 2" xfId="13264" xr:uid="{00000000-0005-0000-0000-000077260000}"/>
    <cellStyle name="Millares 4 4 6 2 2" xfId="26455" xr:uid="{00000000-0005-0000-0000-000078260000}"/>
    <cellStyle name="Millares 4 4 6 3" xfId="14313" xr:uid="{00000000-0005-0000-0000-000079260000}"/>
    <cellStyle name="Millares 4 4 6 3 2" xfId="27504" xr:uid="{00000000-0005-0000-0000-00007A260000}"/>
    <cellStyle name="Millares 4 4 6 4" xfId="15369" xr:uid="{00000000-0005-0000-0000-00007B260000}"/>
    <cellStyle name="Millares 4 4 6 4 2" xfId="28560" xr:uid="{00000000-0005-0000-0000-00007C260000}"/>
    <cellStyle name="Millares 4 4 6 5" xfId="16425" xr:uid="{00000000-0005-0000-0000-00007D260000}"/>
    <cellStyle name="Millares 4 4 6 5 2" xfId="29616" xr:uid="{00000000-0005-0000-0000-00007E260000}"/>
    <cellStyle name="Millares 4 4 6 6" xfId="17706" xr:uid="{00000000-0005-0000-0000-00007F260000}"/>
    <cellStyle name="Millares 4 4 6 6 2" xfId="30897" xr:uid="{00000000-0005-0000-0000-000080260000}"/>
    <cellStyle name="Millares 4 4 6 7" xfId="18992" xr:uid="{00000000-0005-0000-0000-000081260000}"/>
    <cellStyle name="Millares 4 4 6 7 2" xfId="32183" xr:uid="{00000000-0005-0000-0000-000082260000}"/>
    <cellStyle name="Millares 4 4 6 8" xfId="20296" xr:uid="{00000000-0005-0000-0000-000083260000}"/>
    <cellStyle name="Millares 4 4 6 8 2" xfId="33485" xr:uid="{00000000-0005-0000-0000-000084260000}"/>
    <cellStyle name="Millares 4 4 6 9" xfId="35010" xr:uid="{00000000-0005-0000-0000-000085260000}"/>
    <cellStyle name="Millares 4 4 7" xfId="12489" xr:uid="{00000000-0005-0000-0000-000086260000}"/>
    <cellStyle name="Millares 4 4 7 10" xfId="25681" xr:uid="{00000000-0005-0000-0000-000087260000}"/>
    <cellStyle name="Millares 4 4 7 11" xfId="21983" xr:uid="{00000000-0005-0000-0000-000088260000}"/>
    <cellStyle name="Millares 4 4 7 2" xfId="13425" xr:uid="{00000000-0005-0000-0000-000089260000}"/>
    <cellStyle name="Millares 4 4 7 2 2" xfId="26616" xr:uid="{00000000-0005-0000-0000-00008A260000}"/>
    <cellStyle name="Millares 4 4 7 3" xfId="14474" xr:uid="{00000000-0005-0000-0000-00008B260000}"/>
    <cellStyle name="Millares 4 4 7 3 2" xfId="27665" xr:uid="{00000000-0005-0000-0000-00008C260000}"/>
    <cellStyle name="Millares 4 4 7 4" xfId="15530" xr:uid="{00000000-0005-0000-0000-00008D260000}"/>
    <cellStyle name="Millares 4 4 7 4 2" xfId="28721" xr:uid="{00000000-0005-0000-0000-00008E260000}"/>
    <cellStyle name="Millares 4 4 7 5" xfId="16586" xr:uid="{00000000-0005-0000-0000-00008F260000}"/>
    <cellStyle name="Millares 4 4 7 5 2" xfId="29777" xr:uid="{00000000-0005-0000-0000-000090260000}"/>
    <cellStyle name="Millares 4 4 7 6" xfId="17867" xr:uid="{00000000-0005-0000-0000-000091260000}"/>
    <cellStyle name="Millares 4 4 7 6 2" xfId="31058" xr:uid="{00000000-0005-0000-0000-000092260000}"/>
    <cellStyle name="Millares 4 4 7 7" xfId="19153" xr:uid="{00000000-0005-0000-0000-000093260000}"/>
    <cellStyle name="Millares 4 4 7 7 2" xfId="32344" xr:uid="{00000000-0005-0000-0000-000094260000}"/>
    <cellStyle name="Millares 4 4 7 8" xfId="20457" xr:uid="{00000000-0005-0000-0000-000095260000}"/>
    <cellStyle name="Millares 4 4 7 8 2" xfId="33646" xr:uid="{00000000-0005-0000-0000-000096260000}"/>
    <cellStyle name="Millares 4 4 7 9" xfId="35171" xr:uid="{00000000-0005-0000-0000-000097260000}"/>
    <cellStyle name="Millares 4 4 8" xfId="12603" xr:uid="{00000000-0005-0000-0000-000098260000}"/>
    <cellStyle name="Millares 4 4 8 10" xfId="25795" xr:uid="{00000000-0005-0000-0000-000099260000}"/>
    <cellStyle name="Millares 4 4 8 11" xfId="22097" xr:uid="{00000000-0005-0000-0000-00009A260000}"/>
    <cellStyle name="Millares 4 4 8 2" xfId="13539" xr:uid="{00000000-0005-0000-0000-00009B260000}"/>
    <cellStyle name="Millares 4 4 8 2 2" xfId="26730" xr:uid="{00000000-0005-0000-0000-00009C260000}"/>
    <cellStyle name="Millares 4 4 8 3" xfId="14588" xr:uid="{00000000-0005-0000-0000-00009D260000}"/>
    <cellStyle name="Millares 4 4 8 3 2" xfId="27779" xr:uid="{00000000-0005-0000-0000-00009E260000}"/>
    <cellStyle name="Millares 4 4 8 4" xfId="15644" xr:uid="{00000000-0005-0000-0000-00009F260000}"/>
    <cellStyle name="Millares 4 4 8 4 2" xfId="28835" xr:uid="{00000000-0005-0000-0000-0000A0260000}"/>
    <cellStyle name="Millares 4 4 8 5" xfId="16700" xr:uid="{00000000-0005-0000-0000-0000A1260000}"/>
    <cellStyle name="Millares 4 4 8 5 2" xfId="29891" xr:uid="{00000000-0005-0000-0000-0000A2260000}"/>
    <cellStyle name="Millares 4 4 8 6" xfId="17981" xr:uid="{00000000-0005-0000-0000-0000A3260000}"/>
    <cellStyle name="Millares 4 4 8 6 2" xfId="31172" xr:uid="{00000000-0005-0000-0000-0000A4260000}"/>
    <cellStyle name="Millares 4 4 8 7" xfId="19267" xr:uid="{00000000-0005-0000-0000-0000A5260000}"/>
    <cellStyle name="Millares 4 4 8 7 2" xfId="32458" xr:uid="{00000000-0005-0000-0000-0000A6260000}"/>
    <cellStyle name="Millares 4 4 8 8" xfId="20571" xr:uid="{00000000-0005-0000-0000-0000A7260000}"/>
    <cellStyle name="Millares 4 4 8 8 2" xfId="33760" xr:uid="{00000000-0005-0000-0000-0000A8260000}"/>
    <cellStyle name="Millares 4 4 8 9" xfId="35285" xr:uid="{00000000-0005-0000-0000-0000A9260000}"/>
    <cellStyle name="Millares 4 4 9" xfId="13690" xr:uid="{00000000-0005-0000-0000-0000AA260000}"/>
    <cellStyle name="Millares 4 4 9 10" xfId="22248" xr:uid="{00000000-0005-0000-0000-0000AB260000}"/>
    <cellStyle name="Millares 4 4 9 2" xfId="14739" xr:uid="{00000000-0005-0000-0000-0000AC260000}"/>
    <cellStyle name="Millares 4 4 9 2 2" xfId="27930" xr:uid="{00000000-0005-0000-0000-0000AD260000}"/>
    <cellStyle name="Millares 4 4 9 3" xfId="15795" xr:uid="{00000000-0005-0000-0000-0000AE260000}"/>
    <cellStyle name="Millares 4 4 9 3 2" xfId="28986" xr:uid="{00000000-0005-0000-0000-0000AF260000}"/>
    <cellStyle name="Millares 4 4 9 4" xfId="16851" xr:uid="{00000000-0005-0000-0000-0000B0260000}"/>
    <cellStyle name="Millares 4 4 9 4 2" xfId="30042" xr:uid="{00000000-0005-0000-0000-0000B1260000}"/>
    <cellStyle name="Millares 4 4 9 5" xfId="18132" xr:uid="{00000000-0005-0000-0000-0000B2260000}"/>
    <cellStyle name="Millares 4 4 9 5 2" xfId="31323" xr:uid="{00000000-0005-0000-0000-0000B3260000}"/>
    <cellStyle name="Millares 4 4 9 6" xfId="19418" xr:uid="{00000000-0005-0000-0000-0000B4260000}"/>
    <cellStyle name="Millares 4 4 9 6 2" xfId="32609" xr:uid="{00000000-0005-0000-0000-0000B5260000}"/>
    <cellStyle name="Millares 4 4 9 7" xfId="20722" xr:uid="{00000000-0005-0000-0000-0000B6260000}"/>
    <cellStyle name="Millares 4 4 9 7 2" xfId="33911" xr:uid="{00000000-0005-0000-0000-0000B7260000}"/>
    <cellStyle name="Millares 4 4 9 8" xfId="35436" xr:uid="{00000000-0005-0000-0000-0000B8260000}"/>
    <cellStyle name="Millares 4 4 9 9" xfId="26881" xr:uid="{00000000-0005-0000-0000-0000B9260000}"/>
    <cellStyle name="Millares 4 5" xfId="4447" xr:uid="{00000000-0005-0000-0000-0000BA260000}"/>
    <cellStyle name="Millares 4 5 10" xfId="22822" xr:uid="{00000000-0005-0000-0000-0000BB260000}"/>
    <cellStyle name="Millares 4 5 10 2" xfId="36010" xr:uid="{00000000-0005-0000-0000-0000BC260000}"/>
    <cellStyle name="Millares 4 5 11" xfId="23052" xr:uid="{00000000-0005-0000-0000-0000BD260000}"/>
    <cellStyle name="Millares 4 5 11 2" xfId="36240" xr:uid="{00000000-0005-0000-0000-0000BE260000}"/>
    <cellStyle name="Millares 4 5 12" xfId="23316" xr:uid="{00000000-0005-0000-0000-0000BF260000}"/>
    <cellStyle name="Millares 4 5 12 2" xfId="36495" xr:uid="{00000000-0005-0000-0000-0000C0260000}"/>
    <cellStyle name="Millares 4 5 13" xfId="23571" xr:uid="{00000000-0005-0000-0000-0000C1260000}"/>
    <cellStyle name="Millares 4 5 13 2" xfId="36750" xr:uid="{00000000-0005-0000-0000-0000C2260000}"/>
    <cellStyle name="Millares 4 5 14" xfId="23800" xr:uid="{00000000-0005-0000-0000-0000C3260000}"/>
    <cellStyle name="Millares 4 5 14 2" xfId="36979" xr:uid="{00000000-0005-0000-0000-0000C4260000}"/>
    <cellStyle name="Millares 4 5 15" xfId="24029" xr:uid="{00000000-0005-0000-0000-0000C5260000}"/>
    <cellStyle name="Millares 4 5 15 2" xfId="37208" xr:uid="{00000000-0005-0000-0000-0000C6260000}"/>
    <cellStyle name="Millares 4 5 16" xfId="24258" xr:uid="{00000000-0005-0000-0000-0000C7260000}"/>
    <cellStyle name="Millares 4 5 16 2" xfId="37437" xr:uid="{00000000-0005-0000-0000-0000C8260000}"/>
    <cellStyle name="Millares 4 5 17" xfId="24509" xr:uid="{00000000-0005-0000-0000-0000C9260000}"/>
    <cellStyle name="Millares 4 5 17 2" xfId="37688" xr:uid="{00000000-0005-0000-0000-0000CA260000}"/>
    <cellStyle name="Millares 4 5 18" xfId="24962" xr:uid="{00000000-0005-0000-0000-0000CB260000}"/>
    <cellStyle name="Millares 4 5 2" xfId="12091" xr:uid="{00000000-0005-0000-0000-0000CC260000}"/>
    <cellStyle name="Millares 4 5 2 10" xfId="24367" xr:uid="{00000000-0005-0000-0000-0000CD260000}"/>
    <cellStyle name="Millares 4 5 2 10 2" xfId="37546" xr:uid="{00000000-0005-0000-0000-0000CE260000}"/>
    <cellStyle name="Millares 4 5 2 11" xfId="24618" xr:uid="{00000000-0005-0000-0000-0000CF260000}"/>
    <cellStyle name="Millares 4 5 2 11 2" xfId="37797" xr:uid="{00000000-0005-0000-0000-0000D0260000}"/>
    <cellStyle name="Millares 4 5 2 12" xfId="34777" xr:uid="{00000000-0005-0000-0000-0000D1260000}"/>
    <cellStyle name="Millares 4 5 2 13" xfId="25283" xr:uid="{00000000-0005-0000-0000-0000D2260000}"/>
    <cellStyle name="Millares 4 5 2 14" xfId="21589" xr:uid="{00000000-0005-0000-0000-0000D3260000}"/>
    <cellStyle name="Millares 4 5 2 2" xfId="13031" xr:uid="{00000000-0005-0000-0000-0000D4260000}"/>
    <cellStyle name="Millares 4 5 2 2 2" xfId="17050" xr:uid="{00000000-0005-0000-0000-0000D5260000}"/>
    <cellStyle name="Millares 4 5 2 2 2 2" xfId="30241" xr:uid="{00000000-0005-0000-0000-0000D6260000}"/>
    <cellStyle name="Millares 4 5 2 2 3" xfId="18330" xr:uid="{00000000-0005-0000-0000-0000D7260000}"/>
    <cellStyle name="Millares 4 5 2 2 3 2" xfId="31521" xr:uid="{00000000-0005-0000-0000-0000D8260000}"/>
    <cellStyle name="Millares 4 5 2 2 4" xfId="19616" xr:uid="{00000000-0005-0000-0000-0000D9260000}"/>
    <cellStyle name="Millares 4 5 2 2 4 2" xfId="32807" xr:uid="{00000000-0005-0000-0000-0000DA260000}"/>
    <cellStyle name="Millares 4 5 2 2 5" xfId="20920" xr:uid="{00000000-0005-0000-0000-0000DB260000}"/>
    <cellStyle name="Millares 4 5 2 2 5 2" xfId="34109" xr:uid="{00000000-0005-0000-0000-0000DC260000}"/>
    <cellStyle name="Millares 4 5 2 2 6" xfId="35634" xr:uid="{00000000-0005-0000-0000-0000DD260000}"/>
    <cellStyle name="Millares 4 5 2 2 7" xfId="26222" xr:uid="{00000000-0005-0000-0000-0000DE260000}"/>
    <cellStyle name="Millares 4 5 2 2 8" xfId="22446" xr:uid="{00000000-0005-0000-0000-0000DF260000}"/>
    <cellStyle name="Millares 4 5 2 3" xfId="14080" xr:uid="{00000000-0005-0000-0000-0000E0260000}"/>
    <cellStyle name="Millares 4 5 2 3 2" xfId="21165" xr:uid="{00000000-0005-0000-0000-0000E1260000}"/>
    <cellStyle name="Millares 4 5 2 3 2 2" xfId="34354" xr:uid="{00000000-0005-0000-0000-0000E2260000}"/>
    <cellStyle name="Millares 4 5 2 3 3" xfId="35879" xr:uid="{00000000-0005-0000-0000-0000E3260000}"/>
    <cellStyle name="Millares 4 5 2 3 4" xfId="27271" xr:uid="{00000000-0005-0000-0000-0000E4260000}"/>
    <cellStyle name="Millares 4 5 2 3 5" xfId="22691" xr:uid="{00000000-0005-0000-0000-0000E5260000}"/>
    <cellStyle name="Millares 4 5 2 4" xfId="15136" xr:uid="{00000000-0005-0000-0000-0000E6260000}"/>
    <cellStyle name="Millares 4 5 2 4 2" xfId="36119" xr:uid="{00000000-0005-0000-0000-0000E7260000}"/>
    <cellStyle name="Millares 4 5 2 4 3" xfId="28327" xr:uid="{00000000-0005-0000-0000-0000E8260000}"/>
    <cellStyle name="Millares 4 5 2 4 4" xfId="22931" xr:uid="{00000000-0005-0000-0000-0000E9260000}"/>
    <cellStyle name="Millares 4 5 2 5" xfId="16192" xr:uid="{00000000-0005-0000-0000-0000EA260000}"/>
    <cellStyle name="Millares 4 5 2 5 2" xfId="36349" xr:uid="{00000000-0005-0000-0000-0000EB260000}"/>
    <cellStyle name="Millares 4 5 2 5 3" xfId="29383" xr:uid="{00000000-0005-0000-0000-0000EC260000}"/>
    <cellStyle name="Millares 4 5 2 5 4" xfId="23161" xr:uid="{00000000-0005-0000-0000-0000ED260000}"/>
    <cellStyle name="Millares 4 5 2 6" xfId="17473" xr:uid="{00000000-0005-0000-0000-0000EE260000}"/>
    <cellStyle name="Millares 4 5 2 6 2" xfId="36604" xr:uid="{00000000-0005-0000-0000-0000EF260000}"/>
    <cellStyle name="Millares 4 5 2 6 3" xfId="30664" xr:uid="{00000000-0005-0000-0000-0000F0260000}"/>
    <cellStyle name="Millares 4 5 2 6 4" xfId="23425" xr:uid="{00000000-0005-0000-0000-0000F1260000}"/>
    <cellStyle name="Millares 4 5 2 7" xfId="18759" xr:uid="{00000000-0005-0000-0000-0000F2260000}"/>
    <cellStyle name="Millares 4 5 2 7 2" xfId="36859" xr:uid="{00000000-0005-0000-0000-0000F3260000}"/>
    <cellStyle name="Millares 4 5 2 7 3" xfId="31950" xr:uid="{00000000-0005-0000-0000-0000F4260000}"/>
    <cellStyle name="Millares 4 5 2 7 4" xfId="23680" xr:uid="{00000000-0005-0000-0000-0000F5260000}"/>
    <cellStyle name="Millares 4 5 2 8" xfId="20063" xr:uid="{00000000-0005-0000-0000-0000F6260000}"/>
    <cellStyle name="Millares 4 5 2 8 2" xfId="37088" xr:uid="{00000000-0005-0000-0000-0000F7260000}"/>
    <cellStyle name="Millares 4 5 2 8 3" xfId="33252" xr:uid="{00000000-0005-0000-0000-0000F8260000}"/>
    <cellStyle name="Millares 4 5 2 8 4" xfId="23909" xr:uid="{00000000-0005-0000-0000-0000F9260000}"/>
    <cellStyle name="Millares 4 5 2 9" xfId="24138" xr:uid="{00000000-0005-0000-0000-0000FA260000}"/>
    <cellStyle name="Millares 4 5 2 9 2" xfId="37317" xr:uid="{00000000-0005-0000-0000-0000FB260000}"/>
    <cellStyle name="Millares 4 5 3" xfId="12187" xr:uid="{00000000-0005-0000-0000-0000FC260000}"/>
    <cellStyle name="Millares 4 5 3 10" xfId="25379" xr:uid="{00000000-0005-0000-0000-0000FD260000}"/>
    <cellStyle name="Millares 4 5 3 11" xfId="21685" xr:uid="{00000000-0005-0000-0000-0000FE260000}"/>
    <cellStyle name="Millares 4 5 3 2" xfId="13127" xr:uid="{00000000-0005-0000-0000-0000FF260000}"/>
    <cellStyle name="Millares 4 5 3 2 2" xfId="26318" xr:uid="{00000000-0005-0000-0000-000000270000}"/>
    <cellStyle name="Millares 4 5 3 3" xfId="14176" xr:uid="{00000000-0005-0000-0000-000001270000}"/>
    <cellStyle name="Millares 4 5 3 3 2" xfId="27367" xr:uid="{00000000-0005-0000-0000-000002270000}"/>
    <cellStyle name="Millares 4 5 3 4" xfId="15232" xr:uid="{00000000-0005-0000-0000-000003270000}"/>
    <cellStyle name="Millares 4 5 3 4 2" xfId="28423" xr:uid="{00000000-0005-0000-0000-000004270000}"/>
    <cellStyle name="Millares 4 5 3 5" xfId="16288" xr:uid="{00000000-0005-0000-0000-000005270000}"/>
    <cellStyle name="Millares 4 5 3 5 2" xfId="29479" xr:uid="{00000000-0005-0000-0000-000006270000}"/>
    <cellStyle name="Millares 4 5 3 6" xfId="17569" xr:uid="{00000000-0005-0000-0000-000007270000}"/>
    <cellStyle name="Millares 4 5 3 6 2" xfId="30760" xr:uid="{00000000-0005-0000-0000-000008270000}"/>
    <cellStyle name="Millares 4 5 3 7" xfId="18855" xr:uid="{00000000-0005-0000-0000-000009270000}"/>
    <cellStyle name="Millares 4 5 3 7 2" xfId="32046" xr:uid="{00000000-0005-0000-0000-00000A270000}"/>
    <cellStyle name="Millares 4 5 3 8" xfId="20159" xr:uid="{00000000-0005-0000-0000-00000B270000}"/>
    <cellStyle name="Millares 4 5 3 8 2" xfId="33348" xr:uid="{00000000-0005-0000-0000-00000C270000}"/>
    <cellStyle name="Millares 4 5 3 9" xfId="34873" xr:uid="{00000000-0005-0000-0000-00000D270000}"/>
    <cellStyle name="Millares 4 5 4" xfId="12292" xr:uid="{00000000-0005-0000-0000-00000E270000}"/>
    <cellStyle name="Millares 4 5 4 10" xfId="25484" xr:uid="{00000000-0005-0000-0000-00000F270000}"/>
    <cellStyle name="Millares 4 5 4 11" xfId="21790" xr:uid="{00000000-0005-0000-0000-000010270000}"/>
    <cellStyle name="Millares 4 5 4 2" xfId="13232" xr:uid="{00000000-0005-0000-0000-000011270000}"/>
    <cellStyle name="Millares 4 5 4 2 2" xfId="26423" xr:uid="{00000000-0005-0000-0000-000012270000}"/>
    <cellStyle name="Millares 4 5 4 3" xfId="14281" xr:uid="{00000000-0005-0000-0000-000013270000}"/>
    <cellStyle name="Millares 4 5 4 3 2" xfId="27472" xr:uid="{00000000-0005-0000-0000-000014270000}"/>
    <cellStyle name="Millares 4 5 4 4" xfId="15337" xr:uid="{00000000-0005-0000-0000-000015270000}"/>
    <cellStyle name="Millares 4 5 4 4 2" xfId="28528" xr:uid="{00000000-0005-0000-0000-000016270000}"/>
    <cellStyle name="Millares 4 5 4 5" xfId="16393" xr:uid="{00000000-0005-0000-0000-000017270000}"/>
    <cellStyle name="Millares 4 5 4 5 2" xfId="29584" xr:uid="{00000000-0005-0000-0000-000018270000}"/>
    <cellStyle name="Millares 4 5 4 6" xfId="17674" xr:uid="{00000000-0005-0000-0000-000019270000}"/>
    <cellStyle name="Millares 4 5 4 6 2" xfId="30865" xr:uid="{00000000-0005-0000-0000-00001A270000}"/>
    <cellStyle name="Millares 4 5 4 7" xfId="18960" xr:uid="{00000000-0005-0000-0000-00001B270000}"/>
    <cellStyle name="Millares 4 5 4 7 2" xfId="32151" xr:uid="{00000000-0005-0000-0000-00001C270000}"/>
    <cellStyle name="Millares 4 5 4 8" xfId="20264" xr:uid="{00000000-0005-0000-0000-00001D270000}"/>
    <cellStyle name="Millares 4 5 4 8 2" xfId="33453" xr:uid="{00000000-0005-0000-0000-00001E270000}"/>
    <cellStyle name="Millares 4 5 4 9" xfId="34978" xr:uid="{00000000-0005-0000-0000-00001F270000}"/>
    <cellStyle name="Millares 4 5 5" xfId="12457" xr:uid="{00000000-0005-0000-0000-000020270000}"/>
    <cellStyle name="Millares 4 5 5 10" xfId="25649" xr:uid="{00000000-0005-0000-0000-000021270000}"/>
    <cellStyle name="Millares 4 5 5 11" xfId="21951" xr:uid="{00000000-0005-0000-0000-000022270000}"/>
    <cellStyle name="Millares 4 5 5 2" xfId="13393" xr:uid="{00000000-0005-0000-0000-000023270000}"/>
    <cellStyle name="Millares 4 5 5 2 2" xfId="26584" xr:uid="{00000000-0005-0000-0000-000024270000}"/>
    <cellStyle name="Millares 4 5 5 3" xfId="14442" xr:uid="{00000000-0005-0000-0000-000025270000}"/>
    <cellStyle name="Millares 4 5 5 3 2" xfId="27633" xr:uid="{00000000-0005-0000-0000-000026270000}"/>
    <cellStyle name="Millares 4 5 5 4" xfId="15498" xr:uid="{00000000-0005-0000-0000-000027270000}"/>
    <cellStyle name="Millares 4 5 5 4 2" xfId="28689" xr:uid="{00000000-0005-0000-0000-000028270000}"/>
    <cellStyle name="Millares 4 5 5 5" xfId="16554" xr:uid="{00000000-0005-0000-0000-000029270000}"/>
    <cellStyle name="Millares 4 5 5 5 2" xfId="29745" xr:uid="{00000000-0005-0000-0000-00002A270000}"/>
    <cellStyle name="Millares 4 5 5 6" xfId="17835" xr:uid="{00000000-0005-0000-0000-00002B270000}"/>
    <cellStyle name="Millares 4 5 5 6 2" xfId="31026" xr:uid="{00000000-0005-0000-0000-00002C270000}"/>
    <cellStyle name="Millares 4 5 5 7" xfId="19121" xr:uid="{00000000-0005-0000-0000-00002D270000}"/>
    <cellStyle name="Millares 4 5 5 7 2" xfId="32312" xr:uid="{00000000-0005-0000-0000-00002E270000}"/>
    <cellStyle name="Millares 4 5 5 8" xfId="20425" xr:uid="{00000000-0005-0000-0000-00002F270000}"/>
    <cellStyle name="Millares 4 5 5 8 2" xfId="33614" xr:uid="{00000000-0005-0000-0000-000030270000}"/>
    <cellStyle name="Millares 4 5 5 9" xfId="35139" xr:uid="{00000000-0005-0000-0000-000031270000}"/>
    <cellStyle name="Millares 4 5 6" xfId="12571" xr:uid="{00000000-0005-0000-0000-000032270000}"/>
    <cellStyle name="Millares 4 5 6 10" xfId="25763" xr:uid="{00000000-0005-0000-0000-000033270000}"/>
    <cellStyle name="Millares 4 5 6 11" xfId="22065" xr:uid="{00000000-0005-0000-0000-000034270000}"/>
    <cellStyle name="Millares 4 5 6 2" xfId="13507" xr:uid="{00000000-0005-0000-0000-000035270000}"/>
    <cellStyle name="Millares 4 5 6 2 2" xfId="26698" xr:uid="{00000000-0005-0000-0000-000036270000}"/>
    <cellStyle name="Millares 4 5 6 3" xfId="14556" xr:uid="{00000000-0005-0000-0000-000037270000}"/>
    <cellStyle name="Millares 4 5 6 3 2" xfId="27747" xr:uid="{00000000-0005-0000-0000-000038270000}"/>
    <cellStyle name="Millares 4 5 6 4" xfId="15612" xr:uid="{00000000-0005-0000-0000-000039270000}"/>
    <cellStyle name="Millares 4 5 6 4 2" xfId="28803" xr:uid="{00000000-0005-0000-0000-00003A270000}"/>
    <cellStyle name="Millares 4 5 6 5" xfId="16668" xr:uid="{00000000-0005-0000-0000-00003B270000}"/>
    <cellStyle name="Millares 4 5 6 5 2" xfId="29859" xr:uid="{00000000-0005-0000-0000-00003C270000}"/>
    <cellStyle name="Millares 4 5 6 6" xfId="17949" xr:uid="{00000000-0005-0000-0000-00003D270000}"/>
    <cellStyle name="Millares 4 5 6 6 2" xfId="31140" xr:uid="{00000000-0005-0000-0000-00003E270000}"/>
    <cellStyle name="Millares 4 5 6 7" xfId="19235" xr:uid="{00000000-0005-0000-0000-00003F270000}"/>
    <cellStyle name="Millares 4 5 6 7 2" xfId="32426" xr:uid="{00000000-0005-0000-0000-000040270000}"/>
    <cellStyle name="Millares 4 5 6 8" xfId="20539" xr:uid="{00000000-0005-0000-0000-000041270000}"/>
    <cellStyle name="Millares 4 5 6 8 2" xfId="33728" xr:uid="{00000000-0005-0000-0000-000042270000}"/>
    <cellStyle name="Millares 4 5 6 9" xfId="35253" xr:uid="{00000000-0005-0000-0000-000043270000}"/>
    <cellStyle name="Millares 4 5 7" xfId="13658" xr:uid="{00000000-0005-0000-0000-000044270000}"/>
    <cellStyle name="Millares 4 5 7 10" xfId="22216" xr:uid="{00000000-0005-0000-0000-000045270000}"/>
    <cellStyle name="Millares 4 5 7 2" xfId="14707" xr:uid="{00000000-0005-0000-0000-000046270000}"/>
    <cellStyle name="Millares 4 5 7 2 2" xfId="27898" xr:uid="{00000000-0005-0000-0000-000047270000}"/>
    <cellStyle name="Millares 4 5 7 3" xfId="15763" xr:uid="{00000000-0005-0000-0000-000048270000}"/>
    <cellStyle name="Millares 4 5 7 3 2" xfId="28954" xr:uid="{00000000-0005-0000-0000-000049270000}"/>
    <cellStyle name="Millares 4 5 7 4" xfId="16819" xr:uid="{00000000-0005-0000-0000-00004A270000}"/>
    <cellStyle name="Millares 4 5 7 4 2" xfId="30010" xr:uid="{00000000-0005-0000-0000-00004B270000}"/>
    <cellStyle name="Millares 4 5 7 5" xfId="18100" xr:uid="{00000000-0005-0000-0000-00004C270000}"/>
    <cellStyle name="Millares 4 5 7 5 2" xfId="31291" xr:uid="{00000000-0005-0000-0000-00004D270000}"/>
    <cellStyle name="Millares 4 5 7 6" xfId="19386" xr:uid="{00000000-0005-0000-0000-00004E270000}"/>
    <cellStyle name="Millares 4 5 7 6 2" xfId="32577" xr:uid="{00000000-0005-0000-0000-00004F270000}"/>
    <cellStyle name="Millares 4 5 7 7" xfId="20690" xr:uid="{00000000-0005-0000-0000-000050270000}"/>
    <cellStyle name="Millares 4 5 7 7 2" xfId="33879" xr:uid="{00000000-0005-0000-0000-000051270000}"/>
    <cellStyle name="Millares 4 5 7 8" xfId="35404" xr:uid="{00000000-0005-0000-0000-000052270000}"/>
    <cellStyle name="Millares 4 5 7 9" xfId="26849" xr:uid="{00000000-0005-0000-0000-000053270000}"/>
    <cellStyle name="Millares 4 5 8" xfId="16941" xr:uid="{00000000-0005-0000-0000-000054270000}"/>
    <cellStyle name="Millares 4 5 8 2" xfId="18221" xr:uid="{00000000-0005-0000-0000-000055270000}"/>
    <cellStyle name="Millares 4 5 8 2 2" xfId="31412" xr:uid="{00000000-0005-0000-0000-000056270000}"/>
    <cellStyle name="Millares 4 5 8 3" xfId="19507" xr:uid="{00000000-0005-0000-0000-000057270000}"/>
    <cellStyle name="Millares 4 5 8 3 2" xfId="32698" xr:uid="{00000000-0005-0000-0000-000058270000}"/>
    <cellStyle name="Millares 4 5 8 4" xfId="20811" xr:uid="{00000000-0005-0000-0000-000059270000}"/>
    <cellStyle name="Millares 4 5 8 4 2" xfId="34000" xr:uid="{00000000-0005-0000-0000-00005A270000}"/>
    <cellStyle name="Millares 4 5 8 5" xfId="35525" xr:uid="{00000000-0005-0000-0000-00005B270000}"/>
    <cellStyle name="Millares 4 5 8 6" xfId="30132" xr:uid="{00000000-0005-0000-0000-00005C270000}"/>
    <cellStyle name="Millares 4 5 8 7" xfId="22337" xr:uid="{00000000-0005-0000-0000-00005D270000}"/>
    <cellStyle name="Millares 4 5 9" xfId="21056" xr:uid="{00000000-0005-0000-0000-00005E270000}"/>
    <cellStyle name="Millares 4 5 9 2" xfId="35770" xr:uid="{00000000-0005-0000-0000-00005F270000}"/>
    <cellStyle name="Millares 4 5 9 3" xfId="34245" xr:uid="{00000000-0005-0000-0000-000060270000}"/>
    <cellStyle name="Millares 4 5 9 4" xfId="22582" xr:uid="{00000000-0005-0000-0000-000061270000}"/>
    <cellStyle name="Millares 4 6" xfId="11984" xr:uid="{00000000-0005-0000-0000-000062270000}"/>
    <cellStyle name="Millares 4 6 10" xfId="18653" xr:uid="{00000000-0005-0000-0000-000063270000}"/>
    <cellStyle name="Millares 4 6 10 2" xfId="36813" xr:uid="{00000000-0005-0000-0000-000064270000}"/>
    <cellStyle name="Millares 4 6 10 3" xfId="31844" xr:uid="{00000000-0005-0000-0000-000065270000}"/>
    <cellStyle name="Millares 4 6 10 4" xfId="23634" xr:uid="{00000000-0005-0000-0000-000066270000}"/>
    <cellStyle name="Millares 4 6 11" xfId="19957" xr:uid="{00000000-0005-0000-0000-000067270000}"/>
    <cellStyle name="Millares 4 6 11 2" xfId="37042" xr:uid="{00000000-0005-0000-0000-000068270000}"/>
    <cellStyle name="Millares 4 6 11 3" xfId="33146" xr:uid="{00000000-0005-0000-0000-000069270000}"/>
    <cellStyle name="Millares 4 6 11 4" xfId="23863" xr:uid="{00000000-0005-0000-0000-00006A270000}"/>
    <cellStyle name="Millares 4 6 12" xfId="24092" xr:uid="{00000000-0005-0000-0000-00006B270000}"/>
    <cellStyle name="Millares 4 6 12 2" xfId="37271" xr:uid="{00000000-0005-0000-0000-00006C270000}"/>
    <cellStyle name="Millares 4 6 13" xfId="24321" xr:uid="{00000000-0005-0000-0000-00006D270000}"/>
    <cellStyle name="Millares 4 6 13 2" xfId="37500" xr:uid="{00000000-0005-0000-0000-00006E270000}"/>
    <cellStyle name="Millares 4 6 14" xfId="24572" xr:uid="{00000000-0005-0000-0000-00006F270000}"/>
    <cellStyle name="Millares 4 6 14 2" xfId="37751" xr:uid="{00000000-0005-0000-0000-000070270000}"/>
    <cellStyle name="Millares 4 6 15" xfId="34671" xr:uid="{00000000-0005-0000-0000-000071270000}"/>
    <cellStyle name="Millares 4 6 16" xfId="25176" xr:uid="{00000000-0005-0000-0000-000072270000}"/>
    <cellStyle name="Millares 4 6 17" xfId="21483" xr:uid="{00000000-0005-0000-0000-000073270000}"/>
    <cellStyle name="Millares 4 6 2" xfId="12520" xr:uid="{00000000-0005-0000-0000-000074270000}"/>
    <cellStyle name="Millares 4 6 2 10" xfId="24430" xr:uid="{00000000-0005-0000-0000-000075270000}"/>
    <cellStyle name="Millares 4 6 2 10 2" xfId="37609" xr:uid="{00000000-0005-0000-0000-000076270000}"/>
    <cellStyle name="Millares 4 6 2 11" xfId="24681" xr:uid="{00000000-0005-0000-0000-000077270000}"/>
    <cellStyle name="Millares 4 6 2 11 2" xfId="37860" xr:uid="{00000000-0005-0000-0000-000078270000}"/>
    <cellStyle name="Millares 4 6 2 12" xfId="35202" xr:uid="{00000000-0005-0000-0000-000079270000}"/>
    <cellStyle name="Millares 4 6 2 13" xfId="25712" xr:uid="{00000000-0005-0000-0000-00007A270000}"/>
    <cellStyle name="Millares 4 6 2 14" xfId="22014" xr:uid="{00000000-0005-0000-0000-00007B270000}"/>
    <cellStyle name="Millares 4 6 2 2" xfId="13456" xr:uid="{00000000-0005-0000-0000-00007C270000}"/>
    <cellStyle name="Millares 4 6 2 2 2" xfId="17113" xr:uid="{00000000-0005-0000-0000-00007D270000}"/>
    <cellStyle name="Millares 4 6 2 2 2 2" xfId="30304" xr:uid="{00000000-0005-0000-0000-00007E270000}"/>
    <cellStyle name="Millares 4 6 2 2 3" xfId="18393" xr:uid="{00000000-0005-0000-0000-00007F270000}"/>
    <cellStyle name="Millares 4 6 2 2 3 2" xfId="31584" xr:uid="{00000000-0005-0000-0000-000080270000}"/>
    <cellStyle name="Millares 4 6 2 2 4" xfId="19679" xr:uid="{00000000-0005-0000-0000-000081270000}"/>
    <cellStyle name="Millares 4 6 2 2 4 2" xfId="32870" xr:uid="{00000000-0005-0000-0000-000082270000}"/>
    <cellStyle name="Millares 4 6 2 2 5" xfId="20983" xr:uid="{00000000-0005-0000-0000-000083270000}"/>
    <cellStyle name="Millares 4 6 2 2 5 2" xfId="34172" xr:uid="{00000000-0005-0000-0000-000084270000}"/>
    <cellStyle name="Millares 4 6 2 2 6" xfId="35697" xr:uid="{00000000-0005-0000-0000-000085270000}"/>
    <cellStyle name="Millares 4 6 2 2 7" xfId="26647" xr:uid="{00000000-0005-0000-0000-000086270000}"/>
    <cellStyle name="Millares 4 6 2 2 8" xfId="22509" xr:uid="{00000000-0005-0000-0000-000087270000}"/>
    <cellStyle name="Millares 4 6 2 3" xfId="14505" xr:uid="{00000000-0005-0000-0000-000088270000}"/>
    <cellStyle name="Millares 4 6 2 3 2" xfId="21228" xr:uid="{00000000-0005-0000-0000-000089270000}"/>
    <cellStyle name="Millares 4 6 2 3 2 2" xfId="34417" xr:uid="{00000000-0005-0000-0000-00008A270000}"/>
    <cellStyle name="Millares 4 6 2 3 3" xfId="35942" xr:uid="{00000000-0005-0000-0000-00008B270000}"/>
    <cellStyle name="Millares 4 6 2 3 4" xfId="27696" xr:uid="{00000000-0005-0000-0000-00008C270000}"/>
    <cellStyle name="Millares 4 6 2 3 5" xfId="22754" xr:uid="{00000000-0005-0000-0000-00008D270000}"/>
    <cellStyle name="Millares 4 6 2 4" xfId="15561" xr:uid="{00000000-0005-0000-0000-00008E270000}"/>
    <cellStyle name="Millares 4 6 2 4 2" xfId="36182" xr:uid="{00000000-0005-0000-0000-00008F270000}"/>
    <cellStyle name="Millares 4 6 2 4 3" xfId="28752" xr:uid="{00000000-0005-0000-0000-000090270000}"/>
    <cellStyle name="Millares 4 6 2 4 4" xfId="22994" xr:uid="{00000000-0005-0000-0000-000091270000}"/>
    <cellStyle name="Millares 4 6 2 5" xfId="16617" xr:uid="{00000000-0005-0000-0000-000092270000}"/>
    <cellStyle name="Millares 4 6 2 5 2" xfId="36412" xr:uid="{00000000-0005-0000-0000-000093270000}"/>
    <cellStyle name="Millares 4 6 2 5 3" xfId="29808" xr:uid="{00000000-0005-0000-0000-000094270000}"/>
    <cellStyle name="Millares 4 6 2 5 4" xfId="23224" xr:uid="{00000000-0005-0000-0000-000095270000}"/>
    <cellStyle name="Millares 4 6 2 6" xfId="17898" xr:uid="{00000000-0005-0000-0000-000096270000}"/>
    <cellStyle name="Millares 4 6 2 6 2" xfId="36667" xr:uid="{00000000-0005-0000-0000-000097270000}"/>
    <cellStyle name="Millares 4 6 2 6 3" xfId="31089" xr:uid="{00000000-0005-0000-0000-000098270000}"/>
    <cellStyle name="Millares 4 6 2 6 4" xfId="23488" xr:uid="{00000000-0005-0000-0000-000099270000}"/>
    <cellStyle name="Millares 4 6 2 7" xfId="19184" xr:uid="{00000000-0005-0000-0000-00009A270000}"/>
    <cellStyle name="Millares 4 6 2 7 2" xfId="36922" xr:uid="{00000000-0005-0000-0000-00009B270000}"/>
    <cellStyle name="Millares 4 6 2 7 3" xfId="32375" xr:uid="{00000000-0005-0000-0000-00009C270000}"/>
    <cellStyle name="Millares 4 6 2 7 4" xfId="23743" xr:uid="{00000000-0005-0000-0000-00009D270000}"/>
    <cellStyle name="Millares 4 6 2 8" xfId="20488" xr:uid="{00000000-0005-0000-0000-00009E270000}"/>
    <cellStyle name="Millares 4 6 2 8 2" xfId="37151" xr:uid="{00000000-0005-0000-0000-00009F270000}"/>
    <cellStyle name="Millares 4 6 2 8 3" xfId="33677" xr:uid="{00000000-0005-0000-0000-0000A0270000}"/>
    <cellStyle name="Millares 4 6 2 8 4" xfId="23972" xr:uid="{00000000-0005-0000-0000-0000A1270000}"/>
    <cellStyle name="Millares 4 6 2 9" xfId="24201" xr:uid="{00000000-0005-0000-0000-0000A2270000}"/>
    <cellStyle name="Millares 4 6 2 9 2" xfId="37380" xr:uid="{00000000-0005-0000-0000-0000A3270000}"/>
    <cellStyle name="Millares 4 6 3" xfId="12634" xr:uid="{00000000-0005-0000-0000-0000A4270000}"/>
    <cellStyle name="Millares 4 6 3 10" xfId="25826" xr:uid="{00000000-0005-0000-0000-0000A5270000}"/>
    <cellStyle name="Millares 4 6 3 11" xfId="22128" xr:uid="{00000000-0005-0000-0000-0000A6270000}"/>
    <cellStyle name="Millares 4 6 3 2" xfId="13570" xr:uid="{00000000-0005-0000-0000-0000A7270000}"/>
    <cellStyle name="Millares 4 6 3 2 2" xfId="26761" xr:uid="{00000000-0005-0000-0000-0000A8270000}"/>
    <cellStyle name="Millares 4 6 3 3" xfId="14619" xr:uid="{00000000-0005-0000-0000-0000A9270000}"/>
    <cellStyle name="Millares 4 6 3 3 2" xfId="27810" xr:uid="{00000000-0005-0000-0000-0000AA270000}"/>
    <cellStyle name="Millares 4 6 3 4" xfId="15675" xr:uid="{00000000-0005-0000-0000-0000AB270000}"/>
    <cellStyle name="Millares 4 6 3 4 2" xfId="28866" xr:uid="{00000000-0005-0000-0000-0000AC270000}"/>
    <cellStyle name="Millares 4 6 3 5" xfId="16731" xr:uid="{00000000-0005-0000-0000-0000AD270000}"/>
    <cellStyle name="Millares 4 6 3 5 2" xfId="29922" xr:uid="{00000000-0005-0000-0000-0000AE270000}"/>
    <cellStyle name="Millares 4 6 3 6" xfId="18012" xr:uid="{00000000-0005-0000-0000-0000AF270000}"/>
    <cellStyle name="Millares 4 6 3 6 2" xfId="31203" xr:uid="{00000000-0005-0000-0000-0000B0270000}"/>
    <cellStyle name="Millares 4 6 3 7" xfId="19298" xr:uid="{00000000-0005-0000-0000-0000B1270000}"/>
    <cellStyle name="Millares 4 6 3 7 2" xfId="32489" xr:uid="{00000000-0005-0000-0000-0000B2270000}"/>
    <cellStyle name="Millares 4 6 3 8" xfId="20602" xr:uid="{00000000-0005-0000-0000-0000B3270000}"/>
    <cellStyle name="Millares 4 6 3 8 2" xfId="33791" xr:uid="{00000000-0005-0000-0000-0000B4270000}"/>
    <cellStyle name="Millares 4 6 3 9" xfId="35316" xr:uid="{00000000-0005-0000-0000-0000B5270000}"/>
    <cellStyle name="Millares 4 6 4" xfId="13721" xr:uid="{00000000-0005-0000-0000-0000B6270000}"/>
    <cellStyle name="Millares 4 6 4 10" xfId="22279" xr:uid="{00000000-0005-0000-0000-0000B7270000}"/>
    <cellStyle name="Millares 4 6 4 2" xfId="14770" xr:uid="{00000000-0005-0000-0000-0000B8270000}"/>
    <cellStyle name="Millares 4 6 4 2 2" xfId="27961" xr:uid="{00000000-0005-0000-0000-0000B9270000}"/>
    <cellStyle name="Millares 4 6 4 3" xfId="15826" xr:uid="{00000000-0005-0000-0000-0000BA270000}"/>
    <cellStyle name="Millares 4 6 4 3 2" xfId="29017" xr:uid="{00000000-0005-0000-0000-0000BB270000}"/>
    <cellStyle name="Millares 4 6 4 4" xfId="16882" xr:uid="{00000000-0005-0000-0000-0000BC270000}"/>
    <cellStyle name="Millares 4 6 4 4 2" xfId="30073" xr:uid="{00000000-0005-0000-0000-0000BD270000}"/>
    <cellStyle name="Millares 4 6 4 5" xfId="18163" xr:uid="{00000000-0005-0000-0000-0000BE270000}"/>
    <cellStyle name="Millares 4 6 4 5 2" xfId="31354" xr:uid="{00000000-0005-0000-0000-0000BF270000}"/>
    <cellStyle name="Millares 4 6 4 6" xfId="19449" xr:uid="{00000000-0005-0000-0000-0000C0270000}"/>
    <cellStyle name="Millares 4 6 4 6 2" xfId="32640" xr:uid="{00000000-0005-0000-0000-0000C1270000}"/>
    <cellStyle name="Millares 4 6 4 7" xfId="20753" xr:uid="{00000000-0005-0000-0000-0000C2270000}"/>
    <cellStyle name="Millares 4 6 4 7 2" xfId="33942" xr:uid="{00000000-0005-0000-0000-0000C3270000}"/>
    <cellStyle name="Millares 4 6 4 8" xfId="35467" xr:uid="{00000000-0005-0000-0000-0000C4270000}"/>
    <cellStyle name="Millares 4 6 4 9" xfId="26912" xr:uid="{00000000-0005-0000-0000-0000C5270000}"/>
    <cellStyle name="Millares 4 6 5" xfId="12925" xr:uid="{00000000-0005-0000-0000-0000C6270000}"/>
    <cellStyle name="Millares 4 6 5 2" xfId="17004" xr:uid="{00000000-0005-0000-0000-0000C7270000}"/>
    <cellStyle name="Millares 4 6 5 2 2" xfId="30195" xr:uid="{00000000-0005-0000-0000-0000C8270000}"/>
    <cellStyle name="Millares 4 6 5 3" xfId="18284" xr:uid="{00000000-0005-0000-0000-0000C9270000}"/>
    <cellStyle name="Millares 4 6 5 3 2" xfId="31475" xr:uid="{00000000-0005-0000-0000-0000CA270000}"/>
    <cellStyle name="Millares 4 6 5 4" xfId="19570" xr:uid="{00000000-0005-0000-0000-0000CB270000}"/>
    <cellStyle name="Millares 4 6 5 4 2" xfId="32761" xr:uid="{00000000-0005-0000-0000-0000CC270000}"/>
    <cellStyle name="Millares 4 6 5 5" xfId="20874" xr:uid="{00000000-0005-0000-0000-0000CD270000}"/>
    <cellStyle name="Millares 4 6 5 5 2" xfId="34063" xr:uid="{00000000-0005-0000-0000-0000CE270000}"/>
    <cellStyle name="Millares 4 6 5 6" xfId="35588" xr:uid="{00000000-0005-0000-0000-0000CF270000}"/>
    <cellStyle name="Millares 4 6 5 7" xfId="26116" xr:uid="{00000000-0005-0000-0000-0000D0270000}"/>
    <cellStyle name="Millares 4 6 5 8" xfId="22400" xr:uid="{00000000-0005-0000-0000-0000D1270000}"/>
    <cellStyle name="Millares 4 6 6" xfId="13974" xr:uid="{00000000-0005-0000-0000-0000D2270000}"/>
    <cellStyle name="Millares 4 6 6 2" xfId="21119" xr:uid="{00000000-0005-0000-0000-0000D3270000}"/>
    <cellStyle name="Millares 4 6 6 2 2" xfId="34308" xr:uid="{00000000-0005-0000-0000-0000D4270000}"/>
    <cellStyle name="Millares 4 6 6 3" xfId="35833" xr:uid="{00000000-0005-0000-0000-0000D5270000}"/>
    <cellStyle name="Millares 4 6 6 4" xfId="27165" xr:uid="{00000000-0005-0000-0000-0000D6270000}"/>
    <cellStyle name="Millares 4 6 6 5" xfId="22645" xr:uid="{00000000-0005-0000-0000-0000D7270000}"/>
    <cellStyle name="Millares 4 6 7" xfId="15030" xr:uid="{00000000-0005-0000-0000-0000D8270000}"/>
    <cellStyle name="Millares 4 6 7 2" xfId="36073" xr:uid="{00000000-0005-0000-0000-0000D9270000}"/>
    <cellStyle name="Millares 4 6 7 3" xfId="28221" xr:uid="{00000000-0005-0000-0000-0000DA270000}"/>
    <cellStyle name="Millares 4 6 7 4" xfId="22885" xr:uid="{00000000-0005-0000-0000-0000DB270000}"/>
    <cellStyle name="Millares 4 6 8" xfId="16086" xr:uid="{00000000-0005-0000-0000-0000DC270000}"/>
    <cellStyle name="Millares 4 6 8 2" xfId="36303" xr:uid="{00000000-0005-0000-0000-0000DD270000}"/>
    <cellStyle name="Millares 4 6 8 3" xfId="29277" xr:uid="{00000000-0005-0000-0000-0000DE270000}"/>
    <cellStyle name="Millares 4 6 8 4" xfId="23115" xr:uid="{00000000-0005-0000-0000-0000DF270000}"/>
    <cellStyle name="Millares 4 6 9" xfId="17367" xr:uid="{00000000-0005-0000-0000-0000E0270000}"/>
    <cellStyle name="Millares 4 6 9 2" xfId="36558" xr:uid="{00000000-0005-0000-0000-0000E1270000}"/>
    <cellStyle name="Millares 4 6 9 3" xfId="30558" xr:uid="{00000000-0005-0000-0000-0000E2270000}"/>
    <cellStyle name="Millares 4 6 9 4" xfId="23379" xr:uid="{00000000-0005-0000-0000-0000E3270000}"/>
    <cellStyle name="Millares 4 7" xfId="12059" xr:uid="{00000000-0005-0000-0000-0000E4270000}"/>
    <cellStyle name="Millares 4 7 10" xfId="24335" xr:uid="{00000000-0005-0000-0000-0000E5270000}"/>
    <cellStyle name="Millares 4 7 10 2" xfId="37514" xr:uid="{00000000-0005-0000-0000-0000E6270000}"/>
    <cellStyle name="Millares 4 7 11" xfId="24586" xr:uid="{00000000-0005-0000-0000-0000E7270000}"/>
    <cellStyle name="Millares 4 7 11 2" xfId="37765" xr:uid="{00000000-0005-0000-0000-0000E8270000}"/>
    <cellStyle name="Millares 4 7 12" xfId="34745" xr:uid="{00000000-0005-0000-0000-0000E9270000}"/>
    <cellStyle name="Millares 4 7 13" xfId="25251" xr:uid="{00000000-0005-0000-0000-0000EA270000}"/>
    <cellStyle name="Millares 4 7 14" xfId="21557" xr:uid="{00000000-0005-0000-0000-0000EB270000}"/>
    <cellStyle name="Millares 4 7 2" xfId="12999" xr:uid="{00000000-0005-0000-0000-0000EC270000}"/>
    <cellStyle name="Millares 4 7 2 2" xfId="17018" xr:uid="{00000000-0005-0000-0000-0000ED270000}"/>
    <cellStyle name="Millares 4 7 2 2 2" xfId="30209" xr:uid="{00000000-0005-0000-0000-0000EE270000}"/>
    <cellStyle name="Millares 4 7 2 3" xfId="18298" xr:uid="{00000000-0005-0000-0000-0000EF270000}"/>
    <cellStyle name="Millares 4 7 2 3 2" xfId="31489" xr:uid="{00000000-0005-0000-0000-0000F0270000}"/>
    <cellStyle name="Millares 4 7 2 4" xfId="19584" xr:uid="{00000000-0005-0000-0000-0000F1270000}"/>
    <cellStyle name="Millares 4 7 2 4 2" xfId="32775" xr:uid="{00000000-0005-0000-0000-0000F2270000}"/>
    <cellStyle name="Millares 4 7 2 5" xfId="20888" xr:uid="{00000000-0005-0000-0000-0000F3270000}"/>
    <cellStyle name="Millares 4 7 2 5 2" xfId="34077" xr:uid="{00000000-0005-0000-0000-0000F4270000}"/>
    <cellStyle name="Millares 4 7 2 6" xfId="35602" xr:uid="{00000000-0005-0000-0000-0000F5270000}"/>
    <cellStyle name="Millares 4 7 2 7" xfId="26190" xr:uid="{00000000-0005-0000-0000-0000F6270000}"/>
    <cellStyle name="Millares 4 7 2 8" xfId="22414" xr:uid="{00000000-0005-0000-0000-0000F7270000}"/>
    <cellStyle name="Millares 4 7 3" xfId="14048" xr:uid="{00000000-0005-0000-0000-0000F8270000}"/>
    <cellStyle name="Millares 4 7 3 2" xfId="21133" xr:uid="{00000000-0005-0000-0000-0000F9270000}"/>
    <cellStyle name="Millares 4 7 3 2 2" xfId="34322" xr:uid="{00000000-0005-0000-0000-0000FA270000}"/>
    <cellStyle name="Millares 4 7 3 3" xfId="35847" xr:uid="{00000000-0005-0000-0000-0000FB270000}"/>
    <cellStyle name="Millares 4 7 3 4" xfId="27239" xr:uid="{00000000-0005-0000-0000-0000FC270000}"/>
    <cellStyle name="Millares 4 7 3 5" xfId="22659" xr:uid="{00000000-0005-0000-0000-0000FD270000}"/>
    <cellStyle name="Millares 4 7 4" xfId="15104" xr:uid="{00000000-0005-0000-0000-0000FE270000}"/>
    <cellStyle name="Millares 4 7 4 2" xfId="36087" xr:uid="{00000000-0005-0000-0000-0000FF270000}"/>
    <cellStyle name="Millares 4 7 4 3" xfId="28295" xr:uid="{00000000-0005-0000-0000-000000280000}"/>
    <cellStyle name="Millares 4 7 4 4" xfId="22899" xr:uid="{00000000-0005-0000-0000-000001280000}"/>
    <cellStyle name="Millares 4 7 5" xfId="16160" xr:uid="{00000000-0005-0000-0000-000002280000}"/>
    <cellStyle name="Millares 4 7 5 2" xfId="36317" xr:uid="{00000000-0005-0000-0000-000003280000}"/>
    <cellStyle name="Millares 4 7 5 3" xfId="29351" xr:uid="{00000000-0005-0000-0000-000004280000}"/>
    <cellStyle name="Millares 4 7 5 4" xfId="23129" xr:uid="{00000000-0005-0000-0000-000005280000}"/>
    <cellStyle name="Millares 4 7 6" xfId="17441" xr:uid="{00000000-0005-0000-0000-000006280000}"/>
    <cellStyle name="Millares 4 7 6 2" xfId="36572" xr:uid="{00000000-0005-0000-0000-000007280000}"/>
    <cellStyle name="Millares 4 7 6 3" xfId="30632" xr:uid="{00000000-0005-0000-0000-000008280000}"/>
    <cellStyle name="Millares 4 7 6 4" xfId="23393" xr:uid="{00000000-0005-0000-0000-000009280000}"/>
    <cellStyle name="Millares 4 7 7" xfId="18727" xr:uid="{00000000-0005-0000-0000-00000A280000}"/>
    <cellStyle name="Millares 4 7 7 2" xfId="36827" xr:uid="{00000000-0005-0000-0000-00000B280000}"/>
    <cellStyle name="Millares 4 7 7 3" xfId="31918" xr:uid="{00000000-0005-0000-0000-00000C280000}"/>
    <cellStyle name="Millares 4 7 7 4" xfId="23648" xr:uid="{00000000-0005-0000-0000-00000D280000}"/>
    <cellStyle name="Millares 4 7 8" xfId="20031" xr:uid="{00000000-0005-0000-0000-00000E280000}"/>
    <cellStyle name="Millares 4 7 8 2" xfId="37056" xr:uid="{00000000-0005-0000-0000-00000F280000}"/>
    <cellStyle name="Millares 4 7 8 3" xfId="33220" xr:uid="{00000000-0005-0000-0000-000010280000}"/>
    <cellStyle name="Millares 4 7 8 4" xfId="23877" xr:uid="{00000000-0005-0000-0000-000011280000}"/>
    <cellStyle name="Millares 4 7 9" xfId="24106" xr:uid="{00000000-0005-0000-0000-000012280000}"/>
    <cellStyle name="Millares 4 7 9 2" xfId="37285" xr:uid="{00000000-0005-0000-0000-000013280000}"/>
    <cellStyle name="Millares 4 8" xfId="12155" xr:uid="{00000000-0005-0000-0000-000014280000}"/>
    <cellStyle name="Millares 4 8 10" xfId="25347" xr:uid="{00000000-0005-0000-0000-000015280000}"/>
    <cellStyle name="Millares 4 8 11" xfId="21653" xr:uid="{00000000-0005-0000-0000-000016280000}"/>
    <cellStyle name="Millares 4 8 2" xfId="13095" xr:uid="{00000000-0005-0000-0000-000017280000}"/>
    <cellStyle name="Millares 4 8 2 2" xfId="26286" xr:uid="{00000000-0005-0000-0000-000018280000}"/>
    <cellStyle name="Millares 4 8 3" xfId="14144" xr:uid="{00000000-0005-0000-0000-000019280000}"/>
    <cellStyle name="Millares 4 8 3 2" xfId="27335" xr:uid="{00000000-0005-0000-0000-00001A280000}"/>
    <cellStyle name="Millares 4 8 4" xfId="15200" xr:uid="{00000000-0005-0000-0000-00001B280000}"/>
    <cellStyle name="Millares 4 8 4 2" xfId="28391" xr:uid="{00000000-0005-0000-0000-00001C280000}"/>
    <cellStyle name="Millares 4 8 5" xfId="16256" xr:uid="{00000000-0005-0000-0000-00001D280000}"/>
    <cellStyle name="Millares 4 8 5 2" xfId="29447" xr:uid="{00000000-0005-0000-0000-00001E280000}"/>
    <cellStyle name="Millares 4 8 6" xfId="17537" xr:uid="{00000000-0005-0000-0000-00001F280000}"/>
    <cellStyle name="Millares 4 8 6 2" xfId="30728" xr:uid="{00000000-0005-0000-0000-000020280000}"/>
    <cellStyle name="Millares 4 8 7" xfId="18823" xr:uid="{00000000-0005-0000-0000-000021280000}"/>
    <cellStyle name="Millares 4 8 7 2" xfId="32014" xr:uid="{00000000-0005-0000-0000-000022280000}"/>
    <cellStyle name="Millares 4 8 8" xfId="20127" xr:uid="{00000000-0005-0000-0000-000023280000}"/>
    <cellStyle name="Millares 4 8 8 2" xfId="33316" xr:uid="{00000000-0005-0000-0000-000024280000}"/>
    <cellStyle name="Millares 4 8 9" xfId="34841" xr:uid="{00000000-0005-0000-0000-000025280000}"/>
    <cellStyle name="Millares 4 9" xfId="12260" xr:uid="{00000000-0005-0000-0000-000026280000}"/>
    <cellStyle name="Millares 4 9 10" xfId="25452" xr:uid="{00000000-0005-0000-0000-000027280000}"/>
    <cellStyle name="Millares 4 9 11" xfId="21758" xr:uid="{00000000-0005-0000-0000-000028280000}"/>
    <cellStyle name="Millares 4 9 2" xfId="13200" xr:uid="{00000000-0005-0000-0000-000029280000}"/>
    <cellStyle name="Millares 4 9 2 2" xfId="26391" xr:uid="{00000000-0005-0000-0000-00002A280000}"/>
    <cellStyle name="Millares 4 9 3" xfId="14249" xr:uid="{00000000-0005-0000-0000-00002B280000}"/>
    <cellStyle name="Millares 4 9 3 2" xfId="27440" xr:uid="{00000000-0005-0000-0000-00002C280000}"/>
    <cellStyle name="Millares 4 9 4" xfId="15305" xr:uid="{00000000-0005-0000-0000-00002D280000}"/>
    <cellStyle name="Millares 4 9 4 2" xfId="28496" xr:uid="{00000000-0005-0000-0000-00002E280000}"/>
    <cellStyle name="Millares 4 9 5" xfId="16361" xr:uid="{00000000-0005-0000-0000-00002F280000}"/>
    <cellStyle name="Millares 4 9 5 2" xfId="29552" xr:uid="{00000000-0005-0000-0000-000030280000}"/>
    <cellStyle name="Millares 4 9 6" xfId="17642" xr:uid="{00000000-0005-0000-0000-000031280000}"/>
    <cellStyle name="Millares 4 9 6 2" xfId="30833" xr:uid="{00000000-0005-0000-0000-000032280000}"/>
    <cellStyle name="Millares 4 9 7" xfId="18928" xr:uid="{00000000-0005-0000-0000-000033280000}"/>
    <cellStyle name="Millares 4 9 7 2" xfId="32119" xr:uid="{00000000-0005-0000-0000-000034280000}"/>
    <cellStyle name="Millares 4 9 8" xfId="20232" xr:uid="{00000000-0005-0000-0000-000035280000}"/>
    <cellStyle name="Millares 4 9 8 2" xfId="33421" xr:uid="{00000000-0005-0000-0000-000036280000}"/>
    <cellStyle name="Millares 4 9 9" xfId="34946" xr:uid="{00000000-0005-0000-0000-000037280000}"/>
    <cellStyle name="Millares 40" xfId="12046" xr:uid="{00000000-0005-0000-0000-000038280000}"/>
    <cellStyle name="Millares 40 10" xfId="25238" xr:uid="{00000000-0005-0000-0000-000039280000}"/>
    <cellStyle name="Millares 40 11" xfId="21545" xr:uid="{00000000-0005-0000-0000-00003A280000}"/>
    <cellStyle name="Millares 40 2" xfId="12987" xr:uid="{00000000-0005-0000-0000-00003B280000}"/>
    <cellStyle name="Millares 40 2 2" xfId="26178" xr:uid="{00000000-0005-0000-0000-00003C280000}"/>
    <cellStyle name="Millares 40 3" xfId="14036" xr:uid="{00000000-0005-0000-0000-00003D280000}"/>
    <cellStyle name="Millares 40 3 2" xfId="27227" xr:uid="{00000000-0005-0000-0000-00003E280000}"/>
    <cellStyle name="Millares 40 4" xfId="15092" xr:uid="{00000000-0005-0000-0000-00003F280000}"/>
    <cellStyle name="Millares 40 4 2" xfId="28283" xr:uid="{00000000-0005-0000-0000-000040280000}"/>
    <cellStyle name="Millares 40 5" xfId="16148" xr:uid="{00000000-0005-0000-0000-000041280000}"/>
    <cellStyle name="Millares 40 5 2" xfId="29339" xr:uid="{00000000-0005-0000-0000-000042280000}"/>
    <cellStyle name="Millares 40 6" xfId="17429" xr:uid="{00000000-0005-0000-0000-000043280000}"/>
    <cellStyle name="Millares 40 6 2" xfId="30620" xr:uid="{00000000-0005-0000-0000-000044280000}"/>
    <cellStyle name="Millares 40 7" xfId="18715" xr:uid="{00000000-0005-0000-0000-000045280000}"/>
    <cellStyle name="Millares 40 7 2" xfId="31906" xr:uid="{00000000-0005-0000-0000-000046280000}"/>
    <cellStyle name="Millares 40 8" xfId="20019" xr:uid="{00000000-0005-0000-0000-000047280000}"/>
    <cellStyle name="Millares 40 8 2" xfId="33208" xr:uid="{00000000-0005-0000-0000-000048280000}"/>
    <cellStyle name="Millares 40 9" xfId="34733" xr:uid="{00000000-0005-0000-0000-000049280000}"/>
    <cellStyle name="Millares 41" xfId="12047" xr:uid="{00000000-0005-0000-0000-00004A280000}"/>
    <cellStyle name="Millares 41 10" xfId="25239" xr:uid="{00000000-0005-0000-0000-00004B280000}"/>
    <cellStyle name="Millares 41 11" xfId="21546" xr:uid="{00000000-0005-0000-0000-00004C280000}"/>
    <cellStyle name="Millares 41 2" xfId="12988" xr:uid="{00000000-0005-0000-0000-00004D280000}"/>
    <cellStyle name="Millares 41 2 2" xfId="26179" xr:uid="{00000000-0005-0000-0000-00004E280000}"/>
    <cellStyle name="Millares 41 3" xfId="14037" xr:uid="{00000000-0005-0000-0000-00004F280000}"/>
    <cellStyle name="Millares 41 3 2" xfId="27228" xr:uid="{00000000-0005-0000-0000-000050280000}"/>
    <cellStyle name="Millares 41 4" xfId="15093" xr:uid="{00000000-0005-0000-0000-000051280000}"/>
    <cellStyle name="Millares 41 4 2" xfId="28284" xr:uid="{00000000-0005-0000-0000-000052280000}"/>
    <cellStyle name="Millares 41 5" xfId="16149" xr:uid="{00000000-0005-0000-0000-000053280000}"/>
    <cellStyle name="Millares 41 5 2" xfId="29340" xr:uid="{00000000-0005-0000-0000-000054280000}"/>
    <cellStyle name="Millares 41 6" xfId="17430" xr:uid="{00000000-0005-0000-0000-000055280000}"/>
    <cellStyle name="Millares 41 6 2" xfId="30621" xr:uid="{00000000-0005-0000-0000-000056280000}"/>
    <cellStyle name="Millares 41 7" xfId="18716" xr:uid="{00000000-0005-0000-0000-000057280000}"/>
    <cellStyle name="Millares 41 7 2" xfId="31907" xr:uid="{00000000-0005-0000-0000-000058280000}"/>
    <cellStyle name="Millares 41 8" xfId="20020" xr:uid="{00000000-0005-0000-0000-000059280000}"/>
    <cellStyle name="Millares 41 8 2" xfId="33209" xr:uid="{00000000-0005-0000-0000-00005A280000}"/>
    <cellStyle name="Millares 41 9" xfId="34734" xr:uid="{00000000-0005-0000-0000-00005B280000}"/>
    <cellStyle name="Millares 42" xfId="12048" xr:uid="{00000000-0005-0000-0000-00005C280000}"/>
    <cellStyle name="Millares 42 10" xfId="25240" xr:uid="{00000000-0005-0000-0000-00005D280000}"/>
    <cellStyle name="Millares 42 11" xfId="21547" xr:uid="{00000000-0005-0000-0000-00005E280000}"/>
    <cellStyle name="Millares 42 2" xfId="12989" xr:uid="{00000000-0005-0000-0000-00005F280000}"/>
    <cellStyle name="Millares 42 2 2" xfId="26180" xr:uid="{00000000-0005-0000-0000-000060280000}"/>
    <cellStyle name="Millares 42 3" xfId="14038" xr:uid="{00000000-0005-0000-0000-000061280000}"/>
    <cellStyle name="Millares 42 3 2" xfId="27229" xr:uid="{00000000-0005-0000-0000-000062280000}"/>
    <cellStyle name="Millares 42 4" xfId="15094" xr:uid="{00000000-0005-0000-0000-000063280000}"/>
    <cellStyle name="Millares 42 4 2" xfId="28285" xr:uid="{00000000-0005-0000-0000-000064280000}"/>
    <cellStyle name="Millares 42 5" xfId="16150" xr:uid="{00000000-0005-0000-0000-000065280000}"/>
    <cellStyle name="Millares 42 5 2" xfId="29341" xr:uid="{00000000-0005-0000-0000-000066280000}"/>
    <cellStyle name="Millares 42 6" xfId="17431" xr:uid="{00000000-0005-0000-0000-000067280000}"/>
    <cellStyle name="Millares 42 6 2" xfId="30622" xr:uid="{00000000-0005-0000-0000-000068280000}"/>
    <cellStyle name="Millares 42 7" xfId="18717" xr:uid="{00000000-0005-0000-0000-000069280000}"/>
    <cellStyle name="Millares 42 7 2" xfId="31908" xr:uid="{00000000-0005-0000-0000-00006A280000}"/>
    <cellStyle name="Millares 42 8" xfId="20021" xr:uid="{00000000-0005-0000-0000-00006B280000}"/>
    <cellStyle name="Millares 42 8 2" xfId="33210" xr:uid="{00000000-0005-0000-0000-00006C280000}"/>
    <cellStyle name="Millares 42 9" xfId="34735" xr:uid="{00000000-0005-0000-0000-00006D280000}"/>
    <cellStyle name="Millares 43" xfId="12051" xr:uid="{00000000-0005-0000-0000-00006E280000}"/>
    <cellStyle name="Millares 43 10" xfId="25243" xr:uid="{00000000-0005-0000-0000-00006F280000}"/>
    <cellStyle name="Millares 43 11" xfId="21550" xr:uid="{00000000-0005-0000-0000-000070280000}"/>
    <cellStyle name="Millares 43 2" xfId="12992" xr:uid="{00000000-0005-0000-0000-000071280000}"/>
    <cellStyle name="Millares 43 2 2" xfId="26183" xr:uid="{00000000-0005-0000-0000-000072280000}"/>
    <cellStyle name="Millares 43 3" xfId="14041" xr:uid="{00000000-0005-0000-0000-000073280000}"/>
    <cellStyle name="Millares 43 3 2" xfId="27232" xr:uid="{00000000-0005-0000-0000-000074280000}"/>
    <cellStyle name="Millares 43 4" xfId="15097" xr:uid="{00000000-0005-0000-0000-000075280000}"/>
    <cellStyle name="Millares 43 4 2" xfId="28288" xr:uid="{00000000-0005-0000-0000-000076280000}"/>
    <cellStyle name="Millares 43 5" xfId="16153" xr:uid="{00000000-0005-0000-0000-000077280000}"/>
    <cellStyle name="Millares 43 5 2" xfId="29344" xr:uid="{00000000-0005-0000-0000-000078280000}"/>
    <cellStyle name="Millares 43 6" xfId="17434" xr:uid="{00000000-0005-0000-0000-000079280000}"/>
    <cellStyle name="Millares 43 6 2" xfId="30625" xr:uid="{00000000-0005-0000-0000-00007A280000}"/>
    <cellStyle name="Millares 43 7" xfId="18720" xr:uid="{00000000-0005-0000-0000-00007B280000}"/>
    <cellStyle name="Millares 43 7 2" xfId="31911" xr:uid="{00000000-0005-0000-0000-00007C280000}"/>
    <cellStyle name="Millares 43 8" xfId="20024" xr:uid="{00000000-0005-0000-0000-00007D280000}"/>
    <cellStyle name="Millares 43 8 2" xfId="33213" xr:uid="{00000000-0005-0000-0000-00007E280000}"/>
    <cellStyle name="Millares 43 9" xfId="34738" xr:uid="{00000000-0005-0000-0000-00007F280000}"/>
    <cellStyle name="Millares 44" xfId="12052" xr:uid="{00000000-0005-0000-0000-000080280000}"/>
    <cellStyle name="Millares 44 10" xfId="25244" xr:uid="{00000000-0005-0000-0000-000081280000}"/>
    <cellStyle name="Millares 44 11" xfId="21551" xr:uid="{00000000-0005-0000-0000-000082280000}"/>
    <cellStyle name="Millares 44 2" xfId="12993" xr:uid="{00000000-0005-0000-0000-000083280000}"/>
    <cellStyle name="Millares 44 2 2" xfId="26184" xr:uid="{00000000-0005-0000-0000-000084280000}"/>
    <cellStyle name="Millares 44 3" xfId="14042" xr:uid="{00000000-0005-0000-0000-000085280000}"/>
    <cellStyle name="Millares 44 3 2" xfId="27233" xr:uid="{00000000-0005-0000-0000-000086280000}"/>
    <cellStyle name="Millares 44 4" xfId="15098" xr:uid="{00000000-0005-0000-0000-000087280000}"/>
    <cellStyle name="Millares 44 4 2" xfId="28289" xr:uid="{00000000-0005-0000-0000-000088280000}"/>
    <cellStyle name="Millares 44 5" xfId="16154" xr:uid="{00000000-0005-0000-0000-000089280000}"/>
    <cellStyle name="Millares 44 5 2" xfId="29345" xr:uid="{00000000-0005-0000-0000-00008A280000}"/>
    <cellStyle name="Millares 44 6" xfId="17435" xr:uid="{00000000-0005-0000-0000-00008B280000}"/>
    <cellStyle name="Millares 44 6 2" xfId="30626" xr:uid="{00000000-0005-0000-0000-00008C280000}"/>
    <cellStyle name="Millares 44 7" xfId="18721" xr:uid="{00000000-0005-0000-0000-00008D280000}"/>
    <cellStyle name="Millares 44 7 2" xfId="31912" xr:uid="{00000000-0005-0000-0000-00008E280000}"/>
    <cellStyle name="Millares 44 8" xfId="20025" xr:uid="{00000000-0005-0000-0000-00008F280000}"/>
    <cellStyle name="Millares 44 8 2" xfId="33214" xr:uid="{00000000-0005-0000-0000-000090280000}"/>
    <cellStyle name="Millares 44 9" xfId="34739" xr:uid="{00000000-0005-0000-0000-000091280000}"/>
    <cellStyle name="Millares 45" xfId="12055" xr:uid="{00000000-0005-0000-0000-000092280000}"/>
    <cellStyle name="Millares 45 10" xfId="25247" xr:uid="{00000000-0005-0000-0000-000093280000}"/>
    <cellStyle name="Millares 45 11" xfId="21553" xr:uid="{00000000-0005-0000-0000-000094280000}"/>
    <cellStyle name="Millares 45 2" xfId="12995" xr:uid="{00000000-0005-0000-0000-000095280000}"/>
    <cellStyle name="Millares 45 2 2" xfId="26186" xr:uid="{00000000-0005-0000-0000-000096280000}"/>
    <cellStyle name="Millares 45 3" xfId="14044" xr:uid="{00000000-0005-0000-0000-000097280000}"/>
    <cellStyle name="Millares 45 3 2" xfId="27235" xr:uid="{00000000-0005-0000-0000-000098280000}"/>
    <cellStyle name="Millares 45 4" xfId="15100" xr:uid="{00000000-0005-0000-0000-000099280000}"/>
    <cellStyle name="Millares 45 4 2" xfId="28291" xr:uid="{00000000-0005-0000-0000-00009A280000}"/>
    <cellStyle name="Millares 45 5" xfId="16156" xr:uid="{00000000-0005-0000-0000-00009B280000}"/>
    <cellStyle name="Millares 45 5 2" xfId="29347" xr:uid="{00000000-0005-0000-0000-00009C280000}"/>
    <cellStyle name="Millares 45 6" xfId="17437" xr:uid="{00000000-0005-0000-0000-00009D280000}"/>
    <cellStyle name="Millares 45 6 2" xfId="30628" xr:uid="{00000000-0005-0000-0000-00009E280000}"/>
    <cellStyle name="Millares 45 7" xfId="18723" xr:uid="{00000000-0005-0000-0000-00009F280000}"/>
    <cellStyle name="Millares 45 7 2" xfId="31914" xr:uid="{00000000-0005-0000-0000-0000A0280000}"/>
    <cellStyle name="Millares 45 8" xfId="20027" xr:uid="{00000000-0005-0000-0000-0000A1280000}"/>
    <cellStyle name="Millares 45 8 2" xfId="33216" xr:uid="{00000000-0005-0000-0000-0000A2280000}"/>
    <cellStyle name="Millares 45 9" xfId="34741" xr:uid="{00000000-0005-0000-0000-0000A3280000}"/>
    <cellStyle name="Millares 46" xfId="12151" xr:uid="{00000000-0005-0000-0000-0000A4280000}"/>
    <cellStyle name="Millares 46 10" xfId="25343" xr:uid="{00000000-0005-0000-0000-0000A5280000}"/>
    <cellStyle name="Millares 46 11" xfId="21649" xr:uid="{00000000-0005-0000-0000-0000A6280000}"/>
    <cellStyle name="Millares 46 2" xfId="13091" xr:uid="{00000000-0005-0000-0000-0000A7280000}"/>
    <cellStyle name="Millares 46 2 2" xfId="26282" xr:uid="{00000000-0005-0000-0000-0000A8280000}"/>
    <cellStyle name="Millares 46 3" xfId="14140" xr:uid="{00000000-0005-0000-0000-0000A9280000}"/>
    <cellStyle name="Millares 46 3 2" xfId="27331" xr:uid="{00000000-0005-0000-0000-0000AA280000}"/>
    <cellStyle name="Millares 46 4" xfId="15196" xr:uid="{00000000-0005-0000-0000-0000AB280000}"/>
    <cellStyle name="Millares 46 4 2" xfId="28387" xr:uid="{00000000-0005-0000-0000-0000AC280000}"/>
    <cellStyle name="Millares 46 5" xfId="16252" xr:uid="{00000000-0005-0000-0000-0000AD280000}"/>
    <cellStyle name="Millares 46 5 2" xfId="29443" xr:uid="{00000000-0005-0000-0000-0000AE280000}"/>
    <cellStyle name="Millares 46 6" xfId="17533" xr:uid="{00000000-0005-0000-0000-0000AF280000}"/>
    <cellStyle name="Millares 46 6 2" xfId="30724" xr:uid="{00000000-0005-0000-0000-0000B0280000}"/>
    <cellStyle name="Millares 46 7" xfId="18819" xr:uid="{00000000-0005-0000-0000-0000B1280000}"/>
    <cellStyle name="Millares 46 7 2" xfId="32010" xr:uid="{00000000-0005-0000-0000-0000B2280000}"/>
    <cellStyle name="Millares 46 8" xfId="20123" xr:uid="{00000000-0005-0000-0000-0000B3280000}"/>
    <cellStyle name="Millares 46 8 2" xfId="33312" xr:uid="{00000000-0005-0000-0000-0000B4280000}"/>
    <cellStyle name="Millares 46 9" xfId="34837" xr:uid="{00000000-0005-0000-0000-0000B5280000}"/>
    <cellStyle name="Millares 47" xfId="12247" xr:uid="{00000000-0005-0000-0000-0000B6280000}"/>
    <cellStyle name="Millares 47 10" xfId="25439" xr:uid="{00000000-0005-0000-0000-0000B7280000}"/>
    <cellStyle name="Millares 47 11" xfId="21745" xr:uid="{00000000-0005-0000-0000-0000B8280000}"/>
    <cellStyle name="Millares 47 2" xfId="13187" xr:uid="{00000000-0005-0000-0000-0000B9280000}"/>
    <cellStyle name="Millares 47 2 2" xfId="26378" xr:uid="{00000000-0005-0000-0000-0000BA280000}"/>
    <cellStyle name="Millares 47 3" xfId="14236" xr:uid="{00000000-0005-0000-0000-0000BB280000}"/>
    <cellStyle name="Millares 47 3 2" xfId="27427" xr:uid="{00000000-0005-0000-0000-0000BC280000}"/>
    <cellStyle name="Millares 47 4" xfId="15292" xr:uid="{00000000-0005-0000-0000-0000BD280000}"/>
    <cellStyle name="Millares 47 4 2" xfId="28483" xr:uid="{00000000-0005-0000-0000-0000BE280000}"/>
    <cellStyle name="Millares 47 5" xfId="16348" xr:uid="{00000000-0005-0000-0000-0000BF280000}"/>
    <cellStyle name="Millares 47 5 2" xfId="29539" xr:uid="{00000000-0005-0000-0000-0000C0280000}"/>
    <cellStyle name="Millares 47 6" xfId="17629" xr:uid="{00000000-0005-0000-0000-0000C1280000}"/>
    <cellStyle name="Millares 47 6 2" xfId="30820" xr:uid="{00000000-0005-0000-0000-0000C2280000}"/>
    <cellStyle name="Millares 47 7" xfId="18915" xr:uid="{00000000-0005-0000-0000-0000C3280000}"/>
    <cellStyle name="Millares 47 7 2" xfId="32106" xr:uid="{00000000-0005-0000-0000-0000C4280000}"/>
    <cellStyle name="Millares 47 8" xfId="20219" xr:uid="{00000000-0005-0000-0000-0000C5280000}"/>
    <cellStyle name="Millares 47 8 2" xfId="33408" xr:uid="{00000000-0005-0000-0000-0000C6280000}"/>
    <cellStyle name="Millares 47 9" xfId="34933" xr:uid="{00000000-0005-0000-0000-0000C7280000}"/>
    <cellStyle name="Millares 48" xfId="12248" xr:uid="{00000000-0005-0000-0000-0000C8280000}"/>
    <cellStyle name="Millares 48 10" xfId="25440" xr:uid="{00000000-0005-0000-0000-0000C9280000}"/>
    <cellStyle name="Millares 48 11" xfId="21746" xr:uid="{00000000-0005-0000-0000-0000CA280000}"/>
    <cellStyle name="Millares 48 2" xfId="13188" xr:uid="{00000000-0005-0000-0000-0000CB280000}"/>
    <cellStyle name="Millares 48 2 2" xfId="26379" xr:uid="{00000000-0005-0000-0000-0000CC280000}"/>
    <cellStyle name="Millares 48 3" xfId="14237" xr:uid="{00000000-0005-0000-0000-0000CD280000}"/>
    <cellStyle name="Millares 48 3 2" xfId="27428" xr:uid="{00000000-0005-0000-0000-0000CE280000}"/>
    <cellStyle name="Millares 48 4" xfId="15293" xr:uid="{00000000-0005-0000-0000-0000CF280000}"/>
    <cellStyle name="Millares 48 4 2" xfId="28484" xr:uid="{00000000-0005-0000-0000-0000D0280000}"/>
    <cellStyle name="Millares 48 5" xfId="16349" xr:uid="{00000000-0005-0000-0000-0000D1280000}"/>
    <cellStyle name="Millares 48 5 2" xfId="29540" xr:uid="{00000000-0005-0000-0000-0000D2280000}"/>
    <cellStyle name="Millares 48 6" xfId="17630" xr:uid="{00000000-0005-0000-0000-0000D3280000}"/>
    <cellStyle name="Millares 48 6 2" xfId="30821" xr:uid="{00000000-0005-0000-0000-0000D4280000}"/>
    <cellStyle name="Millares 48 7" xfId="18916" xr:uid="{00000000-0005-0000-0000-0000D5280000}"/>
    <cellStyle name="Millares 48 7 2" xfId="32107" xr:uid="{00000000-0005-0000-0000-0000D6280000}"/>
    <cellStyle name="Millares 48 8" xfId="20220" xr:uid="{00000000-0005-0000-0000-0000D7280000}"/>
    <cellStyle name="Millares 48 8 2" xfId="33409" xr:uid="{00000000-0005-0000-0000-0000D8280000}"/>
    <cellStyle name="Millares 48 9" xfId="34934" xr:uid="{00000000-0005-0000-0000-0000D9280000}"/>
    <cellStyle name="Millares 49" xfId="12249" xr:uid="{00000000-0005-0000-0000-0000DA280000}"/>
    <cellStyle name="Millares 49 10" xfId="25441" xr:uid="{00000000-0005-0000-0000-0000DB280000}"/>
    <cellStyle name="Millares 49 11" xfId="21747" xr:uid="{00000000-0005-0000-0000-0000DC280000}"/>
    <cellStyle name="Millares 49 2" xfId="13189" xr:uid="{00000000-0005-0000-0000-0000DD280000}"/>
    <cellStyle name="Millares 49 2 2" xfId="26380" xr:uid="{00000000-0005-0000-0000-0000DE280000}"/>
    <cellStyle name="Millares 49 3" xfId="14238" xr:uid="{00000000-0005-0000-0000-0000DF280000}"/>
    <cellStyle name="Millares 49 3 2" xfId="27429" xr:uid="{00000000-0005-0000-0000-0000E0280000}"/>
    <cellStyle name="Millares 49 4" xfId="15294" xr:uid="{00000000-0005-0000-0000-0000E1280000}"/>
    <cellStyle name="Millares 49 4 2" xfId="28485" xr:uid="{00000000-0005-0000-0000-0000E2280000}"/>
    <cellStyle name="Millares 49 5" xfId="16350" xr:uid="{00000000-0005-0000-0000-0000E3280000}"/>
    <cellStyle name="Millares 49 5 2" xfId="29541" xr:uid="{00000000-0005-0000-0000-0000E4280000}"/>
    <cellStyle name="Millares 49 6" xfId="17631" xr:uid="{00000000-0005-0000-0000-0000E5280000}"/>
    <cellStyle name="Millares 49 6 2" xfId="30822" xr:uid="{00000000-0005-0000-0000-0000E6280000}"/>
    <cellStyle name="Millares 49 7" xfId="18917" xr:uid="{00000000-0005-0000-0000-0000E7280000}"/>
    <cellStyle name="Millares 49 7 2" xfId="32108" xr:uid="{00000000-0005-0000-0000-0000E8280000}"/>
    <cellStyle name="Millares 49 8" xfId="20221" xr:uid="{00000000-0005-0000-0000-0000E9280000}"/>
    <cellStyle name="Millares 49 8 2" xfId="33410" xr:uid="{00000000-0005-0000-0000-0000EA280000}"/>
    <cellStyle name="Millares 49 9" xfId="34935" xr:uid="{00000000-0005-0000-0000-0000EB280000}"/>
    <cellStyle name="Millares 5" xfId="41" xr:uid="{00000000-0005-0000-0000-0000EC280000}"/>
    <cellStyle name="Millares 5 10" xfId="12257" xr:uid="{00000000-0005-0000-0000-0000ED280000}"/>
    <cellStyle name="Millares 5 10 10" xfId="25449" xr:uid="{00000000-0005-0000-0000-0000EE280000}"/>
    <cellStyle name="Millares 5 10 11" xfId="21755" xr:uid="{00000000-0005-0000-0000-0000EF280000}"/>
    <cellStyle name="Millares 5 10 2" xfId="13197" xr:uid="{00000000-0005-0000-0000-0000F0280000}"/>
    <cellStyle name="Millares 5 10 2 2" xfId="26388" xr:uid="{00000000-0005-0000-0000-0000F1280000}"/>
    <cellStyle name="Millares 5 10 3" xfId="14246" xr:uid="{00000000-0005-0000-0000-0000F2280000}"/>
    <cellStyle name="Millares 5 10 3 2" xfId="27437" xr:uid="{00000000-0005-0000-0000-0000F3280000}"/>
    <cellStyle name="Millares 5 10 4" xfId="15302" xr:uid="{00000000-0005-0000-0000-0000F4280000}"/>
    <cellStyle name="Millares 5 10 4 2" xfId="28493" xr:uid="{00000000-0005-0000-0000-0000F5280000}"/>
    <cellStyle name="Millares 5 10 5" xfId="16358" xr:uid="{00000000-0005-0000-0000-0000F6280000}"/>
    <cellStyle name="Millares 5 10 5 2" xfId="29549" xr:uid="{00000000-0005-0000-0000-0000F7280000}"/>
    <cellStyle name="Millares 5 10 6" xfId="17639" xr:uid="{00000000-0005-0000-0000-0000F8280000}"/>
    <cellStyle name="Millares 5 10 6 2" xfId="30830" xr:uid="{00000000-0005-0000-0000-0000F9280000}"/>
    <cellStyle name="Millares 5 10 7" xfId="18925" xr:uid="{00000000-0005-0000-0000-0000FA280000}"/>
    <cellStyle name="Millares 5 10 7 2" xfId="32116" xr:uid="{00000000-0005-0000-0000-0000FB280000}"/>
    <cellStyle name="Millares 5 10 8" xfId="20229" xr:uid="{00000000-0005-0000-0000-0000FC280000}"/>
    <cellStyle name="Millares 5 10 8 2" xfId="33418" xr:uid="{00000000-0005-0000-0000-0000FD280000}"/>
    <cellStyle name="Millares 5 10 9" xfId="34943" xr:uid="{00000000-0005-0000-0000-0000FE280000}"/>
    <cellStyle name="Millares 5 11" xfId="12422" xr:uid="{00000000-0005-0000-0000-0000FF280000}"/>
    <cellStyle name="Millares 5 11 10" xfId="25614" xr:uid="{00000000-0005-0000-0000-000000290000}"/>
    <cellStyle name="Millares 5 11 11" xfId="21916" xr:uid="{00000000-0005-0000-0000-000001290000}"/>
    <cellStyle name="Millares 5 11 2" xfId="13358" xr:uid="{00000000-0005-0000-0000-000002290000}"/>
    <cellStyle name="Millares 5 11 2 2" xfId="26549" xr:uid="{00000000-0005-0000-0000-000003290000}"/>
    <cellStyle name="Millares 5 11 3" xfId="14407" xr:uid="{00000000-0005-0000-0000-000004290000}"/>
    <cellStyle name="Millares 5 11 3 2" xfId="27598" xr:uid="{00000000-0005-0000-0000-000005290000}"/>
    <cellStyle name="Millares 5 11 4" xfId="15463" xr:uid="{00000000-0005-0000-0000-000006290000}"/>
    <cellStyle name="Millares 5 11 4 2" xfId="28654" xr:uid="{00000000-0005-0000-0000-000007290000}"/>
    <cellStyle name="Millares 5 11 5" xfId="16519" xr:uid="{00000000-0005-0000-0000-000008290000}"/>
    <cellStyle name="Millares 5 11 5 2" xfId="29710" xr:uid="{00000000-0005-0000-0000-000009290000}"/>
    <cellStyle name="Millares 5 11 6" xfId="17800" xr:uid="{00000000-0005-0000-0000-00000A290000}"/>
    <cellStyle name="Millares 5 11 6 2" xfId="30991" xr:uid="{00000000-0005-0000-0000-00000B290000}"/>
    <cellStyle name="Millares 5 11 7" xfId="19086" xr:uid="{00000000-0005-0000-0000-00000C290000}"/>
    <cellStyle name="Millares 5 11 7 2" xfId="32277" xr:uid="{00000000-0005-0000-0000-00000D290000}"/>
    <cellStyle name="Millares 5 11 8" xfId="20390" xr:uid="{00000000-0005-0000-0000-00000E290000}"/>
    <cellStyle name="Millares 5 11 8 2" xfId="33579" xr:uid="{00000000-0005-0000-0000-00000F290000}"/>
    <cellStyle name="Millares 5 11 9" xfId="35104" xr:uid="{00000000-0005-0000-0000-000010290000}"/>
    <cellStyle name="Millares 5 12" xfId="12536" xr:uid="{00000000-0005-0000-0000-000011290000}"/>
    <cellStyle name="Millares 5 12 10" xfId="25728" xr:uid="{00000000-0005-0000-0000-000012290000}"/>
    <cellStyle name="Millares 5 12 11" xfId="22030" xr:uid="{00000000-0005-0000-0000-000013290000}"/>
    <cellStyle name="Millares 5 12 2" xfId="13472" xr:uid="{00000000-0005-0000-0000-000014290000}"/>
    <cellStyle name="Millares 5 12 2 2" xfId="26663" xr:uid="{00000000-0005-0000-0000-000015290000}"/>
    <cellStyle name="Millares 5 12 3" xfId="14521" xr:uid="{00000000-0005-0000-0000-000016290000}"/>
    <cellStyle name="Millares 5 12 3 2" xfId="27712" xr:uid="{00000000-0005-0000-0000-000017290000}"/>
    <cellStyle name="Millares 5 12 4" xfId="15577" xr:uid="{00000000-0005-0000-0000-000018290000}"/>
    <cellStyle name="Millares 5 12 4 2" xfId="28768" xr:uid="{00000000-0005-0000-0000-000019290000}"/>
    <cellStyle name="Millares 5 12 5" xfId="16633" xr:uid="{00000000-0005-0000-0000-00001A290000}"/>
    <cellStyle name="Millares 5 12 5 2" xfId="29824" xr:uid="{00000000-0005-0000-0000-00001B290000}"/>
    <cellStyle name="Millares 5 12 6" xfId="17914" xr:uid="{00000000-0005-0000-0000-00001C290000}"/>
    <cellStyle name="Millares 5 12 6 2" xfId="31105" xr:uid="{00000000-0005-0000-0000-00001D290000}"/>
    <cellStyle name="Millares 5 12 7" xfId="19200" xr:uid="{00000000-0005-0000-0000-00001E290000}"/>
    <cellStyle name="Millares 5 12 7 2" xfId="32391" xr:uid="{00000000-0005-0000-0000-00001F290000}"/>
    <cellStyle name="Millares 5 12 8" xfId="20504" xr:uid="{00000000-0005-0000-0000-000020290000}"/>
    <cellStyle name="Millares 5 12 8 2" xfId="33693" xr:uid="{00000000-0005-0000-0000-000021290000}"/>
    <cellStyle name="Millares 5 12 9" xfId="35218" xr:uid="{00000000-0005-0000-0000-000022290000}"/>
    <cellStyle name="Millares 5 13" xfId="13623" xr:uid="{00000000-0005-0000-0000-000023290000}"/>
    <cellStyle name="Millares 5 13 10" xfId="22181" xr:uid="{00000000-0005-0000-0000-000024290000}"/>
    <cellStyle name="Millares 5 13 2" xfId="14672" xr:uid="{00000000-0005-0000-0000-000025290000}"/>
    <cellStyle name="Millares 5 13 2 2" xfId="27863" xr:uid="{00000000-0005-0000-0000-000026290000}"/>
    <cellStyle name="Millares 5 13 3" xfId="15728" xr:uid="{00000000-0005-0000-0000-000027290000}"/>
    <cellStyle name="Millares 5 13 3 2" xfId="28919" xr:uid="{00000000-0005-0000-0000-000028290000}"/>
    <cellStyle name="Millares 5 13 4" xfId="16784" xr:uid="{00000000-0005-0000-0000-000029290000}"/>
    <cellStyle name="Millares 5 13 4 2" xfId="29975" xr:uid="{00000000-0005-0000-0000-00002A290000}"/>
    <cellStyle name="Millares 5 13 5" xfId="18065" xr:uid="{00000000-0005-0000-0000-00002B290000}"/>
    <cellStyle name="Millares 5 13 5 2" xfId="31256" xr:uid="{00000000-0005-0000-0000-00002C290000}"/>
    <cellStyle name="Millares 5 13 6" xfId="19351" xr:uid="{00000000-0005-0000-0000-00002D290000}"/>
    <cellStyle name="Millares 5 13 6 2" xfId="32542" xr:uid="{00000000-0005-0000-0000-00002E290000}"/>
    <cellStyle name="Millares 5 13 7" xfId="20655" xr:uid="{00000000-0005-0000-0000-00002F290000}"/>
    <cellStyle name="Millares 5 13 7 2" xfId="33844" xr:uid="{00000000-0005-0000-0000-000030290000}"/>
    <cellStyle name="Millares 5 13 8" xfId="35369" xr:uid="{00000000-0005-0000-0000-000031290000}"/>
    <cellStyle name="Millares 5 13 9" xfId="26814" xr:uid="{00000000-0005-0000-0000-000032290000}"/>
    <cellStyle name="Millares 5 14" xfId="16907" xr:uid="{00000000-0005-0000-0000-000033290000}"/>
    <cellStyle name="Millares 5 14 2" xfId="18187" xr:uid="{00000000-0005-0000-0000-000034290000}"/>
    <cellStyle name="Millares 5 14 2 2" xfId="31378" xr:uid="{00000000-0005-0000-0000-000035290000}"/>
    <cellStyle name="Millares 5 14 3" xfId="19473" xr:uid="{00000000-0005-0000-0000-000036290000}"/>
    <cellStyle name="Millares 5 14 3 2" xfId="32664" xr:uid="{00000000-0005-0000-0000-000037290000}"/>
    <cellStyle name="Millares 5 14 4" xfId="20777" xr:uid="{00000000-0005-0000-0000-000038290000}"/>
    <cellStyle name="Millares 5 14 4 2" xfId="33966" xr:uid="{00000000-0005-0000-0000-000039290000}"/>
    <cellStyle name="Millares 5 14 5" xfId="35491" xr:uid="{00000000-0005-0000-0000-00003A290000}"/>
    <cellStyle name="Millares 5 14 6" xfId="30098" xr:uid="{00000000-0005-0000-0000-00003B290000}"/>
    <cellStyle name="Millares 5 14 7" xfId="22303" xr:uid="{00000000-0005-0000-0000-00003C290000}"/>
    <cellStyle name="Millares 5 15" xfId="21022" xr:uid="{00000000-0005-0000-0000-00003D290000}"/>
    <cellStyle name="Millares 5 15 2" xfId="35736" xr:uid="{00000000-0005-0000-0000-00003E290000}"/>
    <cellStyle name="Millares 5 15 3" xfId="34211" xr:uid="{00000000-0005-0000-0000-00003F290000}"/>
    <cellStyle name="Millares 5 15 4" xfId="22548" xr:uid="{00000000-0005-0000-0000-000040290000}"/>
    <cellStyle name="Millares 5 16" xfId="22787" xr:uid="{00000000-0005-0000-0000-000041290000}"/>
    <cellStyle name="Millares 5 16 2" xfId="35975" xr:uid="{00000000-0005-0000-0000-000042290000}"/>
    <cellStyle name="Millares 5 17" xfId="23017" xr:uid="{00000000-0005-0000-0000-000043290000}"/>
    <cellStyle name="Millares 5 17 2" xfId="36205" xr:uid="{00000000-0005-0000-0000-000044290000}"/>
    <cellStyle name="Millares 5 18" xfId="23280" xr:uid="{00000000-0005-0000-0000-000045290000}"/>
    <cellStyle name="Millares 5 18 2" xfId="36460" xr:uid="{00000000-0005-0000-0000-000046290000}"/>
    <cellStyle name="Millares 5 19" xfId="23536" xr:uid="{00000000-0005-0000-0000-000047290000}"/>
    <cellStyle name="Millares 5 19 2" xfId="36715" xr:uid="{00000000-0005-0000-0000-000048290000}"/>
    <cellStyle name="Millares 5 2" xfId="42" xr:uid="{00000000-0005-0000-0000-000049290000}"/>
    <cellStyle name="Millares 5 2 10" xfId="12544" xr:uid="{00000000-0005-0000-0000-00004A290000}"/>
    <cellStyle name="Millares 5 2 10 10" xfId="25736" xr:uid="{00000000-0005-0000-0000-00004B290000}"/>
    <cellStyle name="Millares 5 2 10 11" xfId="22038" xr:uid="{00000000-0005-0000-0000-00004C290000}"/>
    <cellStyle name="Millares 5 2 10 2" xfId="13480" xr:uid="{00000000-0005-0000-0000-00004D290000}"/>
    <cellStyle name="Millares 5 2 10 2 2" xfId="26671" xr:uid="{00000000-0005-0000-0000-00004E290000}"/>
    <cellStyle name="Millares 5 2 10 3" xfId="14529" xr:uid="{00000000-0005-0000-0000-00004F290000}"/>
    <cellStyle name="Millares 5 2 10 3 2" xfId="27720" xr:uid="{00000000-0005-0000-0000-000050290000}"/>
    <cellStyle name="Millares 5 2 10 4" xfId="15585" xr:uid="{00000000-0005-0000-0000-000051290000}"/>
    <cellStyle name="Millares 5 2 10 4 2" xfId="28776" xr:uid="{00000000-0005-0000-0000-000052290000}"/>
    <cellStyle name="Millares 5 2 10 5" xfId="16641" xr:uid="{00000000-0005-0000-0000-000053290000}"/>
    <cellStyle name="Millares 5 2 10 5 2" xfId="29832" xr:uid="{00000000-0005-0000-0000-000054290000}"/>
    <cellStyle name="Millares 5 2 10 6" xfId="17922" xr:uid="{00000000-0005-0000-0000-000055290000}"/>
    <cellStyle name="Millares 5 2 10 6 2" xfId="31113" xr:uid="{00000000-0005-0000-0000-000056290000}"/>
    <cellStyle name="Millares 5 2 10 7" xfId="19208" xr:uid="{00000000-0005-0000-0000-000057290000}"/>
    <cellStyle name="Millares 5 2 10 7 2" xfId="32399" xr:uid="{00000000-0005-0000-0000-000058290000}"/>
    <cellStyle name="Millares 5 2 10 8" xfId="20512" xr:uid="{00000000-0005-0000-0000-000059290000}"/>
    <cellStyle name="Millares 5 2 10 8 2" xfId="33701" xr:uid="{00000000-0005-0000-0000-00005A290000}"/>
    <cellStyle name="Millares 5 2 10 9" xfId="35226" xr:uid="{00000000-0005-0000-0000-00005B290000}"/>
    <cellStyle name="Millares 5 2 11" xfId="13631" xr:uid="{00000000-0005-0000-0000-00005C290000}"/>
    <cellStyle name="Millares 5 2 11 10" xfId="22189" xr:uid="{00000000-0005-0000-0000-00005D290000}"/>
    <cellStyle name="Millares 5 2 11 2" xfId="14680" xr:uid="{00000000-0005-0000-0000-00005E290000}"/>
    <cellStyle name="Millares 5 2 11 2 2" xfId="27871" xr:uid="{00000000-0005-0000-0000-00005F290000}"/>
    <cellStyle name="Millares 5 2 11 3" xfId="15736" xr:uid="{00000000-0005-0000-0000-000060290000}"/>
    <cellStyle name="Millares 5 2 11 3 2" xfId="28927" xr:uid="{00000000-0005-0000-0000-000061290000}"/>
    <cellStyle name="Millares 5 2 11 4" xfId="16792" xr:uid="{00000000-0005-0000-0000-000062290000}"/>
    <cellStyle name="Millares 5 2 11 4 2" xfId="29983" xr:uid="{00000000-0005-0000-0000-000063290000}"/>
    <cellStyle name="Millares 5 2 11 5" xfId="18073" xr:uid="{00000000-0005-0000-0000-000064290000}"/>
    <cellStyle name="Millares 5 2 11 5 2" xfId="31264" xr:uid="{00000000-0005-0000-0000-000065290000}"/>
    <cellStyle name="Millares 5 2 11 6" xfId="19359" xr:uid="{00000000-0005-0000-0000-000066290000}"/>
    <cellStyle name="Millares 5 2 11 6 2" xfId="32550" xr:uid="{00000000-0005-0000-0000-000067290000}"/>
    <cellStyle name="Millares 5 2 11 7" xfId="20663" xr:uid="{00000000-0005-0000-0000-000068290000}"/>
    <cellStyle name="Millares 5 2 11 7 2" xfId="33852" xr:uid="{00000000-0005-0000-0000-000069290000}"/>
    <cellStyle name="Millares 5 2 11 8" xfId="35377" xr:uid="{00000000-0005-0000-0000-00006A290000}"/>
    <cellStyle name="Millares 5 2 11 9" xfId="26822" xr:uid="{00000000-0005-0000-0000-00006B290000}"/>
    <cellStyle name="Millares 5 2 12" xfId="16914" xr:uid="{00000000-0005-0000-0000-00006C290000}"/>
    <cellStyle name="Millares 5 2 12 2" xfId="18194" xr:uid="{00000000-0005-0000-0000-00006D290000}"/>
    <cellStyle name="Millares 5 2 12 2 2" xfId="31385" xr:uid="{00000000-0005-0000-0000-00006E290000}"/>
    <cellStyle name="Millares 5 2 12 3" xfId="19480" xr:uid="{00000000-0005-0000-0000-00006F290000}"/>
    <cellStyle name="Millares 5 2 12 3 2" xfId="32671" xr:uid="{00000000-0005-0000-0000-000070290000}"/>
    <cellStyle name="Millares 5 2 12 4" xfId="20784" xr:uid="{00000000-0005-0000-0000-000071290000}"/>
    <cellStyle name="Millares 5 2 12 4 2" xfId="33973" xr:uid="{00000000-0005-0000-0000-000072290000}"/>
    <cellStyle name="Millares 5 2 12 5" xfId="35498" xr:uid="{00000000-0005-0000-0000-000073290000}"/>
    <cellStyle name="Millares 5 2 12 6" xfId="30105" xr:uid="{00000000-0005-0000-0000-000074290000}"/>
    <cellStyle name="Millares 5 2 12 7" xfId="22310" xr:uid="{00000000-0005-0000-0000-000075290000}"/>
    <cellStyle name="Millares 5 2 13" xfId="21029" xr:uid="{00000000-0005-0000-0000-000076290000}"/>
    <cellStyle name="Millares 5 2 13 2" xfId="35743" xr:uid="{00000000-0005-0000-0000-000077290000}"/>
    <cellStyle name="Millares 5 2 13 3" xfId="34218" xr:uid="{00000000-0005-0000-0000-000078290000}"/>
    <cellStyle name="Millares 5 2 13 4" xfId="22555" xr:uid="{00000000-0005-0000-0000-000079290000}"/>
    <cellStyle name="Millares 5 2 14" xfId="22795" xr:uid="{00000000-0005-0000-0000-00007A290000}"/>
    <cellStyle name="Millares 5 2 14 2" xfId="35983" xr:uid="{00000000-0005-0000-0000-00007B290000}"/>
    <cellStyle name="Millares 5 2 15" xfId="23025" xr:uid="{00000000-0005-0000-0000-00007C290000}"/>
    <cellStyle name="Millares 5 2 15 2" xfId="36213" xr:uid="{00000000-0005-0000-0000-00007D290000}"/>
    <cellStyle name="Millares 5 2 16" xfId="23289" xr:uid="{00000000-0005-0000-0000-00007E290000}"/>
    <cellStyle name="Millares 5 2 16 2" xfId="36468" xr:uid="{00000000-0005-0000-0000-00007F290000}"/>
    <cellStyle name="Millares 5 2 17" xfId="23544" xr:uid="{00000000-0005-0000-0000-000080290000}"/>
    <cellStyle name="Millares 5 2 17 2" xfId="36723" xr:uid="{00000000-0005-0000-0000-000081290000}"/>
    <cellStyle name="Millares 5 2 18" xfId="23773" xr:uid="{00000000-0005-0000-0000-000082290000}"/>
    <cellStyle name="Millares 5 2 18 2" xfId="36952" xr:uid="{00000000-0005-0000-0000-000083290000}"/>
    <cellStyle name="Millares 5 2 19" xfId="24002" xr:uid="{00000000-0005-0000-0000-000084290000}"/>
    <cellStyle name="Millares 5 2 19 2" xfId="37181" xr:uid="{00000000-0005-0000-0000-000085290000}"/>
    <cellStyle name="Millares 5 2 2" xfId="170" xr:uid="{00000000-0005-0000-0000-000086290000}"/>
    <cellStyle name="Millares 5 2 2 10" xfId="13647" xr:uid="{00000000-0005-0000-0000-000087290000}"/>
    <cellStyle name="Millares 5 2 2 10 10" xfId="22205" xr:uid="{00000000-0005-0000-0000-000088290000}"/>
    <cellStyle name="Millares 5 2 2 10 2" xfId="14696" xr:uid="{00000000-0005-0000-0000-000089290000}"/>
    <cellStyle name="Millares 5 2 2 10 2 2" xfId="27887" xr:uid="{00000000-0005-0000-0000-00008A290000}"/>
    <cellStyle name="Millares 5 2 2 10 3" xfId="15752" xr:uid="{00000000-0005-0000-0000-00008B290000}"/>
    <cellStyle name="Millares 5 2 2 10 3 2" xfId="28943" xr:uid="{00000000-0005-0000-0000-00008C290000}"/>
    <cellStyle name="Millares 5 2 2 10 4" xfId="16808" xr:uid="{00000000-0005-0000-0000-00008D290000}"/>
    <cellStyle name="Millares 5 2 2 10 4 2" xfId="29999" xr:uid="{00000000-0005-0000-0000-00008E290000}"/>
    <cellStyle name="Millares 5 2 2 10 5" xfId="18089" xr:uid="{00000000-0005-0000-0000-00008F290000}"/>
    <cellStyle name="Millares 5 2 2 10 5 2" xfId="31280" xr:uid="{00000000-0005-0000-0000-000090290000}"/>
    <cellStyle name="Millares 5 2 2 10 6" xfId="19375" xr:uid="{00000000-0005-0000-0000-000091290000}"/>
    <cellStyle name="Millares 5 2 2 10 6 2" xfId="32566" xr:uid="{00000000-0005-0000-0000-000092290000}"/>
    <cellStyle name="Millares 5 2 2 10 7" xfId="20679" xr:uid="{00000000-0005-0000-0000-000093290000}"/>
    <cellStyle name="Millares 5 2 2 10 7 2" xfId="33868" xr:uid="{00000000-0005-0000-0000-000094290000}"/>
    <cellStyle name="Millares 5 2 2 10 8" xfId="35393" xr:uid="{00000000-0005-0000-0000-000095290000}"/>
    <cellStyle name="Millares 5 2 2 10 9" xfId="26838" xr:uid="{00000000-0005-0000-0000-000096290000}"/>
    <cellStyle name="Millares 5 2 2 11" xfId="16930" xr:uid="{00000000-0005-0000-0000-000097290000}"/>
    <cellStyle name="Millares 5 2 2 11 2" xfId="18210" xr:uid="{00000000-0005-0000-0000-000098290000}"/>
    <cellStyle name="Millares 5 2 2 11 2 2" xfId="31401" xr:uid="{00000000-0005-0000-0000-000099290000}"/>
    <cellStyle name="Millares 5 2 2 11 3" xfId="19496" xr:uid="{00000000-0005-0000-0000-00009A290000}"/>
    <cellStyle name="Millares 5 2 2 11 3 2" xfId="32687" xr:uid="{00000000-0005-0000-0000-00009B290000}"/>
    <cellStyle name="Millares 5 2 2 11 4" xfId="20800" xr:uid="{00000000-0005-0000-0000-00009C290000}"/>
    <cellStyle name="Millares 5 2 2 11 4 2" xfId="33989" xr:uid="{00000000-0005-0000-0000-00009D290000}"/>
    <cellStyle name="Millares 5 2 2 11 5" xfId="35514" xr:uid="{00000000-0005-0000-0000-00009E290000}"/>
    <cellStyle name="Millares 5 2 2 11 6" xfId="30121" xr:uid="{00000000-0005-0000-0000-00009F290000}"/>
    <cellStyle name="Millares 5 2 2 11 7" xfId="22326" xr:uid="{00000000-0005-0000-0000-0000A0290000}"/>
    <cellStyle name="Millares 5 2 2 12" xfId="21045" xr:uid="{00000000-0005-0000-0000-0000A1290000}"/>
    <cellStyle name="Millares 5 2 2 12 2" xfId="35759" xr:uid="{00000000-0005-0000-0000-0000A2290000}"/>
    <cellStyle name="Millares 5 2 2 12 3" xfId="34234" xr:uid="{00000000-0005-0000-0000-0000A3290000}"/>
    <cellStyle name="Millares 5 2 2 12 4" xfId="22571" xr:uid="{00000000-0005-0000-0000-0000A4290000}"/>
    <cellStyle name="Millares 5 2 2 13" xfId="22811" xr:uid="{00000000-0005-0000-0000-0000A5290000}"/>
    <cellStyle name="Millares 5 2 2 13 2" xfId="35999" xr:uid="{00000000-0005-0000-0000-0000A6290000}"/>
    <cellStyle name="Millares 5 2 2 14" xfId="23041" xr:uid="{00000000-0005-0000-0000-0000A7290000}"/>
    <cellStyle name="Millares 5 2 2 14 2" xfId="36229" xr:uid="{00000000-0005-0000-0000-0000A8290000}"/>
    <cellStyle name="Millares 5 2 2 15" xfId="23305" xr:uid="{00000000-0005-0000-0000-0000A9290000}"/>
    <cellStyle name="Millares 5 2 2 15 2" xfId="36484" xr:uid="{00000000-0005-0000-0000-0000AA290000}"/>
    <cellStyle name="Millares 5 2 2 16" xfId="23560" xr:uid="{00000000-0005-0000-0000-0000AB290000}"/>
    <cellStyle name="Millares 5 2 2 16 2" xfId="36739" xr:uid="{00000000-0005-0000-0000-0000AC290000}"/>
    <cellStyle name="Millares 5 2 2 17" xfId="23789" xr:uid="{00000000-0005-0000-0000-0000AD290000}"/>
    <cellStyle name="Millares 5 2 2 17 2" xfId="36968" xr:uid="{00000000-0005-0000-0000-0000AE290000}"/>
    <cellStyle name="Millares 5 2 2 18" xfId="24018" xr:uid="{00000000-0005-0000-0000-0000AF290000}"/>
    <cellStyle name="Millares 5 2 2 18 2" xfId="37197" xr:uid="{00000000-0005-0000-0000-0000B0290000}"/>
    <cellStyle name="Millares 5 2 2 19" xfId="24247" xr:uid="{00000000-0005-0000-0000-0000B1290000}"/>
    <cellStyle name="Millares 5 2 2 19 2" xfId="37426" xr:uid="{00000000-0005-0000-0000-0000B2290000}"/>
    <cellStyle name="Millares 5 2 2 2" xfId="4454" xr:uid="{00000000-0005-0000-0000-0000B3290000}"/>
    <cellStyle name="Millares 5 2 2 2 10" xfId="21109" xr:uid="{00000000-0005-0000-0000-0000B4290000}"/>
    <cellStyle name="Millares 5 2 2 2 10 2" xfId="35823" xr:uid="{00000000-0005-0000-0000-0000B5290000}"/>
    <cellStyle name="Millares 5 2 2 2 10 3" xfId="34298" xr:uid="{00000000-0005-0000-0000-0000B6290000}"/>
    <cellStyle name="Millares 5 2 2 2 10 4" xfId="22635" xr:uid="{00000000-0005-0000-0000-0000B7290000}"/>
    <cellStyle name="Millares 5 2 2 2 11" xfId="22875" xr:uid="{00000000-0005-0000-0000-0000B8290000}"/>
    <cellStyle name="Millares 5 2 2 2 11 2" xfId="36063" xr:uid="{00000000-0005-0000-0000-0000B9290000}"/>
    <cellStyle name="Millares 5 2 2 2 12" xfId="23105" xr:uid="{00000000-0005-0000-0000-0000BA290000}"/>
    <cellStyle name="Millares 5 2 2 2 12 2" xfId="36293" xr:uid="{00000000-0005-0000-0000-0000BB290000}"/>
    <cellStyle name="Millares 5 2 2 2 13" xfId="23369" xr:uid="{00000000-0005-0000-0000-0000BC290000}"/>
    <cellStyle name="Millares 5 2 2 2 13 2" xfId="36548" xr:uid="{00000000-0005-0000-0000-0000BD290000}"/>
    <cellStyle name="Millares 5 2 2 2 14" xfId="23624" xr:uid="{00000000-0005-0000-0000-0000BE290000}"/>
    <cellStyle name="Millares 5 2 2 2 14 2" xfId="36803" xr:uid="{00000000-0005-0000-0000-0000BF290000}"/>
    <cellStyle name="Millares 5 2 2 2 15" xfId="23853" xr:uid="{00000000-0005-0000-0000-0000C0290000}"/>
    <cellStyle name="Millares 5 2 2 2 15 2" xfId="37032" xr:uid="{00000000-0005-0000-0000-0000C1290000}"/>
    <cellStyle name="Millares 5 2 2 2 16" xfId="24082" xr:uid="{00000000-0005-0000-0000-0000C2290000}"/>
    <cellStyle name="Millares 5 2 2 2 16 2" xfId="37261" xr:uid="{00000000-0005-0000-0000-0000C3290000}"/>
    <cellStyle name="Millares 5 2 2 2 17" xfId="24311" xr:uid="{00000000-0005-0000-0000-0000C4290000}"/>
    <cellStyle name="Millares 5 2 2 2 17 2" xfId="37490" xr:uid="{00000000-0005-0000-0000-0000C5290000}"/>
    <cellStyle name="Millares 5 2 2 2 18" xfId="24562" xr:uid="{00000000-0005-0000-0000-0000C6290000}"/>
    <cellStyle name="Millares 5 2 2 2 18 2" xfId="37741" xr:uid="{00000000-0005-0000-0000-0000C7290000}"/>
    <cellStyle name="Millares 5 2 2 2 19" xfId="24969" xr:uid="{00000000-0005-0000-0000-0000C8290000}"/>
    <cellStyle name="Millares 5 2 2 2 2" xfId="12037" xr:uid="{00000000-0005-0000-0000-0000C9290000}"/>
    <cellStyle name="Millares 5 2 2 2 2 10" xfId="24420" xr:uid="{00000000-0005-0000-0000-0000CA290000}"/>
    <cellStyle name="Millares 5 2 2 2 2 10 2" xfId="37599" xr:uid="{00000000-0005-0000-0000-0000CB290000}"/>
    <cellStyle name="Millares 5 2 2 2 2 11" xfId="24671" xr:uid="{00000000-0005-0000-0000-0000CC290000}"/>
    <cellStyle name="Millares 5 2 2 2 2 11 2" xfId="37850" xr:uid="{00000000-0005-0000-0000-0000CD290000}"/>
    <cellStyle name="Millares 5 2 2 2 2 12" xfId="34724" xr:uid="{00000000-0005-0000-0000-0000CE290000}"/>
    <cellStyle name="Millares 5 2 2 2 2 13" xfId="25229" xr:uid="{00000000-0005-0000-0000-0000CF290000}"/>
    <cellStyle name="Millares 5 2 2 2 2 14" xfId="21536" xr:uid="{00000000-0005-0000-0000-0000D0290000}"/>
    <cellStyle name="Millares 5 2 2 2 2 2" xfId="12978" xr:uid="{00000000-0005-0000-0000-0000D1290000}"/>
    <cellStyle name="Millares 5 2 2 2 2 2 2" xfId="17103" xr:uid="{00000000-0005-0000-0000-0000D2290000}"/>
    <cellStyle name="Millares 5 2 2 2 2 2 2 2" xfId="30294" xr:uid="{00000000-0005-0000-0000-0000D3290000}"/>
    <cellStyle name="Millares 5 2 2 2 2 2 3" xfId="18383" xr:uid="{00000000-0005-0000-0000-0000D4290000}"/>
    <cellStyle name="Millares 5 2 2 2 2 2 3 2" xfId="31574" xr:uid="{00000000-0005-0000-0000-0000D5290000}"/>
    <cellStyle name="Millares 5 2 2 2 2 2 4" xfId="19669" xr:uid="{00000000-0005-0000-0000-0000D6290000}"/>
    <cellStyle name="Millares 5 2 2 2 2 2 4 2" xfId="32860" xr:uid="{00000000-0005-0000-0000-0000D7290000}"/>
    <cellStyle name="Millares 5 2 2 2 2 2 5" xfId="20973" xr:uid="{00000000-0005-0000-0000-0000D8290000}"/>
    <cellStyle name="Millares 5 2 2 2 2 2 5 2" xfId="34162" xr:uid="{00000000-0005-0000-0000-0000D9290000}"/>
    <cellStyle name="Millares 5 2 2 2 2 2 6" xfId="35687" xr:uid="{00000000-0005-0000-0000-0000DA290000}"/>
    <cellStyle name="Millares 5 2 2 2 2 2 7" xfId="26169" xr:uid="{00000000-0005-0000-0000-0000DB290000}"/>
    <cellStyle name="Millares 5 2 2 2 2 2 8" xfId="22499" xr:uid="{00000000-0005-0000-0000-0000DC290000}"/>
    <cellStyle name="Millares 5 2 2 2 2 3" xfId="14027" xr:uid="{00000000-0005-0000-0000-0000DD290000}"/>
    <cellStyle name="Millares 5 2 2 2 2 3 2" xfId="21218" xr:uid="{00000000-0005-0000-0000-0000DE290000}"/>
    <cellStyle name="Millares 5 2 2 2 2 3 2 2" xfId="34407" xr:uid="{00000000-0005-0000-0000-0000DF290000}"/>
    <cellStyle name="Millares 5 2 2 2 2 3 3" xfId="35932" xr:uid="{00000000-0005-0000-0000-0000E0290000}"/>
    <cellStyle name="Millares 5 2 2 2 2 3 4" xfId="27218" xr:uid="{00000000-0005-0000-0000-0000E1290000}"/>
    <cellStyle name="Millares 5 2 2 2 2 3 5" xfId="22744" xr:uid="{00000000-0005-0000-0000-0000E2290000}"/>
    <cellStyle name="Millares 5 2 2 2 2 4" xfId="15083" xr:uid="{00000000-0005-0000-0000-0000E3290000}"/>
    <cellStyle name="Millares 5 2 2 2 2 4 2" xfId="36172" xr:uid="{00000000-0005-0000-0000-0000E4290000}"/>
    <cellStyle name="Millares 5 2 2 2 2 4 3" xfId="28274" xr:uid="{00000000-0005-0000-0000-0000E5290000}"/>
    <cellStyle name="Millares 5 2 2 2 2 4 4" xfId="22984" xr:uid="{00000000-0005-0000-0000-0000E6290000}"/>
    <cellStyle name="Millares 5 2 2 2 2 5" xfId="16139" xr:uid="{00000000-0005-0000-0000-0000E7290000}"/>
    <cellStyle name="Millares 5 2 2 2 2 5 2" xfId="36402" xr:uid="{00000000-0005-0000-0000-0000E8290000}"/>
    <cellStyle name="Millares 5 2 2 2 2 5 3" xfId="29330" xr:uid="{00000000-0005-0000-0000-0000E9290000}"/>
    <cellStyle name="Millares 5 2 2 2 2 5 4" xfId="23214" xr:uid="{00000000-0005-0000-0000-0000EA290000}"/>
    <cellStyle name="Millares 5 2 2 2 2 6" xfId="17420" xr:uid="{00000000-0005-0000-0000-0000EB290000}"/>
    <cellStyle name="Millares 5 2 2 2 2 6 2" xfId="36657" xr:uid="{00000000-0005-0000-0000-0000EC290000}"/>
    <cellStyle name="Millares 5 2 2 2 2 6 3" xfId="30611" xr:uid="{00000000-0005-0000-0000-0000ED290000}"/>
    <cellStyle name="Millares 5 2 2 2 2 6 4" xfId="23478" xr:uid="{00000000-0005-0000-0000-0000EE290000}"/>
    <cellStyle name="Millares 5 2 2 2 2 7" xfId="18706" xr:uid="{00000000-0005-0000-0000-0000EF290000}"/>
    <cellStyle name="Millares 5 2 2 2 2 7 2" xfId="36912" xr:uid="{00000000-0005-0000-0000-0000F0290000}"/>
    <cellStyle name="Millares 5 2 2 2 2 7 3" xfId="31897" xr:uid="{00000000-0005-0000-0000-0000F1290000}"/>
    <cellStyle name="Millares 5 2 2 2 2 7 4" xfId="23733" xr:uid="{00000000-0005-0000-0000-0000F2290000}"/>
    <cellStyle name="Millares 5 2 2 2 2 8" xfId="20010" xr:uid="{00000000-0005-0000-0000-0000F3290000}"/>
    <cellStyle name="Millares 5 2 2 2 2 8 2" xfId="37141" xr:uid="{00000000-0005-0000-0000-0000F4290000}"/>
    <cellStyle name="Millares 5 2 2 2 2 8 3" xfId="33199" xr:uid="{00000000-0005-0000-0000-0000F5290000}"/>
    <cellStyle name="Millares 5 2 2 2 2 8 4" xfId="23962" xr:uid="{00000000-0005-0000-0000-0000F6290000}"/>
    <cellStyle name="Millares 5 2 2 2 2 9" xfId="24191" xr:uid="{00000000-0005-0000-0000-0000F7290000}"/>
    <cellStyle name="Millares 5 2 2 2 2 9 2" xfId="37370" xr:uid="{00000000-0005-0000-0000-0000F8290000}"/>
    <cellStyle name="Millares 5 2 2 2 3" xfId="12144" xr:uid="{00000000-0005-0000-0000-0000F9290000}"/>
    <cellStyle name="Millares 5 2 2 2 3 10" xfId="25336" xr:uid="{00000000-0005-0000-0000-0000FA290000}"/>
    <cellStyle name="Millares 5 2 2 2 3 11" xfId="21642" xr:uid="{00000000-0005-0000-0000-0000FB290000}"/>
    <cellStyle name="Millares 5 2 2 2 3 2" xfId="13084" xr:uid="{00000000-0005-0000-0000-0000FC290000}"/>
    <cellStyle name="Millares 5 2 2 2 3 2 2" xfId="26275" xr:uid="{00000000-0005-0000-0000-0000FD290000}"/>
    <cellStyle name="Millares 5 2 2 2 3 3" xfId="14133" xr:uid="{00000000-0005-0000-0000-0000FE290000}"/>
    <cellStyle name="Millares 5 2 2 2 3 3 2" xfId="27324" xr:uid="{00000000-0005-0000-0000-0000FF290000}"/>
    <cellStyle name="Millares 5 2 2 2 3 4" xfId="15189" xr:uid="{00000000-0005-0000-0000-0000002A0000}"/>
    <cellStyle name="Millares 5 2 2 2 3 4 2" xfId="28380" xr:uid="{00000000-0005-0000-0000-0000012A0000}"/>
    <cellStyle name="Millares 5 2 2 2 3 5" xfId="16245" xr:uid="{00000000-0005-0000-0000-0000022A0000}"/>
    <cellStyle name="Millares 5 2 2 2 3 5 2" xfId="29436" xr:uid="{00000000-0005-0000-0000-0000032A0000}"/>
    <cellStyle name="Millares 5 2 2 2 3 6" xfId="17526" xr:uid="{00000000-0005-0000-0000-0000042A0000}"/>
    <cellStyle name="Millares 5 2 2 2 3 6 2" xfId="30717" xr:uid="{00000000-0005-0000-0000-0000052A0000}"/>
    <cellStyle name="Millares 5 2 2 2 3 7" xfId="18812" xr:uid="{00000000-0005-0000-0000-0000062A0000}"/>
    <cellStyle name="Millares 5 2 2 2 3 7 2" xfId="32003" xr:uid="{00000000-0005-0000-0000-0000072A0000}"/>
    <cellStyle name="Millares 5 2 2 2 3 8" xfId="20116" xr:uid="{00000000-0005-0000-0000-0000082A0000}"/>
    <cellStyle name="Millares 5 2 2 2 3 8 2" xfId="33305" xr:uid="{00000000-0005-0000-0000-0000092A0000}"/>
    <cellStyle name="Millares 5 2 2 2 3 9" xfId="34830" xr:uid="{00000000-0005-0000-0000-00000A2A0000}"/>
    <cellStyle name="Millares 5 2 2 2 4" xfId="12240" xr:uid="{00000000-0005-0000-0000-00000B2A0000}"/>
    <cellStyle name="Millares 5 2 2 2 4 10" xfId="25432" xr:uid="{00000000-0005-0000-0000-00000C2A0000}"/>
    <cellStyle name="Millares 5 2 2 2 4 11" xfId="21738" xr:uid="{00000000-0005-0000-0000-00000D2A0000}"/>
    <cellStyle name="Millares 5 2 2 2 4 2" xfId="13180" xr:uid="{00000000-0005-0000-0000-00000E2A0000}"/>
    <cellStyle name="Millares 5 2 2 2 4 2 2" xfId="26371" xr:uid="{00000000-0005-0000-0000-00000F2A0000}"/>
    <cellStyle name="Millares 5 2 2 2 4 3" xfId="14229" xr:uid="{00000000-0005-0000-0000-0000102A0000}"/>
    <cellStyle name="Millares 5 2 2 2 4 3 2" xfId="27420" xr:uid="{00000000-0005-0000-0000-0000112A0000}"/>
    <cellStyle name="Millares 5 2 2 2 4 4" xfId="15285" xr:uid="{00000000-0005-0000-0000-0000122A0000}"/>
    <cellStyle name="Millares 5 2 2 2 4 4 2" xfId="28476" xr:uid="{00000000-0005-0000-0000-0000132A0000}"/>
    <cellStyle name="Millares 5 2 2 2 4 5" xfId="16341" xr:uid="{00000000-0005-0000-0000-0000142A0000}"/>
    <cellStyle name="Millares 5 2 2 2 4 5 2" xfId="29532" xr:uid="{00000000-0005-0000-0000-0000152A0000}"/>
    <cellStyle name="Millares 5 2 2 2 4 6" xfId="17622" xr:uid="{00000000-0005-0000-0000-0000162A0000}"/>
    <cellStyle name="Millares 5 2 2 2 4 6 2" xfId="30813" xr:uid="{00000000-0005-0000-0000-0000172A0000}"/>
    <cellStyle name="Millares 5 2 2 2 4 7" xfId="18908" xr:uid="{00000000-0005-0000-0000-0000182A0000}"/>
    <cellStyle name="Millares 5 2 2 2 4 7 2" xfId="32099" xr:uid="{00000000-0005-0000-0000-0000192A0000}"/>
    <cellStyle name="Millares 5 2 2 2 4 8" xfId="20212" xr:uid="{00000000-0005-0000-0000-00001A2A0000}"/>
    <cellStyle name="Millares 5 2 2 2 4 8 2" xfId="33401" xr:uid="{00000000-0005-0000-0000-00001B2A0000}"/>
    <cellStyle name="Millares 5 2 2 2 4 9" xfId="34926" xr:uid="{00000000-0005-0000-0000-00001C2A0000}"/>
    <cellStyle name="Millares 5 2 2 2 5" xfId="12345" xr:uid="{00000000-0005-0000-0000-00001D2A0000}"/>
    <cellStyle name="Millares 5 2 2 2 5 10" xfId="25537" xr:uid="{00000000-0005-0000-0000-00001E2A0000}"/>
    <cellStyle name="Millares 5 2 2 2 5 11" xfId="21843" xr:uid="{00000000-0005-0000-0000-00001F2A0000}"/>
    <cellStyle name="Millares 5 2 2 2 5 2" xfId="13285" xr:uid="{00000000-0005-0000-0000-0000202A0000}"/>
    <cellStyle name="Millares 5 2 2 2 5 2 2" xfId="26476" xr:uid="{00000000-0005-0000-0000-0000212A0000}"/>
    <cellStyle name="Millares 5 2 2 2 5 3" xfId="14334" xr:uid="{00000000-0005-0000-0000-0000222A0000}"/>
    <cellStyle name="Millares 5 2 2 2 5 3 2" xfId="27525" xr:uid="{00000000-0005-0000-0000-0000232A0000}"/>
    <cellStyle name="Millares 5 2 2 2 5 4" xfId="15390" xr:uid="{00000000-0005-0000-0000-0000242A0000}"/>
    <cellStyle name="Millares 5 2 2 2 5 4 2" xfId="28581" xr:uid="{00000000-0005-0000-0000-0000252A0000}"/>
    <cellStyle name="Millares 5 2 2 2 5 5" xfId="16446" xr:uid="{00000000-0005-0000-0000-0000262A0000}"/>
    <cellStyle name="Millares 5 2 2 2 5 5 2" xfId="29637" xr:uid="{00000000-0005-0000-0000-0000272A0000}"/>
    <cellStyle name="Millares 5 2 2 2 5 6" xfId="17727" xr:uid="{00000000-0005-0000-0000-0000282A0000}"/>
    <cellStyle name="Millares 5 2 2 2 5 6 2" xfId="30918" xr:uid="{00000000-0005-0000-0000-0000292A0000}"/>
    <cellStyle name="Millares 5 2 2 2 5 7" xfId="19013" xr:uid="{00000000-0005-0000-0000-00002A2A0000}"/>
    <cellStyle name="Millares 5 2 2 2 5 7 2" xfId="32204" xr:uid="{00000000-0005-0000-0000-00002B2A0000}"/>
    <cellStyle name="Millares 5 2 2 2 5 8" xfId="20317" xr:uid="{00000000-0005-0000-0000-00002C2A0000}"/>
    <cellStyle name="Millares 5 2 2 2 5 8 2" xfId="33506" xr:uid="{00000000-0005-0000-0000-00002D2A0000}"/>
    <cellStyle name="Millares 5 2 2 2 5 9" xfId="35031" xr:uid="{00000000-0005-0000-0000-00002E2A0000}"/>
    <cellStyle name="Millares 5 2 2 2 6" xfId="12510" xr:uid="{00000000-0005-0000-0000-00002F2A0000}"/>
    <cellStyle name="Millares 5 2 2 2 6 10" xfId="25702" xr:uid="{00000000-0005-0000-0000-0000302A0000}"/>
    <cellStyle name="Millares 5 2 2 2 6 11" xfId="22004" xr:uid="{00000000-0005-0000-0000-0000312A0000}"/>
    <cellStyle name="Millares 5 2 2 2 6 2" xfId="13446" xr:uid="{00000000-0005-0000-0000-0000322A0000}"/>
    <cellStyle name="Millares 5 2 2 2 6 2 2" xfId="26637" xr:uid="{00000000-0005-0000-0000-0000332A0000}"/>
    <cellStyle name="Millares 5 2 2 2 6 3" xfId="14495" xr:uid="{00000000-0005-0000-0000-0000342A0000}"/>
    <cellStyle name="Millares 5 2 2 2 6 3 2" xfId="27686" xr:uid="{00000000-0005-0000-0000-0000352A0000}"/>
    <cellStyle name="Millares 5 2 2 2 6 4" xfId="15551" xr:uid="{00000000-0005-0000-0000-0000362A0000}"/>
    <cellStyle name="Millares 5 2 2 2 6 4 2" xfId="28742" xr:uid="{00000000-0005-0000-0000-0000372A0000}"/>
    <cellStyle name="Millares 5 2 2 2 6 5" xfId="16607" xr:uid="{00000000-0005-0000-0000-0000382A0000}"/>
    <cellStyle name="Millares 5 2 2 2 6 5 2" xfId="29798" xr:uid="{00000000-0005-0000-0000-0000392A0000}"/>
    <cellStyle name="Millares 5 2 2 2 6 6" xfId="17888" xr:uid="{00000000-0005-0000-0000-00003A2A0000}"/>
    <cellStyle name="Millares 5 2 2 2 6 6 2" xfId="31079" xr:uid="{00000000-0005-0000-0000-00003B2A0000}"/>
    <cellStyle name="Millares 5 2 2 2 6 7" xfId="19174" xr:uid="{00000000-0005-0000-0000-00003C2A0000}"/>
    <cellStyle name="Millares 5 2 2 2 6 7 2" xfId="32365" xr:uid="{00000000-0005-0000-0000-00003D2A0000}"/>
    <cellStyle name="Millares 5 2 2 2 6 8" xfId="20478" xr:uid="{00000000-0005-0000-0000-00003E2A0000}"/>
    <cellStyle name="Millares 5 2 2 2 6 8 2" xfId="33667" xr:uid="{00000000-0005-0000-0000-00003F2A0000}"/>
    <cellStyle name="Millares 5 2 2 2 6 9" xfId="35192" xr:uid="{00000000-0005-0000-0000-0000402A0000}"/>
    <cellStyle name="Millares 5 2 2 2 7" xfId="12624" xr:uid="{00000000-0005-0000-0000-0000412A0000}"/>
    <cellStyle name="Millares 5 2 2 2 7 10" xfId="25816" xr:uid="{00000000-0005-0000-0000-0000422A0000}"/>
    <cellStyle name="Millares 5 2 2 2 7 11" xfId="22118" xr:uid="{00000000-0005-0000-0000-0000432A0000}"/>
    <cellStyle name="Millares 5 2 2 2 7 2" xfId="13560" xr:uid="{00000000-0005-0000-0000-0000442A0000}"/>
    <cellStyle name="Millares 5 2 2 2 7 2 2" xfId="26751" xr:uid="{00000000-0005-0000-0000-0000452A0000}"/>
    <cellStyle name="Millares 5 2 2 2 7 3" xfId="14609" xr:uid="{00000000-0005-0000-0000-0000462A0000}"/>
    <cellStyle name="Millares 5 2 2 2 7 3 2" xfId="27800" xr:uid="{00000000-0005-0000-0000-0000472A0000}"/>
    <cellStyle name="Millares 5 2 2 2 7 4" xfId="15665" xr:uid="{00000000-0005-0000-0000-0000482A0000}"/>
    <cellStyle name="Millares 5 2 2 2 7 4 2" xfId="28856" xr:uid="{00000000-0005-0000-0000-0000492A0000}"/>
    <cellStyle name="Millares 5 2 2 2 7 5" xfId="16721" xr:uid="{00000000-0005-0000-0000-00004A2A0000}"/>
    <cellStyle name="Millares 5 2 2 2 7 5 2" xfId="29912" xr:uid="{00000000-0005-0000-0000-00004B2A0000}"/>
    <cellStyle name="Millares 5 2 2 2 7 6" xfId="18002" xr:uid="{00000000-0005-0000-0000-00004C2A0000}"/>
    <cellStyle name="Millares 5 2 2 2 7 6 2" xfId="31193" xr:uid="{00000000-0005-0000-0000-00004D2A0000}"/>
    <cellStyle name="Millares 5 2 2 2 7 7" xfId="19288" xr:uid="{00000000-0005-0000-0000-00004E2A0000}"/>
    <cellStyle name="Millares 5 2 2 2 7 7 2" xfId="32479" xr:uid="{00000000-0005-0000-0000-00004F2A0000}"/>
    <cellStyle name="Millares 5 2 2 2 7 8" xfId="20592" xr:uid="{00000000-0005-0000-0000-0000502A0000}"/>
    <cellStyle name="Millares 5 2 2 2 7 8 2" xfId="33781" xr:uid="{00000000-0005-0000-0000-0000512A0000}"/>
    <cellStyle name="Millares 5 2 2 2 7 9" xfId="35306" xr:uid="{00000000-0005-0000-0000-0000522A0000}"/>
    <cellStyle name="Millares 5 2 2 2 8" xfId="13711" xr:uid="{00000000-0005-0000-0000-0000532A0000}"/>
    <cellStyle name="Millares 5 2 2 2 8 10" xfId="22269" xr:uid="{00000000-0005-0000-0000-0000542A0000}"/>
    <cellStyle name="Millares 5 2 2 2 8 2" xfId="14760" xr:uid="{00000000-0005-0000-0000-0000552A0000}"/>
    <cellStyle name="Millares 5 2 2 2 8 2 2" xfId="27951" xr:uid="{00000000-0005-0000-0000-0000562A0000}"/>
    <cellStyle name="Millares 5 2 2 2 8 3" xfId="15816" xr:uid="{00000000-0005-0000-0000-0000572A0000}"/>
    <cellStyle name="Millares 5 2 2 2 8 3 2" xfId="29007" xr:uid="{00000000-0005-0000-0000-0000582A0000}"/>
    <cellStyle name="Millares 5 2 2 2 8 4" xfId="16872" xr:uid="{00000000-0005-0000-0000-0000592A0000}"/>
    <cellStyle name="Millares 5 2 2 2 8 4 2" xfId="30063" xr:uid="{00000000-0005-0000-0000-00005A2A0000}"/>
    <cellStyle name="Millares 5 2 2 2 8 5" xfId="18153" xr:uid="{00000000-0005-0000-0000-00005B2A0000}"/>
    <cellStyle name="Millares 5 2 2 2 8 5 2" xfId="31344" xr:uid="{00000000-0005-0000-0000-00005C2A0000}"/>
    <cellStyle name="Millares 5 2 2 2 8 6" xfId="19439" xr:uid="{00000000-0005-0000-0000-00005D2A0000}"/>
    <cellStyle name="Millares 5 2 2 2 8 6 2" xfId="32630" xr:uid="{00000000-0005-0000-0000-00005E2A0000}"/>
    <cellStyle name="Millares 5 2 2 2 8 7" xfId="20743" xr:uid="{00000000-0005-0000-0000-00005F2A0000}"/>
    <cellStyle name="Millares 5 2 2 2 8 7 2" xfId="33932" xr:uid="{00000000-0005-0000-0000-0000602A0000}"/>
    <cellStyle name="Millares 5 2 2 2 8 8" xfId="35457" xr:uid="{00000000-0005-0000-0000-0000612A0000}"/>
    <cellStyle name="Millares 5 2 2 2 8 9" xfId="26902" xr:uid="{00000000-0005-0000-0000-0000622A0000}"/>
    <cellStyle name="Millares 5 2 2 2 9" xfId="16994" xr:uid="{00000000-0005-0000-0000-0000632A0000}"/>
    <cellStyle name="Millares 5 2 2 2 9 2" xfId="18274" xr:uid="{00000000-0005-0000-0000-0000642A0000}"/>
    <cellStyle name="Millares 5 2 2 2 9 2 2" xfId="31465" xr:uid="{00000000-0005-0000-0000-0000652A0000}"/>
    <cellStyle name="Millares 5 2 2 2 9 3" xfId="19560" xr:uid="{00000000-0005-0000-0000-0000662A0000}"/>
    <cellStyle name="Millares 5 2 2 2 9 3 2" xfId="32751" xr:uid="{00000000-0005-0000-0000-0000672A0000}"/>
    <cellStyle name="Millares 5 2 2 2 9 4" xfId="20864" xr:uid="{00000000-0005-0000-0000-0000682A0000}"/>
    <cellStyle name="Millares 5 2 2 2 9 4 2" xfId="34053" xr:uid="{00000000-0005-0000-0000-0000692A0000}"/>
    <cellStyle name="Millares 5 2 2 2 9 5" xfId="35578" xr:uid="{00000000-0005-0000-0000-00006A2A0000}"/>
    <cellStyle name="Millares 5 2 2 2 9 6" xfId="30185" xr:uid="{00000000-0005-0000-0000-00006B2A0000}"/>
    <cellStyle name="Millares 5 2 2 2 9 7" xfId="22390" xr:uid="{00000000-0005-0000-0000-00006C2A0000}"/>
    <cellStyle name="Millares 5 2 2 20" xfId="24498" xr:uid="{00000000-0005-0000-0000-00006D2A0000}"/>
    <cellStyle name="Millares 5 2 2 20 2" xfId="37677" xr:uid="{00000000-0005-0000-0000-00006E2A0000}"/>
    <cellStyle name="Millares 5 2 2 21" xfId="24838" xr:uid="{00000000-0005-0000-0000-00006F2A0000}"/>
    <cellStyle name="Millares 5 2 2 3" xfId="11958" xr:uid="{00000000-0005-0000-0000-0000702A0000}"/>
    <cellStyle name="Millares 5 2 2 3 10" xfId="15006" xr:uid="{00000000-0005-0000-0000-0000712A0000}"/>
    <cellStyle name="Millares 5 2 2 3 10 2" xfId="36031" xr:uid="{00000000-0005-0000-0000-0000722A0000}"/>
    <cellStyle name="Millares 5 2 2 3 10 3" xfId="28197" xr:uid="{00000000-0005-0000-0000-0000732A0000}"/>
    <cellStyle name="Millares 5 2 2 3 10 4" xfId="22843" xr:uid="{00000000-0005-0000-0000-0000742A0000}"/>
    <cellStyle name="Millares 5 2 2 3 11" xfId="16062" xr:uid="{00000000-0005-0000-0000-0000752A0000}"/>
    <cellStyle name="Millares 5 2 2 3 11 2" xfId="36261" xr:uid="{00000000-0005-0000-0000-0000762A0000}"/>
    <cellStyle name="Millares 5 2 2 3 11 3" xfId="29253" xr:uid="{00000000-0005-0000-0000-0000772A0000}"/>
    <cellStyle name="Millares 5 2 2 3 11 4" xfId="23073" xr:uid="{00000000-0005-0000-0000-0000782A0000}"/>
    <cellStyle name="Millares 5 2 2 3 12" xfId="17343" xr:uid="{00000000-0005-0000-0000-0000792A0000}"/>
    <cellStyle name="Millares 5 2 2 3 12 2" xfId="36516" xr:uid="{00000000-0005-0000-0000-00007A2A0000}"/>
    <cellStyle name="Millares 5 2 2 3 12 3" xfId="30534" xr:uid="{00000000-0005-0000-0000-00007B2A0000}"/>
    <cellStyle name="Millares 5 2 2 3 12 4" xfId="23337" xr:uid="{00000000-0005-0000-0000-00007C2A0000}"/>
    <cellStyle name="Millares 5 2 2 3 13" xfId="18629" xr:uid="{00000000-0005-0000-0000-00007D2A0000}"/>
    <cellStyle name="Millares 5 2 2 3 13 2" xfId="36771" xr:uid="{00000000-0005-0000-0000-00007E2A0000}"/>
    <cellStyle name="Millares 5 2 2 3 13 3" xfId="31820" xr:uid="{00000000-0005-0000-0000-00007F2A0000}"/>
    <cellStyle name="Millares 5 2 2 3 13 4" xfId="23592" xr:uid="{00000000-0005-0000-0000-0000802A0000}"/>
    <cellStyle name="Millares 5 2 2 3 14" xfId="19933" xr:uid="{00000000-0005-0000-0000-0000812A0000}"/>
    <cellStyle name="Millares 5 2 2 3 14 2" xfId="37000" xr:uid="{00000000-0005-0000-0000-0000822A0000}"/>
    <cellStyle name="Millares 5 2 2 3 14 3" xfId="33122" xr:uid="{00000000-0005-0000-0000-0000832A0000}"/>
    <cellStyle name="Millares 5 2 2 3 14 4" xfId="23821" xr:uid="{00000000-0005-0000-0000-0000842A0000}"/>
    <cellStyle name="Millares 5 2 2 3 15" xfId="24050" xr:uid="{00000000-0005-0000-0000-0000852A0000}"/>
    <cellStyle name="Millares 5 2 2 3 15 2" xfId="37229" xr:uid="{00000000-0005-0000-0000-0000862A0000}"/>
    <cellStyle name="Millares 5 2 2 3 16" xfId="24279" xr:uid="{00000000-0005-0000-0000-0000872A0000}"/>
    <cellStyle name="Millares 5 2 2 3 16 2" xfId="37458" xr:uid="{00000000-0005-0000-0000-0000882A0000}"/>
    <cellStyle name="Millares 5 2 2 3 17" xfId="24530" xr:uid="{00000000-0005-0000-0000-0000892A0000}"/>
    <cellStyle name="Millares 5 2 2 3 17 2" xfId="37709" xr:uid="{00000000-0005-0000-0000-00008A2A0000}"/>
    <cellStyle name="Millares 5 2 2 3 18" xfId="34647" xr:uid="{00000000-0005-0000-0000-00008B2A0000}"/>
    <cellStyle name="Millares 5 2 2 3 19" xfId="25150" xr:uid="{00000000-0005-0000-0000-00008C2A0000}"/>
    <cellStyle name="Millares 5 2 2 3 2" xfId="12112" xr:uid="{00000000-0005-0000-0000-00008D2A0000}"/>
    <cellStyle name="Millares 5 2 2 3 2 10" xfId="24388" xr:uid="{00000000-0005-0000-0000-00008E2A0000}"/>
    <cellStyle name="Millares 5 2 2 3 2 10 2" xfId="37567" xr:uid="{00000000-0005-0000-0000-00008F2A0000}"/>
    <cellStyle name="Millares 5 2 2 3 2 11" xfId="24639" xr:uid="{00000000-0005-0000-0000-0000902A0000}"/>
    <cellStyle name="Millares 5 2 2 3 2 11 2" xfId="37818" xr:uid="{00000000-0005-0000-0000-0000912A0000}"/>
    <cellStyle name="Millares 5 2 2 3 2 12" xfId="34798" xr:uid="{00000000-0005-0000-0000-0000922A0000}"/>
    <cellStyle name="Millares 5 2 2 3 2 13" xfId="25304" xr:uid="{00000000-0005-0000-0000-0000932A0000}"/>
    <cellStyle name="Millares 5 2 2 3 2 14" xfId="21610" xr:uid="{00000000-0005-0000-0000-0000942A0000}"/>
    <cellStyle name="Millares 5 2 2 3 2 2" xfId="13052" xr:uid="{00000000-0005-0000-0000-0000952A0000}"/>
    <cellStyle name="Millares 5 2 2 3 2 2 2" xfId="17071" xr:uid="{00000000-0005-0000-0000-0000962A0000}"/>
    <cellStyle name="Millares 5 2 2 3 2 2 2 2" xfId="30262" xr:uid="{00000000-0005-0000-0000-0000972A0000}"/>
    <cellStyle name="Millares 5 2 2 3 2 2 3" xfId="18351" xr:uid="{00000000-0005-0000-0000-0000982A0000}"/>
    <cellStyle name="Millares 5 2 2 3 2 2 3 2" xfId="31542" xr:uid="{00000000-0005-0000-0000-0000992A0000}"/>
    <cellStyle name="Millares 5 2 2 3 2 2 4" xfId="19637" xr:uid="{00000000-0005-0000-0000-00009A2A0000}"/>
    <cellStyle name="Millares 5 2 2 3 2 2 4 2" xfId="32828" xr:uid="{00000000-0005-0000-0000-00009B2A0000}"/>
    <cellStyle name="Millares 5 2 2 3 2 2 5" xfId="20941" xr:uid="{00000000-0005-0000-0000-00009C2A0000}"/>
    <cellStyle name="Millares 5 2 2 3 2 2 5 2" xfId="34130" xr:uid="{00000000-0005-0000-0000-00009D2A0000}"/>
    <cellStyle name="Millares 5 2 2 3 2 2 6" xfId="35655" xr:uid="{00000000-0005-0000-0000-00009E2A0000}"/>
    <cellStyle name="Millares 5 2 2 3 2 2 7" xfId="26243" xr:uid="{00000000-0005-0000-0000-00009F2A0000}"/>
    <cellStyle name="Millares 5 2 2 3 2 2 8" xfId="22467" xr:uid="{00000000-0005-0000-0000-0000A02A0000}"/>
    <cellStyle name="Millares 5 2 2 3 2 3" xfId="14101" xr:uid="{00000000-0005-0000-0000-0000A12A0000}"/>
    <cellStyle name="Millares 5 2 2 3 2 3 2" xfId="21186" xr:uid="{00000000-0005-0000-0000-0000A22A0000}"/>
    <cellStyle name="Millares 5 2 2 3 2 3 2 2" xfId="34375" xr:uid="{00000000-0005-0000-0000-0000A32A0000}"/>
    <cellStyle name="Millares 5 2 2 3 2 3 3" xfId="35900" xr:uid="{00000000-0005-0000-0000-0000A42A0000}"/>
    <cellStyle name="Millares 5 2 2 3 2 3 4" xfId="27292" xr:uid="{00000000-0005-0000-0000-0000A52A0000}"/>
    <cellStyle name="Millares 5 2 2 3 2 3 5" xfId="22712" xr:uid="{00000000-0005-0000-0000-0000A62A0000}"/>
    <cellStyle name="Millares 5 2 2 3 2 4" xfId="15157" xr:uid="{00000000-0005-0000-0000-0000A72A0000}"/>
    <cellStyle name="Millares 5 2 2 3 2 4 2" xfId="36140" xr:uid="{00000000-0005-0000-0000-0000A82A0000}"/>
    <cellStyle name="Millares 5 2 2 3 2 4 3" xfId="28348" xr:uid="{00000000-0005-0000-0000-0000A92A0000}"/>
    <cellStyle name="Millares 5 2 2 3 2 4 4" xfId="22952" xr:uid="{00000000-0005-0000-0000-0000AA2A0000}"/>
    <cellStyle name="Millares 5 2 2 3 2 5" xfId="16213" xr:uid="{00000000-0005-0000-0000-0000AB2A0000}"/>
    <cellStyle name="Millares 5 2 2 3 2 5 2" xfId="36370" xr:uid="{00000000-0005-0000-0000-0000AC2A0000}"/>
    <cellStyle name="Millares 5 2 2 3 2 5 3" xfId="29404" xr:uid="{00000000-0005-0000-0000-0000AD2A0000}"/>
    <cellStyle name="Millares 5 2 2 3 2 5 4" xfId="23182" xr:uid="{00000000-0005-0000-0000-0000AE2A0000}"/>
    <cellStyle name="Millares 5 2 2 3 2 6" xfId="17494" xr:uid="{00000000-0005-0000-0000-0000AF2A0000}"/>
    <cellStyle name="Millares 5 2 2 3 2 6 2" xfId="36625" xr:uid="{00000000-0005-0000-0000-0000B02A0000}"/>
    <cellStyle name="Millares 5 2 2 3 2 6 3" xfId="30685" xr:uid="{00000000-0005-0000-0000-0000B12A0000}"/>
    <cellStyle name="Millares 5 2 2 3 2 6 4" xfId="23446" xr:uid="{00000000-0005-0000-0000-0000B22A0000}"/>
    <cellStyle name="Millares 5 2 2 3 2 7" xfId="18780" xr:uid="{00000000-0005-0000-0000-0000B32A0000}"/>
    <cellStyle name="Millares 5 2 2 3 2 7 2" xfId="36880" xr:uid="{00000000-0005-0000-0000-0000B42A0000}"/>
    <cellStyle name="Millares 5 2 2 3 2 7 3" xfId="31971" xr:uid="{00000000-0005-0000-0000-0000B52A0000}"/>
    <cellStyle name="Millares 5 2 2 3 2 7 4" xfId="23701" xr:uid="{00000000-0005-0000-0000-0000B62A0000}"/>
    <cellStyle name="Millares 5 2 2 3 2 8" xfId="20084" xr:uid="{00000000-0005-0000-0000-0000B72A0000}"/>
    <cellStyle name="Millares 5 2 2 3 2 8 2" xfId="37109" xr:uid="{00000000-0005-0000-0000-0000B82A0000}"/>
    <cellStyle name="Millares 5 2 2 3 2 8 3" xfId="33273" xr:uid="{00000000-0005-0000-0000-0000B92A0000}"/>
    <cellStyle name="Millares 5 2 2 3 2 8 4" xfId="23930" xr:uid="{00000000-0005-0000-0000-0000BA2A0000}"/>
    <cellStyle name="Millares 5 2 2 3 2 9" xfId="24159" xr:uid="{00000000-0005-0000-0000-0000BB2A0000}"/>
    <cellStyle name="Millares 5 2 2 3 2 9 2" xfId="37338" xr:uid="{00000000-0005-0000-0000-0000BC2A0000}"/>
    <cellStyle name="Millares 5 2 2 3 20" xfId="21459" xr:uid="{00000000-0005-0000-0000-0000BD2A0000}"/>
    <cellStyle name="Millares 5 2 2 3 3" xfId="12208" xr:uid="{00000000-0005-0000-0000-0000BE2A0000}"/>
    <cellStyle name="Millares 5 2 2 3 3 10" xfId="25400" xr:uid="{00000000-0005-0000-0000-0000BF2A0000}"/>
    <cellStyle name="Millares 5 2 2 3 3 11" xfId="21706" xr:uid="{00000000-0005-0000-0000-0000C02A0000}"/>
    <cellStyle name="Millares 5 2 2 3 3 2" xfId="13148" xr:uid="{00000000-0005-0000-0000-0000C12A0000}"/>
    <cellStyle name="Millares 5 2 2 3 3 2 2" xfId="26339" xr:uid="{00000000-0005-0000-0000-0000C22A0000}"/>
    <cellStyle name="Millares 5 2 2 3 3 3" xfId="14197" xr:uid="{00000000-0005-0000-0000-0000C32A0000}"/>
    <cellStyle name="Millares 5 2 2 3 3 3 2" xfId="27388" xr:uid="{00000000-0005-0000-0000-0000C42A0000}"/>
    <cellStyle name="Millares 5 2 2 3 3 4" xfId="15253" xr:uid="{00000000-0005-0000-0000-0000C52A0000}"/>
    <cellStyle name="Millares 5 2 2 3 3 4 2" xfId="28444" xr:uid="{00000000-0005-0000-0000-0000C62A0000}"/>
    <cellStyle name="Millares 5 2 2 3 3 5" xfId="16309" xr:uid="{00000000-0005-0000-0000-0000C72A0000}"/>
    <cellStyle name="Millares 5 2 2 3 3 5 2" xfId="29500" xr:uid="{00000000-0005-0000-0000-0000C82A0000}"/>
    <cellStyle name="Millares 5 2 2 3 3 6" xfId="17590" xr:uid="{00000000-0005-0000-0000-0000C92A0000}"/>
    <cellStyle name="Millares 5 2 2 3 3 6 2" xfId="30781" xr:uid="{00000000-0005-0000-0000-0000CA2A0000}"/>
    <cellStyle name="Millares 5 2 2 3 3 7" xfId="18876" xr:uid="{00000000-0005-0000-0000-0000CB2A0000}"/>
    <cellStyle name="Millares 5 2 2 3 3 7 2" xfId="32067" xr:uid="{00000000-0005-0000-0000-0000CC2A0000}"/>
    <cellStyle name="Millares 5 2 2 3 3 8" xfId="20180" xr:uid="{00000000-0005-0000-0000-0000CD2A0000}"/>
    <cellStyle name="Millares 5 2 2 3 3 8 2" xfId="33369" xr:uid="{00000000-0005-0000-0000-0000CE2A0000}"/>
    <cellStyle name="Millares 5 2 2 3 3 9" xfId="34894" xr:uid="{00000000-0005-0000-0000-0000CF2A0000}"/>
    <cellStyle name="Millares 5 2 2 3 4" xfId="12313" xr:uid="{00000000-0005-0000-0000-0000D02A0000}"/>
    <cellStyle name="Millares 5 2 2 3 4 10" xfId="25505" xr:uid="{00000000-0005-0000-0000-0000D12A0000}"/>
    <cellStyle name="Millares 5 2 2 3 4 11" xfId="21811" xr:uid="{00000000-0005-0000-0000-0000D22A0000}"/>
    <cellStyle name="Millares 5 2 2 3 4 2" xfId="13253" xr:uid="{00000000-0005-0000-0000-0000D32A0000}"/>
    <cellStyle name="Millares 5 2 2 3 4 2 2" xfId="26444" xr:uid="{00000000-0005-0000-0000-0000D42A0000}"/>
    <cellStyle name="Millares 5 2 2 3 4 3" xfId="14302" xr:uid="{00000000-0005-0000-0000-0000D52A0000}"/>
    <cellStyle name="Millares 5 2 2 3 4 3 2" xfId="27493" xr:uid="{00000000-0005-0000-0000-0000D62A0000}"/>
    <cellStyle name="Millares 5 2 2 3 4 4" xfId="15358" xr:uid="{00000000-0005-0000-0000-0000D72A0000}"/>
    <cellStyle name="Millares 5 2 2 3 4 4 2" xfId="28549" xr:uid="{00000000-0005-0000-0000-0000D82A0000}"/>
    <cellStyle name="Millares 5 2 2 3 4 5" xfId="16414" xr:uid="{00000000-0005-0000-0000-0000D92A0000}"/>
    <cellStyle name="Millares 5 2 2 3 4 5 2" xfId="29605" xr:uid="{00000000-0005-0000-0000-0000DA2A0000}"/>
    <cellStyle name="Millares 5 2 2 3 4 6" xfId="17695" xr:uid="{00000000-0005-0000-0000-0000DB2A0000}"/>
    <cellStyle name="Millares 5 2 2 3 4 6 2" xfId="30886" xr:uid="{00000000-0005-0000-0000-0000DC2A0000}"/>
    <cellStyle name="Millares 5 2 2 3 4 7" xfId="18981" xr:uid="{00000000-0005-0000-0000-0000DD2A0000}"/>
    <cellStyle name="Millares 5 2 2 3 4 7 2" xfId="32172" xr:uid="{00000000-0005-0000-0000-0000DE2A0000}"/>
    <cellStyle name="Millares 5 2 2 3 4 8" xfId="20285" xr:uid="{00000000-0005-0000-0000-0000DF2A0000}"/>
    <cellStyle name="Millares 5 2 2 3 4 8 2" xfId="33474" xr:uid="{00000000-0005-0000-0000-0000E02A0000}"/>
    <cellStyle name="Millares 5 2 2 3 4 9" xfId="34999" xr:uid="{00000000-0005-0000-0000-0000E12A0000}"/>
    <cellStyle name="Millares 5 2 2 3 5" xfId="12478" xr:uid="{00000000-0005-0000-0000-0000E22A0000}"/>
    <cellStyle name="Millares 5 2 2 3 5 10" xfId="25670" xr:uid="{00000000-0005-0000-0000-0000E32A0000}"/>
    <cellStyle name="Millares 5 2 2 3 5 11" xfId="21972" xr:uid="{00000000-0005-0000-0000-0000E42A0000}"/>
    <cellStyle name="Millares 5 2 2 3 5 2" xfId="13414" xr:uid="{00000000-0005-0000-0000-0000E52A0000}"/>
    <cellStyle name="Millares 5 2 2 3 5 2 2" xfId="26605" xr:uid="{00000000-0005-0000-0000-0000E62A0000}"/>
    <cellStyle name="Millares 5 2 2 3 5 3" xfId="14463" xr:uid="{00000000-0005-0000-0000-0000E72A0000}"/>
    <cellStyle name="Millares 5 2 2 3 5 3 2" xfId="27654" xr:uid="{00000000-0005-0000-0000-0000E82A0000}"/>
    <cellStyle name="Millares 5 2 2 3 5 4" xfId="15519" xr:uid="{00000000-0005-0000-0000-0000E92A0000}"/>
    <cellStyle name="Millares 5 2 2 3 5 4 2" xfId="28710" xr:uid="{00000000-0005-0000-0000-0000EA2A0000}"/>
    <cellStyle name="Millares 5 2 2 3 5 5" xfId="16575" xr:uid="{00000000-0005-0000-0000-0000EB2A0000}"/>
    <cellStyle name="Millares 5 2 2 3 5 5 2" xfId="29766" xr:uid="{00000000-0005-0000-0000-0000EC2A0000}"/>
    <cellStyle name="Millares 5 2 2 3 5 6" xfId="17856" xr:uid="{00000000-0005-0000-0000-0000ED2A0000}"/>
    <cellStyle name="Millares 5 2 2 3 5 6 2" xfId="31047" xr:uid="{00000000-0005-0000-0000-0000EE2A0000}"/>
    <cellStyle name="Millares 5 2 2 3 5 7" xfId="19142" xr:uid="{00000000-0005-0000-0000-0000EF2A0000}"/>
    <cellStyle name="Millares 5 2 2 3 5 7 2" xfId="32333" xr:uid="{00000000-0005-0000-0000-0000F02A0000}"/>
    <cellStyle name="Millares 5 2 2 3 5 8" xfId="20446" xr:uid="{00000000-0005-0000-0000-0000F12A0000}"/>
    <cellStyle name="Millares 5 2 2 3 5 8 2" xfId="33635" xr:uid="{00000000-0005-0000-0000-0000F22A0000}"/>
    <cellStyle name="Millares 5 2 2 3 5 9" xfId="35160" xr:uid="{00000000-0005-0000-0000-0000F32A0000}"/>
    <cellStyle name="Millares 5 2 2 3 6" xfId="12592" xr:uid="{00000000-0005-0000-0000-0000F42A0000}"/>
    <cellStyle name="Millares 5 2 2 3 6 10" xfId="25784" xr:uid="{00000000-0005-0000-0000-0000F52A0000}"/>
    <cellStyle name="Millares 5 2 2 3 6 11" xfId="22086" xr:uid="{00000000-0005-0000-0000-0000F62A0000}"/>
    <cellStyle name="Millares 5 2 2 3 6 2" xfId="13528" xr:uid="{00000000-0005-0000-0000-0000F72A0000}"/>
    <cellStyle name="Millares 5 2 2 3 6 2 2" xfId="26719" xr:uid="{00000000-0005-0000-0000-0000F82A0000}"/>
    <cellStyle name="Millares 5 2 2 3 6 3" xfId="14577" xr:uid="{00000000-0005-0000-0000-0000F92A0000}"/>
    <cellStyle name="Millares 5 2 2 3 6 3 2" xfId="27768" xr:uid="{00000000-0005-0000-0000-0000FA2A0000}"/>
    <cellStyle name="Millares 5 2 2 3 6 4" xfId="15633" xr:uid="{00000000-0005-0000-0000-0000FB2A0000}"/>
    <cellStyle name="Millares 5 2 2 3 6 4 2" xfId="28824" xr:uid="{00000000-0005-0000-0000-0000FC2A0000}"/>
    <cellStyle name="Millares 5 2 2 3 6 5" xfId="16689" xr:uid="{00000000-0005-0000-0000-0000FD2A0000}"/>
    <cellStyle name="Millares 5 2 2 3 6 5 2" xfId="29880" xr:uid="{00000000-0005-0000-0000-0000FE2A0000}"/>
    <cellStyle name="Millares 5 2 2 3 6 6" xfId="17970" xr:uid="{00000000-0005-0000-0000-0000FF2A0000}"/>
    <cellStyle name="Millares 5 2 2 3 6 6 2" xfId="31161" xr:uid="{00000000-0005-0000-0000-0000002B0000}"/>
    <cellStyle name="Millares 5 2 2 3 6 7" xfId="19256" xr:uid="{00000000-0005-0000-0000-0000012B0000}"/>
    <cellStyle name="Millares 5 2 2 3 6 7 2" xfId="32447" xr:uid="{00000000-0005-0000-0000-0000022B0000}"/>
    <cellStyle name="Millares 5 2 2 3 6 8" xfId="20560" xr:uid="{00000000-0005-0000-0000-0000032B0000}"/>
    <cellStyle name="Millares 5 2 2 3 6 8 2" xfId="33749" xr:uid="{00000000-0005-0000-0000-0000042B0000}"/>
    <cellStyle name="Millares 5 2 2 3 6 9" xfId="35274" xr:uid="{00000000-0005-0000-0000-0000052B0000}"/>
    <cellStyle name="Millares 5 2 2 3 7" xfId="13679" xr:uid="{00000000-0005-0000-0000-0000062B0000}"/>
    <cellStyle name="Millares 5 2 2 3 7 10" xfId="22237" xr:uid="{00000000-0005-0000-0000-0000072B0000}"/>
    <cellStyle name="Millares 5 2 2 3 7 2" xfId="14728" xr:uid="{00000000-0005-0000-0000-0000082B0000}"/>
    <cellStyle name="Millares 5 2 2 3 7 2 2" xfId="27919" xr:uid="{00000000-0005-0000-0000-0000092B0000}"/>
    <cellStyle name="Millares 5 2 2 3 7 3" xfId="15784" xr:uid="{00000000-0005-0000-0000-00000A2B0000}"/>
    <cellStyle name="Millares 5 2 2 3 7 3 2" xfId="28975" xr:uid="{00000000-0005-0000-0000-00000B2B0000}"/>
    <cellStyle name="Millares 5 2 2 3 7 4" xfId="16840" xr:uid="{00000000-0005-0000-0000-00000C2B0000}"/>
    <cellStyle name="Millares 5 2 2 3 7 4 2" xfId="30031" xr:uid="{00000000-0005-0000-0000-00000D2B0000}"/>
    <cellStyle name="Millares 5 2 2 3 7 5" xfId="18121" xr:uid="{00000000-0005-0000-0000-00000E2B0000}"/>
    <cellStyle name="Millares 5 2 2 3 7 5 2" xfId="31312" xr:uid="{00000000-0005-0000-0000-00000F2B0000}"/>
    <cellStyle name="Millares 5 2 2 3 7 6" xfId="19407" xr:uid="{00000000-0005-0000-0000-0000102B0000}"/>
    <cellStyle name="Millares 5 2 2 3 7 6 2" xfId="32598" xr:uid="{00000000-0005-0000-0000-0000112B0000}"/>
    <cellStyle name="Millares 5 2 2 3 7 7" xfId="20711" xr:uid="{00000000-0005-0000-0000-0000122B0000}"/>
    <cellStyle name="Millares 5 2 2 3 7 7 2" xfId="33900" xr:uid="{00000000-0005-0000-0000-0000132B0000}"/>
    <cellStyle name="Millares 5 2 2 3 7 8" xfId="35425" xr:uid="{00000000-0005-0000-0000-0000142B0000}"/>
    <cellStyle name="Millares 5 2 2 3 7 9" xfId="26870" xr:uid="{00000000-0005-0000-0000-0000152B0000}"/>
    <cellStyle name="Millares 5 2 2 3 8" xfId="12901" xr:uid="{00000000-0005-0000-0000-0000162B0000}"/>
    <cellStyle name="Millares 5 2 2 3 8 2" xfId="16962" xr:uid="{00000000-0005-0000-0000-0000172B0000}"/>
    <cellStyle name="Millares 5 2 2 3 8 2 2" xfId="30153" xr:uid="{00000000-0005-0000-0000-0000182B0000}"/>
    <cellStyle name="Millares 5 2 2 3 8 3" xfId="18242" xr:uid="{00000000-0005-0000-0000-0000192B0000}"/>
    <cellStyle name="Millares 5 2 2 3 8 3 2" xfId="31433" xr:uid="{00000000-0005-0000-0000-00001A2B0000}"/>
    <cellStyle name="Millares 5 2 2 3 8 4" xfId="19528" xr:uid="{00000000-0005-0000-0000-00001B2B0000}"/>
    <cellStyle name="Millares 5 2 2 3 8 4 2" xfId="32719" xr:uid="{00000000-0005-0000-0000-00001C2B0000}"/>
    <cellStyle name="Millares 5 2 2 3 8 5" xfId="20832" xr:uid="{00000000-0005-0000-0000-00001D2B0000}"/>
    <cellStyle name="Millares 5 2 2 3 8 5 2" xfId="34021" xr:uid="{00000000-0005-0000-0000-00001E2B0000}"/>
    <cellStyle name="Millares 5 2 2 3 8 6" xfId="35546" xr:uid="{00000000-0005-0000-0000-00001F2B0000}"/>
    <cellStyle name="Millares 5 2 2 3 8 7" xfId="26092" xr:uid="{00000000-0005-0000-0000-0000202B0000}"/>
    <cellStyle name="Millares 5 2 2 3 8 8" xfId="22358" xr:uid="{00000000-0005-0000-0000-0000212B0000}"/>
    <cellStyle name="Millares 5 2 2 3 9" xfId="13950" xr:uid="{00000000-0005-0000-0000-0000222B0000}"/>
    <cellStyle name="Millares 5 2 2 3 9 2" xfId="21077" xr:uid="{00000000-0005-0000-0000-0000232B0000}"/>
    <cellStyle name="Millares 5 2 2 3 9 2 2" xfId="34266" xr:uid="{00000000-0005-0000-0000-0000242B0000}"/>
    <cellStyle name="Millares 5 2 2 3 9 3" xfId="35791" xr:uid="{00000000-0005-0000-0000-0000252B0000}"/>
    <cellStyle name="Millares 5 2 2 3 9 4" xfId="27141" xr:uid="{00000000-0005-0000-0000-0000262B0000}"/>
    <cellStyle name="Millares 5 2 2 3 9 5" xfId="22603" xr:uid="{00000000-0005-0000-0000-0000272B0000}"/>
    <cellStyle name="Millares 5 2 2 4" xfId="12005" xr:uid="{00000000-0005-0000-0000-0000282B0000}"/>
    <cellStyle name="Millares 5 2 2 4 10" xfId="24356" xr:uid="{00000000-0005-0000-0000-0000292B0000}"/>
    <cellStyle name="Millares 5 2 2 4 10 2" xfId="37535" xr:uid="{00000000-0005-0000-0000-00002A2B0000}"/>
    <cellStyle name="Millares 5 2 2 4 11" xfId="24607" xr:uid="{00000000-0005-0000-0000-00002B2B0000}"/>
    <cellStyle name="Millares 5 2 2 4 11 2" xfId="37786" xr:uid="{00000000-0005-0000-0000-00002C2B0000}"/>
    <cellStyle name="Millares 5 2 2 4 12" xfId="34692" xr:uid="{00000000-0005-0000-0000-00002D2B0000}"/>
    <cellStyle name="Millares 5 2 2 4 13" xfId="25197" xr:uid="{00000000-0005-0000-0000-00002E2B0000}"/>
    <cellStyle name="Millares 5 2 2 4 14" xfId="21504" xr:uid="{00000000-0005-0000-0000-00002F2B0000}"/>
    <cellStyle name="Millares 5 2 2 4 2" xfId="12946" xr:uid="{00000000-0005-0000-0000-0000302B0000}"/>
    <cellStyle name="Millares 5 2 2 4 2 2" xfId="17039" xr:uid="{00000000-0005-0000-0000-0000312B0000}"/>
    <cellStyle name="Millares 5 2 2 4 2 2 2" xfId="30230" xr:uid="{00000000-0005-0000-0000-0000322B0000}"/>
    <cellStyle name="Millares 5 2 2 4 2 3" xfId="18319" xr:uid="{00000000-0005-0000-0000-0000332B0000}"/>
    <cellStyle name="Millares 5 2 2 4 2 3 2" xfId="31510" xr:uid="{00000000-0005-0000-0000-0000342B0000}"/>
    <cellStyle name="Millares 5 2 2 4 2 4" xfId="19605" xr:uid="{00000000-0005-0000-0000-0000352B0000}"/>
    <cellStyle name="Millares 5 2 2 4 2 4 2" xfId="32796" xr:uid="{00000000-0005-0000-0000-0000362B0000}"/>
    <cellStyle name="Millares 5 2 2 4 2 5" xfId="20909" xr:uid="{00000000-0005-0000-0000-0000372B0000}"/>
    <cellStyle name="Millares 5 2 2 4 2 5 2" xfId="34098" xr:uid="{00000000-0005-0000-0000-0000382B0000}"/>
    <cellStyle name="Millares 5 2 2 4 2 6" xfId="35623" xr:uid="{00000000-0005-0000-0000-0000392B0000}"/>
    <cellStyle name="Millares 5 2 2 4 2 7" xfId="26137" xr:uid="{00000000-0005-0000-0000-00003A2B0000}"/>
    <cellStyle name="Millares 5 2 2 4 2 8" xfId="22435" xr:uid="{00000000-0005-0000-0000-00003B2B0000}"/>
    <cellStyle name="Millares 5 2 2 4 3" xfId="13995" xr:uid="{00000000-0005-0000-0000-00003C2B0000}"/>
    <cellStyle name="Millares 5 2 2 4 3 2" xfId="21154" xr:uid="{00000000-0005-0000-0000-00003D2B0000}"/>
    <cellStyle name="Millares 5 2 2 4 3 2 2" xfId="34343" xr:uid="{00000000-0005-0000-0000-00003E2B0000}"/>
    <cellStyle name="Millares 5 2 2 4 3 3" xfId="35868" xr:uid="{00000000-0005-0000-0000-00003F2B0000}"/>
    <cellStyle name="Millares 5 2 2 4 3 4" xfId="27186" xr:uid="{00000000-0005-0000-0000-0000402B0000}"/>
    <cellStyle name="Millares 5 2 2 4 3 5" xfId="22680" xr:uid="{00000000-0005-0000-0000-0000412B0000}"/>
    <cellStyle name="Millares 5 2 2 4 4" xfId="15051" xr:uid="{00000000-0005-0000-0000-0000422B0000}"/>
    <cellStyle name="Millares 5 2 2 4 4 2" xfId="36108" xr:uid="{00000000-0005-0000-0000-0000432B0000}"/>
    <cellStyle name="Millares 5 2 2 4 4 3" xfId="28242" xr:uid="{00000000-0005-0000-0000-0000442B0000}"/>
    <cellStyle name="Millares 5 2 2 4 4 4" xfId="22920" xr:uid="{00000000-0005-0000-0000-0000452B0000}"/>
    <cellStyle name="Millares 5 2 2 4 5" xfId="16107" xr:uid="{00000000-0005-0000-0000-0000462B0000}"/>
    <cellStyle name="Millares 5 2 2 4 5 2" xfId="36338" xr:uid="{00000000-0005-0000-0000-0000472B0000}"/>
    <cellStyle name="Millares 5 2 2 4 5 3" xfId="29298" xr:uid="{00000000-0005-0000-0000-0000482B0000}"/>
    <cellStyle name="Millares 5 2 2 4 5 4" xfId="23150" xr:uid="{00000000-0005-0000-0000-0000492B0000}"/>
    <cellStyle name="Millares 5 2 2 4 6" xfId="17388" xr:uid="{00000000-0005-0000-0000-00004A2B0000}"/>
    <cellStyle name="Millares 5 2 2 4 6 2" xfId="36593" xr:uid="{00000000-0005-0000-0000-00004B2B0000}"/>
    <cellStyle name="Millares 5 2 2 4 6 3" xfId="30579" xr:uid="{00000000-0005-0000-0000-00004C2B0000}"/>
    <cellStyle name="Millares 5 2 2 4 6 4" xfId="23414" xr:uid="{00000000-0005-0000-0000-00004D2B0000}"/>
    <cellStyle name="Millares 5 2 2 4 7" xfId="18674" xr:uid="{00000000-0005-0000-0000-00004E2B0000}"/>
    <cellStyle name="Millares 5 2 2 4 7 2" xfId="36848" xr:uid="{00000000-0005-0000-0000-00004F2B0000}"/>
    <cellStyle name="Millares 5 2 2 4 7 3" xfId="31865" xr:uid="{00000000-0005-0000-0000-0000502B0000}"/>
    <cellStyle name="Millares 5 2 2 4 7 4" xfId="23669" xr:uid="{00000000-0005-0000-0000-0000512B0000}"/>
    <cellStyle name="Millares 5 2 2 4 8" xfId="19978" xr:uid="{00000000-0005-0000-0000-0000522B0000}"/>
    <cellStyle name="Millares 5 2 2 4 8 2" xfId="37077" xr:uid="{00000000-0005-0000-0000-0000532B0000}"/>
    <cellStyle name="Millares 5 2 2 4 8 3" xfId="33167" xr:uid="{00000000-0005-0000-0000-0000542B0000}"/>
    <cellStyle name="Millares 5 2 2 4 8 4" xfId="23898" xr:uid="{00000000-0005-0000-0000-0000552B0000}"/>
    <cellStyle name="Millares 5 2 2 4 9" xfId="24127" xr:uid="{00000000-0005-0000-0000-0000562B0000}"/>
    <cellStyle name="Millares 5 2 2 4 9 2" xfId="37306" xr:uid="{00000000-0005-0000-0000-0000572B0000}"/>
    <cellStyle name="Millares 5 2 2 5" xfId="12080" xr:uid="{00000000-0005-0000-0000-0000582B0000}"/>
    <cellStyle name="Millares 5 2 2 5 10" xfId="25272" xr:uid="{00000000-0005-0000-0000-0000592B0000}"/>
    <cellStyle name="Millares 5 2 2 5 11" xfId="21578" xr:uid="{00000000-0005-0000-0000-00005A2B0000}"/>
    <cellStyle name="Millares 5 2 2 5 2" xfId="13020" xr:uid="{00000000-0005-0000-0000-00005B2B0000}"/>
    <cellStyle name="Millares 5 2 2 5 2 2" xfId="26211" xr:uid="{00000000-0005-0000-0000-00005C2B0000}"/>
    <cellStyle name="Millares 5 2 2 5 3" xfId="14069" xr:uid="{00000000-0005-0000-0000-00005D2B0000}"/>
    <cellStyle name="Millares 5 2 2 5 3 2" xfId="27260" xr:uid="{00000000-0005-0000-0000-00005E2B0000}"/>
    <cellStyle name="Millares 5 2 2 5 4" xfId="15125" xr:uid="{00000000-0005-0000-0000-00005F2B0000}"/>
    <cellStyle name="Millares 5 2 2 5 4 2" xfId="28316" xr:uid="{00000000-0005-0000-0000-0000602B0000}"/>
    <cellStyle name="Millares 5 2 2 5 5" xfId="16181" xr:uid="{00000000-0005-0000-0000-0000612B0000}"/>
    <cellStyle name="Millares 5 2 2 5 5 2" xfId="29372" xr:uid="{00000000-0005-0000-0000-0000622B0000}"/>
    <cellStyle name="Millares 5 2 2 5 6" xfId="17462" xr:uid="{00000000-0005-0000-0000-0000632B0000}"/>
    <cellStyle name="Millares 5 2 2 5 6 2" xfId="30653" xr:uid="{00000000-0005-0000-0000-0000642B0000}"/>
    <cellStyle name="Millares 5 2 2 5 7" xfId="18748" xr:uid="{00000000-0005-0000-0000-0000652B0000}"/>
    <cellStyle name="Millares 5 2 2 5 7 2" xfId="31939" xr:uid="{00000000-0005-0000-0000-0000662B0000}"/>
    <cellStyle name="Millares 5 2 2 5 8" xfId="20052" xr:uid="{00000000-0005-0000-0000-0000672B0000}"/>
    <cellStyle name="Millares 5 2 2 5 8 2" xfId="33241" xr:uid="{00000000-0005-0000-0000-0000682B0000}"/>
    <cellStyle name="Millares 5 2 2 5 9" xfId="34766" xr:uid="{00000000-0005-0000-0000-0000692B0000}"/>
    <cellStyle name="Millares 5 2 2 6" xfId="12176" xr:uid="{00000000-0005-0000-0000-00006A2B0000}"/>
    <cellStyle name="Millares 5 2 2 6 10" xfId="25368" xr:uid="{00000000-0005-0000-0000-00006B2B0000}"/>
    <cellStyle name="Millares 5 2 2 6 11" xfId="21674" xr:uid="{00000000-0005-0000-0000-00006C2B0000}"/>
    <cellStyle name="Millares 5 2 2 6 2" xfId="13116" xr:uid="{00000000-0005-0000-0000-00006D2B0000}"/>
    <cellStyle name="Millares 5 2 2 6 2 2" xfId="26307" xr:uid="{00000000-0005-0000-0000-00006E2B0000}"/>
    <cellStyle name="Millares 5 2 2 6 3" xfId="14165" xr:uid="{00000000-0005-0000-0000-00006F2B0000}"/>
    <cellStyle name="Millares 5 2 2 6 3 2" xfId="27356" xr:uid="{00000000-0005-0000-0000-0000702B0000}"/>
    <cellStyle name="Millares 5 2 2 6 4" xfId="15221" xr:uid="{00000000-0005-0000-0000-0000712B0000}"/>
    <cellStyle name="Millares 5 2 2 6 4 2" xfId="28412" xr:uid="{00000000-0005-0000-0000-0000722B0000}"/>
    <cellStyle name="Millares 5 2 2 6 5" xfId="16277" xr:uid="{00000000-0005-0000-0000-0000732B0000}"/>
    <cellStyle name="Millares 5 2 2 6 5 2" xfId="29468" xr:uid="{00000000-0005-0000-0000-0000742B0000}"/>
    <cellStyle name="Millares 5 2 2 6 6" xfId="17558" xr:uid="{00000000-0005-0000-0000-0000752B0000}"/>
    <cellStyle name="Millares 5 2 2 6 6 2" xfId="30749" xr:uid="{00000000-0005-0000-0000-0000762B0000}"/>
    <cellStyle name="Millares 5 2 2 6 7" xfId="18844" xr:uid="{00000000-0005-0000-0000-0000772B0000}"/>
    <cellStyle name="Millares 5 2 2 6 7 2" xfId="32035" xr:uid="{00000000-0005-0000-0000-0000782B0000}"/>
    <cellStyle name="Millares 5 2 2 6 8" xfId="20148" xr:uid="{00000000-0005-0000-0000-0000792B0000}"/>
    <cellStyle name="Millares 5 2 2 6 8 2" xfId="33337" xr:uid="{00000000-0005-0000-0000-00007A2B0000}"/>
    <cellStyle name="Millares 5 2 2 6 9" xfId="34862" xr:uid="{00000000-0005-0000-0000-00007B2B0000}"/>
    <cellStyle name="Millares 5 2 2 7" xfId="12281" xr:uid="{00000000-0005-0000-0000-00007C2B0000}"/>
    <cellStyle name="Millares 5 2 2 7 10" xfId="25473" xr:uid="{00000000-0005-0000-0000-00007D2B0000}"/>
    <cellStyle name="Millares 5 2 2 7 11" xfId="21779" xr:uid="{00000000-0005-0000-0000-00007E2B0000}"/>
    <cellStyle name="Millares 5 2 2 7 2" xfId="13221" xr:uid="{00000000-0005-0000-0000-00007F2B0000}"/>
    <cellStyle name="Millares 5 2 2 7 2 2" xfId="26412" xr:uid="{00000000-0005-0000-0000-0000802B0000}"/>
    <cellStyle name="Millares 5 2 2 7 3" xfId="14270" xr:uid="{00000000-0005-0000-0000-0000812B0000}"/>
    <cellStyle name="Millares 5 2 2 7 3 2" xfId="27461" xr:uid="{00000000-0005-0000-0000-0000822B0000}"/>
    <cellStyle name="Millares 5 2 2 7 4" xfId="15326" xr:uid="{00000000-0005-0000-0000-0000832B0000}"/>
    <cellStyle name="Millares 5 2 2 7 4 2" xfId="28517" xr:uid="{00000000-0005-0000-0000-0000842B0000}"/>
    <cellStyle name="Millares 5 2 2 7 5" xfId="16382" xr:uid="{00000000-0005-0000-0000-0000852B0000}"/>
    <cellStyle name="Millares 5 2 2 7 5 2" xfId="29573" xr:uid="{00000000-0005-0000-0000-0000862B0000}"/>
    <cellStyle name="Millares 5 2 2 7 6" xfId="17663" xr:uid="{00000000-0005-0000-0000-0000872B0000}"/>
    <cellStyle name="Millares 5 2 2 7 6 2" xfId="30854" xr:uid="{00000000-0005-0000-0000-0000882B0000}"/>
    <cellStyle name="Millares 5 2 2 7 7" xfId="18949" xr:uid="{00000000-0005-0000-0000-0000892B0000}"/>
    <cellStyle name="Millares 5 2 2 7 7 2" xfId="32140" xr:uid="{00000000-0005-0000-0000-00008A2B0000}"/>
    <cellStyle name="Millares 5 2 2 7 8" xfId="20253" xr:uid="{00000000-0005-0000-0000-00008B2B0000}"/>
    <cellStyle name="Millares 5 2 2 7 8 2" xfId="33442" xr:uid="{00000000-0005-0000-0000-00008C2B0000}"/>
    <cellStyle name="Millares 5 2 2 7 9" xfId="34967" xr:uid="{00000000-0005-0000-0000-00008D2B0000}"/>
    <cellStyle name="Millares 5 2 2 8" xfId="12446" xr:uid="{00000000-0005-0000-0000-00008E2B0000}"/>
    <cellStyle name="Millares 5 2 2 8 10" xfId="25638" xr:uid="{00000000-0005-0000-0000-00008F2B0000}"/>
    <cellStyle name="Millares 5 2 2 8 11" xfId="21940" xr:uid="{00000000-0005-0000-0000-0000902B0000}"/>
    <cellStyle name="Millares 5 2 2 8 2" xfId="13382" xr:uid="{00000000-0005-0000-0000-0000912B0000}"/>
    <cellStyle name="Millares 5 2 2 8 2 2" xfId="26573" xr:uid="{00000000-0005-0000-0000-0000922B0000}"/>
    <cellStyle name="Millares 5 2 2 8 3" xfId="14431" xr:uid="{00000000-0005-0000-0000-0000932B0000}"/>
    <cellStyle name="Millares 5 2 2 8 3 2" xfId="27622" xr:uid="{00000000-0005-0000-0000-0000942B0000}"/>
    <cellStyle name="Millares 5 2 2 8 4" xfId="15487" xr:uid="{00000000-0005-0000-0000-0000952B0000}"/>
    <cellStyle name="Millares 5 2 2 8 4 2" xfId="28678" xr:uid="{00000000-0005-0000-0000-0000962B0000}"/>
    <cellStyle name="Millares 5 2 2 8 5" xfId="16543" xr:uid="{00000000-0005-0000-0000-0000972B0000}"/>
    <cellStyle name="Millares 5 2 2 8 5 2" xfId="29734" xr:uid="{00000000-0005-0000-0000-0000982B0000}"/>
    <cellStyle name="Millares 5 2 2 8 6" xfId="17824" xr:uid="{00000000-0005-0000-0000-0000992B0000}"/>
    <cellStyle name="Millares 5 2 2 8 6 2" xfId="31015" xr:uid="{00000000-0005-0000-0000-00009A2B0000}"/>
    <cellStyle name="Millares 5 2 2 8 7" xfId="19110" xr:uid="{00000000-0005-0000-0000-00009B2B0000}"/>
    <cellStyle name="Millares 5 2 2 8 7 2" xfId="32301" xr:uid="{00000000-0005-0000-0000-00009C2B0000}"/>
    <cellStyle name="Millares 5 2 2 8 8" xfId="20414" xr:uid="{00000000-0005-0000-0000-00009D2B0000}"/>
    <cellStyle name="Millares 5 2 2 8 8 2" xfId="33603" xr:uid="{00000000-0005-0000-0000-00009E2B0000}"/>
    <cellStyle name="Millares 5 2 2 8 9" xfId="35128" xr:uid="{00000000-0005-0000-0000-00009F2B0000}"/>
    <cellStyle name="Millares 5 2 2 9" xfId="12560" xr:uid="{00000000-0005-0000-0000-0000A02B0000}"/>
    <cellStyle name="Millares 5 2 2 9 10" xfId="25752" xr:uid="{00000000-0005-0000-0000-0000A12B0000}"/>
    <cellStyle name="Millares 5 2 2 9 11" xfId="22054" xr:uid="{00000000-0005-0000-0000-0000A22B0000}"/>
    <cellStyle name="Millares 5 2 2 9 2" xfId="13496" xr:uid="{00000000-0005-0000-0000-0000A32B0000}"/>
    <cellStyle name="Millares 5 2 2 9 2 2" xfId="26687" xr:uid="{00000000-0005-0000-0000-0000A42B0000}"/>
    <cellStyle name="Millares 5 2 2 9 3" xfId="14545" xr:uid="{00000000-0005-0000-0000-0000A52B0000}"/>
    <cellStyle name="Millares 5 2 2 9 3 2" xfId="27736" xr:uid="{00000000-0005-0000-0000-0000A62B0000}"/>
    <cellStyle name="Millares 5 2 2 9 4" xfId="15601" xr:uid="{00000000-0005-0000-0000-0000A72B0000}"/>
    <cellStyle name="Millares 5 2 2 9 4 2" xfId="28792" xr:uid="{00000000-0005-0000-0000-0000A82B0000}"/>
    <cellStyle name="Millares 5 2 2 9 5" xfId="16657" xr:uid="{00000000-0005-0000-0000-0000A92B0000}"/>
    <cellStyle name="Millares 5 2 2 9 5 2" xfId="29848" xr:uid="{00000000-0005-0000-0000-0000AA2B0000}"/>
    <cellStyle name="Millares 5 2 2 9 6" xfId="17938" xr:uid="{00000000-0005-0000-0000-0000AB2B0000}"/>
    <cellStyle name="Millares 5 2 2 9 6 2" xfId="31129" xr:uid="{00000000-0005-0000-0000-0000AC2B0000}"/>
    <cellStyle name="Millares 5 2 2 9 7" xfId="19224" xr:uid="{00000000-0005-0000-0000-0000AD2B0000}"/>
    <cellStyle name="Millares 5 2 2 9 7 2" xfId="32415" xr:uid="{00000000-0005-0000-0000-0000AE2B0000}"/>
    <cellStyle name="Millares 5 2 2 9 8" xfId="20528" xr:uid="{00000000-0005-0000-0000-0000AF2B0000}"/>
    <cellStyle name="Millares 5 2 2 9 8 2" xfId="33717" xr:uid="{00000000-0005-0000-0000-0000B02B0000}"/>
    <cellStyle name="Millares 5 2 2 9 9" xfId="35242" xr:uid="{00000000-0005-0000-0000-0000B12B0000}"/>
    <cellStyle name="Millares 5 2 20" xfId="24231" xr:uid="{00000000-0005-0000-0000-0000B22B0000}"/>
    <cellStyle name="Millares 5 2 20 2" xfId="37410" xr:uid="{00000000-0005-0000-0000-0000B32B0000}"/>
    <cellStyle name="Millares 5 2 21" xfId="24482" xr:uid="{00000000-0005-0000-0000-0000B42B0000}"/>
    <cellStyle name="Millares 5 2 21 2" xfId="37661" xr:uid="{00000000-0005-0000-0000-0000B52B0000}"/>
    <cellStyle name="Millares 5 2 22" xfId="24753" xr:uid="{00000000-0005-0000-0000-0000B62B0000}"/>
    <cellStyle name="Millares 5 2 3" xfId="4453" xr:uid="{00000000-0005-0000-0000-0000B72B0000}"/>
    <cellStyle name="Millares 5 2 3 10" xfId="21093" xr:uid="{00000000-0005-0000-0000-0000B82B0000}"/>
    <cellStyle name="Millares 5 2 3 10 2" xfId="35807" xr:uid="{00000000-0005-0000-0000-0000B92B0000}"/>
    <cellStyle name="Millares 5 2 3 10 3" xfId="34282" xr:uid="{00000000-0005-0000-0000-0000BA2B0000}"/>
    <cellStyle name="Millares 5 2 3 10 4" xfId="22619" xr:uid="{00000000-0005-0000-0000-0000BB2B0000}"/>
    <cellStyle name="Millares 5 2 3 11" xfId="22859" xr:uid="{00000000-0005-0000-0000-0000BC2B0000}"/>
    <cellStyle name="Millares 5 2 3 11 2" xfId="36047" xr:uid="{00000000-0005-0000-0000-0000BD2B0000}"/>
    <cellStyle name="Millares 5 2 3 12" xfId="23089" xr:uid="{00000000-0005-0000-0000-0000BE2B0000}"/>
    <cellStyle name="Millares 5 2 3 12 2" xfId="36277" xr:uid="{00000000-0005-0000-0000-0000BF2B0000}"/>
    <cellStyle name="Millares 5 2 3 13" xfId="23353" xr:uid="{00000000-0005-0000-0000-0000C02B0000}"/>
    <cellStyle name="Millares 5 2 3 13 2" xfId="36532" xr:uid="{00000000-0005-0000-0000-0000C12B0000}"/>
    <cellStyle name="Millares 5 2 3 14" xfId="23608" xr:uid="{00000000-0005-0000-0000-0000C22B0000}"/>
    <cellStyle name="Millares 5 2 3 14 2" xfId="36787" xr:uid="{00000000-0005-0000-0000-0000C32B0000}"/>
    <cellStyle name="Millares 5 2 3 15" xfId="23837" xr:uid="{00000000-0005-0000-0000-0000C42B0000}"/>
    <cellStyle name="Millares 5 2 3 15 2" xfId="37016" xr:uid="{00000000-0005-0000-0000-0000C52B0000}"/>
    <cellStyle name="Millares 5 2 3 16" xfId="24066" xr:uid="{00000000-0005-0000-0000-0000C62B0000}"/>
    <cellStyle name="Millares 5 2 3 16 2" xfId="37245" xr:uid="{00000000-0005-0000-0000-0000C72B0000}"/>
    <cellStyle name="Millares 5 2 3 17" xfId="24295" xr:uid="{00000000-0005-0000-0000-0000C82B0000}"/>
    <cellStyle name="Millares 5 2 3 17 2" xfId="37474" xr:uid="{00000000-0005-0000-0000-0000C92B0000}"/>
    <cellStyle name="Millares 5 2 3 18" xfId="24546" xr:uid="{00000000-0005-0000-0000-0000CA2B0000}"/>
    <cellStyle name="Millares 5 2 3 18 2" xfId="37725" xr:uid="{00000000-0005-0000-0000-0000CB2B0000}"/>
    <cellStyle name="Millares 5 2 3 19" xfId="24968" xr:uid="{00000000-0005-0000-0000-0000CC2B0000}"/>
    <cellStyle name="Millares 5 2 3 2" xfId="12021" xr:uid="{00000000-0005-0000-0000-0000CD2B0000}"/>
    <cellStyle name="Millares 5 2 3 2 10" xfId="24404" xr:uid="{00000000-0005-0000-0000-0000CE2B0000}"/>
    <cellStyle name="Millares 5 2 3 2 10 2" xfId="37583" xr:uid="{00000000-0005-0000-0000-0000CF2B0000}"/>
    <cellStyle name="Millares 5 2 3 2 11" xfId="24655" xr:uid="{00000000-0005-0000-0000-0000D02B0000}"/>
    <cellStyle name="Millares 5 2 3 2 11 2" xfId="37834" xr:uid="{00000000-0005-0000-0000-0000D12B0000}"/>
    <cellStyle name="Millares 5 2 3 2 12" xfId="34708" xr:uid="{00000000-0005-0000-0000-0000D22B0000}"/>
    <cellStyle name="Millares 5 2 3 2 13" xfId="25213" xr:uid="{00000000-0005-0000-0000-0000D32B0000}"/>
    <cellStyle name="Millares 5 2 3 2 14" xfId="21520" xr:uid="{00000000-0005-0000-0000-0000D42B0000}"/>
    <cellStyle name="Millares 5 2 3 2 2" xfId="12962" xr:uid="{00000000-0005-0000-0000-0000D52B0000}"/>
    <cellStyle name="Millares 5 2 3 2 2 2" xfId="17087" xr:uid="{00000000-0005-0000-0000-0000D62B0000}"/>
    <cellStyle name="Millares 5 2 3 2 2 2 2" xfId="30278" xr:uid="{00000000-0005-0000-0000-0000D72B0000}"/>
    <cellStyle name="Millares 5 2 3 2 2 3" xfId="18367" xr:uid="{00000000-0005-0000-0000-0000D82B0000}"/>
    <cellStyle name="Millares 5 2 3 2 2 3 2" xfId="31558" xr:uid="{00000000-0005-0000-0000-0000D92B0000}"/>
    <cellStyle name="Millares 5 2 3 2 2 4" xfId="19653" xr:uid="{00000000-0005-0000-0000-0000DA2B0000}"/>
    <cellStyle name="Millares 5 2 3 2 2 4 2" xfId="32844" xr:uid="{00000000-0005-0000-0000-0000DB2B0000}"/>
    <cellStyle name="Millares 5 2 3 2 2 5" xfId="20957" xr:uid="{00000000-0005-0000-0000-0000DC2B0000}"/>
    <cellStyle name="Millares 5 2 3 2 2 5 2" xfId="34146" xr:uid="{00000000-0005-0000-0000-0000DD2B0000}"/>
    <cellStyle name="Millares 5 2 3 2 2 6" xfId="35671" xr:uid="{00000000-0005-0000-0000-0000DE2B0000}"/>
    <cellStyle name="Millares 5 2 3 2 2 7" xfId="26153" xr:uid="{00000000-0005-0000-0000-0000DF2B0000}"/>
    <cellStyle name="Millares 5 2 3 2 2 8" xfId="22483" xr:uid="{00000000-0005-0000-0000-0000E02B0000}"/>
    <cellStyle name="Millares 5 2 3 2 3" xfId="14011" xr:uid="{00000000-0005-0000-0000-0000E12B0000}"/>
    <cellStyle name="Millares 5 2 3 2 3 2" xfId="21202" xr:uid="{00000000-0005-0000-0000-0000E22B0000}"/>
    <cellStyle name="Millares 5 2 3 2 3 2 2" xfId="34391" xr:uid="{00000000-0005-0000-0000-0000E32B0000}"/>
    <cellStyle name="Millares 5 2 3 2 3 3" xfId="35916" xr:uid="{00000000-0005-0000-0000-0000E42B0000}"/>
    <cellStyle name="Millares 5 2 3 2 3 4" xfId="27202" xr:uid="{00000000-0005-0000-0000-0000E52B0000}"/>
    <cellStyle name="Millares 5 2 3 2 3 5" xfId="22728" xr:uid="{00000000-0005-0000-0000-0000E62B0000}"/>
    <cellStyle name="Millares 5 2 3 2 4" xfId="15067" xr:uid="{00000000-0005-0000-0000-0000E72B0000}"/>
    <cellStyle name="Millares 5 2 3 2 4 2" xfId="36156" xr:uid="{00000000-0005-0000-0000-0000E82B0000}"/>
    <cellStyle name="Millares 5 2 3 2 4 3" xfId="28258" xr:uid="{00000000-0005-0000-0000-0000E92B0000}"/>
    <cellStyle name="Millares 5 2 3 2 4 4" xfId="22968" xr:uid="{00000000-0005-0000-0000-0000EA2B0000}"/>
    <cellStyle name="Millares 5 2 3 2 5" xfId="16123" xr:uid="{00000000-0005-0000-0000-0000EB2B0000}"/>
    <cellStyle name="Millares 5 2 3 2 5 2" xfId="36386" xr:uid="{00000000-0005-0000-0000-0000EC2B0000}"/>
    <cellStyle name="Millares 5 2 3 2 5 3" xfId="29314" xr:uid="{00000000-0005-0000-0000-0000ED2B0000}"/>
    <cellStyle name="Millares 5 2 3 2 5 4" xfId="23198" xr:uid="{00000000-0005-0000-0000-0000EE2B0000}"/>
    <cellStyle name="Millares 5 2 3 2 6" xfId="17404" xr:uid="{00000000-0005-0000-0000-0000EF2B0000}"/>
    <cellStyle name="Millares 5 2 3 2 6 2" xfId="36641" xr:uid="{00000000-0005-0000-0000-0000F02B0000}"/>
    <cellStyle name="Millares 5 2 3 2 6 3" xfId="30595" xr:uid="{00000000-0005-0000-0000-0000F12B0000}"/>
    <cellStyle name="Millares 5 2 3 2 6 4" xfId="23462" xr:uid="{00000000-0005-0000-0000-0000F22B0000}"/>
    <cellStyle name="Millares 5 2 3 2 7" xfId="18690" xr:uid="{00000000-0005-0000-0000-0000F32B0000}"/>
    <cellStyle name="Millares 5 2 3 2 7 2" xfId="36896" xr:uid="{00000000-0005-0000-0000-0000F42B0000}"/>
    <cellStyle name="Millares 5 2 3 2 7 3" xfId="31881" xr:uid="{00000000-0005-0000-0000-0000F52B0000}"/>
    <cellStyle name="Millares 5 2 3 2 7 4" xfId="23717" xr:uid="{00000000-0005-0000-0000-0000F62B0000}"/>
    <cellStyle name="Millares 5 2 3 2 8" xfId="19994" xr:uid="{00000000-0005-0000-0000-0000F72B0000}"/>
    <cellStyle name="Millares 5 2 3 2 8 2" xfId="37125" xr:uid="{00000000-0005-0000-0000-0000F82B0000}"/>
    <cellStyle name="Millares 5 2 3 2 8 3" xfId="33183" xr:uid="{00000000-0005-0000-0000-0000F92B0000}"/>
    <cellStyle name="Millares 5 2 3 2 8 4" xfId="23946" xr:uid="{00000000-0005-0000-0000-0000FA2B0000}"/>
    <cellStyle name="Millares 5 2 3 2 9" xfId="24175" xr:uid="{00000000-0005-0000-0000-0000FB2B0000}"/>
    <cellStyle name="Millares 5 2 3 2 9 2" xfId="37354" xr:uid="{00000000-0005-0000-0000-0000FC2B0000}"/>
    <cellStyle name="Millares 5 2 3 3" xfId="12128" xr:uid="{00000000-0005-0000-0000-0000FD2B0000}"/>
    <cellStyle name="Millares 5 2 3 3 10" xfId="25320" xr:uid="{00000000-0005-0000-0000-0000FE2B0000}"/>
    <cellStyle name="Millares 5 2 3 3 11" xfId="21626" xr:uid="{00000000-0005-0000-0000-0000FF2B0000}"/>
    <cellStyle name="Millares 5 2 3 3 2" xfId="13068" xr:uid="{00000000-0005-0000-0000-0000002C0000}"/>
    <cellStyle name="Millares 5 2 3 3 2 2" xfId="26259" xr:uid="{00000000-0005-0000-0000-0000012C0000}"/>
    <cellStyle name="Millares 5 2 3 3 3" xfId="14117" xr:uid="{00000000-0005-0000-0000-0000022C0000}"/>
    <cellStyle name="Millares 5 2 3 3 3 2" xfId="27308" xr:uid="{00000000-0005-0000-0000-0000032C0000}"/>
    <cellStyle name="Millares 5 2 3 3 4" xfId="15173" xr:uid="{00000000-0005-0000-0000-0000042C0000}"/>
    <cellStyle name="Millares 5 2 3 3 4 2" xfId="28364" xr:uid="{00000000-0005-0000-0000-0000052C0000}"/>
    <cellStyle name="Millares 5 2 3 3 5" xfId="16229" xr:uid="{00000000-0005-0000-0000-0000062C0000}"/>
    <cellStyle name="Millares 5 2 3 3 5 2" xfId="29420" xr:uid="{00000000-0005-0000-0000-0000072C0000}"/>
    <cellStyle name="Millares 5 2 3 3 6" xfId="17510" xr:uid="{00000000-0005-0000-0000-0000082C0000}"/>
    <cellStyle name="Millares 5 2 3 3 6 2" xfId="30701" xr:uid="{00000000-0005-0000-0000-0000092C0000}"/>
    <cellStyle name="Millares 5 2 3 3 7" xfId="18796" xr:uid="{00000000-0005-0000-0000-00000A2C0000}"/>
    <cellStyle name="Millares 5 2 3 3 7 2" xfId="31987" xr:uid="{00000000-0005-0000-0000-00000B2C0000}"/>
    <cellStyle name="Millares 5 2 3 3 8" xfId="20100" xr:uid="{00000000-0005-0000-0000-00000C2C0000}"/>
    <cellStyle name="Millares 5 2 3 3 8 2" xfId="33289" xr:uid="{00000000-0005-0000-0000-00000D2C0000}"/>
    <cellStyle name="Millares 5 2 3 3 9" xfId="34814" xr:uid="{00000000-0005-0000-0000-00000E2C0000}"/>
    <cellStyle name="Millares 5 2 3 4" xfId="12224" xr:uid="{00000000-0005-0000-0000-00000F2C0000}"/>
    <cellStyle name="Millares 5 2 3 4 10" xfId="25416" xr:uid="{00000000-0005-0000-0000-0000102C0000}"/>
    <cellStyle name="Millares 5 2 3 4 11" xfId="21722" xr:uid="{00000000-0005-0000-0000-0000112C0000}"/>
    <cellStyle name="Millares 5 2 3 4 2" xfId="13164" xr:uid="{00000000-0005-0000-0000-0000122C0000}"/>
    <cellStyle name="Millares 5 2 3 4 2 2" xfId="26355" xr:uid="{00000000-0005-0000-0000-0000132C0000}"/>
    <cellStyle name="Millares 5 2 3 4 3" xfId="14213" xr:uid="{00000000-0005-0000-0000-0000142C0000}"/>
    <cellStyle name="Millares 5 2 3 4 3 2" xfId="27404" xr:uid="{00000000-0005-0000-0000-0000152C0000}"/>
    <cellStyle name="Millares 5 2 3 4 4" xfId="15269" xr:uid="{00000000-0005-0000-0000-0000162C0000}"/>
    <cellStyle name="Millares 5 2 3 4 4 2" xfId="28460" xr:uid="{00000000-0005-0000-0000-0000172C0000}"/>
    <cellStyle name="Millares 5 2 3 4 5" xfId="16325" xr:uid="{00000000-0005-0000-0000-0000182C0000}"/>
    <cellStyle name="Millares 5 2 3 4 5 2" xfId="29516" xr:uid="{00000000-0005-0000-0000-0000192C0000}"/>
    <cellStyle name="Millares 5 2 3 4 6" xfId="17606" xr:uid="{00000000-0005-0000-0000-00001A2C0000}"/>
    <cellStyle name="Millares 5 2 3 4 6 2" xfId="30797" xr:uid="{00000000-0005-0000-0000-00001B2C0000}"/>
    <cellStyle name="Millares 5 2 3 4 7" xfId="18892" xr:uid="{00000000-0005-0000-0000-00001C2C0000}"/>
    <cellStyle name="Millares 5 2 3 4 7 2" xfId="32083" xr:uid="{00000000-0005-0000-0000-00001D2C0000}"/>
    <cellStyle name="Millares 5 2 3 4 8" xfId="20196" xr:uid="{00000000-0005-0000-0000-00001E2C0000}"/>
    <cellStyle name="Millares 5 2 3 4 8 2" xfId="33385" xr:uid="{00000000-0005-0000-0000-00001F2C0000}"/>
    <cellStyle name="Millares 5 2 3 4 9" xfId="34910" xr:uid="{00000000-0005-0000-0000-0000202C0000}"/>
    <cellStyle name="Millares 5 2 3 5" xfId="12329" xr:uid="{00000000-0005-0000-0000-0000212C0000}"/>
    <cellStyle name="Millares 5 2 3 5 10" xfId="25521" xr:uid="{00000000-0005-0000-0000-0000222C0000}"/>
    <cellStyle name="Millares 5 2 3 5 11" xfId="21827" xr:uid="{00000000-0005-0000-0000-0000232C0000}"/>
    <cellStyle name="Millares 5 2 3 5 2" xfId="13269" xr:uid="{00000000-0005-0000-0000-0000242C0000}"/>
    <cellStyle name="Millares 5 2 3 5 2 2" xfId="26460" xr:uid="{00000000-0005-0000-0000-0000252C0000}"/>
    <cellStyle name="Millares 5 2 3 5 3" xfId="14318" xr:uid="{00000000-0005-0000-0000-0000262C0000}"/>
    <cellStyle name="Millares 5 2 3 5 3 2" xfId="27509" xr:uid="{00000000-0005-0000-0000-0000272C0000}"/>
    <cellStyle name="Millares 5 2 3 5 4" xfId="15374" xr:uid="{00000000-0005-0000-0000-0000282C0000}"/>
    <cellStyle name="Millares 5 2 3 5 4 2" xfId="28565" xr:uid="{00000000-0005-0000-0000-0000292C0000}"/>
    <cellStyle name="Millares 5 2 3 5 5" xfId="16430" xr:uid="{00000000-0005-0000-0000-00002A2C0000}"/>
    <cellStyle name="Millares 5 2 3 5 5 2" xfId="29621" xr:uid="{00000000-0005-0000-0000-00002B2C0000}"/>
    <cellStyle name="Millares 5 2 3 5 6" xfId="17711" xr:uid="{00000000-0005-0000-0000-00002C2C0000}"/>
    <cellStyle name="Millares 5 2 3 5 6 2" xfId="30902" xr:uid="{00000000-0005-0000-0000-00002D2C0000}"/>
    <cellStyle name="Millares 5 2 3 5 7" xfId="18997" xr:uid="{00000000-0005-0000-0000-00002E2C0000}"/>
    <cellStyle name="Millares 5 2 3 5 7 2" xfId="32188" xr:uid="{00000000-0005-0000-0000-00002F2C0000}"/>
    <cellStyle name="Millares 5 2 3 5 8" xfId="20301" xr:uid="{00000000-0005-0000-0000-0000302C0000}"/>
    <cellStyle name="Millares 5 2 3 5 8 2" xfId="33490" xr:uid="{00000000-0005-0000-0000-0000312C0000}"/>
    <cellStyle name="Millares 5 2 3 5 9" xfId="35015" xr:uid="{00000000-0005-0000-0000-0000322C0000}"/>
    <cellStyle name="Millares 5 2 3 6" xfId="12494" xr:uid="{00000000-0005-0000-0000-0000332C0000}"/>
    <cellStyle name="Millares 5 2 3 6 10" xfId="25686" xr:uid="{00000000-0005-0000-0000-0000342C0000}"/>
    <cellStyle name="Millares 5 2 3 6 11" xfId="21988" xr:uid="{00000000-0005-0000-0000-0000352C0000}"/>
    <cellStyle name="Millares 5 2 3 6 2" xfId="13430" xr:uid="{00000000-0005-0000-0000-0000362C0000}"/>
    <cellStyle name="Millares 5 2 3 6 2 2" xfId="26621" xr:uid="{00000000-0005-0000-0000-0000372C0000}"/>
    <cellStyle name="Millares 5 2 3 6 3" xfId="14479" xr:uid="{00000000-0005-0000-0000-0000382C0000}"/>
    <cellStyle name="Millares 5 2 3 6 3 2" xfId="27670" xr:uid="{00000000-0005-0000-0000-0000392C0000}"/>
    <cellStyle name="Millares 5 2 3 6 4" xfId="15535" xr:uid="{00000000-0005-0000-0000-00003A2C0000}"/>
    <cellStyle name="Millares 5 2 3 6 4 2" xfId="28726" xr:uid="{00000000-0005-0000-0000-00003B2C0000}"/>
    <cellStyle name="Millares 5 2 3 6 5" xfId="16591" xr:uid="{00000000-0005-0000-0000-00003C2C0000}"/>
    <cellStyle name="Millares 5 2 3 6 5 2" xfId="29782" xr:uid="{00000000-0005-0000-0000-00003D2C0000}"/>
    <cellStyle name="Millares 5 2 3 6 6" xfId="17872" xr:uid="{00000000-0005-0000-0000-00003E2C0000}"/>
    <cellStyle name="Millares 5 2 3 6 6 2" xfId="31063" xr:uid="{00000000-0005-0000-0000-00003F2C0000}"/>
    <cellStyle name="Millares 5 2 3 6 7" xfId="19158" xr:uid="{00000000-0005-0000-0000-0000402C0000}"/>
    <cellStyle name="Millares 5 2 3 6 7 2" xfId="32349" xr:uid="{00000000-0005-0000-0000-0000412C0000}"/>
    <cellStyle name="Millares 5 2 3 6 8" xfId="20462" xr:uid="{00000000-0005-0000-0000-0000422C0000}"/>
    <cellStyle name="Millares 5 2 3 6 8 2" xfId="33651" xr:uid="{00000000-0005-0000-0000-0000432C0000}"/>
    <cellStyle name="Millares 5 2 3 6 9" xfId="35176" xr:uid="{00000000-0005-0000-0000-0000442C0000}"/>
    <cellStyle name="Millares 5 2 3 7" xfId="12608" xr:uid="{00000000-0005-0000-0000-0000452C0000}"/>
    <cellStyle name="Millares 5 2 3 7 10" xfId="25800" xr:uid="{00000000-0005-0000-0000-0000462C0000}"/>
    <cellStyle name="Millares 5 2 3 7 11" xfId="22102" xr:uid="{00000000-0005-0000-0000-0000472C0000}"/>
    <cellStyle name="Millares 5 2 3 7 2" xfId="13544" xr:uid="{00000000-0005-0000-0000-0000482C0000}"/>
    <cellStyle name="Millares 5 2 3 7 2 2" xfId="26735" xr:uid="{00000000-0005-0000-0000-0000492C0000}"/>
    <cellStyle name="Millares 5 2 3 7 3" xfId="14593" xr:uid="{00000000-0005-0000-0000-00004A2C0000}"/>
    <cellStyle name="Millares 5 2 3 7 3 2" xfId="27784" xr:uid="{00000000-0005-0000-0000-00004B2C0000}"/>
    <cellStyle name="Millares 5 2 3 7 4" xfId="15649" xr:uid="{00000000-0005-0000-0000-00004C2C0000}"/>
    <cellStyle name="Millares 5 2 3 7 4 2" xfId="28840" xr:uid="{00000000-0005-0000-0000-00004D2C0000}"/>
    <cellStyle name="Millares 5 2 3 7 5" xfId="16705" xr:uid="{00000000-0005-0000-0000-00004E2C0000}"/>
    <cellStyle name="Millares 5 2 3 7 5 2" xfId="29896" xr:uid="{00000000-0005-0000-0000-00004F2C0000}"/>
    <cellStyle name="Millares 5 2 3 7 6" xfId="17986" xr:uid="{00000000-0005-0000-0000-0000502C0000}"/>
    <cellStyle name="Millares 5 2 3 7 6 2" xfId="31177" xr:uid="{00000000-0005-0000-0000-0000512C0000}"/>
    <cellStyle name="Millares 5 2 3 7 7" xfId="19272" xr:uid="{00000000-0005-0000-0000-0000522C0000}"/>
    <cellStyle name="Millares 5 2 3 7 7 2" xfId="32463" xr:uid="{00000000-0005-0000-0000-0000532C0000}"/>
    <cellStyle name="Millares 5 2 3 7 8" xfId="20576" xr:uid="{00000000-0005-0000-0000-0000542C0000}"/>
    <cellStyle name="Millares 5 2 3 7 8 2" xfId="33765" xr:uid="{00000000-0005-0000-0000-0000552C0000}"/>
    <cellStyle name="Millares 5 2 3 7 9" xfId="35290" xr:uid="{00000000-0005-0000-0000-0000562C0000}"/>
    <cellStyle name="Millares 5 2 3 8" xfId="13695" xr:uid="{00000000-0005-0000-0000-0000572C0000}"/>
    <cellStyle name="Millares 5 2 3 8 10" xfId="22253" xr:uid="{00000000-0005-0000-0000-0000582C0000}"/>
    <cellStyle name="Millares 5 2 3 8 2" xfId="14744" xr:uid="{00000000-0005-0000-0000-0000592C0000}"/>
    <cellStyle name="Millares 5 2 3 8 2 2" xfId="27935" xr:uid="{00000000-0005-0000-0000-00005A2C0000}"/>
    <cellStyle name="Millares 5 2 3 8 3" xfId="15800" xr:uid="{00000000-0005-0000-0000-00005B2C0000}"/>
    <cellStyle name="Millares 5 2 3 8 3 2" xfId="28991" xr:uid="{00000000-0005-0000-0000-00005C2C0000}"/>
    <cellStyle name="Millares 5 2 3 8 4" xfId="16856" xr:uid="{00000000-0005-0000-0000-00005D2C0000}"/>
    <cellStyle name="Millares 5 2 3 8 4 2" xfId="30047" xr:uid="{00000000-0005-0000-0000-00005E2C0000}"/>
    <cellStyle name="Millares 5 2 3 8 5" xfId="18137" xr:uid="{00000000-0005-0000-0000-00005F2C0000}"/>
    <cellStyle name="Millares 5 2 3 8 5 2" xfId="31328" xr:uid="{00000000-0005-0000-0000-0000602C0000}"/>
    <cellStyle name="Millares 5 2 3 8 6" xfId="19423" xr:uid="{00000000-0005-0000-0000-0000612C0000}"/>
    <cellStyle name="Millares 5 2 3 8 6 2" xfId="32614" xr:uid="{00000000-0005-0000-0000-0000622C0000}"/>
    <cellStyle name="Millares 5 2 3 8 7" xfId="20727" xr:uid="{00000000-0005-0000-0000-0000632C0000}"/>
    <cellStyle name="Millares 5 2 3 8 7 2" xfId="33916" xr:uid="{00000000-0005-0000-0000-0000642C0000}"/>
    <cellStyle name="Millares 5 2 3 8 8" xfId="35441" xr:uid="{00000000-0005-0000-0000-0000652C0000}"/>
    <cellStyle name="Millares 5 2 3 8 9" xfId="26886" xr:uid="{00000000-0005-0000-0000-0000662C0000}"/>
    <cellStyle name="Millares 5 2 3 9" xfId="16978" xr:uid="{00000000-0005-0000-0000-0000672C0000}"/>
    <cellStyle name="Millares 5 2 3 9 2" xfId="18258" xr:uid="{00000000-0005-0000-0000-0000682C0000}"/>
    <cellStyle name="Millares 5 2 3 9 2 2" xfId="31449" xr:uid="{00000000-0005-0000-0000-0000692C0000}"/>
    <cellStyle name="Millares 5 2 3 9 3" xfId="19544" xr:uid="{00000000-0005-0000-0000-00006A2C0000}"/>
    <cellStyle name="Millares 5 2 3 9 3 2" xfId="32735" xr:uid="{00000000-0005-0000-0000-00006B2C0000}"/>
    <cellStyle name="Millares 5 2 3 9 4" xfId="20848" xr:uid="{00000000-0005-0000-0000-00006C2C0000}"/>
    <cellStyle name="Millares 5 2 3 9 4 2" xfId="34037" xr:uid="{00000000-0005-0000-0000-00006D2C0000}"/>
    <cellStyle name="Millares 5 2 3 9 5" xfId="35562" xr:uid="{00000000-0005-0000-0000-00006E2C0000}"/>
    <cellStyle name="Millares 5 2 3 9 6" xfId="30169" xr:uid="{00000000-0005-0000-0000-00006F2C0000}"/>
    <cellStyle name="Millares 5 2 3 9 7" xfId="22374" xr:uid="{00000000-0005-0000-0000-0000702C0000}"/>
    <cellStyle name="Millares 5 2 4" xfId="11941" xr:uid="{00000000-0005-0000-0000-0000712C0000}"/>
    <cellStyle name="Millares 5 2 4 10" xfId="14993" xr:uid="{00000000-0005-0000-0000-0000722C0000}"/>
    <cellStyle name="Millares 5 2 4 10 2" xfId="36015" xr:uid="{00000000-0005-0000-0000-0000732C0000}"/>
    <cellStyle name="Millares 5 2 4 10 3" xfId="28184" xr:uid="{00000000-0005-0000-0000-0000742C0000}"/>
    <cellStyle name="Millares 5 2 4 10 4" xfId="22827" xr:uid="{00000000-0005-0000-0000-0000752C0000}"/>
    <cellStyle name="Millares 5 2 4 11" xfId="16049" xr:uid="{00000000-0005-0000-0000-0000762C0000}"/>
    <cellStyle name="Millares 5 2 4 11 2" xfId="36245" xr:uid="{00000000-0005-0000-0000-0000772C0000}"/>
    <cellStyle name="Millares 5 2 4 11 3" xfId="29240" xr:uid="{00000000-0005-0000-0000-0000782C0000}"/>
    <cellStyle name="Millares 5 2 4 11 4" xfId="23057" xr:uid="{00000000-0005-0000-0000-0000792C0000}"/>
    <cellStyle name="Millares 5 2 4 12" xfId="17330" xr:uid="{00000000-0005-0000-0000-00007A2C0000}"/>
    <cellStyle name="Millares 5 2 4 12 2" xfId="36500" xr:uid="{00000000-0005-0000-0000-00007B2C0000}"/>
    <cellStyle name="Millares 5 2 4 12 3" xfId="30521" xr:uid="{00000000-0005-0000-0000-00007C2C0000}"/>
    <cellStyle name="Millares 5 2 4 12 4" xfId="23321" xr:uid="{00000000-0005-0000-0000-00007D2C0000}"/>
    <cellStyle name="Millares 5 2 4 13" xfId="18616" xr:uid="{00000000-0005-0000-0000-00007E2C0000}"/>
    <cellStyle name="Millares 5 2 4 13 2" xfId="36755" xr:uid="{00000000-0005-0000-0000-00007F2C0000}"/>
    <cellStyle name="Millares 5 2 4 13 3" xfId="31807" xr:uid="{00000000-0005-0000-0000-0000802C0000}"/>
    <cellStyle name="Millares 5 2 4 13 4" xfId="23576" xr:uid="{00000000-0005-0000-0000-0000812C0000}"/>
    <cellStyle name="Millares 5 2 4 14" xfId="19920" xr:uid="{00000000-0005-0000-0000-0000822C0000}"/>
    <cellStyle name="Millares 5 2 4 14 2" xfId="36984" xr:uid="{00000000-0005-0000-0000-0000832C0000}"/>
    <cellStyle name="Millares 5 2 4 14 3" xfId="33109" xr:uid="{00000000-0005-0000-0000-0000842C0000}"/>
    <cellStyle name="Millares 5 2 4 14 4" xfId="23805" xr:uid="{00000000-0005-0000-0000-0000852C0000}"/>
    <cellStyle name="Millares 5 2 4 15" xfId="24034" xr:uid="{00000000-0005-0000-0000-0000862C0000}"/>
    <cellStyle name="Millares 5 2 4 15 2" xfId="37213" xr:uid="{00000000-0005-0000-0000-0000872C0000}"/>
    <cellStyle name="Millares 5 2 4 16" xfId="24263" xr:uid="{00000000-0005-0000-0000-0000882C0000}"/>
    <cellStyle name="Millares 5 2 4 16 2" xfId="37442" xr:uid="{00000000-0005-0000-0000-0000892C0000}"/>
    <cellStyle name="Millares 5 2 4 17" xfId="24514" xr:uid="{00000000-0005-0000-0000-00008A2C0000}"/>
    <cellStyle name="Millares 5 2 4 17 2" xfId="37693" xr:uid="{00000000-0005-0000-0000-00008B2C0000}"/>
    <cellStyle name="Millares 5 2 4 18" xfId="34634" xr:uid="{00000000-0005-0000-0000-00008C2C0000}"/>
    <cellStyle name="Millares 5 2 4 19" xfId="25134" xr:uid="{00000000-0005-0000-0000-00008D2C0000}"/>
    <cellStyle name="Millares 5 2 4 2" xfId="12096" xr:uid="{00000000-0005-0000-0000-00008E2C0000}"/>
    <cellStyle name="Millares 5 2 4 2 10" xfId="24372" xr:uid="{00000000-0005-0000-0000-00008F2C0000}"/>
    <cellStyle name="Millares 5 2 4 2 10 2" xfId="37551" xr:uid="{00000000-0005-0000-0000-0000902C0000}"/>
    <cellStyle name="Millares 5 2 4 2 11" xfId="24623" xr:uid="{00000000-0005-0000-0000-0000912C0000}"/>
    <cellStyle name="Millares 5 2 4 2 11 2" xfId="37802" xr:uid="{00000000-0005-0000-0000-0000922C0000}"/>
    <cellStyle name="Millares 5 2 4 2 12" xfId="34782" xr:uid="{00000000-0005-0000-0000-0000932C0000}"/>
    <cellStyle name="Millares 5 2 4 2 13" xfId="25288" xr:uid="{00000000-0005-0000-0000-0000942C0000}"/>
    <cellStyle name="Millares 5 2 4 2 14" xfId="21594" xr:uid="{00000000-0005-0000-0000-0000952C0000}"/>
    <cellStyle name="Millares 5 2 4 2 2" xfId="13036" xr:uid="{00000000-0005-0000-0000-0000962C0000}"/>
    <cellStyle name="Millares 5 2 4 2 2 2" xfId="17055" xr:uid="{00000000-0005-0000-0000-0000972C0000}"/>
    <cellStyle name="Millares 5 2 4 2 2 2 2" xfId="30246" xr:uid="{00000000-0005-0000-0000-0000982C0000}"/>
    <cellStyle name="Millares 5 2 4 2 2 3" xfId="18335" xr:uid="{00000000-0005-0000-0000-0000992C0000}"/>
    <cellStyle name="Millares 5 2 4 2 2 3 2" xfId="31526" xr:uid="{00000000-0005-0000-0000-00009A2C0000}"/>
    <cellStyle name="Millares 5 2 4 2 2 4" xfId="19621" xr:uid="{00000000-0005-0000-0000-00009B2C0000}"/>
    <cellStyle name="Millares 5 2 4 2 2 4 2" xfId="32812" xr:uid="{00000000-0005-0000-0000-00009C2C0000}"/>
    <cellStyle name="Millares 5 2 4 2 2 5" xfId="20925" xr:uid="{00000000-0005-0000-0000-00009D2C0000}"/>
    <cellStyle name="Millares 5 2 4 2 2 5 2" xfId="34114" xr:uid="{00000000-0005-0000-0000-00009E2C0000}"/>
    <cellStyle name="Millares 5 2 4 2 2 6" xfId="35639" xr:uid="{00000000-0005-0000-0000-00009F2C0000}"/>
    <cellStyle name="Millares 5 2 4 2 2 7" xfId="26227" xr:uid="{00000000-0005-0000-0000-0000A02C0000}"/>
    <cellStyle name="Millares 5 2 4 2 2 8" xfId="22451" xr:uid="{00000000-0005-0000-0000-0000A12C0000}"/>
    <cellStyle name="Millares 5 2 4 2 3" xfId="14085" xr:uid="{00000000-0005-0000-0000-0000A22C0000}"/>
    <cellStyle name="Millares 5 2 4 2 3 2" xfId="21170" xr:uid="{00000000-0005-0000-0000-0000A32C0000}"/>
    <cellStyle name="Millares 5 2 4 2 3 2 2" xfId="34359" xr:uid="{00000000-0005-0000-0000-0000A42C0000}"/>
    <cellStyle name="Millares 5 2 4 2 3 3" xfId="35884" xr:uid="{00000000-0005-0000-0000-0000A52C0000}"/>
    <cellStyle name="Millares 5 2 4 2 3 4" xfId="27276" xr:uid="{00000000-0005-0000-0000-0000A62C0000}"/>
    <cellStyle name="Millares 5 2 4 2 3 5" xfId="22696" xr:uid="{00000000-0005-0000-0000-0000A72C0000}"/>
    <cellStyle name="Millares 5 2 4 2 4" xfId="15141" xr:uid="{00000000-0005-0000-0000-0000A82C0000}"/>
    <cellStyle name="Millares 5 2 4 2 4 2" xfId="36124" xr:uid="{00000000-0005-0000-0000-0000A92C0000}"/>
    <cellStyle name="Millares 5 2 4 2 4 3" xfId="28332" xr:uid="{00000000-0005-0000-0000-0000AA2C0000}"/>
    <cellStyle name="Millares 5 2 4 2 4 4" xfId="22936" xr:uid="{00000000-0005-0000-0000-0000AB2C0000}"/>
    <cellStyle name="Millares 5 2 4 2 5" xfId="16197" xr:uid="{00000000-0005-0000-0000-0000AC2C0000}"/>
    <cellStyle name="Millares 5 2 4 2 5 2" xfId="36354" xr:uid="{00000000-0005-0000-0000-0000AD2C0000}"/>
    <cellStyle name="Millares 5 2 4 2 5 3" xfId="29388" xr:uid="{00000000-0005-0000-0000-0000AE2C0000}"/>
    <cellStyle name="Millares 5 2 4 2 5 4" xfId="23166" xr:uid="{00000000-0005-0000-0000-0000AF2C0000}"/>
    <cellStyle name="Millares 5 2 4 2 6" xfId="17478" xr:uid="{00000000-0005-0000-0000-0000B02C0000}"/>
    <cellStyle name="Millares 5 2 4 2 6 2" xfId="36609" xr:uid="{00000000-0005-0000-0000-0000B12C0000}"/>
    <cellStyle name="Millares 5 2 4 2 6 3" xfId="30669" xr:uid="{00000000-0005-0000-0000-0000B22C0000}"/>
    <cellStyle name="Millares 5 2 4 2 6 4" xfId="23430" xr:uid="{00000000-0005-0000-0000-0000B32C0000}"/>
    <cellStyle name="Millares 5 2 4 2 7" xfId="18764" xr:uid="{00000000-0005-0000-0000-0000B42C0000}"/>
    <cellStyle name="Millares 5 2 4 2 7 2" xfId="36864" xr:uid="{00000000-0005-0000-0000-0000B52C0000}"/>
    <cellStyle name="Millares 5 2 4 2 7 3" xfId="31955" xr:uid="{00000000-0005-0000-0000-0000B62C0000}"/>
    <cellStyle name="Millares 5 2 4 2 7 4" xfId="23685" xr:uid="{00000000-0005-0000-0000-0000B72C0000}"/>
    <cellStyle name="Millares 5 2 4 2 8" xfId="20068" xr:uid="{00000000-0005-0000-0000-0000B82C0000}"/>
    <cellStyle name="Millares 5 2 4 2 8 2" xfId="37093" xr:uid="{00000000-0005-0000-0000-0000B92C0000}"/>
    <cellStyle name="Millares 5 2 4 2 8 3" xfId="33257" xr:uid="{00000000-0005-0000-0000-0000BA2C0000}"/>
    <cellStyle name="Millares 5 2 4 2 8 4" xfId="23914" xr:uid="{00000000-0005-0000-0000-0000BB2C0000}"/>
    <cellStyle name="Millares 5 2 4 2 9" xfId="24143" xr:uid="{00000000-0005-0000-0000-0000BC2C0000}"/>
    <cellStyle name="Millares 5 2 4 2 9 2" xfId="37322" xr:uid="{00000000-0005-0000-0000-0000BD2C0000}"/>
    <cellStyle name="Millares 5 2 4 20" xfId="21446" xr:uid="{00000000-0005-0000-0000-0000BE2C0000}"/>
    <cellStyle name="Millares 5 2 4 3" xfId="12192" xr:uid="{00000000-0005-0000-0000-0000BF2C0000}"/>
    <cellStyle name="Millares 5 2 4 3 10" xfId="25384" xr:uid="{00000000-0005-0000-0000-0000C02C0000}"/>
    <cellStyle name="Millares 5 2 4 3 11" xfId="21690" xr:uid="{00000000-0005-0000-0000-0000C12C0000}"/>
    <cellStyle name="Millares 5 2 4 3 2" xfId="13132" xr:uid="{00000000-0005-0000-0000-0000C22C0000}"/>
    <cellStyle name="Millares 5 2 4 3 2 2" xfId="26323" xr:uid="{00000000-0005-0000-0000-0000C32C0000}"/>
    <cellStyle name="Millares 5 2 4 3 3" xfId="14181" xr:uid="{00000000-0005-0000-0000-0000C42C0000}"/>
    <cellStyle name="Millares 5 2 4 3 3 2" xfId="27372" xr:uid="{00000000-0005-0000-0000-0000C52C0000}"/>
    <cellStyle name="Millares 5 2 4 3 4" xfId="15237" xr:uid="{00000000-0005-0000-0000-0000C62C0000}"/>
    <cellStyle name="Millares 5 2 4 3 4 2" xfId="28428" xr:uid="{00000000-0005-0000-0000-0000C72C0000}"/>
    <cellStyle name="Millares 5 2 4 3 5" xfId="16293" xr:uid="{00000000-0005-0000-0000-0000C82C0000}"/>
    <cellStyle name="Millares 5 2 4 3 5 2" xfId="29484" xr:uid="{00000000-0005-0000-0000-0000C92C0000}"/>
    <cellStyle name="Millares 5 2 4 3 6" xfId="17574" xr:uid="{00000000-0005-0000-0000-0000CA2C0000}"/>
    <cellStyle name="Millares 5 2 4 3 6 2" xfId="30765" xr:uid="{00000000-0005-0000-0000-0000CB2C0000}"/>
    <cellStyle name="Millares 5 2 4 3 7" xfId="18860" xr:uid="{00000000-0005-0000-0000-0000CC2C0000}"/>
    <cellStyle name="Millares 5 2 4 3 7 2" xfId="32051" xr:uid="{00000000-0005-0000-0000-0000CD2C0000}"/>
    <cellStyle name="Millares 5 2 4 3 8" xfId="20164" xr:uid="{00000000-0005-0000-0000-0000CE2C0000}"/>
    <cellStyle name="Millares 5 2 4 3 8 2" xfId="33353" xr:uid="{00000000-0005-0000-0000-0000CF2C0000}"/>
    <cellStyle name="Millares 5 2 4 3 9" xfId="34878" xr:uid="{00000000-0005-0000-0000-0000D02C0000}"/>
    <cellStyle name="Millares 5 2 4 4" xfId="12297" xr:uid="{00000000-0005-0000-0000-0000D12C0000}"/>
    <cellStyle name="Millares 5 2 4 4 10" xfId="25489" xr:uid="{00000000-0005-0000-0000-0000D22C0000}"/>
    <cellStyle name="Millares 5 2 4 4 11" xfId="21795" xr:uid="{00000000-0005-0000-0000-0000D32C0000}"/>
    <cellStyle name="Millares 5 2 4 4 2" xfId="13237" xr:uid="{00000000-0005-0000-0000-0000D42C0000}"/>
    <cellStyle name="Millares 5 2 4 4 2 2" xfId="26428" xr:uid="{00000000-0005-0000-0000-0000D52C0000}"/>
    <cellStyle name="Millares 5 2 4 4 3" xfId="14286" xr:uid="{00000000-0005-0000-0000-0000D62C0000}"/>
    <cellStyle name="Millares 5 2 4 4 3 2" xfId="27477" xr:uid="{00000000-0005-0000-0000-0000D72C0000}"/>
    <cellStyle name="Millares 5 2 4 4 4" xfId="15342" xr:uid="{00000000-0005-0000-0000-0000D82C0000}"/>
    <cellStyle name="Millares 5 2 4 4 4 2" xfId="28533" xr:uid="{00000000-0005-0000-0000-0000D92C0000}"/>
    <cellStyle name="Millares 5 2 4 4 5" xfId="16398" xr:uid="{00000000-0005-0000-0000-0000DA2C0000}"/>
    <cellStyle name="Millares 5 2 4 4 5 2" xfId="29589" xr:uid="{00000000-0005-0000-0000-0000DB2C0000}"/>
    <cellStyle name="Millares 5 2 4 4 6" xfId="17679" xr:uid="{00000000-0005-0000-0000-0000DC2C0000}"/>
    <cellStyle name="Millares 5 2 4 4 6 2" xfId="30870" xr:uid="{00000000-0005-0000-0000-0000DD2C0000}"/>
    <cellStyle name="Millares 5 2 4 4 7" xfId="18965" xr:uid="{00000000-0005-0000-0000-0000DE2C0000}"/>
    <cellStyle name="Millares 5 2 4 4 7 2" xfId="32156" xr:uid="{00000000-0005-0000-0000-0000DF2C0000}"/>
    <cellStyle name="Millares 5 2 4 4 8" xfId="20269" xr:uid="{00000000-0005-0000-0000-0000E02C0000}"/>
    <cellStyle name="Millares 5 2 4 4 8 2" xfId="33458" xr:uid="{00000000-0005-0000-0000-0000E12C0000}"/>
    <cellStyle name="Millares 5 2 4 4 9" xfId="34983" xr:uid="{00000000-0005-0000-0000-0000E22C0000}"/>
    <cellStyle name="Millares 5 2 4 5" xfId="12462" xr:uid="{00000000-0005-0000-0000-0000E32C0000}"/>
    <cellStyle name="Millares 5 2 4 5 10" xfId="25654" xr:uid="{00000000-0005-0000-0000-0000E42C0000}"/>
    <cellStyle name="Millares 5 2 4 5 11" xfId="21956" xr:uid="{00000000-0005-0000-0000-0000E52C0000}"/>
    <cellStyle name="Millares 5 2 4 5 2" xfId="13398" xr:uid="{00000000-0005-0000-0000-0000E62C0000}"/>
    <cellStyle name="Millares 5 2 4 5 2 2" xfId="26589" xr:uid="{00000000-0005-0000-0000-0000E72C0000}"/>
    <cellStyle name="Millares 5 2 4 5 3" xfId="14447" xr:uid="{00000000-0005-0000-0000-0000E82C0000}"/>
    <cellStyle name="Millares 5 2 4 5 3 2" xfId="27638" xr:uid="{00000000-0005-0000-0000-0000E92C0000}"/>
    <cellStyle name="Millares 5 2 4 5 4" xfId="15503" xr:uid="{00000000-0005-0000-0000-0000EA2C0000}"/>
    <cellStyle name="Millares 5 2 4 5 4 2" xfId="28694" xr:uid="{00000000-0005-0000-0000-0000EB2C0000}"/>
    <cellStyle name="Millares 5 2 4 5 5" xfId="16559" xr:uid="{00000000-0005-0000-0000-0000EC2C0000}"/>
    <cellStyle name="Millares 5 2 4 5 5 2" xfId="29750" xr:uid="{00000000-0005-0000-0000-0000ED2C0000}"/>
    <cellStyle name="Millares 5 2 4 5 6" xfId="17840" xr:uid="{00000000-0005-0000-0000-0000EE2C0000}"/>
    <cellStyle name="Millares 5 2 4 5 6 2" xfId="31031" xr:uid="{00000000-0005-0000-0000-0000EF2C0000}"/>
    <cellStyle name="Millares 5 2 4 5 7" xfId="19126" xr:uid="{00000000-0005-0000-0000-0000F02C0000}"/>
    <cellStyle name="Millares 5 2 4 5 7 2" xfId="32317" xr:uid="{00000000-0005-0000-0000-0000F12C0000}"/>
    <cellStyle name="Millares 5 2 4 5 8" xfId="20430" xr:uid="{00000000-0005-0000-0000-0000F22C0000}"/>
    <cellStyle name="Millares 5 2 4 5 8 2" xfId="33619" xr:uid="{00000000-0005-0000-0000-0000F32C0000}"/>
    <cellStyle name="Millares 5 2 4 5 9" xfId="35144" xr:uid="{00000000-0005-0000-0000-0000F42C0000}"/>
    <cellStyle name="Millares 5 2 4 6" xfId="12576" xr:uid="{00000000-0005-0000-0000-0000F52C0000}"/>
    <cellStyle name="Millares 5 2 4 6 10" xfId="25768" xr:uid="{00000000-0005-0000-0000-0000F62C0000}"/>
    <cellStyle name="Millares 5 2 4 6 11" xfId="22070" xr:uid="{00000000-0005-0000-0000-0000F72C0000}"/>
    <cellStyle name="Millares 5 2 4 6 2" xfId="13512" xr:uid="{00000000-0005-0000-0000-0000F82C0000}"/>
    <cellStyle name="Millares 5 2 4 6 2 2" xfId="26703" xr:uid="{00000000-0005-0000-0000-0000F92C0000}"/>
    <cellStyle name="Millares 5 2 4 6 3" xfId="14561" xr:uid="{00000000-0005-0000-0000-0000FA2C0000}"/>
    <cellStyle name="Millares 5 2 4 6 3 2" xfId="27752" xr:uid="{00000000-0005-0000-0000-0000FB2C0000}"/>
    <cellStyle name="Millares 5 2 4 6 4" xfId="15617" xr:uid="{00000000-0005-0000-0000-0000FC2C0000}"/>
    <cellStyle name="Millares 5 2 4 6 4 2" xfId="28808" xr:uid="{00000000-0005-0000-0000-0000FD2C0000}"/>
    <cellStyle name="Millares 5 2 4 6 5" xfId="16673" xr:uid="{00000000-0005-0000-0000-0000FE2C0000}"/>
    <cellStyle name="Millares 5 2 4 6 5 2" xfId="29864" xr:uid="{00000000-0005-0000-0000-0000FF2C0000}"/>
    <cellStyle name="Millares 5 2 4 6 6" xfId="17954" xr:uid="{00000000-0005-0000-0000-0000002D0000}"/>
    <cellStyle name="Millares 5 2 4 6 6 2" xfId="31145" xr:uid="{00000000-0005-0000-0000-0000012D0000}"/>
    <cellStyle name="Millares 5 2 4 6 7" xfId="19240" xr:uid="{00000000-0005-0000-0000-0000022D0000}"/>
    <cellStyle name="Millares 5 2 4 6 7 2" xfId="32431" xr:uid="{00000000-0005-0000-0000-0000032D0000}"/>
    <cellStyle name="Millares 5 2 4 6 8" xfId="20544" xr:uid="{00000000-0005-0000-0000-0000042D0000}"/>
    <cellStyle name="Millares 5 2 4 6 8 2" xfId="33733" xr:uid="{00000000-0005-0000-0000-0000052D0000}"/>
    <cellStyle name="Millares 5 2 4 6 9" xfId="35258" xr:uid="{00000000-0005-0000-0000-0000062D0000}"/>
    <cellStyle name="Millares 5 2 4 7" xfId="13663" xr:uid="{00000000-0005-0000-0000-0000072D0000}"/>
    <cellStyle name="Millares 5 2 4 7 10" xfId="22221" xr:uid="{00000000-0005-0000-0000-0000082D0000}"/>
    <cellStyle name="Millares 5 2 4 7 2" xfId="14712" xr:uid="{00000000-0005-0000-0000-0000092D0000}"/>
    <cellStyle name="Millares 5 2 4 7 2 2" xfId="27903" xr:uid="{00000000-0005-0000-0000-00000A2D0000}"/>
    <cellStyle name="Millares 5 2 4 7 3" xfId="15768" xr:uid="{00000000-0005-0000-0000-00000B2D0000}"/>
    <cellStyle name="Millares 5 2 4 7 3 2" xfId="28959" xr:uid="{00000000-0005-0000-0000-00000C2D0000}"/>
    <cellStyle name="Millares 5 2 4 7 4" xfId="16824" xr:uid="{00000000-0005-0000-0000-00000D2D0000}"/>
    <cellStyle name="Millares 5 2 4 7 4 2" xfId="30015" xr:uid="{00000000-0005-0000-0000-00000E2D0000}"/>
    <cellStyle name="Millares 5 2 4 7 5" xfId="18105" xr:uid="{00000000-0005-0000-0000-00000F2D0000}"/>
    <cellStyle name="Millares 5 2 4 7 5 2" xfId="31296" xr:uid="{00000000-0005-0000-0000-0000102D0000}"/>
    <cellStyle name="Millares 5 2 4 7 6" xfId="19391" xr:uid="{00000000-0005-0000-0000-0000112D0000}"/>
    <cellStyle name="Millares 5 2 4 7 6 2" xfId="32582" xr:uid="{00000000-0005-0000-0000-0000122D0000}"/>
    <cellStyle name="Millares 5 2 4 7 7" xfId="20695" xr:uid="{00000000-0005-0000-0000-0000132D0000}"/>
    <cellStyle name="Millares 5 2 4 7 7 2" xfId="33884" xr:uid="{00000000-0005-0000-0000-0000142D0000}"/>
    <cellStyle name="Millares 5 2 4 7 8" xfId="35409" xr:uid="{00000000-0005-0000-0000-0000152D0000}"/>
    <cellStyle name="Millares 5 2 4 7 9" xfId="26854" xr:uid="{00000000-0005-0000-0000-0000162D0000}"/>
    <cellStyle name="Millares 5 2 4 8" xfId="12888" xr:uid="{00000000-0005-0000-0000-0000172D0000}"/>
    <cellStyle name="Millares 5 2 4 8 2" xfId="16946" xr:uid="{00000000-0005-0000-0000-0000182D0000}"/>
    <cellStyle name="Millares 5 2 4 8 2 2" xfId="30137" xr:uid="{00000000-0005-0000-0000-0000192D0000}"/>
    <cellStyle name="Millares 5 2 4 8 3" xfId="18226" xr:uid="{00000000-0005-0000-0000-00001A2D0000}"/>
    <cellStyle name="Millares 5 2 4 8 3 2" xfId="31417" xr:uid="{00000000-0005-0000-0000-00001B2D0000}"/>
    <cellStyle name="Millares 5 2 4 8 4" xfId="19512" xr:uid="{00000000-0005-0000-0000-00001C2D0000}"/>
    <cellStyle name="Millares 5 2 4 8 4 2" xfId="32703" xr:uid="{00000000-0005-0000-0000-00001D2D0000}"/>
    <cellStyle name="Millares 5 2 4 8 5" xfId="20816" xr:uid="{00000000-0005-0000-0000-00001E2D0000}"/>
    <cellStyle name="Millares 5 2 4 8 5 2" xfId="34005" xr:uid="{00000000-0005-0000-0000-00001F2D0000}"/>
    <cellStyle name="Millares 5 2 4 8 6" xfId="35530" xr:uid="{00000000-0005-0000-0000-0000202D0000}"/>
    <cellStyle name="Millares 5 2 4 8 7" xfId="26079" xr:uid="{00000000-0005-0000-0000-0000212D0000}"/>
    <cellStyle name="Millares 5 2 4 8 8" xfId="22342" xr:uid="{00000000-0005-0000-0000-0000222D0000}"/>
    <cellStyle name="Millares 5 2 4 9" xfId="13937" xr:uid="{00000000-0005-0000-0000-0000232D0000}"/>
    <cellStyle name="Millares 5 2 4 9 2" xfId="21061" xr:uid="{00000000-0005-0000-0000-0000242D0000}"/>
    <cellStyle name="Millares 5 2 4 9 2 2" xfId="34250" xr:uid="{00000000-0005-0000-0000-0000252D0000}"/>
    <cellStyle name="Millares 5 2 4 9 3" xfId="35775" xr:uid="{00000000-0005-0000-0000-0000262D0000}"/>
    <cellStyle name="Millares 5 2 4 9 4" xfId="27128" xr:uid="{00000000-0005-0000-0000-0000272D0000}"/>
    <cellStyle name="Millares 5 2 4 9 5" xfId="22587" xr:uid="{00000000-0005-0000-0000-0000282D0000}"/>
    <cellStyle name="Millares 5 2 5" xfId="11989" xr:uid="{00000000-0005-0000-0000-0000292D0000}"/>
    <cellStyle name="Millares 5 2 5 10" xfId="18658" xr:uid="{00000000-0005-0000-0000-00002A2D0000}"/>
    <cellStyle name="Millares 5 2 5 10 2" xfId="36816" xr:uid="{00000000-0005-0000-0000-00002B2D0000}"/>
    <cellStyle name="Millares 5 2 5 10 3" xfId="31849" xr:uid="{00000000-0005-0000-0000-00002C2D0000}"/>
    <cellStyle name="Millares 5 2 5 10 4" xfId="23637" xr:uid="{00000000-0005-0000-0000-00002D2D0000}"/>
    <cellStyle name="Millares 5 2 5 11" xfId="19962" xr:uid="{00000000-0005-0000-0000-00002E2D0000}"/>
    <cellStyle name="Millares 5 2 5 11 2" xfId="37045" xr:uid="{00000000-0005-0000-0000-00002F2D0000}"/>
    <cellStyle name="Millares 5 2 5 11 3" xfId="33151" xr:uid="{00000000-0005-0000-0000-0000302D0000}"/>
    <cellStyle name="Millares 5 2 5 11 4" xfId="23866" xr:uid="{00000000-0005-0000-0000-0000312D0000}"/>
    <cellStyle name="Millares 5 2 5 12" xfId="24095" xr:uid="{00000000-0005-0000-0000-0000322D0000}"/>
    <cellStyle name="Millares 5 2 5 12 2" xfId="37274" xr:uid="{00000000-0005-0000-0000-0000332D0000}"/>
    <cellStyle name="Millares 5 2 5 13" xfId="24324" xr:uid="{00000000-0005-0000-0000-0000342D0000}"/>
    <cellStyle name="Millares 5 2 5 13 2" xfId="37503" xr:uid="{00000000-0005-0000-0000-0000352D0000}"/>
    <cellStyle name="Millares 5 2 5 14" xfId="24575" xr:uid="{00000000-0005-0000-0000-0000362D0000}"/>
    <cellStyle name="Millares 5 2 5 14 2" xfId="37754" xr:uid="{00000000-0005-0000-0000-0000372D0000}"/>
    <cellStyle name="Millares 5 2 5 15" xfId="34676" xr:uid="{00000000-0005-0000-0000-0000382D0000}"/>
    <cellStyle name="Millares 5 2 5 16" xfId="25181" xr:uid="{00000000-0005-0000-0000-0000392D0000}"/>
    <cellStyle name="Millares 5 2 5 17" xfId="21488" xr:uid="{00000000-0005-0000-0000-00003A2D0000}"/>
    <cellStyle name="Millares 5 2 5 2" xfId="12523" xr:uid="{00000000-0005-0000-0000-00003B2D0000}"/>
    <cellStyle name="Millares 5 2 5 2 10" xfId="24433" xr:uid="{00000000-0005-0000-0000-00003C2D0000}"/>
    <cellStyle name="Millares 5 2 5 2 10 2" xfId="37612" xr:uid="{00000000-0005-0000-0000-00003D2D0000}"/>
    <cellStyle name="Millares 5 2 5 2 11" xfId="24684" xr:uid="{00000000-0005-0000-0000-00003E2D0000}"/>
    <cellStyle name="Millares 5 2 5 2 11 2" xfId="37863" xr:uid="{00000000-0005-0000-0000-00003F2D0000}"/>
    <cellStyle name="Millares 5 2 5 2 12" xfId="35205" xr:uid="{00000000-0005-0000-0000-0000402D0000}"/>
    <cellStyle name="Millares 5 2 5 2 13" xfId="25715" xr:uid="{00000000-0005-0000-0000-0000412D0000}"/>
    <cellStyle name="Millares 5 2 5 2 14" xfId="22017" xr:uid="{00000000-0005-0000-0000-0000422D0000}"/>
    <cellStyle name="Millares 5 2 5 2 2" xfId="13459" xr:uid="{00000000-0005-0000-0000-0000432D0000}"/>
    <cellStyle name="Millares 5 2 5 2 2 2" xfId="17116" xr:uid="{00000000-0005-0000-0000-0000442D0000}"/>
    <cellStyle name="Millares 5 2 5 2 2 2 2" xfId="30307" xr:uid="{00000000-0005-0000-0000-0000452D0000}"/>
    <cellStyle name="Millares 5 2 5 2 2 3" xfId="18396" xr:uid="{00000000-0005-0000-0000-0000462D0000}"/>
    <cellStyle name="Millares 5 2 5 2 2 3 2" xfId="31587" xr:uid="{00000000-0005-0000-0000-0000472D0000}"/>
    <cellStyle name="Millares 5 2 5 2 2 4" xfId="19682" xr:uid="{00000000-0005-0000-0000-0000482D0000}"/>
    <cellStyle name="Millares 5 2 5 2 2 4 2" xfId="32873" xr:uid="{00000000-0005-0000-0000-0000492D0000}"/>
    <cellStyle name="Millares 5 2 5 2 2 5" xfId="20986" xr:uid="{00000000-0005-0000-0000-00004A2D0000}"/>
    <cellStyle name="Millares 5 2 5 2 2 5 2" xfId="34175" xr:uid="{00000000-0005-0000-0000-00004B2D0000}"/>
    <cellStyle name="Millares 5 2 5 2 2 6" xfId="35700" xr:uid="{00000000-0005-0000-0000-00004C2D0000}"/>
    <cellStyle name="Millares 5 2 5 2 2 7" xfId="26650" xr:uid="{00000000-0005-0000-0000-00004D2D0000}"/>
    <cellStyle name="Millares 5 2 5 2 2 8" xfId="22512" xr:uid="{00000000-0005-0000-0000-00004E2D0000}"/>
    <cellStyle name="Millares 5 2 5 2 3" xfId="14508" xr:uid="{00000000-0005-0000-0000-00004F2D0000}"/>
    <cellStyle name="Millares 5 2 5 2 3 2" xfId="21231" xr:uid="{00000000-0005-0000-0000-0000502D0000}"/>
    <cellStyle name="Millares 5 2 5 2 3 2 2" xfId="34420" xr:uid="{00000000-0005-0000-0000-0000512D0000}"/>
    <cellStyle name="Millares 5 2 5 2 3 3" xfId="35945" xr:uid="{00000000-0005-0000-0000-0000522D0000}"/>
    <cellStyle name="Millares 5 2 5 2 3 4" xfId="27699" xr:uid="{00000000-0005-0000-0000-0000532D0000}"/>
    <cellStyle name="Millares 5 2 5 2 3 5" xfId="22757" xr:uid="{00000000-0005-0000-0000-0000542D0000}"/>
    <cellStyle name="Millares 5 2 5 2 4" xfId="15564" xr:uid="{00000000-0005-0000-0000-0000552D0000}"/>
    <cellStyle name="Millares 5 2 5 2 4 2" xfId="36185" xr:uid="{00000000-0005-0000-0000-0000562D0000}"/>
    <cellStyle name="Millares 5 2 5 2 4 3" xfId="28755" xr:uid="{00000000-0005-0000-0000-0000572D0000}"/>
    <cellStyle name="Millares 5 2 5 2 4 4" xfId="22997" xr:uid="{00000000-0005-0000-0000-0000582D0000}"/>
    <cellStyle name="Millares 5 2 5 2 5" xfId="16620" xr:uid="{00000000-0005-0000-0000-0000592D0000}"/>
    <cellStyle name="Millares 5 2 5 2 5 2" xfId="36415" xr:uid="{00000000-0005-0000-0000-00005A2D0000}"/>
    <cellStyle name="Millares 5 2 5 2 5 3" xfId="29811" xr:uid="{00000000-0005-0000-0000-00005B2D0000}"/>
    <cellStyle name="Millares 5 2 5 2 5 4" xfId="23227" xr:uid="{00000000-0005-0000-0000-00005C2D0000}"/>
    <cellStyle name="Millares 5 2 5 2 6" xfId="17901" xr:uid="{00000000-0005-0000-0000-00005D2D0000}"/>
    <cellStyle name="Millares 5 2 5 2 6 2" xfId="36670" xr:uid="{00000000-0005-0000-0000-00005E2D0000}"/>
    <cellStyle name="Millares 5 2 5 2 6 3" xfId="31092" xr:uid="{00000000-0005-0000-0000-00005F2D0000}"/>
    <cellStyle name="Millares 5 2 5 2 6 4" xfId="23491" xr:uid="{00000000-0005-0000-0000-0000602D0000}"/>
    <cellStyle name="Millares 5 2 5 2 7" xfId="19187" xr:uid="{00000000-0005-0000-0000-0000612D0000}"/>
    <cellStyle name="Millares 5 2 5 2 7 2" xfId="36925" xr:uid="{00000000-0005-0000-0000-0000622D0000}"/>
    <cellStyle name="Millares 5 2 5 2 7 3" xfId="32378" xr:uid="{00000000-0005-0000-0000-0000632D0000}"/>
    <cellStyle name="Millares 5 2 5 2 7 4" xfId="23746" xr:uid="{00000000-0005-0000-0000-0000642D0000}"/>
    <cellStyle name="Millares 5 2 5 2 8" xfId="20491" xr:uid="{00000000-0005-0000-0000-0000652D0000}"/>
    <cellStyle name="Millares 5 2 5 2 8 2" xfId="37154" xr:uid="{00000000-0005-0000-0000-0000662D0000}"/>
    <cellStyle name="Millares 5 2 5 2 8 3" xfId="33680" xr:uid="{00000000-0005-0000-0000-0000672D0000}"/>
    <cellStyle name="Millares 5 2 5 2 8 4" xfId="23975" xr:uid="{00000000-0005-0000-0000-0000682D0000}"/>
    <cellStyle name="Millares 5 2 5 2 9" xfId="24204" xr:uid="{00000000-0005-0000-0000-0000692D0000}"/>
    <cellStyle name="Millares 5 2 5 2 9 2" xfId="37383" xr:uid="{00000000-0005-0000-0000-00006A2D0000}"/>
    <cellStyle name="Millares 5 2 5 3" xfId="12637" xr:uid="{00000000-0005-0000-0000-00006B2D0000}"/>
    <cellStyle name="Millares 5 2 5 3 10" xfId="25829" xr:uid="{00000000-0005-0000-0000-00006C2D0000}"/>
    <cellStyle name="Millares 5 2 5 3 11" xfId="22131" xr:uid="{00000000-0005-0000-0000-00006D2D0000}"/>
    <cellStyle name="Millares 5 2 5 3 2" xfId="13573" xr:uid="{00000000-0005-0000-0000-00006E2D0000}"/>
    <cellStyle name="Millares 5 2 5 3 2 2" xfId="26764" xr:uid="{00000000-0005-0000-0000-00006F2D0000}"/>
    <cellStyle name="Millares 5 2 5 3 3" xfId="14622" xr:uid="{00000000-0005-0000-0000-0000702D0000}"/>
    <cellStyle name="Millares 5 2 5 3 3 2" xfId="27813" xr:uid="{00000000-0005-0000-0000-0000712D0000}"/>
    <cellStyle name="Millares 5 2 5 3 4" xfId="15678" xr:uid="{00000000-0005-0000-0000-0000722D0000}"/>
    <cellStyle name="Millares 5 2 5 3 4 2" xfId="28869" xr:uid="{00000000-0005-0000-0000-0000732D0000}"/>
    <cellStyle name="Millares 5 2 5 3 5" xfId="16734" xr:uid="{00000000-0005-0000-0000-0000742D0000}"/>
    <cellStyle name="Millares 5 2 5 3 5 2" xfId="29925" xr:uid="{00000000-0005-0000-0000-0000752D0000}"/>
    <cellStyle name="Millares 5 2 5 3 6" xfId="18015" xr:uid="{00000000-0005-0000-0000-0000762D0000}"/>
    <cellStyle name="Millares 5 2 5 3 6 2" xfId="31206" xr:uid="{00000000-0005-0000-0000-0000772D0000}"/>
    <cellStyle name="Millares 5 2 5 3 7" xfId="19301" xr:uid="{00000000-0005-0000-0000-0000782D0000}"/>
    <cellStyle name="Millares 5 2 5 3 7 2" xfId="32492" xr:uid="{00000000-0005-0000-0000-0000792D0000}"/>
    <cellStyle name="Millares 5 2 5 3 8" xfId="20605" xr:uid="{00000000-0005-0000-0000-00007A2D0000}"/>
    <cellStyle name="Millares 5 2 5 3 8 2" xfId="33794" xr:uid="{00000000-0005-0000-0000-00007B2D0000}"/>
    <cellStyle name="Millares 5 2 5 3 9" xfId="35319" xr:uid="{00000000-0005-0000-0000-00007C2D0000}"/>
    <cellStyle name="Millares 5 2 5 4" xfId="13724" xr:uid="{00000000-0005-0000-0000-00007D2D0000}"/>
    <cellStyle name="Millares 5 2 5 4 10" xfId="22282" xr:uid="{00000000-0005-0000-0000-00007E2D0000}"/>
    <cellStyle name="Millares 5 2 5 4 2" xfId="14773" xr:uid="{00000000-0005-0000-0000-00007F2D0000}"/>
    <cellStyle name="Millares 5 2 5 4 2 2" xfId="27964" xr:uid="{00000000-0005-0000-0000-0000802D0000}"/>
    <cellStyle name="Millares 5 2 5 4 3" xfId="15829" xr:uid="{00000000-0005-0000-0000-0000812D0000}"/>
    <cellStyle name="Millares 5 2 5 4 3 2" xfId="29020" xr:uid="{00000000-0005-0000-0000-0000822D0000}"/>
    <cellStyle name="Millares 5 2 5 4 4" xfId="16885" xr:uid="{00000000-0005-0000-0000-0000832D0000}"/>
    <cellStyle name="Millares 5 2 5 4 4 2" xfId="30076" xr:uid="{00000000-0005-0000-0000-0000842D0000}"/>
    <cellStyle name="Millares 5 2 5 4 5" xfId="18166" xr:uid="{00000000-0005-0000-0000-0000852D0000}"/>
    <cellStyle name="Millares 5 2 5 4 5 2" xfId="31357" xr:uid="{00000000-0005-0000-0000-0000862D0000}"/>
    <cellStyle name="Millares 5 2 5 4 6" xfId="19452" xr:uid="{00000000-0005-0000-0000-0000872D0000}"/>
    <cellStyle name="Millares 5 2 5 4 6 2" xfId="32643" xr:uid="{00000000-0005-0000-0000-0000882D0000}"/>
    <cellStyle name="Millares 5 2 5 4 7" xfId="20756" xr:uid="{00000000-0005-0000-0000-0000892D0000}"/>
    <cellStyle name="Millares 5 2 5 4 7 2" xfId="33945" xr:uid="{00000000-0005-0000-0000-00008A2D0000}"/>
    <cellStyle name="Millares 5 2 5 4 8" xfId="35470" xr:uid="{00000000-0005-0000-0000-00008B2D0000}"/>
    <cellStyle name="Millares 5 2 5 4 9" xfId="26915" xr:uid="{00000000-0005-0000-0000-00008C2D0000}"/>
    <cellStyle name="Millares 5 2 5 5" xfId="12930" xr:uid="{00000000-0005-0000-0000-00008D2D0000}"/>
    <cellStyle name="Millares 5 2 5 5 2" xfId="17007" xr:uid="{00000000-0005-0000-0000-00008E2D0000}"/>
    <cellStyle name="Millares 5 2 5 5 2 2" xfId="30198" xr:uid="{00000000-0005-0000-0000-00008F2D0000}"/>
    <cellStyle name="Millares 5 2 5 5 3" xfId="18287" xr:uid="{00000000-0005-0000-0000-0000902D0000}"/>
    <cellStyle name="Millares 5 2 5 5 3 2" xfId="31478" xr:uid="{00000000-0005-0000-0000-0000912D0000}"/>
    <cellStyle name="Millares 5 2 5 5 4" xfId="19573" xr:uid="{00000000-0005-0000-0000-0000922D0000}"/>
    <cellStyle name="Millares 5 2 5 5 4 2" xfId="32764" xr:uid="{00000000-0005-0000-0000-0000932D0000}"/>
    <cellStyle name="Millares 5 2 5 5 5" xfId="20877" xr:uid="{00000000-0005-0000-0000-0000942D0000}"/>
    <cellStyle name="Millares 5 2 5 5 5 2" xfId="34066" xr:uid="{00000000-0005-0000-0000-0000952D0000}"/>
    <cellStyle name="Millares 5 2 5 5 6" xfId="35591" xr:uid="{00000000-0005-0000-0000-0000962D0000}"/>
    <cellStyle name="Millares 5 2 5 5 7" xfId="26121" xr:uid="{00000000-0005-0000-0000-0000972D0000}"/>
    <cellStyle name="Millares 5 2 5 5 8" xfId="22403" xr:uid="{00000000-0005-0000-0000-0000982D0000}"/>
    <cellStyle name="Millares 5 2 5 6" xfId="13979" xr:uid="{00000000-0005-0000-0000-0000992D0000}"/>
    <cellStyle name="Millares 5 2 5 6 2" xfId="21122" xr:uid="{00000000-0005-0000-0000-00009A2D0000}"/>
    <cellStyle name="Millares 5 2 5 6 2 2" xfId="34311" xr:uid="{00000000-0005-0000-0000-00009B2D0000}"/>
    <cellStyle name="Millares 5 2 5 6 3" xfId="35836" xr:uid="{00000000-0005-0000-0000-00009C2D0000}"/>
    <cellStyle name="Millares 5 2 5 6 4" xfId="27170" xr:uid="{00000000-0005-0000-0000-00009D2D0000}"/>
    <cellStyle name="Millares 5 2 5 6 5" xfId="22648" xr:uid="{00000000-0005-0000-0000-00009E2D0000}"/>
    <cellStyle name="Millares 5 2 5 7" xfId="15035" xr:uid="{00000000-0005-0000-0000-00009F2D0000}"/>
    <cellStyle name="Millares 5 2 5 7 2" xfId="36076" xr:uid="{00000000-0005-0000-0000-0000A02D0000}"/>
    <cellStyle name="Millares 5 2 5 7 3" xfId="28226" xr:uid="{00000000-0005-0000-0000-0000A12D0000}"/>
    <cellStyle name="Millares 5 2 5 7 4" xfId="22888" xr:uid="{00000000-0005-0000-0000-0000A22D0000}"/>
    <cellStyle name="Millares 5 2 5 8" xfId="16091" xr:uid="{00000000-0005-0000-0000-0000A32D0000}"/>
    <cellStyle name="Millares 5 2 5 8 2" xfId="36306" xr:uid="{00000000-0005-0000-0000-0000A42D0000}"/>
    <cellStyle name="Millares 5 2 5 8 3" xfId="29282" xr:uid="{00000000-0005-0000-0000-0000A52D0000}"/>
    <cellStyle name="Millares 5 2 5 8 4" xfId="23118" xr:uid="{00000000-0005-0000-0000-0000A62D0000}"/>
    <cellStyle name="Millares 5 2 5 9" xfId="17372" xr:uid="{00000000-0005-0000-0000-0000A72D0000}"/>
    <cellStyle name="Millares 5 2 5 9 2" xfId="36561" xr:uid="{00000000-0005-0000-0000-0000A82D0000}"/>
    <cellStyle name="Millares 5 2 5 9 3" xfId="30563" xr:uid="{00000000-0005-0000-0000-0000A92D0000}"/>
    <cellStyle name="Millares 5 2 5 9 4" xfId="23382" xr:uid="{00000000-0005-0000-0000-0000AA2D0000}"/>
    <cellStyle name="Millares 5 2 6" xfId="12064" xr:uid="{00000000-0005-0000-0000-0000AB2D0000}"/>
    <cellStyle name="Millares 5 2 6 10" xfId="24340" xr:uid="{00000000-0005-0000-0000-0000AC2D0000}"/>
    <cellStyle name="Millares 5 2 6 10 2" xfId="37519" xr:uid="{00000000-0005-0000-0000-0000AD2D0000}"/>
    <cellStyle name="Millares 5 2 6 11" xfId="24591" xr:uid="{00000000-0005-0000-0000-0000AE2D0000}"/>
    <cellStyle name="Millares 5 2 6 11 2" xfId="37770" xr:uid="{00000000-0005-0000-0000-0000AF2D0000}"/>
    <cellStyle name="Millares 5 2 6 12" xfId="34750" xr:uid="{00000000-0005-0000-0000-0000B02D0000}"/>
    <cellStyle name="Millares 5 2 6 13" xfId="25256" xr:uid="{00000000-0005-0000-0000-0000B12D0000}"/>
    <cellStyle name="Millares 5 2 6 14" xfId="21562" xr:uid="{00000000-0005-0000-0000-0000B22D0000}"/>
    <cellStyle name="Millares 5 2 6 2" xfId="13004" xr:uid="{00000000-0005-0000-0000-0000B32D0000}"/>
    <cellStyle name="Millares 5 2 6 2 2" xfId="17023" xr:uid="{00000000-0005-0000-0000-0000B42D0000}"/>
    <cellStyle name="Millares 5 2 6 2 2 2" xfId="30214" xr:uid="{00000000-0005-0000-0000-0000B52D0000}"/>
    <cellStyle name="Millares 5 2 6 2 3" xfId="18303" xr:uid="{00000000-0005-0000-0000-0000B62D0000}"/>
    <cellStyle name="Millares 5 2 6 2 3 2" xfId="31494" xr:uid="{00000000-0005-0000-0000-0000B72D0000}"/>
    <cellStyle name="Millares 5 2 6 2 4" xfId="19589" xr:uid="{00000000-0005-0000-0000-0000B82D0000}"/>
    <cellStyle name="Millares 5 2 6 2 4 2" xfId="32780" xr:uid="{00000000-0005-0000-0000-0000B92D0000}"/>
    <cellStyle name="Millares 5 2 6 2 5" xfId="20893" xr:uid="{00000000-0005-0000-0000-0000BA2D0000}"/>
    <cellStyle name="Millares 5 2 6 2 5 2" xfId="34082" xr:uid="{00000000-0005-0000-0000-0000BB2D0000}"/>
    <cellStyle name="Millares 5 2 6 2 6" xfId="35607" xr:uid="{00000000-0005-0000-0000-0000BC2D0000}"/>
    <cellStyle name="Millares 5 2 6 2 7" xfId="26195" xr:uid="{00000000-0005-0000-0000-0000BD2D0000}"/>
    <cellStyle name="Millares 5 2 6 2 8" xfId="22419" xr:uid="{00000000-0005-0000-0000-0000BE2D0000}"/>
    <cellStyle name="Millares 5 2 6 3" xfId="14053" xr:uid="{00000000-0005-0000-0000-0000BF2D0000}"/>
    <cellStyle name="Millares 5 2 6 3 2" xfId="21138" xr:uid="{00000000-0005-0000-0000-0000C02D0000}"/>
    <cellStyle name="Millares 5 2 6 3 2 2" xfId="34327" xr:uid="{00000000-0005-0000-0000-0000C12D0000}"/>
    <cellStyle name="Millares 5 2 6 3 3" xfId="35852" xr:uid="{00000000-0005-0000-0000-0000C22D0000}"/>
    <cellStyle name="Millares 5 2 6 3 4" xfId="27244" xr:uid="{00000000-0005-0000-0000-0000C32D0000}"/>
    <cellStyle name="Millares 5 2 6 3 5" xfId="22664" xr:uid="{00000000-0005-0000-0000-0000C42D0000}"/>
    <cellStyle name="Millares 5 2 6 4" xfId="15109" xr:uid="{00000000-0005-0000-0000-0000C52D0000}"/>
    <cellStyle name="Millares 5 2 6 4 2" xfId="36092" xr:uid="{00000000-0005-0000-0000-0000C62D0000}"/>
    <cellStyle name="Millares 5 2 6 4 3" xfId="28300" xr:uid="{00000000-0005-0000-0000-0000C72D0000}"/>
    <cellStyle name="Millares 5 2 6 4 4" xfId="22904" xr:uid="{00000000-0005-0000-0000-0000C82D0000}"/>
    <cellStyle name="Millares 5 2 6 5" xfId="16165" xr:uid="{00000000-0005-0000-0000-0000C92D0000}"/>
    <cellStyle name="Millares 5 2 6 5 2" xfId="36322" xr:uid="{00000000-0005-0000-0000-0000CA2D0000}"/>
    <cellStyle name="Millares 5 2 6 5 3" xfId="29356" xr:uid="{00000000-0005-0000-0000-0000CB2D0000}"/>
    <cellStyle name="Millares 5 2 6 5 4" xfId="23134" xr:uid="{00000000-0005-0000-0000-0000CC2D0000}"/>
    <cellStyle name="Millares 5 2 6 6" xfId="17446" xr:uid="{00000000-0005-0000-0000-0000CD2D0000}"/>
    <cellStyle name="Millares 5 2 6 6 2" xfId="36577" xr:uid="{00000000-0005-0000-0000-0000CE2D0000}"/>
    <cellStyle name="Millares 5 2 6 6 3" xfId="30637" xr:uid="{00000000-0005-0000-0000-0000CF2D0000}"/>
    <cellStyle name="Millares 5 2 6 6 4" xfId="23398" xr:uid="{00000000-0005-0000-0000-0000D02D0000}"/>
    <cellStyle name="Millares 5 2 6 7" xfId="18732" xr:uid="{00000000-0005-0000-0000-0000D12D0000}"/>
    <cellStyle name="Millares 5 2 6 7 2" xfId="36832" xr:uid="{00000000-0005-0000-0000-0000D22D0000}"/>
    <cellStyle name="Millares 5 2 6 7 3" xfId="31923" xr:uid="{00000000-0005-0000-0000-0000D32D0000}"/>
    <cellStyle name="Millares 5 2 6 7 4" xfId="23653" xr:uid="{00000000-0005-0000-0000-0000D42D0000}"/>
    <cellStyle name="Millares 5 2 6 8" xfId="20036" xr:uid="{00000000-0005-0000-0000-0000D52D0000}"/>
    <cellStyle name="Millares 5 2 6 8 2" xfId="37061" xr:uid="{00000000-0005-0000-0000-0000D62D0000}"/>
    <cellStyle name="Millares 5 2 6 8 3" xfId="33225" xr:uid="{00000000-0005-0000-0000-0000D72D0000}"/>
    <cellStyle name="Millares 5 2 6 8 4" xfId="23882" xr:uid="{00000000-0005-0000-0000-0000D82D0000}"/>
    <cellStyle name="Millares 5 2 6 9" xfId="24111" xr:uid="{00000000-0005-0000-0000-0000D92D0000}"/>
    <cellStyle name="Millares 5 2 6 9 2" xfId="37290" xr:uid="{00000000-0005-0000-0000-0000DA2D0000}"/>
    <cellStyle name="Millares 5 2 7" xfId="12160" xr:uid="{00000000-0005-0000-0000-0000DB2D0000}"/>
    <cellStyle name="Millares 5 2 7 10" xfId="25352" xr:uid="{00000000-0005-0000-0000-0000DC2D0000}"/>
    <cellStyle name="Millares 5 2 7 11" xfId="21658" xr:uid="{00000000-0005-0000-0000-0000DD2D0000}"/>
    <cellStyle name="Millares 5 2 7 2" xfId="13100" xr:uid="{00000000-0005-0000-0000-0000DE2D0000}"/>
    <cellStyle name="Millares 5 2 7 2 2" xfId="26291" xr:uid="{00000000-0005-0000-0000-0000DF2D0000}"/>
    <cellStyle name="Millares 5 2 7 3" xfId="14149" xr:uid="{00000000-0005-0000-0000-0000E02D0000}"/>
    <cellStyle name="Millares 5 2 7 3 2" xfId="27340" xr:uid="{00000000-0005-0000-0000-0000E12D0000}"/>
    <cellStyle name="Millares 5 2 7 4" xfId="15205" xr:uid="{00000000-0005-0000-0000-0000E22D0000}"/>
    <cellStyle name="Millares 5 2 7 4 2" xfId="28396" xr:uid="{00000000-0005-0000-0000-0000E32D0000}"/>
    <cellStyle name="Millares 5 2 7 5" xfId="16261" xr:uid="{00000000-0005-0000-0000-0000E42D0000}"/>
    <cellStyle name="Millares 5 2 7 5 2" xfId="29452" xr:uid="{00000000-0005-0000-0000-0000E52D0000}"/>
    <cellStyle name="Millares 5 2 7 6" xfId="17542" xr:uid="{00000000-0005-0000-0000-0000E62D0000}"/>
    <cellStyle name="Millares 5 2 7 6 2" xfId="30733" xr:uid="{00000000-0005-0000-0000-0000E72D0000}"/>
    <cellStyle name="Millares 5 2 7 7" xfId="18828" xr:uid="{00000000-0005-0000-0000-0000E82D0000}"/>
    <cellStyle name="Millares 5 2 7 7 2" xfId="32019" xr:uid="{00000000-0005-0000-0000-0000E92D0000}"/>
    <cellStyle name="Millares 5 2 7 8" xfId="20132" xr:uid="{00000000-0005-0000-0000-0000EA2D0000}"/>
    <cellStyle name="Millares 5 2 7 8 2" xfId="33321" xr:uid="{00000000-0005-0000-0000-0000EB2D0000}"/>
    <cellStyle name="Millares 5 2 7 9" xfId="34846" xr:uid="{00000000-0005-0000-0000-0000EC2D0000}"/>
    <cellStyle name="Millares 5 2 8" xfId="12265" xr:uid="{00000000-0005-0000-0000-0000ED2D0000}"/>
    <cellStyle name="Millares 5 2 8 10" xfId="25457" xr:uid="{00000000-0005-0000-0000-0000EE2D0000}"/>
    <cellStyle name="Millares 5 2 8 11" xfId="21763" xr:uid="{00000000-0005-0000-0000-0000EF2D0000}"/>
    <cellStyle name="Millares 5 2 8 2" xfId="13205" xr:uid="{00000000-0005-0000-0000-0000F02D0000}"/>
    <cellStyle name="Millares 5 2 8 2 2" xfId="26396" xr:uid="{00000000-0005-0000-0000-0000F12D0000}"/>
    <cellStyle name="Millares 5 2 8 3" xfId="14254" xr:uid="{00000000-0005-0000-0000-0000F22D0000}"/>
    <cellStyle name="Millares 5 2 8 3 2" xfId="27445" xr:uid="{00000000-0005-0000-0000-0000F32D0000}"/>
    <cellStyle name="Millares 5 2 8 4" xfId="15310" xr:uid="{00000000-0005-0000-0000-0000F42D0000}"/>
    <cellStyle name="Millares 5 2 8 4 2" xfId="28501" xr:uid="{00000000-0005-0000-0000-0000F52D0000}"/>
    <cellStyle name="Millares 5 2 8 5" xfId="16366" xr:uid="{00000000-0005-0000-0000-0000F62D0000}"/>
    <cellStyle name="Millares 5 2 8 5 2" xfId="29557" xr:uid="{00000000-0005-0000-0000-0000F72D0000}"/>
    <cellStyle name="Millares 5 2 8 6" xfId="17647" xr:uid="{00000000-0005-0000-0000-0000F82D0000}"/>
    <cellStyle name="Millares 5 2 8 6 2" xfId="30838" xr:uid="{00000000-0005-0000-0000-0000F92D0000}"/>
    <cellStyle name="Millares 5 2 8 7" xfId="18933" xr:uid="{00000000-0005-0000-0000-0000FA2D0000}"/>
    <cellStyle name="Millares 5 2 8 7 2" xfId="32124" xr:uid="{00000000-0005-0000-0000-0000FB2D0000}"/>
    <cellStyle name="Millares 5 2 8 8" xfId="20237" xr:uid="{00000000-0005-0000-0000-0000FC2D0000}"/>
    <cellStyle name="Millares 5 2 8 8 2" xfId="33426" xr:uid="{00000000-0005-0000-0000-0000FD2D0000}"/>
    <cellStyle name="Millares 5 2 8 9" xfId="34951" xr:uid="{00000000-0005-0000-0000-0000FE2D0000}"/>
    <cellStyle name="Millares 5 2 9" xfId="12430" xr:uid="{00000000-0005-0000-0000-0000FF2D0000}"/>
    <cellStyle name="Millares 5 2 9 10" xfId="25622" xr:uid="{00000000-0005-0000-0000-0000002E0000}"/>
    <cellStyle name="Millares 5 2 9 11" xfId="21924" xr:uid="{00000000-0005-0000-0000-0000012E0000}"/>
    <cellStyle name="Millares 5 2 9 2" xfId="13366" xr:uid="{00000000-0005-0000-0000-0000022E0000}"/>
    <cellStyle name="Millares 5 2 9 2 2" xfId="26557" xr:uid="{00000000-0005-0000-0000-0000032E0000}"/>
    <cellStyle name="Millares 5 2 9 3" xfId="14415" xr:uid="{00000000-0005-0000-0000-0000042E0000}"/>
    <cellStyle name="Millares 5 2 9 3 2" xfId="27606" xr:uid="{00000000-0005-0000-0000-0000052E0000}"/>
    <cellStyle name="Millares 5 2 9 4" xfId="15471" xr:uid="{00000000-0005-0000-0000-0000062E0000}"/>
    <cellStyle name="Millares 5 2 9 4 2" xfId="28662" xr:uid="{00000000-0005-0000-0000-0000072E0000}"/>
    <cellStyle name="Millares 5 2 9 5" xfId="16527" xr:uid="{00000000-0005-0000-0000-0000082E0000}"/>
    <cellStyle name="Millares 5 2 9 5 2" xfId="29718" xr:uid="{00000000-0005-0000-0000-0000092E0000}"/>
    <cellStyle name="Millares 5 2 9 6" xfId="17808" xr:uid="{00000000-0005-0000-0000-00000A2E0000}"/>
    <cellStyle name="Millares 5 2 9 6 2" xfId="30999" xr:uid="{00000000-0005-0000-0000-00000B2E0000}"/>
    <cellStyle name="Millares 5 2 9 7" xfId="19094" xr:uid="{00000000-0005-0000-0000-00000C2E0000}"/>
    <cellStyle name="Millares 5 2 9 7 2" xfId="32285" xr:uid="{00000000-0005-0000-0000-00000D2E0000}"/>
    <cellStyle name="Millares 5 2 9 8" xfId="20398" xr:uid="{00000000-0005-0000-0000-00000E2E0000}"/>
    <cellStyle name="Millares 5 2 9 8 2" xfId="33587" xr:uid="{00000000-0005-0000-0000-00000F2E0000}"/>
    <cellStyle name="Millares 5 2 9 9" xfId="35112" xr:uid="{00000000-0005-0000-0000-0000102E0000}"/>
    <cellStyle name="Millares 5 20" xfId="23765" xr:uid="{00000000-0005-0000-0000-0000112E0000}"/>
    <cellStyle name="Millares 5 20 2" xfId="36944" xr:uid="{00000000-0005-0000-0000-0000122E0000}"/>
    <cellStyle name="Millares 5 21" xfId="23994" xr:uid="{00000000-0005-0000-0000-0000132E0000}"/>
    <cellStyle name="Millares 5 21 2" xfId="37173" xr:uid="{00000000-0005-0000-0000-0000142E0000}"/>
    <cellStyle name="Millares 5 22" xfId="24224" xr:uid="{00000000-0005-0000-0000-0000152E0000}"/>
    <cellStyle name="Millares 5 22 2" xfId="37403" xr:uid="{00000000-0005-0000-0000-0000162E0000}"/>
    <cellStyle name="Millares 5 23" xfId="24474" xr:uid="{00000000-0005-0000-0000-0000172E0000}"/>
    <cellStyle name="Millares 5 23 2" xfId="37653" xr:uid="{00000000-0005-0000-0000-0000182E0000}"/>
    <cellStyle name="Millares 5 24" xfId="24752" xr:uid="{00000000-0005-0000-0000-0000192E0000}"/>
    <cellStyle name="Millares 5 3" xfId="43" xr:uid="{00000000-0005-0000-0000-00001A2E0000}"/>
    <cellStyle name="Millares 5 3 10" xfId="12552" xr:uid="{00000000-0005-0000-0000-00001B2E0000}"/>
    <cellStyle name="Millares 5 3 10 10" xfId="25744" xr:uid="{00000000-0005-0000-0000-00001C2E0000}"/>
    <cellStyle name="Millares 5 3 10 11" xfId="22046" xr:uid="{00000000-0005-0000-0000-00001D2E0000}"/>
    <cellStyle name="Millares 5 3 10 2" xfId="13488" xr:uid="{00000000-0005-0000-0000-00001E2E0000}"/>
    <cellStyle name="Millares 5 3 10 2 2" xfId="26679" xr:uid="{00000000-0005-0000-0000-00001F2E0000}"/>
    <cellStyle name="Millares 5 3 10 3" xfId="14537" xr:uid="{00000000-0005-0000-0000-0000202E0000}"/>
    <cellStyle name="Millares 5 3 10 3 2" xfId="27728" xr:uid="{00000000-0005-0000-0000-0000212E0000}"/>
    <cellStyle name="Millares 5 3 10 4" xfId="15593" xr:uid="{00000000-0005-0000-0000-0000222E0000}"/>
    <cellStyle name="Millares 5 3 10 4 2" xfId="28784" xr:uid="{00000000-0005-0000-0000-0000232E0000}"/>
    <cellStyle name="Millares 5 3 10 5" xfId="16649" xr:uid="{00000000-0005-0000-0000-0000242E0000}"/>
    <cellStyle name="Millares 5 3 10 5 2" xfId="29840" xr:uid="{00000000-0005-0000-0000-0000252E0000}"/>
    <cellStyle name="Millares 5 3 10 6" xfId="17930" xr:uid="{00000000-0005-0000-0000-0000262E0000}"/>
    <cellStyle name="Millares 5 3 10 6 2" xfId="31121" xr:uid="{00000000-0005-0000-0000-0000272E0000}"/>
    <cellStyle name="Millares 5 3 10 7" xfId="19216" xr:uid="{00000000-0005-0000-0000-0000282E0000}"/>
    <cellStyle name="Millares 5 3 10 7 2" xfId="32407" xr:uid="{00000000-0005-0000-0000-0000292E0000}"/>
    <cellStyle name="Millares 5 3 10 8" xfId="20520" xr:uid="{00000000-0005-0000-0000-00002A2E0000}"/>
    <cellStyle name="Millares 5 3 10 8 2" xfId="33709" xr:uid="{00000000-0005-0000-0000-00002B2E0000}"/>
    <cellStyle name="Millares 5 3 10 9" xfId="35234" xr:uid="{00000000-0005-0000-0000-00002C2E0000}"/>
    <cellStyle name="Millares 5 3 11" xfId="13639" xr:uid="{00000000-0005-0000-0000-00002D2E0000}"/>
    <cellStyle name="Millares 5 3 11 10" xfId="22197" xr:uid="{00000000-0005-0000-0000-00002E2E0000}"/>
    <cellStyle name="Millares 5 3 11 2" xfId="14688" xr:uid="{00000000-0005-0000-0000-00002F2E0000}"/>
    <cellStyle name="Millares 5 3 11 2 2" xfId="27879" xr:uid="{00000000-0005-0000-0000-0000302E0000}"/>
    <cellStyle name="Millares 5 3 11 3" xfId="15744" xr:uid="{00000000-0005-0000-0000-0000312E0000}"/>
    <cellStyle name="Millares 5 3 11 3 2" xfId="28935" xr:uid="{00000000-0005-0000-0000-0000322E0000}"/>
    <cellStyle name="Millares 5 3 11 4" xfId="16800" xr:uid="{00000000-0005-0000-0000-0000332E0000}"/>
    <cellStyle name="Millares 5 3 11 4 2" xfId="29991" xr:uid="{00000000-0005-0000-0000-0000342E0000}"/>
    <cellStyle name="Millares 5 3 11 5" xfId="18081" xr:uid="{00000000-0005-0000-0000-0000352E0000}"/>
    <cellStyle name="Millares 5 3 11 5 2" xfId="31272" xr:uid="{00000000-0005-0000-0000-0000362E0000}"/>
    <cellStyle name="Millares 5 3 11 6" xfId="19367" xr:uid="{00000000-0005-0000-0000-0000372E0000}"/>
    <cellStyle name="Millares 5 3 11 6 2" xfId="32558" xr:uid="{00000000-0005-0000-0000-0000382E0000}"/>
    <cellStyle name="Millares 5 3 11 7" xfId="20671" xr:uid="{00000000-0005-0000-0000-0000392E0000}"/>
    <cellStyle name="Millares 5 3 11 7 2" xfId="33860" xr:uid="{00000000-0005-0000-0000-00003A2E0000}"/>
    <cellStyle name="Millares 5 3 11 8" xfId="35385" xr:uid="{00000000-0005-0000-0000-00003B2E0000}"/>
    <cellStyle name="Millares 5 3 11 9" xfId="26830" xr:uid="{00000000-0005-0000-0000-00003C2E0000}"/>
    <cellStyle name="Millares 5 3 12" xfId="16922" xr:uid="{00000000-0005-0000-0000-00003D2E0000}"/>
    <cellStyle name="Millares 5 3 12 2" xfId="18202" xr:uid="{00000000-0005-0000-0000-00003E2E0000}"/>
    <cellStyle name="Millares 5 3 12 2 2" xfId="31393" xr:uid="{00000000-0005-0000-0000-00003F2E0000}"/>
    <cellStyle name="Millares 5 3 12 3" xfId="19488" xr:uid="{00000000-0005-0000-0000-0000402E0000}"/>
    <cellStyle name="Millares 5 3 12 3 2" xfId="32679" xr:uid="{00000000-0005-0000-0000-0000412E0000}"/>
    <cellStyle name="Millares 5 3 12 4" xfId="20792" xr:uid="{00000000-0005-0000-0000-0000422E0000}"/>
    <cellStyle name="Millares 5 3 12 4 2" xfId="33981" xr:uid="{00000000-0005-0000-0000-0000432E0000}"/>
    <cellStyle name="Millares 5 3 12 5" xfId="35506" xr:uid="{00000000-0005-0000-0000-0000442E0000}"/>
    <cellStyle name="Millares 5 3 12 6" xfId="30113" xr:uid="{00000000-0005-0000-0000-0000452E0000}"/>
    <cellStyle name="Millares 5 3 12 7" xfId="22318" xr:uid="{00000000-0005-0000-0000-0000462E0000}"/>
    <cellStyle name="Millares 5 3 13" xfId="21037" xr:uid="{00000000-0005-0000-0000-0000472E0000}"/>
    <cellStyle name="Millares 5 3 13 2" xfId="35751" xr:uid="{00000000-0005-0000-0000-0000482E0000}"/>
    <cellStyle name="Millares 5 3 13 3" xfId="34226" xr:uid="{00000000-0005-0000-0000-0000492E0000}"/>
    <cellStyle name="Millares 5 3 13 4" xfId="22563" xr:uid="{00000000-0005-0000-0000-00004A2E0000}"/>
    <cellStyle name="Millares 5 3 14" xfId="22803" xr:uid="{00000000-0005-0000-0000-00004B2E0000}"/>
    <cellStyle name="Millares 5 3 14 2" xfId="35991" xr:uid="{00000000-0005-0000-0000-00004C2E0000}"/>
    <cellStyle name="Millares 5 3 15" xfId="23033" xr:uid="{00000000-0005-0000-0000-00004D2E0000}"/>
    <cellStyle name="Millares 5 3 15 2" xfId="36221" xr:uid="{00000000-0005-0000-0000-00004E2E0000}"/>
    <cellStyle name="Millares 5 3 16" xfId="23297" xr:uid="{00000000-0005-0000-0000-00004F2E0000}"/>
    <cellStyle name="Millares 5 3 16 2" xfId="36476" xr:uid="{00000000-0005-0000-0000-0000502E0000}"/>
    <cellStyle name="Millares 5 3 17" xfId="23552" xr:uid="{00000000-0005-0000-0000-0000512E0000}"/>
    <cellStyle name="Millares 5 3 17 2" xfId="36731" xr:uid="{00000000-0005-0000-0000-0000522E0000}"/>
    <cellStyle name="Millares 5 3 18" xfId="23781" xr:uid="{00000000-0005-0000-0000-0000532E0000}"/>
    <cellStyle name="Millares 5 3 18 2" xfId="36960" xr:uid="{00000000-0005-0000-0000-0000542E0000}"/>
    <cellStyle name="Millares 5 3 19" xfId="24010" xr:uid="{00000000-0005-0000-0000-0000552E0000}"/>
    <cellStyle name="Millares 5 3 19 2" xfId="37189" xr:uid="{00000000-0005-0000-0000-0000562E0000}"/>
    <cellStyle name="Millares 5 3 2" xfId="171" xr:uid="{00000000-0005-0000-0000-0000572E0000}"/>
    <cellStyle name="Millares 5 3 2 10" xfId="16986" xr:uid="{00000000-0005-0000-0000-0000582E0000}"/>
    <cellStyle name="Millares 5 3 2 10 2" xfId="18266" xr:uid="{00000000-0005-0000-0000-0000592E0000}"/>
    <cellStyle name="Millares 5 3 2 10 2 2" xfId="31457" xr:uid="{00000000-0005-0000-0000-00005A2E0000}"/>
    <cellStyle name="Millares 5 3 2 10 3" xfId="19552" xr:uid="{00000000-0005-0000-0000-00005B2E0000}"/>
    <cellStyle name="Millares 5 3 2 10 3 2" xfId="32743" xr:uid="{00000000-0005-0000-0000-00005C2E0000}"/>
    <cellStyle name="Millares 5 3 2 10 4" xfId="20856" xr:uid="{00000000-0005-0000-0000-00005D2E0000}"/>
    <cellStyle name="Millares 5 3 2 10 4 2" xfId="34045" xr:uid="{00000000-0005-0000-0000-00005E2E0000}"/>
    <cellStyle name="Millares 5 3 2 10 5" xfId="35570" xr:uid="{00000000-0005-0000-0000-00005F2E0000}"/>
    <cellStyle name="Millares 5 3 2 10 6" xfId="30177" xr:uid="{00000000-0005-0000-0000-0000602E0000}"/>
    <cellStyle name="Millares 5 3 2 10 7" xfId="22382" xr:uid="{00000000-0005-0000-0000-0000612E0000}"/>
    <cellStyle name="Millares 5 3 2 11" xfId="21101" xr:uid="{00000000-0005-0000-0000-0000622E0000}"/>
    <cellStyle name="Millares 5 3 2 11 2" xfId="35815" xr:uid="{00000000-0005-0000-0000-0000632E0000}"/>
    <cellStyle name="Millares 5 3 2 11 3" xfId="34290" xr:uid="{00000000-0005-0000-0000-0000642E0000}"/>
    <cellStyle name="Millares 5 3 2 11 4" xfId="22627" xr:uid="{00000000-0005-0000-0000-0000652E0000}"/>
    <cellStyle name="Millares 5 3 2 12" xfId="22867" xr:uid="{00000000-0005-0000-0000-0000662E0000}"/>
    <cellStyle name="Millares 5 3 2 12 2" xfId="36055" xr:uid="{00000000-0005-0000-0000-0000672E0000}"/>
    <cellStyle name="Millares 5 3 2 13" xfId="23097" xr:uid="{00000000-0005-0000-0000-0000682E0000}"/>
    <cellStyle name="Millares 5 3 2 13 2" xfId="36285" xr:uid="{00000000-0005-0000-0000-0000692E0000}"/>
    <cellStyle name="Millares 5 3 2 14" xfId="23361" xr:uid="{00000000-0005-0000-0000-00006A2E0000}"/>
    <cellStyle name="Millares 5 3 2 14 2" xfId="36540" xr:uid="{00000000-0005-0000-0000-00006B2E0000}"/>
    <cellStyle name="Millares 5 3 2 15" xfId="23616" xr:uid="{00000000-0005-0000-0000-00006C2E0000}"/>
    <cellStyle name="Millares 5 3 2 15 2" xfId="36795" xr:uid="{00000000-0005-0000-0000-00006D2E0000}"/>
    <cellStyle name="Millares 5 3 2 16" xfId="23845" xr:uid="{00000000-0005-0000-0000-00006E2E0000}"/>
    <cellStyle name="Millares 5 3 2 16 2" xfId="37024" xr:uid="{00000000-0005-0000-0000-00006F2E0000}"/>
    <cellStyle name="Millares 5 3 2 17" xfId="24074" xr:uid="{00000000-0005-0000-0000-0000702E0000}"/>
    <cellStyle name="Millares 5 3 2 17 2" xfId="37253" xr:uid="{00000000-0005-0000-0000-0000712E0000}"/>
    <cellStyle name="Millares 5 3 2 18" xfId="24303" xr:uid="{00000000-0005-0000-0000-0000722E0000}"/>
    <cellStyle name="Millares 5 3 2 18 2" xfId="37482" xr:uid="{00000000-0005-0000-0000-0000732E0000}"/>
    <cellStyle name="Millares 5 3 2 19" xfId="24554" xr:uid="{00000000-0005-0000-0000-0000742E0000}"/>
    <cellStyle name="Millares 5 3 2 19 2" xfId="37733" xr:uid="{00000000-0005-0000-0000-0000752E0000}"/>
    <cellStyle name="Millares 5 3 2 2" xfId="4456" xr:uid="{00000000-0005-0000-0000-0000762E0000}"/>
    <cellStyle name="Millares 5 3 2 2 10" xfId="24412" xr:uid="{00000000-0005-0000-0000-0000772E0000}"/>
    <cellStyle name="Millares 5 3 2 2 10 2" xfId="37591" xr:uid="{00000000-0005-0000-0000-0000782E0000}"/>
    <cellStyle name="Millares 5 3 2 2 11" xfId="24663" xr:uid="{00000000-0005-0000-0000-0000792E0000}"/>
    <cellStyle name="Millares 5 3 2 2 11 2" xfId="37842" xr:uid="{00000000-0005-0000-0000-00007A2E0000}"/>
    <cellStyle name="Millares 5 3 2 2 12" xfId="24971" xr:uid="{00000000-0005-0000-0000-00007B2E0000}"/>
    <cellStyle name="Millares 5 3 2 2 2" xfId="17095" xr:uid="{00000000-0005-0000-0000-00007C2E0000}"/>
    <cellStyle name="Millares 5 3 2 2 2 2" xfId="18375" xr:uid="{00000000-0005-0000-0000-00007D2E0000}"/>
    <cellStyle name="Millares 5 3 2 2 2 2 2" xfId="31566" xr:uid="{00000000-0005-0000-0000-00007E2E0000}"/>
    <cellStyle name="Millares 5 3 2 2 2 3" xfId="19661" xr:uid="{00000000-0005-0000-0000-00007F2E0000}"/>
    <cellStyle name="Millares 5 3 2 2 2 3 2" xfId="32852" xr:uid="{00000000-0005-0000-0000-0000802E0000}"/>
    <cellStyle name="Millares 5 3 2 2 2 4" xfId="20965" xr:uid="{00000000-0005-0000-0000-0000812E0000}"/>
    <cellStyle name="Millares 5 3 2 2 2 4 2" xfId="34154" xr:uid="{00000000-0005-0000-0000-0000822E0000}"/>
    <cellStyle name="Millares 5 3 2 2 2 5" xfId="35679" xr:uid="{00000000-0005-0000-0000-0000832E0000}"/>
    <cellStyle name="Millares 5 3 2 2 2 6" xfId="30286" xr:uid="{00000000-0005-0000-0000-0000842E0000}"/>
    <cellStyle name="Millares 5 3 2 2 2 7" xfId="22491" xr:uid="{00000000-0005-0000-0000-0000852E0000}"/>
    <cellStyle name="Millares 5 3 2 2 3" xfId="21210" xr:uid="{00000000-0005-0000-0000-0000862E0000}"/>
    <cellStyle name="Millares 5 3 2 2 3 2" xfId="35924" xr:uid="{00000000-0005-0000-0000-0000872E0000}"/>
    <cellStyle name="Millares 5 3 2 2 3 3" xfId="34399" xr:uid="{00000000-0005-0000-0000-0000882E0000}"/>
    <cellStyle name="Millares 5 3 2 2 3 4" xfId="22736" xr:uid="{00000000-0005-0000-0000-0000892E0000}"/>
    <cellStyle name="Millares 5 3 2 2 4" xfId="22976" xr:uid="{00000000-0005-0000-0000-00008A2E0000}"/>
    <cellStyle name="Millares 5 3 2 2 4 2" xfId="36164" xr:uid="{00000000-0005-0000-0000-00008B2E0000}"/>
    <cellStyle name="Millares 5 3 2 2 5" xfId="23206" xr:uid="{00000000-0005-0000-0000-00008C2E0000}"/>
    <cellStyle name="Millares 5 3 2 2 5 2" xfId="36394" xr:uid="{00000000-0005-0000-0000-00008D2E0000}"/>
    <cellStyle name="Millares 5 3 2 2 6" xfId="23470" xr:uid="{00000000-0005-0000-0000-00008E2E0000}"/>
    <cellStyle name="Millares 5 3 2 2 6 2" xfId="36649" xr:uid="{00000000-0005-0000-0000-00008F2E0000}"/>
    <cellStyle name="Millares 5 3 2 2 7" xfId="23725" xr:uid="{00000000-0005-0000-0000-0000902E0000}"/>
    <cellStyle name="Millares 5 3 2 2 7 2" xfId="36904" xr:uid="{00000000-0005-0000-0000-0000912E0000}"/>
    <cellStyle name="Millares 5 3 2 2 8" xfId="23954" xr:uid="{00000000-0005-0000-0000-0000922E0000}"/>
    <cellStyle name="Millares 5 3 2 2 8 2" xfId="37133" xr:uid="{00000000-0005-0000-0000-0000932E0000}"/>
    <cellStyle name="Millares 5 3 2 2 9" xfId="24183" xr:uid="{00000000-0005-0000-0000-0000942E0000}"/>
    <cellStyle name="Millares 5 3 2 2 9 2" xfId="37362" xr:uid="{00000000-0005-0000-0000-0000952E0000}"/>
    <cellStyle name="Millares 5 3 2 20" xfId="24839" xr:uid="{00000000-0005-0000-0000-0000962E0000}"/>
    <cellStyle name="Millares 5 3 2 3" xfId="12029" xr:uid="{00000000-0005-0000-0000-0000972E0000}"/>
    <cellStyle name="Millares 5 3 2 3 10" xfId="25221" xr:uid="{00000000-0005-0000-0000-0000982E0000}"/>
    <cellStyle name="Millares 5 3 2 3 11" xfId="21528" xr:uid="{00000000-0005-0000-0000-0000992E0000}"/>
    <cellStyle name="Millares 5 3 2 3 2" xfId="12970" xr:uid="{00000000-0005-0000-0000-00009A2E0000}"/>
    <cellStyle name="Millares 5 3 2 3 2 2" xfId="26161" xr:uid="{00000000-0005-0000-0000-00009B2E0000}"/>
    <cellStyle name="Millares 5 3 2 3 3" xfId="14019" xr:uid="{00000000-0005-0000-0000-00009C2E0000}"/>
    <cellStyle name="Millares 5 3 2 3 3 2" xfId="27210" xr:uid="{00000000-0005-0000-0000-00009D2E0000}"/>
    <cellStyle name="Millares 5 3 2 3 4" xfId="15075" xr:uid="{00000000-0005-0000-0000-00009E2E0000}"/>
    <cellStyle name="Millares 5 3 2 3 4 2" xfId="28266" xr:uid="{00000000-0005-0000-0000-00009F2E0000}"/>
    <cellStyle name="Millares 5 3 2 3 5" xfId="16131" xr:uid="{00000000-0005-0000-0000-0000A02E0000}"/>
    <cellStyle name="Millares 5 3 2 3 5 2" xfId="29322" xr:uid="{00000000-0005-0000-0000-0000A12E0000}"/>
    <cellStyle name="Millares 5 3 2 3 6" xfId="17412" xr:uid="{00000000-0005-0000-0000-0000A22E0000}"/>
    <cellStyle name="Millares 5 3 2 3 6 2" xfId="30603" xr:uid="{00000000-0005-0000-0000-0000A32E0000}"/>
    <cellStyle name="Millares 5 3 2 3 7" xfId="18698" xr:uid="{00000000-0005-0000-0000-0000A42E0000}"/>
    <cellStyle name="Millares 5 3 2 3 7 2" xfId="31889" xr:uid="{00000000-0005-0000-0000-0000A52E0000}"/>
    <cellStyle name="Millares 5 3 2 3 8" xfId="20002" xr:uid="{00000000-0005-0000-0000-0000A62E0000}"/>
    <cellStyle name="Millares 5 3 2 3 8 2" xfId="33191" xr:uid="{00000000-0005-0000-0000-0000A72E0000}"/>
    <cellStyle name="Millares 5 3 2 3 9" xfId="34716" xr:uid="{00000000-0005-0000-0000-0000A82E0000}"/>
    <cellStyle name="Millares 5 3 2 4" xfId="12136" xr:uid="{00000000-0005-0000-0000-0000A92E0000}"/>
    <cellStyle name="Millares 5 3 2 4 10" xfId="25328" xr:uid="{00000000-0005-0000-0000-0000AA2E0000}"/>
    <cellStyle name="Millares 5 3 2 4 11" xfId="21634" xr:uid="{00000000-0005-0000-0000-0000AB2E0000}"/>
    <cellStyle name="Millares 5 3 2 4 2" xfId="13076" xr:uid="{00000000-0005-0000-0000-0000AC2E0000}"/>
    <cellStyle name="Millares 5 3 2 4 2 2" xfId="26267" xr:uid="{00000000-0005-0000-0000-0000AD2E0000}"/>
    <cellStyle name="Millares 5 3 2 4 3" xfId="14125" xr:uid="{00000000-0005-0000-0000-0000AE2E0000}"/>
    <cellStyle name="Millares 5 3 2 4 3 2" xfId="27316" xr:uid="{00000000-0005-0000-0000-0000AF2E0000}"/>
    <cellStyle name="Millares 5 3 2 4 4" xfId="15181" xr:uid="{00000000-0005-0000-0000-0000B02E0000}"/>
    <cellStyle name="Millares 5 3 2 4 4 2" xfId="28372" xr:uid="{00000000-0005-0000-0000-0000B12E0000}"/>
    <cellStyle name="Millares 5 3 2 4 5" xfId="16237" xr:uid="{00000000-0005-0000-0000-0000B22E0000}"/>
    <cellStyle name="Millares 5 3 2 4 5 2" xfId="29428" xr:uid="{00000000-0005-0000-0000-0000B32E0000}"/>
    <cellStyle name="Millares 5 3 2 4 6" xfId="17518" xr:uid="{00000000-0005-0000-0000-0000B42E0000}"/>
    <cellStyle name="Millares 5 3 2 4 6 2" xfId="30709" xr:uid="{00000000-0005-0000-0000-0000B52E0000}"/>
    <cellStyle name="Millares 5 3 2 4 7" xfId="18804" xr:uid="{00000000-0005-0000-0000-0000B62E0000}"/>
    <cellStyle name="Millares 5 3 2 4 7 2" xfId="31995" xr:uid="{00000000-0005-0000-0000-0000B72E0000}"/>
    <cellStyle name="Millares 5 3 2 4 8" xfId="20108" xr:uid="{00000000-0005-0000-0000-0000B82E0000}"/>
    <cellStyle name="Millares 5 3 2 4 8 2" xfId="33297" xr:uid="{00000000-0005-0000-0000-0000B92E0000}"/>
    <cellStyle name="Millares 5 3 2 4 9" xfId="34822" xr:uid="{00000000-0005-0000-0000-0000BA2E0000}"/>
    <cellStyle name="Millares 5 3 2 5" xfId="12232" xr:uid="{00000000-0005-0000-0000-0000BB2E0000}"/>
    <cellStyle name="Millares 5 3 2 5 10" xfId="25424" xr:uid="{00000000-0005-0000-0000-0000BC2E0000}"/>
    <cellStyle name="Millares 5 3 2 5 11" xfId="21730" xr:uid="{00000000-0005-0000-0000-0000BD2E0000}"/>
    <cellStyle name="Millares 5 3 2 5 2" xfId="13172" xr:uid="{00000000-0005-0000-0000-0000BE2E0000}"/>
    <cellStyle name="Millares 5 3 2 5 2 2" xfId="26363" xr:uid="{00000000-0005-0000-0000-0000BF2E0000}"/>
    <cellStyle name="Millares 5 3 2 5 3" xfId="14221" xr:uid="{00000000-0005-0000-0000-0000C02E0000}"/>
    <cellStyle name="Millares 5 3 2 5 3 2" xfId="27412" xr:uid="{00000000-0005-0000-0000-0000C12E0000}"/>
    <cellStyle name="Millares 5 3 2 5 4" xfId="15277" xr:uid="{00000000-0005-0000-0000-0000C22E0000}"/>
    <cellStyle name="Millares 5 3 2 5 4 2" xfId="28468" xr:uid="{00000000-0005-0000-0000-0000C32E0000}"/>
    <cellStyle name="Millares 5 3 2 5 5" xfId="16333" xr:uid="{00000000-0005-0000-0000-0000C42E0000}"/>
    <cellStyle name="Millares 5 3 2 5 5 2" xfId="29524" xr:uid="{00000000-0005-0000-0000-0000C52E0000}"/>
    <cellStyle name="Millares 5 3 2 5 6" xfId="17614" xr:uid="{00000000-0005-0000-0000-0000C62E0000}"/>
    <cellStyle name="Millares 5 3 2 5 6 2" xfId="30805" xr:uid="{00000000-0005-0000-0000-0000C72E0000}"/>
    <cellStyle name="Millares 5 3 2 5 7" xfId="18900" xr:uid="{00000000-0005-0000-0000-0000C82E0000}"/>
    <cellStyle name="Millares 5 3 2 5 7 2" xfId="32091" xr:uid="{00000000-0005-0000-0000-0000C92E0000}"/>
    <cellStyle name="Millares 5 3 2 5 8" xfId="20204" xr:uid="{00000000-0005-0000-0000-0000CA2E0000}"/>
    <cellStyle name="Millares 5 3 2 5 8 2" xfId="33393" xr:uid="{00000000-0005-0000-0000-0000CB2E0000}"/>
    <cellStyle name="Millares 5 3 2 5 9" xfId="34918" xr:uid="{00000000-0005-0000-0000-0000CC2E0000}"/>
    <cellStyle name="Millares 5 3 2 6" xfId="12337" xr:uid="{00000000-0005-0000-0000-0000CD2E0000}"/>
    <cellStyle name="Millares 5 3 2 6 10" xfId="25529" xr:uid="{00000000-0005-0000-0000-0000CE2E0000}"/>
    <cellStyle name="Millares 5 3 2 6 11" xfId="21835" xr:uid="{00000000-0005-0000-0000-0000CF2E0000}"/>
    <cellStyle name="Millares 5 3 2 6 2" xfId="13277" xr:uid="{00000000-0005-0000-0000-0000D02E0000}"/>
    <cellStyle name="Millares 5 3 2 6 2 2" xfId="26468" xr:uid="{00000000-0005-0000-0000-0000D12E0000}"/>
    <cellStyle name="Millares 5 3 2 6 3" xfId="14326" xr:uid="{00000000-0005-0000-0000-0000D22E0000}"/>
    <cellStyle name="Millares 5 3 2 6 3 2" xfId="27517" xr:uid="{00000000-0005-0000-0000-0000D32E0000}"/>
    <cellStyle name="Millares 5 3 2 6 4" xfId="15382" xr:uid="{00000000-0005-0000-0000-0000D42E0000}"/>
    <cellStyle name="Millares 5 3 2 6 4 2" xfId="28573" xr:uid="{00000000-0005-0000-0000-0000D52E0000}"/>
    <cellStyle name="Millares 5 3 2 6 5" xfId="16438" xr:uid="{00000000-0005-0000-0000-0000D62E0000}"/>
    <cellStyle name="Millares 5 3 2 6 5 2" xfId="29629" xr:uid="{00000000-0005-0000-0000-0000D72E0000}"/>
    <cellStyle name="Millares 5 3 2 6 6" xfId="17719" xr:uid="{00000000-0005-0000-0000-0000D82E0000}"/>
    <cellStyle name="Millares 5 3 2 6 6 2" xfId="30910" xr:uid="{00000000-0005-0000-0000-0000D92E0000}"/>
    <cellStyle name="Millares 5 3 2 6 7" xfId="19005" xr:uid="{00000000-0005-0000-0000-0000DA2E0000}"/>
    <cellStyle name="Millares 5 3 2 6 7 2" xfId="32196" xr:uid="{00000000-0005-0000-0000-0000DB2E0000}"/>
    <cellStyle name="Millares 5 3 2 6 8" xfId="20309" xr:uid="{00000000-0005-0000-0000-0000DC2E0000}"/>
    <cellStyle name="Millares 5 3 2 6 8 2" xfId="33498" xr:uid="{00000000-0005-0000-0000-0000DD2E0000}"/>
    <cellStyle name="Millares 5 3 2 6 9" xfId="35023" xr:uid="{00000000-0005-0000-0000-0000DE2E0000}"/>
    <cellStyle name="Millares 5 3 2 7" xfId="12502" xr:uid="{00000000-0005-0000-0000-0000DF2E0000}"/>
    <cellStyle name="Millares 5 3 2 7 10" xfId="25694" xr:uid="{00000000-0005-0000-0000-0000E02E0000}"/>
    <cellStyle name="Millares 5 3 2 7 11" xfId="21996" xr:uid="{00000000-0005-0000-0000-0000E12E0000}"/>
    <cellStyle name="Millares 5 3 2 7 2" xfId="13438" xr:uid="{00000000-0005-0000-0000-0000E22E0000}"/>
    <cellStyle name="Millares 5 3 2 7 2 2" xfId="26629" xr:uid="{00000000-0005-0000-0000-0000E32E0000}"/>
    <cellStyle name="Millares 5 3 2 7 3" xfId="14487" xr:uid="{00000000-0005-0000-0000-0000E42E0000}"/>
    <cellStyle name="Millares 5 3 2 7 3 2" xfId="27678" xr:uid="{00000000-0005-0000-0000-0000E52E0000}"/>
    <cellStyle name="Millares 5 3 2 7 4" xfId="15543" xr:uid="{00000000-0005-0000-0000-0000E62E0000}"/>
    <cellStyle name="Millares 5 3 2 7 4 2" xfId="28734" xr:uid="{00000000-0005-0000-0000-0000E72E0000}"/>
    <cellStyle name="Millares 5 3 2 7 5" xfId="16599" xr:uid="{00000000-0005-0000-0000-0000E82E0000}"/>
    <cellStyle name="Millares 5 3 2 7 5 2" xfId="29790" xr:uid="{00000000-0005-0000-0000-0000E92E0000}"/>
    <cellStyle name="Millares 5 3 2 7 6" xfId="17880" xr:uid="{00000000-0005-0000-0000-0000EA2E0000}"/>
    <cellStyle name="Millares 5 3 2 7 6 2" xfId="31071" xr:uid="{00000000-0005-0000-0000-0000EB2E0000}"/>
    <cellStyle name="Millares 5 3 2 7 7" xfId="19166" xr:uid="{00000000-0005-0000-0000-0000EC2E0000}"/>
    <cellStyle name="Millares 5 3 2 7 7 2" xfId="32357" xr:uid="{00000000-0005-0000-0000-0000ED2E0000}"/>
    <cellStyle name="Millares 5 3 2 7 8" xfId="20470" xr:uid="{00000000-0005-0000-0000-0000EE2E0000}"/>
    <cellStyle name="Millares 5 3 2 7 8 2" xfId="33659" xr:uid="{00000000-0005-0000-0000-0000EF2E0000}"/>
    <cellStyle name="Millares 5 3 2 7 9" xfId="35184" xr:uid="{00000000-0005-0000-0000-0000F02E0000}"/>
    <cellStyle name="Millares 5 3 2 8" xfId="12616" xr:uid="{00000000-0005-0000-0000-0000F12E0000}"/>
    <cellStyle name="Millares 5 3 2 8 10" xfId="25808" xr:uid="{00000000-0005-0000-0000-0000F22E0000}"/>
    <cellStyle name="Millares 5 3 2 8 11" xfId="22110" xr:uid="{00000000-0005-0000-0000-0000F32E0000}"/>
    <cellStyle name="Millares 5 3 2 8 2" xfId="13552" xr:uid="{00000000-0005-0000-0000-0000F42E0000}"/>
    <cellStyle name="Millares 5 3 2 8 2 2" xfId="26743" xr:uid="{00000000-0005-0000-0000-0000F52E0000}"/>
    <cellStyle name="Millares 5 3 2 8 3" xfId="14601" xr:uid="{00000000-0005-0000-0000-0000F62E0000}"/>
    <cellStyle name="Millares 5 3 2 8 3 2" xfId="27792" xr:uid="{00000000-0005-0000-0000-0000F72E0000}"/>
    <cellStyle name="Millares 5 3 2 8 4" xfId="15657" xr:uid="{00000000-0005-0000-0000-0000F82E0000}"/>
    <cellStyle name="Millares 5 3 2 8 4 2" xfId="28848" xr:uid="{00000000-0005-0000-0000-0000F92E0000}"/>
    <cellStyle name="Millares 5 3 2 8 5" xfId="16713" xr:uid="{00000000-0005-0000-0000-0000FA2E0000}"/>
    <cellStyle name="Millares 5 3 2 8 5 2" xfId="29904" xr:uid="{00000000-0005-0000-0000-0000FB2E0000}"/>
    <cellStyle name="Millares 5 3 2 8 6" xfId="17994" xr:uid="{00000000-0005-0000-0000-0000FC2E0000}"/>
    <cellStyle name="Millares 5 3 2 8 6 2" xfId="31185" xr:uid="{00000000-0005-0000-0000-0000FD2E0000}"/>
    <cellStyle name="Millares 5 3 2 8 7" xfId="19280" xr:uid="{00000000-0005-0000-0000-0000FE2E0000}"/>
    <cellStyle name="Millares 5 3 2 8 7 2" xfId="32471" xr:uid="{00000000-0005-0000-0000-0000FF2E0000}"/>
    <cellStyle name="Millares 5 3 2 8 8" xfId="20584" xr:uid="{00000000-0005-0000-0000-0000002F0000}"/>
    <cellStyle name="Millares 5 3 2 8 8 2" xfId="33773" xr:uid="{00000000-0005-0000-0000-0000012F0000}"/>
    <cellStyle name="Millares 5 3 2 8 9" xfId="35298" xr:uid="{00000000-0005-0000-0000-0000022F0000}"/>
    <cellStyle name="Millares 5 3 2 9" xfId="13703" xr:uid="{00000000-0005-0000-0000-0000032F0000}"/>
    <cellStyle name="Millares 5 3 2 9 10" xfId="22261" xr:uid="{00000000-0005-0000-0000-0000042F0000}"/>
    <cellStyle name="Millares 5 3 2 9 2" xfId="14752" xr:uid="{00000000-0005-0000-0000-0000052F0000}"/>
    <cellStyle name="Millares 5 3 2 9 2 2" xfId="27943" xr:uid="{00000000-0005-0000-0000-0000062F0000}"/>
    <cellStyle name="Millares 5 3 2 9 3" xfId="15808" xr:uid="{00000000-0005-0000-0000-0000072F0000}"/>
    <cellStyle name="Millares 5 3 2 9 3 2" xfId="28999" xr:uid="{00000000-0005-0000-0000-0000082F0000}"/>
    <cellStyle name="Millares 5 3 2 9 4" xfId="16864" xr:uid="{00000000-0005-0000-0000-0000092F0000}"/>
    <cellStyle name="Millares 5 3 2 9 4 2" xfId="30055" xr:uid="{00000000-0005-0000-0000-00000A2F0000}"/>
    <cellStyle name="Millares 5 3 2 9 5" xfId="18145" xr:uid="{00000000-0005-0000-0000-00000B2F0000}"/>
    <cellStyle name="Millares 5 3 2 9 5 2" xfId="31336" xr:uid="{00000000-0005-0000-0000-00000C2F0000}"/>
    <cellStyle name="Millares 5 3 2 9 6" xfId="19431" xr:uid="{00000000-0005-0000-0000-00000D2F0000}"/>
    <cellStyle name="Millares 5 3 2 9 6 2" xfId="32622" xr:uid="{00000000-0005-0000-0000-00000E2F0000}"/>
    <cellStyle name="Millares 5 3 2 9 7" xfId="20735" xr:uid="{00000000-0005-0000-0000-00000F2F0000}"/>
    <cellStyle name="Millares 5 3 2 9 7 2" xfId="33924" xr:uid="{00000000-0005-0000-0000-0000102F0000}"/>
    <cellStyle name="Millares 5 3 2 9 8" xfId="35449" xr:uid="{00000000-0005-0000-0000-0000112F0000}"/>
    <cellStyle name="Millares 5 3 2 9 9" xfId="26894" xr:uid="{00000000-0005-0000-0000-0000122F0000}"/>
    <cellStyle name="Millares 5 3 20" xfId="24239" xr:uid="{00000000-0005-0000-0000-0000132F0000}"/>
    <cellStyle name="Millares 5 3 20 2" xfId="37418" xr:uid="{00000000-0005-0000-0000-0000142F0000}"/>
    <cellStyle name="Millares 5 3 21" xfId="24490" xr:uid="{00000000-0005-0000-0000-0000152F0000}"/>
    <cellStyle name="Millares 5 3 21 2" xfId="37669" xr:uid="{00000000-0005-0000-0000-0000162F0000}"/>
    <cellStyle name="Millares 5 3 22" xfId="24754" xr:uid="{00000000-0005-0000-0000-0000172F0000}"/>
    <cellStyle name="Millares 5 3 3" xfId="4455" xr:uid="{00000000-0005-0000-0000-0000182F0000}"/>
    <cellStyle name="Millares 5 3 3 10" xfId="22835" xr:uid="{00000000-0005-0000-0000-0000192F0000}"/>
    <cellStyle name="Millares 5 3 3 10 2" xfId="36023" xr:uid="{00000000-0005-0000-0000-00001A2F0000}"/>
    <cellStyle name="Millares 5 3 3 11" xfId="23065" xr:uid="{00000000-0005-0000-0000-00001B2F0000}"/>
    <cellStyle name="Millares 5 3 3 11 2" xfId="36253" xr:uid="{00000000-0005-0000-0000-00001C2F0000}"/>
    <cellStyle name="Millares 5 3 3 12" xfId="23329" xr:uid="{00000000-0005-0000-0000-00001D2F0000}"/>
    <cellStyle name="Millares 5 3 3 12 2" xfId="36508" xr:uid="{00000000-0005-0000-0000-00001E2F0000}"/>
    <cellStyle name="Millares 5 3 3 13" xfId="23584" xr:uid="{00000000-0005-0000-0000-00001F2F0000}"/>
    <cellStyle name="Millares 5 3 3 13 2" xfId="36763" xr:uid="{00000000-0005-0000-0000-0000202F0000}"/>
    <cellStyle name="Millares 5 3 3 14" xfId="23813" xr:uid="{00000000-0005-0000-0000-0000212F0000}"/>
    <cellStyle name="Millares 5 3 3 14 2" xfId="36992" xr:uid="{00000000-0005-0000-0000-0000222F0000}"/>
    <cellStyle name="Millares 5 3 3 15" xfId="24042" xr:uid="{00000000-0005-0000-0000-0000232F0000}"/>
    <cellStyle name="Millares 5 3 3 15 2" xfId="37221" xr:uid="{00000000-0005-0000-0000-0000242F0000}"/>
    <cellStyle name="Millares 5 3 3 16" xfId="24271" xr:uid="{00000000-0005-0000-0000-0000252F0000}"/>
    <cellStyle name="Millares 5 3 3 16 2" xfId="37450" xr:uid="{00000000-0005-0000-0000-0000262F0000}"/>
    <cellStyle name="Millares 5 3 3 17" xfId="24522" xr:uid="{00000000-0005-0000-0000-0000272F0000}"/>
    <cellStyle name="Millares 5 3 3 17 2" xfId="37701" xr:uid="{00000000-0005-0000-0000-0000282F0000}"/>
    <cellStyle name="Millares 5 3 3 18" xfId="24970" xr:uid="{00000000-0005-0000-0000-0000292F0000}"/>
    <cellStyle name="Millares 5 3 3 2" xfId="12104" xr:uid="{00000000-0005-0000-0000-00002A2F0000}"/>
    <cellStyle name="Millares 5 3 3 2 10" xfId="24380" xr:uid="{00000000-0005-0000-0000-00002B2F0000}"/>
    <cellStyle name="Millares 5 3 3 2 10 2" xfId="37559" xr:uid="{00000000-0005-0000-0000-00002C2F0000}"/>
    <cellStyle name="Millares 5 3 3 2 11" xfId="24631" xr:uid="{00000000-0005-0000-0000-00002D2F0000}"/>
    <cellStyle name="Millares 5 3 3 2 11 2" xfId="37810" xr:uid="{00000000-0005-0000-0000-00002E2F0000}"/>
    <cellStyle name="Millares 5 3 3 2 12" xfId="34790" xr:uid="{00000000-0005-0000-0000-00002F2F0000}"/>
    <cellStyle name="Millares 5 3 3 2 13" xfId="25296" xr:uid="{00000000-0005-0000-0000-0000302F0000}"/>
    <cellStyle name="Millares 5 3 3 2 14" xfId="21602" xr:uid="{00000000-0005-0000-0000-0000312F0000}"/>
    <cellStyle name="Millares 5 3 3 2 2" xfId="13044" xr:uid="{00000000-0005-0000-0000-0000322F0000}"/>
    <cellStyle name="Millares 5 3 3 2 2 2" xfId="17063" xr:uid="{00000000-0005-0000-0000-0000332F0000}"/>
    <cellStyle name="Millares 5 3 3 2 2 2 2" xfId="30254" xr:uid="{00000000-0005-0000-0000-0000342F0000}"/>
    <cellStyle name="Millares 5 3 3 2 2 3" xfId="18343" xr:uid="{00000000-0005-0000-0000-0000352F0000}"/>
    <cellStyle name="Millares 5 3 3 2 2 3 2" xfId="31534" xr:uid="{00000000-0005-0000-0000-0000362F0000}"/>
    <cellStyle name="Millares 5 3 3 2 2 4" xfId="19629" xr:uid="{00000000-0005-0000-0000-0000372F0000}"/>
    <cellStyle name="Millares 5 3 3 2 2 4 2" xfId="32820" xr:uid="{00000000-0005-0000-0000-0000382F0000}"/>
    <cellStyle name="Millares 5 3 3 2 2 5" xfId="20933" xr:uid="{00000000-0005-0000-0000-0000392F0000}"/>
    <cellStyle name="Millares 5 3 3 2 2 5 2" xfId="34122" xr:uid="{00000000-0005-0000-0000-00003A2F0000}"/>
    <cellStyle name="Millares 5 3 3 2 2 6" xfId="35647" xr:uid="{00000000-0005-0000-0000-00003B2F0000}"/>
    <cellStyle name="Millares 5 3 3 2 2 7" xfId="26235" xr:uid="{00000000-0005-0000-0000-00003C2F0000}"/>
    <cellStyle name="Millares 5 3 3 2 2 8" xfId="22459" xr:uid="{00000000-0005-0000-0000-00003D2F0000}"/>
    <cellStyle name="Millares 5 3 3 2 3" xfId="14093" xr:uid="{00000000-0005-0000-0000-00003E2F0000}"/>
    <cellStyle name="Millares 5 3 3 2 3 2" xfId="21178" xr:uid="{00000000-0005-0000-0000-00003F2F0000}"/>
    <cellStyle name="Millares 5 3 3 2 3 2 2" xfId="34367" xr:uid="{00000000-0005-0000-0000-0000402F0000}"/>
    <cellStyle name="Millares 5 3 3 2 3 3" xfId="35892" xr:uid="{00000000-0005-0000-0000-0000412F0000}"/>
    <cellStyle name="Millares 5 3 3 2 3 4" xfId="27284" xr:uid="{00000000-0005-0000-0000-0000422F0000}"/>
    <cellStyle name="Millares 5 3 3 2 3 5" xfId="22704" xr:uid="{00000000-0005-0000-0000-0000432F0000}"/>
    <cellStyle name="Millares 5 3 3 2 4" xfId="15149" xr:uid="{00000000-0005-0000-0000-0000442F0000}"/>
    <cellStyle name="Millares 5 3 3 2 4 2" xfId="36132" xr:uid="{00000000-0005-0000-0000-0000452F0000}"/>
    <cellStyle name="Millares 5 3 3 2 4 3" xfId="28340" xr:uid="{00000000-0005-0000-0000-0000462F0000}"/>
    <cellStyle name="Millares 5 3 3 2 4 4" xfId="22944" xr:uid="{00000000-0005-0000-0000-0000472F0000}"/>
    <cellStyle name="Millares 5 3 3 2 5" xfId="16205" xr:uid="{00000000-0005-0000-0000-0000482F0000}"/>
    <cellStyle name="Millares 5 3 3 2 5 2" xfId="36362" xr:uid="{00000000-0005-0000-0000-0000492F0000}"/>
    <cellStyle name="Millares 5 3 3 2 5 3" xfId="29396" xr:uid="{00000000-0005-0000-0000-00004A2F0000}"/>
    <cellStyle name="Millares 5 3 3 2 5 4" xfId="23174" xr:uid="{00000000-0005-0000-0000-00004B2F0000}"/>
    <cellStyle name="Millares 5 3 3 2 6" xfId="17486" xr:uid="{00000000-0005-0000-0000-00004C2F0000}"/>
    <cellStyle name="Millares 5 3 3 2 6 2" xfId="36617" xr:uid="{00000000-0005-0000-0000-00004D2F0000}"/>
    <cellStyle name="Millares 5 3 3 2 6 3" xfId="30677" xr:uid="{00000000-0005-0000-0000-00004E2F0000}"/>
    <cellStyle name="Millares 5 3 3 2 6 4" xfId="23438" xr:uid="{00000000-0005-0000-0000-00004F2F0000}"/>
    <cellStyle name="Millares 5 3 3 2 7" xfId="18772" xr:uid="{00000000-0005-0000-0000-0000502F0000}"/>
    <cellStyle name="Millares 5 3 3 2 7 2" xfId="36872" xr:uid="{00000000-0005-0000-0000-0000512F0000}"/>
    <cellStyle name="Millares 5 3 3 2 7 3" xfId="31963" xr:uid="{00000000-0005-0000-0000-0000522F0000}"/>
    <cellStyle name="Millares 5 3 3 2 7 4" xfId="23693" xr:uid="{00000000-0005-0000-0000-0000532F0000}"/>
    <cellStyle name="Millares 5 3 3 2 8" xfId="20076" xr:uid="{00000000-0005-0000-0000-0000542F0000}"/>
    <cellStyle name="Millares 5 3 3 2 8 2" xfId="37101" xr:uid="{00000000-0005-0000-0000-0000552F0000}"/>
    <cellStyle name="Millares 5 3 3 2 8 3" xfId="33265" xr:uid="{00000000-0005-0000-0000-0000562F0000}"/>
    <cellStyle name="Millares 5 3 3 2 8 4" xfId="23922" xr:uid="{00000000-0005-0000-0000-0000572F0000}"/>
    <cellStyle name="Millares 5 3 3 2 9" xfId="24151" xr:uid="{00000000-0005-0000-0000-0000582F0000}"/>
    <cellStyle name="Millares 5 3 3 2 9 2" xfId="37330" xr:uid="{00000000-0005-0000-0000-0000592F0000}"/>
    <cellStyle name="Millares 5 3 3 3" xfId="12200" xr:uid="{00000000-0005-0000-0000-00005A2F0000}"/>
    <cellStyle name="Millares 5 3 3 3 10" xfId="25392" xr:uid="{00000000-0005-0000-0000-00005B2F0000}"/>
    <cellStyle name="Millares 5 3 3 3 11" xfId="21698" xr:uid="{00000000-0005-0000-0000-00005C2F0000}"/>
    <cellStyle name="Millares 5 3 3 3 2" xfId="13140" xr:uid="{00000000-0005-0000-0000-00005D2F0000}"/>
    <cellStyle name="Millares 5 3 3 3 2 2" xfId="26331" xr:uid="{00000000-0005-0000-0000-00005E2F0000}"/>
    <cellStyle name="Millares 5 3 3 3 3" xfId="14189" xr:uid="{00000000-0005-0000-0000-00005F2F0000}"/>
    <cellStyle name="Millares 5 3 3 3 3 2" xfId="27380" xr:uid="{00000000-0005-0000-0000-0000602F0000}"/>
    <cellStyle name="Millares 5 3 3 3 4" xfId="15245" xr:uid="{00000000-0005-0000-0000-0000612F0000}"/>
    <cellStyle name="Millares 5 3 3 3 4 2" xfId="28436" xr:uid="{00000000-0005-0000-0000-0000622F0000}"/>
    <cellStyle name="Millares 5 3 3 3 5" xfId="16301" xr:uid="{00000000-0005-0000-0000-0000632F0000}"/>
    <cellStyle name="Millares 5 3 3 3 5 2" xfId="29492" xr:uid="{00000000-0005-0000-0000-0000642F0000}"/>
    <cellStyle name="Millares 5 3 3 3 6" xfId="17582" xr:uid="{00000000-0005-0000-0000-0000652F0000}"/>
    <cellStyle name="Millares 5 3 3 3 6 2" xfId="30773" xr:uid="{00000000-0005-0000-0000-0000662F0000}"/>
    <cellStyle name="Millares 5 3 3 3 7" xfId="18868" xr:uid="{00000000-0005-0000-0000-0000672F0000}"/>
    <cellStyle name="Millares 5 3 3 3 7 2" xfId="32059" xr:uid="{00000000-0005-0000-0000-0000682F0000}"/>
    <cellStyle name="Millares 5 3 3 3 8" xfId="20172" xr:uid="{00000000-0005-0000-0000-0000692F0000}"/>
    <cellStyle name="Millares 5 3 3 3 8 2" xfId="33361" xr:uid="{00000000-0005-0000-0000-00006A2F0000}"/>
    <cellStyle name="Millares 5 3 3 3 9" xfId="34886" xr:uid="{00000000-0005-0000-0000-00006B2F0000}"/>
    <cellStyle name="Millares 5 3 3 4" xfId="12305" xr:uid="{00000000-0005-0000-0000-00006C2F0000}"/>
    <cellStyle name="Millares 5 3 3 4 10" xfId="25497" xr:uid="{00000000-0005-0000-0000-00006D2F0000}"/>
    <cellStyle name="Millares 5 3 3 4 11" xfId="21803" xr:uid="{00000000-0005-0000-0000-00006E2F0000}"/>
    <cellStyle name="Millares 5 3 3 4 2" xfId="13245" xr:uid="{00000000-0005-0000-0000-00006F2F0000}"/>
    <cellStyle name="Millares 5 3 3 4 2 2" xfId="26436" xr:uid="{00000000-0005-0000-0000-0000702F0000}"/>
    <cellStyle name="Millares 5 3 3 4 3" xfId="14294" xr:uid="{00000000-0005-0000-0000-0000712F0000}"/>
    <cellStyle name="Millares 5 3 3 4 3 2" xfId="27485" xr:uid="{00000000-0005-0000-0000-0000722F0000}"/>
    <cellStyle name="Millares 5 3 3 4 4" xfId="15350" xr:uid="{00000000-0005-0000-0000-0000732F0000}"/>
    <cellStyle name="Millares 5 3 3 4 4 2" xfId="28541" xr:uid="{00000000-0005-0000-0000-0000742F0000}"/>
    <cellStyle name="Millares 5 3 3 4 5" xfId="16406" xr:uid="{00000000-0005-0000-0000-0000752F0000}"/>
    <cellStyle name="Millares 5 3 3 4 5 2" xfId="29597" xr:uid="{00000000-0005-0000-0000-0000762F0000}"/>
    <cellStyle name="Millares 5 3 3 4 6" xfId="17687" xr:uid="{00000000-0005-0000-0000-0000772F0000}"/>
    <cellStyle name="Millares 5 3 3 4 6 2" xfId="30878" xr:uid="{00000000-0005-0000-0000-0000782F0000}"/>
    <cellStyle name="Millares 5 3 3 4 7" xfId="18973" xr:uid="{00000000-0005-0000-0000-0000792F0000}"/>
    <cellStyle name="Millares 5 3 3 4 7 2" xfId="32164" xr:uid="{00000000-0005-0000-0000-00007A2F0000}"/>
    <cellStyle name="Millares 5 3 3 4 8" xfId="20277" xr:uid="{00000000-0005-0000-0000-00007B2F0000}"/>
    <cellStyle name="Millares 5 3 3 4 8 2" xfId="33466" xr:uid="{00000000-0005-0000-0000-00007C2F0000}"/>
    <cellStyle name="Millares 5 3 3 4 9" xfId="34991" xr:uid="{00000000-0005-0000-0000-00007D2F0000}"/>
    <cellStyle name="Millares 5 3 3 5" xfId="12470" xr:uid="{00000000-0005-0000-0000-00007E2F0000}"/>
    <cellStyle name="Millares 5 3 3 5 10" xfId="25662" xr:uid="{00000000-0005-0000-0000-00007F2F0000}"/>
    <cellStyle name="Millares 5 3 3 5 11" xfId="21964" xr:uid="{00000000-0005-0000-0000-0000802F0000}"/>
    <cellStyle name="Millares 5 3 3 5 2" xfId="13406" xr:uid="{00000000-0005-0000-0000-0000812F0000}"/>
    <cellStyle name="Millares 5 3 3 5 2 2" xfId="26597" xr:uid="{00000000-0005-0000-0000-0000822F0000}"/>
    <cellStyle name="Millares 5 3 3 5 3" xfId="14455" xr:uid="{00000000-0005-0000-0000-0000832F0000}"/>
    <cellStyle name="Millares 5 3 3 5 3 2" xfId="27646" xr:uid="{00000000-0005-0000-0000-0000842F0000}"/>
    <cellStyle name="Millares 5 3 3 5 4" xfId="15511" xr:uid="{00000000-0005-0000-0000-0000852F0000}"/>
    <cellStyle name="Millares 5 3 3 5 4 2" xfId="28702" xr:uid="{00000000-0005-0000-0000-0000862F0000}"/>
    <cellStyle name="Millares 5 3 3 5 5" xfId="16567" xr:uid="{00000000-0005-0000-0000-0000872F0000}"/>
    <cellStyle name="Millares 5 3 3 5 5 2" xfId="29758" xr:uid="{00000000-0005-0000-0000-0000882F0000}"/>
    <cellStyle name="Millares 5 3 3 5 6" xfId="17848" xr:uid="{00000000-0005-0000-0000-0000892F0000}"/>
    <cellStyle name="Millares 5 3 3 5 6 2" xfId="31039" xr:uid="{00000000-0005-0000-0000-00008A2F0000}"/>
    <cellStyle name="Millares 5 3 3 5 7" xfId="19134" xr:uid="{00000000-0005-0000-0000-00008B2F0000}"/>
    <cellStyle name="Millares 5 3 3 5 7 2" xfId="32325" xr:uid="{00000000-0005-0000-0000-00008C2F0000}"/>
    <cellStyle name="Millares 5 3 3 5 8" xfId="20438" xr:uid="{00000000-0005-0000-0000-00008D2F0000}"/>
    <cellStyle name="Millares 5 3 3 5 8 2" xfId="33627" xr:uid="{00000000-0005-0000-0000-00008E2F0000}"/>
    <cellStyle name="Millares 5 3 3 5 9" xfId="35152" xr:uid="{00000000-0005-0000-0000-00008F2F0000}"/>
    <cellStyle name="Millares 5 3 3 6" xfId="12584" xr:uid="{00000000-0005-0000-0000-0000902F0000}"/>
    <cellStyle name="Millares 5 3 3 6 10" xfId="25776" xr:uid="{00000000-0005-0000-0000-0000912F0000}"/>
    <cellStyle name="Millares 5 3 3 6 11" xfId="22078" xr:uid="{00000000-0005-0000-0000-0000922F0000}"/>
    <cellStyle name="Millares 5 3 3 6 2" xfId="13520" xr:uid="{00000000-0005-0000-0000-0000932F0000}"/>
    <cellStyle name="Millares 5 3 3 6 2 2" xfId="26711" xr:uid="{00000000-0005-0000-0000-0000942F0000}"/>
    <cellStyle name="Millares 5 3 3 6 3" xfId="14569" xr:uid="{00000000-0005-0000-0000-0000952F0000}"/>
    <cellStyle name="Millares 5 3 3 6 3 2" xfId="27760" xr:uid="{00000000-0005-0000-0000-0000962F0000}"/>
    <cellStyle name="Millares 5 3 3 6 4" xfId="15625" xr:uid="{00000000-0005-0000-0000-0000972F0000}"/>
    <cellStyle name="Millares 5 3 3 6 4 2" xfId="28816" xr:uid="{00000000-0005-0000-0000-0000982F0000}"/>
    <cellStyle name="Millares 5 3 3 6 5" xfId="16681" xr:uid="{00000000-0005-0000-0000-0000992F0000}"/>
    <cellStyle name="Millares 5 3 3 6 5 2" xfId="29872" xr:uid="{00000000-0005-0000-0000-00009A2F0000}"/>
    <cellStyle name="Millares 5 3 3 6 6" xfId="17962" xr:uid="{00000000-0005-0000-0000-00009B2F0000}"/>
    <cellStyle name="Millares 5 3 3 6 6 2" xfId="31153" xr:uid="{00000000-0005-0000-0000-00009C2F0000}"/>
    <cellStyle name="Millares 5 3 3 6 7" xfId="19248" xr:uid="{00000000-0005-0000-0000-00009D2F0000}"/>
    <cellStyle name="Millares 5 3 3 6 7 2" xfId="32439" xr:uid="{00000000-0005-0000-0000-00009E2F0000}"/>
    <cellStyle name="Millares 5 3 3 6 8" xfId="20552" xr:uid="{00000000-0005-0000-0000-00009F2F0000}"/>
    <cellStyle name="Millares 5 3 3 6 8 2" xfId="33741" xr:uid="{00000000-0005-0000-0000-0000A02F0000}"/>
    <cellStyle name="Millares 5 3 3 6 9" xfId="35266" xr:uid="{00000000-0005-0000-0000-0000A12F0000}"/>
    <cellStyle name="Millares 5 3 3 7" xfId="13671" xr:uid="{00000000-0005-0000-0000-0000A22F0000}"/>
    <cellStyle name="Millares 5 3 3 7 10" xfId="22229" xr:uid="{00000000-0005-0000-0000-0000A32F0000}"/>
    <cellStyle name="Millares 5 3 3 7 2" xfId="14720" xr:uid="{00000000-0005-0000-0000-0000A42F0000}"/>
    <cellStyle name="Millares 5 3 3 7 2 2" xfId="27911" xr:uid="{00000000-0005-0000-0000-0000A52F0000}"/>
    <cellStyle name="Millares 5 3 3 7 3" xfId="15776" xr:uid="{00000000-0005-0000-0000-0000A62F0000}"/>
    <cellStyle name="Millares 5 3 3 7 3 2" xfId="28967" xr:uid="{00000000-0005-0000-0000-0000A72F0000}"/>
    <cellStyle name="Millares 5 3 3 7 4" xfId="16832" xr:uid="{00000000-0005-0000-0000-0000A82F0000}"/>
    <cellStyle name="Millares 5 3 3 7 4 2" xfId="30023" xr:uid="{00000000-0005-0000-0000-0000A92F0000}"/>
    <cellStyle name="Millares 5 3 3 7 5" xfId="18113" xr:uid="{00000000-0005-0000-0000-0000AA2F0000}"/>
    <cellStyle name="Millares 5 3 3 7 5 2" xfId="31304" xr:uid="{00000000-0005-0000-0000-0000AB2F0000}"/>
    <cellStyle name="Millares 5 3 3 7 6" xfId="19399" xr:uid="{00000000-0005-0000-0000-0000AC2F0000}"/>
    <cellStyle name="Millares 5 3 3 7 6 2" xfId="32590" xr:uid="{00000000-0005-0000-0000-0000AD2F0000}"/>
    <cellStyle name="Millares 5 3 3 7 7" xfId="20703" xr:uid="{00000000-0005-0000-0000-0000AE2F0000}"/>
    <cellStyle name="Millares 5 3 3 7 7 2" xfId="33892" xr:uid="{00000000-0005-0000-0000-0000AF2F0000}"/>
    <cellStyle name="Millares 5 3 3 7 8" xfId="35417" xr:uid="{00000000-0005-0000-0000-0000B02F0000}"/>
    <cellStyle name="Millares 5 3 3 7 9" xfId="26862" xr:uid="{00000000-0005-0000-0000-0000B12F0000}"/>
    <cellStyle name="Millares 5 3 3 8" xfId="16954" xr:uid="{00000000-0005-0000-0000-0000B22F0000}"/>
    <cellStyle name="Millares 5 3 3 8 2" xfId="18234" xr:uid="{00000000-0005-0000-0000-0000B32F0000}"/>
    <cellStyle name="Millares 5 3 3 8 2 2" xfId="31425" xr:uid="{00000000-0005-0000-0000-0000B42F0000}"/>
    <cellStyle name="Millares 5 3 3 8 3" xfId="19520" xr:uid="{00000000-0005-0000-0000-0000B52F0000}"/>
    <cellStyle name="Millares 5 3 3 8 3 2" xfId="32711" xr:uid="{00000000-0005-0000-0000-0000B62F0000}"/>
    <cellStyle name="Millares 5 3 3 8 4" xfId="20824" xr:uid="{00000000-0005-0000-0000-0000B72F0000}"/>
    <cellStyle name="Millares 5 3 3 8 4 2" xfId="34013" xr:uid="{00000000-0005-0000-0000-0000B82F0000}"/>
    <cellStyle name="Millares 5 3 3 8 5" xfId="35538" xr:uid="{00000000-0005-0000-0000-0000B92F0000}"/>
    <cellStyle name="Millares 5 3 3 8 6" xfId="30145" xr:uid="{00000000-0005-0000-0000-0000BA2F0000}"/>
    <cellStyle name="Millares 5 3 3 8 7" xfId="22350" xr:uid="{00000000-0005-0000-0000-0000BB2F0000}"/>
    <cellStyle name="Millares 5 3 3 9" xfId="21069" xr:uid="{00000000-0005-0000-0000-0000BC2F0000}"/>
    <cellStyle name="Millares 5 3 3 9 2" xfId="35783" xr:uid="{00000000-0005-0000-0000-0000BD2F0000}"/>
    <cellStyle name="Millares 5 3 3 9 3" xfId="34258" xr:uid="{00000000-0005-0000-0000-0000BE2F0000}"/>
    <cellStyle name="Millares 5 3 3 9 4" xfId="22595" xr:uid="{00000000-0005-0000-0000-0000BF2F0000}"/>
    <cellStyle name="Millares 5 3 4" xfId="11952" xr:uid="{00000000-0005-0000-0000-0000C02F0000}"/>
    <cellStyle name="Millares 5 3 4 10" xfId="24348" xr:uid="{00000000-0005-0000-0000-0000C12F0000}"/>
    <cellStyle name="Millares 5 3 4 10 2" xfId="37527" xr:uid="{00000000-0005-0000-0000-0000C22F0000}"/>
    <cellStyle name="Millares 5 3 4 11" xfId="24599" xr:uid="{00000000-0005-0000-0000-0000C32F0000}"/>
    <cellStyle name="Millares 5 3 4 11 2" xfId="37778" xr:uid="{00000000-0005-0000-0000-0000C42F0000}"/>
    <cellStyle name="Millares 5 3 4 12" xfId="34641" xr:uid="{00000000-0005-0000-0000-0000C52F0000}"/>
    <cellStyle name="Millares 5 3 4 13" xfId="25144" xr:uid="{00000000-0005-0000-0000-0000C62F0000}"/>
    <cellStyle name="Millares 5 3 4 14" xfId="21453" xr:uid="{00000000-0005-0000-0000-0000C72F0000}"/>
    <cellStyle name="Millares 5 3 4 2" xfId="12895" xr:uid="{00000000-0005-0000-0000-0000C82F0000}"/>
    <cellStyle name="Millares 5 3 4 2 2" xfId="17031" xr:uid="{00000000-0005-0000-0000-0000C92F0000}"/>
    <cellStyle name="Millares 5 3 4 2 2 2" xfId="30222" xr:uid="{00000000-0005-0000-0000-0000CA2F0000}"/>
    <cellStyle name="Millares 5 3 4 2 3" xfId="18311" xr:uid="{00000000-0005-0000-0000-0000CB2F0000}"/>
    <cellStyle name="Millares 5 3 4 2 3 2" xfId="31502" xr:uid="{00000000-0005-0000-0000-0000CC2F0000}"/>
    <cellStyle name="Millares 5 3 4 2 4" xfId="19597" xr:uid="{00000000-0005-0000-0000-0000CD2F0000}"/>
    <cellStyle name="Millares 5 3 4 2 4 2" xfId="32788" xr:uid="{00000000-0005-0000-0000-0000CE2F0000}"/>
    <cellStyle name="Millares 5 3 4 2 5" xfId="20901" xr:uid="{00000000-0005-0000-0000-0000CF2F0000}"/>
    <cellStyle name="Millares 5 3 4 2 5 2" xfId="34090" xr:uid="{00000000-0005-0000-0000-0000D02F0000}"/>
    <cellStyle name="Millares 5 3 4 2 6" xfId="35615" xr:uid="{00000000-0005-0000-0000-0000D12F0000}"/>
    <cellStyle name="Millares 5 3 4 2 7" xfId="26086" xr:uid="{00000000-0005-0000-0000-0000D22F0000}"/>
    <cellStyle name="Millares 5 3 4 2 8" xfId="22427" xr:uid="{00000000-0005-0000-0000-0000D32F0000}"/>
    <cellStyle name="Millares 5 3 4 3" xfId="13944" xr:uid="{00000000-0005-0000-0000-0000D42F0000}"/>
    <cellStyle name="Millares 5 3 4 3 2" xfId="21146" xr:uid="{00000000-0005-0000-0000-0000D52F0000}"/>
    <cellStyle name="Millares 5 3 4 3 2 2" xfId="34335" xr:uid="{00000000-0005-0000-0000-0000D62F0000}"/>
    <cellStyle name="Millares 5 3 4 3 3" xfId="35860" xr:uid="{00000000-0005-0000-0000-0000D72F0000}"/>
    <cellStyle name="Millares 5 3 4 3 4" xfId="27135" xr:uid="{00000000-0005-0000-0000-0000D82F0000}"/>
    <cellStyle name="Millares 5 3 4 3 5" xfId="22672" xr:uid="{00000000-0005-0000-0000-0000D92F0000}"/>
    <cellStyle name="Millares 5 3 4 4" xfId="15000" xr:uid="{00000000-0005-0000-0000-0000DA2F0000}"/>
    <cellStyle name="Millares 5 3 4 4 2" xfId="36100" xr:uid="{00000000-0005-0000-0000-0000DB2F0000}"/>
    <cellStyle name="Millares 5 3 4 4 3" xfId="28191" xr:uid="{00000000-0005-0000-0000-0000DC2F0000}"/>
    <cellStyle name="Millares 5 3 4 4 4" xfId="22912" xr:uid="{00000000-0005-0000-0000-0000DD2F0000}"/>
    <cellStyle name="Millares 5 3 4 5" xfId="16056" xr:uid="{00000000-0005-0000-0000-0000DE2F0000}"/>
    <cellStyle name="Millares 5 3 4 5 2" xfId="36330" xr:uid="{00000000-0005-0000-0000-0000DF2F0000}"/>
    <cellStyle name="Millares 5 3 4 5 3" xfId="29247" xr:uid="{00000000-0005-0000-0000-0000E02F0000}"/>
    <cellStyle name="Millares 5 3 4 5 4" xfId="23142" xr:uid="{00000000-0005-0000-0000-0000E12F0000}"/>
    <cellStyle name="Millares 5 3 4 6" xfId="17337" xr:uid="{00000000-0005-0000-0000-0000E22F0000}"/>
    <cellStyle name="Millares 5 3 4 6 2" xfId="36585" xr:uid="{00000000-0005-0000-0000-0000E32F0000}"/>
    <cellStyle name="Millares 5 3 4 6 3" xfId="30528" xr:uid="{00000000-0005-0000-0000-0000E42F0000}"/>
    <cellStyle name="Millares 5 3 4 6 4" xfId="23406" xr:uid="{00000000-0005-0000-0000-0000E52F0000}"/>
    <cellStyle name="Millares 5 3 4 7" xfId="18623" xr:uid="{00000000-0005-0000-0000-0000E62F0000}"/>
    <cellStyle name="Millares 5 3 4 7 2" xfId="36840" xr:uid="{00000000-0005-0000-0000-0000E72F0000}"/>
    <cellStyle name="Millares 5 3 4 7 3" xfId="31814" xr:uid="{00000000-0005-0000-0000-0000E82F0000}"/>
    <cellStyle name="Millares 5 3 4 7 4" xfId="23661" xr:uid="{00000000-0005-0000-0000-0000E92F0000}"/>
    <cellStyle name="Millares 5 3 4 8" xfId="19927" xr:uid="{00000000-0005-0000-0000-0000EA2F0000}"/>
    <cellStyle name="Millares 5 3 4 8 2" xfId="37069" xr:uid="{00000000-0005-0000-0000-0000EB2F0000}"/>
    <cellStyle name="Millares 5 3 4 8 3" xfId="33116" xr:uid="{00000000-0005-0000-0000-0000EC2F0000}"/>
    <cellStyle name="Millares 5 3 4 8 4" xfId="23890" xr:uid="{00000000-0005-0000-0000-0000ED2F0000}"/>
    <cellStyle name="Millares 5 3 4 9" xfId="24119" xr:uid="{00000000-0005-0000-0000-0000EE2F0000}"/>
    <cellStyle name="Millares 5 3 4 9 2" xfId="37298" xr:uid="{00000000-0005-0000-0000-0000EF2F0000}"/>
    <cellStyle name="Millares 5 3 5" xfId="11997" xr:uid="{00000000-0005-0000-0000-0000F02F0000}"/>
    <cellStyle name="Millares 5 3 5 10" xfId="25189" xr:uid="{00000000-0005-0000-0000-0000F12F0000}"/>
    <cellStyle name="Millares 5 3 5 11" xfId="21496" xr:uid="{00000000-0005-0000-0000-0000F22F0000}"/>
    <cellStyle name="Millares 5 3 5 2" xfId="12938" xr:uid="{00000000-0005-0000-0000-0000F32F0000}"/>
    <cellStyle name="Millares 5 3 5 2 2" xfId="26129" xr:uid="{00000000-0005-0000-0000-0000F42F0000}"/>
    <cellStyle name="Millares 5 3 5 3" xfId="13987" xr:uid="{00000000-0005-0000-0000-0000F52F0000}"/>
    <cellStyle name="Millares 5 3 5 3 2" xfId="27178" xr:uid="{00000000-0005-0000-0000-0000F62F0000}"/>
    <cellStyle name="Millares 5 3 5 4" xfId="15043" xr:uid="{00000000-0005-0000-0000-0000F72F0000}"/>
    <cellStyle name="Millares 5 3 5 4 2" xfId="28234" xr:uid="{00000000-0005-0000-0000-0000F82F0000}"/>
    <cellStyle name="Millares 5 3 5 5" xfId="16099" xr:uid="{00000000-0005-0000-0000-0000F92F0000}"/>
    <cellStyle name="Millares 5 3 5 5 2" xfId="29290" xr:uid="{00000000-0005-0000-0000-0000FA2F0000}"/>
    <cellStyle name="Millares 5 3 5 6" xfId="17380" xr:uid="{00000000-0005-0000-0000-0000FB2F0000}"/>
    <cellStyle name="Millares 5 3 5 6 2" xfId="30571" xr:uid="{00000000-0005-0000-0000-0000FC2F0000}"/>
    <cellStyle name="Millares 5 3 5 7" xfId="18666" xr:uid="{00000000-0005-0000-0000-0000FD2F0000}"/>
    <cellStyle name="Millares 5 3 5 7 2" xfId="31857" xr:uid="{00000000-0005-0000-0000-0000FE2F0000}"/>
    <cellStyle name="Millares 5 3 5 8" xfId="19970" xr:uid="{00000000-0005-0000-0000-0000FF2F0000}"/>
    <cellStyle name="Millares 5 3 5 8 2" xfId="33159" xr:uid="{00000000-0005-0000-0000-000000300000}"/>
    <cellStyle name="Millares 5 3 5 9" xfId="34684" xr:uid="{00000000-0005-0000-0000-000001300000}"/>
    <cellStyle name="Millares 5 3 6" xfId="12072" xr:uid="{00000000-0005-0000-0000-000002300000}"/>
    <cellStyle name="Millares 5 3 6 10" xfId="25264" xr:uid="{00000000-0005-0000-0000-000003300000}"/>
    <cellStyle name="Millares 5 3 6 11" xfId="21570" xr:uid="{00000000-0005-0000-0000-000004300000}"/>
    <cellStyle name="Millares 5 3 6 2" xfId="13012" xr:uid="{00000000-0005-0000-0000-000005300000}"/>
    <cellStyle name="Millares 5 3 6 2 2" xfId="26203" xr:uid="{00000000-0005-0000-0000-000006300000}"/>
    <cellStyle name="Millares 5 3 6 3" xfId="14061" xr:uid="{00000000-0005-0000-0000-000007300000}"/>
    <cellStyle name="Millares 5 3 6 3 2" xfId="27252" xr:uid="{00000000-0005-0000-0000-000008300000}"/>
    <cellStyle name="Millares 5 3 6 4" xfId="15117" xr:uid="{00000000-0005-0000-0000-000009300000}"/>
    <cellStyle name="Millares 5 3 6 4 2" xfId="28308" xr:uid="{00000000-0005-0000-0000-00000A300000}"/>
    <cellStyle name="Millares 5 3 6 5" xfId="16173" xr:uid="{00000000-0005-0000-0000-00000B300000}"/>
    <cellStyle name="Millares 5 3 6 5 2" xfId="29364" xr:uid="{00000000-0005-0000-0000-00000C300000}"/>
    <cellStyle name="Millares 5 3 6 6" xfId="17454" xr:uid="{00000000-0005-0000-0000-00000D300000}"/>
    <cellStyle name="Millares 5 3 6 6 2" xfId="30645" xr:uid="{00000000-0005-0000-0000-00000E300000}"/>
    <cellStyle name="Millares 5 3 6 7" xfId="18740" xr:uid="{00000000-0005-0000-0000-00000F300000}"/>
    <cellStyle name="Millares 5 3 6 7 2" xfId="31931" xr:uid="{00000000-0005-0000-0000-000010300000}"/>
    <cellStyle name="Millares 5 3 6 8" xfId="20044" xr:uid="{00000000-0005-0000-0000-000011300000}"/>
    <cellStyle name="Millares 5 3 6 8 2" xfId="33233" xr:uid="{00000000-0005-0000-0000-000012300000}"/>
    <cellStyle name="Millares 5 3 6 9" xfId="34758" xr:uid="{00000000-0005-0000-0000-000013300000}"/>
    <cellStyle name="Millares 5 3 7" xfId="12168" xr:uid="{00000000-0005-0000-0000-000014300000}"/>
    <cellStyle name="Millares 5 3 7 10" xfId="25360" xr:uid="{00000000-0005-0000-0000-000015300000}"/>
    <cellStyle name="Millares 5 3 7 11" xfId="21666" xr:uid="{00000000-0005-0000-0000-000016300000}"/>
    <cellStyle name="Millares 5 3 7 2" xfId="13108" xr:uid="{00000000-0005-0000-0000-000017300000}"/>
    <cellStyle name="Millares 5 3 7 2 2" xfId="26299" xr:uid="{00000000-0005-0000-0000-000018300000}"/>
    <cellStyle name="Millares 5 3 7 3" xfId="14157" xr:uid="{00000000-0005-0000-0000-000019300000}"/>
    <cellStyle name="Millares 5 3 7 3 2" xfId="27348" xr:uid="{00000000-0005-0000-0000-00001A300000}"/>
    <cellStyle name="Millares 5 3 7 4" xfId="15213" xr:uid="{00000000-0005-0000-0000-00001B300000}"/>
    <cellStyle name="Millares 5 3 7 4 2" xfId="28404" xr:uid="{00000000-0005-0000-0000-00001C300000}"/>
    <cellStyle name="Millares 5 3 7 5" xfId="16269" xr:uid="{00000000-0005-0000-0000-00001D300000}"/>
    <cellStyle name="Millares 5 3 7 5 2" xfId="29460" xr:uid="{00000000-0005-0000-0000-00001E300000}"/>
    <cellStyle name="Millares 5 3 7 6" xfId="17550" xr:uid="{00000000-0005-0000-0000-00001F300000}"/>
    <cellStyle name="Millares 5 3 7 6 2" xfId="30741" xr:uid="{00000000-0005-0000-0000-000020300000}"/>
    <cellStyle name="Millares 5 3 7 7" xfId="18836" xr:uid="{00000000-0005-0000-0000-000021300000}"/>
    <cellStyle name="Millares 5 3 7 7 2" xfId="32027" xr:uid="{00000000-0005-0000-0000-000022300000}"/>
    <cellStyle name="Millares 5 3 7 8" xfId="20140" xr:uid="{00000000-0005-0000-0000-000023300000}"/>
    <cellStyle name="Millares 5 3 7 8 2" xfId="33329" xr:uid="{00000000-0005-0000-0000-000024300000}"/>
    <cellStyle name="Millares 5 3 7 9" xfId="34854" xr:uid="{00000000-0005-0000-0000-000025300000}"/>
    <cellStyle name="Millares 5 3 8" xfId="12273" xr:uid="{00000000-0005-0000-0000-000026300000}"/>
    <cellStyle name="Millares 5 3 8 10" xfId="25465" xr:uid="{00000000-0005-0000-0000-000027300000}"/>
    <cellStyle name="Millares 5 3 8 11" xfId="21771" xr:uid="{00000000-0005-0000-0000-000028300000}"/>
    <cellStyle name="Millares 5 3 8 2" xfId="13213" xr:uid="{00000000-0005-0000-0000-000029300000}"/>
    <cellStyle name="Millares 5 3 8 2 2" xfId="26404" xr:uid="{00000000-0005-0000-0000-00002A300000}"/>
    <cellStyle name="Millares 5 3 8 3" xfId="14262" xr:uid="{00000000-0005-0000-0000-00002B300000}"/>
    <cellStyle name="Millares 5 3 8 3 2" xfId="27453" xr:uid="{00000000-0005-0000-0000-00002C300000}"/>
    <cellStyle name="Millares 5 3 8 4" xfId="15318" xr:uid="{00000000-0005-0000-0000-00002D300000}"/>
    <cellStyle name="Millares 5 3 8 4 2" xfId="28509" xr:uid="{00000000-0005-0000-0000-00002E300000}"/>
    <cellStyle name="Millares 5 3 8 5" xfId="16374" xr:uid="{00000000-0005-0000-0000-00002F300000}"/>
    <cellStyle name="Millares 5 3 8 5 2" xfId="29565" xr:uid="{00000000-0005-0000-0000-000030300000}"/>
    <cellStyle name="Millares 5 3 8 6" xfId="17655" xr:uid="{00000000-0005-0000-0000-000031300000}"/>
    <cellStyle name="Millares 5 3 8 6 2" xfId="30846" xr:uid="{00000000-0005-0000-0000-000032300000}"/>
    <cellStyle name="Millares 5 3 8 7" xfId="18941" xr:uid="{00000000-0005-0000-0000-000033300000}"/>
    <cellStyle name="Millares 5 3 8 7 2" xfId="32132" xr:uid="{00000000-0005-0000-0000-000034300000}"/>
    <cellStyle name="Millares 5 3 8 8" xfId="20245" xr:uid="{00000000-0005-0000-0000-000035300000}"/>
    <cellStyle name="Millares 5 3 8 8 2" xfId="33434" xr:uid="{00000000-0005-0000-0000-000036300000}"/>
    <cellStyle name="Millares 5 3 8 9" xfId="34959" xr:uid="{00000000-0005-0000-0000-000037300000}"/>
    <cellStyle name="Millares 5 3 9" xfId="12438" xr:uid="{00000000-0005-0000-0000-000038300000}"/>
    <cellStyle name="Millares 5 3 9 10" xfId="25630" xr:uid="{00000000-0005-0000-0000-000039300000}"/>
    <cellStyle name="Millares 5 3 9 11" xfId="21932" xr:uid="{00000000-0005-0000-0000-00003A300000}"/>
    <cellStyle name="Millares 5 3 9 2" xfId="13374" xr:uid="{00000000-0005-0000-0000-00003B300000}"/>
    <cellStyle name="Millares 5 3 9 2 2" xfId="26565" xr:uid="{00000000-0005-0000-0000-00003C300000}"/>
    <cellStyle name="Millares 5 3 9 3" xfId="14423" xr:uid="{00000000-0005-0000-0000-00003D300000}"/>
    <cellStyle name="Millares 5 3 9 3 2" xfId="27614" xr:uid="{00000000-0005-0000-0000-00003E300000}"/>
    <cellStyle name="Millares 5 3 9 4" xfId="15479" xr:uid="{00000000-0005-0000-0000-00003F300000}"/>
    <cellStyle name="Millares 5 3 9 4 2" xfId="28670" xr:uid="{00000000-0005-0000-0000-000040300000}"/>
    <cellStyle name="Millares 5 3 9 5" xfId="16535" xr:uid="{00000000-0005-0000-0000-000041300000}"/>
    <cellStyle name="Millares 5 3 9 5 2" xfId="29726" xr:uid="{00000000-0005-0000-0000-000042300000}"/>
    <cellStyle name="Millares 5 3 9 6" xfId="17816" xr:uid="{00000000-0005-0000-0000-000043300000}"/>
    <cellStyle name="Millares 5 3 9 6 2" xfId="31007" xr:uid="{00000000-0005-0000-0000-000044300000}"/>
    <cellStyle name="Millares 5 3 9 7" xfId="19102" xr:uid="{00000000-0005-0000-0000-000045300000}"/>
    <cellStyle name="Millares 5 3 9 7 2" xfId="32293" xr:uid="{00000000-0005-0000-0000-000046300000}"/>
    <cellStyle name="Millares 5 3 9 8" xfId="20406" xr:uid="{00000000-0005-0000-0000-000047300000}"/>
    <cellStyle name="Millares 5 3 9 8 2" xfId="33595" xr:uid="{00000000-0005-0000-0000-000048300000}"/>
    <cellStyle name="Millares 5 3 9 9" xfId="35120" xr:uid="{00000000-0005-0000-0000-000049300000}"/>
    <cellStyle name="Millares 5 4" xfId="172" xr:uid="{00000000-0005-0000-0000-00004A300000}"/>
    <cellStyle name="Millares 5 4 10" xfId="16970" xr:uid="{00000000-0005-0000-0000-00004B300000}"/>
    <cellStyle name="Millares 5 4 10 2" xfId="18250" xr:uid="{00000000-0005-0000-0000-00004C300000}"/>
    <cellStyle name="Millares 5 4 10 2 2" xfId="31441" xr:uid="{00000000-0005-0000-0000-00004D300000}"/>
    <cellStyle name="Millares 5 4 10 3" xfId="19536" xr:uid="{00000000-0005-0000-0000-00004E300000}"/>
    <cellStyle name="Millares 5 4 10 3 2" xfId="32727" xr:uid="{00000000-0005-0000-0000-00004F300000}"/>
    <cellStyle name="Millares 5 4 10 4" xfId="20840" xr:uid="{00000000-0005-0000-0000-000050300000}"/>
    <cellStyle name="Millares 5 4 10 4 2" xfId="34029" xr:uid="{00000000-0005-0000-0000-000051300000}"/>
    <cellStyle name="Millares 5 4 10 5" xfId="35554" xr:uid="{00000000-0005-0000-0000-000052300000}"/>
    <cellStyle name="Millares 5 4 10 6" xfId="30161" xr:uid="{00000000-0005-0000-0000-000053300000}"/>
    <cellStyle name="Millares 5 4 10 7" xfId="22366" xr:uid="{00000000-0005-0000-0000-000054300000}"/>
    <cellStyle name="Millares 5 4 11" xfId="21085" xr:uid="{00000000-0005-0000-0000-000055300000}"/>
    <cellStyle name="Millares 5 4 11 2" xfId="35799" xr:uid="{00000000-0005-0000-0000-000056300000}"/>
    <cellStyle name="Millares 5 4 11 3" xfId="34274" xr:uid="{00000000-0005-0000-0000-000057300000}"/>
    <cellStyle name="Millares 5 4 11 4" xfId="22611" xr:uid="{00000000-0005-0000-0000-000058300000}"/>
    <cellStyle name="Millares 5 4 12" xfId="22851" xr:uid="{00000000-0005-0000-0000-000059300000}"/>
    <cellStyle name="Millares 5 4 12 2" xfId="36039" xr:uid="{00000000-0005-0000-0000-00005A300000}"/>
    <cellStyle name="Millares 5 4 13" xfId="23081" xr:uid="{00000000-0005-0000-0000-00005B300000}"/>
    <cellStyle name="Millares 5 4 13 2" xfId="36269" xr:uid="{00000000-0005-0000-0000-00005C300000}"/>
    <cellStyle name="Millares 5 4 14" xfId="23345" xr:uid="{00000000-0005-0000-0000-00005D300000}"/>
    <cellStyle name="Millares 5 4 14 2" xfId="36524" xr:uid="{00000000-0005-0000-0000-00005E300000}"/>
    <cellStyle name="Millares 5 4 15" xfId="23600" xr:uid="{00000000-0005-0000-0000-00005F300000}"/>
    <cellStyle name="Millares 5 4 15 2" xfId="36779" xr:uid="{00000000-0005-0000-0000-000060300000}"/>
    <cellStyle name="Millares 5 4 16" xfId="23829" xr:uid="{00000000-0005-0000-0000-000061300000}"/>
    <cellStyle name="Millares 5 4 16 2" xfId="37008" xr:uid="{00000000-0005-0000-0000-000062300000}"/>
    <cellStyle name="Millares 5 4 17" xfId="24058" xr:uid="{00000000-0005-0000-0000-000063300000}"/>
    <cellStyle name="Millares 5 4 17 2" xfId="37237" xr:uid="{00000000-0005-0000-0000-000064300000}"/>
    <cellStyle name="Millares 5 4 18" xfId="24287" xr:uid="{00000000-0005-0000-0000-000065300000}"/>
    <cellStyle name="Millares 5 4 18 2" xfId="37466" xr:uid="{00000000-0005-0000-0000-000066300000}"/>
    <cellStyle name="Millares 5 4 19" xfId="24538" xr:uid="{00000000-0005-0000-0000-000067300000}"/>
    <cellStyle name="Millares 5 4 19 2" xfId="37717" xr:uid="{00000000-0005-0000-0000-000068300000}"/>
    <cellStyle name="Millares 5 4 2" xfId="4457" xr:uid="{00000000-0005-0000-0000-000069300000}"/>
    <cellStyle name="Millares 5 4 2 10" xfId="24396" xr:uid="{00000000-0005-0000-0000-00006A300000}"/>
    <cellStyle name="Millares 5 4 2 10 2" xfId="37575" xr:uid="{00000000-0005-0000-0000-00006B300000}"/>
    <cellStyle name="Millares 5 4 2 11" xfId="24647" xr:uid="{00000000-0005-0000-0000-00006C300000}"/>
    <cellStyle name="Millares 5 4 2 11 2" xfId="37826" xr:uid="{00000000-0005-0000-0000-00006D300000}"/>
    <cellStyle name="Millares 5 4 2 12" xfId="24972" xr:uid="{00000000-0005-0000-0000-00006E300000}"/>
    <cellStyle name="Millares 5 4 2 2" xfId="17079" xr:uid="{00000000-0005-0000-0000-00006F300000}"/>
    <cellStyle name="Millares 5 4 2 2 2" xfId="18359" xr:uid="{00000000-0005-0000-0000-000070300000}"/>
    <cellStyle name="Millares 5 4 2 2 2 2" xfId="31550" xr:uid="{00000000-0005-0000-0000-000071300000}"/>
    <cellStyle name="Millares 5 4 2 2 3" xfId="19645" xr:uid="{00000000-0005-0000-0000-000072300000}"/>
    <cellStyle name="Millares 5 4 2 2 3 2" xfId="32836" xr:uid="{00000000-0005-0000-0000-000073300000}"/>
    <cellStyle name="Millares 5 4 2 2 4" xfId="20949" xr:uid="{00000000-0005-0000-0000-000074300000}"/>
    <cellStyle name="Millares 5 4 2 2 4 2" xfId="34138" xr:uid="{00000000-0005-0000-0000-000075300000}"/>
    <cellStyle name="Millares 5 4 2 2 5" xfId="35663" xr:uid="{00000000-0005-0000-0000-000076300000}"/>
    <cellStyle name="Millares 5 4 2 2 6" xfId="30270" xr:uid="{00000000-0005-0000-0000-000077300000}"/>
    <cellStyle name="Millares 5 4 2 2 7" xfId="22475" xr:uid="{00000000-0005-0000-0000-000078300000}"/>
    <cellStyle name="Millares 5 4 2 3" xfId="21194" xr:uid="{00000000-0005-0000-0000-000079300000}"/>
    <cellStyle name="Millares 5 4 2 3 2" xfId="35908" xr:uid="{00000000-0005-0000-0000-00007A300000}"/>
    <cellStyle name="Millares 5 4 2 3 3" xfId="34383" xr:uid="{00000000-0005-0000-0000-00007B300000}"/>
    <cellStyle name="Millares 5 4 2 3 4" xfId="22720" xr:uid="{00000000-0005-0000-0000-00007C300000}"/>
    <cellStyle name="Millares 5 4 2 4" xfId="22960" xr:uid="{00000000-0005-0000-0000-00007D300000}"/>
    <cellStyle name="Millares 5 4 2 4 2" xfId="36148" xr:uid="{00000000-0005-0000-0000-00007E300000}"/>
    <cellStyle name="Millares 5 4 2 5" xfId="23190" xr:uid="{00000000-0005-0000-0000-00007F300000}"/>
    <cellStyle name="Millares 5 4 2 5 2" xfId="36378" xr:uid="{00000000-0005-0000-0000-000080300000}"/>
    <cellStyle name="Millares 5 4 2 6" xfId="23454" xr:uid="{00000000-0005-0000-0000-000081300000}"/>
    <cellStyle name="Millares 5 4 2 6 2" xfId="36633" xr:uid="{00000000-0005-0000-0000-000082300000}"/>
    <cellStyle name="Millares 5 4 2 7" xfId="23709" xr:uid="{00000000-0005-0000-0000-000083300000}"/>
    <cellStyle name="Millares 5 4 2 7 2" xfId="36888" xr:uid="{00000000-0005-0000-0000-000084300000}"/>
    <cellStyle name="Millares 5 4 2 8" xfId="23938" xr:uid="{00000000-0005-0000-0000-000085300000}"/>
    <cellStyle name="Millares 5 4 2 8 2" xfId="37117" xr:uid="{00000000-0005-0000-0000-000086300000}"/>
    <cellStyle name="Millares 5 4 2 9" xfId="24167" xr:uid="{00000000-0005-0000-0000-000087300000}"/>
    <cellStyle name="Millares 5 4 2 9 2" xfId="37346" xr:uid="{00000000-0005-0000-0000-000088300000}"/>
    <cellStyle name="Millares 5 4 20" xfId="24840" xr:uid="{00000000-0005-0000-0000-000089300000}"/>
    <cellStyle name="Millares 5 4 3" xfId="12013" xr:uid="{00000000-0005-0000-0000-00008A300000}"/>
    <cellStyle name="Millares 5 4 3 10" xfId="25205" xr:uid="{00000000-0005-0000-0000-00008B300000}"/>
    <cellStyle name="Millares 5 4 3 11" xfId="21512" xr:uid="{00000000-0005-0000-0000-00008C300000}"/>
    <cellStyle name="Millares 5 4 3 2" xfId="12954" xr:uid="{00000000-0005-0000-0000-00008D300000}"/>
    <cellStyle name="Millares 5 4 3 2 2" xfId="26145" xr:uid="{00000000-0005-0000-0000-00008E300000}"/>
    <cellStyle name="Millares 5 4 3 3" xfId="14003" xr:uid="{00000000-0005-0000-0000-00008F300000}"/>
    <cellStyle name="Millares 5 4 3 3 2" xfId="27194" xr:uid="{00000000-0005-0000-0000-000090300000}"/>
    <cellStyle name="Millares 5 4 3 4" xfId="15059" xr:uid="{00000000-0005-0000-0000-000091300000}"/>
    <cellStyle name="Millares 5 4 3 4 2" xfId="28250" xr:uid="{00000000-0005-0000-0000-000092300000}"/>
    <cellStyle name="Millares 5 4 3 5" xfId="16115" xr:uid="{00000000-0005-0000-0000-000093300000}"/>
    <cellStyle name="Millares 5 4 3 5 2" xfId="29306" xr:uid="{00000000-0005-0000-0000-000094300000}"/>
    <cellStyle name="Millares 5 4 3 6" xfId="17396" xr:uid="{00000000-0005-0000-0000-000095300000}"/>
    <cellStyle name="Millares 5 4 3 6 2" xfId="30587" xr:uid="{00000000-0005-0000-0000-000096300000}"/>
    <cellStyle name="Millares 5 4 3 7" xfId="18682" xr:uid="{00000000-0005-0000-0000-000097300000}"/>
    <cellStyle name="Millares 5 4 3 7 2" xfId="31873" xr:uid="{00000000-0005-0000-0000-000098300000}"/>
    <cellStyle name="Millares 5 4 3 8" xfId="19986" xr:uid="{00000000-0005-0000-0000-000099300000}"/>
    <cellStyle name="Millares 5 4 3 8 2" xfId="33175" xr:uid="{00000000-0005-0000-0000-00009A300000}"/>
    <cellStyle name="Millares 5 4 3 9" xfId="34700" xr:uid="{00000000-0005-0000-0000-00009B300000}"/>
    <cellStyle name="Millares 5 4 4" xfId="12120" xr:uid="{00000000-0005-0000-0000-00009C300000}"/>
    <cellStyle name="Millares 5 4 4 10" xfId="25312" xr:uid="{00000000-0005-0000-0000-00009D300000}"/>
    <cellStyle name="Millares 5 4 4 11" xfId="21618" xr:uid="{00000000-0005-0000-0000-00009E300000}"/>
    <cellStyle name="Millares 5 4 4 2" xfId="13060" xr:uid="{00000000-0005-0000-0000-00009F300000}"/>
    <cellStyle name="Millares 5 4 4 2 2" xfId="26251" xr:uid="{00000000-0005-0000-0000-0000A0300000}"/>
    <cellStyle name="Millares 5 4 4 3" xfId="14109" xr:uid="{00000000-0005-0000-0000-0000A1300000}"/>
    <cellStyle name="Millares 5 4 4 3 2" xfId="27300" xr:uid="{00000000-0005-0000-0000-0000A2300000}"/>
    <cellStyle name="Millares 5 4 4 4" xfId="15165" xr:uid="{00000000-0005-0000-0000-0000A3300000}"/>
    <cellStyle name="Millares 5 4 4 4 2" xfId="28356" xr:uid="{00000000-0005-0000-0000-0000A4300000}"/>
    <cellStyle name="Millares 5 4 4 5" xfId="16221" xr:uid="{00000000-0005-0000-0000-0000A5300000}"/>
    <cellStyle name="Millares 5 4 4 5 2" xfId="29412" xr:uid="{00000000-0005-0000-0000-0000A6300000}"/>
    <cellStyle name="Millares 5 4 4 6" xfId="17502" xr:uid="{00000000-0005-0000-0000-0000A7300000}"/>
    <cellStyle name="Millares 5 4 4 6 2" xfId="30693" xr:uid="{00000000-0005-0000-0000-0000A8300000}"/>
    <cellStyle name="Millares 5 4 4 7" xfId="18788" xr:uid="{00000000-0005-0000-0000-0000A9300000}"/>
    <cellStyle name="Millares 5 4 4 7 2" xfId="31979" xr:uid="{00000000-0005-0000-0000-0000AA300000}"/>
    <cellStyle name="Millares 5 4 4 8" xfId="20092" xr:uid="{00000000-0005-0000-0000-0000AB300000}"/>
    <cellStyle name="Millares 5 4 4 8 2" xfId="33281" xr:uid="{00000000-0005-0000-0000-0000AC300000}"/>
    <cellStyle name="Millares 5 4 4 9" xfId="34806" xr:uid="{00000000-0005-0000-0000-0000AD300000}"/>
    <cellStyle name="Millares 5 4 5" xfId="12216" xr:uid="{00000000-0005-0000-0000-0000AE300000}"/>
    <cellStyle name="Millares 5 4 5 10" xfId="25408" xr:uid="{00000000-0005-0000-0000-0000AF300000}"/>
    <cellStyle name="Millares 5 4 5 11" xfId="21714" xr:uid="{00000000-0005-0000-0000-0000B0300000}"/>
    <cellStyle name="Millares 5 4 5 2" xfId="13156" xr:uid="{00000000-0005-0000-0000-0000B1300000}"/>
    <cellStyle name="Millares 5 4 5 2 2" xfId="26347" xr:uid="{00000000-0005-0000-0000-0000B2300000}"/>
    <cellStyle name="Millares 5 4 5 3" xfId="14205" xr:uid="{00000000-0005-0000-0000-0000B3300000}"/>
    <cellStyle name="Millares 5 4 5 3 2" xfId="27396" xr:uid="{00000000-0005-0000-0000-0000B4300000}"/>
    <cellStyle name="Millares 5 4 5 4" xfId="15261" xr:uid="{00000000-0005-0000-0000-0000B5300000}"/>
    <cellStyle name="Millares 5 4 5 4 2" xfId="28452" xr:uid="{00000000-0005-0000-0000-0000B6300000}"/>
    <cellStyle name="Millares 5 4 5 5" xfId="16317" xr:uid="{00000000-0005-0000-0000-0000B7300000}"/>
    <cellStyle name="Millares 5 4 5 5 2" xfId="29508" xr:uid="{00000000-0005-0000-0000-0000B8300000}"/>
    <cellStyle name="Millares 5 4 5 6" xfId="17598" xr:uid="{00000000-0005-0000-0000-0000B9300000}"/>
    <cellStyle name="Millares 5 4 5 6 2" xfId="30789" xr:uid="{00000000-0005-0000-0000-0000BA300000}"/>
    <cellStyle name="Millares 5 4 5 7" xfId="18884" xr:uid="{00000000-0005-0000-0000-0000BB300000}"/>
    <cellStyle name="Millares 5 4 5 7 2" xfId="32075" xr:uid="{00000000-0005-0000-0000-0000BC300000}"/>
    <cellStyle name="Millares 5 4 5 8" xfId="20188" xr:uid="{00000000-0005-0000-0000-0000BD300000}"/>
    <cellStyle name="Millares 5 4 5 8 2" xfId="33377" xr:uid="{00000000-0005-0000-0000-0000BE300000}"/>
    <cellStyle name="Millares 5 4 5 9" xfId="34902" xr:uid="{00000000-0005-0000-0000-0000BF300000}"/>
    <cellStyle name="Millares 5 4 6" xfId="12321" xr:uid="{00000000-0005-0000-0000-0000C0300000}"/>
    <cellStyle name="Millares 5 4 6 10" xfId="25513" xr:uid="{00000000-0005-0000-0000-0000C1300000}"/>
    <cellStyle name="Millares 5 4 6 11" xfId="21819" xr:uid="{00000000-0005-0000-0000-0000C2300000}"/>
    <cellStyle name="Millares 5 4 6 2" xfId="13261" xr:uid="{00000000-0005-0000-0000-0000C3300000}"/>
    <cellStyle name="Millares 5 4 6 2 2" xfId="26452" xr:uid="{00000000-0005-0000-0000-0000C4300000}"/>
    <cellStyle name="Millares 5 4 6 3" xfId="14310" xr:uid="{00000000-0005-0000-0000-0000C5300000}"/>
    <cellStyle name="Millares 5 4 6 3 2" xfId="27501" xr:uid="{00000000-0005-0000-0000-0000C6300000}"/>
    <cellStyle name="Millares 5 4 6 4" xfId="15366" xr:uid="{00000000-0005-0000-0000-0000C7300000}"/>
    <cellStyle name="Millares 5 4 6 4 2" xfId="28557" xr:uid="{00000000-0005-0000-0000-0000C8300000}"/>
    <cellStyle name="Millares 5 4 6 5" xfId="16422" xr:uid="{00000000-0005-0000-0000-0000C9300000}"/>
    <cellStyle name="Millares 5 4 6 5 2" xfId="29613" xr:uid="{00000000-0005-0000-0000-0000CA300000}"/>
    <cellStyle name="Millares 5 4 6 6" xfId="17703" xr:uid="{00000000-0005-0000-0000-0000CB300000}"/>
    <cellStyle name="Millares 5 4 6 6 2" xfId="30894" xr:uid="{00000000-0005-0000-0000-0000CC300000}"/>
    <cellStyle name="Millares 5 4 6 7" xfId="18989" xr:uid="{00000000-0005-0000-0000-0000CD300000}"/>
    <cellStyle name="Millares 5 4 6 7 2" xfId="32180" xr:uid="{00000000-0005-0000-0000-0000CE300000}"/>
    <cellStyle name="Millares 5 4 6 8" xfId="20293" xr:uid="{00000000-0005-0000-0000-0000CF300000}"/>
    <cellStyle name="Millares 5 4 6 8 2" xfId="33482" xr:uid="{00000000-0005-0000-0000-0000D0300000}"/>
    <cellStyle name="Millares 5 4 6 9" xfId="35007" xr:uid="{00000000-0005-0000-0000-0000D1300000}"/>
    <cellStyle name="Millares 5 4 7" xfId="12486" xr:uid="{00000000-0005-0000-0000-0000D2300000}"/>
    <cellStyle name="Millares 5 4 7 10" xfId="25678" xr:uid="{00000000-0005-0000-0000-0000D3300000}"/>
    <cellStyle name="Millares 5 4 7 11" xfId="21980" xr:uid="{00000000-0005-0000-0000-0000D4300000}"/>
    <cellStyle name="Millares 5 4 7 2" xfId="13422" xr:uid="{00000000-0005-0000-0000-0000D5300000}"/>
    <cellStyle name="Millares 5 4 7 2 2" xfId="26613" xr:uid="{00000000-0005-0000-0000-0000D6300000}"/>
    <cellStyle name="Millares 5 4 7 3" xfId="14471" xr:uid="{00000000-0005-0000-0000-0000D7300000}"/>
    <cellStyle name="Millares 5 4 7 3 2" xfId="27662" xr:uid="{00000000-0005-0000-0000-0000D8300000}"/>
    <cellStyle name="Millares 5 4 7 4" xfId="15527" xr:uid="{00000000-0005-0000-0000-0000D9300000}"/>
    <cellStyle name="Millares 5 4 7 4 2" xfId="28718" xr:uid="{00000000-0005-0000-0000-0000DA300000}"/>
    <cellStyle name="Millares 5 4 7 5" xfId="16583" xr:uid="{00000000-0005-0000-0000-0000DB300000}"/>
    <cellStyle name="Millares 5 4 7 5 2" xfId="29774" xr:uid="{00000000-0005-0000-0000-0000DC300000}"/>
    <cellStyle name="Millares 5 4 7 6" xfId="17864" xr:uid="{00000000-0005-0000-0000-0000DD300000}"/>
    <cellStyle name="Millares 5 4 7 6 2" xfId="31055" xr:uid="{00000000-0005-0000-0000-0000DE300000}"/>
    <cellStyle name="Millares 5 4 7 7" xfId="19150" xr:uid="{00000000-0005-0000-0000-0000DF300000}"/>
    <cellStyle name="Millares 5 4 7 7 2" xfId="32341" xr:uid="{00000000-0005-0000-0000-0000E0300000}"/>
    <cellStyle name="Millares 5 4 7 8" xfId="20454" xr:uid="{00000000-0005-0000-0000-0000E1300000}"/>
    <cellStyle name="Millares 5 4 7 8 2" xfId="33643" xr:uid="{00000000-0005-0000-0000-0000E2300000}"/>
    <cellStyle name="Millares 5 4 7 9" xfId="35168" xr:uid="{00000000-0005-0000-0000-0000E3300000}"/>
    <cellStyle name="Millares 5 4 8" xfId="12600" xr:uid="{00000000-0005-0000-0000-0000E4300000}"/>
    <cellStyle name="Millares 5 4 8 10" xfId="25792" xr:uid="{00000000-0005-0000-0000-0000E5300000}"/>
    <cellStyle name="Millares 5 4 8 11" xfId="22094" xr:uid="{00000000-0005-0000-0000-0000E6300000}"/>
    <cellStyle name="Millares 5 4 8 2" xfId="13536" xr:uid="{00000000-0005-0000-0000-0000E7300000}"/>
    <cellStyle name="Millares 5 4 8 2 2" xfId="26727" xr:uid="{00000000-0005-0000-0000-0000E8300000}"/>
    <cellStyle name="Millares 5 4 8 3" xfId="14585" xr:uid="{00000000-0005-0000-0000-0000E9300000}"/>
    <cellStyle name="Millares 5 4 8 3 2" xfId="27776" xr:uid="{00000000-0005-0000-0000-0000EA300000}"/>
    <cellStyle name="Millares 5 4 8 4" xfId="15641" xr:uid="{00000000-0005-0000-0000-0000EB300000}"/>
    <cellStyle name="Millares 5 4 8 4 2" xfId="28832" xr:uid="{00000000-0005-0000-0000-0000EC300000}"/>
    <cellStyle name="Millares 5 4 8 5" xfId="16697" xr:uid="{00000000-0005-0000-0000-0000ED300000}"/>
    <cellStyle name="Millares 5 4 8 5 2" xfId="29888" xr:uid="{00000000-0005-0000-0000-0000EE300000}"/>
    <cellStyle name="Millares 5 4 8 6" xfId="17978" xr:uid="{00000000-0005-0000-0000-0000EF300000}"/>
    <cellStyle name="Millares 5 4 8 6 2" xfId="31169" xr:uid="{00000000-0005-0000-0000-0000F0300000}"/>
    <cellStyle name="Millares 5 4 8 7" xfId="19264" xr:uid="{00000000-0005-0000-0000-0000F1300000}"/>
    <cellStyle name="Millares 5 4 8 7 2" xfId="32455" xr:uid="{00000000-0005-0000-0000-0000F2300000}"/>
    <cellStyle name="Millares 5 4 8 8" xfId="20568" xr:uid="{00000000-0005-0000-0000-0000F3300000}"/>
    <cellStyle name="Millares 5 4 8 8 2" xfId="33757" xr:uid="{00000000-0005-0000-0000-0000F4300000}"/>
    <cellStyle name="Millares 5 4 8 9" xfId="35282" xr:uid="{00000000-0005-0000-0000-0000F5300000}"/>
    <cellStyle name="Millares 5 4 9" xfId="13687" xr:uid="{00000000-0005-0000-0000-0000F6300000}"/>
    <cellStyle name="Millares 5 4 9 10" xfId="22245" xr:uid="{00000000-0005-0000-0000-0000F7300000}"/>
    <cellStyle name="Millares 5 4 9 2" xfId="14736" xr:uid="{00000000-0005-0000-0000-0000F8300000}"/>
    <cellStyle name="Millares 5 4 9 2 2" xfId="27927" xr:uid="{00000000-0005-0000-0000-0000F9300000}"/>
    <cellStyle name="Millares 5 4 9 3" xfId="15792" xr:uid="{00000000-0005-0000-0000-0000FA300000}"/>
    <cellStyle name="Millares 5 4 9 3 2" xfId="28983" xr:uid="{00000000-0005-0000-0000-0000FB300000}"/>
    <cellStyle name="Millares 5 4 9 4" xfId="16848" xr:uid="{00000000-0005-0000-0000-0000FC300000}"/>
    <cellStyle name="Millares 5 4 9 4 2" xfId="30039" xr:uid="{00000000-0005-0000-0000-0000FD300000}"/>
    <cellStyle name="Millares 5 4 9 5" xfId="18129" xr:uid="{00000000-0005-0000-0000-0000FE300000}"/>
    <cellStyle name="Millares 5 4 9 5 2" xfId="31320" xr:uid="{00000000-0005-0000-0000-0000FF300000}"/>
    <cellStyle name="Millares 5 4 9 6" xfId="19415" xr:uid="{00000000-0005-0000-0000-000000310000}"/>
    <cellStyle name="Millares 5 4 9 6 2" xfId="32606" xr:uid="{00000000-0005-0000-0000-000001310000}"/>
    <cellStyle name="Millares 5 4 9 7" xfId="20719" xr:uid="{00000000-0005-0000-0000-000002310000}"/>
    <cellStyle name="Millares 5 4 9 7 2" xfId="33908" xr:uid="{00000000-0005-0000-0000-000003310000}"/>
    <cellStyle name="Millares 5 4 9 8" xfId="35433" xr:uid="{00000000-0005-0000-0000-000004310000}"/>
    <cellStyle name="Millares 5 4 9 9" xfId="26878" xr:uid="{00000000-0005-0000-0000-000005310000}"/>
    <cellStyle name="Millares 5 5" xfId="173" xr:uid="{00000000-0005-0000-0000-000006310000}"/>
    <cellStyle name="Millares 5 5 10" xfId="13768" xr:uid="{00000000-0005-0000-0000-000007310000}"/>
    <cellStyle name="Millares 5 5 10 2" xfId="21053" xr:uid="{00000000-0005-0000-0000-000008310000}"/>
    <cellStyle name="Millares 5 5 10 2 2" xfId="34242" xr:uid="{00000000-0005-0000-0000-000009310000}"/>
    <cellStyle name="Millares 5 5 10 3" xfId="35767" xr:uid="{00000000-0005-0000-0000-00000A310000}"/>
    <cellStyle name="Millares 5 5 10 4" xfId="26959" xr:uid="{00000000-0005-0000-0000-00000B310000}"/>
    <cellStyle name="Millares 5 5 10 5" xfId="22579" xr:uid="{00000000-0005-0000-0000-00000C310000}"/>
    <cellStyle name="Millares 5 5 11" xfId="14824" xr:uid="{00000000-0005-0000-0000-00000D310000}"/>
    <cellStyle name="Millares 5 5 11 2" xfId="36007" xr:uid="{00000000-0005-0000-0000-00000E310000}"/>
    <cellStyle name="Millares 5 5 11 3" xfId="28015" xr:uid="{00000000-0005-0000-0000-00000F310000}"/>
    <cellStyle name="Millares 5 5 11 4" xfId="22819" xr:uid="{00000000-0005-0000-0000-000010310000}"/>
    <cellStyle name="Millares 5 5 12" xfId="15880" xr:uid="{00000000-0005-0000-0000-000011310000}"/>
    <cellStyle name="Millares 5 5 12 2" xfId="36237" xr:uid="{00000000-0005-0000-0000-000012310000}"/>
    <cellStyle name="Millares 5 5 12 3" xfId="29071" xr:uid="{00000000-0005-0000-0000-000013310000}"/>
    <cellStyle name="Millares 5 5 12 4" xfId="23049" xr:uid="{00000000-0005-0000-0000-000014310000}"/>
    <cellStyle name="Millares 5 5 13" xfId="17161" xr:uid="{00000000-0005-0000-0000-000015310000}"/>
    <cellStyle name="Millares 5 5 13 2" xfId="36492" xr:uid="{00000000-0005-0000-0000-000016310000}"/>
    <cellStyle name="Millares 5 5 13 3" xfId="30352" xr:uid="{00000000-0005-0000-0000-000017310000}"/>
    <cellStyle name="Millares 5 5 13 4" xfId="23313" xr:uid="{00000000-0005-0000-0000-000018310000}"/>
    <cellStyle name="Millares 5 5 14" xfId="18447" xr:uid="{00000000-0005-0000-0000-000019310000}"/>
    <cellStyle name="Millares 5 5 14 2" xfId="36747" xr:uid="{00000000-0005-0000-0000-00001A310000}"/>
    <cellStyle name="Millares 5 5 14 3" xfId="31638" xr:uid="{00000000-0005-0000-0000-00001B310000}"/>
    <cellStyle name="Millares 5 5 14 4" xfId="23568" xr:uid="{00000000-0005-0000-0000-00001C310000}"/>
    <cellStyle name="Millares 5 5 15" xfId="19751" xr:uid="{00000000-0005-0000-0000-00001D310000}"/>
    <cellStyle name="Millares 5 5 15 2" xfId="36976" xr:uid="{00000000-0005-0000-0000-00001E310000}"/>
    <cellStyle name="Millares 5 5 15 3" xfId="32940" xr:uid="{00000000-0005-0000-0000-00001F310000}"/>
    <cellStyle name="Millares 5 5 15 4" xfId="23797" xr:uid="{00000000-0005-0000-0000-000020310000}"/>
    <cellStyle name="Millares 5 5 16" xfId="24026" xr:uid="{00000000-0005-0000-0000-000021310000}"/>
    <cellStyle name="Millares 5 5 16 2" xfId="37205" xr:uid="{00000000-0005-0000-0000-000022310000}"/>
    <cellStyle name="Millares 5 5 17" xfId="24255" xr:uid="{00000000-0005-0000-0000-000023310000}"/>
    <cellStyle name="Millares 5 5 17 2" xfId="37434" xr:uid="{00000000-0005-0000-0000-000024310000}"/>
    <cellStyle name="Millares 5 5 18" xfId="24506" xr:uid="{00000000-0005-0000-0000-000025310000}"/>
    <cellStyle name="Millares 5 5 18 2" xfId="37685" xr:uid="{00000000-0005-0000-0000-000026310000}"/>
    <cellStyle name="Millares 5 5 19" xfId="34465" xr:uid="{00000000-0005-0000-0000-000027310000}"/>
    <cellStyle name="Millares 5 5 2" xfId="4458" xr:uid="{00000000-0005-0000-0000-000028310000}"/>
    <cellStyle name="Millares 5 5 2 10" xfId="24364" xr:uid="{00000000-0005-0000-0000-000029310000}"/>
    <cellStyle name="Millares 5 5 2 10 2" xfId="37543" xr:uid="{00000000-0005-0000-0000-00002A310000}"/>
    <cellStyle name="Millares 5 5 2 11" xfId="24615" xr:uid="{00000000-0005-0000-0000-00002B310000}"/>
    <cellStyle name="Millares 5 5 2 11 2" xfId="37794" xr:uid="{00000000-0005-0000-0000-00002C310000}"/>
    <cellStyle name="Millares 5 5 2 12" xfId="34538" xr:uid="{00000000-0005-0000-0000-00002D310000}"/>
    <cellStyle name="Millares 5 5 2 13" xfId="24973" xr:uid="{00000000-0005-0000-0000-00002E310000}"/>
    <cellStyle name="Millares 5 5 2 14" xfId="21350" xr:uid="{00000000-0005-0000-0000-00002F310000}"/>
    <cellStyle name="Millares 5 5 2 2" xfId="12792" xr:uid="{00000000-0005-0000-0000-000030310000}"/>
    <cellStyle name="Millares 5 5 2 2 2" xfId="17047" xr:uid="{00000000-0005-0000-0000-000031310000}"/>
    <cellStyle name="Millares 5 5 2 2 2 2" xfId="30238" xr:uid="{00000000-0005-0000-0000-000032310000}"/>
    <cellStyle name="Millares 5 5 2 2 3" xfId="18327" xr:uid="{00000000-0005-0000-0000-000033310000}"/>
    <cellStyle name="Millares 5 5 2 2 3 2" xfId="31518" xr:uid="{00000000-0005-0000-0000-000034310000}"/>
    <cellStyle name="Millares 5 5 2 2 4" xfId="19613" xr:uid="{00000000-0005-0000-0000-000035310000}"/>
    <cellStyle name="Millares 5 5 2 2 4 2" xfId="32804" xr:uid="{00000000-0005-0000-0000-000036310000}"/>
    <cellStyle name="Millares 5 5 2 2 5" xfId="20917" xr:uid="{00000000-0005-0000-0000-000037310000}"/>
    <cellStyle name="Millares 5 5 2 2 5 2" xfId="34106" xr:uid="{00000000-0005-0000-0000-000038310000}"/>
    <cellStyle name="Millares 5 5 2 2 6" xfId="35631" xr:uid="{00000000-0005-0000-0000-000039310000}"/>
    <cellStyle name="Millares 5 5 2 2 7" xfId="25983" xr:uid="{00000000-0005-0000-0000-00003A310000}"/>
    <cellStyle name="Millares 5 5 2 2 8" xfId="22443" xr:uid="{00000000-0005-0000-0000-00003B310000}"/>
    <cellStyle name="Millares 5 5 2 3" xfId="13841" xr:uid="{00000000-0005-0000-0000-00003C310000}"/>
    <cellStyle name="Millares 5 5 2 3 2" xfId="21162" xr:uid="{00000000-0005-0000-0000-00003D310000}"/>
    <cellStyle name="Millares 5 5 2 3 2 2" xfId="34351" xr:uid="{00000000-0005-0000-0000-00003E310000}"/>
    <cellStyle name="Millares 5 5 2 3 3" xfId="35876" xr:uid="{00000000-0005-0000-0000-00003F310000}"/>
    <cellStyle name="Millares 5 5 2 3 4" xfId="27032" xr:uid="{00000000-0005-0000-0000-000040310000}"/>
    <cellStyle name="Millares 5 5 2 3 5" xfId="22688" xr:uid="{00000000-0005-0000-0000-000041310000}"/>
    <cellStyle name="Millares 5 5 2 4" xfId="14897" xr:uid="{00000000-0005-0000-0000-000042310000}"/>
    <cellStyle name="Millares 5 5 2 4 2" xfId="36116" xr:uid="{00000000-0005-0000-0000-000043310000}"/>
    <cellStyle name="Millares 5 5 2 4 3" xfId="28088" xr:uid="{00000000-0005-0000-0000-000044310000}"/>
    <cellStyle name="Millares 5 5 2 4 4" xfId="22928" xr:uid="{00000000-0005-0000-0000-000045310000}"/>
    <cellStyle name="Millares 5 5 2 5" xfId="15953" xr:uid="{00000000-0005-0000-0000-000046310000}"/>
    <cellStyle name="Millares 5 5 2 5 2" xfId="36346" xr:uid="{00000000-0005-0000-0000-000047310000}"/>
    <cellStyle name="Millares 5 5 2 5 3" xfId="29144" xr:uid="{00000000-0005-0000-0000-000048310000}"/>
    <cellStyle name="Millares 5 5 2 5 4" xfId="23158" xr:uid="{00000000-0005-0000-0000-000049310000}"/>
    <cellStyle name="Millares 5 5 2 6" xfId="17234" xr:uid="{00000000-0005-0000-0000-00004A310000}"/>
    <cellStyle name="Millares 5 5 2 6 2" xfId="36601" xr:uid="{00000000-0005-0000-0000-00004B310000}"/>
    <cellStyle name="Millares 5 5 2 6 3" xfId="30425" xr:uid="{00000000-0005-0000-0000-00004C310000}"/>
    <cellStyle name="Millares 5 5 2 6 4" xfId="23422" xr:uid="{00000000-0005-0000-0000-00004D310000}"/>
    <cellStyle name="Millares 5 5 2 7" xfId="18520" xr:uid="{00000000-0005-0000-0000-00004E310000}"/>
    <cellStyle name="Millares 5 5 2 7 2" xfId="36856" xr:uid="{00000000-0005-0000-0000-00004F310000}"/>
    <cellStyle name="Millares 5 5 2 7 3" xfId="31711" xr:uid="{00000000-0005-0000-0000-000050310000}"/>
    <cellStyle name="Millares 5 5 2 7 4" xfId="23677" xr:uid="{00000000-0005-0000-0000-000051310000}"/>
    <cellStyle name="Millares 5 5 2 8" xfId="19824" xr:uid="{00000000-0005-0000-0000-000052310000}"/>
    <cellStyle name="Millares 5 5 2 8 2" xfId="37085" xr:uid="{00000000-0005-0000-0000-000053310000}"/>
    <cellStyle name="Millares 5 5 2 8 3" xfId="33013" xr:uid="{00000000-0005-0000-0000-000054310000}"/>
    <cellStyle name="Millares 5 5 2 8 4" xfId="23906" xr:uid="{00000000-0005-0000-0000-000055310000}"/>
    <cellStyle name="Millares 5 5 2 9" xfId="24135" xr:uid="{00000000-0005-0000-0000-000056310000}"/>
    <cellStyle name="Millares 5 5 2 9 2" xfId="37314" xr:uid="{00000000-0005-0000-0000-000057310000}"/>
    <cellStyle name="Millares 5 5 20" xfId="24841" xr:uid="{00000000-0005-0000-0000-000058310000}"/>
    <cellStyle name="Millares 5 5 21" xfId="21277" xr:uid="{00000000-0005-0000-0000-000059310000}"/>
    <cellStyle name="Millares 5 5 22" xfId="37940" xr:uid="{00000000-0005-0000-0000-00005A310000}"/>
    <cellStyle name="Millares 5 5 23" xfId="37988" xr:uid="{00000000-0005-0000-0000-00005B310000}"/>
    <cellStyle name="Millares 5 5 3" xfId="12088" xr:uid="{00000000-0005-0000-0000-00005C310000}"/>
    <cellStyle name="Millares 5 5 3 10" xfId="25280" xr:uid="{00000000-0005-0000-0000-00005D310000}"/>
    <cellStyle name="Millares 5 5 3 11" xfId="21586" xr:uid="{00000000-0005-0000-0000-00005E310000}"/>
    <cellStyle name="Millares 5 5 3 2" xfId="13028" xr:uid="{00000000-0005-0000-0000-00005F310000}"/>
    <cellStyle name="Millares 5 5 3 2 2" xfId="26219" xr:uid="{00000000-0005-0000-0000-000060310000}"/>
    <cellStyle name="Millares 5 5 3 3" xfId="14077" xr:uid="{00000000-0005-0000-0000-000061310000}"/>
    <cellStyle name="Millares 5 5 3 3 2" xfId="27268" xr:uid="{00000000-0005-0000-0000-000062310000}"/>
    <cellStyle name="Millares 5 5 3 4" xfId="15133" xr:uid="{00000000-0005-0000-0000-000063310000}"/>
    <cellStyle name="Millares 5 5 3 4 2" xfId="28324" xr:uid="{00000000-0005-0000-0000-000064310000}"/>
    <cellStyle name="Millares 5 5 3 5" xfId="16189" xr:uid="{00000000-0005-0000-0000-000065310000}"/>
    <cellStyle name="Millares 5 5 3 5 2" xfId="29380" xr:uid="{00000000-0005-0000-0000-000066310000}"/>
    <cellStyle name="Millares 5 5 3 6" xfId="17470" xr:uid="{00000000-0005-0000-0000-000067310000}"/>
    <cellStyle name="Millares 5 5 3 6 2" xfId="30661" xr:uid="{00000000-0005-0000-0000-000068310000}"/>
    <cellStyle name="Millares 5 5 3 7" xfId="18756" xr:uid="{00000000-0005-0000-0000-000069310000}"/>
    <cellStyle name="Millares 5 5 3 7 2" xfId="31947" xr:uid="{00000000-0005-0000-0000-00006A310000}"/>
    <cellStyle name="Millares 5 5 3 8" xfId="20060" xr:uid="{00000000-0005-0000-0000-00006B310000}"/>
    <cellStyle name="Millares 5 5 3 8 2" xfId="33249" xr:uid="{00000000-0005-0000-0000-00006C310000}"/>
    <cellStyle name="Millares 5 5 3 9" xfId="34774" xr:uid="{00000000-0005-0000-0000-00006D310000}"/>
    <cellStyle name="Millares 5 5 4" xfId="12184" xr:uid="{00000000-0005-0000-0000-00006E310000}"/>
    <cellStyle name="Millares 5 5 4 10" xfId="25376" xr:uid="{00000000-0005-0000-0000-00006F310000}"/>
    <cellStyle name="Millares 5 5 4 11" xfId="21682" xr:uid="{00000000-0005-0000-0000-000070310000}"/>
    <cellStyle name="Millares 5 5 4 2" xfId="13124" xr:uid="{00000000-0005-0000-0000-000071310000}"/>
    <cellStyle name="Millares 5 5 4 2 2" xfId="26315" xr:uid="{00000000-0005-0000-0000-000072310000}"/>
    <cellStyle name="Millares 5 5 4 3" xfId="14173" xr:uid="{00000000-0005-0000-0000-000073310000}"/>
    <cellStyle name="Millares 5 5 4 3 2" xfId="27364" xr:uid="{00000000-0005-0000-0000-000074310000}"/>
    <cellStyle name="Millares 5 5 4 4" xfId="15229" xr:uid="{00000000-0005-0000-0000-000075310000}"/>
    <cellStyle name="Millares 5 5 4 4 2" xfId="28420" xr:uid="{00000000-0005-0000-0000-000076310000}"/>
    <cellStyle name="Millares 5 5 4 5" xfId="16285" xr:uid="{00000000-0005-0000-0000-000077310000}"/>
    <cellStyle name="Millares 5 5 4 5 2" xfId="29476" xr:uid="{00000000-0005-0000-0000-000078310000}"/>
    <cellStyle name="Millares 5 5 4 6" xfId="17566" xr:uid="{00000000-0005-0000-0000-000079310000}"/>
    <cellStyle name="Millares 5 5 4 6 2" xfId="30757" xr:uid="{00000000-0005-0000-0000-00007A310000}"/>
    <cellStyle name="Millares 5 5 4 7" xfId="18852" xr:uid="{00000000-0005-0000-0000-00007B310000}"/>
    <cellStyle name="Millares 5 5 4 7 2" xfId="32043" xr:uid="{00000000-0005-0000-0000-00007C310000}"/>
    <cellStyle name="Millares 5 5 4 8" xfId="20156" xr:uid="{00000000-0005-0000-0000-00007D310000}"/>
    <cellStyle name="Millares 5 5 4 8 2" xfId="33345" xr:uid="{00000000-0005-0000-0000-00007E310000}"/>
    <cellStyle name="Millares 5 5 4 9" xfId="34870" xr:uid="{00000000-0005-0000-0000-00007F310000}"/>
    <cellStyle name="Millares 5 5 5" xfId="12289" xr:uid="{00000000-0005-0000-0000-000080310000}"/>
    <cellStyle name="Millares 5 5 5 10" xfId="25481" xr:uid="{00000000-0005-0000-0000-000081310000}"/>
    <cellStyle name="Millares 5 5 5 11" xfId="21787" xr:uid="{00000000-0005-0000-0000-000082310000}"/>
    <cellStyle name="Millares 5 5 5 2" xfId="13229" xr:uid="{00000000-0005-0000-0000-000083310000}"/>
    <cellStyle name="Millares 5 5 5 2 2" xfId="26420" xr:uid="{00000000-0005-0000-0000-000084310000}"/>
    <cellStyle name="Millares 5 5 5 3" xfId="14278" xr:uid="{00000000-0005-0000-0000-000085310000}"/>
    <cellStyle name="Millares 5 5 5 3 2" xfId="27469" xr:uid="{00000000-0005-0000-0000-000086310000}"/>
    <cellStyle name="Millares 5 5 5 4" xfId="15334" xr:uid="{00000000-0005-0000-0000-000087310000}"/>
    <cellStyle name="Millares 5 5 5 4 2" xfId="28525" xr:uid="{00000000-0005-0000-0000-000088310000}"/>
    <cellStyle name="Millares 5 5 5 5" xfId="16390" xr:uid="{00000000-0005-0000-0000-000089310000}"/>
    <cellStyle name="Millares 5 5 5 5 2" xfId="29581" xr:uid="{00000000-0005-0000-0000-00008A310000}"/>
    <cellStyle name="Millares 5 5 5 6" xfId="17671" xr:uid="{00000000-0005-0000-0000-00008B310000}"/>
    <cellStyle name="Millares 5 5 5 6 2" xfId="30862" xr:uid="{00000000-0005-0000-0000-00008C310000}"/>
    <cellStyle name="Millares 5 5 5 7" xfId="18957" xr:uid="{00000000-0005-0000-0000-00008D310000}"/>
    <cellStyle name="Millares 5 5 5 7 2" xfId="32148" xr:uid="{00000000-0005-0000-0000-00008E310000}"/>
    <cellStyle name="Millares 5 5 5 8" xfId="20261" xr:uid="{00000000-0005-0000-0000-00008F310000}"/>
    <cellStyle name="Millares 5 5 5 8 2" xfId="33450" xr:uid="{00000000-0005-0000-0000-000090310000}"/>
    <cellStyle name="Millares 5 5 5 9" xfId="34975" xr:uid="{00000000-0005-0000-0000-000091310000}"/>
    <cellStyle name="Millares 5 5 6" xfId="12454" xr:uid="{00000000-0005-0000-0000-000092310000}"/>
    <cellStyle name="Millares 5 5 6 10" xfId="25646" xr:uid="{00000000-0005-0000-0000-000093310000}"/>
    <cellStyle name="Millares 5 5 6 11" xfId="21948" xr:uid="{00000000-0005-0000-0000-000094310000}"/>
    <cellStyle name="Millares 5 5 6 2" xfId="13390" xr:uid="{00000000-0005-0000-0000-000095310000}"/>
    <cellStyle name="Millares 5 5 6 2 2" xfId="26581" xr:uid="{00000000-0005-0000-0000-000096310000}"/>
    <cellStyle name="Millares 5 5 6 3" xfId="14439" xr:uid="{00000000-0005-0000-0000-000097310000}"/>
    <cellStyle name="Millares 5 5 6 3 2" xfId="27630" xr:uid="{00000000-0005-0000-0000-000098310000}"/>
    <cellStyle name="Millares 5 5 6 4" xfId="15495" xr:uid="{00000000-0005-0000-0000-000099310000}"/>
    <cellStyle name="Millares 5 5 6 4 2" xfId="28686" xr:uid="{00000000-0005-0000-0000-00009A310000}"/>
    <cellStyle name="Millares 5 5 6 5" xfId="16551" xr:uid="{00000000-0005-0000-0000-00009B310000}"/>
    <cellStyle name="Millares 5 5 6 5 2" xfId="29742" xr:uid="{00000000-0005-0000-0000-00009C310000}"/>
    <cellStyle name="Millares 5 5 6 6" xfId="17832" xr:uid="{00000000-0005-0000-0000-00009D310000}"/>
    <cellStyle name="Millares 5 5 6 6 2" xfId="31023" xr:uid="{00000000-0005-0000-0000-00009E310000}"/>
    <cellStyle name="Millares 5 5 6 7" xfId="19118" xr:uid="{00000000-0005-0000-0000-00009F310000}"/>
    <cellStyle name="Millares 5 5 6 7 2" xfId="32309" xr:uid="{00000000-0005-0000-0000-0000A0310000}"/>
    <cellStyle name="Millares 5 5 6 8" xfId="20422" xr:uid="{00000000-0005-0000-0000-0000A1310000}"/>
    <cellStyle name="Millares 5 5 6 8 2" xfId="33611" xr:uid="{00000000-0005-0000-0000-0000A2310000}"/>
    <cellStyle name="Millares 5 5 6 9" xfId="35136" xr:uid="{00000000-0005-0000-0000-0000A3310000}"/>
    <cellStyle name="Millares 5 5 7" xfId="12568" xr:uid="{00000000-0005-0000-0000-0000A4310000}"/>
    <cellStyle name="Millares 5 5 7 10" xfId="25760" xr:uid="{00000000-0005-0000-0000-0000A5310000}"/>
    <cellStyle name="Millares 5 5 7 11" xfId="22062" xr:uid="{00000000-0005-0000-0000-0000A6310000}"/>
    <cellStyle name="Millares 5 5 7 2" xfId="13504" xr:uid="{00000000-0005-0000-0000-0000A7310000}"/>
    <cellStyle name="Millares 5 5 7 2 2" xfId="26695" xr:uid="{00000000-0005-0000-0000-0000A8310000}"/>
    <cellStyle name="Millares 5 5 7 3" xfId="14553" xr:uid="{00000000-0005-0000-0000-0000A9310000}"/>
    <cellStyle name="Millares 5 5 7 3 2" xfId="27744" xr:uid="{00000000-0005-0000-0000-0000AA310000}"/>
    <cellStyle name="Millares 5 5 7 4" xfId="15609" xr:uid="{00000000-0005-0000-0000-0000AB310000}"/>
    <cellStyle name="Millares 5 5 7 4 2" xfId="28800" xr:uid="{00000000-0005-0000-0000-0000AC310000}"/>
    <cellStyle name="Millares 5 5 7 5" xfId="16665" xr:uid="{00000000-0005-0000-0000-0000AD310000}"/>
    <cellStyle name="Millares 5 5 7 5 2" xfId="29856" xr:uid="{00000000-0005-0000-0000-0000AE310000}"/>
    <cellStyle name="Millares 5 5 7 6" xfId="17946" xr:uid="{00000000-0005-0000-0000-0000AF310000}"/>
    <cellStyle name="Millares 5 5 7 6 2" xfId="31137" xr:uid="{00000000-0005-0000-0000-0000B0310000}"/>
    <cellStyle name="Millares 5 5 7 7" xfId="19232" xr:uid="{00000000-0005-0000-0000-0000B1310000}"/>
    <cellStyle name="Millares 5 5 7 7 2" xfId="32423" xr:uid="{00000000-0005-0000-0000-0000B2310000}"/>
    <cellStyle name="Millares 5 5 7 8" xfId="20536" xr:uid="{00000000-0005-0000-0000-0000B3310000}"/>
    <cellStyle name="Millares 5 5 7 8 2" xfId="33725" xr:uid="{00000000-0005-0000-0000-0000B4310000}"/>
    <cellStyle name="Millares 5 5 7 9" xfId="35250" xr:uid="{00000000-0005-0000-0000-0000B5310000}"/>
    <cellStyle name="Millares 5 5 8" xfId="13655" xr:uid="{00000000-0005-0000-0000-0000B6310000}"/>
    <cellStyle name="Millares 5 5 8 10" xfId="22213" xr:uid="{00000000-0005-0000-0000-0000B7310000}"/>
    <cellStyle name="Millares 5 5 8 2" xfId="14704" xr:uid="{00000000-0005-0000-0000-0000B8310000}"/>
    <cellStyle name="Millares 5 5 8 2 2" xfId="27895" xr:uid="{00000000-0005-0000-0000-0000B9310000}"/>
    <cellStyle name="Millares 5 5 8 3" xfId="15760" xr:uid="{00000000-0005-0000-0000-0000BA310000}"/>
    <cellStyle name="Millares 5 5 8 3 2" xfId="28951" xr:uid="{00000000-0005-0000-0000-0000BB310000}"/>
    <cellStyle name="Millares 5 5 8 4" xfId="16816" xr:uid="{00000000-0005-0000-0000-0000BC310000}"/>
    <cellStyle name="Millares 5 5 8 4 2" xfId="30007" xr:uid="{00000000-0005-0000-0000-0000BD310000}"/>
    <cellStyle name="Millares 5 5 8 5" xfId="18097" xr:uid="{00000000-0005-0000-0000-0000BE310000}"/>
    <cellStyle name="Millares 5 5 8 5 2" xfId="31288" xr:uid="{00000000-0005-0000-0000-0000BF310000}"/>
    <cellStyle name="Millares 5 5 8 6" xfId="19383" xr:uid="{00000000-0005-0000-0000-0000C0310000}"/>
    <cellStyle name="Millares 5 5 8 6 2" xfId="32574" xr:uid="{00000000-0005-0000-0000-0000C1310000}"/>
    <cellStyle name="Millares 5 5 8 7" xfId="20687" xr:uid="{00000000-0005-0000-0000-0000C2310000}"/>
    <cellStyle name="Millares 5 5 8 7 2" xfId="33876" xr:uid="{00000000-0005-0000-0000-0000C3310000}"/>
    <cellStyle name="Millares 5 5 8 8" xfId="35401" xr:uid="{00000000-0005-0000-0000-0000C4310000}"/>
    <cellStyle name="Millares 5 5 8 9" xfId="26846" xr:uid="{00000000-0005-0000-0000-0000C5310000}"/>
    <cellStyle name="Millares 5 5 9" xfId="12719" xr:uid="{00000000-0005-0000-0000-0000C6310000}"/>
    <cellStyle name="Millares 5 5 9 2" xfId="16938" xr:uid="{00000000-0005-0000-0000-0000C7310000}"/>
    <cellStyle name="Millares 5 5 9 2 2" xfId="30129" xr:uid="{00000000-0005-0000-0000-0000C8310000}"/>
    <cellStyle name="Millares 5 5 9 3" xfId="18218" xr:uid="{00000000-0005-0000-0000-0000C9310000}"/>
    <cellStyle name="Millares 5 5 9 3 2" xfId="31409" xr:uid="{00000000-0005-0000-0000-0000CA310000}"/>
    <cellStyle name="Millares 5 5 9 4" xfId="19504" xr:uid="{00000000-0005-0000-0000-0000CB310000}"/>
    <cellStyle name="Millares 5 5 9 4 2" xfId="32695" xr:uid="{00000000-0005-0000-0000-0000CC310000}"/>
    <cellStyle name="Millares 5 5 9 5" xfId="20808" xr:uid="{00000000-0005-0000-0000-0000CD310000}"/>
    <cellStyle name="Millares 5 5 9 5 2" xfId="33997" xr:uid="{00000000-0005-0000-0000-0000CE310000}"/>
    <cellStyle name="Millares 5 5 9 6" xfId="35522" xr:uid="{00000000-0005-0000-0000-0000CF310000}"/>
    <cellStyle name="Millares 5 5 9 7" xfId="25910" xr:uid="{00000000-0005-0000-0000-0000D0310000}"/>
    <cellStyle name="Millares 5 5 9 8" xfId="22334" xr:uid="{00000000-0005-0000-0000-0000D1310000}"/>
    <cellStyle name="Millares 5 6" xfId="4452" xr:uid="{00000000-0005-0000-0000-0000D2310000}"/>
    <cellStyle name="Millares 5 6 10" xfId="23636" xr:uid="{00000000-0005-0000-0000-0000D3310000}"/>
    <cellStyle name="Millares 5 6 10 2" xfId="36815" xr:uid="{00000000-0005-0000-0000-0000D4310000}"/>
    <cellStyle name="Millares 5 6 11" xfId="23865" xr:uid="{00000000-0005-0000-0000-0000D5310000}"/>
    <cellStyle name="Millares 5 6 11 2" xfId="37044" xr:uid="{00000000-0005-0000-0000-0000D6310000}"/>
    <cellStyle name="Millares 5 6 12" xfId="24094" xr:uid="{00000000-0005-0000-0000-0000D7310000}"/>
    <cellStyle name="Millares 5 6 12 2" xfId="37273" xr:uid="{00000000-0005-0000-0000-0000D8310000}"/>
    <cellStyle name="Millares 5 6 13" xfId="24323" xr:uid="{00000000-0005-0000-0000-0000D9310000}"/>
    <cellStyle name="Millares 5 6 13 2" xfId="37502" xr:uid="{00000000-0005-0000-0000-0000DA310000}"/>
    <cellStyle name="Millares 5 6 14" xfId="24574" xr:uid="{00000000-0005-0000-0000-0000DB310000}"/>
    <cellStyle name="Millares 5 6 14 2" xfId="37753" xr:uid="{00000000-0005-0000-0000-0000DC310000}"/>
    <cellStyle name="Millares 5 6 15" xfId="24967" xr:uid="{00000000-0005-0000-0000-0000DD310000}"/>
    <cellStyle name="Millares 5 6 2" xfId="12522" xr:uid="{00000000-0005-0000-0000-0000DE310000}"/>
    <cellStyle name="Millares 5 6 2 10" xfId="24432" xr:uid="{00000000-0005-0000-0000-0000DF310000}"/>
    <cellStyle name="Millares 5 6 2 10 2" xfId="37611" xr:uid="{00000000-0005-0000-0000-0000E0310000}"/>
    <cellStyle name="Millares 5 6 2 11" xfId="24683" xr:uid="{00000000-0005-0000-0000-0000E1310000}"/>
    <cellStyle name="Millares 5 6 2 11 2" xfId="37862" xr:uid="{00000000-0005-0000-0000-0000E2310000}"/>
    <cellStyle name="Millares 5 6 2 12" xfId="35204" xr:uid="{00000000-0005-0000-0000-0000E3310000}"/>
    <cellStyle name="Millares 5 6 2 13" xfId="25714" xr:uid="{00000000-0005-0000-0000-0000E4310000}"/>
    <cellStyle name="Millares 5 6 2 14" xfId="22016" xr:uid="{00000000-0005-0000-0000-0000E5310000}"/>
    <cellStyle name="Millares 5 6 2 2" xfId="13458" xr:uid="{00000000-0005-0000-0000-0000E6310000}"/>
    <cellStyle name="Millares 5 6 2 2 2" xfId="17115" xr:uid="{00000000-0005-0000-0000-0000E7310000}"/>
    <cellStyle name="Millares 5 6 2 2 2 2" xfId="30306" xr:uid="{00000000-0005-0000-0000-0000E8310000}"/>
    <cellStyle name="Millares 5 6 2 2 3" xfId="18395" xr:uid="{00000000-0005-0000-0000-0000E9310000}"/>
    <cellStyle name="Millares 5 6 2 2 3 2" xfId="31586" xr:uid="{00000000-0005-0000-0000-0000EA310000}"/>
    <cellStyle name="Millares 5 6 2 2 4" xfId="19681" xr:uid="{00000000-0005-0000-0000-0000EB310000}"/>
    <cellStyle name="Millares 5 6 2 2 4 2" xfId="32872" xr:uid="{00000000-0005-0000-0000-0000EC310000}"/>
    <cellStyle name="Millares 5 6 2 2 5" xfId="20985" xr:uid="{00000000-0005-0000-0000-0000ED310000}"/>
    <cellStyle name="Millares 5 6 2 2 5 2" xfId="34174" xr:uid="{00000000-0005-0000-0000-0000EE310000}"/>
    <cellStyle name="Millares 5 6 2 2 6" xfId="35699" xr:uid="{00000000-0005-0000-0000-0000EF310000}"/>
    <cellStyle name="Millares 5 6 2 2 7" xfId="26649" xr:uid="{00000000-0005-0000-0000-0000F0310000}"/>
    <cellStyle name="Millares 5 6 2 2 8" xfId="22511" xr:uid="{00000000-0005-0000-0000-0000F1310000}"/>
    <cellStyle name="Millares 5 6 2 3" xfId="14507" xr:uid="{00000000-0005-0000-0000-0000F2310000}"/>
    <cellStyle name="Millares 5 6 2 3 2" xfId="21230" xr:uid="{00000000-0005-0000-0000-0000F3310000}"/>
    <cellStyle name="Millares 5 6 2 3 2 2" xfId="34419" xr:uid="{00000000-0005-0000-0000-0000F4310000}"/>
    <cellStyle name="Millares 5 6 2 3 3" xfId="35944" xr:uid="{00000000-0005-0000-0000-0000F5310000}"/>
    <cellStyle name="Millares 5 6 2 3 4" xfId="27698" xr:uid="{00000000-0005-0000-0000-0000F6310000}"/>
    <cellStyle name="Millares 5 6 2 3 5" xfId="22756" xr:uid="{00000000-0005-0000-0000-0000F7310000}"/>
    <cellStyle name="Millares 5 6 2 4" xfId="15563" xr:uid="{00000000-0005-0000-0000-0000F8310000}"/>
    <cellStyle name="Millares 5 6 2 4 2" xfId="36184" xr:uid="{00000000-0005-0000-0000-0000F9310000}"/>
    <cellStyle name="Millares 5 6 2 4 3" xfId="28754" xr:uid="{00000000-0005-0000-0000-0000FA310000}"/>
    <cellStyle name="Millares 5 6 2 4 4" xfId="22996" xr:uid="{00000000-0005-0000-0000-0000FB310000}"/>
    <cellStyle name="Millares 5 6 2 5" xfId="16619" xr:uid="{00000000-0005-0000-0000-0000FC310000}"/>
    <cellStyle name="Millares 5 6 2 5 2" xfId="36414" xr:uid="{00000000-0005-0000-0000-0000FD310000}"/>
    <cellStyle name="Millares 5 6 2 5 3" xfId="29810" xr:uid="{00000000-0005-0000-0000-0000FE310000}"/>
    <cellStyle name="Millares 5 6 2 5 4" xfId="23226" xr:uid="{00000000-0005-0000-0000-0000FF310000}"/>
    <cellStyle name="Millares 5 6 2 6" xfId="17900" xr:uid="{00000000-0005-0000-0000-000000320000}"/>
    <cellStyle name="Millares 5 6 2 6 2" xfId="36669" xr:uid="{00000000-0005-0000-0000-000001320000}"/>
    <cellStyle name="Millares 5 6 2 6 3" xfId="31091" xr:uid="{00000000-0005-0000-0000-000002320000}"/>
    <cellStyle name="Millares 5 6 2 6 4" xfId="23490" xr:uid="{00000000-0005-0000-0000-000003320000}"/>
    <cellStyle name="Millares 5 6 2 7" xfId="19186" xr:uid="{00000000-0005-0000-0000-000004320000}"/>
    <cellStyle name="Millares 5 6 2 7 2" xfId="36924" xr:uid="{00000000-0005-0000-0000-000005320000}"/>
    <cellStyle name="Millares 5 6 2 7 3" xfId="32377" xr:uid="{00000000-0005-0000-0000-000006320000}"/>
    <cellStyle name="Millares 5 6 2 7 4" xfId="23745" xr:uid="{00000000-0005-0000-0000-000007320000}"/>
    <cellStyle name="Millares 5 6 2 8" xfId="20490" xr:uid="{00000000-0005-0000-0000-000008320000}"/>
    <cellStyle name="Millares 5 6 2 8 2" xfId="37153" xr:uid="{00000000-0005-0000-0000-000009320000}"/>
    <cellStyle name="Millares 5 6 2 8 3" xfId="33679" xr:uid="{00000000-0005-0000-0000-00000A320000}"/>
    <cellStyle name="Millares 5 6 2 8 4" xfId="23974" xr:uid="{00000000-0005-0000-0000-00000B320000}"/>
    <cellStyle name="Millares 5 6 2 9" xfId="24203" xr:uid="{00000000-0005-0000-0000-00000C320000}"/>
    <cellStyle name="Millares 5 6 2 9 2" xfId="37382" xr:uid="{00000000-0005-0000-0000-00000D320000}"/>
    <cellStyle name="Millares 5 6 3" xfId="12636" xr:uid="{00000000-0005-0000-0000-00000E320000}"/>
    <cellStyle name="Millares 5 6 3 10" xfId="25828" xr:uid="{00000000-0005-0000-0000-00000F320000}"/>
    <cellStyle name="Millares 5 6 3 11" xfId="22130" xr:uid="{00000000-0005-0000-0000-000010320000}"/>
    <cellStyle name="Millares 5 6 3 2" xfId="13572" xr:uid="{00000000-0005-0000-0000-000011320000}"/>
    <cellStyle name="Millares 5 6 3 2 2" xfId="26763" xr:uid="{00000000-0005-0000-0000-000012320000}"/>
    <cellStyle name="Millares 5 6 3 3" xfId="14621" xr:uid="{00000000-0005-0000-0000-000013320000}"/>
    <cellStyle name="Millares 5 6 3 3 2" xfId="27812" xr:uid="{00000000-0005-0000-0000-000014320000}"/>
    <cellStyle name="Millares 5 6 3 4" xfId="15677" xr:uid="{00000000-0005-0000-0000-000015320000}"/>
    <cellStyle name="Millares 5 6 3 4 2" xfId="28868" xr:uid="{00000000-0005-0000-0000-000016320000}"/>
    <cellStyle name="Millares 5 6 3 5" xfId="16733" xr:uid="{00000000-0005-0000-0000-000017320000}"/>
    <cellStyle name="Millares 5 6 3 5 2" xfId="29924" xr:uid="{00000000-0005-0000-0000-000018320000}"/>
    <cellStyle name="Millares 5 6 3 6" xfId="18014" xr:uid="{00000000-0005-0000-0000-000019320000}"/>
    <cellStyle name="Millares 5 6 3 6 2" xfId="31205" xr:uid="{00000000-0005-0000-0000-00001A320000}"/>
    <cellStyle name="Millares 5 6 3 7" xfId="19300" xr:uid="{00000000-0005-0000-0000-00001B320000}"/>
    <cellStyle name="Millares 5 6 3 7 2" xfId="32491" xr:uid="{00000000-0005-0000-0000-00001C320000}"/>
    <cellStyle name="Millares 5 6 3 8" xfId="20604" xr:uid="{00000000-0005-0000-0000-00001D320000}"/>
    <cellStyle name="Millares 5 6 3 8 2" xfId="33793" xr:uid="{00000000-0005-0000-0000-00001E320000}"/>
    <cellStyle name="Millares 5 6 3 9" xfId="35318" xr:uid="{00000000-0005-0000-0000-00001F320000}"/>
    <cellStyle name="Millares 5 6 4" xfId="13723" xr:uid="{00000000-0005-0000-0000-000020320000}"/>
    <cellStyle name="Millares 5 6 4 10" xfId="22281" xr:uid="{00000000-0005-0000-0000-000021320000}"/>
    <cellStyle name="Millares 5 6 4 2" xfId="14772" xr:uid="{00000000-0005-0000-0000-000022320000}"/>
    <cellStyle name="Millares 5 6 4 2 2" xfId="27963" xr:uid="{00000000-0005-0000-0000-000023320000}"/>
    <cellStyle name="Millares 5 6 4 3" xfId="15828" xr:uid="{00000000-0005-0000-0000-000024320000}"/>
    <cellStyle name="Millares 5 6 4 3 2" xfId="29019" xr:uid="{00000000-0005-0000-0000-000025320000}"/>
    <cellStyle name="Millares 5 6 4 4" xfId="16884" xr:uid="{00000000-0005-0000-0000-000026320000}"/>
    <cellStyle name="Millares 5 6 4 4 2" xfId="30075" xr:uid="{00000000-0005-0000-0000-000027320000}"/>
    <cellStyle name="Millares 5 6 4 5" xfId="18165" xr:uid="{00000000-0005-0000-0000-000028320000}"/>
    <cellStyle name="Millares 5 6 4 5 2" xfId="31356" xr:uid="{00000000-0005-0000-0000-000029320000}"/>
    <cellStyle name="Millares 5 6 4 6" xfId="19451" xr:uid="{00000000-0005-0000-0000-00002A320000}"/>
    <cellStyle name="Millares 5 6 4 6 2" xfId="32642" xr:uid="{00000000-0005-0000-0000-00002B320000}"/>
    <cellStyle name="Millares 5 6 4 7" xfId="20755" xr:uid="{00000000-0005-0000-0000-00002C320000}"/>
    <cellStyle name="Millares 5 6 4 7 2" xfId="33944" xr:uid="{00000000-0005-0000-0000-00002D320000}"/>
    <cellStyle name="Millares 5 6 4 8" xfId="35469" xr:uid="{00000000-0005-0000-0000-00002E320000}"/>
    <cellStyle name="Millares 5 6 4 9" xfId="26914" xr:uid="{00000000-0005-0000-0000-00002F320000}"/>
    <cellStyle name="Millares 5 6 5" xfId="17006" xr:uid="{00000000-0005-0000-0000-000030320000}"/>
    <cellStyle name="Millares 5 6 5 2" xfId="18286" xr:uid="{00000000-0005-0000-0000-000031320000}"/>
    <cellStyle name="Millares 5 6 5 2 2" xfId="31477" xr:uid="{00000000-0005-0000-0000-000032320000}"/>
    <cellStyle name="Millares 5 6 5 3" xfId="19572" xr:uid="{00000000-0005-0000-0000-000033320000}"/>
    <cellStyle name="Millares 5 6 5 3 2" xfId="32763" xr:uid="{00000000-0005-0000-0000-000034320000}"/>
    <cellStyle name="Millares 5 6 5 4" xfId="20876" xr:uid="{00000000-0005-0000-0000-000035320000}"/>
    <cellStyle name="Millares 5 6 5 4 2" xfId="34065" xr:uid="{00000000-0005-0000-0000-000036320000}"/>
    <cellStyle name="Millares 5 6 5 5" xfId="35590" xr:uid="{00000000-0005-0000-0000-000037320000}"/>
    <cellStyle name="Millares 5 6 5 6" xfId="30197" xr:uid="{00000000-0005-0000-0000-000038320000}"/>
    <cellStyle name="Millares 5 6 5 7" xfId="22402" xr:uid="{00000000-0005-0000-0000-000039320000}"/>
    <cellStyle name="Millares 5 6 6" xfId="21121" xr:uid="{00000000-0005-0000-0000-00003A320000}"/>
    <cellStyle name="Millares 5 6 6 2" xfId="35835" xr:uid="{00000000-0005-0000-0000-00003B320000}"/>
    <cellStyle name="Millares 5 6 6 3" xfId="34310" xr:uid="{00000000-0005-0000-0000-00003C320000}"/>
    <cellStyle name="Millares 5 6 6 4" xfId="22647" xr:uid="{00000000-0005-0000-0000-00003D320000}"/>
    <cellStyle name="Millares 5 6 7" xfId="22887" xr:uid="{00000000-0005-0000-0000-00003E320000}"/>
    <cellStyle name="Millares 5 6 7 2" xfId="36075" xr:uid="{00000000-0005-0000-0000-00003F320000}"/>
    <cellStyle name="Millares 5 6 8" xfId="23117" xr:uid="{00000000-0005-0000-0000-000040320000}"/>
    <cellStyle name="Millares 5 6 8 2" xfId="36305" xr:uid="{00000000-0005-0000-0000-000041320000}"/>
    <cellStyle name="Millares 5 6 9" xfId="23381" xr:uid="{00000000-0005-0000-0000-000042320000}"/>
    <cellStyle name="Millares 5 6 9 2" xfId="36560" xr:uid="{00000000-0005-0000-0000-000043320000}"/>
    <cellStyle name="Millares 5 7" xfId="11981" xr:uid="{00000000-0005-0000-0000-000044320000}"/>
    <cellStyle name="Millares 5 7 10" xfId="24332" xr:uid="{00000000-0005-0000-0000-000045320000}"/>
    <cellStyle name="Millares 5 7 10 2" xfId="37511" xr:uid="{00000000-0005-0000-0000-000046320000}"/>
    <cellStyle name="Millares 5 7 11" xfId="24583" xr:uid="{00000000-0005-0000-0000-000047320000}"/>
    <cellStyle name="Millares 5 7 11 2" xfId="37762" xr:uid="{00000000-0005-0000-0000-000048320000}"/>
    <cellStyle name="Millares 5 7 12" xfId="34668" xr:uid="{00000000-0005-0000-0000-000049320000}"/>
    <cellStyle name="Millares 5 7 13" xfId="25173" xr:uid="{00000000-0005-0000-0000-00004A320000}"/>
    <cellStyle name="Millares 5 7 14" xfId="21480" xr:uid="{00000000-0005-0000-0000-00004B320000}"/>
    <cellStyle name="Millares 5 7 2" xfId="12922" xr:uid="{00000000-0005-0000-0000-00004C320000}"/>
    <cellStyle name="Millares 5 7 2 2" xfId="17015" xr:uid="{00000000-0005-0000-0000-00004D320000}"/>
    <cellStyle name="Millares 5 7 2 2 2" xfId="30206" xr:uid="{00000000-0005-0000-0000-00004E320000}"/>
    <cellStyle name="Millares 5 7 2 3" xfId="18295" xr:uid="{00000000-0005-0000-0000-00004F320000}"/>
    <cellStyle name="Millares 5 7 2 3 2" xfId="31486" xr:uid="{00000000-0005-0000-0000-000050320000}"/>
    <cellStyle name="Millares 5 7 2 4" xfId="19581" xr:uid="{00000000-0005-0000-0000-000051320000}"/>
    <cellStyle name="Millares 5 7 2 4 2" xfId="32772" xr:uid="{00000000-0005-0000-0000-000052320000}"/>
    <cellStyle name="Millares 5 7 2 5" xfId="20885" xr:uid="{00000000-0005-0000-0000-000053320000}"/>
    <cellStyle name="Millares 5 7 2 5 2" xfId="34074" xr:uid="{00000000-0005-0000-0000-000054320000}"/>
    <cellStyle name="Millares 5 7 2 6" xfId="35599" xr:uid="{00000000-0005-0000-0000-000055320000}"/>
    <cellStyle name="Millares 5 7 2 7" xfId="26113" xr:uid="{00000000-0005-0000-0000-000056320000}"/>
    <cellStyle name="Millares 5 7 2 8" xfId="22411" xr:uid="{00000000-0005-0000-0000-000057320000}"/>
    <cellStyle name="Millares 5 7 3" xfId="13971" xr:uid="{00000000-0005-0000-0000-000058320000}"/>
    <cellStyle name="Millares 5 7 3 2" xfId="21130" xr:uid="{00000000-0005-0000-0000-000059320000}"/>
    <cellStyle name="Millares 5 7 3 2 2" xfId="34319" xr:uid="{00000000-0005-0000-0000-00005A320000}"/>
    <cellStyle name="Millares 5 7 3 3" xfId="35844" xr:uid="{00000000-0005-0000-0000-00005B320000}"/>
    <cellStyle name="Millares 5 7 3 4" xfId="27162" xr:uid="{00000000-0005-0000-0000-00005C320000}"/>
    <cellStyle name="Millares 5 7 3 5" xfId="22656" xr:uid="{00000000-0005-0000-0000-00005D320000}"/>
    <cellStyle name="Millares 5 7 4" xfId="15027" xr:uid="{00000000-0005-0000-0000-00005E320000}"/>
    <cellStyle name="Millares 5 7 4 2" xfId="36084" xr:uid="{00000000-0005-0000-0000-00005F320000}"/>
    <cellStyle name="Millares 5 7 4 3" xfId="28218" xr:uid="{00000000-0005-0000-0000-000060320000}"/>
    <cellStyle name="Millares 5 7 4 4" xfId="22896" xr:uid="{00000000-0005-0000-0000-000061320000}"/>
    <cellStyle name="Millares 5 7 5" xfId="16083" xr:uid="{00000000-0005-0000-0000-000062320000}"/>
    <cellStyle name="Millares 5 7 5 2" xfId="36314" xr:uid="{00000000-0005-0000-0000-000063320000}"/>
    <cellStyle name="Millares 5 7 5 3" xfId="29274" xr:uid="{00000000-0005-0000-0000-000064320000}"/>
    <cellStyle name="Millares 5 7 5 4" xfId="23126" xr:uid="{00000000-0005-0000-0000-000065320000}"/>
    <cellStyle name="Millares 5 7 6" xfId="17364" xr:uid="{00000000-0005-0000-0000-000066320000}"/>
    <cellStyle name="Millares 5 7 6 2" xfId="36569" xr:uid="{00000000-0005-0000-0000-000067320000}"/>
    <cellStyle name="Millares 5 7 6 3" xfId="30555" xr:uid="{00000000-0005-0000-0000-000068320000}"/>
    <cellStyle name="Millares 5 7 6 4" xfId="23390" xr:uid="{00000000-0005-0000-0000-000069320000}"/>
    <cellStyle name="Millares 5 7 7" xfId="18650" xr:uid="{00000000-0005-0000-0000-00006A320000}"/>
    <cellStyle name="Millares 5 7 7 2" xfId="36824" xr:uid="{00000000-0005-0000-0000-00006B320000}"/>
    <cellStyle name="Millares 5 7 7 3" xfId="31841" xr:uid="{00000000-0005-0000-0000-00006C320000}"/>
    <cellStyle name="Millares 5 7 7 4" xfId="23645" xr:uid="{00000000-0005-0000-0000-00006D320000}"/>
    <cellStyle name="Millares 5 7 8" xfId="19954" xr:uid="{00000000-0005-0000-0000-00006E320000}"/>
    <cellStyle name="Millares 5 7 8 2" xfId="37053" xr:uid="{00000000-0005-0000-0000-00006F320000}"/>
    <cellStyle name="Millares 5 7 8 3" xfId="33143" xr:uid="{00000000-0005-0000-0000-000070320000}"/>
    <cellStyle name="Millares 5 7 8 4" xfId="23874" xr:uid="{00000000-0005-0000-0000-000071320000}"/>
    <cellStyle name="Millares 5 7 9" xfId="24103" xr:uid="{00000000-0005-0000-0000-000072320000}"/>
    <cellStyle name="Millares 5 7 9 2" xfId="37282" xr:uid="{00000000-0005-0000-0000-000073320000}"/>
    <cellStyle name="Millares 5 8" xfId="12057" xr:uid="{00000000-0005-0000-0000-000074320000}"/>
    <cellStyle name="Millares 5 8 10" xfId="25249" xr:uid="{00000000-0005-0000-0000-000075320000}"/>
    <cellStyle name="Millares 5 8 11" xfId="21555" xr:uid="{00000000-0005-0000-0000-000076320000}"/>
    <cellStyle name="Millares 5 8 2" xfId="12997" xr:uid="{00000000-0005-0000-0000-000077320000}"/>
    <cellStyle name="Millares 5 8 2 2" xfId="26188" xr:uid="{00000000-0005-0000-0000-000078320000}"/>
    <cellStyle name="Millares 5 8 3" xfId="14046" xr:uid="{00000000-0005-0000-0000-000079320000}"/>
    <cellStyle name="Millares 5 8 3 2" xfId="27237" xr:uid="{00000000-0005-0000-0000-00007A320000}"/>
    <cellStyle name="Millares 5 8 4" xfId="15102" xr:uid="{00000000-0005-0000-0000-00007B320000}"/>
    <cellStyle name="Millares 5 8 4 2" xfId="28293" xr:uid="{00000000-0005-0000-0000-00007C320000}"/>
    <cellStyle name="Millares 5 8 5" xfId="16158" xr:uid="{00000000-0005-0000-0000-00007D320000}"/>
    <cellStyle name="Millares 5 8 5 2" xfId="29349" xr:uid="{00000000-0005-0000-0000-00007E320000}"/>
    <cellStyle name="Millares 5 8 6" xfId="17439" xr:uid="{00000000-0005-0000-0000-00007F320000}"/>
    <cellStyle name="Millares 5 8 6 2" xfId="30630" xr:uid="{00000000-0005-0000-0000-000080320000}"/>
    <cellStyle name="Millares 5 8 7" xfId="18725" xr:uid="{00000000-0005-0000-0000-000081320000}"/>
    <cellStyle name="Millares 5 8 7 2" xfId="31916" xr:uid="{00000000-0005-0000-0000-000082320000}"/>
    <cellStyle name="Millares 5 8 8" xfId="20029" xr:uid="{00000000-0005-0000-0000-000083320000}"/>
    <cellStyle name="Millares 5 8 8 2" xfId="33218" xr:uid="{00000000-0005-0000-0000-000084320000}"/>
    <cellStyle name="Millares 5 8 9" xfId="34743" xr:uid="{00000000-0005-0000-0000-000085320000}"/>
    <cellStyle name="Millares 5 9" xfId="12152" xr:uid="{00000000-0005-0000-0000-000086320000}"/>
    <cellStyle name="Millares 5 9 10" xfId="25344" xr:uid="{00000000-0005-0000-0000-000087320000}"/>
    <cellStyle name="Millares 5 9 11" xfId="21650" xr:uid="{00000000-0005-0000-0000-000088320000}"/>
    <cellStyle name="Millares 5 9 2" xfId="13092" xr:uid="{00000000-0005-0000-0000-000089320000}"/>
    <cellStyle name="Millares 5 9 2 2" xfId="26283" xr:uid="{00000000-0005-0000-0000-00008A320000}"/>
    <cellStyle name="Millares 5 9 3" xfId="14141" xr:uid="{00000000-0005-0000-0000-00008B320000}"/>
    <cellStyle name="Millares 5 9 3 2" xfId="27332" xr:uid="{00000000-0005-0000-0000-00008C320000}"/>
    <cellStyle name="Millares 5 9 4" xfId="15197" xr:uid="{00000000-0005-0000-0000-00008D320000}"/>
    <cellStyle name="Millares 5 9 4 2" xfId="28388" xr:uid="{00000000-0005-0000-0000-00008E320000}"/>
    <cellStyle name="Millares 5 9 5" xfId="16253" xr:uid="{00000000-0005-0000-0000-00008F320000}"/>
    <cellStyle name="Millares 5 9 5 2" xfId="29444" xr:uid="{00000000-0005-0000-0000-000090320000}"/>
    <cellStyle name="Millares 5 9 6" xfId="17534" xr:uid="{00000000-0005-0000-0000-000091320000}"/>
    <cellStyle name="Millares 5 9 6 2" xfId="30725" xr:uid="{00000000-0005-0000-0000-000092320000}"/>
    <cellStyle name="Millares 5 9 7" xfId="18820" xr:uid="{00000000-0005-0000-0000-000093320000}"/>
    <cellStyle name="Millares 5 9 7 2" xfId="32011" xr:uid="{00000000-0005-0000-0000-000094320000}"/>
    <cellStyle name="Millares 5 9 8" xfId="20124" xr:uid="{00000000-0005-0000-0000-000095320000}"/>
    <cellStyle name="Millares 5 9 8 2" xfId="33313" xr:uid="{00000000-0005-0000-0000-000096320000}"/>
    <cellStyle name="Millares 5 9 9" xfId="34838" xr:uid="{00000000-0005-0000-0000-000097320000}"/>
    <cellStyle name="Millares 50" xfId="12250" xr:uid="{00000000-0005-0000-0000-000098320000}"/>
    <cellStyle name="Millares 50 10" xfId="25442" xr:uid="{00000000-0005-0000-0000-000099320000}"/>
    <cellStyle name="Millares 50 11" xfId="21748" xr:uid="{00000000-0005-0000-0000-00009A320000}"/>
    <cellStyle name="Millares 50 2" xfId="13190" xr:uid="{00000000-0005-0000-0000-00009B320000}"/>
    <cellStyle name="Millares 50 2 2" xfId="26381" xr:uid="{00000000-0005-0000-0000-00009C320000}"/>
    <cellStyle name="Millares 50 3" xfId="14239" xr:uid="{00000000-0005-0000-0000-00009D320000}"/>
    <cellStyle name="Millares 50 3 2" xfId="27430" xr:uid="{00000000-0005-0000-0000-00009E320000}"/>
    <cellStyle name="Millares 50 4" xfId="15295" xr:uid="{00000000-0005-0000-0000-00009F320000}"/>
    <cellStyle name="Millares 50 4 2" xfId="28486" xr:uid="{00000000-0005-0000-0000-0000A0320000}"/>
    <cellStyle name="Millares 50 5" xfId="16351" xr:uid="{00000000-0005-0000-0000-0000A1320000}"/>
    <cellStyle name="Millares 50 5 2" xfId="29542" xr:uid="{00000000-0005-0000-0000-0000A2320000}"/>
    <cellStyle name="Millares 50 6" xfId="17632" xr:uid="{00000000-0005-0000-0000-0000A3320000}"/>
    <cellStyle name="Millares 50 6 2" xfId="30823" xr:uid="{00000000-0005-0000-0000-0000A4320000}"/>
    <cellStyle name="Millares 50 7" xfId="18918" xr:uid="{00000000-0005-0000-0000-0000A5320000}"/>
    <cellStyle name="Millares 50 7 2" xfId="32109" xr:uid="{00000000-0005-0000-0000-0000A6320000}"/>
    <cellStyle name="Millares 50 8" xfId="20222" xr:uid="{00000000-0005-0000-0000-0000A7320000}"/>
    <cellStyle name="Millares 50 8 2" xfId="33411" xr:uid="{00000000-0005-0000-0000-0000A8320000}"/>
    <cellStyle name="Millares 50 9" xfId="34936" xr:uid="{00000000-0005-0000-0000-0000A9320000}"/>
    <cellStyle name="Millares 51" xfId="12251" xr:uid="{00000000-0005-0000-0000-0000AA320000}"/>
    <cellStyle name="Millares 51 10" xfId="25443" xr:uid="{00000000-0005-0000-0000-0000AB320000}"/>
    <cellStyle name="Millares 51 11" xfId="21749" xr:uid="{00000000-0005-0000-0000-0000AC320000}"/>
    <cellStyle name="Millares 51 2" xfId="13191" xr:uid="{00000000-0005-0000-0000-0000AD320000}"/>
    <cellStyle name="Millares 51 2 2" xfId="26382" xr:uid="{00000000-0005-0000-0000-0000AE320000}"/>
    <cellStyle name="Millares 51 3" xfId="14240" xr:uid="{00000000-0005-0000-0000-0000AF320000}"/>
    <cellStyle name="Millares 51 3 2" xfId="27431" xr:uid="{00000000-0005-0000-0000-0000B0320000}"/>
    <cellStyle name="Millares 51 4" xfId="15296" xr:uid="{00000000-0005-0000-0000-0000B1320000}"/>
    <cellStyle name="Millares 51 4 2" xfId="28487" xr:uid="{00000000-0005-0000-0000-0000B2320000}"/>
    <cellStyle name="Millares 51 5" xfId="16352" xr:uid="{00000000-0005-0000-0000-0000B3320000}"/>
    <cellStyle name="Millares 51 5 2" xfId="29543" xr:uid="{00000000-0005-0000-0000-0000B4320000}"/>
    <cellStyle name="Millares 51 6" xfId="17633" xr:uid="{00000000-0005-0000-0000-0000B5320000}"/>
    <cellStyle name="Millares 51 6 2" xfId="30824" xr:uid="{00000000-0005-0000-0000-0000B6320000}"/>
    <cellStyle name="Millares 51 7" xfId="18919" xr:uid="{00000000-0005-0000-0000-0000B7320000}"/>
    <cellStyle name="Millares 51 7 2" xfId="32110" xr:uid="{00000000-0005-0000-0000-0000B8320000}"/>
    <cellStyle name="Millares 51 8" xfId="20223" xr:uid="{00000000-0005-0000-0000-0000B9320000}"/>
    <cellStyle name="Millares 51 8 2" xfId="33412" xr:uid="{00000000-0005-0000-0000-0000BA320000}"/>
    <cellStyle name="Millares 51 9" xfId="34937" xr:uid="{00000000-0005-0000-0000-0000BB320000}"/>
    <cellStyle name="Millares 52" xfId="12253" xr:uid="{00000000-0005-0000-0000-0000BC320000}"/>
    <cellStyle name="Millares 52 10" xfId="25445" xr:uid="{00000000-0005-0000-0000-0000BD320000}"/>
    <cellStyle name="Millares 52 11" xfId="21751" xr:uid="{00000000-0005-0000-0000-0000BE320000}"/>
    <cellStyle name="Millares 52 2" xfId="13193" xr:uid="{00000000-0005-0000-0000-0000BF320000}"/>
    <cellStyle name="Millares 52 2 2" xfId="26384" xr:uid="{00000000-0005-0000-0000-0000C0320000}"/>
    <cellStyle name="Millares 52 3" xfId="14242" xr:uid="{00000000-0005-0000-0000-0000C1320000}"/>
    <cellStyle name="Millares 52 3 2" xfId="27433" xr:uid="{00000000-0005-0000-0000-0000C2320000}"/>
    <cellStyle name="Millares 52 4" xfId="15298" xr:uid="{00000000-0005-0000-0000-0000C3320000}"/>
    <cellStyle name="Millares 52 4 2" xfId="28489" xr:uid="{00000000-0005-0000-0000-0000C4320000}"/>
    <cellStyle name="Millares 52 5" xfId="16354" xr:uid="{00000000-0005-0000-0000-0000C5320000}"/>
    <cellStyle name="Millares 52 5 2" xfId="29545" xr:uid="{00000000-0005-0000-0000-0000C6320000}"/>
    <cellStyle name="Millares 52 6" xfId="17635" xr:uid="{00000000-0005-0000-0000-0000C7320000}"/>
    <cellStyle name="Millares 52 6 2" xfId="30826" xr:uid="{00000000-0005-0000-0000-0000C8320000}"/>
    <cellStyle name="Millares 52 7" xfId="18921" xr:uid="{00000000-0005-0000-0000-0000C9320000}"/>
    <cellStyle name="Millares 52 7 2" xfId="32112" xr:uid="{00000000-0005-0000-0000-0000CA320000}"/>
    <cellStyle name="Millares 52 8" xfId="20225" xr:uid="{00000000-0005-0000-0000-0000CB320000}"/>
    <cellStyle name="Millares 52 8 2" xfId="33414" xr:uid="{00000000-0005-0000-0000-0000CC320000}"/>
    <cellStyle name="Millares 52 9" xfId="34939" xr:uid="{00000000-0005-0000-0000-0000CD320000}"/>
    <cellStyle name="Millares 53" xfId="12256" xr:uid="{00000000-0005-0000-0000-0000CE320000}"/>
    <cellStyle name="Millares 53 10" xfId="25448" xr:uid="{00000000-0005-0000-0000-0000CF320000}"/>
    <cellStyle name="Millares 53 11" xfId="21754" xr:uid="{00000000-0005-0000-0000-0000D0320000}"/>
    <cellStyle name="Millares 53 2" xfId="13196" xr:uid="{00000000-0005-0000-0000-0000D1320000}"/>
    <cellStyle name="Millares 53 2 2" xfId="26387" xr:uid="{00000000-0005-0000-0000-0000D2320000}"/>
    <cellStyle name="Millares 53 3" xfId="14245" xr:uid="{00000000-0005-0000-0000-0000D3320000}"/>
    <cellStyle name="Millares 53 3 2" xfId="27436" xr:uid="{00000000-0005-0000-0000-0000D4320000}"/>
    <cellStyle name="Millares 53 4" xfId="15301" xr:uid="{00000000-0005-0000-0000-0000D5320000}"/>
    <cellStyle name="Millares 53 4 2" xfId="28492" xr:uid="{00000000-0005-0000-0000-0000D6320000}"/>
    <cellStyle name="Millares 53 5" xfId="16357" xr:uid="{00000000-0005-0000-0000-0000D7320000}"/>
    <cellStyle name="Millares 53 5 2" xfId="29548" xr:uid="{00000000-0005-0000-0000-0000D8320000}"/>
    <cellStyle name="Millares 53 6" xfId="17638" xr:uid="{00000000-0005-0000-0000-0000D9320000}"/>
    <cellStyle name="Millares 53 6 2" xfId="30829" xr:uid="{00000000-0005-0000-0000-0000DA320000}"/>
    <cellStyle name="Millares 53 7" xfId="18924" xr:uid="{00000000-0005-0000-0000-0000DB320000}"/>
    <cellStyle name="Millares 53 7 2" xfId="32115" xr:uid="{00000000-0005-0000-0000-0000DC320000}"/>
    <cellStyle name="Millares 53 8" xfId="20228" xr:uid="{00000000-0005-0000-0000-0000DD320000}"/>
    <cellStyle name="Millares 53 8 2" xfId="33417" xr:uid="{00000000-0005-0000-0000-0000DE320000}"/>
    <cellStyle name="Millares 53 9" xfId="34942" xr:uid="{00000000-0005-0000-0000-0000DF320000}"/>
    <cellStyle name="Millares 54" xfId="12352" xr:uid="{00000000-0005-0000-0000-0000E0320000}"/>
    <cellStyle name="Millares 54 10" xfId="25544" xr:uid="{00000000-0005-0000-0000-0000E1320000}"/>
    <cellStyle name="Millares 54 11" xfId="21850" xr:uid="{00000000-0005-0000-0000-0000E2320000}"/>
    <cellStyle name="Millares 54 2" xfId="13292" xr:uid="{00000000-0005-0000-0000-0000E3320000}"/>
    <cellStyle name="Millares 54 2 2" xfId="26483" xr:uid="{00000000-0005-0000-0000-0000E4320000}"/>
    <cellStyle name="Millares 54 3" xfId="14341" xr:uid="{00000000-0005-0000-0000-0000E5320000}"/>
    <cellStyle name="Millares 54 3 2" xfId="27532" xr:uid="{00000000-0005-0000-0000-0000E6320000}"/>
    <cellStyle name="Millares 54 4" xfId="15397" xr:uid="{00000000-0005-0000-0000-0000E7320000}"/>
    <cellStyle name="Millares 54 4 2" xfId="28588" xr:uid="{00000000-0005-0000-0000-0000E8320000}"/>
    <cellStyle name="Millares 54 5" xfId="16453" xr:uid="{00000000-0005-0000-0000-0000E9320000}"/>
    <cellStyle name="Millares 54 5 2" xfId="29644" xr:uid="{00000000-0005-0000-0000-0000EA320000}"/>
    <cellStyle name="Millares 54 6" xfId="17734" xr:uid="{00000000-0005-0000-0000-0000EB320000}"/>
    <cellStyle name="Millares 54 6 2" xfId="30925" xr:uid="{00000000-0005-0000-0000-0000EC320000}"/>
    <cellStyle name="Millares 54 7" xfId="19020" xr:uid="{00000000-0005-0000-0000-0000ED320000}"/>
    <cellStyle name="Millares 54 7 2" xfId="32211" xr:uid="{00000000-0005-0000-0000-0000EE320000}"/>
    <cellStyle name="Millares 54 8" xfId="20324" xr:uid="{00000000-0005-0000-0000-0000EF320000}"/>
    <cellStyle name="Millares 54 8 2" xfId="33513" xr:uid="{00000000-0005-0000-0000-0000F0320000}"/>
    <cellStyle name="Millares 54 9" xfId="35038" xr:uid="{00000000-0005-0000-0000-0000F1320000}"/>
    <cellStyle name="Millares 55" xfId="12353" xr:uid="{00000000-0005-0000-0000-0000F2320000}"/>
    <cellStyle name="Millares 55 10" xfId="25545" xr:uid="{00000000-0005-0000-0000-0000F3320000}"/>
    <cellStyle name="Millares 55 11" xfId="21851" xr:uid="{00000000-0005-0000-0000-0000F4320000}"/>
    <cellStyle name="Millares 55 2" xfId="13293" xr:uid="{00000000-0005-0000-0000-0000F5320000}"/>
    <cellStyle name="Millares 55 2 2" xfId="26484" xr:uid="{00000000-0005-0000-0000-0000F6320000}"/>
    <cellStyle name="Millares 55 3" xfId="14342" xr:uid="{00000000-0005-0000-0000-0000F7320000}"/>
    <cellStyle name="Millares 55 3 2" xfId="27533" xr:uid="{00000000-0005-0000-0000-0000F8320000}"/>
    <cellStyle name="Millares 55 4" xfId="15398" xr:uid="{00000000-0005-0000-0000-0000F9320000}"/>
    <cellStyle name="Millares 55 4 2" xfId="28589" xr:uid="{00000000-0005-0000-0000-0000FA320000}"/>
    <cellStyle name="Millares 55 5" xfId="16454" xr:uid="{00000000-0005-0000-0000-0000FB320000}"/>
    <cellStyle name="Millares 55 5 2" xfId="29645" xr:uid="{00000000-0005-0000-0000-0000FC320000}"/>
    <cellStyle name="Millares 55 6" xfId="17735" xr:uid="{00000000-0005-0000-0000-0000FD320000}"/>
    <cellStyle name="Millares 55 6 2" xfId="30926" xr:uid="{00000000-0005-0000-0000-0000FE320000}"/>
    <cellStyle name="Millares 55 7" xfId="19021" xr:uid="{00000000-0005-0000-0000-0000FF320000}"/>
    <cellStyle name="Millares 55 7 2" xfId="32212" xr:uid="{00000000-0005-0000-0000-000000330000}"/>
    <cellStyle name="Millares 55 8" xfId="20325" xr:uid="{00000000-0005-0000-0000-000001330000}"/>
    <cellStyle name="Millares 55 8 2" xfId="33514" xr:uid="{00000000-0005-0000-0000-000002330000}"/>
    <cellStyle name="Millares 55 9" xfId="35039" xr:uid="{00000000-0005-0000-0000-000003330000}"/>
    <cellStyle name="Millares 56" xfId="12354" xr:uid="{00000000-0005-0000-0000-000004330000}"/>
    <cellStyle name="Millares 56 10" xfId="25546" xr:uid="{00000000-0005-0000-0000-000005330000}"/>
    <cellStyle name="Millares 56 11" xfId="21852" xr:uid="{00000000-0005-0000-0000-000006330000}"/>
    <cellStyle name="Millares 56 2" xfId="13294" xr:uid="{00000000-0005-0000-0000-000007330000}"/>
    <cellStyle name="Millares 56 2 2" xfId="26485" xr:uid="{00000000-0005-0000-0000-000008330000}"/>
    <cellStyle name="Millares 56 3" xfId="14343" xr:uid="{00000000-0005-0000-0000-000009330000}"/>
    <cellStyle name="Millares 56 3 2" xfId="27534" xr:uid="{00000000-0005-0000-0000-00000A330000}"/>
    <cellStyle name="Millares 56 4" xfId="15399" xr:uid="{00000000-0005-0000-0000-00000B330000}"/>
    <cellStyle name="Millares 56 4 2" xfId="28590" xr:uid="{00000000-0005-0000-0000-00000C330000}"/>
    <cellStyle name="Millares 56 5" xfId="16455" xr:uid="{00000000-0005-0000-0000-00000D330000}"/>
    <cellStyle name="Millares 56 5 2" xfId="29646" xr:uid="{00000000-0005-0000-0000-00000E330000}"/>
    <cellStyle name="Millares 56 6" xfId="17736" xr:uid="{00000000-0005-0000-0000-00000F330000}"/>
    <cellStyle name="Millares 56 6 2" xfId="30927" xr:uid="{00000000-0005-0000-0000-000010330000}"/>
    <cellStyle name="Millares 56 7" xfId="19022" xr:uid="{00000000-0005-0000-0000-000011330000}"/>
    <cellStyle name="Millares 56 7 2" xfId="32213" xr:uid="{00000000-0005-0000-0000-000012330000}"/>
    <cellStyle name="Millares 56 8" xfId="20326" xr:uid="{00000000-0005-0000-0000-000013330000}"/>
    <cellStyle name="Millares 56 8 2" xfId="33515" xr:uid="{00000000-0005-0000-0000-000014330000}"/>
    <cellStyle name="Millares 56 9" xfId="35040" xr:uid="{00000000-0005-0000-0000-000015330000}"/>
    <cellStyle name="Millares 57" xfId="12357" xr:uid="{00000000-0005-0000-0000-000016330000}"/>
    <cellStyle name="Millares 57 10" xfId="25549" xr:uid="{00000000-0005-0000-0000-000017330000}"/>
    <cellStyle name="Millares 57 11" xfId="21855" xr:uid="{00000000-0005-0000-0000-000018330000}"/>
    <cellStyle name="Millares 57 2" xfId="13297" xr:uid="{00000000-0005-0000-0000-000019330000}"/>
    <cellStyle name="Millares 57 2 2" xfId="26488" xr:uid="{00000000-0005-0000-0000-00001A330000}"/>
    <cellStyle name="Millares 57 3" xfId="14346" xr:uid="{00000000-0005-0000-0000-00001B330000}"/>
    <cellStyle name="Millares 57 3 2" xfId="27537" xr:uid="{00000000-0005-0000-0000-00001C330000}"/>
    <cellStyle name="Millares 57 4" xfId="15402" xr:uid="{00000000-0005-0000-0000-00001D330000}"/>
    <cellStyle name="Millares 57 4 2" xfId="28593" xr:uid="{00000000-0005-0000-0000-00001E330000}"/>
    <cellStyle name="Millares 57 5" xfId="16458" xr:uid="{00000000-0005-0000-0000-00001F330000}"/>
    <cellStyle name="Millares 57 5 2" xfId="29649" xr:uid="{00000000-0005-0000-0000-000020330000}"/>
    <cellStyle name="Millares 57 6" xfId="17739" xr:uid="{00000000-0005-0000-0000-000021330000}"/>
    <cellStyle name="Millares 57 6 2" xfId="30930" xr:uid="{00000000-0005-0000-0000-000022330000}"/>
    <cellStyle name="Millares 57 7" xfId="19025" xr:uid="{00000000-0005-0000-0000-000023330000}"/>
    <cellStyle name="Millares 57 7 2" xfId="32216" xr:uid="{00000000-0005-0000-0000-000024330000}"/>
    <cellStyle name="Millares 57 8" xfId="20329" xr:uid="{00000000-0005-0000-0000-000025330000}"/>
    <cellStyle name="Millares 57 8 2" xfId="33518" xr:uid="{00000000-0005-0000-0000-000026330000}"/>
    <cellStyle name="Millares 57 9" xfId="35043" xr:uid="{00000000-0005-0000-0000-000027330000}"/>
    <cellStyle name="Millares 58" xfId="12359" xr:uid="{00000000-0005-0000-0000-000028330000}"/>
    <cellStyle name="Millares 58 10" xfId="25551" xr:uid="{00000000-0005-0000-0000-000029330000}"/>
    <cellStyle name="Millares 58 11" xfId="21857" xr:uid="{00000000-0005-0000-0000-00002A330000}"/>
    <cellStyle name="Millares 58 2" xfId="13299" xr:uid="{00000000-0005-0000-0000-00002B330000}"/>
    <cellStyle name="Millares 58 2 2" xfId="26490" xr:uid="{00000000-0005-0000-0000-00002C330000}"/>
    <cellStyle name="Millares 58 3" xfId="14348" xr:uid="{00000000-0005-0000-0000-00002D330000}"/>
    <cellStyle name="Millares 58 3 2" xfId="27539" xr:uid="{00000000-0005-0000-0000-00002E330000}"/>
    <cellStyle name="Millares 58 4" xfId="15404" xr:uid="{00000000-0005-0000-0000-00002F330000}"/>
    <cellStyle name="Millares 58 4 2" xfId="28595" xr:uid="{00000000-0005-0000-0000-000030330000}"/>
    <cellStyle name="Millares 58 5" xfId="16460" xr:uid="{00000000-0005-0000-0000-000031330000}"/>
    <cellStyle name="Millares 58 5 2" xfId="29651" xr:uid="{00000000-0005-0000-0000-000032330000}"/>
    <cellStyle name="Millares 58 6" xfId="17741" xr:uid="{00000000-0005-0000-0000-000033330000}"/>
    <cellStyle name="Millares 58 6 2" xfId="30932" xr:uid="{00000000-0005-0000-0000-000034330000}"/>
    <cellStyle name="Millares 58 7" xfId="19027" xr:uid="{00000000-0005-0000-0000-000035330000}"/>
    <cellStyle name="Millares 58 7 2" xfId="32218" xr:uid="{00000000-0005-0000-0000-000036330000}"/>
    <cellStyle name="Millares 58 8" xfId="20331" xr:uid="{00000000-0005-0000-0000-000037330000}"/>
    <cellStyle name="Millares 58 8 2" xfId="33520" xr:uid="{00000000-0005-0000-0000-000038330000}"/>
    <cellStyle name="Millares 58 9" xfId="35045" xr:uid="{00000000-0005-0000-0000-000039330000}"/>
    <cellStyle name="Millares 59" xfId="12361" xr:uid="{00000000-0005-0000-0000-00003A330000}"/>
    <cellStyle name="Millares 59 10" xfId="25553" xr:uid="{00000000-0005-0000-0000-00003B330000}"/>
    <cellStyle name="Millares 59 11" xfId="21859" xr:uid="{00000000-0005-0000-0000-00003C330000}"/>
    <cellStyle name="Millares 59 2" xfId="13301" xr:uid="{00000000-0005-0000-0000-00003D330000}"/>
    <cellStyle name="Millares 59 2 2" xfId="26492" xr:uid="{00000000-0005-0000-0000-00003E330000}"/>
    <cellStyle name="Millares 59 3" xfId="14350" xr:uid="{00000000-0005-0000-0000-00003F330000}"/>
    <cellStyle name="Millares 59 3 2" xfId="27541" xr:uid="{00000000-0005-0000-0000-000040330000}"/>
    <cellStyle name="Millares 59 4" xfId="15406" xr:uid="{00000000-0005-0000-0000-000041330000}"/>
    <cellStyle name="Millares 59 4 2" xfId="28597" xr:uid="{00000000-0005-0000-0000-000042330000}"/>
    <cellStyle name="Millares 59 5" xfId="16462" xr:uid="{00000000-0005-0000-0000-000043330000}"/>
    <cellStyle name="Millares 59 5 2" xfId="29653" xr:uid="{00000000-0005-0000-0000-000044330000}"/>
    <cellStyle name="Millares 59 6" xfId="17743" xr:uid="{00000000-0005-0000-0000-000045330000}"/>
    <cellStyle name="Millares 59 6 2" xfId="30934" xr:uid="{00000000-0005-0000-0000-000046330000}"/>
    <cellStyle name="Millares 59 7" xfId="19029" xr:uid="{00000000-0005-0000-0000-000047330000}"/>
    <cellStyle name="Millares 59 7 2" xfId="32220" xr:uid="{00000000-0005-0000-0000-000048330000}"/>
    <cellStyle name="Millares 59 8" xfId="20333" xr:uid="{00000000-0005-0000-0000-000049330000}"/>
    <cellStyle name="Millares 59 8 2" xfId="33522" xr:uid="{00000000-0005-0000-0000-00004A330000}"/>
    <cellStyle name="Millares 59 9" xfId="35047" xr:uid="{00000000-0005-0000-0000-00004B330000}"/>
    <cellStyle name="Millares 6" xfId="44" xr:uid="{00000000-0005-0000-0000-00004C330000}"/>
    <cellStyle name="Millares 6 10" xfId="12264" xr:uid="{00000000-0005-0000-0000-00004D330000}"/>
    <cellStyle name="Millares 6 10 10" xfId="25456" xr:uid="{00000000-0005-0000-0000-00004E330000}"/>
    <cellStyle name="Millares 6 10 11" xfId="21762" xr:uid="{00000000-0005-0000-0000-00004F330000}"/>
    <cellStyle name="Millares 6 10 2" xfId="13204" xr:uid="{00000000-0005-0000-0000-000050330000}"/>
    <cellStyle name="Millares 6 10 2 2" xfId="26395" xr:uid="{00000000-0005-0000-0000-000051330000}"/>
    <cellStyle name="Millares 6 10 3" xfId="14253" xr:uid="{00000000-0005-0000-0000-000052330000}"/>
    <cellStyle name="Millares 6 10 3 2" xfId="27444" xr:uid="{00000000-0005-0000-0000-000053330000}"/>
    <cellStyle name="Millares 6 10 4" xfId="15309" xr:uid="{00000000-0005-0000-0000-000054330000}"/>
    <cellStyle name="Millares 6 10 4 2" xfId="28500" xr:uid="{00000000-0005-0000-0000-000055330000}"/>
    <cellStyle name="Millares 6 10 5" xfId="16365" xr:uid="{00000000-0005-0000-0000-000056330000}"/>
    <cellStyle name="Millares 6 10 5 2" xfId="29556" xr:uid="{00000000-0005-0000-0000-000057330000}"/>
    <cellStyle name="Millares 6 10 6" xfId="17646" xr:uid="{00000000-0005-0000-0000-000058330000}"/>
    <cellStyle name="Millares 6 10 6 2" xfId="30837" xr:uid="{00000000-0005-0000-0000-000059330000}"/>
    <cellStyle name="Millares 6 10 7" xfId="18932" xr:uid="{00000000-0005-0000-0000-00005A330000}"/>
    <cellStyle name="Millares 6 10 7 2" xfId="32123" xr:uid="{00000000-0005-0000-0000-00005B330000}"/>
    <cellStyle name="Millares 6 10 8" xfId="20236" xr:uid="{00000000-0005-0000-0000-00005C330000}"/>
    <cellStyle name="Millares 6 10 8 2" xfId="33425" xr:uid="{00000000-0005-0000-0000-00005D330000}"/>
    <cellStyle name="Millares 6 10 9" xfId="34950" xr:uid="{00000000-0005-0000-0000-00005E330000}"/>
    <cellStyle name="Millares 6 11" xfId="12429" xr:uid="{00000000-0005-0000-0000-00005F330000}"/>
    <cellStyle name="Millares 6 11 10" xfId="25621" xr:uid="{00000000-0005-0000-0000-000060330000}"/>
    <cellStyle name="Millares 6 11 11" xfId="21923" xr:uid="{00000000-0005-0000-0000-000061330000}"/>
    <cellStyle name="Millares 6 11 2" xfId="13365" xr:uid="{00000000-0005-0000-0000-000062330000}"/>
    <cellStyle name="Millares 6 11 2 2" xfId="26556" xr:uid="{00000000-0005-0000-0000-000063330000}"/>
    <cellStyle name="Millares 6 11 3" xfId="14414" xr:uid="{00000000-0005-0000-0000-000064330000}"/>
    <cellStyle name="Millares 6 11 3 2" xfId="27605" xr:uid="{00000000-0005-0000-0000-000065330000}"/>
    <cellStyle name="Millares 6 11 4" xfId="15470" xr:uid="{00000000-0005-0000-0000-000066330000}"/>
    <cellStyle name="Millares 6 11 4 2" xfId="28661" xr:uid="{00000000-0005-0000-0000-000067330000}"/>
    <cellStyle name="Millares 6 11 5" xfId="16526" xr:uid="{00000000-0005-0000-0000-000068330000}"/>
    <cellStyle name="Millares 6 11 5 2" xfId="29717" xr:uid="{00000000-0005-0000-0000-000069330000}"/>
    <cellStyle name="Millares 6 11 6" xfId="17807" xr:uid="{00000000-0005-0000-0000-00006A330000}"/>
    <cellStyle name="Millares 6 11 6 2" xfId="30998" xr:uid="{00000000-0005-0000-0000-00006B330000}"/>
    <cellStyle name="Millares 6 11 7" xfId="19093" xr:uid="{00000000-0005-0000-0000-00006C330000}"/>
    <cellStyle name="Millares 6 11 7 2" xfId="32284" xr:uid="{00000000-0005-0000-0000-00006D330000}"/>
    <cellStyle name="Millares 6 11 8" xfId="20397" xr:uid="{00000000-0005-0000-0000-00006E330000}"/>
    <cellStyle name="Millares 6 11 8 2" xfId="33586" xr:uid="{00000000-0005-0000-0000-00006F330000}"/>
    <cellStyle name="Millares 6 11 9" xfId="35111" xr:uid="{00000000-0005-0000-0000-000070330000}"/>
    <cellStyle name="Millares 6 12" xfId="12543" xr:uid="{00000000-0005-0000-0000-000071330000}"/>
    <cellStyle name="Millares 6 12 10" xfId="25735" xr:uid="{00000000-0005-0000-0000-000072330000}"/>
    <cellStyle name="Millares 6 12 11" xfId="22037" xr:uid="{00000000-0005-0000-0000-000073330000}"/>
    <cellStyle name="Millares 6 12 2" xfId="13479" xr:uid="{00000000-0005-0000-0000-000074330000}"/>
    <cellStyle name="Millares 6 12 2 2" xfId="26670" xr:uid="{00000000-0005-0000-0000-000075330000}"/>
    <cellStyle name="Millares 6 12 3" xfId="14528" xr:uid="{00000000-0005-0000-0000-000076330000}"/>
    <cellStyle name="Millares 6 12 3 2" xfId="27719" xr:uid="{00000000-0005-0000-0000-000077330000}"/>
    <cellStyle name="Millares 6 12 4" xfId="15584" xr:uid="{00000000-0005-0000-0000-000078330000}"/>
    <cellStyle name="Millares 6 12 4 2" xfId="28775" xr:uid="{00000000-0005-0000-0000-000079330000}"/>
    <cellStyle name="Millares 6 12 5" xfId="16640" xr:uid="{00000000-0005-0000-0000-00007A330000}"/>
    <cellStyle name="Millares 6 12 5 2" xfId="29831" xr:uid="{00000000-0005-0000-0000-00007B330000}"/>
    <cellStyle name="Millares 6 12 6" xfId="17921" xr:uid="{00000000-0005-0000-0000-00007C330000}"/>
    <cellStyle name="Millares 6 12 6 2" xfId="31112" xr:uid="{00000000-0005-0000-0000-00007D330000}"/>
    <cellStyle name="Millares 6 12 7" xfId="19207" xr:uid="{00000000-0005-0000-0000-00007E330000}"/>
    <cellStyle name="Millares 6 12 7 2" xfId="32398" xr:uid="{00000000-0005-0000-0000-00007F330000}"/>
    <cellStyle name="Millares 6 12 8" xfId="20511" xr:uid="{00000000-0005-0000-0000-000080330000}"/>
    <cellStyle name="Millares 6 12 8 2" xfId="33700" xr:uid="{00000000-0005-0000-0000-000081330000}"/>
    <cellStyle name="Millares 6 12 9" xfId="35225" xr:uid="{00000000-0005-0000-0000-000082330000}"/>
    <cellStyle name="Millares 6 13" xfId="13630" xr:uid="{00000000-0005-0000-0000-000083330000}"/>
    <cellStyle name="Millares 6 13 10" xfId="22188" xr:uid="{00000000-0005-0000-0000-000084330000}"/>
    <cellStyle name="Millares 6 13 2" xfId="14679" xr:uid="{00000000-0005-0000-0000-000085330000}"/>
    <cellStyle name="Millares 6 13 2 2" xfId="27870" xr:uid="{00000000-0005-0000-0000-000086330000}"/>
    <cellStyle name="Millares 6 13 3" xfId="15735" xr:uid="{00000000-0005-0000-0000-000087330000}"/>
    <cellStyle name="Millares 6 13 3 2" xfId="28926" xr:uid="{00000000-0005-0000-0000-000088330000}"/>
    <cellStyle name="Millares 6 13 4" xfId="16791" xr:uid="{00000000-0005-0000-0000-000089330000}"/>
    <cellStyle name="Millares 6 13 4 2" xfId="29982" xr:uid="{00000000-0005-0000-0000-00008A330000}"/>
    <cellStyle name="Millares 6 13 5" xfId="18072" xr:uid="{00000000-0005-0000-0000-00008B330000}"/>
    <cellStyle name="Millares 6 13 5 2" xfId="31263" xr:uid="{00000000-0005-0000-0000-00008C330000}"/>
    <cellStyle name="Millares 6 13 6" xfId="19358" xr:uid="{00000000-0005-0000-0000-00008D330000}"/>
    <cellStyle name="Millares 6 13 6 2" xfId="32549" xr:uid="{00000000-0005-0000-0000-00008E330000}"/>
    <cellStyle name="Millares 6 13 7" xfId="20662" xr:uid="{00000000-0005-0000-0000-00008F330000}"/>
    <cellStyle name="Millares 6 13 7 2" xfId="33851" xr:uid="{00000000-0005-0000-0000-000090330000}"/>
    <cellStyle name="Millares 6 13 8" xfId="35376" xr:uid="{00000000-0005-0000-0000-000091330000}"/>
    <cellStyle name="Millares 6 13 9" xfId="26821" xr:uid="{00000000-0005-0000-0000-000092330000}"/>
    <cellStyle name="Millares 6 14" xfId="16913" xr:uid="{00000000-0005-0000-0000-000093330000}"/>
    <cellStyle name="Millares 6 14 2" xfId="18193" xr:uid="{00000000-0005-0000-0000-000094330000}"/>
    <cellStyle name="Millares 6 14 2 2" xfId="31384" xr:uid="{00000000-0005-0000-0000-000095330000}"/>
    <cellStyle name="Millares 6 14 3" xfId="19479" xr:uid="{00000000-0005-0000-0000-000096330000}"/>
    <cellStyle name="Millares 6 14 3 2" xfId="32670" xr:uid="{00000000-0005-0000-0000-000097330000}"/>
    <cellStyle name="Millares 6 14 4" xfId="20783" xr:uid="{00000000-0005-0000-0000-000098330000}"/>
    <cellStyle name="Millares 6 14 4 2" xfId="33972" xr:uid="{00000000-0005-0000-0000-000099330000}"/>
    <cellStyle name="Millares 6 14 5" xfId="35497" xr:uid="{00000000-0005-0000-0000-00009A330000}"/>
    <cellStyle name="Millares 6 14 6" xfId="30104" xr:uid="{00000000-0005-0000-0000-00009B330000}"/>
    <cellStyle name="Millares 6 14 7" xfId="22309" xr:uid="{00000000-0005-0000-0000-00009C330000}"/>
    <cellStyle name="Millares 6 15" xfId="21028" xr:uid="{00000000-0005-0000-0000-00009D330000}"/>
    <cellStyle name="Millares 6 15 2" xfId="35742" xr:uid="{00000000-0005-0000-0000-00009E330000}"/>
    <cellStyle name="Millares 6 15 3" xfId="34217" xr:uid="{00000000-0005-0000-0000-00009F330000}"/>
    <cellStyle name="Millares 6 15 4" xfId="22554" xr:uid="{00000000-0005-0000-0000-0000A0330000}"/>
    <cellStyle name="Millares 6 16" xfId="22794" xr:uid="{00000000-0005-0000-0000-0000A1330000}"/>
    <cellStyle name="Millares 6 16 2" xfId="35982" xr:uid="{00000000-0005-0000-0000-0000A2330000}"/>
    <cellStyle name="Millares 6 17" xfId="23024" xr:uid="{00000000-0005-0000-0000-0000A3330000}"/>
    <cellStyle name="Millares 6 17 2" xfId="36212" xr:uid="{00000000-0005-0000-0000-0000A4330000}"/>
    <cellStyle name="Millares 6 18" xfId="23288" xr:uid="{00000000-0005-0000-0000-0000A5330000}"/>
    <cellStyle name="Millares 6 18 2" xfId="36467" xr:uid="{00000000-0005-0000-0000-0000A6330000}"/>
    <cellStyle name="Millares 6 19" xfId="23543" xr:uid="{00000000-0005-0000-0000-0000A7330000}"/>
    <cellStyle name="Millares 6 19 2" xfId="36722" xr:uid="{00000000-0005-0000-0000-0000A8330000}"/>
    <cellStyle name="Millares 6 2" xfId="45" xr:uid="{00000000-0005-0000-0000-0000A9330000}"/>
    <cellStyle name="Millares 6 2 10" xfId="12559" xr:uid="{00000000-0005-0000-0000-0000AA330000}"/>
    <cellStyle name="Millares 6 2 10 10" xfId="25751" xr:uid="{00000000-0005-0000-0000-0000AB330000}"/>
    <cellStyle name="Millares 6 2 10 11" xfId="22053" xr:uid="{00000000-0005-0000-0000-0000AC330000}"/>
    <cellStyle name="Millares 6 2 10 2" xfId="13495" xr:uid="{00000000-0005-0000-0000-0000AD330000}"/>
    <cellStyle name="Millares 6 2 10 2 2" xfId="26686" xr:uid="{00000000-0005-0000-0000-0000AE330000}"/>
    <cellStyle name="Millares 6 2 10 3" xfId="14544" xr:uid="{00000000-0005-0000-0000-0000AF330000}"/>
    <cellStyle name="Millares 6 2 10 3 2" xfId="27735" xr:uid="{00000000-0005-0000-0000-0000B0330000}"/>
    <cellStyle name="Millares 6 2 10 4" xfId="15600" xr:uid="{00000000-0005-0000-0000-0000B1330000}"/>
    <cellStyle name="Millares 6 2 10 4 2" xfId="28791" xr:uid="{00000000-0005-0000-0000-0000B2330000}"/>
    <cellStyle name="Millares 6 2 10 5" xfId="16656" xr:uid="{00000000-0005-0000-0000-0000B3330000}"/>
    <cellStyle name="Millares 6 2 10 5 2" xfId="29847" xr:uid="{00000000-0005-0000-0000-0000B4330000}"/>
    <cellStyle name="Millares 6 2 10 6" xfId="17937" xr:uid="{00000000-0005-0000-0000-0000B5330000}"/>
    <cellStyle name="Millares 6 2 10 6 2" xfId="31128" xr:uid="{00000000-0005-0000-0000-0000B6330000}"/>
    <cellStyle name="Millares 6 2 10 7" xfId="19223" xr:uid="{00000000-0005-0000-0000-0000B7330000}"/>
    <cellStyle name="Millares 6 2 10 7 2" xfId="32414" xr:uid="{00000000-0005-0000-0000-0000B8330000}"/>
    <cellStyle name="Millares 6 2 10 8" xfId="20527" xr:uid="{00000000-0005-0000-0000-0000B9330000}"/>
    <cellStyle name="Millares 6 2 10 8 2" xfId="33716" xr:uid="{00000000-0005-0000-0000-0000BA330000}"/>
    <cellStyle name="Millares 6 2 10 9" xfId="35241" xr:uid="{00000000-0005-0000-0000-0000BB330000}"/>
    <cellStyle name="Millares 6 2 11" xfId="13646" xr:uid="{00000000-0005-0000-0000-0000BC330000}"/>
    <cellStyle name="Millares 6 2 11 10" xfId="22204" xr:uid="{00000000-0005-0000-0000-0000BD330000}"/>
    <cellStyle name="Millares 6 2 11 2" xfId="14695" xr:uid="{00000000-0005-0000-0000-0000BE330000}"/>
    <cellStyle name="Millares 6 2 11 2 2" xfId="27886" xr:uid="{00000000-0005-0000-0000-0000BF330000}"/>
    <cellStyle name="Millares 6 2 11 3" xfId="15751" xr:uid="{00000000-0005-0000-0000-0000C0330000}"/>
    <cellStyle name="Millares 6 2 11 3 2" xfId="28942" xr:uid="{00000000-0005-0000-0000-0000C1330000}"/>
    <cellStyle name="Millares 6 2 11 4" xfId="16807" xr:uid="{00000000-0005-0000-0000-0000C2330000}"/>
    <cellStyle name="Millares 6 2 11 4 2" xfId="29998" xr:uid="{00000000-0005-0000-0000-0000C3330000}"/>
    <cellStyle name="Millares 6 2 11 5" xfId="18088" xr:uid="{00000000-0005-0000-0000-0000C4330000}"/>
    <cellStyle name="Millares 6 2 11 5 2" xfId="31279" xr:uid="{00000000-0005-0000-0000-0000C5330000}"/>
    <cellStyle name="Millares 6 2 11 6" xfId="19374" xr:uid="{00000000-0005-0000-0000-0000C6330000}"/>
    <cellStyle name="Millares 6 2 11 6 2" xfId="32565" xr:uid="{00000000-0005-0000-0000-0000C7330000}"/>
    <cellStyle name="Millares 6 2 11 7" xfId="20678" xr:uid="{00000000-0005-0000-0000-0000C8330000}"/>
    <cellStyle name="Millares 6 2 11 7 2" xfId="33867" xr:uid="{00000000-0005-0000-0000-0000C9330000}"/>
    <cellStyle name="Millares 6 2 11 8" xfId="35392" xr:uid="{00000000-0005-0000-0000-0000CA330000}"/>
    <cellStyle name="Millares 6 2 11 9" xfId="26837" xr:uid="{00000000-0005-0000-0000-0000CB330000}"/>
    <cellStyle name="Millares 6 2 12" xfId="16929" xr:uid="{00000000-0005-0000-0000-0000CC330000}"/>
    <cellStyle name="Millares 6 2 12 2" xfId="18209" xr:uid="{00000000-0005-0000-0000-0000CD330000}"/>
    <cellStyle name="Millares 6 2 12 2 2" xfId="31400" xr:uid="{00000000-0005-0000-0000-0000CE330000}"/>
    <cellStyle name="Millares 6 2 12 3" xfId="19495" xr:uid="{00000000-0005-0000-0000-0000CF330000}"/>
    <cellStyle name="Millares 6 2 12 3 2" xfId="32686" xr:uid="{00000000-0005-0000-0000-0000D0330000}"/>
    <cellStyle name="Millares 6 2 12 4" xfId="20799" xr:uid="{00000000-0005-0000-0000-0000D1330000}"/>
    <cellStyle name="Millares 6 2 12 4 2" xfId="33988" xr:uid="{00000000-0005-0000-0000-0000D2330000}"/>
    <cellStyle name="Millares 6 2 12 5" xfId="35513" xr:uid="{00000000-0005-0000-0000-0000D3330000}"/>
    <cellStyle name="Millares 6 2 12 6" xfId="30120" xr:uid="{00000000-0005-0000-0000-0000D4330000}"/>
    <cellStyle name="Millares 6 2 12 7" xfId="22325" xr:uid="{00000000-0005-0000-0000-0000D5330000}"/>
    <cellStyle name="Millares 6 2 13" xfId="21044" xr:uid="{00000000-0005-0000-0000-0000D6330000}"/>
    <cellStyle name="Millares 6 2 13 2" xfId="35758" xr:uid="{00000000-0005-0000-0000-0000D7330000}"/>
    <cellStyle name="Millares 6 2 13 3" xfId="34233" xr:uid="{00000000-0005-0000-0000-0000D8330000}"/>
    <cellStyle name="Millares 6 2 13 4" xfId="22570" xr:uid="{00000000-0005-0000-0000-0000D9330000}"/>
    <cellStyle name="Millares 6 2 14" xfId="22810" xr:uid="{00000000-0005-0000-0000-0000DA330000}"/>
    <cellStyle name="Millares 6 2 14 2" xfId="35998" xr:uid="{00000000-0005-0000-0000-0000DB330000}"/>
    <cellStyle name="Millares 6 2 15" xfId="23040" xr:uid="{00000000-0005-0000-0000-0000DC330000}"/>
    <cellStyle name="Millares 6 2 15 2" xfId="36228" xr:uid="{00000000-0005-0000-0000-0000DD330000}"/>
    <cellStyle name="Millares 6 2 16" xfId="23304" xr:uid="{00000000-0005-0000-0000-0000DE330000}"/>
    <cellStyle name="Millares 6 2 16 2" xfId="36483" xr:uid="{00000000-0005-0000-0000-0000DF330000}"/>
    <cellStyle name="Millares 6 2 17" xfId="23559" xr:uid="{00000000-0005-0000-0000-0000E0330000}"/>
    <cellStyle name="Millares 6 2 17 2" xfId="36738" xr:uid="{00000000-0005-0000-0000-0000E1330000}"/>
    <cellStyle name="Millares 6 2 18" xfId="23788" xr:uid="{00000000-0005-0000-0000-0000E2330000}"/>
    <cellStyle name="Millares 6 2 18 2" xfId="36967" xr:uid="{00000000-0005-0000-0000-0000E3330000}"/>
    <cellStyle name="Millares 6 2 19" xfId="24017" xr:uid="{00000000-0005-0000-0000-0000E4330000}"/>
    <cellStyle name="Millares 6 2 19 2" xfId="37196" xr:uid="{00000000-0005-0000-0000-0000E5330000}"/>
    <cellStyle name="Millares 6 2 2" xfId="174" xr:uid="{00000000-0005-0000-0000-0000E6330000}"/>
    <cellStyle name="Millares 6 2 2 10" xfId="16993" xr:uid="{00000000-0005-0000-0000-0000E7330000}"/>
    <cellStyle name="Millares 6 2 2 10 2" xfId="18273" xr:uid="{00000000-0005-0000-0000-0000E8330000}"/>
    <cellStyle name="Millares 6 2 2 10 2 2" xfId="31464" xr:uid="{00000000-0005-0000-0000-0000E9330000}"/>
    <cellStyle name="Millares 6 2 2 10 3" xfId="19559" xr:uid="{00000000-0005-0000-0000-0000EA330000}"/>
    <cellStyle name="Millares 6 2 2 10 3 2" xfId="32750" xr:uid="{00000000-0005-0000-0000-0000EB330000}"/>
    <cellStyle name="Millares 6 2 2 10 4" xfId="20863" xr:uid="{00000000-0005-0000-0000-0000EC330000}"/>
    <cellStyle name="Millares 6 2 2 10 4 2" xfId="34052" xr:uid="{00000000-0005-0000-0000-0000ED330000}"/>
    <cellStyle name="Millares 6 2 2 10 5" xfId="35577" xr:uid="{00000000-0005-0000-0000-0000EE330000}"/>
    <cellStyle name="Millares 6 2 2 10 6" xfId="30184" xr:uid="{00000000-0005-0000-0000-0000EF330000}"/>
    <cellStyle name="Millares 6 2 2 10 7" xfId="22389" xr:uid="{00000000-0005-0000-0000-0000F0330000}"/>
    <cellStyle name="Millares 6 2 2 11" xfId="21108" xr:uid="{00000000-0005-0000-0000-0000F1330000}"/>
    <cellStyle name="Millares 6 2 2 11 2" xfId="35822" xr:uid="{00000000-0005-0000-0000-0000F2330000}"/>
    <cellStyle name="Millares 6 2 2 11 3" xfId="34297" xr:uid="{00000000-0005-0000-0000-0000F3330000}"/>
    <cellStyle name="Millares 6 2 2 11 4" xfId="22634" xr:uid="{00000000-0005-0000-0000-0000F4330000}"/>
    <cellStyle name="Millares 6 2 2 12" xfId="22874" xr:uid="{00000000-0005-0000-0000-0000F5330000}"/>
    <cellStyle name="Millares 6 2 2 12 2" xfId="36062" xr:uid="{00000000-0005-0000-0000-0000F6330000}"/>
    <cellStyle name="Millares 6 2 2 13" xfId="23104" xr:uid="{00000000-0005-0000-0000-0000F7330000}"/>
    <cellStyle name="Millares 6 2 2 13 2" xfId="36292" xr:uid="{00000000-0005-0000-0000-0000F8330000}"/>
    <cellStyle name="Millares 6 2 2 14" xfId="23368" xr:uid="{00000000-0005-0000-0000-0000F9330000}"/>
    <cellStyle name="Millares 6 2 2 14 2" xfId="36547" xr:uid="{00000000-0005-0000-0000-0000FA330000}"/>
    <cellStyle name="Millares 6 2 2 15" xfId="23623" xr:uid="{00000000-0005-0000-0000-0000FB330000}"/>
    <cellStyle name="Millares 6 2 2 15 2" xfId="36802" xr:uid="{00000000-0005-0000-0000-0000FC330000}"/>
    <cellStyle name="Millares 6 2 2 16" xfId="23852" xr:uid="{00000000-0005-0000-0000-0000FD330000}"/>
    <cellStyle name="Millares 6 2 2 16 2" xfId="37031" xr:uid="{00000000-0005-0000-0000-0000FE330000}"/>
    <cellStyle name="Millares 6 2 2 17" xfId="24081" xr:uid="{00000000-0005-0000-0000-0000FF330000}"/>
    <cellStyle name="Millares 6 2 2 17 2" xfId="37260" xr:uid="{00000000-0005-0000-0000-000000340000}"/>
    <cellStyle name="Millares 6 2 2 18" xfId="24310" xr:uid="{00000000-0005-0000-0000-000001340000}"/>
    <cellStyle name="Millares 6 2 2 18 2" xfId="37489" xr:uid="{00000000-0005-0000-0000-000002340000}"/>
    <cellStyle name="Millares 6 2 2 19" xfId="24561" xr:uid="{00000000-0005-0000-0000-000003340000}"/>
    <cellStyle name="Millares 6 2 2 19 2" xfId="37740" xr:uid="{00000000-0005-0000-0000-000004340000}"/>
    <cellStyle name="Millares 6 2 2 2" xfId="4461" xr:uid="{00000000-0005-0000-0000-000005340000}"/>
    <cellStyle name="Millares 6 2 2 2 10" xfId="24419" xr:uid="{00000000-0005-0000-0000-000006340000}"/>
    <cellStyle name="Millares 6 2 2 2 10 2" xfId="37598" xr:uid="{00000000-0005-0000-0000-000007340000}"/>
    <cellStyle name="Millares 6 2 2 2 11" xfId="24670" xr:uid="{00000000-0005-0000-0000-000008340000}"/>
    <cellStyle name="Millares 6 2 2 2 11 2" xfId="37849" xr:uid="{00000000-0005-0000-0000-000009340000}"/>
    <cellStyle name="Millares 6 2 2 2 12" xfId="24976" xr:uid="{00000000-0005-0000-0000-00000A340000}"/>
    <cellStyle name="Millares 6 2 2 2 2" xfId="17102" xr:uid="{00000000-0005-0000-0000-00000B340000}"/>
    <cellStyle name="Millares 6 2 2 2 2 2" xfId="18382" xr:uid="{00000000-0005-0000-0000-00000C340000}"/>
    <cellStyle name="Millares 6 2 2 2 2 2 2" xfId="31573" xr:uid="{00000000-0005-0000-0000-00000D340000}"/>
    <cellStyle name="Millares 6 2 2 2 2 3" xfId="19668" xr:uid="{00000000-0005-0000-0000-00000E340000}"/>
    <cellStyle name="Millares 6 2 2 2 2 3 2" xfId="32859" xr:uid="{00000000-0005-0000-0000-00000F340000}"/>
    <cellStyle name="Millares 6 2 2 2 2 4" xfId="20972" xr:uid="{00000000-0005-0000-0000-000010340000}"/>
    <cellStyle name="Millares 6 2 2 2 2 4 2" xfId="34161" xr:uid="{00000000-0005-0000-0000-000011340000}"/>
    <cellStyle name="Millares 6 2 2 2 2 5" xfId="35686" xr:uid="{00000000-0005-0000-0000-000012340000}"/>
    <cellStyle name="Millares 6 2 2 2 2 6" xfId="30293" xr:uid="{00000000-0005-0000-0000-000013340000}"/>
    <cellStyle name="Millares 6 2 2 2 2 7" xfId="22498" xr:uid="{00000000-0005-0000-0000-000014340000}"/>
    <cellStyle name="Millares 6 2 2 2 3" xfId="21217" xr:uid="{00000000-0005-0000-0000-000015340000}"/>
    <cellStyle name="Millares 6 2 2 2 3 2" xfId="35931" xr:uid="{00000000-0005-0000-0000-000016340000}"/>
    <cellStyle name="Millares 6 2 2 2 3 3" xfId="34406" xr:uid="{00000000-0005-0000-0000-000017340000}"/>
    <cellStyle name="Millares 6 2 2 2 3 4" xfId="22743" xr:uid="{00000000-0005-0000-0000-000018340000}"/>
    <cellStyle name="Millares 6 2 2 2 4" xfId="22983" xr:uid="{00000000-0005-0000-0000-000019340000}"/>
    <cellStyle name="Millares 6 2 2 2 4 2" xfId="36171" xr:uid="{00000000-0005-0000-0000-00001A340000}"/>
    <cellStyle name="Millares 6 2 2 2 5" xfId="23213" xr:uid="{00000000-0005-0000-0000-00001B340000}"/>
    <cellStyle name="Millares 6 2 2 2 5 2" xfId="36401" xr:uid="{00000000-0005-0000-0000-00001C340000}"/>
    <cellStyle name="Millares 6 2 2 2 6" xfId="23477" xr:uid="{00000000-0005-0000-0000-00001D340000}"/>
    <cellStyle name="Millares 6 2 2 2 6 2" xfId="36656" xr:uid="{00000000-0005-0000-0000-00001E340000}"/>
    <cellStyle name="Millares 6 2 2 2 7" xfId="23732" xr:uid="{00000000-0005-0000-0000-00001F340000}"/>
    <cellStyle name="Millares 6 2 2 2 7 2" xfId="36911" xr:uid="{00000000-0005-0000-0000-000020340000}"/>
    <cellStyle name="Millares 6 2 2 2 8" xfId="23961" xr:uid="{00000000-0005-0000-0000-000021340000}"/>
    <cellStyle name="Millares 6 2 2 2 8 2" xfId="37140" xr:uid="{00000000-0005-0000-0000-000022340000}"/>
    <cellStyle name="Millares 6 2 2 2 9" xfId="24190" xr:uid="{00000000-0005-0000-0000-000023340000}"/>
    <cellStyle name="Millares 6 2 2 2 9 2" xfId="37369" xr:uid="{00000000-0005-0000-0000-000024340000}"/>
    <cellStyle name="Millares 6 2 2 20" xfId="24842" xr:uid="{00000000-0005-0000-0000-000025340000}"/>
    <cellStyle name="Millares 6 2 2 3" xfId="12036" xr:uid="{00000000-0005-0000-0000-000026340000}"/>
    <cellStyle name="Millares 6 2 2 3 10" xfId="25228" xr:uid="{00000000-0005-0000-0000-000027340000}"/>
    <cellStyle name="Millares 6 2 2 3 11" xfId="21535" xr:uid="{00000000-0005-0000-0000-000028340000}"/>
    <cellStyle name="Millares 6 2 2 3 2" xfId="12977" xr:uid="{00000000-0005-0000-0000-000029340000}"/>
    <cellStyle name="Millares 6 2 2 3 2 2" xfId="26168" xr:uid="{00000000-0005-0000-0000-00002A340000}"/>
    <cellStyle name="Millares 6 2 2 3 3" xfId="14026" xr:uid="{00000000-0005-0000-0000-00002B340000}"/>
    <cellStyle name="Millares 6 2 2 3 3 2" xfId="27217" xr:uid="{00000000-0005-0000-0000-00002C340000}"/>
    <cellStyle name="Millares 6 2 2 3 4" xfId="15082" xr:uid="{00000000-0005-0000-0000-00002D340000}"/>
    <cellStyle name="Millares 6 2 2 3 4 2" xfId="28273" xr:uid="{00000000-0005-0000-0000-00002E340000}"/>
    <cellStyle name="Millares 6 2 2 3 5" xfId="16138" xr:uid="{00000000-0005-0000-0000-00002F340000}"/>
    <cellStyle name="Millares 6 2 2 3 5 2" xfId="29329" xr:uid="{00000000-0005-0000-0000-000030340000}"/>
    <cellStyle name="Millares 6 2 2 3 6" xfId="17419" xr:uid="{00000000-0005-0000-0000-000031340000}"/>
    <cellStyle name="Millares 6 2 2 3 6 2" xfId="30610" xr:uid="{00000000-0005-0000-0000-000032340000}"/>
    <cellStyle name="Millares 6 2 2 3 7" xfId="18705" xr:uid="{00000000-0005-0000-0000-000033340000}"/>
    <cellStyle name="Millares 6 2 2 3 7 2" xfId="31896" xr:uid="{00000000-0005-0000-0000-000034340000}"/>
    <cellStyle name="Millares 6 2 2 3 8" xfId="20009" xr:uid="{00000000-0005-0000-0000-000035340000}"/>
    <cellStyle name="Millares 6 2 2 3 8 2" xfId="33198" xr:uid="{00000000-0005-0000-0000-000036340000}"/>
    <cellStyle name="Millares 6 2 2 3 9" xfId="34723" xr:uid="{00000000-0005-0000-0000-000037340000}"/>
    <cellStyle name="Millares 6 2 2 4" xfId="12143" xr:uid="{00000000-0005-0000-0000-000038340000}"/>
    <cellStyle name="Millares 6 2 2 4 10" xfId="25335" xr:uid="{00000000-0005-0000-0000-000039340000}"/>
    <cellStyle name="Millares 6 2 2 4 11" xfId="21641" xr:uid="{00000000-0005-0000-0000-00003A340000}"/>
    <cellStyle name="Millares 6 2 2 4 2" xfId="13083" xr:uid="{00000000-0005-0000-0000-00003B340000}"/>
    <cellStyle name="Millares 6 2 2 4 2 2" xfId="26274" xr:uid="{00000000-0005-0000-0000-00003C340000}"/>
    <cellStyle name="Millares 6 2 2 4 3" xfId="14132" xr:uid="{00000000-0005-0000-0000-00003D340000}"/>
    <cellStyle name="Millares 6 2 2 4 3 2" xfId="27323" xr:uid="{00000000-0005-0000-0000-00003E340000}"/>
    <cellStyle name="Millares 6 2 2 4 4" xfId="15188" xr:uid="{00000000-0005-0000-0000-00003F340000}"/>
    <cellStyle name="Millares 6 2 2 4 4 2" xfId="28379" xr:uid="{00000000-0005-0000-0000-000040340000}"/>
    <cellStyle name="Millares 6 2 2 4 5" xfId="16244" xr:uid="{00000000-0005-0000-0000-000041340000}"/>
    <cellStyle name="Millares 6 2 2 4 5 2" xfId="29435" xr:uid="{00000000-0005-0000-0000-000042340000}"/>
    <cellStyle name="Millares 6 2 2 4 6" xfId="17525" xr:uid="{00000000-0005-0000-0000-000043340000}"/>
    <cellStyle name="Millares 6 2 2 4 6 2" xfId="30716" xr:uid="{00000000-0005-0000-0000-000044340000}"/>
    <cellStyle name="Millares 6 2 2 4 7" xfId="18811" xr:uid="{00000000-0005-0000-0000-000045340000}"/>
    <cellStyle name="Millares 6 2 2 4 7 2" xfId="32002" xr:uid="{00000000-0005-0000-0000-000046340000}"/>
    <cellStyle name="Millares 6 2 2 4 8" xfId="20115" xr:uid="{00000000-0005-0000-0000-000047340000}"/>
    <cellStyle name="Millares 6 2 2 4 8 2" xfId="33304" xr:uid="{00000000-0005-0000-0000-000048340000}"/>
    <cellStyle name="Millares 6 2 2 4 9" xfId="34829" xr:uid="{00000000-0005-0000-0000-000049340000}"/>
    <cellStyle name="Millares 6 2 2 5" xfId="12239" xr:uid="{00000000-0005-0000-0000-00004A340000}"/>
    <cellStyle name="Millares 6 2 2 5 10" xfId="25431" xr:uid="{00000000-0005-0000-0000-00004B340000}"/>
    <cellStyle name="Millares 6 2 2 5 11" xfId="21737" xr:uid="{00000000-0005-0000-0000-00004C340000}"/>
    <cellStyle name="Millares 6 2 2 5 2" xfId="13179" xr:uid="{00000000-0005-0000-0000-00004D340000}"/>
    <cellStyle name="Millares 6 2 2 5 2 2" xfId="26370" xr:uid="{00000000-0005-0000-0000-00004E340000}"/>
    <cellStyle name="Millares 6 2 2 5 3" xfId="14228" xr:uid="{00000000-0005-0000-0000-00004F340000}"/>
    <cellStyle name="Millares 6 2 2 5 3 2" xfId="27419" xr:uid="{00000000-0005-0000-0000-000050340000}"/>
    <cellStyle name="Millares 6 2 2 5 4" xfId="15284" xr:uid="{00000000-0005-0000-0000-000051340000}"/>
    <cellStyle name="Millares 6 2 2 5 4 2" xfId="28475" xr:uid="{00000000-0005-0000-0000-000052340000}"/>
    <cellStyle name="Millares 6 2 2 5 5" xfId="16340" xr:uid="{00000000-0005-0000-0000-000053340000}"/>
    <cellStyle name="Millares 6 2 2 5 5 2" xfId="29531" xr:uid="{00000000-0005-0000-0000-000054340000}"/>
    <cellStyle name="Millares 6 2 2 5 6" xfId="17621" xr:uid="{00000000-0005-0000-0000-000055340000}"/>
    <cellStyle name="Millares 6 2 2 5 6 2" xfId="30812" xr:uid="{00000000-0005-0000-0000-000056340000}"/>
    <cellStyle name="Millares 6 2 2 5 7" xfId="18907" xr:uid="{00000000-0005-0000-0000-000057340000}"/>
    <cellStyle name="Millares 6 2 2 5 7 2" xfId="32098" xr:uid="{00000000-0005-0000-0000-000058340000}"/>
    <cellStyle name="Millares 6 2 2 5 8" xfId="20211" xr:uid="{00000000-0005-0000-0000-000059340000}"/>
    <cellStyle name="Millares 6 2 2 5 8 2" xfId="33400" xr:uid="{00000000-0005-0000-0000-00005A340000}"/>
    <cellStyle name="Millares 6 2 2 5 9" xfId="34925" xr:uid="{00000000-0005-0000-0000-00005B340000}"/>
    <cellStyle name="Millares 6 2 2 6" xfId="12344" xr:uid="{00000000-0005-0000-0000-00005C340000}"/>
    <cellStyle name="Millares 6 2 2 6 10" xfId="25536" xr:uid="{00000000-0005-0000-0000-00005D340000}"/>
    <cellStyle name="Millares 6 2 2 6 11" xfId="21842" xr:uid="{00000000-0005-0000-0000-00005E340000}"/>
    <cellStyle name="Millares 6 2 2 6 2" xfId="13284" xr:uid="{00000000-0005-0000-0000-00005F340000}"/>
    <cellStyle name="Millares 6 2 2 6 2 2" xfId="26475" xr:uid="{00000000-0005-0000-0000-000060340000}"/>
    <cellStyle name="Millares 6 2 2 6 3" xfId="14333" xr:uid="{00000000-0005-0000-0000-000061340000}"/>
    <cellStyle name="Millares 6 2 2 6 3 2" xfId="27524" xr:uid="{00000000-0005-0000-0000-000062340000}"/>
    <cellStyle name="Millares 6 2 2 6 4" xfId="15389" xr:uid="{00000000-0005-0000-0000-000063340000}"/>
    <cellStyle name="Millares 6 2 2 6 4 2" xfId="28580" xr:uid="{00000000-0005-0000-0000-000064340000}"/>
    <cellStyle name="Millares 6 2 2 6 5" xfId="16445" xr:uid="{00000000-0005-0000-0000-000065340000}"/>
    <cellStyle name="Millares 6 2 2 6 5 2" xfId="29636" xr:uid="{00000000-0005-0000-0000-000066340000}"/>
    <cellStyle name="Millares 6 2 2 6 6" xfId="17726" xr:uid="{00000000-0005-0000-0000-000067340000}"/>
    <cellStyle name="Millares 6 2 2 6 6 2" xfId="30917" xr:uid="{00000000-0005-0000-0000-000068340000}"/>
    <cellStyle name="Millares 6 2 2 6 7" xfId="19012" xr:uid="{00000000-0005-0000-0000-000069340000}"/>
    <cellStyle name="Millares 6 2 2 6 7 2" xfId="32203" xr:uid="{00000000-0005-0000-0000-00006A340000}"/>
    <cellStyle name="Millares 6 2 2 6 8" xfId="20316" xr:uid="{00000000-0005-0000-0000-00006B340000}"/>
    <cellStyle name="Millares 6 2 2 6 8 2" xfId="33505" xr:uid="{00000000-0005-0000-0000-00006C340000}"/>
    <cellStyle name="Millares 6 2 2 6 9" xfId="35030" xr:uid="{00000000-0005-0000-0000-00006D340000}"/>
    <cellStyle name="Millares 6 2 2 7" xfId="12509" xr:uid="{00000000-0005-0000-0000-00006E340000}"/>
    <cellStyle name="Millares 6 2 2 7 10" xfId="25701" xr:uid="{00000000-0005-0000-0000-00006F340000}"/>
    <cellStyle name="Millares 6 2 2 7 11" xfId="22003" xr:uid="{00000000-0005-0000-0000-000070340000}"/>
    <cellStyle name="Millares 6 2 2 7 2" xfId="13445" xr:uid="{00000000-0005-0000-0000-000071340000}"/>
    <cellStyle name="Millares 6 2 2 7 2 2" xfId="26636" xr:uid="{00000000-0005-0000-0000-000072340000}"/>
    <cellStyle name="Millares 6 2 2 7 3" xfId="14494" xr:uid="{00000000-0005-0000-0000-000073340000}"/>
    <cellStyle name="Millares 6 2 2 7 3 2" xfId="27685" xr:uid="{00000000-0005-0000-0000-000074340000}"/>
    <cellStyle name="Millares 6 2 2 7 4" xfId="15550" xr:uid="{00000000-0005-0000-0000-000075340000}"/>
    <cellStyle name="Millares 6 2 2 7 4 2" xfId="28741" xr:uid="{00000000-0005-0000-0000-000076340000}"/>
    <cellStyle name="Millares 6 2 2 7 5" xfId="16606" xr:uid="{00000000-0005-0000-0000-000077340000}"/>
    <cellStyle name="Millares 6 2 2 7 5 2" xfId="29797" xr:uid="{00000000-0005-0000-0000-000078340000}"/>
    <cellStyle name="Millares 6 2 2 7 6" xfId="17887" xr:uid="{00000000-0005-0000-0000-000079340000}"/>
    <cellStyle name="Millares 6 2 2 7 6 2" xfId="31078" xr:uid="{00000000-0005-0000-0000-00007A340000}"/>
    <cellStyle name="Millares 6 2 2 7 7" xfId="19173" xr:uid="{00000000-0005-0000-0000-00007B340000}"/>
    <cellStyle name="Millares 6 2 2 7 7 2" xfId="32364" xr:uid="{00000000-0005-0000-0000-00007C340000}"/>
    <cellStyle name="Millares 6 2 2 7 8" xfId="20477" xr:uid="{00000000-0005-0000-0000-00007D340000}"/>
    <cellStyle name="Millares 6 2 2 7 8 2" xfId="33666" xr:uid="{00000000-0005-0000-0000-00007E340000}"/>
    <cellStyle name="Millares 6 2 2 7 9" xfId="35191" xr:uid="{00000000-0005-0000-0000-00007F340000}"/>
    <cellStyle name="Millares 6 2 2 8" xfId="12623" xr:uid="{00000000-0005-0000-0000-000080340000}"/>
    <cellStyle name="Millares 6 2 2 8 10" xfId="25815" xr:uid="{00000000-0005-0000-0000-000081340000}"/>
    <cellStyle name="Millares 6 2 2 8 11" xfId="22117" xr:uid="{00000000-0005-0000-0000-000082340000}"/>
    <cellStyle name="Millares 6 2 2 8 2" xfId="13559" xr:uid="{00000000-0005-0000-0000-000083340000}"/>
    <cellStyle name="Millares 6 2 2 8 2 2" xfId="26750" xr:uid="{00000000-0005-0000-0000-000084340000}"/>
    <cellStyle name="Millares 6 2 2 8 3" xfId="14608" xr:uid="{00000000-0005-0000-0000-000085340000}"/>
    <cellStyle name="Millares 6 2 2 8 3 2" xfId="27799" xr:uid="{00000000-0005-0000-0000-000086340000}"/>
    <cellStyle name="Millares 6 2 2 8 4" xfId="15664" xr:uid="{00000000-0005-0000-0000-000087340000}"/>
    <cellStyle name="Millares 6 2 2 8 4 2" xfId="28855" xr:uid="{00000000-0005-0000-0000-000088340000}"/>
    <cellStyle name="Millares 6 2 2 8 5" xfId="16720" xr:uid="{00000000-0005-0000-0000-000089340000}"/>
    <cellStyle name="Millares 6 2 2 8 5 2" xfId="29911" xr:uid="{00000000-0005-0000-0000-00008A340000}"/>
    <cellStyle name="Millares 6 2 2 8 6" xfId="18001" xr:uid="{00000000-0005-0000-0000-00008B340000}"/>
    <cellStyle name="Millares 6 2 2 8 6 2" xfId="31192" xr:uid="{00000000-0005-0000-0000-00008C340000}"/>
    <cellStyle name="Millares 6 2 2 8 7" xfId="19287" xr:uid="{00000000-0005-0000-0000-00008D340000}"/>
    <cellStyle name="Millares 6 2 2 8 7 2" xfId="32478" xr:uid="{00000000-0005-0000-0000-00008E340000}"/>
    <cellStyle name="Millares 6 2 2 8 8" xfId="20591" xr:uid="{00000000-0005-0000-0000-00008F340000}"/>
    <cellStyle name="Millares 6 2 2 8 8 2" xfId="33780" xr:uid="{00000000-0005-0000-0000-000090340000}"/>
    <cellStyle name="Millares 6 2 2 8 9" xfId="35305" xr:uid="{00000000-0005-0000-0000-000091340000}"/>
    <cellStyle name="Millares 6 2 2 9" xfId="13710" xr:uid="{00000000-0005-0000-0000-000092340000}"/>
    <cellStyle name="Millares 6 2 2 9 10" xfId="22268" xr:uid="{00000000-0005-0000-0000-000093340000}"/>
    <cellStyle name="Millares 6 2 2 9 2" xfId="14759" xr:uid="{00000000-0005-0000-0000-000094340000}"/>
    <cellStyle name="Millares 6 2 2 9 2 2" xfId="27950" xr:uid="{00000000-0005-0000-0000-000095340000}"/>
    <cellStyle name="Millares 6 2 2 9 3" xfId="15815" xr:uid="{00000000-0005-0000-0000-000096340000}"/>
    <cellStyle name="Millares 6 2 2 9 3 2" xfId="29006" xr:uid="{00000000-0005-0000-0000-000097340000}"/>
    <cellStyle name="Millares 6 2 2 9 4" xfId="16871" xr:uid="{00000000-0005-0000-0000-000098340000}"/>
    <cellStyle name="Millares 6 2 2 9 4 2" xfId="30062" xr:uid="{00000000-0005-0000-0000-000099340000}"/>
    <cellStyle name="Millares 6 2 2 9 5" xfId="18152" xr:uid="{00000000-0005-0000-0000-00009A340000}"/>
    <cellStyle name="Millares 6 2 2 9 5 2" xfId="31343" xr:uid="{00000000-0005-0000-0000-00009B340000}"/>
    <cellStyle name="Millares 6 2 2 9 6" xfId="19438" xr:uid="{00000000-0005-0000-0000-00009C340000}"/>
    <cellStyle name="Millares 6 2 2 9 6 2" xfId="32629" xr:uid="{00000000-0005-0000-0000-00009D340000}"/>
    <cellStyle name="Millares 6 2 2 9 7" xfId="20742" xr:uid="{00000000-0005-0000-0000-00009E340000}"/>
    <cellStyle name="Millares 6 2 2 9 7 2" xfId="33931" xr:uid="{00000000-0005-0000-0000-00009F340000}"/>
    <cellStyle name="Millares 6 2 2 9 8" xfId="35456" xr:uid="{00000000-0005-0000-0000-0000A0340000}"/>
    <cellStyle name="Millares 6 2 2 9 9" xfId="26901" xr:uid="{00000000-0005-0000-0000-0000A1340000}"/>
    <cellStyle name="Millares 6 2 20" xfId="24246" xr:uid="{00000000-0005-0000-0000-0000A2340000}"/>
    <cellStyle name="Millares 6 2 20 2" xfId="37425" xr:uid="{00000000-0005-0000-0000-0000A3340000}"/>
    <cellStyle name="Millares 6 2 21" xfId="24497" xr:uid="{00000000-0005-0000-0000-0000A4340000}"/>
    <cellStyle name="Millares 6 2 21 2" xfId="37676" xr:uid="{00000000-0005-0000-0000-0000A5340000}"/>
    <cellStyle name="Millares 6 2 22" xfId="24756" xr:uid="{00000000-0005-0000-0000-0000A6340000}"/>
    <cellStyle name="Millares 6 2 3" xfId="4460" xr:uid="{00000000-0005-0000-0000-0000A7340000}"/>
    <cellStyle name="Millares 6 2 3 10" xfId="22842" xr:uid="{00000000-0005-0000-0000-0000A8340000}"/>
    <cellStyle name="Millares 6 2 3 10 2" xfId="36030" xr:uid="{00000000-0005-0000-0000-0000A9340000}"/>
    <cellStyle name="Millares 6 2 3 11" xfId="23072" xr:uid="{00000000-0005-0000-0000-0000AA340000}"/>
    <cellStyle name="Millares 6 2 3 11 2" xfId="36260" xr:uid="{00000000-0005-0000-0000-0000AB340000}"/>
    <cellStyle name="Millares 6 2 3 12" xfId="23336" xr:uid="{00000000-0005-0000-0000-0000AC340000}"/>
    <cellStyle name="Millares 6 2 3 12 2" xfId="36515" xr:uid="{00000000-0005-0000-0000-0000AD340000}"/>
    <cellStyle name="Millares 6 2 3 13" xfId="23591" xr:uid="{00000000-0005-0000-0000-0000AE340000}"/>
    <cellStyle name="Millares 6 2 3 13 2" xfId="36770" xr:uid="{00000000-0005-0000-0000-0000AF340000}"/>
    <cellStyle name="Millares 6 2 3 14" xfId="23820" xr:uid="{00000000-0005-0000-0000-0000B0340000}"/>
    <cellStyle name="Millares 6 2 3 14 2" xfId="36999" xr:uid="{00000000-0005-0000-0000-0000B1340000}"/>
    <cellStyle name="Millares 6 2 3 15" xfId="24049" xr:uid="{00000000-0005-0000-0000-0000B2340000}"/>
    <cellStyle name="Millares 6 2 3 15 2" xfId="37228" xr:uid="{00000000-0005-0000-0000-0000B3340000}"/>
    <cellStyle name="Millares 6 2 3 16" xfId="24278" xr:uid="{00000000-0005-0000-0000-0000B4340000}"/>
    <cellStyle name="Millares 6 2 3 16 2" xfId="37457" xr:uid="{00000000-0005-0000-0000-0000B5340000}"/>
    <cellStyle name="Millares 6 2 3 17" xfId="24529" xr:uid="{00000000-0005-0000-0000-0000B6340000}"/>
    <cellStyle name="Millares 6 2 3 17 2" xfId="37708" xr:uid="{00000000-0005-0000-0000-0000B7340000}"/>
    <cellStyle name="Millares 6 2 3 18" xfId="24975" xr:uid="{00000000-0005-0000-0000-0000B8340000}"/>
    <cellStyle name="Millares 6 2 3 2" xfId="12111" xr:uid="{00000000-0005-0000-0000-0000B9340000}"/>
    <cellStyle name="Millares 6 2 3 2 10" xfId="24387" xr:uid="{00000000-0005-0000-0000-0000BA340000}"/>
    <cellStyle name="Millares 6 2 3 2 10 2" xfId="37566" xr:uid="{00000000-0005-0000-0000-0000BB340000}"/>
    <cellStyle name="Millares 6 2 3 2 11" xfId="24638" xr:uid="{00000000-0005-0000-0000-0000BC340000}"/>
    <cellStyle name="Millares 6 2 3 2 11 2" xfId="37817" xr:uid="{00000000-0005-0000-0000-0000BD340000}"/>
    <cellStyle name="Millares 6 2 3 2 12" xfId="34797" xr:uid="{00000000-0005-0000-0000-0000BE340000}"/>
    <cellStyle name="Millares 6 2 3 2 13" xfId="25303" xr:uid="{00000000-0005-0000-0000-0000BF340000}"/>
    <cellStyle name="Millares 6 2 3 2 14" xfId="21609" xr:uid="{00000000-0005-0000-0000-0000C0340000}"/>
    <cellStyle name="Millares 6 2 3 2 2" xfId="13051" xr:uid="{00000000-0005-0000-0000-0000C1340000}"/>
    <cellStyle name="Millares 6 2 3 2 2 2" xfId="17070" xr:uid="{00000000-0005-0000-0000-0000C2340000}"/>
    <cellStyle name="Millares 6 2 3 2 2 2 2" xfId="30261" xr:uid="{00000000-0005-0000-0000-0000C3340000}"/>
    <cellStyle name="Millares 6 2 3 2 2 3" xfId="18350" xr:uid="{00000000-0005-0000-0000-0000C4340000}"/>
    <cellStyle name="Millares 6 2 3 2 2 3 2" xfId="31541" xr:uid="{00000000-0005-0000-0000-0000C5340000}"/>
    <cellStyle name="Millares 6 2 3 2 2 4" xfId="19636" xr:uid="{00000000-0005-0000-0000-0000C6340000}"/>
    <cellStyle name="Millares 6 2 3 2 2 4 2" xfId="32827" xr:uid="{00000000-0005-0000-0000-0000C7340000}"/>
    <cellStyle name="Millares 6 2 3 2 2 5" xfId="20940" xr:uid="{00000000-0005-0000-0000-0000C8340000}"/>
    <cellStyle name="Millares 6 2 3 2 2 5 2" xfId="34129" xr:uid="{00000000-0005-0000-0000-0000C9340000}"/>
    <cellStyle name="Millares 6 2 3 2 2 6" xfId="35654" xr:uid="{00000000-0005-0000-0000-0000CA340000}"/>
    <cellStyle name="Millares 6 2 3 2 2 7" xfId="26242" xr:uid="{00000000-0005-0000-0000-0000CB340000}"/>
    <cellStyle name="Millares 6 2 3 2 2 8" xfId="22466" xr:uid="{00000000-0005-0000-0000-0000CC340000}"/>
    <cellStyle name="Millares 6 2 3 2 3" xfId="14100" xr:uid="{00000000-0005-0000-0000-0000CD340000}"/>
    <cellStyle name="Millares 6 2 3 2 3 2" xfId="21185" xr:uid="{00000000-0005-0000-0000-0000CE340000}"/>
    <cellStyle name="Millares 6 2 3 2 3 2 2" xfId="34374" xr:uid="{00000000-0005-0000-0000-0000CF340000}"/>
    <cellStyle name="Millares 6 2 3 2 3 3" xfId="35899" xr:uid="{00000000-0005-0000-0000-0000D0340000}"/>
    <cellStyle name="Millares 6 2 3 2 3 4" xfId="27291" xr:uid="{00000000-0005-0000-0000-0000D1340000}"/>
    <cellStyle name="Millares 6 2 3 2 3 5" xfId="22711" xr:uid="{00000000-0005-0000-0000-0000D2340000}"/>
    <cellStyle name="Millares 6 2 3 2 4" xfId="15156" xr:uid="{00000000-0005-0000-0000-0000D3340000}"/>
    <cellStyle name="Millares 6 2 3 2 4 2" xfId="36139" xr:uid="{00000000-0005-0000-0000-0000D4340000}"/>
    <cellStyle name="Millares 6 2 3 2 4 3" xfId="28347" xr:uid="{00000000-0005-0000-0000-0000D5340000}"/>
    <cellStyle name="Millares 6 2 3 2 4 4" xfId="22951" xr:uid="{00000000-0005-0000-0000-0000D6340000}"/>
    <cellStyle name="Millares 6 2 3 2 5" xfId="16212" xr:uid="{00000000-0005-0000-0000-0000D7340000}"/>
    <cellStyle name="Millares 6 2 3 2 5 2" xfId="36369" xr:uid="{00000000-0005-0000-0000-0000D8340000}"/>
    <cellStyle name="Millares 6 2 3 2 5 3" xfId="29403" xr:uid="{00000000-0005-0000-0000-0000D9340000}"/>
    <cellStyle name="Millares 6 2 3 2 5 4" xfId="23181" xr:uid="{00000000-0005-0000-0000-0000DA340000}"/>
    <cellStyle name="Millares 6 2 3 2 6" xfId="17493" xr:uid="{00000000-0005-0000-0000-0000DB340000}"/>
    <cellStyle name="Millares 6 2 3 2 6 2" xfId="36624" xr:uid="{00000000-0005-0000-0000-0000DC340000}"/>
    <cellStyle name="Millares 6 2 3 2 6 3" xfId="30684" xr:uid="{00000000-0005-0000-0000-0000DD340000}"/>
    <cellStyle name="Millares 6 2 3 2 6 4" xfId="23445" xr:uid="{00000000-0005-0000-0000-0000DE340000}"/>
    <cellStyle name="Millares 6 2 3 2 7" xfId="18779" xr:uid="{00000000-0005-0000-0000-0000DF340000}"/>
    <cellStyle name="Millares 6 2 3 2 7 2" xfId="36879" xr:uid="{00000000-0005-0000-0000-0000E0340000}"/>
    <cellStyle name="Millares 6 2 3 2 7 3" xfId="31970" xr:uid="{00000000-0005-0000-0000-0000E1340000}"/>
    <cellStyle name="Millares 6 2 3 2 7 4" xfId="23700" xr:uid="{00000000-0005-0000-0000-0000E2340000}"/>
    <cellStyle name="Millares 6 2 3 2 8" xfId="20083" xr:uid="{00000000-0005-0000-0000-0000E3340000}"/>
    <cellStyle name="Millares 6 2 3 2 8 2" xfId="37108" xr:uid="{00000000-0005-0000-0000-0000E4340000}"/>
    <cellStyle name="Millares 6 2 3 2 8 3" xfId="33272" xr:uid="{00000000-0005-0000-0000-0000E5340000}"/>
    <cellStyle name="Millares 6 2 3 2 8 4" xfId="23929" xr:uid="{00000000-0005-0000-0000-0000E6340000}"/>
    <cellStyle name="Millares 6 2 3 2 9" xfId="24158" xr:uid="{00000000-0005-0000-0000-0000E7340000}"/>
    <cellStyle name="Millares 6 2 3 2 9 2" xfId="37337" xr:uid="{00000000-0005-0000-0000-0000E8340000}"/>
    <cellStyle name="Millares 6 2 3 3" xfId="12207" xr:uid="{00000000-0005-0000-0000-0000E9340000}"/>
    <cellStyle name="Millares 6 2 3 3 10" xfId="25399" xr:uid="{00000000-0005-0000-0000-0000EA340000}"/>
    <cellStyle name="Millares 6 2 3 3 11" xfId="21705" xr:uid="{00000000-0005-0000-0000-0000EB340000}"/>
    <cellStyle name="Millares 6 2 3 3 2" xfId="13147" xr:uid="{00000000-0005-0000-0000-0000EC340000}"/>
    <cellStyle name="Millares 6 2 3 3 2 2" xfId="26338" xr:uid="{00000000-0005-0000-0000-0000ED340000}"/>
    <cellStyle name="Millares 6 2 3 3 3" xfId="14196" xr:uid="{00000000-0005-0000-0000-0000EE340000}"/>
    <cellStyle name="Millares 6 2 3 3 3 2" xfId="27387" xr:uid="{00000000-0005-0000-0000-0000EF340000}"/>
    <cellStyle name="Millares 6 2 3 3 4" xfId="15252" xr:uid="{00000000-0005-0000-0000-0000F0340000}"/>
    <cellStyle name="Millares 6 2 3 3 4 2" xfId="28443" xr:uid="{00000000-0005-0000-0000-0000F1340000}"/>
    <cellStyle name="Millares 6 2 3 3 5" xfId="16308" xr:uid="{00000000-0005-0000-0000-0000F2340000}"/>
    <cellStyle name="Millares 6 2 3 3 5 2" xfId="29499" xr:uid="{00000000-0005-0000-0000-0000F3340000}"/>
    <cellStyle name="Millares 6 2 3 3 6" xfId="17589" xr:uid="{00000000-0005-0000-0000-0000F4340000}"/>
    <cellStyle name="Millares 6 2 3 3 6 2" xfId="30780" xr:uid="{00000000-0005-0000-0000-0000F5340000}"/>
    <cellStyle name="Millares 6 2 3 3 7" xfId="18875" xr:uid="{00000000-0005-0000-0000-0000F6340000}"/>
    <cellStyle name="Millares 6 2 3 3 7 2" xfId="32066" xr:uid="{00000000-0005-0000-0000-0000F7340000}"/>
    <cellStyle name="Millares 6 2 3 3 8" xfId="20179" xr:uid="{00000000-0005-0000-0000-0000F8340000}"/>
    <cellStyle name="Millares 6 2 3 3 8 2" xfId="33368" xr:uid="{00000000-0005-0000-0000-0000F9340000}"/>
    <cellStyle name="Millares 6 2 3 3 9" xfId="34893" xr:uid="{00000000-0005-0000-0000-0000FA340000}"/>
    <cellStyle name="Millares 6 2 3 4" xfId="12312" xr:uid="{00000000-0005-0000-0000-0000FB340000}"/>
    <cellStyle name="Millares 6 2 3 4 10" xfId="25504" xr:uid="{00000000-0005-0000-0000-0000FC340000}"/>
    <cellStyle name="Millares 6 2 3 4 11" xfId="21810" xr:uid="{00000000-0005-0000-0000-0000FD340000}"/>
    <cellStyle name="Millares 6 2 3 4 2" xfId="13252" xr:uid="{00000000-0005-0000-0000-0000FE340000}"/>
    <cellStyle name="Millares 6 2 3 4 2 2" xfId="26443" xr:uid="{00000000-0005-0000-0000-0000FF340000}"/>
    <cellStyle name="Millares 6 2 3 4 3" xfId="14301" xr:uid="{00000000-0005-0000-0000-000000350000}"/>
    <cellStyle name="Millares 6 2 3 4 3 2" xfId="27492" xr:uid="{00000000-0005-0000-0000-000001350000}"/>
    <cellStyle name="Millares 6 2 3 4 4" xfId="15357" xr:uid="{00000000-0005-0000-0000-000002350000}"/>
    <cellStyle name="Millares 6 2 3 4 4 2" xfId="28548" xr:uid="{00000000-0005-0000-0000-000003350000}"/>
    <cellStyle name="Millares 6 2 3 4 5" xfId="16413" xr:uid="{00000000-0005-0000-0000-000004350000}"/>
    <cellStyle name="Millares 6 2 3 4 5 2" xfId="29604" xr:uid="{00000000-0005-0000-0000-000005350000}"/>
    <cellStyle name="Millares 6 2 3 4 6" xfId="17694" xr:uid="{00000000-0005-0000-0000-000006350000}"/>
    <cellStyle name="Millares 6 2 3 4 6 2" xfId="30885" xr:uid="{00000000-0005-0000-0000-000007350000}"/>
    <cellStyle name="Millares 6 2 3 4 7" xfId="18980" xr:uid="{00000000-0005-0000-0000-000008350000}"/>
    <cellStyle name="Millares 6 2 3 4 7 2" xfId="32171" xr:uid="{00000000-0005-0000-0000-000009350000}"/>
    <cellStyle name="Millares 6 2 3 4 8" xfId="20284" xr:uid="{00000000-0005-0000-0000-00000A350000}"/>
    <cellStyle name="Millares 6 2 3 4 8 2" xfId="33473" xr:uid="{00000000-0005-0000-0000-00000B350000}"/>
    <cellStyle name="Millares 6 2 3 4 9" xfId="34998" xr:uid="{00000000-0005-0000-0000-00000C350000}"/>
    <cellStyle name="Millares 6 2 3 5" xfId="12477" xr:uid="{00000000-0005-0000-0000-00000D350000}"/>
    <cellStyle name="Millares 6 2 3 5 10" xfId="25669" xr:uid="{00000000-0005-0000-0000-00000E350000}"/>
    <cellStyle name="Millares 6 2 3 5 11" xfId="21971" xr:uid="{00000000-0005-0000-0000-00000F350000}"/>
    <cellStyle name="Millares 6 2 3 5 2" xfId="13413" xr:uid="{00000000-0005-0000-0000-000010350000}"/>
    <cellStyle name="Millares 6 2 3 5 2 2" xfId="26604" xr:uid="{00000000-0005-0000-0000-000011350000}"/>
    <cellStyle name="Millares 6 2 3 5 3" xfId="14462" xr:uid="{00000000-0005-0000-0000-000012350000}"/>
    <cellStyle name="Millares 6 2 3 5 3 2" xfId="27653" xr:uid="{00000000-0005-0000-0000-000013350000}"/>
    <cellStyle name="Millares 6 2 3 5 4" xfId="15518" xr:uid="{00000000-0005-0000-0000-000014350000}"/>
    <cellStyle name="Millares 6 2 3 5 4 2" xfId="28709" xr:uid="{00000000-0005-0000-0000-000015350000}"/>
    <cellStyle name="Millares 6 2 3 5 5" xfId="16574" xr:uid="{00000000-0005-0000-0000-000016350000}"/>
    <cellStyle name="Millares 6 2 3 5 5 2" xfId="29765" xr:uid="{00000000-0005-0000-0000-000017350000}"/>
    <cellStyle name="Millares 6 2 3 5 6" xfId="17855" xr:uid="{00000000-0005-0000-0000-000018350000}"/>
    <cellStyle name="Millares 6 2 3 5 6 2" xfId="31046" xr:uid="{00000000-0005-0000-0000-000019350000}"/>
    <cellStyle name="Millares 6 2 3 5 7" xfId="19141" xr:uid="{00000000-0005-0000-0000-00001A350000}"/>
    <cellStyle name="Millares 6 2 3 5 7 2" xfId="32332" xr:uid="{00000000-0005-0000-0000-00001B350000}"/>
    <cellStyle name="Millares 6 2 3 5 8" xfId="20445" xr:uid="{00000000-0005-0000-0000-00001C350000}"/>
    <cellStyle name="Millares 6 2 3 5 8 2" xfId="33634" xr:uid="{00000000-0005-0000-0000-00001D350000}"/>
    <cellStyle name="Millares 6 2 3 5 9" xfId="35159" xr:uid="{00000000-0005-0000-0000-00001E350000}"/>
    <cellStyle name="Millares 6 2 3 6" xfId="12591" xr:uid="{00000000-0005-0000-0000-00001F350000}"/>
    <cellStyle name="Millares 6 2 3 6 10" xfId="25783" xr:uid="{00000000-0005-0000-0000-000020350000}"/>
    <cellStyle name="Millares 6 2 3 6 11" xfId="22085" xr:uid="{00000000-0005-0000-0000-000021350000}"/>
    <cellStyle name="Millares 6 2 3 6 2" xfId="13527" xr:uid="{00000000-0005-0000-0000-000022350000}"/>
    <cellStyle name="Millares 6 2 3 6 2 2" xfId="26718" xr:uid="{00000000-0005-0000-0000-000023350000}"/>
    <cellStyle name="Millares 6 2 3 6 3" xfId="14576" xr:uid="{00000000-0005-0000-0000-000024350000}"/>
    <cellStyle name="Millares 6 2 3 6 3 2" xfId="27767" xr:uid="{00000000-0005-0000-0000-000025350000}"/>
    <cellStyle name="Millares 6 2 3 6 4" xfId="15632" xr:uid="{00000000-0005-0000-0000-000026350000}"/>
    <cellStyle name="Millares 6 2 3 6 4 2" xfId="28823" xr:uid="{00000000-0005-0000-0000-000027350000}"/>
    <cellStyle name="Millares 6 2 3 6 5" xfId="16688" xr:uid="{00000000-0005-0000-0000-000028350000}"/>
    <cellStyle name="Millares 6 2 3 6 5 2" xfId="29879" xr:uid="{00000000-0005-0000-0000-000029350000}"/>
    <cellStyle name="Millares 6 2 3 6 6" xfId="17969" xr:uid="{00000000-0005-0000-0000-00002A350000}"/>
    <cellStyle name="Millares 6 2 3 6 6 2" xfId="31160" xr:uid="{00000000-0005-0000-0000-00002B350000}"/>
    <cellStyle name="Millares 6 2 3 6 7" xfId="19255" xr:uid="{00000000-0005-0000-0000-00002C350000}"/>
    <cellStyle name="Millares 6 2 3 6 7 2" xfId="32446" xr:uid="{00000000-0005-0000-0000-00002D350000}"/>
    <cellStyle name="Millares 6 2 3 6 8" xfId="20559" xr:uid="{00000000-0005-0000-0000-00002E350000}"/>
    <cellStyle name="Millares 6 2 3 6 8 2" xfId="33748" xr:uid="{00000000-0005-0000-0000-00002F350000}"/>
    <cellStyle name="Millares 6 2 3 6 9" xfId="35273" xr:uid="{00000000-0005-0000-0000-000030350000}"/>
    <cellStyle name="Millares 6 2 3 7" xfId="13678" xr:uid="{00000000-0005-0000-0000-000031350000}"/>
    <cellStyle name="Millares 6 2 3 7 10" xfId="22236" xr:uid="{00000000-0005-0000-0000-000032350000}"/>
    <cellStyle name="Millares 6 2 3 7 2" xfId="14727" xr:uid="{00000000-0005-0000-0000-000033350000}"/>
    <cellStyle name="Millares 6 2 3 7 2 2" xfId="27918" xr:uid="{00000000-0005-0000-0000-000034350000}"/>
    <cellStyle name="Millares 6 2 3 7 3" xfId="15783" xr:uid="{00000000-0005-0000-0000-000035350000}"/>
    <cellStyle name="Millares 6 2 3 7 3 2" xfId="28974" xr:uid="{00000000-0005-0000-0000-000036350000}"/>
    <cellStyle name="Millares 6 2 3 7 4" xfId="16839" xr:uid="{00000000-0005-0000-0000-000037350000}"/>
    <cellStyle name="Millares 6 2 3 7 4 2" xfId="30030" xr:uid="{00000000-0005-0000-0000-000038350000}"/>
    <cellStyle name="Millares 6 2 3 7 5" xfId="18120" xr:uid="{00000000-0005-0000-0000-000039350000}"/>
    <cellStyle name="Millares 6 2 3 7 5 2" xfId="31311" xr:uid="{00000000-0005-0000-0000-00003A350000}"/>
    <cellStyle name="Millares 6 2 3 7 6" xfId="19406" xr:uid="{00000000-0005-0000-0000-00003B350000}"/>
    <cellStyle name="Millares 6 2 3 7 6 2" xfId="32597" xr:uid="{00000000-0005-0000-0000-00003C350000}"/>
    <cellStyle name="Millares 6 2 3 7 7" xfId="20710" xr:uid="{00000000-0005-0000-0000-00003D350000}"/>
    <cellStyle name="Millares 6 2 3 7 7 2" xfId="33899" xr:uid="{00000000-0005-0000-0000-00003E350000}"/>
    <cellStyle name="Millares 6 2 3 7 8" xfId="35424" xr:uid="{00000000-0005-0000-0000-00003F350000}"/>
    <cellStyle name="Millares 6 2 3 7 9" xfId="26869" xr:uid="{00000000-0005-0000-0000-000040350000}"/>
    <cellStyle name="Millares 6 2 3 8" xfId="16961" xr:uid="{00000000-0005-0000-0000-000041350000}"/>
    <cellStyle name="Millares 6 2 3 8 2" xfId="18241" xr:uid="{00000000-0005-0000-0000-000042350000}"/>
    <cellStyle name="Millares 6 2 3 8 2 2" xfId="31432" xr:uid="{00000000-0005-0000-0000-000043350000}"/>
    <cellStyle name="Millares 6 2 3 8 3" xfId="19527" xr:uid="{00000000-0005-0000-0000-000044350000}"/>
    <cellStyle name="Millares 6 2 3 8 3 2" xfId="32718" xr:uid="{00000000-0005-0000-0000-000045350000}"/>
    <cellStyle name="Millares 6 2 3 8 4" xfId="20831" xr:uid="{00000000-0005-0000-0000-000046350000}"/>
    <cellStyle name="Millares 6 2 3 8 4 2" xfId="34020" xr:uid="{00000000-0005-0000-0000-000047350000}"/>
    <cellStyle name="Millares 6 2 3 8 5" xfId="35545" xr:uid="{00000000-0005-0000-0000-000048350000}"/>
    <cellStyle name="Millares 6 2 3 8 6" xfId="30152" xr:uid="{00000000-0005-0000-0000-000049350000}"/>
    <cellStyle name="Millares 6 2 3 8 7" xfId="22357" xr:uid="{00000000-0005-0000-0000-00004A350000}"/>
    <cellStyle name="Millares 6 2 3 9" xfId="21076" xr:uid="{00000000-0005-0000-0000-00004B350000}"/>
    <cellStyle name="Millares 6 2 3 9 2" xfId="35790" xr:uid="{00000000-0005-0000-0000-00004C350000}"/>
    <cellStyle name="Millares 6 2 3 9 3" xfId="34265" xr:uid="{00000000-0005-0000-0000-00004D350000}"/>
    <cellStyle name="Millares 6 2 3 9 4" xfId="22602" xr:uid="{00000000-0005-0000-0000-00004E350000}"/>
    <cellStyle name="Millares 6 2 4" xfId="11957" xr:uid="{00000000-0005-0000-0000-00004F350000}"/>
    <cellStyle name="Millares 6 2 4 10" xfId="24355" xr:uid="{00000000-0005-0000-0000-000050350000}"/>
    <cellStyle name="Millares 6 2 4 10 2" xfId="37534" xr:uid="{00000000-0005-0000-0000-000051350000}"/>
    <cellStyle name="Millares 6 2 4 11" xfId="24606" xr:uid="{00000000-0005-0000-0000-000052350000}"/>
    <cellStyle name="Millares 6 2 4 11 2" xfId="37785" xr:uid="{00000000-0005-0000-0000-000053350000}"/>
    <cellStyle name="Millares 6 2 4 12" xfId="34646" xr:uid="{00000000-0005-0000-0000-000054350000}"/>
    <cellStyle name="Millares 6 2 4 13" xfId="25149" xr:uid="{00000000-0005-0000-0000-000055350000}"/>
    <cellStyle name="Millares 6 2 4 14" xfId="21458" xr:uid="{00000000-0005-0000-0000-000056350000}"/>
    <cellStyle name="Millares 6 2 4 2" xfId="12900" xr:uid="{00000000-0005-0000-0000-000057350000}"/>
    <cellStyle name="Millares 6 2 4 2 2" xfId="17038" xr:uid="{00000000-0005-0000-0000-000058350000}"/>
    <cellStyle name="Millares 6 2 4 2 2 2" xfId="30229" xr:uid="{00000000-0005-0000-0000-000059350000}"/>
    <cellStyle name="Millares 6 2 4 2 3" xfId="18318" xr:uid="{00000000-0005-0000-0000-00005A350000}"/>
    <cellStyle name="Millares 6 2 4 2 3 2" xfId="31509" xr:uid="{00000000-0005-0000-0000-00005B350000}"/>
    <cellStyle name="Millares 6 2 4 2 4" xfId="19604" xr:uid="{00000000-0005-0000-0000-00005C350000}"/>
    <cellStyle name="Millares 6 2 4 2 4 2" xfId="32795" xr:uid="{00000000-0005-0000-0000-00005D350000}"/>
    <cellStyle name="Millares 6 2 4 2 5" xfId="20908" xr:uid="{00000000-0005-0000-0000-00005E350000}"/>
    <cellStyle name="Millares 6 2 4 2 5 2" xfId="34097" xr:uid="{00000000-0005-0000-0000-00005F350000}"/>
    <cellStyle name="Millares 6 2 4 2 6" xfId="35622" xr:uid="{00000000-0005-0000-0000-000060350000}"/>
    <cellStyle name="Millares 6 2 4 2 7" xfId="26091" xr:uid="{00000000-0005-0000-0000-000061350000}"/>
    <cellStyle name="Millares 6 2 4 2 8" xfId="22434" xr:uid="{00000000-0005-0000-0000-000062350000}"/>
    <cellStyle name="Millares 6 2 4 3" xfId="13949" xr:uid="{00000000-0005-0000-0000-000063350000}"/>
    <cellStyle name="Millares 6 2 4 3 2" xfId="21153" xr:uid="{00000000-0005-0000-0000-000064350000}"/>
    <cellStyle name="Millares 6 2 4 3 2 2" xfId="34342" xr:uid="{00000000-0005-0000-0000-000065350000}"/>
    <cellStyle name="Millares 6 2 4 3 3" xfId="35867" xr:uid="{00000000-0005-0000-0000-000066350000}"/>
    <cellStyle name="Millares 6 2 4 3 4" xfId="27140" xr:uid="{00000000-0005-0000-0000-000067350000}"/>
    <cellStyle name="Millares 6 2 4 3 5" xfId="22679" xr:uid="{00000000-0005-0000-0000-000068350000}"/>
    <cellStyle name="Millares 6 2 4 4" xfId="15005" xr:uid="{00000000-0005-0000-0000-000069350000}"/>
    <cellStyle name="Millares 6 2 4 4 2" xfId="36107" xr:uid="{00000000-0005-0000-0000-00006A350000}"/>
    <cellStyle name="Millares 6 2 4 4 3" xfId="28196" xr:uid="{00000000-0005-0000-0000-00006B350000}"/>
    <cellStyle name="Millares 6 2 4 4 4" xfId="22919" xr:uid="{00000000-0005-0000-0000-00006C350000}"/>
    <cellStyle name="Millares 6 2 4 5" xfId="16061" xr:uid="{00000000-0005-0000-0000-00006D350000}"/>
    <cellStyle name="Millares 6 2 4 5 2" xfId="36337" xr:uid="{00000000-0005-0000-0000-00006E350000}"/>
    <cellStyle name="Millares 6 2 4 5 3" xfId="29252" xr:uid="{00000000-0005-0000-0000-00006F350000}"/>
    <cellStyle name="Millares 6 2 4 5 4" xfId="23149" xr:uid="{00000000-0005-0000-0000-000070350000}"/>
    <cellStyle name="Millares 6 2 4 6" xfId="17342" xr:uid="{00000000-0005-0000-0000-000071350000}"/>
    <cellStyle name="Millares 6 2 4 6 2" xfId="36592" xr:uid="{00000000-0005-0000-0000-000072350000}"/>
    <cellStyle name="Millares 6 2 4 6 3" xfId="30533" xr:uid="{00000000-0005-0000-0000-000073350000}"/>
    <cellStyle name="Millares 6 2 4 6 4" xfId="23413" xr:uid="{00000000-0005-0000-0000-000074350000}"/>
    <cellStyle name="Millares 6 2 4 7" xfId="18628" xr:uid="{00000000-0005-0000-0000-000075350000}"/>
    <cellStyle name="Millares 6 2 4 7 2" xfId="36847" xr:uid="{00000000-0005-0000-0000-000076350000}"/>
    <cellStyle name="Millares 6 2 4 7 3" xfId="31819" xr:uid="{00000000-0005-0000-0000-000077350000}"/>
    <cellStyle name="Millares 6 2 4 7 4" xfId="23668" xr:uid="{00000000-0005-0000-0000-000078350000}"/>
    <cellStyle name="Millares 6 2 4 8" xfId="19932" xr:uid="{00000000-0005-0000-0000-000079350000}"/>
    <cellStyle name="Millares 6 2 4 8 2" xfId="37076" xr:uid="{00000000-0005-0000-0000-00007A350000}"/>
    <cellStyle name="Millares 6 2 4 8 3" xfId="33121" xr:uid="{00000000-0005-0000-0000-00007B350000}"/>
    <cellStyle name="Millares 6 2 4 8 4" xfId="23897" xr:uid="{00000000-0005-0000-0000-00007C350000}"/>
    <cellStyle name="Millares 6 2 4 9" xfId="24126" xr:uid="{00000000-0005-0000-0000-00007D350000}"/>
    <cellStyle name="Millares 6 2 4 9 2" xfId="37305" xr:uid="{00000000-0005-0000-0000-00007E350000}"/>
    <cellStyle name="Millares 6 2 5" xfId="12004" xr:uid="{00000000-0005-0000-0000-00007F350000}"/>
    <cellStyle name="Millares 6 2 5 10" xfId="25196" xr:uid="{00000000-0005-0000-0000-000080350000}"/>
    <cellStyle name="Millares 6 2 5 11" xfId="21503" xr:uid="{00000000-0005-0000-0000-000081350000}"/>
    <cellStyle name="Millares 6 2 5 2" xfId="12945" xr:uid="{00000000-0005-0000-0000-000082350000}"/>
    <cellStyle name="Millares 6 2 5 2 2" xfId="26136" xr:uid="{00000000-0005-0000-0000-000083350000}"/>
    <cellStyle name="Millares 6 2 5 3" xfId="13994" xr:uid="{00000000-0005-0000-0000-000084350000}"/>
    <cellStyle name="Millares 6 2 5 3 2" xfId="27185" xr:uid="{00000000-0005-0000-0000-000085350000}"/>
    <cellStyle name="Millares 6 2 5 4" xfId="15050" xr:uid="{00000000-0005-0000-0000-000086350000}"/>
    <cellStyle name="Millares 6 2 5 4 2" xfId="28241" xr:uid="{00000000-0005-0000-0000-000087350000}"/>
    <cellStyle name="Millares 6 2 5 5" xfId="16106" xr:uid="{00000000-0005-0000-0000-000088350000}"/>
    <cellStyle name="Millares 6 2 5 5 2" xfId="29297" xr:uid="{00000000-0005-0000-0000-000089350000}"/>
    <cellStyle name="Millares 6 2 5 6" xfId="17387" xr:uid="{00000000-0005-0000-0000-00008A350000}"/>
    <cellStyle name="Millares 6 2 5 6 2" xfId="30578" xr:uid="{00000000-0005-0000-0000-00008B350000}"/>
    <cellStyle name="Millares 6 2 5 7" xfId="18673" xr:uid="{00000000-0005-0000-0000-00008C350000}"/>
    <cellStyle name="Millares 6 2 5 7 2" xfId="31864" xr:uid="{00000000-0005-0000-0000-00008D350000}"/>
    <cellStyle name="Millares 6 2 5 8" xfId="19977" xr:uid="{00000000-0005-0000-0000-00008E350000}"/>
    <cellStyle name="Millares 6 2 5 8 2" xfId="33166" xr:uid="{00000000-0005-0000-0000-00008F350000}"/>
    <cellStyle name="Millares 6 2 5 9" xfId="34691" xr:uid="{00000000-0005-0000-0000-000090350000}"/>
    <cellStyle name="Millares 6 2 6" xfId="12079" xr:uid="{00000000-0005-0000-0000-000091350000}"/>
    <cellStyle name="Millares 6 2 6 10" xfId="25271" xr:uid="{00000000-0005-0000-0000-000092350000}"/>
    <cellStyle name="Millares 6 2 6 11" xfId="21577" xr:uid="{00000000-0005-0000-0000-000093350000}"/>
    <cellStyle name="Millares 6 2 6 2" xfId="13019" xr:uid="{00000000-0005-0000-0000-000094350000}"/>
    <cellStyle name="Millares 6 2 6 2 2" xfId="26210" xr:uid="{00000000-0005-0000-0000-000095350000}"/>
    <cellStyle name="Millares 6 2 6 3" xfId="14068" xr:uid="{00000000-0005-0000-0000-000096350000}"/>
    <cellStyle name="Millares 6 2 6 3 2" xfId="27259" xr:uid="{00000000-0005-0000-0000-000097350000}"/>
    <cellStyle name="Millares 6 2 6 4" xfId="15124" xr:uid="{00000000-0005-0000-0000-000098350000}"/>
    <cellStyle name="Millares 6 2 6 4 2" xfId="28315" xr:uid="{00000000-0005-0000-0000-000099350000}"/>
    <cellStyle name="Millares 6 2 6 5" xfId="16180" xr:uid="{00000000-0005-0000-0000-00009A350000}"/>
    <cellStyle name="Millares 6 2 6 5 2" xfId="29371" xr:uid="{00000000-0005-0000-0000-00009B350000}"/>
    <cellStyle name="Millares 6 2 6 6" xfId="17461" xr:uid="{00000000-0005-0000-0000-00009C350000}"/>
    <cellStyle name="Millares 6 2 6 6 2" xfId="30652" xr:uid="{00000000-0005-0000-0000-00009D350000}"/>
    <cellStyle name="Millares 6 2 6 7" xfId="18747" xr:uid="{00000000-0005-0000-0000-00009E350000}"/>
    <cellStyle name="Millares 6 2 6 7 2" xfId="31938" xr:uid="{00000000-0005-0000-0000-00009F350000}"/>
    <cellStyle name="Millares 6 2 6 8" xfId="20051" xr:uid="{00000000-0005-0000-0000-0000A0350000}"/>
    <cellStyle name="Millares 6 2 6 8 2" xfId="33240" xr:uid="{00000000-0005-0000-0000-0000A1350000}"/>
    <cellStyle name="Millares 6 2 6 9" xfId="34765" xr:uid="{00000000-0005-0000-0000-0000A2350000}"/>
    <cellStyle name="Millares 6 2 7" xfId="12175" xr:uid="{00000000-0005-0000-0000-0000A3350000}"/>
    <cellStyle name="Millares 6 2 7 10" xfId="25367" xr:uid="{00000000-0005-0000-0000-0000A4350000}"/>
    <cellStyle name="Millares 6 2 7 11" xfId="21673" xr:uid="{00000000-0005-0000-0000-0000A5350000}"/>
    <cellStyle name="Millares 6 2 7 2" xfId="13115" xr:uid="{00000000-0005-0000-0000-0000A6350000}"/>
    <cellStyle name="Millares 6 2 7 2 2" xfId="26306" xr:uid="{00000000-0005-0000-0000-0000A7350000}"/>
    <cellStyle name="Millares 6 2 7 3" xfId="14164" xr:uid="{00000000-0005-0000-0000-0000A8350000}"/>
    <cellStyle name="Millares 6 2 7 3 2" xfId="27355" xr:uid="{00000000-0005-0000-0000-0000A9350000}"/>
    <cellStyle name="Millares 6 2 7 4" xfId="15220" xr:uid="{00000000-0005-0000-0000-0000AA350000}"/>
    <cellStyle name="Millares 6 2 7 4 2" xfId="28411" xr:uid="{00000000-0005-0000-0000-0000AB350000}"/>
    <cellStyle name="Millares 6 2 7 5" xfId="16276" xr:uid="{00000000-0005-0000-0000-0000AC350000}"/>
    <cellStyle name="Millares 6 2 7 5 2" xfId="29467" xr:uid="{00000000-0005-0000-0000-0000AD350000}"/>
    <cellStyle name="Millares 6 2 7 6" xfId="17557" xr:uid="{00000000-0005-0000-0000-0000AE350000}"/>
    <cellStyle name="Millares 6 2 7 6 2" xfId="30748" xr:uid="{00000000-0005-0000-0000-0000AF350000}"/>
    <cellStyle name="Millares 6 2 7 7" xfId="18843" xr:uid="{00000000-0005-0000-0000-0000B0350000}"/>
    <cellStyle name="Millares 6 2 7 7 2" xfId="32034" xr:uid="{00000000-0005-0000-0000-0000B1350000}"/>
    <cellStyle name="Millares 6 2 7 8" xfId="20147" xr:uid="{00000000-0005-0000-0000-0000B2350000}"/>
    <cellStyle name="Millares 6 2 7 8 2" xfId="33336" xr:uid="{00000000-0005-0000-0000-0000B3350000}"/>
    <cellStyle name="Millares 6 2 7 9" xfId="34861" xr:uid="{00000000-0005-0000-0000-0000B4350000}"/>
    <cellStyle name="Millares 6 2 8" xfId="12280" xr:uid="{00000000-0005-0000-0000-0000B5350000}"/>
    <cellStyle name="Millares 6 2 8 10" xfId="25472" xr:uid="{00000000-0005-0000-0000-0000B6350000}"/>
    <cellStyle name="Millares 6 2 8 11" xfId="21778" xr:uid="{00000000-0005-0000-0000-0000B7350000}"/>
    <cellStyle name="Millares 6 2 8 2" xfId="13220" xr:uid="{00000000-0005-0000-0000-0000B8350000}"/>
    <cellStyle name="Millares 6 2 8 2 2" xfId="26411" xr:uid="{00000000-0005-0000-0000-0000B9350000}"/>
    <cellStyle name="Millares 6 2 8 3" xfId="14269" xr:uid="{00000000-0005-0000-0000-0000BA350000}"/>
    <cellStyle name="Millares 6 2 8 3 2" xfId="27460" xr:uid="{00000000-0005-0000-0000-0000BB350000}"/>
    <cellStyle name="Millares 6 2 8 4" xfId="15325" xr:uid="{00000000-0005-0000-0000-0000BC350000}"/>
    <cellStyle name="Millares 6 2 8 4 2" xfId="28516" xr:uid="{00000000-0005-0000-0000-0000BD350000}"/>
    <cellStyle name="Millares 6 2 8 5" xfId="16381" xr:uid="{00000000-0005-0000-0000-0000BE350000}"/>
    <cellStyle name="Millares 6 2 8 5 2" xfId="29572" xr:uid="{00000000-0005-0000-0000-0000BF350000}"/>
    <cellStyle name="Millares 6 2 8 6" xfId="17662" xr:uid="{00000000-0005-0000-0000-0000C0350000}"/>
    <cellStyle name="Millares 6 2 8 6 2" xfId="30853" xr:uid="{00000000-0005-0000-0000-0000C1350000}"/>
    <cellStyle name="Millares 6 2 8 7" xfId="18948" xr:uid="{00000000-0005-0000-0000-0000C2350000}"/>
    <cellStyle name="Millares 6 2 8 7 2" xfId="32139" xr:uid="{00000000-0005-0000-0000-0000C3350000}"/>
    <cellStyle name="Millares 6 2 8 8" xfId="20252" xr:uid="{00000000-0005-0000-0000-0000C4350000}"/>
    <cellStyle name="Millares 6 2 8 8 2" xfId="33441" xr:uid="{00000000-0005-0000-0000-0000C5350000}"/>
    <cellStyle name="Millares 6 2 8 9" xfId="34966" xr:uid="{00000000-0005-0000-0000-0000C6350000}"/>
    <cellStyle name="Millares 6 2 9" xfId="12445" xr:uid="{00000000-0005-0000-0000-0000C7350000}"/>
    <cellStyle name="Millares 6 2 9 10" xfId="25637" xr:uid="{00000000-0005-0000-0000-0000C8350000}"/>
    <cellStyle name="Millares 6 2 9 11" xfId="21939" xr:uid="{00000000-0005-0000-0000-0000C9350000}"/>
    <cellStyle name="Millares 6 2 9 2" xfId="13381" xr:uid="{00000000-0005-0000-0000-0000CA350000}"/>
    <cellStyle name="Millares 6 2 9 2 2" xfId="26572" xr:uid="{00000000-0005-0000-0000-0000CB350000}"/>
    <cellStyle name="Millares 6 2 9 3" xfId="14430" xr:uid="{00000000-0005-0000-0000-0000CC350000}"/>
    <cellStyle name="Millares 6 2 9 3 2" xfId="27621" xr:uid="{00000000-0005-0000-0000-0000CD350000}"/>
    <cellStyle name="Millares 6 2 9 4" xfId="15486" xr:uid="{00000000-0005-0000-0000-0000CE350000}"/>
    <cellStyle name="Millares 6 2 9 4 2" xfId="28677" xr:uid="{00000000-0005-0000-0000-0000CF350000}"/>
    <cellStyle name="Millares 6 2 9 5" xfId="16542" xr:uid="{00000000-0005-0000-0000-0000D0350000}"/>
    <cellStyle name="Millares 6 2 9 5 2" xfId="29733" xr:uid="{00000000-0005-0000-0000-0000D1350000}"/>
    <cellStyle name="Millares 6 2 9 6" xfId="17823" xr:uid="{00000000-0005-0000-0000-0000D2350000}"/>
    <cellStyle name="Millares 6 2 9 6 2" xfId="31014" xr:uid="{00000000-0005-0000-0000-0000D3350000}"/>
    <cellStyle name="Millares 6 2 9 7" xfId="19109" xr:uid="{00000000-0005-0000-0000-0000D4350000}"/>
    <cellStyle name="Millares 6 2 9 7 2" xfId="32300" xr:uid="{00000000-0005-0000-0000-0000D5350000}"/>
    <cellStyle name="Millares 6 2 9 8" xfId="20413" xr:uid="{00000000-0005-0000-0000-0000D6350000}"/>
    <cellStyle name="Millares 6 2 9 8 2" xfId="33602" xr:uid="{00000000-0005-0000-0000-0000D7350000}"/>
    <cellStyle name="Millares 6 2 9 9" xfId="35127" xr:uid="{00000000-0005-0000-0000-0000D8350000}"/>
    <cellStyle name="Millares 6 20" xfId="23772" xr:uid="{00000000-0005-0000-0000-0000D9350000}"/>
    <cellStyle name="Millares 6 20 2" xfId="36951" xr:uid="{00000000-0005-0000-0000-0000DA350000}"/>
    <cellStyle name="Millares 6 21" xfId="24001" xr:uid="{00000000-0005-0000-0000-0000DB350000}"/>
    <cellStyle name="Millares 6 21 2" xfId="37180" xr:uid="{00000000-0005-0000-0000-0000DC350000}"/>
    <cellStyle name="Millares 6 22" xfId="24230" xr:uid="{00000000-0005-0000-0000-0000DD350000}"/>
    <cellStyle name="Millares 6 22 2" xfId="37409" xr:uid="{00000000-0005-0000-0000-0000DE350000}"/>
    <cellStyle name="Millares 6 23" xfId="24481" xr:uid="{00000000-0005-0000-0000-0000DF350000}"/>
    <cellStyle name="Millares 6 23 2" xfId="37660" xr:uid="{00000000-0005-0000-0000-0000E0350000}"/>
    <cellStyle name="Millares 6 24" xfId="24755" xr:uid="{00000000-0005-0000-0000-0000E1350000}"/>
    <cellStyle name="Millares 6 3" xfId="46" xr:uid="{00000000-0005-0000-0000-0000E2350000}"/>
    <cellStyle name="Millares 6 3 10" xfId="13694" xr:uid="{00000000-0005-0000-0000-0000E3350000}"/>
    <cellStyle name="Millares 6 3 10 10" xfId="22252" xr:uid="{00000000-0005-0000-0000-0000E4350000}"/>
    <cellStyle name="Millares 6 3 10 2" xfId="14743" xr:uid="{00000000-0005-0000-0000-0000E5350000}"/>
    <cellStyle name="Millares 6 3 10 2 2" xfId="27934" xr:uid="{00000000-0005-0000-0000-0000E6350000}"/>
    <cellStyle name="Millares 6 3 10 3" xfId="15799" xr:uid="{00000000-0005-0000-0000-0000E7350000}"/>
    <cellStyle name="Millares 6 3 10 3 2" xfId="28990" xr:uid="{00000000-0005-0000-0000-0000E8350000}"/>
    <cellStyle name="Millares 6 3 10 4" xfId="16855" xr:uid="{00000000-0005-0000-0000-0000E9350000}"/>
    <cellStyle name="Millares 6 3 10 4 2" xfId="30046" xr:uid="{00000000-0005-0000-0000-0000EA350000}"/>
    <cellStyle name="Millares 6 3 10 5" xfId="18136" xr:uid="{00000000-0005-0000-0000-0000EB350000}"/>
    <cellStyle name="Millares 6 3 10 5 2" xfId="31327" xr:uid="{00000000-0005-0000-0000-0000EC350000}"/>
    <cellStyle name="Millares 6 3 10 6" xfId="19422" xr:uid="{00000000-0005-0000-0000-0000ED350000}"/>
    <cellStyle name="Millares 6 3 10 6 2" xfId="32613" xr:uid="{00000000-0005-0000-0000-0000EE350000}"/>
    <cellStyle name="Millares 6 3 10 7" xfId="20726" xr:uid="{00000000-0005-0000-0000-0000EF350000}"/>
    <cellStyle name="Millares 6 3 10 7 2" xfId="33915" xr:uid="{00000000-0005-0000-0000-0000F0350000}"/>
    <cellStyle name="Millares 6 3 10 8" xfId="35440" xr:uid="{00000000-0005-0000-0000-0000F1350000}"/>
    <cellStyle name="Millares 6 3 10 9" xfId="26885" xr:uid="{00000000-0005-0000-0000-0000F2350000}"/>
    <cellStyle name="Millares 6 3 11" xfId="16977" xr:uid="{00000000-0005-0000-0000-0000F3350000}"/>
    <cellStyle name="Millares 6 3 11 2" xfId="18257" xr:uid="{00000000-0005-0000-0000-0000F4350000}"/>
    <cellStyle name="Millares 6 3 11 2 2" xfId="31448" xr:uid="{00000000-0005-0000-0000-0000F5350000}"/>
    <cellStyle name="Millares 6 3 11 3" xfId="19543" xr:uid="{00000000-0005-0000-0000-0000F6350000}"/>
    <cellStyle name="Millares 6 3 11 3 2" xfId="32734" xr:uid="{00000000-0005-0000-0000-0000F7350000}"/>
    <cellStyle name="Millares 6 3 11 4" xfId="20847" xr:uid="{00000000-0005-0000-0000-0000F8350000}"/>
    <cellStyle name="Millares 6 3 11 4 2" xfId="34036" xr:uid="{00000000-0005-0000-0000-0000F9350000}"/>
    <cellStyle name="Millares 6 3 11 5" xfId="35561" xr:uid="{00000000-0005-0000-0000-0000FA350000}"/>
    <cellStyle name="Millares 6 3 11 6" xfId="30168" xr:uid="{00000000-0005-0000-0000-0000FB350000}"/>
    <cellStyle name="Millares 6 3 11 7" xfId="22373" xr:uid="{00000000-0005-0000-0000-0000FC350000}"/>
    <cellStyle name="Millares 6 3 12" xfId="21092" xr:uid="{00000000-0005-0000-0000-0000FD350000}"/>
    <cellStyle name="Millares 6 3 12 2" xfId="35806" xr:uid="{00000000-0005-0000-0000-0000FE350000}"/>
    <cellStyle name="Millares 6 3 12 3" xfId="34281" xr:uid="{00000000-0005-0000-0000-0000FF350000}"/>
    <cellStyle name="Millares 6 3 12 4" xfId="22618" xr:uid="{00000000-0005-0000-0000-000000360000}"/>
    <cellStyle name="Millares 6 3 13" xfId="22858" xr:uid="{00000000-0005-0000-0000-000001360000}"/>
    <cellStyle name="Millares 6 3 13 2" xfId="36046" xr:uid="{00000000-0005-0000-0000-000002360000}"/>
    <cellStyle name="Millares 6 3 14" xfId="23088" xr:uid="{00000000-0005-0000-0000-000003360000}"/>
    <cellStyle name="Millares 6 3 14 2" xfId="36276" xr:uid="{00000000-0005-0000-0000-000004360000}"/>
    <cellStyle name="Millares 6 3 15" xfId="23352" xr:uid="{00000000-0005-0000-0000-000005360000}"/>
    <cellStyle name="Millares 6 3 15 2" xfId="36531" xr:uid="{00000000-0005-0000-0000-000006360000}"/>
    <cellStyle name="Millares 6 3 16" xfId="23607" xr:uid="{00000000-0005-0000-0000-000007360000}"/>
    <cellStyle name="Millares 6 3 16 2" xfId="36786" xr:uid="{00000000-0005-0000-0000-000008360000}"/>
    <cellStyle name="Millares 6 3 17" xfId="23836" xr:uid="{00000000-0005-0000-0000-000009360000}"/>
    <cellStyle name="Millares 6 3 17 2" xfId="37015" xr:uid="{00000000-0005-0000-0000-00000A360000}"/>
    <cellStyle name="Millares 6 3 18" xfId="24065" xr:uid="{00000000-0005-0000-0000-00000B360000}"/>
    <cellStyle name="Millares 6 3 18 2" xfId="37244" xr:uid="{00000000-0005-0000-0000-00000C360000}"/>
    <cellStyle name="Millares 6 3 19" xfId="24294" xr:uid="{00000000-0005-0000-0000-00000D360000}"/>
    <cellStyle name="Millares 6 3 19 2" xfId="37473" xr:uid="{00000000-0005-0000-0000-00000E360000}"/>
    <cellStyle name="Millares 6 3 2" xfId="175" xr:uid="{00000000-0005-0000-0000-00000F360000}"/>
    <cellStyle name="Millares 6 3 2 10" xfId="24174" xr:uid="{00000000-0005-0000-0000-000010360000}"/>
    <cellStyle name="Millares 6 3 2 10 2" xfId="37353" xr:uid="{00000000-0005-0000-0000-000011360000}"/>
    <cellStyle name="Millares 6 3 2 11" xfId="24403" xr:uid="{00000000-0005-0000-0000-000012360000}"/>
    <cellStyle name="Millares 6 3 2 11 2" xfId="37582" xr:uid="{00000000-0005-0000-0000-000013360000}"/>
    <cellStyle name="Millares 6 3 2 12" xfId="24654" xr:uid="{00000000-0005-0000-0000-000014360000}"/>
    <cellStyle name="Millares 6 3 2 12 2" xfId="37833" xr:uid="{00000000-0005-0000-0000-000015360000}"/>
    <cellStyle name="Millares 6 3 2 13" xfId="24843" xr:uid="{00000000-0005-0000-0000-000016360000}"/>
    <cellStyle name="Millares 6 3 2 2" xfId="4463" xr:uid="{00000000-0005-0000-0000-000017360000}"/>
    <cellStyle name="Millares 6 3 2 2 2" xfId="24978" xr:uid="{00000000-0005-0000-0000-000018360000}"/>
    <cellStyle name="Millares 6 3 2 3" xfId="17086" xr:uid="{00000000-0005-0000-0000-000019360000}"/>
    <cellStyle name="Millares 6 3 2 3 2" xfId="18366" xr:uid="{00000000-0005-0000-0000-00001A360000}"/>
    <cellStyle name="Millares 6 3 2 3 2 2" xfId="31557" xr:uid="{00000000-0005-0000-0000-00001B360000}"/>
    <cellStyle name="Millares 6 3 2 3 3" xfId="19652" xr:uid="{00000000-0005-0000-0000-00001C360000}"/>
    <cellStyle name="Millares 6 3 2 3 3 2" xfId="32843" xr:uid="{00000000-0005-0000-0000-00001D360000}"/>
    <cellStyle name="Millares 6 3 2 3 4" xfId="20956" xr:uid="{00000000-0005-0000-0000-00001E360000}"/>
    <cellStyle name="Millares 6 3 2 3 4 2" xfId="34145" xr:uid="{00000000-0005-0000-0000-00001F360000}"/>
    <cellStyle name="Millares 6 3 2 3 5" xfId="35670" xr:uid="{00000000-0005-0000-0000-000020360000}"/>
    <cellStyle name="Millares 6 3 2 3 6" xfId="30277" xr:uid="{00000000-0005-0000-0000-000021360000}"/>
    <cellStyle name="Millares 6 3 2 3 7" xfId="22482" xr:uid="{00000000-0005-0000-0000-000022360000}"/>
    <cellStyle name="Millares 6 3 2 4" xfId="21201" xr:uid="{00000000-0005-0000-0000-000023360000}"/>
    <cellStyle name="Millares 6 3 2 4 2" xfId="35915" xr:uid="{00000000-0005-0000-0000-000024360000}"/>
    <cellStyle name="Millares 6 3 2 4 3" xfId="34390" xr:uid="{00000000-0005-0000-0000-000025360000}"/>
    <cellStyle name="Millares 6 3 2 4 4" xfId="22727" xr:uid="{00000000-0005-0000-0000-000026360000}"/>
    <cellStyle name="Millares 6 3 2 5" xfId="22967" xr:uid="{00000000-0005-0000-0000-000027360000}"/>
    <cellStyle name="Millares 6 3 2 5 2" xfId="36155" xr:uid="{00000000-0005-0000-0000-000028360000}"/>
    <cellStyle name="Millares 6 3 2 6" xfId="23197" xr:uid="{00000000-0005-0000-0000-000029360000}"/>
    <cellStyle name="Millares 6 3 2 6 2" xfId="36385" xr:uid="{00000000-0005-0000-0000-00002A360000}"/>
    <cellStyle name="Millares 6 3 2 7" xfId="23461" xr:uid="{00000000-0005-0000-0000-00002B360000}"/>
    <cellStyle name="Millares 6 3 2 7 2" xfId="36640" xr:uid="{00000000-0005-0000-0000-00002C360000}"/>
    <cellStyle name="Millares 6 3 2 8" xfId="23716" xr:uid="{00000000-0005-0000-0000-00002D360000}"/>
    <cellStyle name="Millares 6 3 2 8 2" xfId="36895" xr:uid="{00000000-0005-0000-0000-00002E360000}"/>
    <cellStyle name="Millares 6 3 2 9" xfId="23945" xr:uid="{00000000-0005-0000-0000-00002F360000}"/>
    <cellStyle name="Millares 6 3 2 9 2" xfId="37124" xr:uid="{00000000-0005-0000-0000-000030360000}"/>
    <cellStyle name="Millares 6 3 20" xfId="24545" xr:uid="{00000000-0005-0000-0000-000031360000}"/>
    <cellStyle name="Millares 6 3 20 2" xfId="37724" xr:uid="{00000000-0005-0000-0000-000032360000}"/>
    <cellStyle name="Millares 6 3 21" xfId="24757" xr:uid="{00000000-0005-0000-0000-000033360000}"/>
    <cellStyle name="Millares 6 3 3" xfId="4462" xr:uid="{00000000-0005-0000-0000-000034360000}"/>
    <cellStyle name="Millares 6 3 3 2" xfId="24977" xr:uid="{00000000-0005-0000-0000-000035360000}"/>
    <cellStyle name="Millares 6 3 4" xfId="12020" xr:uid="{00000000-0005-0000-0000-000036360000}"/>
    <cellStyle name="Millares 6 3 4 10" xfId="25212" xr:uid="{00000000-0005-0000-0000-000037360000}"/>
    <cellStyle name="Millares 6 3 4 11" xfId="21519" xr:uid="{00000000-0005-0000-0000-000038360000}"/>
    <cellStyle name="Millares 6 3 4 2" xfId="12961" xr:uid="{00000000-0005-0000-0000-000039360000}"/>
    <cellStyle name="Millares 6 3 4 2 2" xfId="26152" xr:uid="{00000000-0005-0000-0000-00003A360000}"/>
    <cellStyle name="Millares 6 3 4 3" xfId="14010" xr:uid="{00000000-0005-0000-0000-00003B360000}"/>
    <cellStyle name="Millares 6 3 4 3 2" xfId="27201" xr:uid="{00000000-0005-0000-0000-00003C360000}"/>
    <cellStyle name="Millares 6 3 4 4" xfId="15066" xr:uid="{00000000-0005-0000-0000-00003D360000}"/>
    <cellStyle name="Millares 6 3 4 4 2" xfId="28257" xr:uid="{00000000-0005-0000-0000-00003E360000}"/>
    <cellStyle name="Millares 6 3 4 5" xfId="16122" xr:uid="{00000000-0005-0000-0000-00003F360000}"/>
    <cellStyle name="Millares 6 3 4 5 2" xfId="29313" xr:uid="{00000000-0005-0000-0000-000040360000}"/>
    <cellStyle name="Millares 6 3 4 6" xfId="17403" xr:uid="{00000000-0005-0000-0000-000041360000}"/>
    <cellStyle name="Millares 6 3 4 6 2" xfId="30594" xr:uid="{00000000-0005-0000-0000-000042360000}"/>
    <cellStyle name="Millares 6 3 4 7" xfId="18689" xr:uid="{00000000-0005-0000-0000-000043360000}"/>
    <cellStyle name="Millares 6 3 4 7 2" xfId="31880" xr:uid="{00000000-0005-0000-0000-000044360000}"/>
    <cellStyle name="Millares 6 3 4 8" xfId="19993" xr:uid="{00000000-0005-0000-0000-000045360000}"/>
    <cellStyle name="Millares 6 3 4 8 2" xfId="33182" xr:uid="{00000000-0005-0000-0000-000046360000}"/>
    <cellStyle name="Millares 6 3 4 9" xfId="34707" xr:uid="{00000000-0005-0000-0000-000047360000}"/>
    <cellStyle name="Millares 6 3 5" xfId="12127" xr:uid="{00000000-0005-0000-0000-000048360000}"/>
    <cellStyle name="Millares 6 3 5 10" xfId="25319" xr:uid="{00000000-0005-0000-0000-000049360000}"/>
    <cellStyle name="Millares 6 3 5 11" xfId="21625" xr:uid="{00000000-0005-0000-0000-00004A360000}"/>
    <cellStyle name="Millares 6 3 5 2" xfId="13067" xr:uid="{00000000-0005-0000-0000-00004B360000}"/>
    <cellStyle name="Millares 6 3 5 2 2" xfId="26258" xr:uid="{00000000-0005-0000-0000-00004C360000}"/>
    <cellStyle name="Millares 6 3 5 3" xfId="14116" xr:uid="{00000000-0005-0000-0000-00004D360000}"/>
    <cellStyle name="Millares 6 3 5 3 2" xfId="27307" xr:uid="{00000000-0005-0000-0000-00004E360000}"/>
    <cellStyle name="Millares 6 3 5 4" xfId="15172" xr:uid="{00000000-0005-0000-0000-00004F360000}"/>
    <cellStyle name="Millares 6 3 5 4 2" xfId="28363" xr:uid="{00000000-0005-0000-0000-000050360000}"/>
    <cellStyle name="Millares 6 3 5 5" xfId="16228" xr:uid="{00000000-0005-0000-0000-000051360000}"/>
    <cellStyle name="Millares 6 3 5 5 2" xfId="29419" xr:uid="{00000000-0005-0000-0000-000052360000}"/>
    <cellStyle name="Millares 6 3 5 6" xfId="17509" xr:uid="{00000000-0005-0000-0000-000053360000}"/>
    <cellStyle name="Millares 6 3 5 6 2" xfId="30700" xr:uid="{00000000-0005-0000-0000-000054360000}"/>
    <cellStyle name="Millares 6 3 5 7" xfId="18795" xr:uid="{00000000-0005-0000-0000-000055360000}"/>
    <cellStyle name="Millares 6 3 5 7 2" xfId="31986" xr:uid="{00000000-0005-0000-0000-000056360000}"/>
    <cellStyle name="Millares 6 3 5 8" xfId="20099" xr:uid="{00000000-0005-0000-0000-000057360000}"/>
    <cellStyle name="Millares 6 3 5 8 2" xfId="33288" xr:uid="{00000000-0005-0000-0000-000058360000}"/>
    <cellStyle name="Millares 6 3 5 9" xfId="34813" xr:uid="{00000000-0005-0000-0000-000059360000}"/>
    <cellStyle name="Millares 6 3 6" xfId="12223" xr:uid="{00000000-0005-0000-0000-00005A360000}"/>
    <cellStyle name="Millares 6 3 6 10" xfId="25415" xr:uid="{00000000-0005-0000-0000-00005B360000}"/>
    <cellStyle name="Millares 6 3 6 11" xfId="21721" xr:uid="{00000000-0005-0000-0000-00005C360000}"/>
    <cellStyle name="Millares 6 3 6 2" xfId="13163" xr:uid="{00000000-0005-0000-0000-00005D360000}"/>
    <cellStyle name="Millares 6 3 6 2 2" xfId="26354" xr:uid="{00000000-0005-0000-0000-00005E360000}"/>
    <cellStyle name="Millares 6 3 6 3" xfId="14212" xr:uid="{00000000-0005-0000-0000-00005F360000}"/>
    <cellStyle name="Millares 6 3 6 3 2" xfId="27403" xr:uid="{00000000-0005-0000-0000-000060360000}"/>
    <cellStyle name="Millares 6 3 6 4" xfId="15268" xr:uid="{00000000-0005-0000-0000-000061360000}"/>
    <cellStyle name="Millares 6 3 6 4 2" xfId="28459" xr:uid="{00000000-0005-0000-0000-000062360000}"/>
    <cellStyle name="Millares 6 3 6 5" xfId="16324" xr:uid="{00000000-0005-0000-0000-000063360000}"/>
    <cellStyle name="Millares 6 3 6 5 2" xfId="29515" xr:uid="{00000000-0005-0000-0000-000064360000}"/>
    <cellStyle name="Millares 6 3 6 6" xfId="17605" xr:uid="{00000000-0005-0000-0000-000065360000}"/>
    <cellStyle name="Millares 6 3 6 6 2" xfId="30796" xr:uid="{00000000-0005-0000-0000-000066360000}"/>
    <cellStyle name="Millares 6 3 6 7" xfId="18891" xr:uid="{00000000-0005-0000-0000-000067360000}"/>
    <cellStyle name="Millares 6 3 6 7 2" xfId="32082" xr:uid="{00000000-0005-0000-0000-000068360000}"/>
    <cellStyle name="Millares 6 3 6 8" xfId="20195" xr:uid="{00000000-0005-0000-0000-000069360000}"/>
    <cellStyle name="Millares 6 3 6 8 2" xfId="33384" xr:uid="{00000000-0005-0000-0000-00006A360000}"/>
    <cellStyle name="Millares 6 3 6 9" xfId="34909" xr:uid="{00000000-0005-0000-0000-00006B360000}"/>
    <cellStyle name="Millares 6 3 7" xfId="12328" xr:uid="{00000000-0005-0000-0000-00006C360000}"/>
    <cellStyle name="Millares 6 3 7 10" xfId="25520" xr:uid="{00000000-0005-0000-0000-00006D360000}"/>
    <cellStyle name="Millares 6 3 7 11" xfId="21826" xr:uid="{00000000-0005-0000-0000-00006E360000}"/>
    <cellStyle name="Millares 6 3 7 2" xfId="13268" xr:uid="{00000000-0005-0000-0000-00006F360000}"/>
    <cellStyle name="Millares 6 3 7 2 2" xfId="26459" xr:uid="{00000000-0005-0000-0000-000070360000}"/>
    <cellStyle name="Millares 6 3 7 3" xfId="14317" xr:uid="{00000000-0005-0000-0000-000071360000}"/>
    <cellStyle name="Millares 6 3 7 3 2" xfId="27508" xr:uid="{00000000-0005-0000-0000-000072360000}"/>
    <cellStyle name="Millares 6 3 7 4" xfId="15373" xr:uid="{00000000-0005-0000-0000-000073360000}"/>
    <cellStyle name="Millares 6 3 7 4 2" xfId="28564" xr:uid="{00000000-0005-0000-0000-000074360000}"/>
    <cellStyle name="Millares 6 3 7 5" xfId="16429" xr:uid="{00000000-0005-0000-0000-000075360000}"/>
    <cellStyle name="Millares 6 3 7 5 2" xfId="29620" xr:uid="{00000000-0005-0000-0000-000076360000}"/>
    <cellStyle name="Millares 6 3 7 6" xfId="17710" xr:uid="{00000000-0005-0000-0000-000077360000}"/>
    <cellStyle name="Millares 6 3 7 6 2" xfId="30901" xr:uid="{00000000-0005-0000-0000-000078360000}"/>
    <cellStyle name="Millares 6 3 7 7" xfId="18996" xr:uid="{00000000-0005-0000-0000-000079360000}"/>
    <cellStyle name="Millares 6 3 7 7 2" xfId="32187" xr:uid="{00000000-0005-0000-0000-00007A360000}"/>
    <cellStyle name="Millares 6 3 7 8" xfId="20300" xr:uid="{00000000-0005-0000-0000-00007B360000}"/>
    <cellStyle name="Millares 6 3 7 8 2" xfId="33489" xr:uid="{00000000-0005-0000-0000-00007C360000}"/>
    <cellStyle name="Millares 6 3 7 9" xfId="35014" xr:uid="{00000000-0005-0000-0000-00007D360000}"/>
    <cellStyle name="Millares 6 3 8" xfId="12493" xr:uid="{00000000-0005-0000-0000-00007E360000}"/>
    <cellStyle name="Millares 6 3 8 10" xfId="25685" xr:uid="{00000000-0005-0000-0000-00007F360000}"/>
    <cellStyle name="Millares 6 3 8 11" xfId="21987" xr:uid="{00000000-0005-0000-0000-000080360000}"/>
    <cellStyle name="Millares 6 3 8 2" xfId="13429" xr:uid="{00000000-0005-0000-0000-000081360000}"/>
    <cellStyle name="Millares 6 3 8 2 2" xfId="26620" xr:uid="{00000000-0005-0000-0000-000082360000}"/>
    <cellStyle name="Millares 6 3 8 3" xfId="14478" xr:uid="{00000000-0005-0000-0000-000083360000}"/>
    <cellStyle name="Millares 6 3 8 3 2" xfId="27669" xr:uid="{00000000-0005-0000-0000-000084360000}"/>
    <cellStyle name="Millares 6 3 8 4" xfId="15534" xr:uid="{00000000-0005-0000-0000-000085360000}"/>
    <cellStyle name="Millares 6 3 8 4 2" xfId="28725" xr:uid="{00000000-0005-0000-0000-000086360000}"/>
    <cellStyle name="Millares 6 3 8 5" xfId="16590" xr:uid="{00000000-0005-0000-0000-000087360000}"/>
    <cellStyle name="Millares 6 3 8 5 2" xfId="29781" xr:uid="{00000000-0005-0000-0000-000088360000}"/>
    <cellStyle name="Millares 6 3 8 6" xfId="17871" xr:uid="{00000000-0005-0000-0000-000089360000}"/>
    <cellStyle name="Millares 6 3 8 6 2" xfId="31062" xr:uid="{00000000-0005-0000-0000-00008A360000}"/>
    <cellStyle name="Millares 6 3 8 7" xfId="19157" xr:uid="{00000000-0005-0000-0000-00008B360000}"/>
    <cellStyle name="Millares 6 3 8 7 2" xfId="32348" xr:uid="{00000000-0005-0000-0000-00008C360000}"/>
    <cellStyle name="Millares 6 3 8 8" xfId="20461" xr:uid="{00000000-0005-0000-0000-00008D360000}"/>
    <cellStyle name="Millares 6 3 8 8 2" xfId="33650" xr:uid="{00000000-0005-0000-0000-00008E360000}"/>
    <cellStyle name="Millares 6 3 8 9" xfId="35175" xr:uid="{00000000-0005-0000-0000-00008F360000}"/>
    <cellStyle name="Millares 6 3 9" xfId="12607" xr:uid="{00000000-0005-0000-0000-000090360000}"/>
    <cellStyle name="Millares 6 3 9 10" xfId="25799" xr:uid="{00000000-0005-0000-0000-000091360000}"/>
    <cellStyle name="Millares 6 3 9 11" xfId="22101" xr:uid="{00000000-0005-0000-0000-000092360000}"/>
    <cellStyle name="Millares 6 3 9 2" xfId="13543" xr:uid="{00000000-0005-0000-0000-000093360000}"/>
    <cellStyle name="Millares 6 3 9 2 2" xfId="26734" xr:uid="{00000000-0005-0000-0000-000094360000}"/>
    <cellStyle name="Millares 6 3 9 3" xfId="14592" xr:uid="{00000000-0005-0000-0000-000095360000}"/>
    <cellStyle name="Millares 6 3 9 3 2" xfId="27783" xr:uid="{00000000-0005-0000-0000-000096360000}"/>
    <cellStyle name="Millares 6 3 9 4" xfId="15648" xr:uid="{00000000-0005-0000-0000-000097360000}"/>
    <cellStyle name="Millares 6 3 9 4 2" xfId="28839" xr:uid="{00000000-0005-0000-0000-000098360000}"/>
    <cellStyle name="Millares 6 3 9 5" xfId="16704" xr:uid="{00000000-0005-0000-0000-000099360000}"/>
    <cellStyle name="Millares 6 3 9 5 2" xfId="29895" xr:uid="{00000000-0005-0000-0000-00009A360000}"/>
    <cellStyle name="Millares 6 3 9 6" xfId="17985" xr:uid="{00000000-0005-0000-0000-00009B360000}"/>
    <cellStyle name="Millares 6 3 9 6 2" xfId="31176" xr:uid="{00000000-0005-0000-0000-00009C360000}"/>
    <cellStyle name="Millares 6 3 9 7" xfId="19271" xr:uid="{00000000-0005-0000-0000-00009D360000}"/>
    <cellStyle name="Millares 6 3 9 7 2" xfId="32462" xr:uid="{00000000-0005-0000-0000-00009E360000}"/>
    <cellStyle name="Millares 6 3 9 8" xfId="20575" xr:uid="{00000000-0005-0000-0000-00009F360000}"/>
    <cellStyle name="Millares 6 3 9 8 2" xfId="33764" xr:uid="{00000000-0005-0000-0000-0000A0360000}"/>
    <cellStyle name="Millares 6 3 9 9" xfId="35289" xr:uid="{00000000-0005-0000-0000-0000A1360000}"/>
    <cellStyle name="Millares 6 4" xfId="176" xr:uid="{00000000-0005-0000-0000-0000A2360000}"/>
    <cellStyle name="Millares 6 4 10" xfId="21060" xr:uid="{00000000-0005-0000-0000-0000A3360000}"/>
    <cellStyle name="Millares 6 4 10 2" xfId="35774" xr:uid="{00000000-0005-0000-0000-0000A4360000}"/>
    <cellStyle name="Millares 6 4 10 3" xfId="34249" xr:uid="{00000000-0005-0000-0000-0000A5360000}"/>
    <cellStyle name="Millares 6 4 10 4" xfId="22586" xr:uid="{00000000-0005-0000-0000-0000A6360000}"/>
    <cellStyle name="Millares 6 4 11" xfId="22826" xr:uid="{00000000-0005-0000-0000-0000A7360000}"/>
    <cellStyle name="Millares 6 4 11 2" xfId="36014" xr:uid="{00000000-0005-0000-0000-0000A8360000}"/>
    <cellStyle name="Millares 6 4 12" xfId="23056" xr:uid="{00000000-0005-0000-0000-0000A9360000}"/>
    <cellStyle name="Millares 6 4 12 2" xfId="36244" xr:uid="{00000000-0005-0000-0000-0000AA360000}"/>
    <cellStyle name="Millares 6 4 13" xfId="23320" xr:uid="{00000000-0005-0000-0000-0000AB360000}"/>
    <cellStyle name="Millares 6 4 13 2" xfId="36499" xr:uid="{00000000-0005-0000-0000-0000AC360000}"/>
    <cellStyle name="Millares 6 4 14" xfId="23575" xr:uid="{00000000-0005-0000-0000-0000AD360000}"/>
    <cellStyle name="Millares 6 4 14 2" xfId="36754" xr:uid="{00000000-0005-0000-0000-0000AE360000}"/>
    <cellStyle name="Millares 6 4 15" xfId="23804" xr:uid="{00000000-0005-0000-0000-0000AF360000}"/>
    <cellStyle name="Millares 6 4 15 2" xfId="36983" xr:uid="{00000000-0005-0000-0000-0000B0360000}"/>
    <cellStyle name="Millares 6 4 16" xfId="24033" xr:uid="{00000000-0005-0000-0000-0000B1360000}"/>
    <cellStyle name="Millares 6 4 16 2" xfId="37212" xr:uid="{00000000-0005-0000-0000-0000B2360000}"/>
    <cellStyle name="Millares 6 4 17" xfId="24262" xr:uid="{00000000-0005-0000-0000-0000B3360000}"/>
    <cellStyle name="Millares 6 4 17 2" xfId="37441" xr:uid="{00000000-0005-0000-0000-0000B4360000}"/>
    <cellStyle name="Millares 6 4 18" xfId="24513" xr:uid="{00000000-0005-0000-0000-0000B5360000}"/>
    <cellStyle name="Millares 6 4 18 2" xfId="37692" xr:uid="{00000000-0005-0000-0000-0000B6360000}"/>
    <cellStyle name="Millares 6 4 19" xfId="24844" xr:uid="{00000000-0005-0000-0000-0000B7360000}"/>
    <cellStyle name="Millares 6 4 2" xfId="4464" xr:uid="{00000000-0005-0000-0000-0000B8360000}"/>
    <cellStyle name="Millares 6 4 2 10" xfId="24371" xr:uid="{00000000-0005-0000-0000-0000B9360000}"/>
    <cellStyle name="Millares 6 4 2 10 2" xfId="37550" xr:uid="{00000000-0005-0000-0000-0000BA360000}"/>
    <cellStyle name="Millares 6 4 2 11" xfId="24622" xr:uid="{00000000-0005-0000-0000-0000BB360000}"/>
    <cellStyle name="Millares 6 4 2 11 2" xfId="37801" xr:uid="{00000000-0005-0000-0000-0000BC360000}"/>
    <cellStyle name="Millares 6 4 2 12" xfId="24979" xr:uid="{00000000-0005-0000-0000-0000BD360000}"/>
    <cellStyle name="Millares 6 4 2 2" xfId="17054" xr:uid="{00000000-0005-0000-0000-0000BE360000}"/>
    <cellStyle name="Millares 6 4 2 2 2" xfId="18334" xr:uid="{00000000-0005-0000-0000-0000BF360000}"/>
    <cellStyle name="Millares 6 4 2 2 2 2" xfId="31525" xr:uid="{00000000-0005-0000-0000-0000C0360000}"/>
    <cellStyle name="Millares 6 4 2 2 3" xfId="19620" xr:uid="{00000000-0005-0000-0000-0000C1360000}"/>
    <cellStyle name="Millares 6 4 2 2 3 2" xfId="32811" xr:uid="{00000000-0005-0000-0000-0000C2360000}"/>
    <cellStyle name="Millares 6 4 2 2 4" xfId="20924" xr:uid="{00000000-0005-0000-0000-0000C3360000}"/>
    <cellStyle name="Millares 6 4 2 2 4 2" xfId="34113" xr:uid="{00000000-0005-0000-0000-0000C4360000}"/>
    <cellStyle name="Millares 6 4 2 2 5" xfId="35638" xr:uid="{00000000-0005-0000-0000-0000C5360000}"/>
    <cellStyle name="Millares 6 4 2 2 6" xfId="30245" xr:uid="{00000000-0005-0000-0000-0000C6360000}"/>
    <cellStyle name="Millares 6 4 2 2 7" xfId="22450" xr:uid="{00000000-0005-0000-0000-0000C7360000}"/>
    <cellStyle name="Millares 6 4 2 3" xfId="21169" xr:uid="{00000000-0005-0000-0000-0000C8360000}"/>
    <cellStyle name="Millares 6 4 2 3 2" xfId="35883" xr:uid="{00000000-0005-0000-0000-0000C9360000}"/>
    <cellStyle name="Millares 6 4 2 3 3" xfId="34358" xr:uid="{00000000-0005-0000-0000-0000CA360000}"/>
    <cellStyle name="Millares 6 4 2 3 4" xfId="22695" xr:uid="{00000000-0005-0000-0000-0000CB360000}"/>
    <cellStyle name="Millares 6 4 2 4" xfId="22935" xr:uid="{00000000-0005-0000-0000-0000CC360000}"/>
    <cellStyle name="Millares 6 4 2 4 2" xfId="36123" xr:uid="{00000000-0005-0000-0000-0000CD360000}"/>
    <cellStyle name="Millares 6 4 2 5" xfId="23165" xr:uid="{00000000-0005-0000-0000-0000CE360000}"/>
    <cellStyle name="Millares 6 4 2 5 2" xfId="36353" xr:uid="{00000000-0005-0000-0000-0000CF360000}"/>
    <cellStyle name="Millares 6 4 2 6" xfId="23429" xr:uid="{00000000-0005-0000-0000-0000D0360000}"/>
    <cellStyle name="Millares 6 4 2 6 2" xfId="36608" xr:uid="{00000000-0005-0000-0000-0000D1360000}"/>
    <cellStyle name="Millares 6 4 2 7" xfId="23684" xr:uid="{00000000-0005-0000-0000-0000D2360000}"/>
    <cellStyle name="Millares 6 4 2 7 2" xfId="36863" xr:uid="{00000000-0005-0000-0000-0000D3360000}"/>
    <cellStyle name="Millares 6 4 2 8" xfId="23913" xr:uid="{00000000-0005-0000-0000-0000D4360000}"/>
    <cellStyle name="Millares 6 4 2 8 2" xfId="37092" xr:uid="{00000000-0005-0000-0000-0000D5360000}"/>
    <cellStyle name="Millares 6 4 2 9" xfId="24142" xr:uid="{00000000-0005-0000-0000-0000D6360000}"/>
    <cellStyle name="Millares 6 4 2 9 2" xfId="37321" xr:uid="{00000000-0005-0000-0000-0000D7360000}"/>
    <cellStyle name="Millares 6 4 3" xfId="12095" xr:uid="{00000000-0005-0000-0000-0000D8360000}"/>
    <cellStyle name="Millares 6 4 3 10" xfId="25287" xr:uid="{00000000-0005-0000-0000-0000D9360000}"/>
    <cellStyle name="Millares 6 4 3 11" xfId="21593" xr:uid="{00000000-0005-0000-0000-0000DA360000}"/>
    <cellStyle name="Millares 6 4 3 2" xfId="13035" xr:uid="{00000000-0005-0000-0000-0000DB360000}"/>
    <cellStyle name="Millares 6 4 3 2 2" xfId="26226" xr:uid="{00000000-0005-0000-0000-0000DC360000}"/>
    <cellStyle name="Millares 6 4 3 3" xfId="14084" xr:uid="{00000000-0005-0000-0000-0000DD360000}"/>
    <cellStyle name="Millares 6 4 3 3 2" xfId="27275" xr:uid="{00000000-0005-0000-0000-0000DE360000}"/>
    <cellStyle name="Millares 6 4 3 4" xfId="15140" xr:uid="{00000000-0005-0000-0000-0000DF360000}"/>
    <cellStyle name="Millares 6 4 3 4 2" xfId="28331" xr:uid="{00000000-0005-0000-0000-0000E0360000}"/>
    <cellStyle name="Millares 6 4 3 5" xfId="16196" xr:uid="{00000000-0005-0000-0000-0000E1360000}"/>
    <cellStyle name="Millares 6 4 3 5 2" xfId="29387" xr:uid="{00000000-0005-0000-0000-0000E2360000}"/>
    <cellStyle name="Millares 6 4 3 6" xfId="17477" xr:uid="{00000000-0005-0000-0000-0000E3360000}"/>
    <cellStyle name="Millares 6 4 3 6 2" xfId="30668" xr:uid="{00000000-0005-0000-0000-0000E4360000}"/>
    <cellStyle name="Millares 6 4 3 7" xfId="18763" xr:uid="{00000000-0005-0000-0000-0000E5360000}"/>
    <cellStyle name="Millares 6 4 3 7 2" xfId="31954" xr:uid="{00000000-0005-0000-0000-0000E6360000}"/>
    <cellStyle name="Millares 6 4 3 8" xfId="20067" xr:uid="{00000000-0005-0000-0000-0000E7360000}"/>
    <cellStyle name="Millares 6 4 3 8 2" xfId="33256" xr:uid="{00000000-0005-0000-0000-0000E8360000}"/>
    <cellStyle name="Millares 6 4 3 9" xfId="34781" xr:uid="{00000000-0005-0000-0000-0000E9360000}"/>
    <cellStyle name="Millares 6 4 4" xfId="12191" xr:uid="{00000000-0005-0000-0000-0000EA360000}"/>
    <cellStyle name="Millares 6 4 4 10" xfId="25383" xr:uid="{00000000-0005-0000-0000-0000EB360000}"/>
    <cellStyle name="Millares 6 4 4 11" xfId="21689" xr:uid="{00000000-0005-0000-0000-0000EC360000}"/>
    <cellStyle name="Millares 6 4 4 2" xfId="13131" xr:uid="{00000000-0005-0000-0000-0000ED360000}"/>
    <cellStyle name="Millares 6 4 4 2 2" xfId="26322" xr:uid="{00000000-0005-0000-0000-0000EE360000}"/>
    <cellStyle name="Millares 6 4 4 3" xfId="14180" xr:uid="{00000000-0005-0000-0000-0000EF360000}"/>
    <cellStyle name="Millares 6 4 4 3 2" xfId="27371" xr:uid="{00000000-0005-0000-0000-0000F0360000}"/>
    <cellStyle name="Millares 6 4 4 4" xfId="15236" xr:uid="{00000000-0005-0000-0000-0000F1360000}"/>
    <cellStyle name="Millares 6 4 4 4 2" xfId="28427" xr:uid="{00000000-0005-0000-0000-0000F2360000}"/>
    <cellStyle name="Millares 6 4 4 5" xfId="16292" xr:uid="{00000000-0005-0000-0000-0000F3360000}"/>
    <cellStyle name="Millares 6 4 4 5 2" xfId="29483" xr:uid="{00000000-0005-0000-0000-0000F4360000}"/>
    <cellStyle name="Millares 6 4 4 6" xfId="17573" xr:uid="{00000000-0005-0000-0000-0000F5360000}"/>
    <cellStyle name="Millares 6 4 4 6 2" xfId="30764" xr:uid="{00000000-0005-0000-0000-0000F6360000}"/>
    <cellStyle name="Millares 6 4 4 7" xfId="18859" xr:uid="{00000000-0005-0000-0000-0000F7360000}"/>
    <cellStyle name="Millares 6 4 4 7 2" xfId="32050" xr:uid="{00000000-0005-0000-0000-0000F8360000}"/>
    <cellStyle name="Millares 6 4 4 8" xfId="20163" xr:uid="{00000000-0005-0000-0000-0000F9360000}"/>
    <cellStyle name="Millares 6 4 4 8 2" xfId="33352" xr:uid="{00000000-0005-0000-0000-0000FA360000}"/>
    <cellStyle name="Millares 6 4 4 9" xfId="34877" xr:uid="{00000000-0005-0000-0000-0000FB360000}"/>
    <cellStyle name="Millares 6 4 5" xfId="12296" xr:uid="{00000000-0005-0000-0000-0000FC360000}"/>
    <cellStyle name="Millares 6 4 5 10" xfId="25488" xr:uid="{00000000-0005-0000-0000-0000FD360000}"/>
    <cellStyle name="Millares 6 4 5 11" xfId="21794" xr:uid="{00000000-0005-0000-0000-0000FE360000}"/>
    <cellStyle name="Millares 6 4 5 2" xfId="13236" xr:uid="{00000000-0005-0000-0000-0000FF360000}"/>
    <cellStyle name="Millares 6 4 5 2 2" xfId="26427" xr:uid="{00000000-0005-0000-0000-000000370000}"/>
    <cellStyle name="Millares 6 4 5 3" xfId="14285" xr:uid="{00000000-0005-0000-0000-000001370000}"/>
    <cellStyle name="Millares 6 4 5 3 2" xfId="27476" xr:uid="{00000000-0005-0000-0000-000002370000}"/>
    <cellStyle name="Millares 6 4 5 4" xfId="15341" xr:uid="{00000000-0005-0000-0000-000003370000}"/>
    <cellStyle name="Millares 6 4 5 4 2" xfId="28532" xr:uid="{00000000-0005-0000-0000-000004370000}"/>
    <cellStyle name="Millares 6 4 5 5" xfId="16397" xr:uid="{00000000-0005-0000-0000-000005370000}"/>
    <cellStyle name="Millares 6 4 5 5 2" xfId="29588" xr:uid="{00000000-0005-0000-0000-000006370000}"/>
    <cellStyle name="Millares 6 4 5 6" xfId="17678" xr:uid="{00000000-0005-0000-0000-000007370000}"/>
    <cellStyle name="Millares 6 4 5 6 2" xfId="30869" xr:uid="{00000000-0005-0000-0000-000008370000}"/>
    <cellStyle name="Millares 6 4 5 7" xfId="18964" xr:uid="{00000000-0005-0000-0000-000009370000}"/>
    <cellStyle name="Millares 6 4 5 7 2" xfId="32155" xr:uid="{00000000-0005-0000-0000-00000A370000}"/>
    <cellStyle name="Millares 6 4 5 8" xfId="20268" xr:uid="{00000000-0005-0000-0000-00000B370000}"/>
    <cellStyle name="Millares 6 4 5 8 2" xfId="33457" xr:uid="{00000000-0005-0000-0000-00000C370000}"/>
    <cellStyle name="Millares 6 4 5 9" xfId="34982" xr:uid="{00000000-0005-0000-0000-00000D370000}"/>
    <cellStyle name="Millares 6 4 6" xfId="12461" xr:uid="{00000000-0005-0000-0000-00000E370000}"/>
    <cellStyle name="Millares 6 4 6 10" xfId="25653" xr:uid="{00000000-0005-0000-0000-00000F370000}"/>
    <cellStyle name="Millares 6 4 6 11" xfId="21955" xr:uid="{00000000-0005-0000-0000-000010370000}"/>
    <cellStyle name="Millares 6 4 6 2" xfId="13397" xr:uid="{00000000-0005-0000-0000-000011370000}"/>
    <cellStyle name="Millares 6 4 6 2 2" xfId="26588" xr:uid="{00000000-0005-0000-0000-000012370000}"/>
    <cellStyle name="Millares 6 4 6 3" xfId="14446" xr:uid="{00000000-0005-0000-0000-000013370000}"/>
    <cellStyle name="Millares 6 4 6 3 2" xfId="27637" xr:uid="{00000000-0005-0000-0000-000014370000}"/>
    <cellStyle name="Millares 6 4 6 4" xfId="15502" xr:uid="{00000000-0005-0000-0000-000015370000}"/>
    <cellStyle name="Millares 6 4 6 4 2" xfId="28693" xr:uid="{00000000-0005-0000-0000-000016370000}"/>
    <cellStyle name="Millares 6 4 6 5" xfId="16558" xr:uid="{00000000-0005-0000-0000-000017370000}"/>
    <cellStyle name="Millares 6 4 6 5 2" xfId="29749" xr:uid="{00000000-0005-0000-0000-000018370000}"/>
    <cellStyle name="Millares 6 4 6 6" xfId="17839" xr:uid="{00000000-0005-0000-0000-000019370000}"/>
    <cellStyle name="Millares 6 4 6 6 2" xfId="31030" xr:uid="{00000000-0005-0000-0000-00001A370000}"/>
    <cellStyle name="Millares 6 4 6 7" xfId="19125" xr:uid="{00000000-0005-0000-0000-00001B370000}"/>
    <cellStyle name="Millares 6 4 6 7 2" xfId="32316" xr:uid="{00000000-0005-0000-0000-00001C370000}"/>
    <cellStyle name="Millares 6 4 6 8" xfId="20429" xr:uid="{00000000-0005-0000-0000-00001D370000}"/>
    <cellStyle name="Millares 6 4 6 8 2" xfId="33618" xr:uid="{00000000-0005-0000-0000-00001E370000}"/>
    <cellStyle name="Millares 6 4 6 9" xfId="35143" xr:uid="{00000000-0005-0000-0000-00001F370000}"/>
    <cellStyle name="Millares 6 4 7" xfId="12575" xr:uid="{00000000-0005-0000-0000-000020370000}"/>
    <cellStyle name="Millares 6 4 7 10" xfId="25767" xr:uid="{00000000-0005-0000-0000-000021370000}"/>
    <cellStyle name="Millares 6 4 7 11" xfId="22069" xr:uid="{00000000-0005-0000-0000-000022370000}"/>
    <cellStyle name="Millares 6 4 7 2" xfId="13511" xr:uid="{00000000-0005-0000-0000-000023370000}"/>
    <cellStyle name="Millares 6 4 7 2 2" xfId="26702" xr:uid="{00000000-0005-0000-0000-000024370000}"/>
    <cellStyle name="Millares 6 4 7 3" xfId="14560" xr:uid="{00000000-0005-0000-0000-000025370000}"/>
    <cellStyle name="Millares 6 4 7 3 2" xfId="27751" xr:uid="{00000000-0005-0000-0000-000026370000}"/>
    <cellStyle name="Millares 6 4 7 4" xfId="15616" xr:uid="{00000000-0005-0000-0000-000027370000}"/>
    <cellStyle name="Millares 6 4 7 4 2" xfId="28807" xr:uid="{00000000-0005-0000-0000-000028370000}"/>
    <cellStyle name="Millares 6 4 7 5" xfId="16672" xr:uid="{00000000-0005-0000-0000-000029370000}"/>
    <cellStyle name="Millares 6 4 7 5 2" xfId="29863" xr:uid="{00000000-0005-0000-0000-00002A370000}"/>
    <cellStyle name="Millares 6 4 7 6" xfId="17953" xr:uid="{00000000-0005-0000-0000-00002B370000}"/>
    <cellStyle name="Millares 6 4 7 6 2" xfId="31144" xr:uid="{00000000-0005-0000-0000-00002C370000}"/>
    <cellStyle name="Millares 6 4 7 7" xfId="19239" xr:uid="{00000000-0005-0000-0000-00002D370000}"/>
    <cellStyle name="Millares 6 4 7 7 2" xfId="32430" xr:uid="{00000000-0005-0000-0000-00002E370000}"/>
    <cellStyle name="Millares 6 4 7 8" xfId="20543" xr:uid="{00000000-0005-0000-0000-00002F370000}"/>
    <cellStyle name="Millares 6 4 7 8 2" xfId="33732" xr:uid="{00000000-0005-0000-0000-000030370000}"/>
    <cellStyle name="Millares 6 4 7 9" xfId="35257" xr:uid="{00000000-0005-0000-0000-000031370000}"/>
    <cellStyle name="Millares 6 4 8" xfId="13662" xr:uid="{00000000-0005-0000-0000-000032370000}"/>
    <cellStyle name="Millares 6 4 8 10" xfId="22220" xr:uid="{00000000-0005-0000-0000-000033370000}"/>
    <cellStyle name="Millares 6 4 8 2" xfId="14711" xr:uid="{00000000-0005-0000-0000-000034370000}"/>
    <cellStyle name="Millares 6 4 8 2 2" xfId="27902" xr:uid="{00000000-0005-0000-0000-000035370000}"/>
    <cellStyle name="Millares 6 4 8 3" xfId="15767" xr:uid="{00000000-0005-0000-0000-000036370000}"/>
    <cellStyle name="Millares 6 4 8 3 2" xfId="28958" xr:uid="{00000000-0005-0000-0000-000037370000}"/>
    <cellStyle name="Millares 6 4 8 4" xfId="16823" xr:uid="{00000000-0005-0000-0000-000038370000}"/>
    <cellStyle name="Millares 6 4 8 4 2" xfId="30014" xr:uid="{00000000-0005-0000-0000-000039370000}"/>
    <cellStyle name="Millares 6 4 8 5" xfId="18104" xr:uid="{00000000-0005-0000-0000-00003A370000}"/>
    <cellStyle name="Millares 6 4 8 5 2" xfId="31295" xr:uid="{00000000-0005-0000-0000-00003B370000}"/>
    <cellStyle name="Millares 6 4 8 6" xfId="19390" xr:uid="{00000000-0005-0000-0000-00003C370000}"/>
    <cellStyle name="Millares 6 4 8 6 2" xfId="32581" xr:uid="{00000000-0005-0000-0000-00003D370000}"/>
    <cellStyle name="Millares 6 4 8 7" xfId="20694" xr:uid="{00000000-0005-0000-0000-00003E370000}"/>
    <cellStyle name="Millares 6 4 8 7 2" xfId="33883" xr:uid="{00000000-0005-0000-0000-00003F370000}"/>
    <cellStyle name="Millares 6 4 8 8" xfId="35408" xr:uid="{00000000-0005-0000-0000-000040370000}"/>
    <cellStyle name="Millares 6 4 8 9" xfId="26853" xr:uid="{00000000-0005-0000-0000-000041370000}"/>
    <cellStyle name="Millares 6 4 9" xfId="16945" xr:uid="{00000000-0005-0000-0000-000042370000}"/>
    <cellStyle name="Millares 6 4 9 2" xfId="18225" xr:uid="{00000000-0005-0000-0000-000043370000}"/>
    <cellStyle name="Millares 6 4 9 2 2" xfId="31416" xr:uid="{00000000-0005-0000-0000-000044370000}"/>
    <cellStyle name="Millares 6 4 9 3" xfId="19511" xr:uid="{00000000-0005-0000-0000-000045370000}"/>
    <cellStyle name="Millares 6 4 9 3 2" xfId="32702" xr:uid="{00000000-0005-0000-0000-000046370000}"/>
    <cellStyle name="Millares 6 4 9 4" xfId="20815" xr:uid="{00000000-0005-0000-0000-000047370000}"/>
    <cellStyle name="Millares 6 4 9 4 2" xfId="34004" xr:uid="{00000000-0005-0000-0000-000048370000}"/>
    <cellStyle name="Millares 6 4 9 5" xfId="35529" xr:uid="{00000000-0005-0000-0000-000049370000}"/>
    <cellStyle name="Millares 6 4 9 6" xfId="30136" xr:uid="{00000000-0005-0000-0000-00004A370000}"/>
    <cellStyle name="Millares 6 4 9 7" xfId="22341" xr:uid="{00000000-0005-0000-0000-00004B370000}"/>
    <cellStyle name="Millares 6 5" xfId="177" xr:uid="{00000000-0005-0000-0000-00004C370000}"/>
    <cellStyle name="Millares 6 5 10" xfId="24110" xr:uid="{00000000-0005-0000-0000-00004D370000}"/>
    <cellStyle name="Millares 6 5 10 2" xfId="37289" xr:uid="{00000000-0005-0000-0000-00004E370000}"/>
    <cellStyle name="Millares 6 5 11" xfId="24339" xr:uid="{00000000-0005-0000-0000-00004F370000}"/>
    <cellStyle name="Millares 6 5 11 2" xfId="37518" xr:uid="{00000000-0005-0000-0000-000050370000}"/>
    <cellStyle name="Millares 6 5 12" xfId="24590" xr:uid="{00000000-0005-0000-0000-000051370000}"/>
    <cellStyle name="Millares 6 5 12 2" xfId="37769" xr:uid="{00000000-0005-0000-0000-000052370000}"/>
    <cellStyle name="Millares 6 5 13" xfId="34466" xr:uid="{00000000-0005-0000-0000-000053370000}"/>
    <cellStyle name="Millares 6 5 14" xfId="24845" xr:uid="{00000000-0005-0000-0000-000054370000}"/>
    <cellStyle name="Millares 6 5 15" xfId="21278" xr:uid="{00000000-0005-0000-0000-000055370000}"/>
    <cellStyle name="Millares 6 5 16" xfId="37941" xr:uid="{00000000-0005-0000-0000-000056370000}"/>
    <cellStyle name="Millares 6 5 17" xfId="37989" xr:uid="{00000000-0005-0000-0000-000057370000}"/>
    <cellStyle name="Millares 6 5 2" xfId="4465" xr:uid="{00000000-0005-0000-0000-000058370000}"/>
    <cellStyle name="Millares 6 5 2 10" xfId="24980" xr:uid="{00000000-0005-0000-0000-000059370000}"/>
    <cellStyle name="Millares 6 5 2 11" xfId="21351" xr:uid="{00000000-0005-0000-0000-00005A370000}"/>
    <cellStyle name="Millares 6 5 2 2" xfId="12793" xr:uid="{00000000-0005-0000-0000-00005B370000}"/>
    <cellStyle name="Millares 6 5 2 2 2" xfId="25984" xr:uid="{00000000-0005-0000-0000-00005C370000}"/>
    <cellStyle name="Millares 6 5 2 3" xfId="13842" xr:uid="{00000000-0005-0000-0000-00005D370000}"/>
    <cellStyle name="Millares 6 5 2 3 2" xfId="27033" xr:uid="{00000000-0005-0000-0000-00005E370000}"/>
    <cellStyle name="Millares 6 5 2 4" xfId="14898" xr:uid="{00000000-0005-0000-0000-00005F370000}"/>
    <cellStyle name="Millares 6 5 2 4 2" xfId="28089" xr:uid="{00000000-0005-0000-0000-000060370000}"/>
    <cellStyle name="Millares 6 5 2 5" xfId="15954" xr:uid="{00000000-0005-0000-0000-000061370000}"/>
    <cellStyle name="Millares 6 5 2 5 2" xfId="29145" xr:uid="{00000000-0005-0000-0000-000062370000}"/>
    <cellStyle name="Millares 6 5 2 6" xfId="17235" xr:uid="{00000000-0005-0000-0000-000063370000}"/>
    <cellStyle name="Millares 6 5 2 6 2" xfId="30426" xr:uid="{00000000-0005-0000-0000-000064370000}"/>
    <cellStyle name="Millares 6 5 2 7" xfId="18521" xr:uid="{00000000-0005-0000-0000-000065370000}"/>
    <cellStyle name="Millares 6 5 2 7 2" xfId="31712" xr:uid="{00000000-0005-0000-0000-000066370000}"/>
    <cellStyle name="Millares 6 5 2 8" xfId="19825" xr:uid="{00000000-0005-0000-0000-000067370000}"/>
    <cellStyle name="Millares 6 5 2 8 2" xfId="33014" xr:uid="{00000000-0005-0000-0000-000068370000}"/>
    <cellStyle name="Millares 6 5 2 9" xfId="34539" xr:uid="{00000000-0005-0000-0000-000069370000}"/>
    <cellStyle name="Millares 6 5 3" xfId="12720" xr:uid="{00000000-0005-0000-0000-00006A370000}"/>
    <cellStyle name="Millares 6 5 3 2" xfId="17022" xr:uid="{00000000-0005-0000-0000-00006B370000}"/>
    <cellStyle name="Millares 6 5 3 2 2" xfId="30213" xr:uid="{00000000-0005-0000-0000-00006C370000}"/>
    <cellStyle name="Millares 6 5 3 3" xfId="18302" xr:uid="{00000000-0005-0000-0000-00006D370000}"/>
    <cellStyle name="Millares 6 5 3 3 2" xfId="31493" xr:uid="{00000000-0005-0000-0000-00006E370000}"/>
    <cellStyle name="Millares 6 5 3 4" xfId="19588" xr:uid="{00000000-0005-0000-0000-00006F370000}"/>
    <cellStyle name="Millares 6 5 3 4 2" xfId="32779" xr:uid="{00000000-0005-0000-0000-000070370000}"/>
    <cellStyle name="Millares 6 5 3 5" xfId="20892" xr:uid="{00000000-0005-0000-0000-000071370000}"/>
    <cellStyle name="Millares 6 5 3 5 2" xfId="34081" xr:uid="{00000000-0005-0000-0000-000072370000}"/>
    <cellStyle name="Millares 6 5 3 6" xfId="35606" xr:uid="{00000000-0005-0000-0000-000073370000}"/>
    <cellStyle name="Millares 6 5 3 7" xfId="25911" xr:uid="{00000000-0005-0000-0000-000074370000}"/>
    <cellStyle name="Millares 6 5 3 8" xfId="22418" xr:uid="{00000000-0005-0000-0000-000075370000}"/>
    <cellStyle name="Millares 6 5 4" xfId="13769" xr:uid="{00000000-0005-0000-0000-000076370000}"/>
    <cellStyle name="Millares 6 5 4 2" xfId="21137" xr:uid="{00000000-0005-0000-0000-000077370000}"/>
    <cellStyle name="Millares 6 5 4 2 2" xfId="34326" xr:uid="{00000000-0005-0000-0000-000078370000}"/>
    <cellStyle name="Millares 6 5 4 3" xfId="35851" xr:uid="{00000000-0005-0000-0000-000079370000}"/>
    <cellStyle name="Millares 6 5 4 4" xfId="26960" xr:uid="{00000000-0005-0000-0000-00007A370000}"/>
    <cellStyle name="Millares 6 5 4 5" xfId="22663" xr:uid="{00000000-0005-0000-0000-00007B370000}"/>
    <cellStyle name="Millares 6 5 5" xfId="14825" xr:uid="{00000000-0005-0000-0000-00007C370000}"/>
    <cellStyle name="Millares 6 5 5 2" xfId="36091" xr:uid="{00000000-0005-0000-0000-00007D370000}"/>
    <cellStyle name="Millares 6 5 5 3" xfId="28016" xr:uid="{00000000-0005-0000-0000-00007E370000}"/>
    <cellStyle name="Millares 6 5 5 4" xfId="22903" xr:uid="{00000000-0005-0000-0000-00007F370000}"/>
    <cellStyle name="Millares 6 5 6" xfId="15881" xr:uid="{00000000-0005-0000-0000-000080370000}"/>
    <cellStyle name="Millares 6 5 6 2" xfId="36321" xr:uid="{00000000-0005-0000-0000-000081370000}"/>
    <cellStyle name="Millares 6 5 6 3" xfId="29072" xr:uid="{00000000-0005-0000-0000-000082370000}"/>
    <cellStyle name="Millares 6 5 6 4" xfId="23133" xr:uid="{00000000-0005-0000-0000-000083370000}"/>
    <cellStyle name="Millares 6 5 7" xfId="17162" xr:uid="{00000000-0005-0000-0000-000084370000}"/>
    <cellStyle name="Millares 6 5 7 2" xfId="36576" xr:uid="{00000000-0005-0000-0000-000085370000}"/>
    <cellStyle name="Millares 6 5 7 3" xfId="30353" xr:uid="{00000000-0005-0000-0000-000086370000}"/>
    <cellStyle name="Millares 6 5 7 4" xfId="23397" xr:uid="{00000000-0005-0000-0000-000087370000}"/>
    <cellStyle name="Millares 6 5 8" xfId="18448" xr:uid="{00000000-0005-0000-0000-000088370000}"/>
    <cellStyle name="Millares 6 5 8 2" xfId="36831" xr:uid="{00000000-0005-0000-0000-000089370000}"/>
    <cellStyle name="Millares 6 5 8 3" xfId="31639" xr:uid="{00000000-0005-0000-0000-00008A370000}"/>
    <cellStyle name="Millares 6 5 8 4" xfId="23652" xr:uid="{00000000-0005-0000-0000-00008B370000}"/>
    <cellStyle name="Millares 6 5 9" xfId="19752" xr:uid="{00000000-0005-0000-0000-00008C370000}"/>
    <cellStyle name="Millares 6 5 9 2" xfId="37060" xr:uid="{00000000-0005-0000-0000-00008D370000}"/>
    <cellStyle name="Millares 6 5 9 3" xfId="32941" xr:uid="{00000000-0005-0000-0000-00008E370000}"/>
    <cellStyle name="Millares 6 5 9 4" xfId="23881" xr:uid="{00000000-0005-0000-0000-00008F370000}"/>
    <cellStyle name="Millares 6 6" xfId="4459" xr:uid="{00000000-0005-0000-0000-000090370000}"/>
    <cellStyle name="Millares 6 6 2" xfId="24974" xr:uid="{00000000-0005-0000-0000-000091370000}"/>
    <cellStyle name="Millares 6 7" xfId="11988" xr:uid="{00000000-0005-0000-0000-000092370000}"/>
    <cellStyle name="Millares 6 7 10" xfId="25180" xr:uid="{00000000-0005-0000-0000-000093370000}"/>
    <cellStyle name="Millares 6 7 11" xfId="21487" xr:uid="{00000000-0005-0000-0000-000094370000}"/>
    <cellStyle name="Millares 6 7 2" xfId="12929" xr:uid="{00000000-0005-0000-0000-000095370000}"/>
    <cellStyle name="Millares 6 7 2 2" xfId="26120" xr:uid="{00000000-0005-0000-0000-000096370000}"/>
    <cellStyle name="Millares 6 7 3" xfId="13978" xr:uid="{00000000-0005-0000-0000-000097370000}"/>
    <cellStyle name="Millares 6 7 3 2" xfId="27169" xr:uid="{00000000-0005-0000-0000-000098370000}"/>
    <cellStyle name="Millares 6 7 4" xfId="15034" xr:uid="{00000000-0005-0000-0000-000099370000}"/>
    <cellStyle name="Millares 6 7 4 2" xfId="28225" xr:uid="{00000000-0005-0000-0000-00009A370000}"/>
    <cellStyle name="Millares 6 7 5" xfId="16090" xr:uid="{00000000-0005-0000-0000-00009B370000}"/>
    <cellStyle name="Millares 6 7 5 2" xfId="29281" xr:uid="{00000000-0005-0000-0000-00009C370000}"/>
    <cellStyle name="Millares 6 7 6" xfId="17371" xr:uid="{00000000-0005-0000-0000-00009D370000}"/>
    <cellStyle name="Millares 6 7 6 2" xfId="30562" xr:uid="{00000000-0005-0000-0000-00009E370000}"/>
    <cellStyle name="Millares 6 7 7" xfId="18657" xr:uid="{00000000-0005-0000-0000-00009F370000}"/>
    <cellStyle name="Millares 6 7 7 2" xfId="31848" xr:uid="{00000000-0005-0000-0000-0000A0370000}"/>
    <cellStyle name="Millares 6 7 8" xfId="19961" xr:uid="{00000000-0005-0000-0000-0000A1370000}"/>
    <cellStyle name="Millares 6 7 8 2" xfId="33150" xr:uid="{00000000-0005-0000-0000-0000A2370000}"/>
    <cellStyle name="Millares 6 7 9" xfId="34675" xr:uid="{00000000-0005-0000-0000-0000A3370000}"/>
    <cellStyle name="Millares 6 8" xfId="12063" xr:uid="{00000000-0005-0000-0000-0000A4370000}"/>
    <cellStyle name="Millares 6 8 10" xfId="25255" xr:uid="{00000000-0005-0000-0000-0000A5370000}"/>
    <cellStyle name="Millares 6 8 11" xfId="21561" xr:uid="{00000000-0005-0000-0000-0000A6370000}"/>
    <cellStyle name="Millares 6 8 2" xfId="13003" xr:uid="{00000000-0005-0000-0000-0000A7370000}"/>
    <cellStyle name="Millares 6 8 2 2" xfId="26194" xr:uid="{00000000-0005-0000-0000-0000A8370000}"/>
    <cellStyle name="Millares 6 8 3" xfId="14052" xr:uid="{00000000-0005-0000-0000-0000A9370000}"/>
    <cellStyle name="Millares 6 8 3 2" xfId="27243" xr:uid="{00000000-0005-0000-0000-0000AA370000}"/>
    <cellStyle name="Millares 6 8 4" xfId="15108" xr:uid="{00000000-0005-0000-0000-0000AB370000}"/>
    <cellStyle name="Millares 6 8 4 2" xfId="28299" xr:uid="{00000000-0005-0000-0000-0000AC370000}"/>
    <cellStyle name="Millares 6 8 5" xfId="16164" xr:uid="{00000000-0005-0000-0000-0000AD370000}"/>
    <cellStyle name="Millares 6 8 5 2" xfId="29355" xr:uid="{00000000-0005-0000-0000-0000AE370000}"/>
    <cellStyle name="Millares 6 8 6" xfId="17445" xr:uid="{00000000-0005-0000-0000-0000AF370000}"/>
    <cellStyle name="Millares 6 8 6 2" xfId="30636" xr:uid="{00000000-0005-0000-0000-0000B0370000}"/>
    <cellStyle name="Millares 6 8 7" xfId="18731" xr:uid="{00000000-0005-0000-0000-0000B1370000}"/>
    <cellStyle name="Millares 6 8 7 2" xfId="31922" xr:uid="{00000000-0005-0000-0000-0000B2370000}"/>
    <cellStyle name="Millares 6 8 8" xfId="20035" xr:uid="{00000000-0005-0000-0000-0000B3370000}"/>
    <cellStyle name="Millares 6 8 8 2" xfId="33224" xr:uid="{00000000-0005-0000-0000-0000B4370000}"/>
    <cellStyle name="Millares 6 8 9" xfId="34749" xr:uid="{00000000-0005-0000-0000-0000B5370000}"/>
    <cellStyle name="Millares 6 9" xfId="12159" xr:uid="{00000000-0005-0000-0000-0000B6370000}"/>
    <cellStyle name="Millares 6 9 10" xfId="25351" xr:uid="{00000000-0005-0000-0000-0000B7370000}"/>
    <cellStyle name="Millares 6 9 11" xfId="21657" xr:uid="{00000000-0005-0000-0000-0000B8370000}"/>
    <cellStyle name="Millares 6 9 2" xfId="13099" xr:uid="{00000000-0005-0000-0000-0000B9370000}"/>
    <cellStyle name="Millares 6 9 2 2" xfId="26290" xr:uid="{00000000-0005-0000-0000-0000BA370000}"/>
    <cellStyle name="Millares 6 9 3" xfId="14148" xr:uid="{00000000-0005-0000-0000-0000BB370000}"/>
    <cellStyle name="Millares 6 9 3 2" xfId="27339" xr:uid="{00000000-0005-0000-0000-0000BC370000}"/>
    <cellStyle name="Millares 6 9 4" xfId="15204" xr:uid="{00000000-0005-0000-0000-0000BD370000}"/>
    <cellStyle name="Millares 6 9 4 2" xfId="28395" xr:uid="{00000000-0005-0000-0000-0000BE370000}"/>
    <cellStyle name="Millares 6 9 5" xfId="16260" xr:uid="{00000000-0005-0000-0000-0000BF370000}"/>
    <cellStyle name="Millares 6 9 5 2" xfId="29451" xr:uid="{00000000-0005-0000-0000-0000C0370000}"/>
    <cellStyle name="Millares 6 9 6" xfId="17541" xr:uid="{00000000-0005-0000-0000-0000C1370000}"/>
    <cellStyle name="Millares 6 9 6 2" xfId="30732" xr:uid="{00000000-0005-0000-0000-0000C2370000}"/>
    <cellStyle name="Millares 6 9 7" xfId="18827" xr:uid="{00000000-0005-0000-0000-0000C3370000}"/>
    <cellStyle name="Millares 6 9 7 2" xfId="32018" xr:uid="{00000000-0005-0000-0000-0000C4370000}"/>
    <cellStyle name="Millares 6 9 8" xfId="20131" xr:uid="{00000000-0005-0000-0000-0000C5370000}"/>
    <cellStyle name="Millares 6 9 8 2" xfId="33320" xr:uid="{00000000-0005-0000-0000-0000C6370000}"/>
    <cellStyle name="Millares 6 9 9" xfId="34845" xr:uid="{00000000-0005-0000-0000-0000C7370000}"/>
    <cellStyle name="Millares 60" xfId="12364" xr:uid="{00000000-0005-0000-0000-0000C8370000}"/>
    <cellStyle name="Millares 60 10" xfId="25556" xr:uid="{00000000-0005-0000-0000-0000C9370000}"/>
    <cellStyle name="Millares 60 11" xfId="21862" xr:uid="{00000000-0005-0000-0000-0000CA370000}"/>
    <cellStyle name="Millares 60 2" xfId="13304" xr:uid="{00000000-0005-0000-0000-0000CB370000}"/>
    <cellStyle name="Millares 60 2 2" xfId="26495" xr:uid="{00000000-0005-0000-0000-0000CC370000}"/>
    <cellStyle name="Millares 60 3" xfId="14353" xr:uid="{00000000-0005-0000-0000-0000CD370000}"/>
    <cellStyle name="Millares 60 3 2" xfId="27544" xr:uid="{00000000-0005-0000-0000-0000CE370000}"/>
    <cellStyle name="Millares 60 4" xfId="15409" xr:uid="{00000000-0005-0000-0000-0000CF370000}"/>
    <cellStyle name="Millares 60 4 2" xfId="28600" xr:uid="{00000000-0005-0000-0000-0000D0370000}"/>
    <cellStyle name="Millares 60 5" xfId="16465" xr:uid="{00000000-0005-0000-0000-0000D1370000}"/>
    <cellStyle name="Millares 60 5 2" xfId="29656" xr:uid="{00000000-0005-0000-0000-0000D2370000}"/>
    <cellStyle name="Millares 60 6" xfId="17746" xr:uid="{00000000-0005-0000-0000-0000D3370000}"/>
    <cellStyle name="Millares 60 6 2" xfId="30937" xr:uid="{00000000-0005-0000-0000-0000D4370000}"/>
    <cellStyle name="Millares 60 7" xfId="19032" xr:uid="{00000000-0005-0000-0000-0000D5370000}"/>
    <cellStyle name="Millares 60 7 2" xfId="32223" xr:uid="{00000000-0005-0000-0000-0000D6370000}"/>
    <cellStyle name="Millares 60 8" xfId="20336" xr:uid="{00000000-0005-0000-0000-0000D7370000}"/>
    <cellStyle name="Millares 60 8 2" xfId="33525" xr:uid="{00000000-0005-0000-0000-0000D8370000}"/>
    <cellStyle name="Millares 60 9" xfId="35050" xr:uid="{00000000-0005-0000-0000-0000D9370000}"/>
    <cellStyle name="Millares 61" xfId="12366" xr:uid="{00000000-0005-0000-0000-0000DA370000}"/>
    <cellStyle name="Millares 61 10" xfId="25558" xr:uid="{00000000-0005-0000-0000-0000DB370000}"/>
    <cellStyle name="Millares 61 11" xfId="21864" xr:uid="{00000000-0005-0000-0000-0000DC370000}"/>
    <cellStyle name="Millares 61 2" xfId="13306" xr:uid="{00000000-0005-0000-0000-0000DD370000}"/>
    <cellStyle name="Millares 61 2 2" xfId="26497" xr:uid="{00000000-0005-0000-0000-0000DE370000}"/>
    <cellStyle name="Millares 61 3" xfId="14355" xr:uid="{00000000-0005-0000-0000-0000DF370000}"/>
    <cellStyle name="Millares 61 3 2" xfId="27546" xr:uid="{00000000-0005-0000-0000-0000E0370000}"/>
    <cellStyle name="Millares 61 4" xfId="15411" xr:uid="{00000000-0005-0000-0000-0000E1370000}"/>
    <cellStyle name="Millares 61 4 2" xfId="28602" xr:uid="{00000000-0005-0000-0000-0000E2370000}"/>
    <cellStyle name="Millares 61 5" xfId="16467" xr:uid="{00000000-0005-0000-0000-0000E3370000}"/>
    <cellStyle name="Millares 61 5 2" xfId="29658" xr:uid="{00000000-0005-0000-0000-0000E4370000}"/>
    <cellStyle name="Millares 61 6" xfId="17748" xr:uid="{00000000-0005-0000-0000-0000E5370000}"/>
    <cellStyle name="Millares 61 6 2" xfId="30939" xr:uid="{00000000-0005-0000-0000-0000E6370000}"/>
    <cellStyle name="Millares 61 7" xfId="19034" xr:uid="{00000000-0005-0000-0000-0000E7370000}"/>
    <cellStyle name="Millares 61 7 2" xfId="32225" xr:uid="{00000000-0005-0000-0000-0000E8370000}"/>
    <cellStyle name="Millares 61 8" xfId="20338" xr:uid="{00000000-0005-0000-0000-0000E9370000}"/>
    <cellStyle name="Millares 61 8 2" xfId="33527" xr:uid="{00000000-0005-0000-0000-0000EA370000}"/>
    <cellStyle name="Millares 61 9" xfId="35052" xr:uid="{00000000-0005-0000-0000-0000EB370000}"/>
    <cellStyle name="Millares 62" xfId="12367" xr:uid="{00000000-0005-0000-0000-0000EC370000}"/>
    <cellStyle name="Millares 62 10" xfId="25559" xr:uid="{00000000-0005-0000-0000-0000ED370000}"/>
    <cellStyle name="Millares 62 11" xfId="21865" xr:uid="{00000000-0005-0000-0000-0000EE370000}"/>
    <cellStyle name="Millares 62 2" xfId="13307" xr:uid="{00000000-0005-0000-0000-0000EF370000}"/>
    <cellStyle name="Millares 62 2 2" xfId="26498" xr:uid="{00000000-0005-0000-0000-0000F0370000}"/>
    <cellStyle name="Millares 62 3" xfId="14356" xr:uid="{00000000-0005-0000-0000-0000F1370000}"/>
    <cellStyle name="Millares 62 3 2" xfId="27547" xr:uid="{00000000-0005-0000-0000-0000F2370000}"/>
    <cellStyle name="Millares 62 4" xfId="15412" xr:uid="{00000000-0005-0000-0000-0000F3370000}"/>
    <cellStyle name="Millares 62 4 2" xfId="28603" xr:uid="{00000000-0005-0000-0000-0000F4370000}"/>
    <cellStyle name="Millares 62 5" xfId="16468" xr:uid="{00000000-0005-0000-0000-0000F5370000}"/>
    <cellStyle name="Millares 62 5 2" xfId="29659" xr:uid="{00000000-0005-0000-0000-0000F6370000}"/>
    <cellStyle name="Millares 62 6" xfId="17749" xr:uid="{00000000-0005-0000-0000-0000F7370000}"/>
    <cellStyle name="Millares 62 6 2" xfId="30940" xr:uid="{00000000-0005-0000-0000-0000F8370000}"/>
    <cellStyle name="Millares 62 7" xfId="19035" xr:uid="{00000000-0005-0000-0000-0000F9370000}"/>
    <cellStyle name="Millares 62 7 2" xfId="32226" xr:uid="{00000000-0005-0000-0000-0000FA370000}"/>
    <cellStyle name="Millares 62 8" xfId="20339" xr:uid="{00000000-0005-0000-0000-0000FB370000}"/>
    <cellStyle name="Millares 62 8 2" xfId="33528" xr:uid="{00000000-0005-0000-0000-0000FC370000}"/>
    <cellStyle name="Millares 62 9" xfId="35053" xr:uid="{00000000-0005-0000-0000-0000FD370000}"/>
    <cellStyle name="Millares 63" xfId="12368" xr:uid="{00000000-0005-0000-0000-0000FE370000}"/>
    <cellStyle name="Millares 63 10" xfId="25560" xr:uid="{00000000-0005-0000-0000-0000FF370000}"/>
    <cellStyle name="Millares 63 11" xfId="21866" xr:uid="{00000000-0005-0000-0000-000000380000}"/>
    <cellStyle name="Millares 63 2" xfId="13308" xr:uid="{00000000-0005-0000-0000-000001380000}"/>
    <cellStyle name="Millares 63 2 2" xfId="26499" xr:uid="{00000000-0005-0000-0000-000002380000}"/>
    <cellStyle name="Millares 63 3" xfId="14357" xr:uid="{00000000-0005-0000-0000-000003380000}"/>
    <cellStyle name="Millares 63 3 2" xfId="27548" xr:uid="{00000000-0005-0000-0000-000004380000}"/>
    <cellStyle name="Millares 63 4" xfId="15413" xr:uid="{00000000-0005-0000-0000-000005380000}"/>
    <cellStyle name="Millares 63 4 2" xfId="28604" xr:uid="{00000000-0005-0000-0000-000006380000}"/>
    <cellStyle name="Millares 63 5" xfId="16469" xr:uid="{00000000-0005-0000-0000-000007380000}"/>
    <cellStyle name="Millares 63 5 2" xfId="29660" xr:uid="{00000000-0005-0000-0000-000008380000}"/>
    <cellStyle name="Millares 63 6" xfId="17750" xr:uid="{00000000-0005-0000-0000-000009380000}"/>
    <cellStyle name="Millares 63 6 2" xfId="30941" xr:uid="{00000000-0005-0000-0000-00000A380000}"/>
    <cellStyle name="Millares 63 7" xfId="19036" xr:uid="{00000000-0005-0000-0000-00000B380000}"/>
    <cellStyle name="Millares 63 7 2" xfId="32227" xr:uid="{00000000-0005-0000-0000-00000C380000}"/>
    <cellStyle name="Millares 63 8" xfId="20340" xr:uid="{00000000-0005-0000-0000-00000D380000}"/>
    <cellStyle name="Millares 63 8 2" xfId="33529" xr:uid="{00000000-0005-0000-0000-00000E380000}"/>
    <cellStyle name="Millares 63 9" xfId="35054" xr:uid="{00000000-0005-0000-0000-00000F380000}"/>
    <cellStyle name="Millares 64" xfId="12369" xr:uid="{00000000-0005-0000-0000-000010380000}"/>
    <cellStyle name="Millares 64 10" xfId="25561" xr:uid="{00000000-0005-0000-0000-000011380000}"/>
    <cellStyle name="Millares 64 11" xfId="21867" xr:uid="{00000000-0005-0000-0000-000012380000}"/>
    <cellStyle name="Millares 64 2" xfId="13309" xr:uid="{00000000-0005-0000-0000-000013380000}"/>
    <cellStyle name="Millares 64 2 2" xfId="26500" xr:uid="{00000000-0005-0000-0000-000014380000}"/>
    <cellStyle name="Millares 64 3" xfId="14358" xr:uid="{00000000-0005-0000-0000-000015380000}"/>
    <cellStyle name="Millares 64 3 2" xfId="27549" xr:uid="{00000000-0005-0000-0000-000016380000}"/>
    <cellStyle name="Millares 64 4" xfId="15414" xr:uid="{00000000-0005-0000-0000-000017380000}"/>
    <cellStyle name="Millares 64 4 2" xfId="28605" xr:uid="{00000000-0005-0000-0000-000018380000}"/>
    <cellStyle name="Millares 64 5" xfId="16470" xr:uid="{00000000-0005-0000-0000-000019380000}"/>
    <cellStyle name="Millares 64 5 2" xfId="29661" xr:uid="{00000000-0005-0000-0000-00001A380000}"/>
    <cellStyle name="Millares 64 6" xfId="17751" xr:uid="{00000000-0005-0000-0000-00001B380000}"/>
    <cellStyle name="Millares 64 6 2" xfId="30942" xr:uid="{00000000-0005-0000-0000-00001C380000}"/>
    <cellStyle name="Millares 64 7" xfId="19037" xr:uid="{00000000-0005-0000-0000-00001D380000}"/>
    <cellStyle name="Millares 64 7 2" xfId="32228" xr:uid="{00000000-0005-0000-0000-00001E380000}"/>
    <cellStyle name="Millares 64 8" xfId="20341" xr:uid="{00000000-0005-0000-0000-00001F380000}"/>
    <cellStyle name="Millares 64 8 2" xfId="33530" xr:uid="{00000000-0005-0000-0000-000020380000}"/>
    <cellStyle name="Millares 64 9" xfId="35055" xr:uid="{00000000-0005-0000-0000-000021380000}"/>
    <cellStyle name="Millares 65" xfId="12373" xr:uid="{00000000-0005-0000-0000-000022380000}"/>
    <cellStyle name="Millares 65 10" xfId="25565" xr:uid="{00000000-0005-0000-0000-000023380000}"/>
    <cellStyle name="Millares 65 11" xfId="21871" xr:uid="{00000000-0005-0000-0000-000024380000}"/>
    <cellStyle name="Millares 65 2" xfId="13313" xr:uid="{00000000-0005-0000-0000-000025380000}"/>
    <cellStyle name="Millares 65 2 2" xfId="26504" xr:uid="{00000000-0005-0000-0000-000026380000}"/>
    <cellStyle name="Millares 65 3" xfId="14362" xr:uid="{00000000-0005-0000-0000-000027380000}"/>
    <cellStyle name="Millares 65 3 2" xfId="27553" xr:uid="{00000000-0005-0000-0000-000028380000}"/>
    <cellStyle name="Millares 65 4" xfId="15418" xr:uid="{00000000-0005-0000-0000-000029380000}"/>
    <cellStyle name="Millares 65 4 2" xfId="28609" xr:uid="{00000000-0005-0000-0000-00002A380000}"/>
    <cellStyle name="Millares 65 5" xfId="16474" xr:uid="{00000000-0005-0000-0000-00002B380000}"/>
    <cellStyle name="Millares 65 5 2" xfId="29665" xr:uid="{00000000-0005-0000-0000-00002C380000}"/>
    <cellStyle name="Millares 65 6" xfId="17755" xr:uid="{00000000-0005-0000-0000-00002D380000}"/>
    <cellStyle name="Millares 65 6 2" xfId="30946" xr:uid="{00000000-0005-0000-0000-00002E380000}"/>
    <cellStyle name="Millares 65 7" xfId="19041" xr:uid="{00000000-0005-0000-0000-00002F380000}"/>
    <cellStyle name="Millares 65 7 2" xfId="32232" xr:uid="{00000000-0005-0000-0000-000030380000}"/>
    <cellStyle name="Millares 65 8" xfId="20345" xr:uid="{00000000-0005-0000-0000-000031380000}"/>
    <cellStyle name="Millares 65 8 2" xfId="33534" xr:uid="{00000000-0005-0000-0000-000032380000}"/>
    <cellStyle name="Millares 65 9" xfId="35059" xr:uid="{00000000-0005-0000-0000-000033380000}"/>
    <cellStyle name="Millares 66" xfId="12374" xr:uid="{00000000-0005-0000-0000-000034380000}"/>
    <cellStyle name="Millares 66 10" xfId="25566" xr:uid="{00000000-0005-0000-0000-000035380000}"/>
    <cellStyle name="Millares 66 11" xfId="21872" xr:uid="{00000000-0005-0000-0000-000036380000}"/>
    <cellStyle name="Millares 66 2" xfId="13314" xr:uid="{00000000-0005-0000-0000-000037380000}"/>
    <cellStyle name="Millares 66 2 2" xfId="26505" xr:uid="{00000000-0005-0000-0000-000038380000}"/>
    <cellStyle name="Millares 66 3" xfId="14363" xr:uid="{00000000-0005-0000-0000-000039380000}"/>
    <cellStyle name="Millares 66 3 2" xfId="27554" xr:uid="{00000000-0005-0000-0000-00003A380000}"/>
    <cellStyle name="Millares 66 4" xfId="15419" xr:uid="{00000000-0005-0000-0000-00003B380000}"/>
    <cellStyle name="Millares 66 4 2" xfId="28610" xr:uid="{00000000-0005-0000-0000-00003C380000}"/>
    <cellStyle name="Millares 66 5" xfId="16475" xr:uid="{00000000-0005-0000-0000-00003D380000}"/>
    <cellStyle name="Millares 66 5 2" xfId="29666" xr:uid="{00000000-0005-0000-0000-00003E380000}"/>
    <cellStyle name="Millares 66 6" xfId="17756" xr:uid="{00000000-0005-0000-0000-00003F380000}"/>
    <cellStyle name="Millares 66 6 2" xfId="30947" xr:uid="{00000000-0005-0000-0000-000040380000}"/>
    <cellStyle name="Millares 66 7" xfId="19042" xr:uid="{00000000-0005-0000-0000-000041380000}"/>
    <cellStyle name="Millares 66 7 2" xfId="32233" xr:uid="{00000000-0005-0000-0000-000042380000}"/>
    <cellStyle name="Millares 66 8" xfId="20346" xr:uid="{00000000-0005-0000-0000-000043380000}"/>
    <cellStyle name="Millares 66 8 2" xfId="33535" xr:uid="{00000000-0005-0000-0000-000044380000}"/>
    <cellStyle name="Millares 66 9" xfId="35060" xr:uid="{00000000-0005-0000-0000-000045380000}"/>
    <cellStyle name="Millares 67" xfId="12376" xr:uid="{00000000-0005-0000-0000-000046380000}"/>
    <cellStyle name="Millares 67 10" xfId="25568" xr:uid="{00000000-0005-0000-0000-000047380000}"/>
    <cellStyle name="Millares 67 11" xfId="21874" xr:uid="{00000000-0005-0000-0000-000048380000}"/>
    <cellStyle name="Millares 67 2" xfId="13316" xr:uid="{00000000-0005-0000-0000-000049380000}"/>
    <cellStyle name="Millares 67 2 2" xfId="26507" xr:uid="{00000000-0005-0000-0000-00004A380000}"/>
    <cellStyle name="Millares 67 3" xfId="14365" xr:uid="{00000000-0005-0000-0000-00004B380000}"/>
    <cellStyle name="Millares 67 3 2" xfId="27556" xr:uid="{00000000-0005-0000-0000-00004C380000}"/>
    <cellStyle name="Millares 67 4" xfId="15421" xr:uid="{00000000-0005-0000-0000-00004D380000}"/>
    <cellStyle name="Millares 67 4 2" xfId="28612" xr:uid="{00000000-0005-0000-0000-00004E380000}"/>
    <cellStyle name="Millares 67 5" xfId="16477" xr:uid="{00000000-0005-0000-0000-00004F380000}"/>
    <cellStyle name="Millares 67 5 2" xfId="29668" xr:uid="{00000000-0005-0000-0000-000050380000}"/>
    <cellStyle name="Millares 67 6" xfId="17758" xr:uid="{00000000-0005-0000-0000-000051380000}"/>
    <cellStyle name="Millares 67 6 2" xfId="30949" xr:uid="{00000000-0005-0000-0000-000052380000}"/>
    <cellStyle name="Millares 67 7" xfId="19044" xr:uid="{00000000-0005-0000-0000-000053380000}"/>
    <cellStyle name="Millares 67 7 2" xfId="32235" xr:uid="{00000000-0005-0000-0000-000054380000}"/>
    <cellStyle name="Millares 67 8" xfId="20348" xr:uid="{00000000-0005-0000-0000-000055380000}"/>
    <cellStyle name="Millares 67 8 2" xfId="33537" xr:uid="{00000000-0005-0000-0000-000056380000}"/>
    <cellStyle name="Millares 67 9" xfId="35062" xr:uid="{00000000-0005-0000-0000-000057380000}"/>
    <cellStyle name="Millares 68" xfId="12377" xr:uid="{00000000-0005-0000-0000-000058380000}"/>
    <cellStyle name="Millares 68 10" xfId="25569" xr:uid="{00000000-0005-0000-0000-000059380000}"/>
    <cellStyle name="Millares 68 11" xfId="21875" xr:uid="{00000000-0005-0000-0000-00005A380000}"/>
    <cellStyle name="Millares 68 2" xfId="13317" xr:uid="{00000000-0005-0000-0000-00005B380000}"/>
    <cellStyle name="Millares 68 2 2" xfId="26508" xr:uid="{00000000-0005-0000-0000-00005C380000}"/>
    <cellStyle name="Millares 68 3" xfId="14366" xr:uid="{00000000-0005-0000-0000-00005D380000}"/>
    <cellStyle name="Millares 68 3 2" xfId="27557" xr:uid="{00000000-0005-0000-0000-00005E380000}"/>
    <cellStyle name="Millares 68 4" xfId="15422" xr:uid="{00000000-0005-0000-0000-00005F380000}"/>
    <cellStyle name="Millares 68 4 2" xfId="28613" xr:uid="{00000000-0005-0000-0000-000060380000}"/>
    <cellStyle name="Millares 68 5" xfId="16478" xr:uid="{00000000-0005-0000-0000-000061380000}"/>
    <cellStyle name="Millares 68 5 2" xfId="29669" xr:uid="{00000000-0005-0000-0000-000062380000}"/>
    <cellStyle name="Millares 68 6" xfId="17759" xr:uid="{00000000-0005-0000-0000-000063380000}"/>
    <cellStyle name="Millares 68 6 2" xfId="30950" xr:uid="{00000000-0005-0000-0000-000064380000}"/>
    <cellStyle name="Millares 68 7" xfId="19045" xr:uid="{00000000-0005-0000-0000-000065380000}"/>
    <cellStyle name="Millares 68 7 2" xfId="32236" xr:uid="{00000000-0005-0000-0000-000066380000}"/>
    <cellStyle name="Millares 68 8" xfId="20349" xr:uid="{00000000-0005-0000-0000-000067380000}"/>
    <cellStyle name="Millares 68 8 2" xfId="33538" xr:uid="{00000000-0005-0000-0000-000068380000}"/>
    <cellStyle name="Millares 68 9" xfId="35063" xr:uid="{00000000-0005-0000-0000-000069380000}"/>
    <cellStyle name="Millares 69" xfId="12380" xr:uid="{00000000-0005-0000-0000-00006A380000}"/>
    <cellStyle name="Millares 69 10" xfId="25572" xr:uid="{00000000-0005-0000-0000-00006B380000}"/>
    <cellStyle name="Millares 69 11" xfId="21878" xr:uid="{00000000-0005-0000-0000-00006C380000}"/>
    <cellStyle name="Millares 69 2" xfId="13320" xr:uid="{00000000-0005-0000-0000-00006D380000}"/>
    <cellStyle name="Millares 69 2 2" xfId="26511" xr:uid="{00000000-0005-0000-0000-00006E380000}"/>
    <cellStyle name="Millares 69 3" xfId="14369" xr:uid="{00000000-0005-0000-0000-00006F380000}"/>
    <cellStyle name="Millares 69 3 2" xfId="27560" xr:uid="{00000000-0005-0000-0000-000070380000}"/>
    <cellStyle name="Millares 69 4" xfId="15425" xr:uid="{00000000-0005-0000-0000-000071380000}"/>
    <cellStyle name="Millares 69 4 2" xfId="28616" xr:uid="{00000000-0005-0000-0000-000072380000}"/>
    <cellStyle name="Millares 69 5" xfId="16481" xr:uid="{00000000-0005-0000-0000-000073380000}"/>
    <cellStyle name="Millares 69 5 2" xfId="29672" xr:uid="{00000000-0005-0000-0000-000074380000}"/>
    <cellStyle name="Millares 69 6" xfId="17762" xr:uid="{00000000-0005-0000-0000-000075380000}"/>
    <cellStyle name="Millares 69 6 2" xfId="30953" xr:uid="{00000000-0005-0000-0000-000076380000}"/>
    <cellStyle name="Millares 69 7" xfId="19048" xr:uid="{00000000-0005-0000-0000-000077380000}"/>
    <cellStyle name="Millares 69 7 2" xfId="32239" xr:uid="{00000000-0005-0000-0000-000078380000}"/>
    <cellStyle name="Millares 69 8" xfId="20352" xr:uid="{00000000-0005-0000-0000-000079380000}"/>
    <cellStyle name="Millares 69 8 2" xfId="33541" xr:uid="{00000000-0005-0000-0000-00007A380000}"/>
    <cellStyle name="Millares 69 9" xfId="35066" xr:uid="{00000000-0005-0000-0000-00007B380000}"/>
    <cellStyle name="Millares 7" xfId="47" xr:uid="{00000000-0005-0000-0000-00007C380000}"/>
    <cellStyle name="Millares 7 10" xfId="12272" xr:uid="{00000000-0005-0000-0000-00007D380000}"/>
    <cellStyle name="Millares 7 10 10" xfId="25464" xr:uid="{00000000-0005-0000-0000-00007E380000}"/>
    <cellStyle name="Millares 7 10 11" xfId="21770" xr:uid="{00000000-0005-0000-0000-00007F380000}"/>
    <cellStyle name="Millares 7 10 2" xfId="13212" xr:uid="{00000000-0005-0000-0000-000080380000}"/>
    <cellStyle name="Millares 7 10 2 2" xfId="26403" xr:uid="{00000000-0005-0000-0000-000081380000}"/>
    <cellStyle name="Millares 7 10 3" xfId="14261" xr:uid="{00000000-0005-0000-0000-000082380000}"/>
    <cellStyle name="Millares 7 10 3 2" xfId="27452" xr:uid="{00000000-0005-0000-0000-000083380000}"/>
    <cellStyle name="Millares 7 10 4" xfId="15317" xr:uid="{00000000-0005-0000-0000-000084380000}"/>
    <cellStyle name="Millares 7 10 4 2" xfId="28508" xr:uid="{00000000-0005-0000-0000-000085380000}"/>
    <cellStyle name="Millares 7 10 5" xfId="16373" xr:uid="{00000000-0005-0000-0000-000086380000}"/>
    <cellStyle name="Millares 7 10 5 2" xfId="29564" xr:uid="{00000000-0005-0000-0000-000087380000}"/>
    <cellStyle name="Millares 7 10 6" xfId="17654" xr:uid="{00000000-0005-0000-0000-000088380000}"/>
    <cellStyle name="Millares 7 10 6 2" xfId="30845" xr:uid="{00000000-0005-0000-0000-000089380000}"/>
    <cellStyle name="Millares 7 10 7" xfId="18940" xr:uid="{00000000-0005-0000-0000-00008A380000}"/>
    <cellStyle name="Millares 7 10 7 2" xfId="32131" xr:uid="{00000000-0005-0000-0000-00008B380000}"/>
    <cellStyle name="Millares 7 10 8" xfId="20244" xr:uid="{00000000-0005-0000-0000-00008C380000}"/>
    <cellStyle name="Millares 7 10 8 2" xfId="33433" xr:uid="{00000000-0005-0000-0000-00008D380000}"/>
    <cellStyle name="Millares 7 10 9" xfId="34958" xr:uid="{00000000-0005-0000-0000-00008E380000}"/>
    <cellStyle name="Millares 7 11" xfId="12437" xr:uid="{00000000-0005-0000-0000-00008F380000}"/>
    <cellStyle name="Millares 7 11 10" xfId="25629" xr:uid="{00000000-0005-0000-0000-000090380000}"/>
    <cellStyle name="Millares 7 11 11" xfId="21931" xr:uid="{00000000-0005-0000-0000-000091380000}"/>
    <cellStyle name="Millares 7 11 2" xfId="13373" xr:uid="{00000000-0005-0000-0000-000092380000}"/>
    <cellStyle name="Millares 7 11 2 2" xfId="26564" xr:uid="{00000000-0005-0000-0000-000093380000}"/>
    <cellStyle name="Millares 7 11 3" xfId="14422" xr:uid="{00000000-0005-0000-0000-000094380000}"/>
    <cellStyle name="Millares 7 11 3 2" xfId="27613" xr:uid="{00000000-0005-0000-0000-000095380000}"/>
    <cellStyle name="Millares 7 11 4" xfId="15478" xr:uid="{00000000-0005-0000-0000-000096380000}"/>
    <cellStyle name="Millares 7 11 4 2" xfId="28669" xr:uid="{00000000-0005-0000-0000-000097380000}"/>
    <cellStyle name="Millares 7 11 5" xfId="16534" xr:uid="{00000000-0005-0000-0000-000098380000}"/>
    <cellStyle name="Millares 7 11 5 2" xfId="29725" xr:uid="{00000000-0005-0000-0000-000099380000}"/>
    <cellStyle name="Millares 7 11 6" xfId="17815" xr:uid="{00000000-0005-0000-0000-00009A380000}"/>
    <cellStyle name="Millares 7 11 6 2" xfId="31006" xr:uid="{00000000-0005-0000-0000-00009B380000}"/>
    <cellStyle name="Millares 7 11 7" xfId="19101" xr:uid="{00000000-0005-0000-0000-00009C380000}"/>
    <cellStyle name="Millares 7 11 7 2" xfId="32292" xr:uid="{00000000-0005-0000-0000-00009D380000}"/>
    <cellStyle name="Millares 7 11 8" xfId="20405" xr:uid="{00000000-0005-0000-0000-00009E380000}"/>
    <cellStyle name="Millares 7 11 8 2" xfId="33594" xr:uid="{00000000-0005-0000-0000-00009F380000}"/>
    <cellStyle name="Millares 7 11 9" xfId="35119" xr:uid="{00000000-0005-0000-0000-0000A0380000}"/>
    <cellStyle name="Millares 7 12" xfId="12551" xr:uid="{00000000-0005-0000-0000-0000A1380000}"/>
    <cellStyle name="Millares 7 12 10" xfId="25743" xr:uid="{00000000-0005-0000-0000-0000A2380000}"/>
    <cellStyle name="Millares 7 12 11" xfId="22045" xr:uid="{00000000-0005-0000-0000-0000A3380000}"/>
    <cellStyle name="Millares 7 12 2" xfId="13487" xr:uid="{00000000-0005-0000-0000-0000A4380000}"/>
    <cellStyle name="Millares 7 12 2 2" xfId="26678" xr:uid="{00000000-0005-0000-0000-0000A5380000}"/>
    <cellStyle name="Millares 7 12 3" xfId="14536" xr:uid="{00000000-0005-0000-0000-0000A6380000}"/>
    <cellStyle name="Millares 7 12 3 2" xfId="27727" xr:uid="{00000000-0005-0000-0000-0000A7380000}"/>
    <cellStyle name="Millares 7 12 4" xfId="15592" xr:uid="{00000000-0005-0000-0000-0000A8380000}"/>
    <cellStyle name="Millares 7 12 4 2" xfId="28783" xr:uid="{00000000-0005-0000-0000-0000A9380000}"/>
    <cellStyle name="Millares 7 12 5" xfId="16648" xr:uid="{00000000-0005-0000-0000-0000AA380000}"/>
    <cellStyle name="Millares 7 12 5 2" xfId="29839" xr:uid="{00000000-0005-0000-0000-0000AB380000}"/>
    <cellStyle name="Millares 7 12 6" xfId="17929" xr:uid="{00000000-0005-0000-0000-0000AC380000}"/>
    <cellStyle name="Millares 7 12 6 2" xfId="31120" xr:uid="{00000000-0005-0000-0000-0000AD380000}"/>
    <cellStyle name="Millares 7 12 7" xfId="19215" xr:uid="{00000000-0005-0000-0000-0000AE380000}"/>
    <cellStyle name="Millares 7 12 7 2" xfId="32406" xr:uid="{00000000-0005-0000-0000-0000AF380000}"/>
    <cellStyle name="Millares 7 12 8" xfId="20519" xr:uid="{00000000-0005-0000-0000-0000B0380000}"/>
    <cellStyle name="Millares 7 12 8 2" xfId="33708" xr:uid="{00000000-0005-0000-0000-0000B1380000}"/>
    <cellStyle name="Millares 7 12 9" xfId="35233" xr:uid="{00000000-0005-0000-0000-0000B2380000}"/>
    <cellStyle name="Millares 7 13" xfId="13638" xr:uid="{00000000-0005-0000-0000-0000B3380000}"/>
    <cellStyle name="Millares 7 13 10" xfId="22196" xr:uid="{00000000-0005-0000-0000-0000B4380000}"/>
    <cellStyle name="Millares 7 13 2" xfId="14687" xr:uid="{00000000-0005-0000-0000-0000B5380000}"/>
    <cellStyle name="Millares 7 13 2 2" xfId="27878" xr:uid="{00000000-0005-0000-0000-0000B6380000}"/>
    <cellStyle name="Millares 7 13 3" xfId="15743" xr:uid="{00000000-0005-0000-0000-0000B7380000}"/>
    <cellStyle name="Millares 7 13 3 2" xfId="28934" xr:uid="{00000000-0005-0000-0000-0000B8380000}"/>
    <cellStyle name="Millares 7 13 4" xfId="16799" xr:uid="{00000000-0005-0000-0000-0000B9380000}"/>
    <cellStyle name="Millares 7 13 4 2" xfId="29990" xr:uid="{00000000-0005-0000-0000-0000BA380000}"/>
    <cellStyle name="Millares 7 13 5" xfId="18080" xr:uid="{00000000-0005-0000-0000-0000BB380000}"/>
    <cellStyle name="Millares 7 13 5 2" xfId="31271" xr:uid="{00000000-0005-0000-0000-0000BC380000}"/>
    <cellStyle name="Millares 7 13 6" xfId="19366" xr:uid="{00000000-0005-0000-0000-0000BD380000}"/>
    <cellStyle name="Millares 7 13 6 2" xfId="32557" xr:uid="{00000000-0005-0000-0000-0000BE380000}"/>
    <cellStyle name="Millares 7 13 7" xfId="20670" xr:uid="{00000000-0005-0000-0000-0000BF380000}"/>
    <cellStyle name="Millares 7 13 7 2" xfId="33859" xr:uid="{00000000-0005-0000-0000-0000C0380000}"/>
    <cellStyle name="Millares 7 13 8" xfId="35384" xr:uid="{00000000-0005-0000-0000-0000C1380000}"/>
    <cellStyle name="Millares 7 13 9" xfId="26829" xr:uid="{00000000-0005-0000-0000-0000C2380000}"/>
    <cellStyle name="Millares 7 14" xfId="16921" xr:uid="{00000000-0005-0000-0000-0000C3380000}"/>
    <cellStyle name="Millares 7 14 2" xfId="18201" xr:uid="{00000000-0005-0000-0000-0000C4380000}"/>
    <cellStyle name="Millares 7 14 2 2" xfId="31392" xr:uid="{00000000-0005-0000-0000-0000C5380000}"/>
    <cellStyle name="Millares 7 14 3" xfId="19487" xr:uid="{00000000-0005-0000-0000-0000C6380000}"/>
    <cellStyle name="Millares 7 14 3 2" xfId="32678" xr:uid="{00000000-0005-0000-0000-0000C7380000}"/>
    <cellStyle name="Millares 7 14 4" xfId="20791" xr:uid="{00000000-0005-0000-0000-0000C8380000}"/>
    <cellStyle name="Millares 7 14 4 2" xfId="33980" xr:uid="{00000000-0005-0000-0000-0000C9380000}"/>
    <cellStyle name="Millares 7 14 5" xfId="35505" xr:uid="{00000000-0005-0000-0000-0000CA380000}"/>
    <cellStyle name="Millares 7 14 6" xfId="30112" xr:uid="{00000000-0005-0000-0000-0000CB380000}"/>
    <cellStyle name="Millares 7 14 7" xfId="22317" xr:uid="{00000000-0005-0000-0000-0000CC380000}"/>
    <cellStyle name="Millares 7 15" xfId="21036" xr:uid="{00000000-0005-0000-0000-0000CD380000}"/>
    <cellStyle name="Millares 7 15 2" xfId="35750" xr:uid="{00000000-0005-0000-0000-0000CE380000}"/>
    <cellStyle name="Millares 7 15 3" xfId="34225" xr:uid="{00000000-0005-0000-0000-0000CF380000}"/>
    <cellStyle name="Millares 7 15 4" xfId="22562" xr:uid="{00000000-0005-0000-0000-0000D0380000}"/>
    <cellStyle name="Millares 7 16" xfId="22802" xr:uid="{00000000-0005-0000-0000-0000D1380000}"/>
    <cellStyle name="Millares 7 16 2" xfId="35990" xr:uid="{00000000-0005-0000-0000-0000D2380000}"/>
    <cellStyle name="Millares 7 17" xfId="23032" xr:uid="{00000000-0005-0000-0000-0000D3380000}"/>
    <cellStyle name="Millares 7 17 2" xfId="36220" xr:uid="{00000000-0005-0000-0000-0000D4380000}"/>
    <cellStyle name="Millares 7 18" xfId="23296" xr:uid="{00000000-0005-0000-0000-0000D5380000}"/>
    <cellStyle name="Millares 7 18 2" xfId="36475" xr:uid="{00000000-0005-0000-0000-0000D6380000}"/>
    <cellStyle name="Millares 7 19" xfId="23551" xr:uid="{00000000-0005-0000-0000-0000D7380000}"/>
    <cellStyle name="Millares 7 19 2" xfId="36730" xr:uid="{00000000-0005-0000-0000-0000D8380000}"/>
    <cellStyle name="Millares 7 2" xfId="48" xr:uid="{00000000-0005-0000-0000-0000D9380000}"/>
    <cellStyle name="Millares 7 2 10" xfId="13702" xr:uid="{00000000-0005-0000-0000-0000DA380000}"/>
    <cellStyle name="Millares 7 2 10 10" xfId="22260" xr:uid="{00000000-0005-0000-0000-0000DB380000}"/>
    <cellStyle name="Millares 7 2 10 2" xfId="14751" xr:uid="{00000000-0005-0000-0000-0000DC380000}"/>
    <cellStyle name="Millares 7 2 10 2 2" xfId="27942" xr:uid="{00000000-0005-0000-0000-0000DD380000}"/>
    <cellStyle name="Millares 7 2 10 3" xfId="15807" xr:uid="{00000000-0005-0000-0000-0000DE380000}"/>
    <cellStyle name="Millares 7 2 10 3 2" xfId="28998" xr:uid="{00000000-0005-0000-0000-0000DF380000}"/>
    <cellStyle name="Millares 7 2 10 4" xfId="16863" xr:uid="{00000000-0005-0000-0000-0000E0380000}"/>
    <cellStyle name="Millares 7 2 10 4 2" xfId="30054" xr:uid="{00000000-0005-0000-0000-0000E1380000}"/>
    <cellStyle name="Millares 7 2 10 5" xfId="18144" xr:uid="{00000000-0005-0000-0000-0000E2380000}"/>
    <cellStyle name="Millares 7 2 10 5 2" xfId="31335" xr:uid="{00000000-0005-0000-0000-0000E3380000}"/>
    <cellStyle name="Millares 7 2 10 6" xfId="19430" xr:uid="{00000000-0005-0000-0000-0000E4380000}"/>
    <cellStyle name="Millares 7 2 10 6 2" xfId="32621" xr:uid="{00000000-0005-0000-0000-0000E5380000}"/>
    <cellStyle name="Millares 7 2 10 7" xfId="20734" xr:uid="{00000000-0005-0000-0000-0000E6380000}"/>
    <cellStyle name="Millares 7 2 10 7 2" xfId="33923" xr:uid="{00000000-0005-0000-0000-0000E7380000}"/>
    <cellStyle name="Millares 7 2 10 8" xfId="35448" xr:uid="{00000000-0005-0000-0000-0000E8380000}"/>
    <cellStyle name="Millares 7 2 10 9" xfId="26893" xr:uid="{00000000-0005-0000-0000-0000E9380000}"/>
    <cellStyle name="Millares 7 2 11" xfId="16985" xr:uid="{00000000-0005-0000-0000-0000EA380000}"/>
    <cellStyle name="Millares 7 2 11 2" xfId="18265" xr:uid="{00000000-0005-0000-0000-0000EB380000}"/>
    <cellStyle name="Millares 7 2 11 2 2" xfId="31456" xr:uid="{00000000-0005-0000-0000-0000EC380000}"/>
    <cellStyle name="Millares 7 2 11 3" xfId="19551" xr:uid="{00000000-0005-0000-0000-0000ED380000}"/>
    <cellStyle name="Millares 7 2 11 3 2" xfId="32742" xr:uid="{00000000-0005-0000-0000-0000EE380000}"/>
    <cellStyle name="Millares 7 2 11 4" xfId="20855" xr:uid="{00000000-0005-0000-0000-0000EF380000}"/>
    <cellStyle name="Millares 7 2 11 4 2" xfId="34044" xr:uid="{00000000-0005-0000-0000-0000F0380000}"/>
    <cellStyle name="Millares 7 2 11 5" xfId="35569" xr:uid="{00000000-0005-0000-0000-0000F1380000}"/>
    <cellStyle name="Millares 7 2 11 6" xfId="30176" xr:uid="{00000000-0005-0000-0000-0000F2380000}"/>
    <cellStyle name="Millares 7 2 11 7" xfId="22381" xr:uid="{00000000-0005-0000-0000-0000F3380000}"/>
    <cellStyle name="Millares 7 2 12" xfId="21100" xr:uid="{00000000-0005-0000-0000-0000F4380000}"/>
    <cellStyle name="Millares 7 2 12 2" xfId="35814" xr:uid="{00000000-0005-0000-0000-0000F5380000}"/>
    <cellStyle name="Millares 7 2 12 3" xfId="34289" xr:uid="{00000000-0005-0000-0000-0000F6380000}"/>
    <cellStyle name="Millares 7 2 12 4" xfId="22626" xr:uid="{00000000-0005-0000-0000-0000F7380000}"/>
    <cellStyle name="Millares 7 2 13" xfId="22866" xr:uid="{00000000-0005-0000-0000-0000F8380000}"/>
    <cellStyle name="Millares 7 2 13 2" xfId="36054" xr:uid="{00000000-0005-0000-0000-0000F9380000}"/>
    <cellStyle name="Millares 7 2 14" xfId="23096" xr:uid="{00000000-0005-0000-0000-0000FA380000}"/>
    <cellStyle name="Millares 7 2 14 2" xfId="36284" xr:uid="{00000000-0005-0000-0000-0000FB380000}"/>
    <cellStyle name="Millares 7 2 15" xfId="23360" xr:uid="{00000000-0005-0000-0000-0000FC380000}"/>
    <cellStyle name="Millares 7 2 15 2" xfId="36539" xr:uid="{00000000-0005-0000-0000-0000FD380000}"/>
    <cellStyle name="Millares 7 2 16" xfId="23615" xr:uid="{00000000-0005-0000-0000-0000FE380000}"/>
    <cellStyle name="Millares 7 2 16 2" xfId="36794" xr:uid="{00000000-0005-0000-0000-0000FF380000}"/>
    <cellStyle name="Millares 7 2 17" xfId="23844" xr:uid="{00000000-0005-0000-0000-000000390000}"/>
    <cellStyle name="Millares 7 2 17 2" xfId="37023" xr:uid="{00000000-0005-0000-0000-000001390000}"/>
    <cellStyle name="Millares 7 2 18" xfId="24073" xr:uid="{00000000-0005-0000-0000-000002390000}"/>
    <cellStyle name="Millares 7 2 18 2" xfId="37252" xr:uid="{00000000-0005-0000-0000-000003390000}"/>
    <cellStyle name="Millares 7 2 19" xfId="24302" xr:uid="{00000000-0005-0000-0000-000004390000}"/>
    <cellStyle name="Millares 7 2 19 2" xfId="37481" xr:uid="{00000000-0005-0000-0000-000005390000}"/>
    <cellStyle name="Millares 7 2 2" xfId="178" xr:uid="{00000000-0005-0000-0000-000006390000}"/>
    <cellStyle name="Millares 7 2 2 10" xfId="24182" xr:uid="{00000000-0005-0000-0000-000007390000}"/>
    <cellStyle name="Millares 7 2 2 10 2" xfId="37361" xr:uid="{00000000-0005-0000-0000-000008390000}"/>
    <cellStyle name="Millares 7 2 2 11" xfId="24411" xr:uid="{00000000-0005-0000-0000-000009390000}"/>
    <cellStyle name="Millares 7 2 2 11 2" xfId="37590" xr:uid="{00000000-0005-0000-0000-00000A390000}"/>
    <cellStyle name="Millares 7 2 2 12" xfId="24662" xr:uid="{00000000-0005-0000-0000-00000B390000}"/>
    <cellStyle name="Millares 7 2 2 12 2" xfId="37841" xr:uid="{00000000-0005-0000-0000-00000C390000}"/>
    <cellStyle name="Millares 7 2 2 13" xfId="24846" xr:uid="{00000000-0005-0000-0000-00000D390000}"/>
    <cellStyle name="Millares 7 2 2 2" xfId="4468" xr:uid="{00000000-0005-0000-0000-00000E390000}"/>
    <cellStyle name="Millares 7 2 2 2 2" xfId="24983" xr:uid="{00000000-0005-0000-0000-00000F390000}"/>
    <cellStyle name="Millares 7 2 2 3" xfId="17094" xr:uid="{00000000-0005-0000-0000-000010390000}"/>
    <cellStyle name="Millares 7 2 2 3 2" xfId="18374" xr:uid="{00000000-0005-0000-0000-000011390000}"/>
    <cellStyle name="Millares 7 2 2 3 2 2" xfId="31565" xr:uid="{00000000-0005-0000-0000-000012390000}"/>
    <cellStyle name="Millares 7 2 2 3 3" xfId="19660" xr:uid="{00000000-0005-0000-0000-000013390000}"/>
    <cellStyle name="Millares 7 2 2 3 3 2" xfId="32851" xr:uid="{00000000-0005-0000-0000-000014390000}"/>
    <cellStyle name="Millares 7 2 2 3 4" xfId="20964" xr:uid="{00000000-0005-0000-0000-000015390000}"/>
    <cellStyle name="Millares 7 2 2 3 4 2" xfId="34153" xr:uid="{00000000-0005-0000-0000-000016390000}"/>
    <cellStyle name="Millares 7 2 2 3 5" xfId="35678" xr:uid="{00000000-0005-0000-0000-000017390000}"/>
    <cellStyle name="Millares 7 2 2 3 6" xfId="30285" xr:uid="{00000000-0005-0000-0000-000018390000}"/>
    <cellStyle name="Millares 7 2 2 3 7" xfId="22490" xr:uid="{00000000-0005-0000-0000-000019390000}"/>
    <cellStyle name="Millares 7 2 2 4" xfId="21209" xr:uid="{00000000-0005-0000-0000-00001A390000}"/>
    <cellStyle name="Millares 7 2 2 4 2" xfId="35923" xr:uid="{00000000-0005-0000-0000-00001B390000}"/>
    <cellStyle name="Millares 7 2 2 4 3" xfId="34398" xr:uid="{00000000-0005-0000-0000-00001C390000}"/>
    <cellStyle name="Millares 7 2 2 4 4" xfId="22735" xr:uid="{00000000-0005-0000-0000-00001D390000}"/>
    <cellStyle name="Millares 7 2 2 5" xfId="22975" xr:uid="{00000000-0005-0000-0000-00001E390000}"/>
    <cellStyle name="Millares 7 2 2 5 2" xfId="36163" xr:uid="{00000000-0005-0000-0000-00001F390000}"/>
    <cellStyle name="Millares 7 2 2 6" xfId="23205" xr:uid="{00000000-0005-0000-0000-000020390000}"/>
    <cellStyle name="Millares 7 2 2 6 2" xfId="36393" xr:uid="{00000000-0005-0000-0000-000021390000}"/>
    <cellStyle name="Millares 7 2 2 7" xfId="23469" xr:uid="{00000000-0005-0000-0000-000022390000}"/>
    <cellStyle name="Millares 7 2 2 7 2" xfId="36648" xr:uid="{00000000-0005-0000-0000-000023390000}"/>
    <cellStyle name="Millares 7 2 2 8" xfId="23724" xr:uid="{00000000-0005-0000-0000-000024390000}"/>
    <cellStyle name="Millares 7 2 2 8 2" xfId="36903" xr:uid="{00000000-0005-0000-0000-000025390000}"/>
    <cellStyle name="Millares 7 2 2 9" xfId="23953" xr:uid="{00000000-0005-0000-0000-000026390000}"/>
    <cellStyle name="Millares 7 2 2 9 2" xfId="37132" xr:uid="{00000000-0005-0000-0000-000027390000}"/>
    <cellStyle name="Millares 7 2 20" xfId="24553" xr:uid="{00000000-0005-0000-0000-000028390000}"/>
    <cellStyle name="Millares 7 2 20 2" xfId="37732" xr:uid="{00000000-0005-0000-0000-000029390000}"/>
    <cellStyle name="Millares 7 2 21" xfId="24759" xr:uid="{00000000-0005-0000-0000-00002A390000}"/>
    <cellStyle name="Millares 7 2 3" xfId="4467" xr:uid="{00000000-0005-0000-0000-00002B390000}"/>
    <cellStyle name="Millares 7 2 3 2" xfId="24982" xr:uid="{00000000-0005-0000-0000-00002C390000}"/>
    <cellStyle name="Millares 7 2 4" xfId="12028" xr:uid="{00000000-0005-0000-0000-00002D390000}"/>
    <cellStyle name="Millares 7 2 4 10" xfId="25220" xr:uid="{00000000-0005-0000-0000-00002E390000}"/>
    <cellStyle name="Millares 7 2 4 11" xfId="21527" xr:uid="{00000000-0005-0000-0000-00002F390000}"/>
    <cellStyle name="Millares 7 2 4 2" xfId="12969" xr:uid="{00000000-0005-0000-0000-000030390000}"/>
    <cellStyle name="Millares 7 2 4 2 2" xfId="26160" xr:uid="{00000000-0005-0000-0000-000031390000}"/>
    <cellStyle name="Millares 7 2 4 3" xfId="14018" xr:uid="{00000000-0005-0000-0000-000032390000}"/>
    <cellStyle name="Millares 7 2 4 3 2" xfId="27209" xr:uid="{00000000-0005-0000-0000-000033390000}"/>
    <cellStyle name="Millares 7 2 4 4" xfId="15074" xr:uid="{00000000-0005-0000-0000-000034390000}"/>
    <cellStyle name="Millares 7 2 4 4 2" xfId="28265" xr:uid="{00000000-0005-0000-0000-000035390000}"/>
    <cellStyle name="Millares 7 2 4 5" xfId="16130" xr:uid="{00000000-0005-0000-0000-000036390000}"/>
    <cellStyle name="Millares 7 2 4 5 2" xfId="29321" xr:uid="{00000000-0005-0000-0000-000037390000}"/>
    <cellStyle name="Millares 7 2 4 6" xfId="17411" xr:uid="{00000000-0005-0000-0000-000038390000}"/>
    <cellStyle name="Millares 7 2 4 6 2" xfId="30602" xr:uid="{00000000-0005-0000-0000-000039390000}"/>
    <cellStyle name="Millares 7 2 4 7" xfId="18697" xr:uid="{00000000-0005-0000-0000-00003A390000}"/>
    <cellStyle name="Millares 7 2 4 7 2" xfId="31888" xr:uid="{00000000-0005-0000-0000-00003B390000}"/>
    <cellStyle name="Millares 7 2 4 8" xfId="20001" xr:uid="{00000000-0005-0000-0000-00003C390000}"/>
    <cellStyle name="Millares 7 2 4 8 2" xfId="33190" xr:uid="{00000000-0005-0000-0000-00003D390000}"/>
    <cellStyle name="Millares 7 2 4 9" xfId="34715" xr:uid="{00000000-0005-0000-0000-00003E390000}"/>
    <cellStyle name="Millares 7 2 5" xfId="12135" xr:uid="{00000000-0005-0000-0000-00003F390000}"/>
    <cellStyle name="Millares 7 2 5 10" xfId="25327" xr:uid="{00000000-0005-0000-0000-000040390000}"/>
    <cellStyle name="Millares 7 2 5 11" xfId="21633" xr:uid="{00000000-0005-0000-0000-000041390000}"/>
    <cellStyle name="Millares 7 2 5 2" xfId="13075" xr:uid="{00000000-0005-0000-0000-000042390000}"/>
    <cellStyle name="Millares 7 2 5 2 2" xfId="26266" xr:uid="{00000000-0005-0000-0000-000043390000}"/>
    <cellStyle name="Millares 7 2 5 3" xfId="14124" xr:uid="{00000000-0005-0000-0000-000044390000}"/>
    <cellStyle name="Millares 7 2 5 3 2" xfId="27315" xr:uid="{00000000-0005-0000-0000-000045390000}"/>
    <cellStyle name="Millares 7 2 5 4" xfId="15180" xr:uid="{00000000-0005-0000-0000-000046390000}"/>
    <cellStyle name="Millares 7 2 5 4 2" xfId="28371" xr:uid="{00000000-0005-0000-0000-000047390000}"/>
    <cellStyle name="Millares 7 2 5 5" xfId="16236" xr:uid="{00000000-0005-0000-0000-000048390000}"/>
    <cellStyle name="Millares 7 2 5 5 2" xfId="29427" xr:uid="{00000000-0005-0000-0000-000049390000}"/>
    <cellStyle name="Millares 7 2 5 6" xfId="17517" xr:uid="{00000000-0005-0000-0000-00004A390000}"/>
    <cellStyle name="Millares 7 2 5 6 2" xfId="30708" xr:uid="{00000000-0005-0000-0000-00004B390000}"/>
    <cellStyle name="Millares 7 2 5 7" xfId="18803" xr:uid="{00000000-0005-0000-0000-00004C390000}"/>
    <cellStyle name="Millares 7 2 5 7 2" xfId="31994" xr:uid="{00000000-0005-0000-0000-00004D390000}"/>
    <cellStyle name="Millares 7 2 5 8" xfId="20107" xr:uid="{00000000-0005-0000-0000-00004E390000}"/>
    <cellStyle name="Millares 7 2 5 8 2" xfId="33296" xr:uid="{00000000-0005-0000-0000-00004F390000}"/>
    <cellStyle name="Millares 7 2 5 9" xfId="34821" xr:uid="{00000000-0005-0000-0000-000050390000}"/>
    <cellStyle name="Millares 7 2 6" xfId="12231" xr:uid="{00000000-0005-0000-0000-000051390000}"/>
    <cellStyle name="Millares 7 2 6 10" xfId="25423" xr:uid="{00000000-0005-0000-0000-000052390000}"/>
    <cellStyle name="Millares 7 2 6 11" xfId="21729" xr:uid="{00000000-0005-0000-0000-000053390000}"/>
    <cellStyle name="Millares 7 2 6 2" xfId="13171" xr:uid="{00000000-0005-0000-0000-000054390000}"/>
    <cellStyle name="Millares 7 2 6 2 2" xfId="26362" xr:uid="{00000000-0005-0000-0000-000055390000}"/>
    <cellStyle name="Millares 7 2 6 3" xfId="14220" xr:uid="{00000000-0005-0000-0000-000056390000}"/>
    <cellStyle name="Millares 7 2 6 3 2" xfId="27411" xr:uid="{00000000-0005-0000-0000-000057390000}"/>
    <cellStyle name="Millares 7 2 6 4" xfId="15276" xr:uid="{00000000-0005-0000-0000-000058390000}"/>
    <cellStyle name="Millares 7 2 6 4 2" xfId="28467" xr:uid="{00000000-0005-0000-0000-000059390000}"/>
    <cellStyle name="Millares 7 2 6 5" xfId="16332" xr:uid="{00000000-0005-0000-0000-00005A390000}"/>
    <cellStyle name="Millares 7 2 6 5 2" xfId="29523" xr:uid="{00000000-0005-0000-0000-00005B390000}"/>
    <cellStyle name="Millares 7 2 6 6" xfId="17613" xr:uid="{00000000-0005-0000-0000-00005C390000}"/>
    <cellStyle name="Millares 7 2 6 6 2" xfId="30804" xr:uid="{00000000-0005-0000-0000-00005D390000}"/>
    <cellStyle name="Millares 7 2 6 7" xfId="18899" xr:uid="{00000000-0005-0000-0000-00005E390000}"/>
    <cellStyle name="Millares 7 2 6 7 2" xfId="32090" xr:uid="{00000000-0005-0000-0000-00005F390000}"/>
    <cellStyle name="Millares 7 2 6 8" xfId="20203" xr:uid="{00000000-0005-0000-0000-000060390000}"/>
    <cellStyle name="Millares 7 2 6 8 2" xfId="33392" xr:uid="{00000000-0005-0000-0000-000061390000}"/>
    <cellStyle name="Millares 7 2 6 9" xfId="34917" xr:uid="{00000000-0005-0000-0000-000062390000}"/>
    <cellStyle name="Millares 7 2 7" xfId="12336" xr:uid="{00000000-0005-0000-0000-000063390000}"/>
    <cellStyle name="Millares 7 2 7 10" xfId="25528" xr:uid="{00000000-0005-0000-0000-000064390000}"/>
    <cellStyle name="Millares 7 2 7 11" xfId="21834" xr:uid="{00000000-0005-0000-0000-000065390000}"/>
    <cellStyle name="Millares 7 2 7 2" xfId="13276" xr:uid="{00000000-0005-0000-0000-000066390000}"/>
    <cellStyle name="Millares 7 2 7 2 2" xfId="26467" xr:uid="{00000000-0005-0000-0000-000067390000}"/>
    <cellStyle name="Millares 7 2 7 3" xfId="14325" xr:uid="{00000000-0005-0000-0000-000068390000}"/>
    <cellStyle name="Millares 7 2 7 3 2" xfId="27516" xr:uid="{00000000-0005-0000-0000-000069390000}"/>
    <cellStyle name="Millares 7 2 7 4" xfId="15381" xr:uid="{00000000-0005-0000-0000-00006A390000}"/>
    <cellStyle name="Millares 7 2 7 4 2" xfId="28572" xr:uid="{00000000-0005-0000-0000-00006B390000}"/>
    <cellStyle name="Millares 7 2 7 5" xfId="16437" xr:uid="{00000000-0005-0000-0000-00006C390000}"/>
    <cellStyle name="Millares 7 2 7 5 2" xfId="29628" xr:uid="{00000000-0005-0000-0000-00006D390000}"/>
    <cellStyle name="Millares 7 2 7 6" xfId="17718" xr:uid="{00000000-0005-0000-0000-00006E390000}"/>
    <cellStyle name="Millares 7 2 7 6 2" xfId="30909" xr:uid="{00000000-0005-0000-0000-00006F390000}"/>
    <cellStyle name="Millares 7 2 7 7" xfId="19004" xr:uid="{00000000-0005-0000-0000-000070390000}"/>
    <cellStyle name="Millares 7 2 7 7 2" xfId="32195" xr:uid="{00000000-0005-0000-0000-000071390000}"/>
    <cellStyle name="Millares 7 2 7 8" xfId="20308" xr:uid="{00000000-0005-0000-0000-000072390000}"/>
    <cellStyle name="Millares 7 2 7 8 2" xfId="33497" xr:uid="{00000000-0005-0000-0000-000073390000}"/>
    <cellStyle name="Millares 7 2 7 9" xfId="35022" xr:uid="{00000000-0005-0000-0000-000074390000}"/>
    <cellStyle name="Millares 7 2 8" xfId="12501" xr:uid="{00000000-0005-0000-0000-000075390000}"/>
    <cellStyle name="Millares 7 2 8 10" xfId="25693" xr:uid="{00000000-0005-0000-0000-000076390000}"/>
    <cellStyle name="Millares 7 2 8 11" xfId="21995" xr:uid="{00000000-0005-0000-0000-000077390000}"/>
    <cellStyle name="Millares 7 2 8 2" xfId="13437" xr:uid="{00000000-0005-0000-0000-000078390000}"/>
    <cellStyle name="Millares 7 2 8 2 2" xfId="26628" xr:uid="{00000000-0005-0000-0000-000079390000}"/>
    <cellStyle name="Millares 7 2 8 3" xfId="14486" xr:uid="{00000000-0005-0000-0000-00007A390000}"/>
    <cellStyle name="Millares 7 2 8 3 2" xfId="27677" xr:uid="{00000000-0005-0000-0000-00007B390000}"/>
    <cellStyle name="Millares 7 2 8 4" xfId="15542" xr:uid="{00000000-0005-0000-0000-00007C390000}"/>
    <cellStyle name="Millares 7 2 8 4 2" xfId="28733" xr:uid="{00000000-0005-0000-0000-00007D390000}"/>
    <cellStyle name="Millares 7 2 8 5" xfId="16598" xr:uid="{00000000-0005-0000-0000-00007E390000}"/>
    <cellStyle name="Millares 7 2 8 5 2" xfId="29789" xr:uid="{00000000-0005-0000-0000-00007F390000}"/>
    <cellStyle name="Millares 7 2 8 6" xfId="17879" xr:uid="{00000000-0005-0000-0000-000080390000}"/>
    <cellStyle name="Millares 7 2 8 6 2" xfId="31070" xr:uid="{00000000-0005-0000-0000-000081390000}"/>
    <cellStyle name="Millares 7 2 8 7" xfId="19165" xr:uid="{00000000-0005-0000-0000-000082390000}"/>
    <cellStyle name="Millares 7 2 8 7 2" xfId="32356" xr:uid="{00000000-0005-0000-0000-000083390000}"/>
    <cellStyle name="Millares 7 2 8 8" xfId="20469" xr:uid="{00000000-0005-0000-0000-000084390000}"/>
    <cellStyle name="Millares 7 2 8 8 2" xfId="33658" xr:uid="{00000000-0005-0000-0000-000085390000}"/>
    <cellStyle name="Millares 7 2 8 9" xfId="35183" xr:uid="{00000000-0005-0000-0000-000086390000}"/>
    <cellStyle name="Millares 7 2 9" xfId="12615" xr:uid="{00000000-0005-0000-0000-000087390000}"/>
    <cellStyle name="Millares 7 2 9 10" xfId="25807" xr:uid="{00000000-0005-0000-0000-000088390000}"/>
    <cellStyle name="Millares 7 2 9 11" xfId="22109" xr:uid="{00000000-0005-0000-0000-000089390000}"/>
    <cellStyle name="Millares 7 2 9 2" xfId="13551" xr:uid="{00000000-0005-0000-0000-00008A390000}"/>
    <cellStyle name="Millares 7 2 9 2 2" xfId="26742" xr:uid="{00000000-0005-0000-0000-00008B390000}"/>
    <cellStyle name="Millares 7 2 9 3" xfId="14600" xr:uid="{00000000-0005-0000-0000-00008C390000}"/>
    <cellStyle name="Millares 7 2 9 3 2" xfId="27791" xr:uid="{00000000-0005-0000-0000-00008D390000}"/>
    <cellStyle name="Millares 7 2 9 4" xfId="15656" xr:uid="{00000000-0005-0000-0000-00008E390000}"/>
    <cellStyle name="Millares 7 2 9 4 2" xfId="28847" xr:uid="{00000000-0005-0000-0000-00008F390000}"/>
    <cellStyle name="Millares 7 2 9 5" xfId="16712" xr:uid="{00000000-0005-0000-0000-000090390000}"/>
    <cellStyle name="Millares 7 2 9 5 2" xfId="29903" xr:uid="{00000000-0005-0000-0000-000091390000}"/>
    <cellStyle name="Millares 7 2 9 6" xfId="17993" xr:uid="{00000000-0005-0000-0000-000092390000}"/>
    <cellStyle name="Millares 7 2 9 6 2" xfId="31184" xr:uid="{00000000-0005-0000-0000-000093390000}"/>
    <cellStyle name="Millares 7 2 9 7" xfId="19279" xr:uid="{00000000-0005-0000-0000-000094390000}"/>
    <cellStyle name="Millares 7 2 9 7 2" xfId="32470" xr:uid="{00000000-0005-0000-0000-000095390000}"/>
    <cellStyle name="Millares 7 2 9 8" xfId="20583" xr:uid="{00000000-0005-0000-0000-000096390000}"/>
    <cellStyle name="Millares 7 2 9 8 2" xfId="33772" xr:uid="{00000000-0005-0000-0000-000097390000}"/>
    <cellStyle name="Millares 7 2 9 9" xfId="35297" xr:uid="{00000000-0005-0000-0000-000098390000}"/>
    <cellStyle name="Millares 7 20" xfId="23780" xr:uid="{00000000-0005-0000-0000-000099390000}"/>
    <cellStyle name="Millares 7 20 2" xfId="36959" xr:uid="{00000000-0005-0000-0000-00009A390000}"/>
    <cellStyle name="Millares 7 21" xfId="24009" xr:uid="{00000000-0005-0000-0000-00009B390000}"/>
    <cellStyle name="Millares 7 21 2" xfId="37188" xr:uid="{00000000-0005-0000-0000-00009C390000}"/>
    <cellStyle name="Millares 7 22" xfId="24238" xr:uid="{00000000-0005-0000-0000-00009D390000}"/>
    <cellStyle name="Millares 7 22 2" xfId="37417" xr:uid="{00000000-0005-0000-0000-00009E390000}"/>
    <cellStyle name="Millares 7 23" xfId="24489" xr:uid="{00000000-0005-0000-0000-00009F390000}"/>
    <cellStyle name="Millares 7 23 2" xfId="37668" xr:uid="{00000000-0005-0000-0000-0000A0390000}"/>
    <cellStyle name="Millares 7 24" xfId="24758" xr:uid="{00000000-0005-0000-0000-0000A1390000}"/>
    <cellStyle name="Millares 7 3" xfId="49" xr:uid="{00000000-0005-0000-0000-0000A2390000}"/>
    <cellStyle name="Millares 7 3 10" xfId="16953" xr:uid="{00000000-0005-0000-0000-0000A3390000}"/>
    <cellStyle name="Millares 7 3 10 2" xfId="18233" xr:uid="{00000000-0005-0000-0000-0000A4390000}"/>
    <cellStyle name="Millares 7 3 10 2 2" xfId="31424" xr:uid="{00000000-0005-0000-0000-0000A5390000}"/>
    <cellStyle name="Millares 7 3 10 3" xfId="19519" xr:uid="{00000000-0005-0000-0000-0000A6390000}"/>
    <cellStyle name="Millares 7 3 10 3 2" xfId="32710" xr:uid="{00000000-0005-0000-0000-0000A7390000}"/>
    <cellStyle name="Millares 7 3 10 4" xfId="20823" xr:uid="{00000000-0005-0000-0000-0000A8390000}"/>
    <cellStyle name="Millares 7 3 10 4 2" xfId="34012" xr:uid="{00000000-0005-0000-0000-0000A9390000}"/>
    <cellStyle name="Millares 7 3 10 5" xfId="35537" xr:uid="{00000000-0005-0000-0000-0000AA390000}"/>
    <cellStyle name="Millares 7 3 10 6" xfId="30144" xr:uid="{00000000-0005-0000-0000-0000AB390000}"/>
    <cellStyle name="Millares 7 3 10 7" xfId="22349" xr:uid="{00000000-0005-0000-0000-0000AC390000}"/>
    <cellStyle name="Millares 7 3 11" xfId="21068" xr:uid="{00000000-0005-0000-0000-0000AD390000}"/>
    <cellStyle name="Millares 7 3 11 2" xfId="35782" xr:uid="{00000000-0005-0000-0000-0000AE390000}"/>
    <cellStyle name="Millares 7 3 11 3" xfId="34257" xr:uid="{00000000-0005-0000-0000-0000AF390000}"/>
    <cellStyle name="Millares 7 3 11 4" xfId="22594" xr:uid="{00000000-0005-0000-0000-0000B0390000}"/>
    <cellStyle name="Millares 7 3 12" xfId="22834" xr:uid="{00000000-0005-0000-0000-0000B1390000}"/>
    <cellStyle name="Millares 7 3 12 2" xfId="36022" xr:uid="{00000000-0005-0000-0000-0000B2390000}"/>
    <cellStyle name="Millares 7 3 13" xfId="23064" xr:uid="{00000000-0005-0000-0000-0000B3390000}"/>
    <cellStyle name="Millares 7 3 13 2" xfId="36252" xr:uid="{00000000-0005-0000-0000-0000B4390000}"/>
    <cellStyle name="Millares 7 3 14" xfId="23328" xr:uid="{00000000-0005-0000-0000-0000B5390000}"/>
    <cellStyle name="Millares 7 3 14 2" xfId="36507" xr:uid="{00000000-0005-0000-0000-0000B6390000}"/>
    <cellStyle name="Millares 7 3 15" xfId="23583" xr:uid="{00000000-0005-0000-0000-0000B7390000}"/>
    <cellStyle name="Millares 7 3 15 2" xfId="36762" xr:uid="{00000000-0005-0000-0000-0000B8390000}"/>
    <cellStyle name="Millares 7 3 16" xfId="23812" xr:uid="{00000000-0005-0000-0000-0000B9390000}"/>
    <cellStyle name="Millares 7 3 16 2" xfId="36991" xr:uid="{00000000-0005-0000-0000-0000BA390000}"/>
    <cellStyle name="Millares 7 3 17" xfId="24041" xr:uid="{00000000-0005-0000-0000-0000BB390000}"/>
    <cellStyle name="Millares 7 3 17 2" xfId="37220" xr:uid="{00000000-0005-0000-0000-0000BC390000}"/>
    <cellStyle name="Millares 7 3 18" xfId="24270" xr:uid="{00000000-0005-0000-0000-0000BD390000}"/>
    <cellStyle name="Millares 7 3 18 2" xfId="37449" xr:uid="{00000000-0005-0000-0000-0000BE390000}"/>
    <cellStyle name="Millares 7 3 19" xfId="24521" xr:uid="{00000000-0005-0000-0000-0000BF390000}"/>
    <cellStyle name="Millares 7 3 19 2" xfId="37700" xr:uid="{00000000-0005-0000-0000-0000C0390000}"/>
    <cellStyle name="Millares 7 3 2" xfId="179" xr:uid="{00000000-0005-0000-0000-0000C1390000}"/>
    <cellStyle name="Millares 7 3 2 10" xfId="24150" xr:uid="{00000000-0005-0000-0000-0000C2390000}"/>
    <cellStyle name="Millares 7 3 2 10 2" xfId="37329" xr:uid="{00000000-0005-0000-0000-0000C3390000}"/>
    <cellStyle name="Millares 7 3 2 11" xfId="24379" xr:uid="{00000000-0005-0000-0000-0000C4390000}"/>
    <cellStyle name="Millares 7 3 2 11 2" xfId="37558" xr:uid="{00000000-0005-0000-0000-0000C5390000}"/>
    <cellStyle name="Millares 7 3 2 12" xfId="24630" xr:uid="{00000000-0005-0000-0000-0000C6390000}"/>
    <cellStyle name="Millares 7 3 2 12 2" xfId="37809" xr:uid="{00000000-0005-0000-0000-0000C7390000}"/>
    <cellStyle name="Millares 7 3 2 13" xfId="24847" xr:uid="{00000000-0005-0000-0000-0000C8390000}"/>
    <cellStyle name="Millares 7 3 2 2" xfId="4470" xr:uid="{00000000-0005-0000-0000-0000C9390000}"/>
    <cellStyle name="Millares 7 3 2 2 2" xfId="24985" xr:uid="{00000000-0005-0000-0000-0000CA390000}"/>
    <cellStyle name="Millares 7 3 2 3" xfId="17062" xr:uid="{00000000-0005-0000-0000-0000CB390000}"/>
    <cellStyle name="Millares 7 3 2 3 2" xfId="18342" xr:uid="{00000000-0005-0000-0000-0000CC390000}"/>
    <cellStyle name="Millares 7 3 2 3 2 2" xfId="31533" xr:uid="{00000000-0005-0000-0000-0000CD390000}"/>
    <cellStyle name="Millares 7 3 2 3 3" xfId="19628" xr:uid="{00000000-0005-0000-0000-0000CE390000}"/>
    <cellStyle name="Millares 7 3 2 3 3 2" xfId="32819" xr:uid="{00000000-0005-0000-0000-0000CF390000}"/>
    <cellStyle name="Millares 7 3 2 3 4" xfId="20932" xr:uid="{00000000-0005-0000-0000-0000D0390000}"/>
    <cellStyle name="Millares 7 3 2 3 4 2" xfId="34121" xr:uid="{00000000-0005-0000-0000-0000D1390000}"/>
    <cellStyle name="Millares 7 3 2 3 5" xfId="35646" xr:uid="{00000000-0005-0000-0000-0000D2390000}"/>
    <cellStyle name="Millares 7 3 2 3 6" xfId="30253" xr:uid="{00000000-0005-0000-0000-0000D3390000}"/>
    <cellStyle name="Millares 7 3 2 3 7" xfId="22458" xr:uid="{00000000-0005-0000-0000-0000D4390000}"/>
    <cellStyle name="Millares 7 3 2 4" xfId="21177" xr:uid="{00000000-0005-0000-0000-0000D5390000}"/>
    <cellStyle name="Millares 7 3 2 4 2" xfId="35891" xr:uid="{00000000-0005-0000-0000-0000D6390000}"/>
    <cellStyle name="Millares 7 3 2 4 3" xfId="34366" xr:uid="{00000000-0005-0000-0000-0000D7390000}"/>
    <cellStyle name="Millares 7 3 2 4 4" xfId="22703" xr:uid="{00000000-0005-0000-0000-0000D8390000}"/>
    <cellStyle name="Millares 7 3 2 5" xfId="22943" xr:uid="{00000000-0005-0000-0000-0000D9390000}"/>
    <cellStyle name="Millares 7 3 2 5 2" xfId="36131" xr:uid="{00000000-0005-0000-0000-0000DA390000}"/>
    <cellStyle name="Millares 7 3 2 6" xfId="23173" xr:uid="{00000000-0005-0000-0000-0000DB390000}"/>
    <cellStyle name="Millares 7 3 2 6 2" xfId="36361" xr:uid="{00000000-0005-0000-0000-0000DC390000}"/>
    <cellStyle name="Millares 7 3 2 7" xfId="23437" xr:uid="{00000000-0005-0000-0000-0000DD390000}"/>
    <cellStyle name="Millares 7 3 2 7 2" xfId="36616" xr:uid="{00000000-0005-0000-0000-0000DE390000}"/>
    <cellStyle name="Millares 7 3 2 8" xfId="23692" xr:uid="{00000000-0005-0000-0000-0000DF390000}"/>
    <cellStyle name="Millares 7 3 2 8 2" xfId="36871" xr:uid="{00000000-0005-0000-0000-0000E0390000}"/>
    <cellStyle name="Millares 7 3 2 9" xfId="23921" xr:uid="{00000000-0005-0000-0000-0000E1390000}"/>
    <cellStyle name="Millares 7 3 2 9 2" xfId="37100" xr:uid="{00000000-0005-0000-0000-0000E2390000}"/>
    <cellStyle name="Millares 7 3 20" xfId="24760" xr:uid="{00000000-0005-0000-0000-0000E3390000}"/>
    <cellStyle name="Millares 7 3 3" xfId="4469" xr:uid="{00000000-0005-0000-0000-0000E4390000}"/>
    <cellStyle name="Millares 7 3 3 2" xfId="24984" xr:uid="{00000000-0005-0000-0000-0000E5390000}"/>
    <cellStyle name="Millares 7 3 4" xfId="12103" xr:uid="{00000000-0005-0000-0000-0000E6390000}"/>
    <cellStyle name="Millares 7 3 4 10" xfId="25295" xr:uid="{00000000-0005-0000-0000-0000E7390000}"/>
    <cellStyle name="Millares 7 3 4 11" xfId="21601" xr:uid="{00000000-0005-0000-0000-0000E8390000}"/>
    <cellStyle name="Millares 7 3 4 2" xfId="13043" xr:uid="{00000000-0005-0000-0000-0000E9390000}"/>
    <cellStyle name="Millares 7 3 4 2 2" xfId="26234" xr:uid="{00000000-0005-0000-0000-0000EA390000}"/>
    <cellStyle name="Millares 7 3 4 3" xfId="14092" xr:uid="{00000000-0005-0000-0000-0000EB390000}"/>
    <cellStyle name="Millares 7 3 4 3 2" xfId="27283" xr:uid="{00000000-0005-0000-0000-0000EC390000}"/>
    <cellStyle name="Millares 7 3 4 4" xfId="15148" xr:uid="{00000000-0005-0000-0000-0000ED390000}"/>
    <cellStyle name="Millares 7 3 4 4 2" xfId="28339" xr:uid="{00000000-0005-0000-0000-0000EE390000}"/>
    <cellStyle name="Millares 7 3 4 5" xfId="16204" xr:uid="{00000000-0005-0000-0000-0000EF390000}"/>
    <cellStyle name="Millares 7 3 4 5 2" xfId="29395" xr:uid="{00000000-0005-0000-0000-0000F0390000}"/>
    <cellStyle name="Millares 7 3 4 6" xfId="17485" xr:uid="{00000000-0005-0000-0000-0000F1390000}"/>
    <cellStyle name="Millares 7 3 4 6 2" xfId="30676" xr:uid="{00000000-0005-0000-0000-0000F2390000}"/>
    <cellStyle name="Millares 7 3 4 7" xfId="18771" xr:uid="{00000000-0005-0000-0000-0000F3390000}"/>
    <cellStyle name="Millares 7 3 4 7 2" xfId="31962" xr:uid="{00000000-0005-0000-0000-0000F4390000}"/>
    <cellStyle name="Millares 7 3 4 8" xfId="20075" xr:uid="{00000000-0005-0000-0000-0000F5390000}"/>
    <cellStyle name="Millares 7 3 4 8 2" xfId="33264" xr:uid="{00000000-0005-0000-0000-0000F6390000}"/>
    <cellStyle name="Millares 7 3 4 9" xfId="34789" xr:uid="{00000000-0005-0000-0000-0000F7390000}"/>
    <cellStyle name="Millares 7 3 5" xfId="12199" xr:uid="{00000000-0005-0000-0000-0000F8390000}"/>
    <cellStyle name="Millares 7 3 5 10" xfId="25391" xr:uid="{00000000-0005-0000-0000-0000F9390000}"/>
    <cellStyle name="Millares 7 3 5 11" xfId="21697" xr:uid="{00000000-0005-0000-0000-0000FA390000}"/>
    <cellStyle name="Millares 7 3 5 2" xfId="13139" xr:uid="{00000000-0005-0000-0000-0000FB390000}"/>
    <cellStyle name="Millares 7 3 5 2 2" xfId="26330" xr:uid="{00000000-0005-0000-0000-0000FC390000}"/>
    <cellStyle name="Millares 7 3 5 3" xfId="14188" xr:uid="{00000000-0005-0000-0000-0000FD390000}"/>
    <cellStyle name="Millares 7 3 5 3 2" xfId="27379" xr:uid="{00000000-0005-0000-0000-0000FE390000}"/>
    <cellStyle name="Millares 7 3 5 4" xfId="15244" xr:uid="{00000000-0005-0000-0000-0000FF390000}"/>
    <cellStyle name="Millares 7 3 5 4 2" xfId="28435" xr:uid="{00000000-0005-0000-0000-0000003A0000}"/>
    <cellStyle name="Millares 7 3 5 5" xfId="16300" xr:uid="{00000000-0005-0000-0000-0000013A0000}"/>
    <cellStyle name="Millares 7 3 5 5 2" xfId="29491" xr:uid="{00000000-0005-0000-0000-0000023A0000}"/>
    <cellStyle name="Millares 7 3 5 6" xfId="17581" xr:uid="{00000000-0005-0000-0000-0000033A0000}"/>
    <cellStyle name="Millares 7 3 5 6 2" xfId="30772" xr:uid="{00000000-0005-0000-0000-0000043A0000}"/>
    <cellStyle name="Millares 7 3 5 7" xfId="18867" xr:uid="{00000000-0005-0000-0000-0000053A0000}"/>
    <cellStyle name="Millares 7 3 5 7 2" xfId="32058" xr:uid="{00000000-0005-0000-0000-0000063A0000}"/>
    <cellStyle name="Millares 7 3 5 8" xfId="20171" xr:uid="{00000000-0005-0000-0000-0000073A0000}"/>
    <cellStyle name="Millares 7 3 5 8 2" xfId="33360" xr:uid="{00000000-0005-0000-0000-0000083A0000}"/>
    <cellStyle name="Millares 7 3 5 9" xfId="34885" xr:uid="{00000000-0005-0000-0000-0000093A0000}"/>
    <cellStyle name="Millares 7 3 6" xfId="12304" xr:uid="{00000000-0005-0000-0000-00000A3A0000}"/>
    <cellStyle name="Millares 7 3 6 10" xfId="25496" xr:uid="{00000000-0005-0000-0000-00000B3A0000}"/>
    <cellStyle name="Millares 7 3 6 11" xfId="21802" xr:uid="{00000000-0005-0000-0000-00000C3A0000}"/>
    <cellStyle name="Millares 7 3 6 2" xfId="13244" xr:uid="{00000000-0005-0000-0000-00000D3A0000}"/>
    <cellStyle name="Millares 7 3 6 2 2" xfId="26435" xr:uid="{00000000-0005-0000-0000-00000E3A0000}"/>
    <cellStyle name="Millares 7 3 6 3" xfId="14293" xr:uid="{00000000-0005-0000-0000-00000F3A0000}"/>
    <cellStyle name="Millares 7 3 6 3 2" xfId="27484" xr:uid="{00000000-0005-0000-0000-0000103A0000}"/>
    <cellStyle name="Millares 7 3 6 4" xfId="15349" xr:uid="{00000000-0005-0000-0000-0000113A0000}"/>
    <cellStyle name="Millares 7 3 6 4 2" xfId="28540" xr:uid="{00000000-0005-0000-0000-0000123A0000}"/>
    <cellStyle name="Millares 7 3 6 5" xfId="16405" xr:uid="{00000000-0005-0000-0000-0000133A0000}"/>
    <cellStyle name="Millares 7 3 6 5 2" xfId="29596" xr:uid="{00000000-0005-0000-0000-0000143A0000}"/>
    <cellStyle name="Millares 7 3 6 6" xfId="17686" xr:uid="{00000000-0005-0000-0000-0000153A0000}"/>
    <cellStyle name="Millares 7 3 6 6 2" xfId="30877" xr:uid="{00000000-0005-0000-0000-0000163A0000}"/>
    <cellStyle name="Millares 7 3 6 7" xfId="18972" xr:uid="{00000000-0005-0000-0000-0000173A0000}"/>
    <cellStyle name="Millares 7 3 6 7 2" xfId="32163" xr:uid="{00000000-0005-0000-0000-0000183A0000}"/>
    <cellStyle name="Millares 7 3 6 8" xfId="20276" xr:uid="{00000000-0005-0000-0000-0000193A0000}"/>
    <cellStyle name="Millares 7 3 6 8 2" xfId="33465" xr:uid="{00000000-0005-0000-0000-00001A3A0000}"/>
    <cellStyle name="Millares 7 3 6 9" xfId="34990" xr:uid="{00000000-0005-0000-0000-00001B3A0000}"/>
    <cellStyle name="Millares 7 3 7" xfId="12469" xr:uid="{00000000-0005-0000-0000-00001C3A0000}"/>
    <cellStyle name="Millares 7 3 7 10" xfId="25661" xr:uid="{00000000-0005-0000-0000-00001D3A0000}"/>
    <cellStyle name="Millares 7 3 7 11" xfId="21963" xr:uid="{00000000-0005-0000-0000-00001E3A0000}"/>
    <cellStyle name="Millares 7 3 7 2" xfId="13405" xr:uid="{00000000-0005-0000-0000-00001F3A0000}"/>
    <cellStyle name="Millares 7 3 7 2 2" xfId="26596" xr:uid="{00000000-0005-0000-0000-0000203A0000}"/>
    <cellStyle name="Millares 7 3 7 3" xfId="14454" xr:uid="{00000000-0005-0000-0000-0000213A0000}"/>
    <cellStyle name="Millares 7 3 7 3 2" xfId="27645" xr:uid="{00000000-0005-0000-0000-0000223A0000}"/>
    <cellStyle name="Millares 7 3 7 4" xfId="15510" xr:uid="{00000000-0005-0000-0000-0000233A0000}"/>
    <cellStyle name="Millares 7 3 7 4 2" xfId="28701" xr:uid="{00000000-0005-0000-0000-0000243A0000}"/>
    <cellStyle name="Millares 7 3 7 5" xfId="16566" xr:uid="{00000000-0005-0000-0000-0000253A0000}"/>
    <cellStyle name="Millares 7 3 7 5 2" xfId="29757" xr:uid="{00000000-0005-0000-0000-0000263A0000}"/>
    <cellStyle name="Millares 7 3 7 6" xfId="17847" xr:uid="{00000000-0005-0000-0000-0000273A0000}"/>
    <cellStyle name="Millares 7 3 7 6 2" xfId="31038" xr:uid="{00000000-0005-0000-0000-0000283A0000}"/>
    <cellStyle name="Millares 7 3 7 7" xfId="19133" xr:uid="{00000000-0005-0000-0000-0000293A0000}"/>
    <cellStyle name="Millares 7 3 7 7 2" xfId="32324" xr:uid="{00000000-0005-0000-0000-00002A3A0000}"/>
    <cellStyle name="Millares 7 3 7 8" xfId="20437" xr:uid="{00000000-0005-0000-0000-00002B3A0000}"/>
    <cellStyle name="Millares 7 3 7 8 2" xfId="33626" xr:uid="{00000000-0005-0000-0000-00002C3A0000}"/>
    <cellStyle name="Millares 7 3 7 9" xfId="35151" xr:uid="{00000000-0005-0000-0000-00002D3A0000}"/>
    <cellStyle name="Millares 7 3 8" xfId="12583" xr:uid="{00000000-0005-0000-0000-00002E3A0000}"/>
    <cellStyle name="Millares 7 3 8 10" xfId="25775" xr:uid="{00000000-0005-0000-0000-00002F3A0000}"/>
    <cellStyle name="Millares 7 3 8 11" xfId="22077" xr:uid="{00000000-0005-0000-0000-0000303A0000}"/>
    <cellStyle name="Millares 7 3 8 2" xfId="13519" xr:uid="{00000000-0005-0000-0000-0000313A0000}"/>
    <cellStyle name="Millares 7 3 8 2 2" xfId="26710" xr:uid="{00000000-0005-0000-0000-0000323A0000}"/>
    <cellStyle name="Millares 7 3 8 3" xfId="14568" xr:uid="{00000000-0005-0000-0000-0000333A0000}"/>
    <cellStyle name="Millares 7 3 8 3 2" xfId="27759" xr:uid="{00000000-0005-0000-0000-0000343A0000}"/>
    <cellStyle name="Millares 7 3 8 4" xfId="15624" xr:uid="{00000000-0005-0000-0000-0000353A0000}"/>
    <cellStyle name="Millares 7 3 8 4 2" xfId="28815" xr:uid="{00000000-0005-0000-0000-0000363A0000}"/>
    <cellStyle name="Millares 7 3 8 5" xfId="16680" xr:uid="{00000000-0005-0000-0000-0000373A0000}"/>
    <cellStyle name="Millares 7 3 8 5 2" xfId="29871" xr:uid="{00000000-0005-0000-0000-0000383A0000}"/>
    <cellStyle name="Millares 7 3 8 6" xfId="17961" xr:uid="{00000000-0005-0000-0000-0000393A0000}"/>
    <cellStyle name="Millares 7 3 8 6 2" xfId="31152" xr:uid="{00000000-0005-0000-0000-00003A3A0000}"/>
    <cellStyle name="Millares 7 3 8 7" xfId="19247" xr:uid="{00000000-0005-0000-0000-00003B3A0000}"/>
    <cellStyle name="Millares 7 3 8 7 2" xfId="32438" xr:uid="{00000000-0005-0000-0000-00003C3A0000}"/>
    <cellStyle name="Millares 7 3 8 8" xfId="20551" xr:uid="{00000000-0005-0000-0000-00003D3A0000}"/>
    <cellStyle name="Millares 7 3 8 8 2" xfId="33740" xr:uid="{00000000-0005-0000-0000-00003E3A0000}"/>
    <cellStyle name="Millares 7 3 8 9" xfId="35265" xr:uid="{00000000-0005-0000-0000-00003F3A0000}"/>
    <cellStyle name="Millares 7 3 9" xfId="13670" xr:uid="{00000000-0005-0000-0000-0000403A0000}"/>
    <cellStyle name="Millares 7 3 9 10" xfId="22228" xr:uid="{00000000-0005-0000-0000-0000413A0000}"/>
    <cellStyle name="Millares 7 3 9 2" xfId="14719" xr:uid="{00000000-0005-0000-0000-0000423A0000}"/>
    <cellStyle name="Millares 7 3 9 2 2" xfId="27910" xr:uid="{00000000-0005-0000-0000-0000433A0000}"/>
    <cellStyle name="Millares 7 3 9 3" xfId="15775" xr:uid="{00000000-0005-0000-0000-0000443A0000}"/>
    <cellStyle name="Millares 7 3 9 3 2" xfId="28966" xr:uid="{00000000-0005-0000-0000-0000453A0000}"/>
    <cellStyle name="Millares 7 3 9 4" xfId="16831" xr:uid="{00000000-0005-0000-0000-0000463A0000}"/>
    <cellStyle name="Millares 7 3 9 4 2" xfId="30022" xr:uid="{00000000-0005-0000-0000-0000473A0000}"/>
    <cellStyle name="Millares 7 3 9 5" xfId="18112" xr:uid="{00000000-0005-0000-0000-0000483A0000}"/>
    <cellStyle name="Millares 7 3 9 5 2" xfId="31303" xr:uid="{00000000-0005-0000-0000-0000493A0000}"/>
    <cellStyle name="Millares 7 3 9 6" xfId="19398" xr:uid="{00000000-0005-0000-0000-00004A3A0000}"/>
    <cellStyle name="Millares 7 3 9 6 2" xfId="32589" xr:uid="{00000000-0005-0000-0000-00004B3A0000}"/>
    <cellStyle name="Millares 7 3 9 7" xfId="20702" xr:uid="{00000000-0005-0000-0000-00004C3A0000}"/>
    <cellStyle name="Millares 7 3 9 7 2" xfId="33891" xr:uid="{00000000-0005-0000-0000-00004D3A0000}"/>
    <cellStyle name="Millares 7 3 9 8" xfId="35416" xr:uid="{00000000-0005-0000-0000-00004E3A0000}"/>
    <cellStyle name="Millares 7 3 9 9" xfId="26861" xr:uid="{00000000-0005-0000-0000-00004F3A0000}"/>
    <cellStyle name="Millares 7 4" xfId="180" xr:uid="{00000000-0005-0000-0000-0000503A0000}"/>
    <cellStyle name="Millares 7 4 10" xfId="24118" xr:uid="{00000000-0005-0000-0000-0000513A0000}"/>
    <cellStyle name="Millares 7 4 10 2" xfId="37297" xr:uid="{00000000-0005-0000-0000-0000523A0000}"/>
    <cellStyle name="Millares 7 4 11" xfId="24347" xr:uid="{00000000-0005-0000-0000-0000533A0000}"/>
    <cellStyle name="Millares 7 4 11 2" xfId="37526" xr:uid="{00000000-0005-0000-0000-0000543A0000}"/>
    <cellStyle name="Millares 7 4 12" xfId="24598" xr:uid="{00000000-0005-0000-0000-0000553A0000}"/>
    <cellStyle name="Millares 7 4 12 2" xfId="37777" xr:uid="{00000000-0005-0000-0000-0000563A0000}"/>
    <cellStyle name="Millares 7 4 13" xfId="24848" xr:uid="{00000000-0005-0000-0000-0000573A0000}"/>
    <cellStyle name="Millares 7 4 2" xfId="4471" xr:uid="{00000000-0005-0000-0000-0000583A0000}"/>
    <cellStyle name="Millares 7 4 2 2" xfId="24986" xr:uid="{00000000-0005-0000-0000-0000593A0000}"/>
    <cellStyle name="Millares 7 4 3" xfId="17030" xr:uid="{00000000-0005-0000-0000-00005A3A0000}"/>
    <cellStyle name="Millares 7 4 3 2" xfId="18310" xr:uid="{00000000-0005-0000-0000-00005B3A0000}"/>
    <cellStyle name="Millares 7 4 3 2 2" xfId="31501" xr:uid="{00000000-0005-0000-0000-00005C3A0000}"/>
    <cellStyle name="Millares 7 4 3 3" xfId="19596" xr:uid="{00000000-0005-0000-0000-00005D3A0000}"/>
    <cellStyle name="Millares 7 4 3 3 2" xfId="32787" xr:uid="{00000000-0005-0000-0000-00005E3A0000}"/>
    <cellStyle name="Millares 7 4 3 4" xfId="20900" xr:uid="{00000000-0005-0000-0000-00005F3A0000}"/>
    <cellStyle name="Millares 7 4 3 4 2" xfId="34089" xr:uid="{00000000-0005-0000-0000-0000603A0000}"/>
    <cellStyle name="Millares 7 4 3 5" xfId="35614" xr:uid="{00000000-0005-0000-0000-0000613A0000}"/>
    <cellStyle name="Millares 7 4 3 6" xfId="30221" xr:uid="{00000000-0005-0000-0000-0000623A0000}"/>
    <cellStyle name="Millares 7 4 3 7" xfId="22426" xr:uid="{00000000-0005-0000-0000-0000633A0000}"/>
    <cellStyle name="Millares 7 4 4" xfId="21145" xr:uid="{00000000-0005-0000-0000-0000643A0000}"/>
    <cellStyle name="Millares 7 4 4 2" xfId="35859" xr:uid="{00000000-0005-0000-0000-0000653A0000}"/>
    <cellStyle name="Millares 7 4 4 3" xfId="34334" xr:uid="{00000000-0005-0000-0000-0000663A0000}"/>
    <cellStyle name="Millares 7 4 4 4" xfId="22671" xr:uid="{00000000-0005-0000-0000-0000673A0000}"/>
    <cellStyle name="Millares 7 4 5" xfId="22911" xr:uid="{00000000-0005-0000-0000-0000683A0000}"/>
    <cellStyle name="Millares 7 4 5 2" xfId="36099" xr:uid="{00000000-0005-0000-0000-0000693A0000}"/>
    <cellStyle name="Millares 7 4 6" xfId="23141" xr:uid="{00000000-0005-0000-0000-00006A3A0000}"/>
    <cellStyle name="Millares 7 4 6 2" xfId="36329" xr:uid="{00000000-0005-0000-0000-00006B3A0000}"/>
    <cellStyle name="Millares 7 4 7" xfId="23405" xr:uid="{00000000-0005-0000-0000-00006C3A0000}"/>
    <cellStyle name="Millares 7 4 7 2" xfId="36584" xr:uid="{00000000-0005-0000-0000-00006D3A0000}"/>
    <cellStyle name="Millares 7 4 8" xfId="23660" xr:uid="{00000000-0005-0000-0000-00006E3A0000}"/>
    <cellStyle name="Millares 7 4 8 2" xfId="36839" xr:uid="{00000000-0005-0000-0000-00006F3A0000}"/>
    <cellStyle name="Millares 7 4 9" xfId="23889" xr:uid="{00000000-0005-0000-0000-0000703A0000}"/>
    <cellStyle name="Millares 7 4 9 2" xfId="37068" xr:uid="{00000000-0005-0000-0000-0000713A0000}"/>
    <cellStyle name="Millares 7 5" xfId="181" xr:uid="{00000000-0005-0000-0000-0000723A0000}"/>
    <cellStyle name="Millares 7 5 10" xfId="34467" xr:uid="{00000000-0005-0000-0000-0000733A0000}"/>
    <cellStyle name="Millares 7 5 11" xfId="24849" xr:uid="{00000000-0005-0000-0000-0000743A0000}"/>
    <cellStyle name="Millares 7 5 12" xfId="21279" xr:uid="{00000000-0005-0000-0000-0000753A0000}"/>
    <cellStyle name="Millares 7 5 13" xfId="37942" xr:uid="{00000000-0005-0000-0000-0000763A0000}"/>
    <cellStyle name="Millares 7 5 14" xfId="37990" xr:uid="{00000000-0005-0000-0000-0000773A0000}"/>
    <cellStyle name="Millares 7 5 2" xfId="4472" xr:uid="{00000000-0005-0000-0000-0000783A0000}"/>
    <cellStyle name="Millares 7 5 2 10" xfId="24987" xr:uid="{00000000-0005-0000-0000-0000793A0000}"/>
    <cellStyle name="Millares 7 5 2 11" xfId="21352" xr:uid="{00000000-0005-0000-0000-00007A3A0000}"/>
    <cellStyle name="Millares 7 5 2 2" xfId="12794" xr:uid="{00000000-0005-0000-0000-00007B3A0000}"/>
    <cellStyle name="Millares 7 5 2 2 2" xfId="25985" xr:uid="{00000000-0005-0000-0000-00007C3A0000}"/>
    <cellStyle name="Millares 7 5 2 3" xfId="13843" xr:uid="{00000000-0005-0000-0000-00007D3A0000}"/>
    <cellStyle name="Millares 7 5 2 3 2" xfId="27034" xr:uid="{00000000-0005-0000-0000-00007E3A0000}"/>
    <cellStyle name="Millares 7 5 2 4" xfId="14899" xr:uid="{00000000-0005-0000-0000-00007F3A0000}"/>
    <cellStyle name="Millares 7 5 2 4 2" xfId="28090" xr:uid="{00000000-0005-0000-0000-0000803A0000}"/>
    <cellStyle name="Millares 7 5 2 5" xfId="15955" xr:uid="{00000000-0005-0000-0000-0000813A0000}"/>
    <cellStyle name="Millares 7 5 2 5 2" xfId="29146" xr:uid="{00000000-0005-0000-0000-0000823A0000}"/>
    <cellStyle name="Millares 7 5 2 6" xfId="17236" xr:uid="{00000000-0005-0000-0000-0000833A0000}"/>
    <cellStyle name="Millares 7 5 2 6 2" xfId="30427" xr:uid="{00000000-0005-0000-0000-0000843A0000}"/>
    <cellStyle name="Millares 7 5 2 7" xfId="18522" xr:uid="{00000000-0005-0000-0000-0000853A0000}"/>
    <cellStyle name="Millares 7 5 2 7 2" xfId="31713" xr:uid="{00000000-0005-0000-0000-0000863A0000}"/>
    <cellStyle name="Millares 7 5 2 8" xfId="19826" xr:uid="{00000000-0005-0000-0000-0000873A0000}"/>
    <cellStyle name="Millares 7 5 2 8 2" xfId="33015" xr:uid="{00000000-0005-0000-0000-0000883A0000}"/>
    <cellStyle name="Millares 7 5 2 9" xfId="34540" xr:uid="{00000000-0005-0000-0000-0000893A0000}"/>
    <cellStyle name="Millares 7 5 3" xfId="12721" xr:uid="{00000000-0005-0000-0000-00008A3A0000}"/>
    <cellStyle name="Millares 7 5 3 2" xfId="25912" xr:uid="{00000000-0005-0000-0000-00008B3A0000}"/>
    <cellStyle name="Millares 7 5 4" xfId="13770" xr:uid="{00000000-0005-0000-0000-00008C3A0000}"/>
    <cellStyle name="Millares 7 5 4 2" xfId="26961" xr:uid="{00000000-0005-0000-0000-00008D3A0000}"/>
    <cellStyle name="Millares 7 5 5" xfId="14826" xr:uid="{00000000-0005-0000-0000-00008E3A0000}"/>
    <cellStyle name="Millares 7 5 5 2" xfId="28017" xr:uid="{00000000-0005-0000-0000-00008F3A0000}"/>
    <cellStyle name="Millares 7 5 6" xfId="15882" xr:uid="{00000000-0005-0000-0000-0000903A0000}"/>
    <cellStyle name="Millares 7 5 6 2" xfId="29073" xr:uid="{00000000-0005-0000-0000-0000913A0000}"/>
    <cellStyle name="Millares 7 5 7" xfId="17163" xr:uid="{00000000-0005-0000-0000-0000923A0000}"/>
    <cellStyle name="Millares 7 5 7 2" xfId="30354" xr:uid="{00000000-0005-0000-0000-0000933A0000}"/>
    <cellStyle name="Millares 7 5 8" xfId="18449" xr:uid="{00000000-0005-0000-0000-0000943A0000}"/>
    <cellStyle name="Millares 7 5 8 2" xfId="31640" xr:uid="{00000000-0005-0000-0000-0000953A0000}"/>
    <cellStyle name="Millares 7 5 9" xfId="19753" xr:uid="{00000000-0005-0000-0000-0000963A0000}"/>
    <cellStyle name="Millares 7 5 9 2" xfId="32942" xr:uid="{00000000-0005-0000-0000-0000973A0000}"/>
    <cellStyle name="Millares 7 6" xfId="4466" xr:uid="{00000000-0005-0000-0000-0000983A0000}"/>
    <cellStyle name="Millares 7 6 2" xfId="24981" xr:uid="{00000000-0005-0000-0000-0000993A0000}"/>
    <cellStyle name="Millares 7 7" xfId="11996" xr:uid="{00000000-0005-0000-0000-00009A3A0000}"/>
    <cellStyle name="Millares 7 7 10" xfId="25188" xr:uid="{00000000-0005-0000-0000-00009B3A0000}"/>
    <cellStyle name="Millares 7 7 11" xfId="21495" xr:uid="{00000000-0005-0000-0000-00009C3A0000}"/>
    <cellStyle name="Millares 7 7 2" xfId="12937" xr:uid="{00000000-0005-0000-0000-00009D3A0000}"/>
    <cellStyle name="Millares 7 7 2 2" xfId="26128" xr:uid="{00000000-0005-0000-0000-00009E3A0000}"/>
    <cellStyle name="Millares 7 7 3" xfId="13986" xr:uid="{00000000-0005-0000-0000-00009F3A0000}"/>
    <cellStyle name="Millares 7 7 3 2" xfId="27177" xr:uid="{00000000-0005-0000-0000-0000A03A0000}"/>
    <cellStyle name="Millares 7 7 4" xfId="15042" xr:uid="{00000000-0005-0000-0000-0000A13A0000}"/>
    <cellStyle name="Millares 7 7 4 2" xfId="28233" xr:uid="{00000000-0005-0000-0000-0000A23A0000}"/>
    <cellStyle name="Millares 7 7 5" xfId="16098" xr:uid="{00000000-0005-0000-0000-0000A33A0000}"/>
    <cellStyle name="Millares 7 7 5 2" xfId="29289" xr:uid="{00000000-0005-0000-0000-0000A43A0000}"/>
    <cellStyle name="Millares 7 7 6" xfId="17379" xr:uid="{00000000-0005-0000-0000-0000A53A0000}"/>
    <cellStyle name="Millares 7 7 6 2" xfId="30570" xr:uid="{00000000-0005-0000-0000-0000A63A0000}"/>
    <cellStyle name="Millares 7 7 7" xfId="18665" xr:uid="{00000000-0005-0000-0000-0000A73A0000}"/>
    <cellStyle name="Millares 7 7 7 2" xfId="31856" xr:uid="{00000000-0005-0000-0000-0000A83A0000}"/>
    <cellStyle name="Millares 7 7 8" xfId="19969" xr:uid="{00000000-0005-0000-0000-0000A93A0000}"/>
    <cellStyle name="Millares 7 7 8 2" xfId="33158" xr:uid="{00000000-0005-0000-0000-0000AA3A0000}"/>
    <cellStyle name="Millares 7 7 9" xfId="34683" xr:uid="{00000000-0005-0000-0000-0000AB3A0000}"/>
    <cellStyle name="Millares 7 8" xfId="12071" xr:uid="{00000000-0005-0000-0000-0000AC3A0000}"/>
    <cellStyle name="Millares 7 8 10" xfId="25263" xr:uid="{00000000-0005-0000-0000-0000AD3A0000}"/>
    <cellStyle name="Millares 7 8 11" xfId="21569" xr:uid="{00000000-0005-0000-0000-0000AE3A0000}"/>
    <cellStyle name="Millares 7 8 2" xfId="13011" xr:uid="{00000000-0005-0000-0000-0000AF3A0000}"/>
    <cellStyle name="Millares 7 8 2 2" xfId="26202" xr:uid="{00000000-0005-0000-0000-0000B03A0000}"/>
    <cellStyle name="Millares 7 8 3" xfId="14060" xr:uid="{00000000-0005-0000-0000-0000B13A0000}"/>
    <cellStyle name="Millares 7 8 3 2" xfId="27251" xr:uid="{00000000-0005-0000-0000-0000B23A0000}"/>
    <cellStyle name="Millares 7 8 4" xfId="15116" xr:uid="{00000000-0005-0000-0000-0000B33A0000}"/>
    <cellStyle name="Millares 7 8 4 2" xfId="28307" xr:uid="{00000000-0005-0000-0000-0000B43A0000}"/>
    <cellStyle name="Millares 7 8 5" xfId="16172" xr:uid="{00000000-0005-0000-0000-0000B53A0000}"/>
    <cellStyle name="Millares 7 8 5 2" xfId="29363" xr:uid="{00000000-0005-0000-0000-0000B63A0000}"/>
    <cellStyle name="Millares 7 8 6" xfId="17453" xr:uid="{00000000-0005-0000-0000-0000B73A0000}"/>
    <cellStyle name="Millares 7 8 6 2" xfId="30644" xr:uid="{00000000-0005-0000-0000-0000B83A0000}"/>
    <cellStyle name="Millares 7 8 7" xfId="18739" xr:uid="{00000000-0005-0000-0000-0000B93A0000}"/>
    <cellStyle name="Millares 7 8 7 2" xfId="31930" xr:uid="{00000000-0005-0000-0000-0000BA3A0000}"/>
    <cellStyle name="Millares 7 8 8" xfId="20043" xr:uid="{00000000-0005-0000-0000-0000BB3A0000}"/>
    <cellStyle name="Millares 7 8 8 2" xfId="33232" xr:uid="{00000000-0005-0000-0000-0000BC3A0000}"/>
    <cellStyle name="Millares 7 8 9" xfId="34757" xr:uid="{00000000-0005-0000-0000-0000BD3A0000}"/>
    <cellStyle name="Millares 7 9" xfId="12167" xr:uid="{00000000-0005-0000-0000-0000BE3A0000}"/>
    <cellStyle name="Millares 7 9 10" xfId="25359" xr:uid="{00000000-0005-0000-0000-0000BF3A0000}"/>
    <cellStyle name="Millares 7 9 11" xfId="21665" xr:uid="{00000000-0005-0000-0000-0000C03A0000}"/>
    <cellStyle name="Millares 7 9 2" xfId="13107" xr:uid="{00000000-0005-0000-0000-0000C13A0000}"/>
    <cellStyle name="Millares 7 9 2 2" xfId="26298" xr:uid="{00000000-0005-0000-0000-0000C23A0000}"/>
    <cellStyle name="Millares 7 9 3" xfId="14156" xr:uid="{00000000-0005-0000-0000-0000C33A0000}"/>
    <cellStyle name="Millares 7 9 3 2" xfId="27347" xr:uid="{00000000-0005-0000-0000-0000C43A0000}"/>
    <cellStyle name="Millares 7 9 4" xfId="15212" xr:uid="{00000000-0005-0000-0000-0000C53A0000}"/>
    <cellStyle name="Millares 7 9 4 2" xfId="28403" xr:uid="{00000000-0005-0000-0000-0000C63A0000}"/>
    <cellStyle name="Millares 7 9 5" xfId="16268" xr:uid="{00000000-0005-0000-0000-0000C73A0000}"/>
    <cellStyle name="Millares 7 9 5 2" xfId="29459" xr:uid="{00000000-0005-0000-0000-0000C83A0000}"/>
    <cellStyle name="Millares 7 9 6" xfId="17549" xr:uid="{00000000-0005-0000-0000-0000C93A0000}"/>
    <cellStyle name="Millares 7 9 6 2" xfId="30740" xr:uid="{00000000-0005-0000-0000-0000CA3A0000}"/>
    <cellStyle name="Millares 7 9 7" xfId="18835" xr:uid="{00000000-0005-0000-0000-0000CB3A0000}"/>
    <cellStyle name="Millares 7 9 7 2" xfId="32026" xr:uid="{00000000-0005-0000-0000-0000CC3A0000}"/>
    <cellStyle name="Millares 7 9 8" xfId="20139" xr:uid="{00000000-0005-0000-0000-0000CD3A0000}"/>
    <cellStyle name="Millares 7 9 8 2" xfId="33328" xr:uid="{00000000-0005-0000-0000-0000CE3A0000}"/>
    <cellStyle name="Millares 7 9 9" xfId="34853" xr:uid="{00000000-0005-0000-0000-0000CF3A0000}"/>
    <cellStyle name="Millares 70" xfId="12382" xr:uid="{00000000-0005-0000-0000-0000D03A0000}"/>
    <cellStyle name="Millares 70 10" xfId="25574" xr:uid="{00000000-0005-0000-0000-0000D13A0000}"/>
    <cellStyle name="Millares 70 11" xfId="21879" xr:uid="{00000000-0005-0000-0000-0000D23A0000}"/>
    <cellStyle name="Millares 70 2" xfId="13321" xr:uid="{00000000-0005-0000-0000-0000D33A0000}"/>
    <cellStyle name="Millares 70 2 2" xfId="26512" xr:uid="{00000000-0005-0000-0000-0000D43A0000}"/>
    <cellStyle name="Millares 70 3" xfId="14370" xr:uid="{00000000-0005-0000-0000-0000D53A0000}"/>
    <cellStyle name="Millares 70 3 2" xfId="27561" xr:uid="{00000000-0005-0000-0000-0000D63A0000}"/>
    <cellStyle name="Millares 70 4" xfId="15426" xr:uid="{00000000-0005-0000-0000-0000D73A0000}"/>
    <cellStyle name="Millares 70 4 2" xfId="28617" xr:uid="{00000000-0005-0000-0000-0000D83A0000}"/>
    <cellStyle name="Millares 70 5" xfId="16482" xr:uid="{00000000-0005-0000-0000-0000D93A0000}"/>
    <cellStyle name="Millares 70 5 2" xfId="29673" xr:uid="{00000000-0005-0000-0000-0000DA3A0000}"/>
    <cellStyle name="Millares 70 6" xfId="17763" xr:uid="{00000000-0005-0000-0000-0000DB3A0000}"/>
    <cellStyle name="Millares 70 6 2" xfId="30954" xr:uid="{00000000-0005-0000-0000-0000DC3A0000}"/>
    <cellStyle name="Millares 70 7" xfId="19049" xr:uid="{00000000-0005-0000-0000-0000DD3A0000}"/>
    <cellStyle name="Millares 70 7 2" xfId="32240" xr:uid="{00000000-0005-0000-0000-0000DE3A0000}"/>
    <cellStyle name="Millares 70 8" xfId="20353" xr:uid="{00000000-0005-0000-0000-0000DF3A0000}"/>
    <cellStyle name="Millares 70 8 2" xfId="33542" xr:uid="{00000000-0005-0000-0000-0000E03A0000}"/>
    <cellStyle name="Millares 70 9" xfId="35067" xr:uid="{00000000-0005-0000-0000-0000E13A0000}"/>
    <cellStyle name="Millares 71" xfId="12384" xr:uid="{00000000-0005-0000-0000-0000E23A0000}"/>
    <cellStyle name="Millares 71 10" xfId="25576" xr:uid="{00000000-0005-0000-0000-0000E33A0000}"/>
    <cellStyle name="Millares 71 11" xfId="21881" xr:uid="{00000000-0005-0000-0000-0000E43A0000}"/>
    <cellStyle name="Millares 71 2" xfId="13323" xr:uid="{00000000-0005-0000-0000-0000E53A0000}"/>
    <cellStyle name="Millares 71 2 2" xfId="26514" xr:uid="{00000000-0005-0000-0000-0000E63A0000}"/>
    <cellStyle name="Millares 71 3" xfId="14372" xr:uid="{00000000-0005-0000-0000-0000E73A0000}"/>
    <cellStyle name="Millares 71 3 2" xfId="27563" xr:uid="{00000000-0005-0000-0000-0000E83A0000}"/>
    <cellStyle name="Millares 71 4" xfId="15428" xr:uid="{00000000-0005-0000-0000-0000E93A0000}"/>
    <cellStyle name="Millares 71 4 2" xfId="28619" xr:uid="{00000000-0005-0000-0000-0000EA3A0000}"/>
    <cellStyle name="Millares 71 5" xfId="16484" xr:uid="{00000000-0005-0000-0000-0000EB3A0000}"/>
    <cellStyle name="Millares 71 5 2" xfId="29675" xr:uid="{00000000-0005-0000-0000-0000EC3A0000}"/>
    <cellStyle name="Millares 71 6" xfId="17765" xr:uid="{00000000-0005-0000-0000-0000ED3A0000}"/>
    <cellStyle name="Millares 71 6 2" xfId="30956" xr:uid="{00000000-0005-0000-0000-0000EE3A0000}"/>
    <cellStyle name="Millares 71 7" xfId="19051" xr:uid="{00000000-0005-0000-0000-0000EF3A0000}"/>
    <cellStyle name="Millares 71 7 2" xfId="32242" xr:uid="{00000000-0005-0000-0000-0000F03A0000}"/>
    <cellStyle name="Millares 71 8" xfId="20355" xr:uid="{00000000-0005-0000-0000-0000F13A0000}"/>
    <cellStyle name="Millares 71 8 2" xfId="33544" xr:uid="{00000000-0005-0000-0000-0000F23A0000}"/>
    <cellStyle name="Millares 71 9" xfId="35069" xr:uid="{00000000-0005-0000-0000-0000F33A0000}"/>
    <cellStyle name="Millares 72" xfId="12385" xr:uid="{00000000-0005-0000-0000-0000F43A0000}"/>
    <cellStyle name="Millares 72 10" xfId="25577" xr:uid="{00000000-0005-0000-0000-0000F53A0000}"/>
    <cellStyle name="Millares 72 11" xfId="21882" xr:uid="{00000000-0005-0000-0000-0000F63A0000}"/>
    <cellStyle name="Millares 72 2" xfId="13324" xr:uid="{00000000-0005-0000-0000-0000F73A0000}"/>
    <cellStyle name="Millares 72 2 2" xfId="26515" xr:uid="{00000000-0005-0000-0000-0000F83A0000}"/>
    <cellStyle name="Millares 72 3" xfId="14373" xr:uid="{00000000-0005-0000-0000-0000F93A0000}"/>
    <cellStyle name="Millares 72 3 2" xfId="27564" xr:uid="{00000000-0005-0000-0000-0000FA3A0000}"/>
    <cellStyle name="Millares 72 4" xfId="15429" xr:uid="{00000000-0005-0000-0000-0000FB3A0000}"/>
    <cellStyle name="Millares 72 4 2" xfId="28620" xr:uid="{00000000-0005-0000-0000-0000FC3A0000}"/>
    <cellStyle name="Millares 72 5" xfId="16485" xr:uid="{00000000-0005-0000-0000-0000FD3A0000}"/>
    <cellStyle name="Millares 72 5 2" xfId="29676" xr:uid="{00000000-0005-0000-0000-0000FE3A0000}"/>
    <cellStyle name="Millares 72 6" xfId="17766" xr:uid="{00000000-0005-0000-0000-0000FF3A0000}"/>
    <cellStyle name="Millares 72 6 2" xfId="30957" xr:uid="{00000000-0005-0000-0000-0000003B0000}"/>
    <cellStyle name="Millares 72 7" xfId="19052" xr:uid="{00000000-0005-0000-0000-0000013B0000}"/>
    <cellStyle name="Millares 72 7 2" xfId="32243" xr:uid="{00000000-0005-0000-0000-0000023B0000}"/>
    <cellStyle name="Millares 72 8" xfId="20356" xr:uid="{00000000-0005-0000-0000-0000033B0000}"/>
    <cellStyle name="Millares 72 8 2" xfId="33545" xr:uid="{00000000-0005-0000-0000-0000043B0000}"/>
    <cellStyle name="Millares 72 9" xfId="35070" xr:uid="{00000000-0005-0000-0000-0000053B0000}"/>
    <cellStyle name="Millares 73" xfId="12386" xr:uid="{00000000-0005-0000-0000-0000063B0000}"/>
    <cellStyle name="Millares 73 10" xfId="25578" xr:uid="{00000000-0005-0000-0000-0000073B0000}"/>
    <cellStyle name="Millares 73 11" xfId="21883" xr:uid="{00000000-0005-0000-0000-0000083B0000}"/>
    <cellStyle name="Millares 73 2" xfId="13325" xr:uid="{00000000-0005-0000-0000-0000093B0000}"/>
    <cellStyle name="Millares 73 2 2" xfId="26516" xr:uid="{00000000-0005-0000-0000-00000A3B0000}"/>
    <cellStyle name="Millares 73 3" xfId="14374" xr:uid="{00000000-0005-0000-0000-00000B3B0000}"/>
    <cellStyle name="Millares 73 3 2" xfId="27565" xr:uid="{00000000-0005-0000-0000-00000C3B0000}"/>
    <cellStyle name="Millares 73 4" xfId="15430" xr:uid="{00000000-0005-0000-0000-00000D3B0000}"/>
    <cellStyle name="Millares 73 4 2" xfId="28621" xr:uid="{00000000-0005-0000-0000-00000E3B0000}"/>
    <cellStyle name="Millares 73 5" xfId="16486" xr:uid="{00000000-0005-0000-0000-00000F3B0000}"/>
    <cellStyle name="Millares 73 5 2" xfId="29677" xr:uid="{00000000-0005-0000-0000-0000103B0000}"/>
    <cellStyle name="Millares 73 6" xfId="17767" xr:uid="{00000000-0005-0000-0000-0000113B0000}"/>
    <cellStyle name="Millares 73 6 2" xfId="30958" xr:uid="{00000000-0005-0000-0000-0000123B0000}"/>
    <cellStyle name="Millares 73 7" xfId="19053" xr:uid="{00000000-0005-0000-0000-0000133B0000}"/>
    <cellStyle name="Millares 73 7 2" xfId="32244" xr:uid="{00000000-0005-0000-0000-0000143B0000}"/>
    <cellStyle name="Millares 73 8" xfId="20357" xr:uid="{00000000-0005-0000-0000-0000153B0000}"/>
    <cellStyle name="Millares 73 8 2" xfId="33546" xr:uid="{00000000-0005-0000-0000-0000163B0000}"/>
    <cellStyle name="Millares 73 9" xfId="35071" xr:uid="{00000000-0005-0000-0000-0000173B0000}"/>
    <cellStyle name="Millares 74" xfId="12387" xr:uid="{00000000-0005-0000-0000-0000183B0000}"/>
    <cellStyle name="Millares 74 10" xfId="25579" xr:uid="{00000000-0005-0000-0000-0000193B0000}"/>
    <cellStyle name="Millares 74 11" xfId="21884" xr:uid="{00000000-0005-0000-0000-00001A3B0000}"/>
    <cellStyle name="Millares 74 2" xfId="13326" xr:uid="{00000000-0005-0000-0000-00001B3B0000}"/>
    <cellStyle name="Millares 74 2 2" xfId="26517" xr:uid="{00000000-0005-0000-0000-00001C3B0000}"/>
    <cellStyle name="Millares 74 3" xfId="14375" xr:uid="{00000000-0005-0000-0000-00001D3B0000}"/>
    <cellStyle name="Millares 74 3 2" xfId="27566" xr:uid="{00000000-0005-0000-0000-00001E3B0000}"/>
    <cellStyle name="Millares 74 4" xfId="15431" xr:uid="{00000000-0005-0000-0000-00001F3B0000}"/>
    <cellStyle name="Millares 74 4 2" xfId="28622" xr:uid="{00000000-0005-0000-0000-0000203B0000}"/>
    <cellStyle name="Millares 74 5" xfId="16487" xr:uid="{00000000-0005-0000-0000-0000213B0000}"/>
    <cellStyle name="Millares 74 5 2" xfId="29678" xr:uid="{00000000-0005-0000-0000-0000223B0000}"/>
    <cellStyle name="Millares 74 6" xfId="17768" xr:uid="{00000000-0005-0000-0000-0000233B0000}"/>
    <cellStyle name="Millares 74 6 2" xfId="30959" xr:uid="{00000000-0005-0000-0000-0000243B0000}"/>
    <cellStyle name="Millares 74 7" xfId="19054" xr:uid="{00000000-0005-0000-0000-0000253B0000}"/>
    <cellStyle name="Millares 74 7 2" xfId="32245" xr:uid="{00000000-0005-0000-0000-0000263B0000}"/>
    <cellStyle name="Millares 74 8" xfId="20358" xr:uid="{00000000-0005-0000-0000-0000273B0000}"/>
    <cellStyle name="Millares 74 8 2" xfId="33547" xr:uid="{00000000-0005-0000-0000-0000283B0000}"/>
    <cellStyle name="Millares 74 9" xfId="35072" xr:uid="{00000000-0005-0000-0000-0000293B0000}"/>
    <cellStyle name="Millares 75" xfId="12388" xr:uid="{00000000-0005-0000-0000-00002A3B0000}"/>
    <cellStyle name="Millares 75 10" xfId="25580" xr:uid="{00000000-0005-0000-0000-00002B3B0000}"/>
    <cellStyle name="Millares 75 11" xfId="21885" xr:uid="{00000000-0005-0000-0000-00002C3B0000}"/>
    <cellStyle name="Millares 75 2" xfId="13327" xr:uid="{00000000-0005-0000-0000-00002D3B0000}"/>
    <cellStyle name="Millares 75 2 2" xfId="26518" xr:uid="{00000000-0005-0000-0000-00002E3B0000}"/>
    <cellStyle name="Millares 75 3" xfId="14376" xr:uid="{00000000-0005-0000-0000-00002F3B0000}"/>
    <cellStyle name="Millares 75 3 2" xfId="27567" xr:uid="{00000000-0005-0000-0000-0000303B0000}"/>
    <cellStyle name="Millares 75 4" xfId="15432" xr:uid="{00000000-0005-0000-0000-0000313B0000}"/>
    <cellStyle name="Millares 75 4 2" xfId="28623" xr:uid="{00000000-0005-0000-0000-0000323B0000}"/>
    <cellStyle name="Millares 75 5" xfId="16488" xr:uid="{00000000-0005-0000-0000-0000333B0000}"/>
    <cellStyle name="Millares 75 5 2" xfId="29679" xr:uid="{00000000-0005-0000-0000-0000343B0000}"/>
    <cellStyle name="Millares 75 6" xfId="17769" xr:uid="{00000000-0005-0000-0000-0000353B0000}"/>
    <cellStyle name="Millares 75 6 2" xfId="30960" xr:uid="{00000000-0005-0000-0000-0000363B0000}"/>
    <cellStyle name="Millares 75 7" xfId="19055" xr:uid="{00000000-0005-0000-0000-0000373B0000}"/>
    <cellStyle name="Millares 75 7 2" xfId="32246" xr:uid="{00000000-0005-0000-0000-0000383B0000}"/>
    <cellStyle name="Millares 75 8" xfId="20359" xr:uid="{00000000-0005-0000-0000-0000393B0000}"/>
    <cellStyle name="Millares 75 8 2" xfId="33548" xr:uid="{00000000-0005-0000-0000-00003A3B0000}"/>
    <cellStyle name="Millares 75 9" xfId="35073" xr:uid="{00000000-0005-0000-0000-00003B3B0000}"/>
    <cellStyle name="Millares 76" xfId="12389" xr:uid="{00000000-0005-0000-0000-00003C3B0000}"/>
    <cellStyle name="Millares 76 10" xfId="25581" xr:uid="{00000000-0005-0000-0000-00003D3B0000}"/>
    <cellStyle name="Millares 76 11" xfId="21886" xr:uid="{00000000-0005-0000-0000-00003E3B0000}"/>
    <cellStyle name="Millares 76 2" xfId="13328" xr:uid="{00000000-0005-0000-0000-00003F3B0000}"/>
    <cellStyle name="Millares 76 2 2" xfId="26519" xr:uid="{00000000-0005-0000-0000-0000403B0000}"/>
    <cellStyle name="Millares 76 3" xfId="14377" xr:uid="{00000000-0005-0000-0000-0000413B0000}"/>
    <cellStyle name="Millares 76 3 2" xfId="27568" xr:uid="{00000000-0005-0000-0000-0000423B0000}"/>
    <cellStyle name="Millares 76 4" xfId="15433" xr:uid="{00000000-0005-0000-0000-0000433B0000}"/>
    <cellStyle name="Millares 76 4 2" xfId="28624" xr:uid="{00000000-0005-0000-0000-0000443B0000}"/>
    <cellStyle name="Millares 76 5" xfId="16489" xr:uid="{00000000-0005-0000-0000-0000453B0000}"/>
    <cellStyle name="Millares 76 5 2" xfId="29680" xr:uid="{00000000-0005-0000-0000-0000463B0000}"/>
    <cellStyle name="Millares 76 6" xfId="17770" xr:uid="{00000000-0005-0000-0000-0000473B0000}"/>
    <cellStyle name="Millares 76 6 2" xfId="30961" xr:uid="{00000000-0005-0000-0000-0000483B0000}"/>
    <cellStyle name="Millares 76 7" xfId="19056" xr:uid="{00000000-0005-0000-0000-0000493B0000}"/>
    <cellStyle name="Millares 76 7 2" xfId="32247" xr:uid="{00000000-0005-0000-0000-00004A3B0000}"/>
    <cellStyle name="Millares 76 8" xfId="20360" xr:uid="{00000000-0005-0000-0000-00004B3B0000}"/>
    <cellStyle name="Millares 76 8 2" xfId="33549" xr:uid="{00000000-0005-0000-0000-00004C3B0000}"/>
    <cellStyle name="Millares 76 9" xfId="35074" xr:uid="{00000000-0005-0000-0000-00004D3B0000}"/>
    <cellStyle name="Millares 77" xfId="12391" xr:uid="{00000000-0005-0000-0000-00004E3B0000}"/>
    <cellStyle name="Millares 77 10" xfId="25583" xr:uid="{00000000-0005-0000-0000-00004F3B0000}"/>
    <cellStyle name="Millares 77 11" xfId="21888" xr:uid="{00000000-0005-0000-0000-0000503B0000}"/>
    <cellStyle name="Millares 77 2" xfId="13330" xr:uid="{00000000-0005-0000-0000-0000513B0000}"/>
    <cellStyle name="Millares 77 2 2" xfId="26521" xr:uid="{00000000-0005-0000-0000-0000523B0000}"/>
    <cellStyle name="Millares 77 3" xfId="14379" xr:uid="{00000000-0005-0000-0000-0000533B0000}"/>
    <cellStyle name="Millares 77 3 2" xfId="27570" xr:uid="{00000000-0005-0000-0000-0000543B0000}"/>
    <cellStyle name="Millares 77 4" xfId="15435" xr:uid="{00000000-0005-0000-0000-0000553B0000}"/>
    <cellStyle name="Millares 77 4 2" xfId="28626" xr:uid="{00000000-0005-0000-0000-0000563B0000}"/>
    <cellStyle name="Millares 77 5" xfId="16491" xr:uid="{00000000-0005-0000-0000-0000573B0000}"/>
    <cellStyle name="Millares 77 5 2" xfId="29682" xr:uid="{00000000-0005-0000-0000-0000583B0000}"/>
    <cellStyle name="Millares 77 6" xfId="17772" xr:uid="{00000000-0005-0000-0000-0000593B0000}"/>
    <cellStyle name="Millares 77 6 2" xfId="30963" xr:uid="{00000000-0005-0000-0000-00005A3B0000}"/>
    <cellStyle name="Millares 77 7" xfId="19058" xr:uid="{00000000-0005-0000-0000-00005B3B0000}"/>
    <cellStyle name="Millares 77 7 2" xfId="32249" xr:uid="{00000000-0005-0000-0000-00005C3B0000}"/>
    <cellStyle name="Millares 77 8" xfId="20362" xr:uid="{00000000-0005-0000-0000-00005D3B0000}"/>
    <cellStyle name="Millares 77 8 2" xfId="33551" xr:uid="{00000000-0005-0000-0000-00005E3B0000}"/>
    <cellStyle name="Millares 77 9" xfId="35076" xr:uid="{00000000-0005-0000-0000-00005F3B0000}"/>
    <cellStyle name="Millares 78" xfId="12392" xr:uid="{00000000-0005-0000-0000-0000603B0000}"/>
    <cellStyle name="Millares 78 10" xfId="25584" xr:uid="{00000000-0005-0000-0000-0000613B0000}"/>
    <cellStyle name="Millares 78 11" xfId="21889" xr:uid="{00000000-0005-0000-0000-0000623B0000}"/>
    <cellStyle name="Millares 78 2" xfId="13331" xr:uid="{00000000-0005-0000-0000-0000633B0000}"/>
    <cellStyle name="Millares 78 2 2" xfId="26522" xr:uid="{00000000-0005-0000-0000-0000643B0000}"/>
    <cellStyle name="Millares 78 3" xfId="14380" xr:uid="{00000000-0005-0000-0000-0000653B0000}"/>
    <cellStyle name="Millares 78 3 2" xfId="27571" xr:uid="{00000000-0005-0000-0000-0000663B0000}"/>
    <cellStyle name="Millares 78 4" xfId="15436" xr:uid="{00000000-0005-0000-0000-0000673B0000}"/>
    <cellStyle name="Millares 78 4 2" xfId="28627" xr:uid="{00000000-0005-0000-0000-0000683B0000}"/>
    <cellStyle name="Millares 78 5" xfId="16492" xr:uid="{00000000-0005-0000-0000-0000693B0000}"/>
    <cellStyle name="Millares 78 5 2" xfId="29683" xr:uid="{00000000-0005-0000-0000-00006A3B0000}"/>
    <cellStyle name="Millares 78 6" xfId="17773" xr:uid="{00000000-0005-0000-0000-00006B3B0000}"/>
    <cellStyle name="Millares 78 6 2" xfId="30964" xr:uid="{00000000-0005-0000-0000-00006C3B0000}"/>
    <cellStyle name="Millares 78 7" xfId="19059" xr:uid="{00000000-0005-0000-0000-00006D3B0000}"/>
    <cellStyle name="Millares 78 7 2" xfId="32250" xr:uid="{00000000-0005-0000-0000-00006E3B0000}"/>
    <cellStyle name="Millares 78 8" xfId="20363" xr:uid="{00000000-0005-0000-0000-00006F3B0000}"/>
    <cellStyle name="Millares 78 8 2" xfId="33552" xr:uid="{00000000-0005-0000-0000-0000703B0000}"/>
    <cellStyle name="Millares 78 9" xfId="35077" xr:uid="{00000000-0005-0000-0000-0000713B0000}"/>
    <cellStyle name="Millares 79" xfId="12393" xr:uid="{00000000-0005-0000-0000-0000723B0000}"/>
    <cellStyle name="Millares 79 10" xfId="25585" xr:uid="{00000000-0005-0000-0000-0000733B0000}"/>
    <cellStyle name="Millares 79 11" xfId="21890" xr:uid="{00000000-0005-0000-0000-0000743B0000}"/>
    <cellStyle name="Millares 79 2" xfId="13332" xr:uid="{00000000-0005-0000-0000-0000753B0000}"/>
    <cellStyle name="Millares 79 2 2" xfId="26523" xr:uid="{00000000-0005-0000-0000-0000763B0000}"/>
    <cellStyle name="Millares 79 3" xfId="14381" xr:uid="{00000000-0005-0000-0000-0000773B0000}"/>
    <cellStyle name="Millares 79 3 2" xfId="27572" xr:uid="{00000000-0005-0000-0000-0000783B0000}"/>
    <cellStyle name="Millares 79 4" xfId="15437" xr:uid="{00000000-0005-0000-0000-0000793B0000}"/>
    <cellStyle name="Millares 79 4 2" xfId="28628" xr:uid="{00000000-0005-0000-0000-00007A3B0000}"/>
    <cellStyle name="Millares 79 5" xfId="16493" xr:uid="{00000000-0005-0000-0000-00007B3B0000}"/>
    <cellStyle name="Millares 79 5 2" xfId="29684" xr:uid="{00000000-0005-0000-0000-00007C3B0000}"/>
    <cellStyle name="Millares 79 6" xfId="17774" xr:uid="{00000000-0005-0000-0000-00007D3B0000}"/>
    <cellStyle name="Millares 79 6 2" xfId="30965" xr:uid="{00000000-0005-0000-0000-00007E3B0000}"/>
    <cellStyle name="Millares 79 7" xfId="19060" xr:uid="{00000000-0005-0000-0000-00007F3B0000}"/>
    <cellStyle name="Millares 79 7 2" xfId="32251" xr:uid="{00000000-0005-0000-0000-0000803B0000}"/>
    <cellStyle name="Millares 79 8" xfId="20364" xr:uid="{00000000-0005-0000-0000-0000813B0000}"/>
    <cellStyle name="Millares 79 8 2" xfId="33553" xr:uid="{00000000-0005-0000-0000-0000823B0000}"/>
    <cellStyle name="Millares 79 9" xfId="35078" xr:uid="{00000000-0005-0000-0000-0000833B0000}"/>
    <cellStyle name="Millares 8" xfId="50" xr:uid="{00000000-0005-0000-0000-0000843B0000}"/>
    <cellStyle name="Millares 8 10" xfId="13686" xr:uid="{00000000-0005-0000-0000-0000853B0000}"/>
    <cellStyle name="Millares 8 10 10" xfId="22244" xr:uid="{00000000-0005-0000-0000-0000863B0000}"/>
    <cellStyle name="Millares 8 10 2" xfId="14735" xr:uid="{00000000-0005-0000-0000-0000873B0000}"/>
    <cellStyle name="Millares 8 10 2 2" xfId="27926" xr:uid="{00000000-0005-0000-0000-0000883B0000}"/>
    <cellStyle name="Millares 8 10 3" xfId="15791" xr:uid="{00000000-0005-0000-0000-0000893B0000}"/>
    <cellStyle name="Millares 8 10 3 2" xfId="28982" xr:uid="{00000000-0005-0000-0000-00008A3B0000}"/>
    <cellStyle name="Millares 8 10 4" xfId="16847" xr:uid="{00000000-0005-0000-0000-00008B3B0000}"/>
    <cellStyle name="Millares 8 10 4 2" xfId="30038" xr:uid="{00000000-0005-0000-0000-00008C3B0000}"/>
    <cellStyle name="Millares 8 10 5" xfId="18128" xr:uid="{00000000-0005-0000-0000-00008D3B0000}"/>
    <cellStyle name="Millares 8 10 5 2" xfId="31319" xr:uid="{00000000-0005-0000-0000-00008E3B0000}"/>
    <cellStyle name="Millares 8 10 6" xfId="19414" xr:uid="{00000000-0005-0000-0000-00008F3B0000}"/>
    <cellStyle name="Millares 8 10 6 2" xfId="32605" xr:uid="{00000000-0005-0000-0000-0000903B0000}"/>
    <cellStyle name="Millares 8 10 7" xfId="20718" xr:uid="{00000000-0005-0000-0000-0000913B0000}"/>
    <cellStyle name="Millares 8 10 7 2" xfId="33907" xr:uid="{00000000-0005-0000-0000-0000923B0000}"/>
    <cellStyle name="Millares 8 10 8" xfId="35432" xr:uid="{00000000-0005-0000-0000-0000933B0000}"/>
    <cellStyle name="Millares 8 10 9" xfId="26877" xr:uid="{00000000-0005-0000-0000-0000943B0000}"/>
    <cellStyle name="Millares 8 11" xfId="12687" xr:uid="{00000000-0005-0000-0000-0000953B0000}"/>
    <cellStyle name="Millares 8 11 2" xfId="16969" xr:uid="{00000000-0005-0000-0000-0000963B0000}"/>
    <cellStyle name="Millares 8 11 2 2" xfId="30160" xr:uid="{00000000-0005-0000-0000-0000973B0000}"/>
    <cellStyle name="Millares 8 11 3" xfId="18249" xr:uid="{00000000-0005-0000-0000-0000983B0000}"/>
    <cellStyle name="Millares 8 11 3 2" xfId="31440" xr:uid="{00000000-0005-0000-0000-0000993B0000}"/>
    <cellStyle name="Millares 8 11 4" xfId="19535" xr:uid="{00000000-0005-0000-0000-00009A3B0000}"/>
    <cellStyle name="Millares 8 11 4 2" xfId="32726" xr:uid="{00000000-0005-0000-0000-00009B3B0000}"/>
    <cellStyle name="Millares 8 11 5" xfId="20839" xr:uid="{00000000-0005-0000-0000-00009C3B0000}"/>
    <cellStyle name="Millares 8 11 5 2" xfId="34028" xr:uid="{00000000-0005-0000-0000-00009D3B0000}"/>
    <cellStyle name="Millares 8 11 6" xfId="35553" xr:uid="{00000000-0005-0000-0000-00009E3B0000}"/>
    <cellStyle name="Millares 8 11 7" xfId="25878" xr:uid="{00000000-0005-0000-0000-00009F3B0000}"/>
    <cellStyle name="Millares 8 11 8" xfId="22365" xr:uid="{00000000-0005-0000-0000-0000A03B0000}"/>
    <cellStyle name="Millares 8 12" xfId="13736" xr:uid="{00000000-0005-0000-0000-0000A13B0000}"/>
    <cellStyle name="Millares 8 12 2" xfId="21084" xr:uid="{00000000-0005-0000-0000-0000A23B0000}"/>
    <cellStyle name="Millares 8 12 2 2" xfId="34273" xr:uid="{00000000-0005-0000-0000-0000A33B0000}"/>
    <cellStyle name="Millares 8 12 3" xfId="35798" xr:uid="{00000000-0005-0000-0000-0000A43B0000}"/>
    <cellStyle name="Millares 8 12 4" xfId="26927" xr:uid="{00000000-0005-0000-0000-0000A53B0000}"/>
    <cellStyle name="Millares 8 12 5" xfId="22610" xr:uid="{00000000-0005-0000-0000-0000A63B0000}"/>
    <cellStyle name="Millares 8 13" xfId="14792" xr:uid="{00000000-0005-0000-0000-0000A73B0000}"/>
    <cellStyle name="Millares 8 13 2" xfId="36038" xr:uid="{00000000-0005-0000-0000-0000A83B0000}"/>
    <cellStyle name="Millares 8 13 3" xfId="27983" xr:uid="{00000000-0005-0000-0000-0000A93B0000}"/>
    <cellStyle name="Millares 8 13 4" xfId="22850" xr:uid="{00000000-0005-0000-0000-0000AA3B0000}"/>
    <cellStyle name="Millares 8 14" xfId="15848" xr:uid="{00000000-0005-0000-0000-0000AB3B0000}"/>
    <cellStyle name="Millares 8 14 2" xfId="36268" xr:uid="{00000000-0005-0000-0000-0000AC3B0000}"/>
    <cellStyle name="Millares 8 14 3" xfId="29039" xr:uid="{00000000-0005-0000-0000-0000AD3B0000}"/>
    <cellStyle name="Millares 8 14 4" xfId="23080" xr:uid="{00000000-0005-0000-0000-0000AE3B0000}"/>
    <cellStyle name="Millares 8 15" xfId="17129" xr:uid="{00000000-0005-0000-0000-0000AF3B0000}"/>
    <cellStyle name="Millares 8 15 2" xfId="36523" xr:uid="{00000000-0005-0000-0000-0000B03B0000}"/>
    <cellStyle name="Millares 8 15 3" xfId="30320" xr:uid="{00000000-0005-0000-0000-0000B13B0000}"/>
    <cellStyle name="Millares 8 15 4" xfId="23344" xr:uid="{00000000-0005-0000-0000-0000B23B0000}"/>
    <cellStyle name="Millares 8 16" xfId="18415" xr:uid="{00000000-0005-0000-0000-0000B33B0000}"/>
    <cellStyle name="Millares 8 16 2" xfId="36778" xr:uid="{00000000-0005-0000-0000-0000B43B0000}"/>
    <cellStyle name="Millares 8 16 3" xfId="31606" xr:uid="{00000000-0005-0000-0000-0000B53B0000}"/>
    <cellStyle name="Millares 8 16 4" xfId="23599" xr:uid="{00000000-0005-0000-0000-0000B63B0000}"/>
    <cellStyle name="Millares 8 17" xfId="19719" xr:uid="{00000000-0005-0000-0000-0000B73B0000}"/>
    <cellStyle name="Millares 8 17 2" xfId="37007" xr:uid="{00000000-0005-0000-0000-0000B83B0000}"/>
    <cellStyle name="Millares 8 17 3" xfId="32908" xr:uid="{00000000-0005-0000-0000-0000B93B0000}"/>
    <cellStyle name="Millares 8 17 4" xfId="23828" xr:uid="{00000000-0005-0000-0000-0000BA3B0000}"/>
    <cellStyle name="Millares 8 18" xfId="24057" xr:uid="{00000000-0005-0000-0000-0000BB3B0000}"/>
    <cellStyle name="Millares 8 18 2" xfId="37236" xr:uid="{00000000-0005-0000-0000-0000BC3B0000}"/>
    <cellStyle name="Millares 8 19" xfId="24286" xr:uid="{00000000-0005-0000-0000-0000BD3B0000}"/>
    <cellStyle name="Millares 8 19 2" xfId="37465" xr:uid="{00000000-0005-0000-0000-0000BE3B0000}"/>
    <cellStyle name="Millares 8 2" xfId="182" xr:uid="{00000000-0005-0000-0000-0000BF3B0000}"/>
    <cellStyle name="Millares 8 2 10" xfId="24166" xr:uid="{00000000-0005-0000-0000-0000C03B0000}"/>
    <cellStyle name="Millares 8 2 10 2" xfId="37345" xr:uid="{00000000-0005-0000-0000-0000C13B0000}"/>
    <cellStyle name="Millares 8 2 11" xfId="24395" xr:uid="{00000000-0005-0000-0000-0000C23B0000}"/>
    <cellStyle name="Millares 8 2 11 2" xfId="37574" xr:uid="{00000000-0005-0000-0000-0000C33B0000}"/>
    <cellStyle name="Millares 8 2 12" xfId="24646" xr:uid="{00000000-0005-0000-0000-0000C43B0000}"/>
    <cellStyle name="Millares 8 2 12 2" xfId="37825" xr:uid="{00000000-0005-0000-0000-0000C53B0000}"/>
    <cellStyle name="Millares 8 2 13" xfId="34468" xr:uid="{00000000-0005-0000-0000-0000C63B0000}"/>
    <cellStyle name="Millares 8 2 14" xfId="24850" xr:uid="{00000000-0005-0000-0000-0000C73B0000}"/>
    <cellStyle name="Millares 8 2 15" xfId="21280" xr:uid="{00000000-0005-0000-0000-0000C83B0000}"/>
    <cellStyle name="Millares 8 2 16" xfId="37944" xr:uid="{00000000-0005-0000-0000-0000C93B0000}"/>
    <cellStyle name="Millares 8 2 17" xfId="37992" xr:uid="{00000000-0005-0000-0000-0000CA3B0000}"/>
    <cellStyle name="Millares 8 2 2" xfId="4474" xr:uid="{00000000-0005-0000-0000-0000CB3B0000}"/>
    <cellStyle name="Millares 8 2 2 10" xfId="24989" xr:uid="{00000000-0005-0000-0000-0000CC3B0000}"/>
    <cellStyle name="Millares 8 2 2 11" xfId="21354" xr:uid="{00000000-0005-0000-0000-0000CD3B0000}"/>
    <cellStyle name="Millares 8 2 2 2" xfId="12796" xr:uid="{00000000-0005-0000-0000-0000CE3B0000}"/>
    <cellStyle name="Millares 8 2 2 2 2" xfId="25987" xr:uid="{00000000-0005-0000-0000-0000CF3B0000}"/>
    <cellStyle name="Millares 8 2 2 3" xfId="13845" xr:uid="{00000000-0005-0000-0000-0000D03B0000}"/>
    <cellStyle name="Millares 8 2 2 3 2" xfId="27036" xr:uid="{00000000-0005-0000-0000-0000D13B0000}"/>
    <cellStyle name="Millares 8 2 2 4" xfId="14901" xr:uid="{00000000-0005-0000-0000-0000D23B0000}"/>
    <cellStyle name="Millares 8 2 2 4 2" xfId="28092" xr:uid="{00000000-0005-0000-0000-0000D33B0000}"/>
    <cellStyle name="Millares 8 2 2 5" xfId="15957" xr:uid="{00000000-0005-0000-0000-0000D43B0000}"/>
    <cellStyle name="Millares 8 2 2 5 2" xfId="29148" xr:uid="{00000000-0005-0000-0000-0000D53B0000}"/>
    <cellStyle name="Millares 8 2 2 6" xfId="17238" xr:uid="{00000000-0005-0000-0000-0000D63B0000}"/>
    <cellStyle name="Millares 8 2 2 6 2" xfId="30429" xr:uid="{00000000-0005-0000-0000-0000D73B0000}"/>
    <cellStyle name="Millares 8 2 2 7" xfId="18524" xr:uid="{00000000-0005-0000-0000-0000D83B0000}"/>
    <cellStyle name="Millares 8 2 2 7 2" xfId="31715" xr:uid="{00000000-0005-0000-0000-0000D93B0000}"/>
    <cellStyle name="Millares 8 2 2 8" xfId="19828" xr:uid="{00000000-0005-0000-0000-0000DA3B0000}"/>
    <cellStyle name="Millares 8 2 2 8 2" xfId="33017" xr:uid="{00000000-0005-0000-0000-0000DB3B0000}"/>
    <cellStyle name="Millares 8 2 2 9" xfId="34542" xr:uid="{00000000-0005-0000-0000-0000DC3B0000}"/>
    <cellStyle name="Millares 8 2 3" xfId="12722" xr:uid="{00000000-0005-0000-0000-0000DD3B0000}"/>
    <cellStyle name="Millares 8 2 3 2" xfId="17078" xr:uid="{00000000-0005-0000-0000-0000DE3B0000}"/>
    <cellStyle name="Millares 8 2 3 2 2" xfId="30269" xr:uid="{00000000-0005-0000-0000-0000DF3B0000}"/>
    <cellStyle name="Millares 8 2 3 3" xfId="18358" xr:uid="{00000000-0005-0000-0000-0000E03B0000}"/>
    <cellStyle name="Millares 8 2 3 3 2" xfId="31549" xr:uid="{00000000-0005-0000-0000-0000E13B0000}"/>
    <cellStyle name="Millares 8 2 3 4" xfId="19644" xr:uid="{00000000-0005-0000-0000-0000E23B0000}"/>
    <cellStyle name="Millares 8 2 3 4 2" xfId="32835" xr:uid="{00000000-0005-0000-0000-0000E33B0000}"/>
    <cellStyle name="Millares 8 2 3 5" xfId="20948" xr:uid="{00000000-0005-0000-0000-0000E43B0000}"/>
    <cellStyle name="Millares 8 2 3 5 2" xfId="34137" xr:uid="{00000000-0005-0000-0000-0000E53B0000}"/>
    <cellStyle name="Millares 8 2 3 6" xfId="35662" xr:uid="{00000000-0005-0000-0000-0000E63B0000}"/>
    <cellStyle name="Millares 8 2 3 7" xfId="25913" xr:uid="{00000000-0005-0000-0000-0000E73B0000}"/>
    <cellStyle name="Millares 8 2 3 8" xfId="22474" xr:uid="{00000000-0005-0000-0000-0000E83B0000}"/>
    <cellStyle name="Millares 8 2 4" xfId="13771" xr:uid="{00000000-0005-0000-0000-0000E93B0000}"/>
    <cellStyle name="Millares 8 2 4 2" xfId="21193" xr:uid="{00000000-0005-0000-0000-0000EA3B0000}"/>
    <cellStyle name="Millares 8 2 4 2 2" xfId="34382" xr:uid="{00000000-0005-0000-0000-0000EB3B0000}"/>
    <cellStyle name="Millares 8 2 4 3" xfId="35907" xr:uid="{00000000-0005-0000-0000-0000EC3B0000}"/>
    <cellStyle name="Millares 8 2 4 4" xfId="26962" xr:uid="{00000000-0005-0000-0000-0000ED3B0000}"/>
    <cellStyle name="Millares 8 2 4 5" xfId="22719" xr:uid="{00000000-0005-0000-0000-0000EE3B0000}"/>
    <cellStyle name="Millares 8 2 5" xfId="14827" xr:uid="{00000000-0005-0000-0000-0000EF3B0000}"/>
    <cellStyle name="Millares 8 2 5 2" xfId="36147" xr:uid="{00000000-0005-0000-0000-0000F03B0000}"/>
    <cellStyle name="Millares 8 2 5 3" xfId="28018" xr:uid="{00000000-0005-0000-0000-0000F13B0000}"/>
    <cellStyle name="Millares 8 2 5 4" xfId="22959" xr:uid="{00000000-0005-0000-0000-0000F23B0000}"/>
    <cellStyle name="Millares 8 2 6" xfId="15883" xr:uid="{00000000-0005-0000-0000-0000F33B0000}"/>
    <cellStyle name="Millares 8 2 6 2" xfId="36377" xr:uid="{00000000-0005-0000-0000-0000F43B0000}"/>
    <cellStyle name="Millares 8 2 6 3" xfId="29074" xr:uid="{00000000-0005-0000-0000-0000F53B0000}"/>
    <cellStyle name="Millares 8 2 6 4" xfId="23189" xr:uid="{00000000-0005-0000-0000-0000F63B0000}"/>
    <cellStyle name="Millares 8 2 7" xfId="17164" xr:uid="{00000000-0005-0000-0000-0000F73B0000}"/>
    <cellStyle name="Millares 8 2 7 2" xfId="36632" xr:uid="{00000000-0005-0000-0000-0000F83B0000}"/>
    <cellStyle name="Millares 8 2 7 3" xfId="30355" xr:uid="{00000000-0005-0000-0000-0000F93B0000}"/>
    <cellStyle name="Millares 8 2 7 4" xfId="23453" xr:uid="{00000000-0005-0000-0000-0000FA3B0000}"/>
    <cellStyle name="Millares 8 2 8" xfId="18450" xr:uid="{00000000-0005-0000-0000-0000FB3B0000}"/>
    <cellStyle name="Millares 8 2 8 2" xfId="36887" xr:uid="{00000000-0005-0000-0000-0000FC3B0000}"/>
    <cellStyle name="Millares 8 2 8 3" xfId="31641" xr:uid="{00000000-0005-0000-0000-0000FD3B0000}"/>
    <cellStyle name="Millares 8 2 8 4" xfId="23708" xr:uid="{00000000-0005-0000-0000-0000FE3B0000}"/>
    <cellStyle name="Millares 8 2 9" xfId="19754" xr:uid="{00000000-0005-0000-0000-0000FF3B0000}"/>
    <cellStyle name="Millares 8 2 9 2" xfId="37116" xr:uid="{00000000-0005-0000-0000-0000003C0000}"/>
    <cellStyle name="Millares 8 2 9 3" xfId="32943" xr:uid="{00000000-0005-0000-0000-0000013C0000}"/>
    <cellStyle name="Millares 8 2 9 4" xfId="23937" xr:uid="{00000000-0005-0000-0000-0000023C0000}"/>
    <cellStyle name="Millares 8 20" xfId="24537" xr:uid="{00000000-0005-0000-0000-0000033C0000}"/>
    <cellStyle name="Millares 8 20 2" xfId="37716" xr:uid="{00000000-0005-0000-0000-0000043C0000}"/>
    <cellStyle name="Millares 8 21" xfId="34432" xr:uid="{00000000-0005-0000-0000-0000053C0000}"/>
    <cellStyle name="Millares 8 22" xfId="24761" xr:uid="{00000000-0005-0000-0000-0000063C0000}"/>
    <cellStyle name="Millares 8 23" xfId="21244" xr:uid="{00000000-0005-0000-0000-0000073C0000}"/>
    <cellStyle name="Millares 8 24" xfId="37943" xr:uid="{00000000-0005-0000-0000-0000083C0000}"/>
    <cellStyle name="Millares 8 25" xfId="37991" xr:uid="{00000000-0005-0000-0000-0000093C0000}"/>
    <cellStyle name="Millares 8 3" xfId="4473" xr:uid="{00000000-0005-0000-0000-00000A3C0000}"/>
    <cellStyle name="Millares 8 3 10" xfId="24988" xr:uid="{00000000-0005-0000-0000-00000B3C0000}"/>
    <cellStyle name="Millares 8 3 11" xfId="21353" xr:uid="{00000000-0005-0000-0000-00000C3C0000}"/>
    <cellStyle name="Millares 8 3 2" xfId="12795" xr:uid="{00000000-0005-0000-0000-00000D3C0000}"/>
    <cellStyle name="Millares 8 3 2 2" xfId="25986" xr:uid="{00000000-0005-0000-0000-00000E3C0000}"/>
    <cellStyle name="Millares 8 3 3" xfId="13844" xr:uid="{00000000-0005-0000-0000-00000F3C0000}"/>
    <cellStyle name="Millares 8 3 3 2" xfId="27035" xr:uid="{00000000-0005-0000-0000-0000103C0000}"/>
    <cellStyle name="Millares 8 3 4" xfId="14900" xr:uid="{00000000-0005-0000-0000-0000113C0000}"/>
    <cellStyle name="Millares 8 3 4 2" xfId="28091" xr:uid="{00000000-0005-0000-0000-0000123C0000}"/>
    <cellStyle name="Millares 8 3 5" xfId="15956" xr:uid="{00000000-0005-0000-0000-0000133C0000}"/>
    <cellStyle name="Millares 8 3 5 2" xfId="29147" xr:uid="{00000000-0005-0000-0000-0000143C0000}"/>
    <cellStyle name="Millares 8 3 6" xfId="17237" xr:uid="{00000000-0005-0000-0000-0000153C0000}"/>
    <cellStyle name="Millares 8 3 6 2" xfId="30428" xr:uid="{00000000-0005-0000-0000-0000163C0000}"/>
    <cellStyle name="Millares 8 3 7" xfId="18523" xr:uid="{00000000-0005-0000-0000-0000173C0000}"/>
    <cellStyle name="Millares 8 3 7 2" xfId="31714" xr:uid="{00000000-0005-0000-0000-0000183C0000}"/>
    <cellStyle name="Millares 8 3 8" xfId="19827" xr:uid="{00000000-0005-0000-0000-0000193C0000}"/>
    <cellStyle name="Millares 8 3 8 2" xfId="33016" xr:uid="{00000000-0005-0000-0000-00001A3C0000}"/>
    <cellStyle name="Millares 8 3 9" xfId="34541" xr:uid="{00000000-0005-0000-0000-00001B3C0000}"/>
    <cellStyle name="Millares 8 4" xfId="12012" xr:uid="{00000000-0005-0000-0000-00001C3C0000}"/>
    <cellStyle name="Millares 8 4 10" xfId="25204" xr:uid="{00000000-0005-0000-0000-00001D3C0000}"/>
    <cellStyle name="Millares 8 4 11" xfId="21511" xr:uid="{00000000-0005-0000-0000-00001E3C0000}"/>
    <cellStyle name="Millares 8 4 2" xfId="12953" xr:uid="{00000000-0005-0000-0000-00001F3C0000}"/>
    <cellStyle name="Millares 8 4 2 2" xfId="26144" xr:uid="{00000000-0005-0000-0000-0000203C0000}"/>
    <cellStyle name="Millares 8 4 3" xfId="14002" xr:uid="{00000000-0005-0000-0000-0000213C0000}"/>
    <cellStyle name="Millares 8 4 3 2" xfId="27193" xr:uid="{00000000-0005-0000-0000-0000223C0000}"/>
    <cellStyle name="Millares 8 4 4" xfId="15058" xr:uid="{00000000-0005-0000-0000-0000233C0000}"/>
    <cellStyle name="Millares 8 4 4 2" xfId="28249" xr:uid="{00000000-0005-0000-0000-0000243C0000}"/>
    <cellStyle name="Millares 8 4 5" xfId="16114" xr:uid="{00000000-0005-0000-0000-0000253C0000}"/>
    <cellStyle name="Millares 8 4 5 2" xfId="29305" xr:uid="{00000000-0005-0000-0000-0000263C0000}"/>
    <cellStyle name="Millares 8 4 6" xfId="17395" xr:uid="{00000000-0005-0000-0000-0000273C0000}"/>
    <cellStyle name="Millares 8 4 6 2" xfId="30586" xr:uid="{00000000-0005-0000-0000-0000283C0000}"/>
    <cellStyle name="Millares 8 4 7" xfId="18681" xr:uid="{00000000-0005-0000-0000-0000293C0000}"/>
    <cellStyle name="Millares 8 4 7 2" xfId="31872" xr:uid="{00000000-0005-0000-0000-00002A3C0000}"/>
    <cellStyle name="Millares 8 4 8" xfId="19985" xr:uid="{00000000-0005-0000-0000-00002B3C0000}"/>
    <cellStyle name="Millares 8 4 8 2" xfId="33174" xr:uid="{00000000-0005-0000-0000-00002C3C0000}"/>
    <cellStyle name="Millares 8 4 9" xfId="34699" xr:uid="{00000000-0005-0000-0000-00002D3C0000}"/>
    <cellStyle name="Millares 8 5" xfId="12119" xr:uid="{00000000-0005-0000-0000-00002E3C0000}"/>
    <cellStyle name="Millares 8 5 10" xfId="25311" xr:uid="{00000000-0005-0000-0000-00002F3C0000}"/>
    <cellStyle name="Millares 8 5 11" xfId="21617" xr:uid="{00000000-0005-0000-0000-0000303C0000}"/>
    <cellStyle name="Millares 8 5 2" xfId="13059" xr:uid="{00000000-0005-0000-0000-0000313C0000}"/>
    <cellStyle name="Millares 8 5 2 2" xfId="26250" xr:uid="{00000000-0005-0000-0000-0000323C0000}"/>
    <cellStyle name="Millares 8 5 3" xfId="14108" xr:uid="{00000000-0005-0000-0000-0000333C0000}"/>
    <cellStyle name="Millares 8 5 3 2" xfId="27299" xr:uid="{00000000-0005-0000-0000-0000343C0000}"/>
    <cellStyle name="Millares 8 5 4" xfId="15164" xr:uid="{00000000-0005-0000-0000-0000353C0000}"/>
    <cellStyle name="Millares 8 5 4 2" xfId="28355" xr:uid="{00000000-0005-0000-0000-0000363C0000}"/>
    <cellStyle name="Millares 8 5 5" xfId="16220" xr:uid="{00000000-0005-0000-0000-0000373C0000}"/>
    <cellStyle name="Millares 8 5 5 2" xfId="29411" xr:uid="{00000000-0005-0000-0000-0000383C0000}"/>
    <cellStyle name="Millares 8 5 6" xfId="17501" xr:uid="{00000000-0005-0000-0000-0000393C0000}"/>
    <cellStyle name="Millares 8 5 6 2" xfId="30692" xr:uid="{00000000-0005-0000-0000-00003A3C0000}"/>
    <cellStyle name="Millares 8 5 7" xfId="18787" xr:uid="{00000000-0005-0000-0000-00003B3C0000}"/>
    <cellStyle name="Millares 8 5 7 2" xfId="31978" xr:uid="{00000000-0005-0000-0000-00003C3C0000}"/>
    <cellStyle name="Millares 8 5 8" xfId="20091" xr:uid="{00000000-0005-0000-0000-00003D3C0000}"/>
    <cellStyle name="Millares 8 5 8 2" xfId="33280" xr:uid="{00000000-0005-0000-0000-00003E3C0000}"/>
    <cellStyle name="Millares 8 5 9" xfId="34805" xr:uid="{00000000-0005-0000-0000-00003F3C0000}"/>
    <cellStyle name="Millares 8 6" xfId="12215" xr:uid="{00000000-0005-0000-0000-0000403C0000}"/>
    <cellStyle name="Millares 8 6 10" xfId="25407" xr:uid="{00000000-0005-0000-0000-0000413C0000}"/>
    <cellStyle name="Millares 8 6 11" xfId="21713" xr:uid="{00000000-0005-0000-0000-0000423C0000}"/>
    <cellStyle name="Millares 8 6 2" xfId="13155" xr:uid="{00000000-0005-0000-0000-0000433C0000}"/>
    <cellStyle name="Millares 8 6 2 2" xfId="26346" xr:uid="{00000000-0005-0000-0000-0000443C0000}"/>
    <cellStyle name="Millares 8 6 3" xfId="14204" xr:uid="{00000000-0005-0000-0000-0000453C0000}"/>
    <cellStyle name="Millares 8 6 3 2" xfId="27395" xr:uid="{00000000-0005-0000-0000-0000463C0000}"/>
    <cellStyle name="Millares 8 6 4" xfId="15260" xr:uid="{00000000-0005-0000-0000-0000473C0000}"/>
    <cellStyle name="Millares 8 6 4 2" xfId="28451" xr:uid="{00000000-0005-0000-0000-0000483C0000}"/>
    <cellStyle name="Millares 8 6 5" xfId="16316" xr:uid="{00000000-0005-0000-0000-0000493C0000}"/>
    <cellStyle name="Millares 8 6 5 2" xfId="29507" xr:uid="{00000000-0005-0000-0000-00004A3C0000}"/>
    <cellStyle name="Millares 8 6 6" xfId="17597" xr:uid="{00000000-0005-0000-0000-00004B3C0000}"/>
    <cellStyle name="Millares 8 6 6 2" xfId="30788" xr:uid="{00000000-0005-0000-0000-00004C3C0000}"/>
    <cellStyle name="Millares 8 6 7" xfId="18883" xr:uid="{00000000-0005-0000-0000-00004D3C0000}"/>
    <cellStyle name="Millares 8 6 7 2" xfId="32074" xr:uid="{00000000-0005-0000-0000-00004E3C0000}"/>
    <cellStyle name="Millares 8 6 8" xfId="20187" xr:uid="{00000000-0005-0000-0000-00004F3C0000}"/>
    <cellStyle name="Millares 8 6 8 2" xfId="33376" xr:uid="{00000000-0005-0000-0000-0000503C0000}"/>
    <cellStyle name="Millares 8 6 9" xfId="34901" xr:uid="{00000000-0005-0000-0000-0000513C0000}"/>
    <cellStyle name="Millares 8 7" xfId="12320" xr:uid="{00000000-0005-0000-0000-0000523C0000}"/>
    <cellStyle name="Millares 8 7 10" xfId="25512" xr:uid="{00000000-0005-0000-0000-0000533C0000}"/>
    <cellStyle name="Millares 8 7 11" xfId="21818" xr:uid="{00000000-0005-0000-0000-0000543C0000}"/>
    <cellStyle name="Millares 8 7 2" xfId="13260" xr:uid="{00000000-0005-0000-0000-0000553C0000}"/>
    <cellStyle name="Millares 8 7 2 2" xfId="26451" xr:uid="{00000000-0005-0000-0000-0000563C0000}"/>
    <cellStyle name="Millares 8 7 3" xfId="14309" xr:uid="{00000000-0005-0000-0000-0000573C0000}"/>
    <cellStyle name="Millares 8 7 3 2" xfId="27500" xr:uid="{00000000-0005-0000-0000-0000583C0000}"/>
    <cellStyle name="Millares 8 7 4" xfId="15365" xr:uid="{00000000-0005-0000-0000-0000593C0000}"/>
    <cellStyle name="Millares 8 7 4 2" xfId="28556" xr:uid="{00000000-0005-0000-0000-00005A3C0000}"/>
    <cellStyle name="Millares 8 7 5" xfId="16421" xr:uid="{00000000-0005-0000-0000-00005B3C0000}"/>
    <cellStyle name="Millares 8 7 5 2" xfId="29612" xr:uid="{00000000-0005-0000-0000-00005C3C0000}"/>
    <cellStyle name="Millares 8 7 6" xfId="17702" xr:uid="{00000000-0005-0000-0000-00005D3C0000}"/>
    <cellStyle name="Millares 8 7 6 2" xfId="30893" xr:uid="{00000000-0005-0000-0000-00005E3C0000}"/>
    <cellStyle name="Millares 8 7 7" xfId="18988" xr:uid="{00000000-0005-0000-0000-00005F3C0000}"/>
    <cellStyle name="Millares 8 7 7 2" xfId="32179" xr:uid="{00000000-0005-0000-0000-0000603C0000}"/>
    <cellStyle name="Millares 8 7 8" xfId="20292" xr:uid="{00000000-0005-0000-0000-0000613C0000}"/>
    <cellStyle name="Millares 8 7 8 2" xfId="33481" xr:uid="{00000000-0005-0000-0000-0000623C0000}"/>
    <cellStyle name="Millares 8 7 9" xfId="35006" xr:uid="{00000000-0005-0000-0000-0000633C0000}"/>
    <cellStyle name="Millares 8 8" xfId="12485" xr:uid="{00000000-0005-0000-0000-0000643C0000}"/>
    <cellStyle name="Millares 8 8 10" xfId="25677" xr:uid="{00000000-0005-0000-0000-0000653C0000}"/>
    <cellStyle name="Millares 8 8 11" xfId="21979" xr:uid="{00000000-0005-0000-0000-0000663C0000}"/>
    <cellStyle name="Millares 8 8 2" xfId="13421" xr:uid="{00000000-0005-0000-0000-0000673C0000}"/>
    <cellStyle name="Millares 8 8 2 2" xfId="26612" xr:uid="{00000000-0005-0000-0000-0000683C0000}"/>
    <cellStyle name="Millares 8 8 3" xfId="14470" xr:uid="{00000000-0005-0000-0000-0000693C0000}"/>
    <cellStyle name="Millares 8 8 3 2" xfId="27661" xr:uid="{00000000-0005-0000-0000-00006A3C0000}"/>
    <cellStyle name="Millares 8 8 4" xfId="15526" xr:uid="{00000000-0005-0000-0000-00006B3C0000}"/>
    <cellStyle name="Millares 8 8 4 2" xfId="28717" xr:uid="{00000000-0005-0000-0000-00006C3C0000}"/>
    <cellStyle name="Millares 8 8 5" xfId="16582" xr:uid="{00000000-0005-0000-0000-00006D3C0000}"/>
    <cellStyle name="Millares 8 8 5 2" xfId="29773" xr:uid="{00000000-0005-0000-0000-00006E3C0000}"/>
    <cellStyle name="Millares 8 8 6" xfId="17863" xr:uid="{00000000-0005-0000-0000-00006F3C0000}"/>
    <cellStyle name="Millares 8 8 6 2" xfId="31054" xr:uid="{00000000-0005-0000-0000-0000703C0000}"/>
    <cellStyle name="Millares 8 8 7" xfId="19149" xr:uid="{00000000-0005-0000-0000-0000713C0000}"/>
    <cellStyle name="Millares 8 8 7 2" xfId="32340" xr:uid="{00000000-0005-0000-0000-0000723C0000}"/>
    <cellStyle name="Millares 8 8 8" xfId="20453" xr:uid="{00000000-0005-0000-0000-0000733C0000}"/>
    <cellStyle name="Millares 8 8 8 2" xfId="33642" xr:uid="{00000000-0005-0000-0000-0000743C0000}"/>
    <cellStyle name="Millares 8 8 9" xfId="35167" xr:uid="{00000000-0005-0000-0000-0000753C0000}"/>
    <cellStyle name="Millares 8 9" xfId="12599" xr:uid="{00000000-0005-0000-0000-0000763C0000}"/>
    <cellStyle name="Millares 8 9 10" xfId="25791" xr:uid="{00000000-0005-0000-0000-0000773C0000}"/>
    <cellStyle name="Millares 8 9 11" xfId="22093" xr:uid="{00000000-0005-0000-0000-0000783C0000}"/>
    <cellStyle name="Millares 8 9 2" xfId="13535" xr:uid="{00000000-0005-0000-0000-0000793C0000}"/>
    <cellStyle name="Millares 8 9 2 2" xfId="26726" xr:uid="{00000000-0005-0000-0000-00007A3C0000}"/>
    <cellStyle name="Millares 8 9 3" xfId="14584" xr:uid="{00000000-0005-0000-0000-00007B3C0000}"/>
    <cellStyle name="Millares 8 9 3 2" xfId="27775" xr:uid="{00000000-0005-0000-0000-00007C3C0000}"/>
    <cellStyle name="Millares 8 9 4" xfId="15640" xr:uid="{00000000-0005-0000-0000-00007D3C0000}"/>
    <cellStyle name="Millares 8 9 4 2" xfId="28831" xr:uid="{00000000-0005-0000-0000-00007E3C0000}"/>
    <cellStyle name="Millares 8 9 5" xfId="16696" xr:uid="{00000000-0005-0000-0000-00007F3C0000}"/>
    <cellStyle name="Millares 8 9 5 2" xfId="29887" xr:uid="{00000000-0005-0000-0000-0000803C0000}"/>
    <cellStyle name="Millares 8 9 6" xfId="17977" xr:uid="{00000000-0005-0000-0000-0000813C0000}"/>
    <cellStyle name="Millares 8 9 6 2" xfId="31168" xr:uid="{00000000-0005-0000-0000-0000823C0000}"/>
    <cellStyle name="Millares 8 9 7" xfId="19263" xr:uid="{00000000-0005-0000-0000-0000833C0000}"/>
    <cellStyle name="Millares 8 9 7 2" xfId="32454" xr:uid="{00000000-0005-0000-0000-0000843C0000}"/>
    <cellStyle name="Millares 8 9 8" xfId="20567" xr:uid="{00000000-0005-0000-0000-0000853C0000}"/>
    <cellStyle name="Millares 8 9 8 2" xfId="33756" xr:uid="{00000000-0005-0000-0000-0000863C0000}"/>
    <cellStyle name="Millares 8 9 9" xfId="35281" xr:uid="{00000000-0005-0000-0000-0000873C0000}"/>
    <cellStyle name="Millares 80" xfId="12396" xr:uid="{00000000-0005-0000-0000-0000883C0000}"/>
    <cellStyle name="Millares 80 10" xfId="25588" xr:uid="{00000000-0005-0000-0000-0000893C0000}"/>
    <cellStyle name="Millares 80 11" xfId="21893" xr:uid="{00000000-0005-0000-0000-00008A3C0000}"/>
    <cellStyle name="Millares 80 2" xfId="13335" xr:uid="{00000000-0005-0000-0000-00008B3C0000}"/>
    <cellStyle name="Millares 80 2 2" xfId="26526" xr:uid="{00000000-0005-0000-0000-00008C3C0000}"/>
    <cellStyle name="Millares 80 3" xfId="14384" xr:uid="{00000000-0005-0000-0000-00008D3C0000}"/>
    <cellStyle name="Millares 80 3 2" xfId="27575" xr:uid="{00000000-0005-0000-0000-00008E3C0000}"/>
    <cellStyle name="Millares 80 4" xfId="15440" xr:uid="{00000000-0005-0000-0000-00008F3C0000}"/>
    <cellStyle name="Millares 80 4 2" xfId="28631" xr:uid="{00000000-0005-0000-0000-0000903C0000}"/>
    <cellStyle name="Millares 80 5" xfId="16496" xr:uid="{00000000-0005-0000-0000-0000913C0000}"/>
    <cellStyle name="Millares 80 5 2" xfId="29687" xr:uid="{00000000-0005-0000-0000-0000923C0000}"/>
    <cellStyle name="Millares 80 6" xfId="17777" xr:uid="{00000000-0005-0000-0000-0000933C0000}"/>
    <cellStyle name="Millares 80 6 2" xfId="30968" xr:uid="{00000000-0005-0000-0000-0000943C0000}"/>
    <cellStyle name="Millares 80 7" xfId="19063" xr:uid="{00000000-0005-0000-0000-0000953C0000}"/>
    <cellStyle name="Millares 80 7 2" xfId="32254" xr:uid="{00000000-0005-0000-0000-0000963C0000}"/>
    <cellStyle name="Millares 80 8" xfId="20367" xr:uid="{00000000-0005-0000-0000-0000973C0000}"/>
    <cellStyle name="Millares 80 8 2" xfId="33556" xr:uid="{00000000-0005-0000-0000-0000983C0000}"/>
    <cellStyle name="Millares 80 9" xfId="35081" xr:uid="{00000000-0005-0000-0000-0000993C0000}"/>
    <cellStyle name="Millares 81" xfId="12397" xr:uid="{00000000-0005-0000-0000-00009A3C0000}"/>
    <cellStyle name="Millares 81 10" xfId="25589" xr:uid="{00000000-0005-0000-0000-00009B3C0000}"/>
    <cellStyle name="Millares 81 11" xfId="21894" xr:uid="{00000000-0005-0000-0000-00009C3C0000}"/>
    <cellStyle name="Millares 81 2" xfId="13336" xr:uid="{00000000-0005-0000-0000-00009D3C0000}"/>
    <cellStyle name="Millares 81 2 2" xfId="26527" xr:uid="{00000000-0005-0000-0000-00009E3C0000}"/>
    <cellStyle name="Millares 81 3" xfId="14385" xr:uid="{00000000-0005-0000-0000-00009F3C0000}"/>
    <cellStyle name="Millares 81 3 2" xfId="27576" xr:uid="{00000000-0005-0000-0000-0000A03C0000}"/>
    <cellStyle name="Millares 81 4" xfId="15441" xr:uid="{00000000-0005-0000-0000-0000A13C0000}"/>
    <cellStyle name="Millares 81 4 2" xfId="28632" xr:uid="{00000000-0005-0000-0000-0000A23C0000}"/>
    <cellStyle name="Millares 81 5" xfId="16497" xr:uid="{00000000-0005-0000-0000-0000A33C0000}"/>
    <cellStyle name="Millares 81 5 2" xfId="29688" xr:uid="{00000000-0005-0000-0000-0000A43C0000}"/>
    <cellStyle name="Millares 81 6" xfId="17778" xr:uid="{00000000-0005-0000-0000-0000A53C0000}"/>
    <cellStyle name="Millares 81 6 2" xfId="30969" xr:uid="{00000000-0005-0000-0000-0000A63C0000}"/>
    <cellStyle name="Millares 81 7" xfId="19064" xr:uid="{00000000-0005-0000-0000-0000A73C0000}"/>
    <cellStyle name="Millares 81 7 2" xfId="32255" xr:uid="{00000000-0005-0000-0000-0000A83C0000}"/>
    <cellStyle name="Millares 81 8" xfId="20368" xr:uid="{00000000-0005-0000-0000-0000A93C0000}"/>
    <cellStyle name="Millares 81 8 2" xfId="33557" xr:uid="{00000000-0005-0000-0000-0000AA3C0000}"/>
    <cellStyle name="Millares 81 9" xfId="35082" xr:uid="{00000000-0005-0000-0000-0000AB3C0000}"/>
    <cellStyle name="Millares 82" xfId="12398" xr:uid="{00000000-0005-0000-0000-0000AC3C0000}"/>
    <cellStyle name="Millares 82 10" xfId="25590" xr:uid="{00000000-0005-0000-0000-0000AD3C0000}"/>
    <cellStyle name="Millares 82 11" xfId="21895" xr:uid="{00000000-0005-0000-0000-0000AE3C0000}"/>
    <cellStyle name="Millares 82 2" xfId="13337" xr:uid="{00000000-0005-0000-0000-0000AF3C0000}"/>
    <cellStyle name="Millares 82 2 2" xfId="26528" xr:uid="{00000000-0005-0000-0000-0000B03C0000}"/>
    <cellStyle name="Millares 82 3" xfId="14386" xr:uid="{00000000-0005-0000-0000-0000B13C0000}"/>
    <cellStyle name="Millares 82 3 2" xfId="27577" xr:uid="{00000000-0005-0000-0000-0000B23C0000}"/>
    <cellStyle name="Millares 82 4" xfId="15442" xr:uid="{00000000-0005-0000-0000-0000B33C0000}"/>
    <cellStyle name="Millares 82 4 2" xfId="28633" xr:uid="{00000000-0005-0000-0000-0000B43C0000}"/>
    <cellStyle name="Millares 82 5" xfId="16498" xr:uid="{00000000-0005-0000-0000-0000B53C0000}"/>
    <cellStyle name="Millares 82 5 2" xfId="29689" xr:uid="{00000000-0005-0000-0000-0000B63C0000}"/>
    <cellStyle name="Millares 82 6" xfId="17779" xr:uid="{00000000-0005-0000-0000-0000B73C0000}"/>
    <cellStyle name="Millares 82 6 2" xfId="30970" xr:uid="{00000000-0005-0000-0000-0000B83C0000}"/>
    <cellStyle name="Millares 82 7" xfId="19065" xr:uid="{00000000-0005-0000-0000-0000B93C0000}"/>
    <cellStyle name="Millares 82 7 2" xfId="32256" xr:uid="{00000000-0005-0000-0000-0000BA3C0000}"/>
    <cellStyle name="Millares 82 8" xfId="20369" xr:uid="{00000000-0005-0000-0000-0000BB3C0000}"/>
    <cellStyle name="Millares 82 8 2" xfId="33558" xr:uid="{00000000-0005-0000-0000-0000BC3C0000}"/>
    <cellStyle name="Millares 82 9" xfId="35083" xr:uid="{00000000-0005-0000-0000-0000BD3C0000}"/>
    <cellStyle name="Millares 83" xfId="12399" xr:uid="{00000000-0005-0000-0000-0000BE3C0000}"/>
    <cellStyle name="Millares 83 10" xfId="25591" xr:uid="{00000000-0005-0000-0000-0000BF3C0000}"/>
    <cellStyle name="Millares 83 11" xfId="21896" xr:uid="{00000000-0005-0000-0000-0000C03C0000}"/>
    <cellStyle name="Millares 83 2" xfId="13338" xr:uid="{00000000-0005-0000-0000-0000C13C0000}"/>
    <cellStyle name="Millares 83 2 2" xfId="26529" xr:uid="{00000000-0005-0000-0000-0000C23C0000}"/>
    <cellStyle name="Millares 83 3" xfId="14387" xr:uid="{00000000-0005-0000-0000-0000C33C0000}"/>
    <cellStyle name="Millares 83 3 2" xfId="27578" xr:uid="{00000000-0005-0000-0000-0000C43C0000}"/>
    <cellStyle name="Millares 83 4" xfId="15443" xr:uid="{00000000-0005-0000-0000-0000C53C0000}"/>
    <cellStyle name="Millares 83 4 2" xfId="28634" xr:uid="{00000000-0005-0000-0000-0000C63C0000}"/>
    <cellStyle name="Millares 83 5" xfId="16499" xr:uid="{00000000-0005-0000-0000-0000C73C0000}"/>
    <cellStyle name="Millares 83 5 2" xfId="29690" xr:uid="{00000000-0005-0000-0000-0000C83C0000}"/>
    <cellStyle name="Millares 83 6" xfId="17780" xr:uid="{00000000-0005-0000-0000-0000C93C0000}"/>
    <cellStyle name="Millares 83 6 2" xfId="30971" xr:uid="{00000000-0005-0000-0000-0000CA3C0000}"/>
    <cellStyle name="Millares 83 7" xfId="19066" xr:uid="{00000000-0005-0000-0000-0000CB3C0000}"/>
    <cellStyle name="Millares 83 7 2" xfId="32257" xr:uid="{00000000-0005-0000-0000-0000CC3C0000}"/>
    <cellStyle name="Millares 83 8" xfId="20370" xr:uid="{00000000-0005-0000-0000-0000CD3C0000}"/>
    <cellStyle name="Millares 83 8 2" xfId="33559" xr:uid="{00000000-0005-0000-0000-0000CE3C0000}"/>
    <cellStyle name="Millares 83 9" xfId="35084" xr:uid="{00000000-0005-0000-0000-0000CF3C0000}"/>
    <cellStyle name="Millares 84" xfId="12400" xr:uid="{00000000-0005-0000-0000-0000D03C0000}"/>
    <cellStyle name="Millares 84 10" xfId="25592" xr:uid="{00000000-0005-0000-0000-0000D13C0000}"/>
    <cellStyle name="Millares 84 11" xfId="21897" xr:uid="{00000000-0005-0000-0000-0000D23C0000}"/>
    <cellStyle name="Millares 84 2" xfId="13339" xr:uid="{00000000-0005-0000-0000-0000D33C0000}"/>
    <cellStyle name="Millares 84 2 2" xfId="26530" xr:uid="{00000000-0005-0000-0000-0000D43C0000}"/>
    <cellStyle name="Millares 84 3" xfId="14388" xr:uid="{00000000-0005-0000-0000-0000D53C0000}"/>
    <cellStyle name="Millares 84 3 2" xfId="27579" xr:uid="{00000000-0005-0000-0000-0000D63C0000}"/>
    <cellStyle name="Millares 84 4" xfId="15444" xr:uid="{00000000-0005-0000-0000-0000D73C0000}"/>
    <cellStyle name="Millares 84 4 2" xfId="28635" xr:uid="{00000000-0005-0000-0000-0000D83C0000}"/>
    <cellStyle name="Millares 84 5" xfId="16500" xr:uid="{00000000-0005-0000-0000-0000D93C0000}"/>
    <cellStyle name="Millares 84 5 2" xfId="29691" xr:uid="{00000000-0005-0000-0000-0000DA3C0000}"/>
    <cellStyle name="Millares 84 6" xfId="17781" xr:uid="{00000000-0005-0000-0000-0000DB3C0000}"/>
    <cellStyle name="Millares 84 6 2" xfId="30972" xr:uid="{00000000-0005-0000-0000-0000DC3C0000}"/>
    <cellStyle name="Millares 84 7" xfId="19067" xr:uid="{00000000-0005-0000-0000-0000DD3C0000}"/>
    <cellStyle name="Millares 84 7 2" xfId="32258" xr:uid="{00000000-0005-0000-0000-0000DE3C0000}"/>
    <cellStyle name="Millares 84 8" xfId="20371" xr:uid="{00000000-0005-0000-0000-0000DF3C0000}"/>
    <cellStyle name="Millares 84 8 2" xfId="33560" xr:uid="{00000000-0005-0000-0000-0000E03C0000}"/>
    <cellStyle name="Millares 84 9" xfId="35085" xr:uid="{00000000-0005-0000-0000-0000E13C0000}"/>
    <cellStyle name="Millares 85" xfId="12401" xr:uid="{00000000-0005-0000-0000-0000E23C0000}"/>
    <cellStyle name="Millares 85 10" xfId="25593" xr:uid="{00000000-0005-0000-0000-0000E33C0000}"/>
    <cellStyle name="Millares 85 11" xfId="21898" xr:uid="{00000000-0005-0000-0000-0000E43C0000}"/>
    <cellStyle name="Millares 85 2" xfId="13340" xr:uid="{00000000-0005-0000-0000-0000E53C0000}"/>
    <cellStyle name="Millares 85 2 2" xfId="26531" xr:uid="{00000000-0005-0000-0000-0000E63C0000}"/>
    <cellStyle name="Millares 85 3" xfId="14389" xr:uid="{00000000-0005-0000-0000-0000E73C0000}"/>
    <cellStyle name="Millares 85 3 2" xfId="27580" xr:uid="{00000000-0005-0000-0000-0000E83C0000}"/>
    <cellStyle name="Millares 85 4" xfId="15445" xr:uid="{00000000-0005-0000-0000-0000E93C0000}"/>
    <cellStyle name="Millares 85 4 2" xfId="28636" xr:uid="{00000000-0005-0000-0000-0000EA3C0000}"/>
    <cellStyle name="Millares 85 5" xfId="16501" xr:uid="{00000000-0005-0000-0000-0000EB3C0000}"/>
    <cellStyle name="Millares 85 5 2" xfId="29692" xr:uid="{00000000-0005-0000-0000-0000EC3C0000}"/>
    <cellStyle name="Millares 85 6" xfId="17782" xr:uid="{00000000-0005-0000-0000-0000ED3C0000}"/>
    <cellStyle name="Millares 85 6 2" xfId="30973" xr:uid="{00000000-0005-0000-0000-0000EE3C0000}"/>
    <cellStyle name="Millares 85 7" xfId="19068" xr:uid="{00000000-0005-0000-0000-0000EF3C0000}"/>
    <cellStyle name="Millares 85 7 2" xfId="32259" xr:uid="{00000000-0005-0000-0000-0000F03C0000}"/>
    <cellStyle name="Millares 85 8" xfId="20372" xr:uid="{00000000-0005-0000-0000-0000F13C0000}"/>
    <cellStyle name="Millares 85 8 2" xfId="33561" xr:uid="{00000000-0005-0000-0000-0000F23C0000}"/>
    <cellStyle name="Millares 85 9" xfId="35086" xr:uid="{00000000-0005-0000-0000-0000F33C0000}"/>
    <cellStyle name="Millares 86" xfId="12403" xr:uid="{00000000-0005-0000-0000-0000F43C0000}"/>
    <cellStyle name="Millares 86 10" xfId="25595" xr:uid="{00000000-0005-0000-0000-0000F53C0000}"/>
    <cellStyle name="Millares 86 11" xfId="21899" xr:uid="{00000000-0005-0000-0000-0000F63C0000}"/>
    <cellStyle name="Millares 86 2" xfId="13341" xr:uid="{00000000-0005-0000-0000-0000F73C0000}"/>
    <cellStyle name="Millares 86 2 2" xfId="26532" xr:uid="{00000000-0005-0000-0000-0000F83C0000}"/>
    <cellStyle name="Millares 86 3" xfId="14390" xr:uid="{00000000-0005-0000-0000-0000F93C0000}"/>
    <cellStyle name="Millares 86 3 2" xfId="27581" xr:uid="{00000000-0005-0000-0000-0000FA3C0000}"/>
    <cellStyle name="Millares 86 4" xfId="15446" xr:uid="{00000000-0005-0000-0000-0000FB3C0000}"/>
    <cellStyle name="Millares 86 4 2" xfId="28637" xr:uid="{00000000-0005-0000-0000-0000FC3C0000}"/>
    <cellStyle name="Millares 86 5" xfId="16502" xr:uid="{00000000-0005-0000-0000-0000FD3C0000}"/>
    <cellStyle name="Millares 86 5 2" xfId="29693" xr:uid="{00000000-0005-0000-0000-0000FE3C0000}"/>
    <cellStyle name="Millares 86 6" xfId="17783" xr:uid="{00000000-0005-0000-0000-0000FF3C0000}"/>
    <cellStyle name="Millares 86 6 2" xfId="30974" xr:uid="{00000000-0005-0000-0000-0000003D0000}"/>
    <cellStyle name="Millares 86 7" xfId="19069" xr:uid="{00000000-0005-0000-0000-0000013D0000}"/>
    <cellStyle name="Millares 86 7 2" xfId="32260" xr:uid="{00000000-0005-0000-0000-0000023D0000}"/>
    <cellStyle name="Millares 86 8" xfId="20373" xr:uid="{00000000-0005-0000-0000-0000033D0000}"/>
    <cellStyle name="Millares 86 8 2" xfId="33562" xr:uid="{00000000-0005-0000-0000-0000043D0000}"/>
    <cellStyle name="Millares 86 9" xfId="35087" xr:uid="{00000000-0005-0000-0000-0000053D0000}"/>
    <cellStyle name="Millares 87" xfId="12404" xr:uid="{00000000-0005-0000-0000-0000063D0000}"/>
    <cellStyle name="Millares 87 10" xfId="25596" xr:uid="{00000000-0005-0000-0000-0000073D0000}"/>
    <cellStyle name="Millares 87 11" xfId="21900" xr:uid="{00000000-0005-0000-0000-0000083D0000}"/>
    <cellStyle name="Millares 87 2" xfId="13342" xr:uid="{00000000-0005-0000-0000-0000093D0000}"/>
    <cellStyle name="Millares 87 2 2" xfId="26533" xr:uid="{00000000-0005-0000-0000-00000A3D0000}"/>
    <cellStyle name="Millares 87 3" xfId="14391" xr:uid="{00000000-0005-0000-0000-00000B3D0000}"/>
    <cellStyle name="Millares 87 3 2" xfId="27582" xr:uid="{00000000-0005-0000-0000-00000C3D0000}"/>
    <cellStyle name="Millares 87 4" xfId="15447" xr:uid="{00000000-0005-0000-0000-00000D3D0000}"/>
    <cellStyle name="Millares 87 4 2" xfId="28638" xr:uid="{00000000-0005-0000-0000-00000E3D0000}"/>
    <cellStyle name="Millares 87 5" xfId="16503" xr:uid="{00000000-0005-0000-0000-00000F3D0000}"/>
    <cellStyle name="Millares 87 5 2" xfId="29694" xr:uid="{00000000-0005-0000-0000-0000103D0000}"/>
    <cellStyle name="Millares 87 6" xfId="17784" xr:uid="{00000000-0005-0000-0000-0000113D0000}"/>
    <cellStyle name="Millares 87 6 2" xfId="30975" xr:uid="{00000000-0005-0000-0000-0000123D0000}"/>
    <cellStyle name="Millares 87 7" xfId="19070" xr:uid="{00000000-0005-0000-0000-0000133D0000}"/>
    <cellStyle name="Millares 87 7 2" xfId="32261" xr:uid="{00000000-0005-0000-0000-0000143D0000}"/>
    <cellStyle name="Millares 87 8" xfId="20374" xr:uid="{00000000-0005-0000-0000-0000153D0000}"/>
    <cellStyle name="Millares 87 8 2" xfId="33563" xr:uid="{00000000-0005-0000-0000-0000163D0000}"/>
    <cellStyle name="Millares 87 9" xfId="35088" xr:uid="{00000000-0005-0000-0000-0000173D0000}"/>
    <cellStyle name="Millares 88" xfId="12405" xr:uid="{00000000-0005-0000-0000-0000183D0000}"/>
    <cellStyle name="Millares 88 10" xfId="25597" xr:uid="{00000000-0005-0000-0000-0000193D0000}"/>
    <cellStyle name="Millares 88 11" xfId="21901" xr:uid="{00000000-0005-0000-0000-00001A3D0000}"/>
    <cellStyle name="Millares 88 2" xfId="13343" xr:uid="{00000000-0005-0000-0000-00001B3D0000}"/>
    <cellStyle name="Millares 88 2 2" xfId="26534" xr:uid="{00000000-0005-0000-0000-00001C3D0000}"/>
    <cellStyle name="Millares 88 3" xfId="14392" xr:uid="{00000000-0005-0000-0000-00001D3D0000}"/>
    <cellStyle name="Millares 88 3 2" xfId="27583" xr:uid="{00000000-0005-0000-0000-00001E3D0000}"/>
    <cellStyle name="Millares 88 4" xfId="15448" xr:uid="{00000000-0005-0000-0000-00001F3D0000}"/>
    <cellStyle name="Millares 88 4 2" xfId="28639" xr:uid="{00000000-0005-0000-0000-0000203D0000}"/>
    <cellStyle name="Millares 88 5" xfId="16504" xr:uid="{00000000-0005-0000-0000-0000213D0000}"/>
    <cellStyle name="Millares 88 5 2" xfId="29695" xr:uid="{00000000-0005-0000-0000-0000223D0000}"/>
    <cellStyle name="Millares 88 6" xfId="17785" xr:uid="{00000000-0005-0000-0000-0000233D0000}"/>
    <cellStyle name="Millares 88 6 2" xfId="30976" xr:uid="{00000000-0005-0000-0000-0000243D0000}"/>
    <cellStyle name="Millares 88 7" xfId="19071" xr:uid="{00000000-0005-0000-0000-0000253D0000}"/>
    <cellStyle name="Millares 88 7 2" xfId="32262" xr:uid="{00000000-0005-0000-0000-0000263D0000}"/>
    <cellStyle name="Millares 88 8" xfId="20375" xr:uid="{00000000-0005-0000-0000-0000273D0000}"/>
    <cellStyle name="Millares 88 8 2" xfId="33564" xr:uid="{00000000-0005-0000-0000-0000283D0000}"/>
    <cellStyle name="Millares 88 9" xfId="35089" xr:uid="{00000000-0005-0000-0000-0000293D0000}"/>
    <cellStyle name="Millares 89" xfId="12406" xr:uid="{00000000-0005-0000-0000-00002A3D0000}"/>
    <cellStyle name="Millares 89 10" xfId="25598" xr:uid="{00000000-0005-0000-0000-00002B3D0000}"/>
    <cellStyle name="Millares 89 11" xfId="21902" xr:uid="{00000000-0005-0000-0000-00002C3D0000}"/>
    <cellStyle name="Millares 89 2" xfId="13344" xr:uid="{00000000-0005-0000-0000-00002D3D0000}"/>
    <cellStyle name="Millares 89 2 2" xfId="26535" xr:uid="{00000000-0005-0000-0000-00002E3D0000}"/>
    <cellStyle name="Millares 89 3" xfId="14393" xr:uid="{00000000-0005-0000-0000-00002F3D0000}"/>
    <cellStyle name="Millares 89 3 2" xfId="27584" xr:uid="{00000000-0005-0000-0000-0000303D0000}"/>
    <cellStyle name="Millares 89 4" xfId="15449" xr:uid="{00000000-0005-0000-0000-0000313D0000}"/>
    <cellStyle name="Millares 89 4 2" xfId="28640" xr:uid="{00000000-0005-0000-0000-0000323D0000}"/>
    <cellStyle name="Millares 89 5" xfId="16505" xr:uid="{00000000-0005-0000-0000-0000333D0000}"/>
    <cellStyle name="Millares 89 5 2" xfId="29696" xr:uid="{00000000-0005-0000-0000-0000343D0000}"/>
    <cellStyle name="Millares 89 6" xfId="17786" xr:uid="{00000000-0005-0000-0000-0000353D0000}"/>
    <cellStyle name="Millares 89 6 2" xfId="30977" xr:uid="{00000000-0005-0000-0000-0000363D0000}"/>
    <cellStyle name="Millares 89 7" xfId="19072" xr:uid="{00000000-0005-0000-0000-0000373D0000}"/>
    <cellStyle name="Millares 89 7 2" xfId="32263" xr:uid="{00000000-0005-0000-0000-0000383D0000}"/>
    <cellStyle name="Millares 89 8" xfId="20376" xr:uid="{00000000-0005-0000-0000-0000393D0000}"/>
    <cellStyle name="Millares 89 8 2" xfId="33565" xr:uid="{00000000-0005-0000-0000-00003A3D0000}"/>
    <cellStyle name="Millares 89 9" xfId="35090" xr:uid="{00000000-0005-0000-0000-00003B3D0000}"/>
    <cellStyle name="Millares 9" xfId="75" xr:uid="{00000000-0005-0000-0000-00003C3D0000}"/>
    <cellStyle name="Millares 9 10" xfId="12688" xr:uid="{00000000-0005-0000-0000-00003D3D0000}"/>
    <cellStyle name="Millares 9 10 2" xfId="16937" xr:uid="{00000000-0005-0000-0000-00003E3D0000}"/>
    <cellStyle name="Millares 9 10 2 2" xfId="30128" xr:uid="{00000000-0005-0000-0000-00003F3D0000}"/>
    <cellStyle name="Millares 9 10 3" xfId="18217" xr:uid="{00000000-0005-0000-0000-0000403D0000}"/>
    <cellStyle name="Millares 9 10 3 2" xfId="31408" xr:uid="{00000000-0005-0000-0000-0000413D0000}"/>
    <cellStyle name="Millares 9 10 4" xfId="19503" xr:uid="{00000000-0005-0000-0000-0000423D0000}"/>
    <cellStyle name="Millares 9 10 4 2" xfId="32694" xr:uid="{00000000-0005-0000-0000-0000433D0000}"/>
    <cellStyle name="Millares 9 10 5" xfId="20807" xr:uid="{00000000-0005-0000-0000-0000443D0000}"/>
    <cellStyle name="Millares 9 10 5 2" xfId="33996" xr:uid="{00000000-0005-0000-0000-0000453D0000}"/>
    <cellStyle name="Millares 9 10 6" xfId="35521" xr:uid="{00000000-0005-0000-0000-0000463D0000}"/>
    <cellStyle name="Millares 9 10 7" xfId="25879" xr:uid="{00000000-0005-0000-0000-0000473D0000}"/>
    <cellStyle name="Millares 9 10 8" xfId="22333" xr:uid="{00000000-0005-0000-0000-0000483D0000}"/>
    <cellStyle name="Millares 9 11" xfId="13737" xr:uid="{00000000-0005-0000-0000-0000493D0000}"/>
    <cellStyle name="Millares 9 11 2" xfId="21052" xr:uid="{00000000-0005-0000-0000-00004A3D0000}"/>
    <cellStyle name="Millares 9 11 2 2" xfId="34241" xr:uid="{00000000-0005-0000-0000-00004B3D0000}"/>
    <cellStyle name="Millares 9 11 3" xfId="35766" xr:uid="{00000000-0005-0000-0000-00004C3D0000}"/>
    <cellStyle name="Millares 9 11 4" xfId="26928" xr:uid="{00000000-0005-0000-0000-00004D3D0000}"/>
    <cellStyle name="Millares 9 11 5" xfId="22578" xr:uid="{00000000-0005-0000-0000-00004E3D0000}"/>
    <cellStyle name="Millares 9 12" xfId="14793" xr:uid="{00000000-0005-0000-0000-00004F3D0000}"/>
    <cellStyle name="Millares 9 12 2" xfId="36006" xr:uid="{00000000-0005-0000-0000-0000503D0000}"/>
    <cellStyle name="Millares 9 12 3" xfId="27984" xr:uid="{00000000-0005-0000-0000-0000513D0000}"/>
    <cellStyle name="Millares 9 12 4" xfId="22818" xr:uid="{00000000-0005-0000-0000-0000523D0000}"/>
    <cellStyle name="Millares 9 13" xfId="15849" xr:uid="{00000000-0005-0000-0000-0000533D0000}"/>
    <cellStyle name="Millares 9 13 2" xfId="36236" xr:uid="{00000000-0005-0000-0000-0000543D0000}"/>
    <cellStyle name="Millares 9 13 3" xfId="29040" xr:uid="{00000000-0005-0000-0000-0000553D0000}"/>
    <cellStyle name="Millares 9 13 4" xfId="23048" xr:uid="{00000000-0005-0000-0000-0000563D0000}"/>
    <cellStyle name="Millares 9 14" xfId="17130" xr:uid="{00000000-0005-0000-0000-0000573D0000}"/>
    <cellStyle name="Millares 9 14 2" xfId="36491" xr:uid="{00000000-0005-0000-0000-0000583D0000}"/>
    <cellStyle name="Millares 9 14 3" xfId="30321" xr:uid="{00000000-0005-0000-0000-0000593D0000}"/>
    <cellStyle name="Millares 9 14 4" xfId="23312" xr:uid="{00000000-0005-0000-0000-00005A3D0000}"/>
    <cellStyle name="Millares 9 15" xfId="18416" xr:uid="{00000000-0005-0000-0000-00005B3D0000}"/>
    <cellStyle name="Millares 9 15 2" xfId="36746" xr:uid="{00000000-0005-0000-0000-00005C3D0000}"/>
    <cellStyle name="Millares 9 15 3" xfId="31607" xr:uid="{00000000-0005-0000-0000-00005D3D0000}"/>
    <cellStyle name="Millares 9 15 4" xfId="23567" xr:uid="{00000000-0005-0000-0000-00005E3D0000}"/>
    <cellStyle name="Millares 9 16" xfId="19720" xr:uid="{00000000-0005-0000-0000-00005F3D0000}"/>
    <cellStyle name="Millares 9 16 2" xfId="36975" xr:uid="{00000000-0005-0000-0000-0000603D0000}"/>
    <cellStyle name="Millares 9 16 3" xfId="32909" xr:uid="{00000000-0005-0000-0000-0000613D0000}"/>
    <cellStyle name="Millares 9 16 4" xfId="23796" xr:uid="{00000000-0005-0000-0000-0000623D0000}"/>
    <cellStyle name="Millares 9 17" xfId="24025" xr:uid="{00000000-0005-0000-0000-0000633D0000}"/>
    <cellStyle name="Millares 9 17 2" xfId="37204" xr:uid="{00000000-0005-0000-0000-0000643D0000}"/>
    <cellStyle name="Millares 9 18" xfId="24254" xr:uid="{00000000-0005-0000-0000-0000653D0000}"/>
    <cellStyle name="Millares 9 18 2" xfId="37433" xr:uid="{00000000-0005-0000-0000-0000663D0000}"/>
    <cellStyle name="Millares 9 19" xfId="24505" xr:uid="{00000000-0005-0000-0000-0000673D0000}"/>
    <cellStyle name="Millares 9 19 2" xfId="37684" xr:uid="{00000000-0005-0000-0000-0000683D0000}"/>
    <cellStyle name="Millares 9 2" xfId="79" xr:uid="{00000000-0005-0000-0000-0000693D0000}"/>
    <cellStyle name="Millares 9 2 10" xfId="24134" xr:uid="{00000000-0005-0000-0000-00006A3D0000}"/>
    <cellStyle name="Millares 9 2 10 2" xfId="37313" xr:uid="{00000000-0005-0000-0000-00006B3D0000}"/>
    <cellStyle name="Millares 9 2 11" xfId="24363" xr:uid="{00000000-0005-0000-0000-00006C3D0000}"/>
    <cellStyle name="Millares 9 2 11 2" xfId="37542" xr:uid="{00000000-0005-0000-0000-00006D3D0000}"/>
    <cellStyle name="Millares 9 2 12" xfId="24614" xr:uid="{00000000-0005-0000-0000-00006E3D0000}"/>
    <cellStyle name="Millares 9 2 12 2" xfId="37793" xr:uid="{00000000-0005-0000-0000-00006F3D0000}"/>
    <cellStyle name="Millares 9 2 13" xfId="34437" xr:uid="{00000000-0005-0000-0000-0000703D0000}"/>
    <cellStyle name="Millares 9 2 14" xfId="24781" xr:uid="{00000000-0005-0000-0000-0000713D0000}"/>
    <cellStyle name="Millares 9 2 15" xfId="21249" xr:uid="{00000000-0005-0000-0000-0000723D0000}"/>
    <cellStyle name="Millares 9 2 16" xfId="37946" xr:uid="{00000000-0005-0000-0000-0000733D0000}"/>
    <cellStyle name="Millares 9 2 17" xfId="37994" xr:uid="{00000000-0005-0000-0000-0000743D0000}"/>
    <cellStyle name="Millares 9 2 2" xfId="4476" xr:uid="{00000000-0005-0000-0000-0000753D0000}"/>
    <cellStyle name="Millares 9 2 2 10" xfId="24991" xr:uid="{00000000-0005-0000-0000-0000763D0000}"/>
    <cellStyle name="Millares 9 2 2 11" xfId="21356" xr:uid="{00000000-0005-0000-0000-0000773D0000}"/>
    <cellStyle name="Millares 9 2 2 2" xfId="12798" xr:uid="{00000000-0005-0000-0000-0000783D0000}"/>
    <cellStyle name="Millares 9 2 2 2 2" xfId="25989" xr:uid="{00000000-0005-0000-0000-0000793D0000}"/>
    <cellStyle name="Millares 9 2 2 3" xfId="13847" xr:uid="{00000000-0005-0000-0000-00007A3D0000}"/>
    <cellStyle name="Millares 9 2 2 3 2" xfId="27038" xr:uid="{00000000-0005-0000-0000-00007B3D0000}"/>
    <cellStyle name="Millares 9 2 2 4" xfId="14903" xr:uid="{00000000-0005-0000-0000-00007C3D0000}"/>
    <cellStyle name="Millares 9 2 2 4 2" xfId="28094" xr:uid="{00000000-0005-0000-0000-00007D3D0000}"/>
    <cellStyle name="Millares 9 2 2 5" xfId="15959" xr:uid="{00000000-0005-0000-0000-00007E3D0000}"/>
    <cellStyle name="Millares 9 2 2 5 2" xfId="29150" xr:uid="{00000000-0005-0000-0000-00007F3D0000}"/>
    <cellStyle name="Millares 9 2 2 6" xfId="17240" xr:uid="{00000000-0005-0000-0000-0000803D0000}"/>
    <cellStyle name="Millares 9 2 2 6 2" xfId="30431" xr:uid="{00000000-0005-0000-0000-0000813D0000}"/>
    <cellStyle name="Millares 9 2 2 7" xfId="18526" xr:uid="{00000000-0005-0000-0000-0000823D0000}"/>
    <cellStyle name="Millares 9 2 2 7 2" xfId="31717" xr:uid="{00000000-0005-0000-0000-0000833D0000}"/>
    <cellStyle name="Millares 9 2 2 8" xfId="19830" xr:uid="{00000000-0005-0000-0000-0000843D0000}"/>
    <cellStyle name="Millares 9 2 2 8 2" xfId="33019" xr:uid="{00000000-0005-0000-0000-0000853D0000}"/>
    <cellStyle name="Millares 9 2 2 9" xfId="34544" xr:uid="{00000000-0005-0000-0000-0000863D0000}"/>
    <cellStyle name="Millares 9 2 3" xfId="12691" xr:uid="{00000000-0005-0000-0000-0000873D0000}"/>
    <cellStyle name="Millares 9 2 3 2" xfId="17046" xr:uid="{00000000-0005-0000-0000-0000883D0000}"/>
    <cellStyle name="Millares 9 2 3 2 2" xfId="30237" xr:uid="{00000000-0005-0000-0000-0000893D0000}"/>
    <cellStyle name="Millares 9 2 3 3" xfId="18326" xr:uid="{00000000-0005-0000-0000-00008A3D0000}"/>
    <cellStyle name="Millares 9 2 3 3 2" xfId="31517" xr:uid="{00000000-0005-0000-0000-00008B3D0000}"/>
    <cellStyle name="Millares 9 2 3 4" xfId="19612" xr:uid="{00000000-0005-0000-0000-00008C3D0000}"/>
    <cellStyle name="Millares 9 2 3 4 2" xfId="32803" xr:uid="{00000000-0005-0000-0000-00008D3D0000}"/>
    <cellStyle name="Millares 9 2 3 5" xfId="20916" xr:uid="{00000000-0005-0000-0000-00008E3D0000}"/>
    <cellStyle name="Millares 9 2 3 5 2" xfId="34105" xr:uid="{00000000-0005-0000-0000-00008F3D0000}"/>
    <cellStyle name="Millares 9 2 3 6" xfId="35630" xr:uid="{00000000-0005-0000-0000-0000903D0000}"/>
    <cellStyle name="Millares 9 2 3 7" xfId="25882" xr:uid="{00000000-0005-0000-0000-0000913D0000}"/>
    <cellStyle name="Millares 9 2 3 8" xfId="22442" xr:uid="{00000000-0005-0000-0000-0000923D0000}"/>
    <cellStyle name="Millares 9 2 4" xfId="13740" xr:uid="{00000000-0005-0000-0000-0000933D0000}"/>
    <cellStyle name="Millares 9 2 4 2" xfId="21161" xr:uid="{00000000-0005-0000-0000-0000943D0000}"/>
    <cellStyle name="Millares 9 2 4 2 2" xfId="34350" xr:uid="{00000000-0005-0000-0000-0000953D0000}"/>
    <cellStyle name="Millares 9 2 4 3" xfId="35875" xr:uid="{00000000-0005-0000-0000-0000963D0000}"/>
    <cellStyle name="Millares 9 2 4 4" xfId="26931" xr:uid="{00000000-0005-0000-0000-0000973D0000}"/>
    <cellStyle name="Millares 9 2 4 5" xfId="22687" xr:uid="{00000000-0005-0000-0000-0000983D0000}"/>
    <cellStyle name="Millares 9 2 5" xfId="14796" xr:uid="{00000000-0005-0000-0000-0000993D0000}"/>
    <cellStyle name="Millares 9 2 5 2" xfId="36115" xr:uid="{00000000-0005-0000-0000-00009A3D0000}"/>
    <cellStyle name="Millares 9 2 5 3" xfId="27987" xr:uid="{00000000-0005-0000-0000-00009B3D0000}"/>
    <cellStyle name="Millares 9 2 5 4" xfId="22927" xr:uid="{00000000-0005-0000-0000-00009C3D0000}"/>
    <cellStyle name="Millares 9 2 6" xfId="15852" xr:uid="{00000000-0005-0000-0000-00009D3D0000}"/>
    <cellStyle name="Millares 9 2 6 2" xfId="36345" xr:uid="{00000000-0005-0000-0000-00009E3D0000}"/>
    <cellStyle name="Millares 9 2 6 3" xfId="29043" xr:uid="{00000000-0005-0000-0000-00009F3D0000}"/>
    <cellStyle name="Millares 9 2 6 4" xfId="23157" xr:uid="{00000000-0005-0000-0000-0000A03D0000}"/>
    <cellStyle name="Millares 9 2 7" xfId="17133" xr:uid="{00000000-0005-0000-0000-0000A13D0000}"/>
    <cellStyle name="Millares 9 2 7 2" xfId="36600" xr:uid="{00000000-0005-0000-0000-0000A23D0000}"/>
    <cellStyle name="Millares 9 2 7 3" xfId="30324" xr:uid="{00000000-0005-0000-0000-0000A33D0000}"/>
    <cellStyle name="Millares 9 2 7 4" xfId="23421" xr:uid="{00000000-0005-0000-0000-0000A43D0000}"/>
    <cellStyle name="Millares 9 2 8" xfId="18419" xr:uid="{00000000-0005-0000-0000-0000A53D0000}"/>
    <cellStyle name="Millares 9 2 8 2" xfId="36855" xr:uid="{00000000-0005-0000-0000-0000A63D0000}"/>
    <cellStyle name="Millares 9 2 8 3" xfId="31610" xr:uid="{00000000-0005-0000-0000-0000A73D0000}"/>
    <cellStyle name="Millares 9 2 8 4" xfId="23676" xr:uid="{00000000-0005-0000-0000-0000A83D0000}"/>
    <cellStyle name="Millares 9 2 9" xfId="19723" xr:uid="{00000000-0005-0000-0000-0000A93D0000}"/>
    <cellStyle name="Millares 9 2 9 2" xfId="37084" xr:uid="{00000000-0005-0000-0000-0000AA3D0000}"/>
    <cellStyle name="Millares 9 2 9 3" xfId="32912" xr:uid="{00000000-0005-0000-0000-0000AB3D0000}"/>
    <cellStyle name="Millares 9 2 9 4" xfId="23905" xr:uid="{00000000-0005-0000-0000-0000AC3D0000}"/>
    <cellStyle name="Millares 9 20" xfId="34434" xr:uid="{00000000-0005-0000-0000-0000AD3D0000}"/>
    <cellStyle name="Millares 9 21" xfId="24777" xr:uid="{00000000-0005-0000-0000-0000AE3D0000}"/>
    <cellStyle name="Millares 9 22" xfId="21246" xr:uid="{00000000-0005-0000-0000-0000AF3D0000}"/>
    <cellStyle name="Millares 9 23" xfId="37945" xr:uid="{00000000-0005-0000-0000-0000B03D0000}"/>
    <cellStyle name="Millares 9 24" xfId="37993" xr:uid="{00000000-0005-0000-0000-0000B13D0000}"/>
    <cellStyle name="Millares 9 3" xfId="4475" xr:uid="{00000000-0005-0000-0000-0000B23D0000}"/>
    <cellStyle name="Millares 9 3 10" xfId="24990" xr:uid="{00000000-0005-0000-0000-0000B33D0000}"/>
    <cellStyle name="Millares 9 3 11" xfId="21355" xr:uid="{00000000-0005-0000-0000-0000B43D0000}"/>
    <cellStyle name="Millares 9 3 2" xfId="12797" xr:uid="{00000000-0005-0000-0000-0000B53D0000}"/>
    <cellStyle name="Millares 9 3 2 2" xfId="25988" xr:uid="{00000000-0005-0000-0000-0000B63D0000}"/>
    <cellStyle name="Millares 9 3 3" xfId="13846" xr:uid="{00000000-0005-0000-0000-0000B73D0000}"/>
    <cellStyle name="Millares 9 3 3 2" xfId="27037" xr:uid="{00000000-0005-0000-0000-0000B83D0000}"/>
    <cellStyle name="Millares 9 3 4" xfId="14902" xr:uid="{00000000-0005-0000-0000-0000B93D0000}"/>
    <cellStyle name="Millares 9 3 4 2" xfId="28093" xr:uid="{00000000-0005-0000-0000-0000BA3D0000}"/>
    <cellStyle name="Millares 9 3 5" xfId="15958" xr:uid="{00000000-0005-0000-0000-0000BB3D0000}"/>
    <cellStyle name="Millares 9 3 5 2" xfId="29149" xr:uid="{00000000-0005-0000-0000-0000BC3D0000}"/>
    <cellStyle name="Millares 9 3 6" xfId="17239" xr:uid="{00000000-0005-0000-0000-0000BD3D0000}"/>
    <cellStyle name="Millares 9 3 6 2" xfId="30430" xr:uid="{00000000-0005-0000-0000-0000BE3D0000}"/>
    <cellStyle name="Millares 9 3 7" xfId="18525" xr:uid="{00000000-0005-0000-0000-0000BF3D0000}"/>
    <cellStyle name="Millares 9 3 7 2" xfId="31716" xr:uid="{00000000-0005-0000-0000-0000C03D0000}"/>
    <cellStyle name="Millares 9 3 8" xfId="19829" xr:uid="{00000000-0005-0000-0000-0000C13D0000}"/>
    <cellStyle name="Millares 9 3 8 2" xfId="33018" xr:uid="{00000000-0005-0000-0000-0000C23D0000}"/>
    <cellStyle name="Millares 9 3 9" xfId="34543" xr:uid="{00000000-0005-0000-0000-0000C33D0000}"/>
    <cellStyle name="Millares 9 4" xfId="12087" xr:uid="{00000000-0005-0000-0000-0000C43D0000}"/>
    <cellStyle name="Millares 9 4 10" xfId="25279" xr:uid="{00000000-0005-0000-0000-0000C53D0000}"/>
    <cellStyle name="Millares 9 4 11" xfId="21585" xr:uid="{00000000-0005-0000-0000-0000C63D0000}"/>
    <cellStyle name="Millares 9 4 2" xfId="13027" xr:uid="{00000000-0005-0000-0000-0000C73D0000}"/>
    <cellStyle name="Millares 9 4 2 2" xfId="26218" xr:uid="{00000000-0005-0000-0000-0000C83D0000}"/>
    <cellStyle name="Millares 9 4 3" xfId="14076" xr:uid="{00000000-0005-0000-0000-0000C93D0000}"/>
    <cellStyle name="Millares 9 4 3 2" xfId="27267" xr:uid="{00000000-0005-0000-0000-0000CA3D0000}"/>
    <cellStyle name="Millares 9 4 4" xfId="15132" xr:uid="{00000000-0005-0000-0000-0000CB3D0000}"/>
    <cellStyle name="Millares 9 4 4 2" xfId="28323" xr:uid="{00000000-0005-0000-0000-0000CC3D0000}"/>
    <cellStyle name="Millares 9 4 5" xfId="16188" xr:uid="{00000000-0005-0000-0000-0000CD3D0000}"/>
    <cellStyle name="Millares 9 4 5 2" xfId="29379" xr:uid="{00000000-0005-0000-0000-0000CE3D0000}"/>
    <cellStyle name="Millares 9 4 6" xfId="17469" xr:uid="{00000000-0005-0000-0000-0000CF3D0000}"/>
    <cellStyle name="Millares 9 4 6 2" xfId="30660" xr:uid="{00000000-0005-0000-0000-0000D03D0000}"/>
    <cellStyle name="Millares 9 4 7" xfId="18755" xr:uid="{00000000-0005-0000-0000-0000D13D0000}"/>
    <cellStyle name="Millares 9 4 7 2" xfId="31946" xr:uid="{00000000-0005-0000-0000-0000D23D0000}"/>
    <cellStyle name="Millares 9 4 8" xfId="20059" xr:uid="{00000000-0005-0000-0000-0000D33D0000}"/>
    <cellStyle name="Millares 9 4 8 2" xfId="33248" xr:uid="{00000000-0005-0000-0000-0000D43D0000}"/>
    <cellStyle name="Millares 9 4 9" xfId="34773" xr:uid="{00000000-0005-0000-0000-0000D53D0000}"/>
    <cellStyle name="Millares 9 5" xfId="12183" xr:uid="{00000000-0005-0000-0000-0000D63D0000}"/>
    <cellStyle name="Millares 9 5 10" xfId="25375" xr:uid="{00000000-0005-0000-0000-0000D73D0000}"/>
    <cellStyle name="Millares 9 5 11" xfId="21681" xr:uid="{00000000-0005-0000-0000-0000D83D0000}"/>
    <cellStyle name="Millares 9 5 2" xfId="13123" xr:uid="{00000000-0005-0000-0000-0000D93D0000}"/>
    <cellStyle name="Millares 9 5 2 2" xfId="26314" xr:uid="{00000000-0005-0000-0000-0000DA3D0000}"/>
    <cellStyle name="Millares 9 5 3" xfId="14172" xr:uid="{00000000-0005-0000-0000-0000DB3D0000}"/>
    <cellStyle name="Millares 9 5 3 2" xfId="27363" xr:uid="{00000000-0005-0000-0000-0000DC3D0000}"/>
    <cellStyle name="Millares 9 5 4" xfId="15228" xr:uid="{00000000-0005-0000-0000-0000DD3D0000}"/>
    <cellStyle name="Millares 9 5 4 2" xfId="28419" xr:uid="{00000000-0005-0000-0000-0000DE3D0000}"/>
    <cellStyle name="Millares 9 5 5" xfId="16284" xr:uid="{00000000-0005-0000-0000-0000DF3D0000}"/>
    <cellStyle name="Millares 9 5 5 2" xfId="29475" xr:uid="{00000000-0005-0000-0000-0000E03D0000}"/>
    <cellStyle name="Millares 9 5 6" xfId="17565" xr:uid="{00000000-0005-0000-0000-0000E13D0000}"/>
    <cellStyle name="Millares 9 5 6 2" xfId="30756" xr:uid="{00000000-0005-0000-0000-0000E23D0000}"/>
    <cellStyle name="Millares 9 5 7" xfId="18851" xr:uid="{00000000-0005-0000-0000-0000E33D0000}"/>
    <cellStyle name="Millares 9 5 7 2" xfId="32042" xr:uid="{00000000-0005-0000-0000-0000E43D0000}"/>
    <cellStyle name="Millares 9 5 8" xfId="20155" xr:uid="{00000000-0005-0000-0000-0000E53D0000}"/>
    <cellStyle name="Millares 9 5 8 2" xfId="33344" xr:uid="{00000000-0005-0000-0000-0000E63D0000}"/>
    <cellStyle name="Millares 9 5 9" xfId="34869" xr:uid="{00000000-0005-0000-0000-0000E73D0000}"/>
    <cellStyle name="Millares 9 6" xfId="12288" xr:uid="{00000000-0005-0000-0000-0000E83D0000}"/>
    <cellStyle name="Millares 9 6 10" xfId="25480" xr:uid="{00000000-0005-0000-0000-0000E93D0000}"/>
    <cellStyle name="Millares 9 6 11" xfId="21786" xr:uid="{00000000-0005-0000-0000-0000EA3D0000}"/>
    <cellStyle name="Millares 9 6 2" xfId="13228" xr:uid="{00000000-0005-0000-0000-0000EB3D0000}"/>
    <cellStyle name="Millares 9 6 2 2" xfId="26419" xr:uid="{00000000-0005-0000-0000-0000EC3D0000}"/>
    <cellStyle name="Millares 9 6 3" xfId="14277" xr:uid="{00000000-0005-0000-0000-0000ED3D0000}"/>
    <cellStyle name="Millares 9 6 3 2" xfId="27468" xr:uid="{00000000-0005-0000-0000-0000EE3D0000}"/>
    <cellStyle name="Millares 9 6 4" xfId="15333" xr:uid="{00000000-0005-0000-0000-0000EF3D0000}"/>
    <cellStyle name="Millares 9 6 4 2" xfId="28524" xr:uid="{00000000-0005-0000-0000-0000F03D0000}"/>
    <cellStyle name="Millares 9 6 5" xfId="16389" xr:uid="{00000000-0005-0000-0000-0000F13D0000}"/>
    <cellStyle name="Millares 9 6 5 2" xfId="29580" xr:uid="{00000000-0005-0000-0000-0000F23D0000}"/>
    <cellStyle name="Millares 9 6 6" xfId="17670" xr:uid="{00000000-0005-0000-0000-0000F33D0000}"/>
    <cellStyle name="Millares 9 6 6 2" xfId="30861" xr:uid="{00000000-0005-0000-0000-0000F43D0000}"/>
    <cellStyle name="Millares 9 6 7" xfId="18956" xr:uid="{00000000-0005-0000-0000-0000F53D0000}"/>
    <cellStyle name="Millares 9 6 7 2" xfId="32147" xr:uid="{00000000-0005-0000-0000-0000F63D0000}"/>
    <cellStyle name="Millares 9 6 8" xfId="20260" xr:uid="{00000000-0005-0000-0000-0000F73D0000}"/>
    <cellStyle name="Millares 9 6 8 2" xfId="33449" xr:uid="{00000000-0005-0000-0000-0000F83D0000}"/>
    <cellStyle name="Millares 9 6 9" xfId="34974" xr:uid="{00000000-0005-0000-0000-0000F93D0000}"/>
    <cellStyle name="Millares 9 7" xfId="12453" xr:uid="{00000000-0005-0000-0000-0000FA3D0000}"/>
    <cellStyle name="Millares 9 7 10" xfId="25645" xr:uid="{00000000-0005-0000-0000-0000FB3D0000}"/>
    <cellStyle name="Millares 9 7 11" xfId="21947" xr:uid="{00000000-0005-0000-0000-0000FC3D0000}"/>
    <cellStyle name="Millares 9 7 2" xfId="13389" xr:uid="{00000000-0005-0000-0000-0000FD3D0000}"/>
    <cellStyle name="Millares 9 7 2 2" xfId="26580" xr:uid="{00000000-0005-0000-0000-0000FE3D0000}"/>
    <cellStyle name="Millares 9 7 3" xfId="14438" xr:uid="{00000000-0005-0000-0000-0000FF3D0000}"/>
    <cellStyle name="Millares 9 7 3 2" xfId="27629" xr:uid="{00000000-0005-0000-0000-0000003E0000}"/>
    <cellStyle name="Millares 9 7 4" xfId="15494" xr:uid="{00000000-0005-0000-0000-0000013E0000}"/>
    <cellStyle name="Millares 9 7 4 2" xfId="28685" xr:uid="{00000000-0005-0000-0000-0000023E0000}"/>
    <cellStyle name="Millares 9 7 5" xfId="16550" xr:uid="{00000000-0005-0000-0000-0000033E0000}"/>
    <cellStyle name="Millares 9 7 5 2" xfId="29741" xr:uid="{00000000-0005-0000-0000-0000043E0000}"/>
    <cellStyle name="Millares 9 7 6" xfId="17831" xr:uid="{00000000-0005-0000-0000-0000053E0000}"/>
    <cellStyle name="Millares 9 7 6 2" xfId="31022" xr:uid="{00000000-0005-0000-0000-0000063E0000}"/>
    <cellStyle name="Millares 9 7 7" xfId="19117" xr:uid="{00000000-0005-0000-0000-0000073E0000}"/>
    <cellStyle name="Millares 9 7 7 2" xfId="32308" xr:uid="{00000000-0005-0000-0000-0000083E0000}"/>
    <cellStyle name="Millares 9 7 8" xfId="20421" xr:uid="{00000000-0005-0000-0000-0000093E0000}"/>
    <cellStyle name="Millares 9 7 8 2" xfId="33610" xr:uid="{00000000-0005-0000-0000-00000A3E0000}"/>
    <cellStyle name="Millares 9 7 9" xfId="35135" xr:uid="{00000000-0005-0000-0000-00000B3E0000}"/>
    <cellStyle name="Millares 9 8" xfId="12567" xr:uid="{00000000-0005-0000-0000-00000C3E0000}"/>
    <cellStyle name="Millares 9 8 10" xfId="25759" xr:uid="{00000000-0005-0000-0000-00000D3E0000}"/>
    <cellStyle name="Millares 9 8 11" xfId="22061" xr:uid="{00000000-0005-0000-0000-00000E3E0000}"/>
    <cellStyle name="Millares 9 8 2" xfId="13503" xr:uid="{00000000-0005-0000-0000-00000F3E0000}"/>
    <cellStyle name="Millares 9 8 2 2" xfId="26694" xr:uid="{00000000-0005-0000-0000-0000103E0000}"/>
    <cellStyle name="Millares 9 8 3" xfId="14552" xr:uid="{00000000-0005-0000-0000-0000113E0000}"/>
    <cellStyle name="Millares 9 8 3 2" xfId="27743" xr:uid="{00000000-0005-0000-0000-0000123E0000}"/>
    <cellStyle name="Millares 9 8 4" xfId="15608" xr:uid="{00000000-0005-0000-0000-0000133E0000}"/>
    <cellStyle name="Millares 9 8 4 2" xfId="28799" xr:uid="{00000000-0005-0000-0000-0000143E0000}"/>
    <cellStyle name="Millares 9 8 5" xfId="16664" xr:uid="{00000000-0005-0000-0000-0000153E0000}"/>
    <cellStyle name="Millares 9 8 5 2" xfId="29855" xr:uid="{00000000-0005-0000-0000-0000163E0000}"/>
    <cellStyle name="Millares 9 8 6" xfId="17945" xr:uid="{00000000-0005-0000-0000-0000173E0000}"/>
    <cellStyle name="Millares 9 8 6 2" xfId="31136" xr:uid="{00000000-0005-0000-0000-0000183E0000}"/>
    <cellStyle name="Millares 9 8 7" xfId="19231" xr:uid="{00000000-0005-0000-0000-0000193E0000}"/>
    <cellStyle name="Millares 9 8 7 2" xfId="32422" xr:uid="{00000000-0005-0000-0000-00001A3E0000}"/>
    <cellStyle name="Millares 9 8 8" xfId="20535" xr:uid="{00000000-0005-0000-0000-00001B3E0000}"/>
    <cellStyle name="Millares 9 8 8 2" xfId="33724" xr:uid="{00000000-0005-0000-0000-00001C3E0000}"/>
    <cellStyle name="Millares 9 8 9" xfId="35249" xr:uid="{00000000-0005-0000-0000-00001D3E0000}"/>
    <cellStyle name="Millares 9 9" xfId="13654" xr:uid="{00000000-0005-0000-0000-00001E3E0000}"/>
    <cellStyle name="Millares 9 9 10" xfId="22212" xr:uid="{00000000-0005-0000-0000-00001F3E0000}"/>
    <cellStyle name="Millares 9 9 2" xfId="14703" xr:uid="{00000000-0005-0000-0000-0000203E0000}"/>
    <cellStyle name="Millares 9 9 2 2" xfId="27894" xr:uid="{00000000-0005-0000-0000-0000213E0000}"/>
    <cellStyle name="Millares 9 9 3" xfId="15759" xr:uid="{00000000-0005-0000-0000-0000223E0000}"/>
    <cellStyle name="Millares 9 9 3 2" xfId="28950" xr:uid="{00000000-0005-0000-0000-0000233E0000}"/>
    <cellStyle name="Millares 9 9 4" xfId="16815" xr:uid="{00000000-0005-0000-0000-0000243E0000}"/>
    <cellStyle name="Millares 9 9 4 2" xfId="30006" xr:uid="{00000000-0005-0000-0000-0000253E0000}"/>
    <cellStyle name="Millares 9 9 5" xfId="18096" xr:uid="{00000000-0005-0000-0000-0000263E0000}"/>
    <cellStyle name="Millares 9 9 5 2" xfId="31287" xr:uid="{00000000-0005-0000-0000-0000273E0000}"/>
    <cellStyle name="Millares 9 9 6" xfId="19382" xr:uid="{00000000-0005-0000-0000-0000283E0000}"/>
    <cellStyle name="Millares 9 9 6 2" xfId="32573" xr:uid="{00000000-0005-0000-0000-0000293E0000}"/>
    <cellStyle name="Millares 9 9 7" xfId="20686" xr:uid="{00000000-0005-0000-0000-00002A3E0000}"/>
    <cellStyle name="Millares 9 9 7 2" xfId="33875" xr:uid="{00000000-0005-0000-0000-00002B3E0000}"/>
    <cellStyle name="Millares 9 9 8" xfId="35400" xr:uid="{00000000-0005-0000-0000-00002C3E0000}"/>
    <cellStyle name="Millares 9 9 9" xfId="26845" xr:uid="{00000000-0005-0000-0000-00002D3E0000}"/>
    <cellStyle name="Millares 90" xfId="12407" xr:uid="{00000000-0005-0000-0000-00002E3E0000}"/>
    <cellStyle name="Millares 90 10" xfId="25599" xr:uid="{00000000-0005-0000-0000-00002F3E0000}"/>
    <cellStyle name="Millares 90 11" xfId="21903" xr:uid="{00000000-0005-0000-0000-0000303E0000}"/>
    <cellStyle name="Millares 90 2" xfId="13345" xr:uid="{00000000-0005-0000-0000-0000313E0000}"/>
    <cellStyle name="Millares 90 2 2" xfId="26536" xr:uid="{00000000-0005-0000-0000-0000323E0000}"/>
    <cellStyle name="Millares 90 3" xfId="14394" xr:uid="{00000000-0005-0000-0000-0000333E0000}"/>
    <cellStyle name="Millares 90 3 2" xfId="27585" xr:uid="{00000000-0005-0000-0000-0000343E0000}"/>
    <cellStyle name="Millares 90 4" xfId="15450" xr:uid="{00000000-0005-0000-0000-0000353E0000}"/>
    <cellStyle name="Millares 90 4 2" xfId="28641" xr:uid="{00000000-0005-0000-0000-0000363E0000}"/>
    <cellStyle name="Millares 90 5" xfId="16506" xr:uid="{00000000-0005-0000-0000-0000373E0000}"/>
    <cellStyle name="Millares 90 5 2" xfId="29697" xr:uid="{00000000-0005-0000-0000-0000383E0000}"/>
    <cellStyle name="Millares 90 6" xfId="17787" xr:uid="{00000000-0005-0000-0000-0000393E0000}"/>
    <cellStyle name="Millares 90 6 2" xfId="30978" xr:uid="{00000000-0005-0000-0000-00003A3E0000}"/>
    <cellStyle name="Millares 90 7" xfId="19073" xr:uid="{00000000-0005-0000-0000-00003B3E0000}"/>
    <cellStyle name="Millares 90 7 2" xfId="32264" xr:uid="{00000000-0005-0000-0000-00003C3E0000}"/>
    <cellStyle name="Millares 90 8" xfId="20377" xr:uid="{00000000-0005-0000-0000-00003D3E0000}"/>
    <cellStyle name="Millares 90 8 2" xfId="33566" xr:uid="{00000000-0005-0000-0000-00003E3E0000}"/>
    <cellStyle name="Millares 90 9" xfId="35091" xr:uid="{00000000-0005-0000-0000-00003F3E0000}"/>
    <cellStyle name="Millares 91" xfId="12408" xr:uid="{00000000-0005-0000-0000-0000403E0000}"/>
    <cellStyle name="Millares 91 10" xfId="25600" xr:uid="{00000000-0005-0000-0000-0000413E0000}"/>
    <cellStyle name="Millares 91 11" xfId="21904" xr:uid="{00000000-0005-0000-0000-0000423E0000}"/>
    <cellStyle name="Millares 91 2" xfId="13346" xr:uid="{00000000-0005-0000-0000-0000433E0000}"/>
    <cellStyle name="Millares 91 2 2" xfId="26537" xr:uid="{00000000-0005-0000-0000-0000443E0000}"/>
    <cellStyle name="Millares 91 3" xfId="14395" xr:uid="{00000000-0005-0000-0000-0000453E0000}"/>
    <cellStyle name="Millares 91 3 2" xfId="27586" xr:uid="{00000000-0005-0000-0000-0000463E0000}"/>
    <cellStyle name="Millares 91 4" xfId="15451" xr:uid="{00000000-0005-0000-0000-0000473E0000}"/>
    <cellStyle name="Millares 91 4 2" xfId="28642" xr:uid="{00000000-0005-0000-0000-0000483E0000}"/>
    <cellStyle name="Millares 91 5" xfId="16507" xr:uid="{00000000-0005-0000-0000-0000493E0000}"/>
    <cellStyle name="Millares 91 5 2" xfId="29698" xr:uid="{00000000-0005-0000-0000-00004A3E0000}"/>
    <cellStyle name="Millares 91 6" xfId="17788" xr:uid="{00000000-0005-0000-0000-00004B3E0000}"/>
    <cellStyle name="Millares 91 6 2" xfId="30979" xr:uid="{00000000-0005-0000-0000-00004C3E0000}"/>
    <cellStyle name="Millares 91 7" xfId="19074" xr:uid="{00000000-0005-0000-0000-00004D3E0000}"/>
    <cellStyle name="Millares 91 7 2" xfId="32265" xr:uid="{00000000-0005-0000-0000-00004E3E0000}"/>
    <cellStyle name="Millares 91 8" xfId="20378" xr:uid="{00000000-0005-0000-0000-00004F3E0000}"/>
    <cellStyle name="Millares 91 8 2" xfId="33567" xr:uid="{00000000-0005-0000-0000-0000503E0000}"/>
    <cellStyle name="Millares 91 9" xfId="35092" xr:uid="{00000000-0005-0000-0000-0000513E0000}"/>
    <cellStyle name="Millares 92" xfId="12409" xr:uid="{00000000-0005-0000-0000-0000523E0000}"/>
    <cellStyle name="Millares 92 10" xfId="25601" xr:uid="{00000000-0005-0000-0000-0000533E0000}"/>
    <cellStyle name="Millares 92 11" xfId="21905" xr:uid="{00000000-0005-0000-0000-0000543E0000}"/>
    <cellStyle name="Millares 92 2" xfId="13347" xr:uid="{00000000-0005-0000-0000-0000553E0000}"/>
    <cellStyle name="Millares 92 2 2" xfId="26538" xr:uid="{00000000-0005-0000-0000-0000563E0000}"/>
    <cellStyle name="Millares 92 3" xfId="14396" xr:uid="{00000000-0005-0000-0000-0000573E0000}"/>
    <cellStyle name="Millares 92 3 2" xfId="27587" xr:uid="{00000000-0005-0000-0000-0000583E0000}"/>
    <cellStyle name="Millares 92 4" xfId="15452" xr:uid="{00000000-0005-0000-0000-0000593E0000}"/>
    <cellStyle name="Millares 92 4 2" xfId="28643" xr:uid="{00000000-0005-0000-0000-00005A3E0000}"/>
    <cellStyle name="Millares 92 5" xfId="16508" xr:uid="{00000000-0005-0000-0000-00005B3E0000}"/>
    <cellStyle name="Millares 92 5 2" xfId="29699" xr:uid="{00000000-0005-0000-0000-00005C3E0000}"/>
    <cellStyle name="Millares 92 6" xfId="17789" xr:uid="{00000000-0005-0000-0000-00005D3E0000}"/>
    <cellStyle name="Millares 92 6 2" xfId="30980" xr:uid="{00000000-0005-0000-0000-00005E3E0000}"/>
    <cellStyle name="Millares 92 7" xfId="19075" xr:uid="{00000000-0005-0000-0000-00005F3E0000}"/>
    <cellStyle name="Millares 92 7 2" xfId="32266" xr:uid="{00000000-0005-0000-0000-0000603E0000}"/>
    <cellStyle name="Millares 92 8" xfId="20379" xr:uid="{00000000-0005-0000-0000-0000613E0000}"/>
    <cellStyle name="Millares 92 8 2" xfId="33568" xr:uid="{00000000-0005-0000-0000-0000623E0000}"/>
    <cellStyle name="Millares 92 9" xfId="35093" xr:uid="{00000000-0005-0000-0000-0000633E0000}"/>
    <cellStyle name="Millares 93" xfId="12410" xr:uid="{00000000-0005-0000-0000-0000643E0000}"/>
    <cellStyle name="Millares 93 10" xfId="25602" xr:uid="{00000000-0005-0000-0000-0000653E0000}"/>
    <cellStyle name="Millares 93 11" xfId="21906" xr:uid="{00000000-0005-0000-0000-0000663E0000}"/>
    <cellStyle name="Millares 93 2" xfId="13348" xr:uid="{00000000-0005-0000-0000-0000673E0000}"/>
    <cellStyle name="Millares 93 2 2" xfId="26539" xr:uid="{00000000-0005-0000-0000-0000683E0000}"/>
    <cellStyle name="Millares 93 3" xfId="14397" xr:uid="{00000000-0005-0000-0000-0000693E0000}"/>
    <cellStyle name="Millares 93 3 2" xfId="27588" xr:uid="{00000000-0005-0000-0000-00006A3E0000}"/>
    <cellStyle name="Millares 93 4" xfId="15453" xr:uid="{00000000-0005-0000-0000-00006B3E0000}"/>
    <cellStyle name="Millares 93 4 2" xfId="28644" xr:uid="{00000000-0005-0000-0000-00006C3E0000}"/>
    <cellStyle name="Millares 93 5" xfId="16509" xr:uid="{00000000-0005-0000-0000-00006D3E0000}"/>
    <cellStyle name="Millares 93 5 2" xfId="29700" xr:uid="{00000000-0005-0000-0000-00006E3E0000}"/>
    <cellStyle name="Millares 93 6" xfId="17790" xr:uid="{00000000-0005-0000-0000-00006F3E0000}"/>
    <cellStyle name="Millares 93 6 2" xfId="30981" xr:uid="{00000000-0005-0000-0000-0000703E0000}"/>
    <cellStyle name="Millares 93 7" xfId="19076" xr:uid="{00000000-0005-0000-0000-0000713E0000}"/>
    <cellStyle name="Millares 93 7 2" xfId="32267" xr:uid="{00000000-0005-0000-0000-0000723E0000}"/>
    <cellStyle name="Millares 93 8" xfId="20380" xr:uid="{00000000-0005-0000-0000-0000733E0000}"/>
    <cellStyle name="Millares 93 8 2" xfId="33569" xr:uid="{00000000-0005-0000-0000-0000743E0000}"/>
    <cellStyle name="Millares 93 9" xfId="35094" xr:uid="{00000000-0005-0000-0000-0000753E0000}"/>
    <cellStyle name="Millares 94" xfId="12411" xr:uid="{00000000-0005-0000-0000-0000763E0000}"/>
    <cellStyle name="Millares 94 10" xfId="25603" xr:uid="{00000000-0005-0000-0000-0000773E0000}"/>
    <cellStyle name="Millares 94 11" xfId="21907" xr:uid="{00000000-0005-0000-0000-0000783E0000}"/>
    <cellStyle name="Millares 94 2" xfId="13349" xr:uid="{00000000-0005-0000-0000-0000793E0000}"/>
    <cellStyle name="Millares 94 2 2" xfId="26540" xr:uid="{00000000-0005-0000-0000-00007A3E0000}"/>
    <cellStyle name="Millares 94 3" xfId="14398" xr:uid="{00000000-0005-0000-0000-00007B3E0000}"/>
    <cellStyle name="Millares 94 3 2" xfId="27589" xr:uid="{00000000-0005-0000-0000-00007C3E0000}"/>
    <cellStyle name="Millares 94 4" xfId="15454" xr:uid="{00000000-0005-0000-0000-00007D3E0000}"/>
    <cellStyle name="Millares 94 4 2" xfId="28645" xr:uid="{00000000-0005-0000-0000-00007E3E0000}"/>
    <cellStyle name="Millares 94 5" xfId="16510" xr:uid="{00000000-0005-0000-0000-00007F3E0000}"/>
    <cellStyle name="Millares 94 5 2" xfId="29701" xr:uid="{00000000-0005-0000-0000-0000803E0000}"/>
    <cellStyle name="Millares 94 6" xfId="17791" xr:uid="{00000000-0005-0000-0000-0000813E0000}"/>
    <cellStyle name="Millares 94 6 2" xfId="30982" xr:uid="{00000000-0005-0000-0000-0000823E0000}"/>
    <cellStyle name="Millares 94 7" xfId="19077" xr:uid="{00000000-0005-0000-0000-0000833E0000}"/>
    <cellStyle name="Millares 94 7 2" xfId="32268" xr:uid="{00000000-0005-0000-0000-0000843E0000}"/>
    <cellStyle name="Millares 94 8" xfId="20381" xr:uid="{00000000-0005-0000-0000-0000853E0000}"/>
    <cellStyle name="Millares 94 8 2" xfId="33570" xr:uid="{00000000-0005-0000-0000-0000863E0000}"/>
    <cellStyle name="Millares 94 9" xfId="35095" xr:uid="{00000000-0005-0000-0000-0000873E0000}"/>
    <cellStyle name="Millares 95" xfId="12412" xr:uid="{00000000-0005-0000-0000-0000883E0000}"/>
    <cellStyle name="Millares 95 10" xfId="25604" xr:uid="{00000000-0005-0000-0000-0000893E0000}"/>
    <cellStyle name="Millares 95 11" xfId="21908" xr:uid="{00000000-0005-0000-0000-00008A3E0000}"/>
    <cellStyle name="Millares 95 2" xfId="13350" xr:uid="{00000000-0005-0000-0000-00008B3E0000}"/>
    <cellStyle name="Millares 95 2 2" xfId="26541" xr:uid="{00000000-0005-0000-0000-00008C3E0000}"/>
    <cellStyle name="Millares 95 3" xfId="14399" xr:uid="{00000000-0005-0000-0000-00008D3E0000}"/>
    <cellStyle name="Millares 95 3 2" xfId="27590" xr:uid="{00000000-0005-0000-0000-00008E3E0000}"/>
    <cellStyle name="Millares 95 4" xfId="15455" xr:uid="{00000000-0005-0000-0000-00008F3E0000}"/>
    <cellStyle name="Millares 95 4 2" xfId="28646" xr:uid="{00000000-0005-0000-0000-0000903E0000}"/>
    <cellStyle name="Millares 95 5" xfId="16511" xr:uid="{00000000-0005-0000-0000-0000913E0000}"/>
    <cellStyle name="Millares 95 5 2" xfId="29702" xr:uid="{00000000-0005-0000-0000-0000923E0000}"/>
    <cellStyle name="Millares 95 6" xfId="17792" xr:uid="{00000000-0005-0000-0000-0000933E0000}"/>
    <cellStyle name="Millares 95 6 2" xfId="30983" xr:uid="{00000000-0005-0000-0000-0000943E0000}"/>
    <cellStyle name="Millares 95 7" xfId="19078" xr:uid="{00000000-0005-0000-0000-0000953E0000}"/>
    <cellStyle name="Millares 95 7 2" xfId="32269" xr:uid="{00000000-0005-0000-0000-0000963E0000}"/>
    <cellStyle name="Millares 95 8" xfId="20382" xr:uid="{00000000-0005-0000-0000-0000973E0000}"/>
    <cellStyle name="Millares 95 8 2" xfId="33571" xr:uid="{00000000-0005-0000-0000-0000983E0000}"/>
    <cellStyle name="Millares 95 9" xfId="35096" xr:uid="{00000000-0005-0000-0000-0000993E0000}"/>
    <cellStyle name="Millares 96" xfId="12415" xr:uid="{00000000-0005-0000-0000-00009A3E0000}"/>
    <cellStyle name="Millares 96 10" xfId="25607" xr:uid="{00000000-0005-0000-0000-00009B3E0000}"/>
    <cellStyle name="Millares 96 11" xfId="21911" xr:uid="{00000000-0005-0000-0000-00009C3E0000}"/>
    <cellStyle name="Millares 96 2" xfId="13353" xr:uid="{00000000-0005-0000-0000-00009D3E0000}"/>
    <cellStyle name="Millares 96 2 2" xfId="26544" xr:uid="{00000000-0005-0000-0000-00009E3E0000}"/>
    <cellStyle name="Millares 96 3" xfId="14402" xr:uid="{00000000-0005-0000-0000-00009F3E0000}"/>
    <cellStyle name="Millares 96 3 2" xfId="27593" xr:uid="{00000000-0005-0000-0000-0000A03E0000}"/>
    <cellStyle name="Millares 96 4" xfId="15458" xr:uid="{00000000-0005-0000-0000-0000A13E0000}"/>
    <cellStyle name="Millares 96 4 2" xfId="28649" xr:uid="{00000000-0005-0000-0000-0000A23E0000}"/>
    <cellStyle name="Millares 96 5" xfId="16514" xr:uid="{00000000-0005-0000-0000-0000A33E0000}"/>
    <cellStyle name="Millares 96 5 2" xfId="29705" xr:uid="{00000000-0005-0000-0000-0000A43E0000}"/>
    <cellStyle name="Millares 96 6" xfId="17795" xr:uid="{00000000-0005-0000-0000-0000A53E0000}"/>
    <cellStyle name="Millares 96 6 2" xfId="30986" xr:uid="{00000000-0005-0000-0000-0000A63E0000}"/>
    <cellStyle name="Millares 96 7" xfId="19081" xr:uid="{00000000-0005-0000-0000-0000A73E0000}"/>
    <cellStyle name="Millares 96 7 2" xfId="32272" xr:uid="{00000000-0005-0000-0000-0000A83E0000}"/>
    <cellStyle name="Millares 96 8" xfId="20385" xr:uid="{00000000-0005-0000-0000-0000A93E0000}"/>
    <cellStyle name="Millares 96 8 2" xfId="33574" xr:uid="{00000000-0005-0000-0000-0000AA3E0000}"/>
    <cellStyle name="Millares 96 9" xfId="35099" xr:uid="{00000000-0005-0000-0000-0000AB3E0000}"/>
    <cellStyle name="Millares 97" xfId="12417" xr:uid="{00000000-0005-0000-0000-0000AC3E0000}"/>
    <cellStyle name="Millares 97 10" xfId="25609" xr:uid="{00000000-0005-0000-0000-0000AD3E0000}"/>
    <cellStyle name="Millares 97 11" xfId="21912" xr:uid="{00000000-0005-0000-0000-0000AE3E0000}"/>
    <cellStyle name="Millares 97 2" xfId="13354" xr:uid="{00000000-0005-0000-0000-0000AF3E0000}"/>
    <cellStyle name="Millares 97 2 2" xfId="26545" xr:uid="{00000000-0005-0000-0000-0000B03E0000}"/>
    <cellStyle name="Millares 97 3" xfId="14403" xr:uid="{00000000-0005-0000-0000-0000B13E0000}"/>
    <cellStyle name="Millares 97 3 2" xfId="27594" xr:uid="{00000000-0005-0000-0000-0000B23E0000}"/>
    <cellStyle name="Millares 97 4" xfId="15459" xr:uid="{00000000-0005-0000-0000-0000B33E0000}"/>
    <cellStyle name="Millares 97 4 2" xfId="28650" xr:uid="{00000000-0005-0000-0000-0000B43E0000}"/>
    <cellStyle name="Millares 97 5" xfId="16515" xr:uid="{00000000-0005-0000-0000-0000B53E0000}"/>
    <cellStyle name="Millares 97 5 2" xfId="29706" xr:uid="{00000000-0005-0000-0000-0000B63E0000}"/>
    <cellStyle name="Millares 97 6" xfId="17796" xr:uid="{00000000-0005-0000-0000-0000B73E0000}"/>
    <cellStyle name="Millares 97 6 2" xfId="30987" xr:uid="{00000000-0005-0000-0000-0000B83E0000}"/>
    <cellStyle name="Millares 97 7" xfId="19082" xr:uid="{00000000-0005-0000-0000-0000B93E0000}"/>
    <cellStyle name="Millares 97 7 2" xfId="32273" xr:uid="{00000000-0005-0000-0000-0000BA3E0000}"/>
    <cellStyle name="Millares 97 8" xfId="20386" xr:uid="{00000000-0005-0000-0000-0000BB3E0000}"/>
    <cellStyle name="Millares 97 8 2" xfId="33575" xr:uid="{00000000-0005-0000-0000-0000BC3E0000}"/>
    <cellStyle name="Millares 97 9" xfId="35100" xr:uid="{00000000-0005-0000-0000-0000BD3E0000}"/>
    <cellStyle name="Millares 98" xfId="12418" xr:uid="{00000000-0005-0000-0000-0000BE3E0000}"/>
    <cellStyle name="Millares 98 10" xfId="25610" xr:uid="{00000000-0005-0000-0000-0000BF3E0000}"/>
    <cellStyle name="Millares 98 11" xfId="21913" xr:uid="{00000000-0005-0000-0000-0000C03E0000}"/>
    <cellStyle name="Millares 98 2" xfId="13355" xr:uid="{00000000-0005-0000-0000-0000C13E0000}"/>
    <cellStyle name="Millares 98 2 2" xfId="26546" xr:uid="{00000000-0005-0000-0000-0000C23E0000}"/>
    <cellStyle name="Millares 98 3" xfId="14404" xr:uid="{00000000-0005-0000-0000-0000C33E0000}"/>
    <cellStyle name="Millares 98 3 2" xfId="27595" xr:uid="{00000000-0005-0000-0000-0000C43E0000}"/>
    <cellStyle name="Millares 98 4" xfId="15460" xr:uid="{00000000-0005-0000-0000-0000C53E0000}"/>
    <cellStyle name="Millares 98 4 2" xfId="28651" xr:uid="{00000000-0005-0000-0000-0000C63E0000}"/>
    <cellStyle name="Millares 98 5" xfId="16516" xr:uid="{00000000-0005-0000-0000-0000C73E0000}"/>
    <cellStyle name="Millares 98 5 2" xfId="29707" xr:uid="{00000000-0005-0000-0000-0000C83E0000}"/>
    <cellStyle name="Millares 98 6" xfId="17797" xr:uid="{00000000-0005-0000-0000-0000C93E0000}"/>
    <cellStyle name="Millares 98 6 2" xfId="30988" xr:uid="{00000000-0005-0000-0000-0000CA3E0000}"/>
    <cellStyle name="Millares 98 7" xfId="19083" xr:uid="{00000000-0005-0000-0000-0000CB3E0000}"/>
    <cellStyle name="Millares 98 7 2" xfId="32274" xr:uid="{00000000-0005-0000-0000-0000CC3E0000}"/>
    <cellStyle name="Millares 98 8" xfId="20387" xr:uid="{00000000-0005-0000-0000-0000CD3E0000}"/>
    <cellStyle name="Millares 98 8 2" xfId="33576" xr:uid="{00000000-0005-0000-0000-0000CE3E0000}"/>
    <cellStyle name="Millares 98 9" xfId="35101" xr:uid="{00000000-0005-0000-0000-0000CF3E0000}"/>
    <cellStyle name="Millares 99" xfId="12421" xr:uid="{00000000-0005-0000-0000-0000D03E0000}"/>
    <cellStyle name="Millares 99 10" xfId="25613" xr:uid="{00000000-0005-0000-0000-0000D13E0000}"/>
    <cellStyle name="Millares 99 11" xfId="21915" xr:uid="{00000000-0005-0000-0000-0000D23E0000}"/>
    <cellStyle name="Millares 99 2" xfId="13357" xr:uid="{00000000-0005-0000-0000-0000D33E0000}"/>
    <cellStyle name="Millares 99 2 2" xfId="26548" xr:uid="{00000000-0005-0000-0000-0000D43E0000}"/>
    <cellStyle name="Millares 99 3" xfId="14406" xr:uid="{00000000-0005-0000-0000-0000D53E0000}"/>
    <cellStyle name="Millares 99 3 2" xfId="27597" xr:uid="{00000000-0005-0000-0000-0000D63E0000}"/>
    <cellStyle name="Millares 99 4" xfId="15462" xr:uid="{00000000-0005-0000-0000-0000D73E0000}"/>
    <cellStyle name="Millares 99 4 2" xfId="28653" xr:uid="{00000000-0005-0000-0000-0000D83E0000}"/>
    <cellStyle name="Millares 99 5" xfId="16518" xr:uid="{00000000-0005-0000-0000-0000D93E0000}"/>
    <cellStyle name="Millares 99 5 2" xfId="29709" xr:uid="{00000000-0005-0000-0000-0000DA3E0000}"/>
    <cellStyle name="Millares 99 6" xfId="17799" xr:uid="{00000000-0005-0000-0000-0000DB3E0000}"/>
    <cellStyle name="Millares 99 6 2" xfId="30990" xr:uid="{00000000-0005-0000-0000-0000DC3E0000}"/>
    <cellStyle name="Millares 99 7" xfId="19085" xr:uid="{00000000-0005-0000-0000-0000DD3E0000}"/>
    <cellStyle name="Millares 99 7 2" xfId="32276" xr:uid="{00000000-0005-0000-0000-0000DE3E0000}"/>
    <cellStyle name="Millares 99 8" xfId="20389" xr:uid="{00000000-0005-0000-0000-0000DF3E0000}"/>
    <cellStyle name="Millares 99 8 2" xfId="33578" xr:uid="{00000000-0005-0000-0000-0000E03E0000}"/>
    <cellStyle name="Millares 99 9" xfId="35103" xr:uid="{00000000-0005-0000-0000-0000E13E0000}"/>
    <cellStyle name="Moneda" xfId="3" builtinId="4"/>
    <cellStyle name="Moneda 10" xfId="12390" xr:uid="{00000000-0005-0000-0000-0000E33E0000}"/>
    <cellStyle name="Moneda 10 10" xfId="25582" xr:uid="{00000000-0005-0000-0000-0000E43E0000}"/>
    <cellStyle name="Moneda 10 11" xfId="21887" xr:uid="{00000000-0005-0000-0000-0000E53E0000}"/>
    <cellStyle name="Moneda 10 2" xfId="13329" xr:uid="{00000000-0005-0000-0000-0000E63E0000}"/>
    <cellStyle name="Moneda 10 2 2" xfId="26520" xr:uid="{00000000-0005-0000-0000-0000E73E0000}"/>
    <cellStyle name="Moneda 10 3" xfId="14378" xr:uid="{00000000-0005-0000-0000-0000E83E0000}"/>
    <cellStyle name="Moneda 10 3 2" xfId="27569" xr:uid="{00000000-0005-0000-0000-0000E93E0000}"/>
    <cellStyle name="Moneda 10 4" xfId="15434" xr:uid="{00000000-0005-0000-0000-0000EA3E0000}"/>
    <cellStyle name="Moneda 10 4 2" xfId="28625" xr:uid="{00000000-0005-0000-0000-0000EB3E0000}"/>
    <cellStyle name="Moneda 10 5" xfId="16490" xr:uid="{00000000-0005-0000-0000-0000EC3E0000}"/>
    <cellStyle name="Moneda 10 5 2" xfId="29681" xr:uid="{00000000-0005-0000-0000-0000ED3E0000}"/>
    <cellStyle name="Moneda 10 6" xfId="17771" xr:uid="{00000000-0005-0000-0000-0000EE3E0000}"/>
    <cellStyle name="Moneda 10 6 2" xfId="30962" xr:uid="{00000000-0005-0000-0000-0000EF3E0000}"/>
    <cellStyle name="Moneda 10 7" xfId="19057" xr:uid="{00000000-0005-0000-0000-0000F03E0000}"/>
    <cellStyle name="Moneda 10 7 2" xfId="32248" xr:uid="{00000000-0005-0000-0000-0000F13E0000}"/>
    <cellStyle name="Moneda 10 8" xfId="20361" xr:uid="{00000000-0005-0000-0000-0000F23E0000}"/>
    <cellStyle name="Moneda 10 8 2" xfId="33550" xr:uid="{00000000-0005-0000-0000-0000F33E0000}"/>
    <cellStyle name="Moneda 10 9" xfId="35075" xr:uid="{00000000-0005-0000-0000-0000F43E0000}"/>
    <cellStyle name="Moneda 11" xfId="12394" xr:uid="{00000000-0005-0000-0000-0000F53E0000}"/>
    <cellStyle name="Moneda 11 10" xfId="25586" xr:uid="{00000000-0005-0000-0000-0000F63E0000}"/>
    <cellStyle name="Moneda 11 11" xfId="21891" xr:uid="{00000000-0005-0000-0000-0000F73E0000}"/>
    <cellStyle name="Moneda 11 2" xfId="13333" xr:uid="{00000000-0005-0000-0000-0000F83E0000}"/>
    <cellStyle name="Moneda 11 2 2" xfId="26524" xr:uid="{00000000-0005-0000-0000-0000F93E0000}"/>
    <cellStyle name="Moneda 11 3" xfId="14382" xr:uid="{00000000-0005-0000-0000-0000FA3E0000}"/>
    <cellStyle name="Moneda 11 3 2" xfId="27573" xr:uid="{00000000-0005-0000-0000-0000FB3E0000}"/>
    <cellStyle name="Moneda 11 4" xfId="15438" xr:uid="{00000000-0005-0000-0000-0000FC3E0000}"/>
    <cellStyle name="Moneda 11 4 2" xfId="28629" xr:uid="{00000000-0005-0000-0000-0000FD3E0000}"/>
    <cellStyle name="Moneda 11 5" xfId="16494" xr:uid="{00000000-0005-0000-0000-0000FE3E0000}"/>
    <cellStyle name="Moneda 11 5 2" xfId="29685" xr:uid="{00000000-0005-0000-0000-0000FF3E0000}"/>
    <cellStyle name="Moneda 11 6" xfId="17775" xr:uid="{00000000-0005-0000-0000-0000003F0000}"/>
    <cellStyle name="Moneda 11 6 2" xfId="30966" xr:uid="{00000000-0005-0000-0000-0000013F0000}"/>
    <cellStyle name="Moneda 11 7" xfId="19061" xr:uid="{00000000-0005-0000-0000-0000023F0000}"/>
    <cellStyle name="Moneda 11 7 2" xfId="32252" xr:uid="{00000000-0005-0000-0000-0000033F0000}"/>
    <cellStyle name="Moneda 11 8" xfId="20365" xr:uid="{00000000-0005-0000-0000-0000043F0000}"/>
    <cellStyle name="Moneda 11 8 2" xfId="33554" xr:uid="{00000000-0005-0000-0000-0000053F0000}"/>
    <cellStyle name="Moneda 11 9" xfId="35079" xr:uid="{00000000-0005-0000-0000-0000063F0000}"/>
    <cellStyle name="Moneda 12" xfId="12413" xr:uid="{00000000-0005-0000-0000-0000073F0000}"/>
    <cellStyle name="Moneda 12 10" xfId="25605" xr:uid="{00000000-0005-0000-0000-0000083F0000}"/>
    <cellStyle name="Moneda 12 11" xfId="21909" xr:uid="{00000000-0005-0000-0000-0000093F0000}"/>
    <cellStyle name="Moneda 12 2" xfId="13351" xr:uid="{00000000-0005-0000-0000-00000A3F0000}"/>
    <cellStyle name="Moneda 12 2 2" xfId="26542" xr:uid="{00000000-0005-0000-0000-00000B3F0000}"/>
    <cellStyle name="Moneda 12 3" xfId="14400" xr:uid="{00000000-0005-0000-0000-00000C3F0000}"/>
    <cellStyle name="Moneda 12 3 2" xfId="27591" xr:uid="{00000000-0005-0000-0000-00000D3F0000}"/>
    <cellStyle name="Moneda 12 4" xfId="15456" xr:uid="{00000000-0005-0000-0000-00000E3F0000}"/>
    <cellStyle name="Moneda 12 4 2" xfId="28647" xr:uid="{00000000-0005-0000-0000-00000F3F0000}"/>
    <cellStyle name="Moneda 12 5" xfId="16512" xr:uid="{00000000-0005-0000-0000-0000103F0000}"/>
    <cellStyle name="Moneda 12 5 2" xfId="29703" xr:uid="{00000000-0005-0000-0000-0000113F0000}"/>
    <cellStyle name="Moneda 12 6" xfId="17793" xr:uid="{00000000-0005-0000-0000-0000123F0000}"/>
    <cellStyle name="Moneda 12 6 2" xfId="30984" xr:uid="{00000000-0005-0000-0000-0000133F0000}"/>
    <cellStyle name="Moneda 12 7" xfId="19079" xr:uid="{00000000-0005-0000-0000-0000143F0000}"/>
    <cellStyle name="Moneda 12 7 2" xfId="32270" xr:uid="{00000000-0005-0000-0000-0000153F0000}"/>
    <cellStyle name="Moneda 12 8" xfId="20383" xr:uid="{00000000-0005-0000-0000-0000163F0000}"/>
    <cellStyle name="Moneda 12 8 2" xfId="33572" xr:uid="{00000000-0005-0000-0000-0000173F0000}"/>
    <cellStyle name="Moneda 12 9" xfId="35097" xr:uid="{00000000-0005-0000-0000-0000183F0000}"/>
    <cellStyle name="Moneda 13" xfId="12648" xr:uid="{00000000-0005-0000-0000-0000193F0000}"/>
    <cellStyle name="Moneda 13 10" xfId="25840" xr:uid="{00000000-0005-0000-0000-00001A3F0000}"/>
    <cellStyle name="Moneda 13 11" xfId="22142" xr:uid="{00000000-0005-0000-0000-00001B3F0000}"/>
    <cellStyle name="Moneda 13 2" xfId="13584" xr:uid="{00000000-0005-0000-0000-00001C3F0000}"/>
    <cellStyle name="Moneda 13 2 2" xfId="26775" xr:uid="{00000000-0005-0000-0000-00001D3F0000}"/>
    <cellStyle name="Moneda 13 3" xfId="14633" xr:uid="{00000000-0005-0000-0000-00001E3F0000}"/>
    <cellStyle name="Moneda 13 3 2" xfId="27824" xr:uid="{00000000-0005-0000-0000-00001F3F0000}"/>
    <cellStyle name="Moneda 13 4" xfId="15689" xr:uid="{00000000-0005-0000-0000-0000203F0000}"/>
    <cellStyle name="Moneda 13 4 2" xfId="28880" xr:uid="{00000000-0005-0000-0000-0000213F0000}"/>
    <cellStyle name="Moneda 13 5" xfId="16745" xr:uid="{00000000-0005-0000-0000-0000223F0000}"/>
    <cellStyle name="Moneda 13 5 2" xfId="29936" xr:uid="{00000000-0005-0000-0000-0000233F0000}"/>
    <cellStyle name="Moneda 13 6" xfId="18026" xr:uid="{00000000-0005-0000-0000-0000243F0000}"/>
    <cellStyle name="Moneda 13 6 2" xfId="31217" xr:uid="{00000000-0005-0000-0000-0000253F0000}"/>
    <cellStyle name="Moneda 13 7" xfId="19312" xr:uid="{00000000-0005-0000-0000-0000263F0000}"/>
    <cellStyle name="Moneda 13 7 2" xfId="32503" xr:uid="{00000000-0005-0000-0000-0000273F0000}"/>
    <cellStyle name="Moneda 13 8" xfId="20616" xr:uid="{00000000-0005-0000-0000-0000283F0000}"/>
    <cellStyle name="Moneda 13 8 2" xfId="33805" xr:uid="{00000000-0005-0000-0000-0000293F0000}"/>
    <cellStyle name="Moneda 13 9" xfId="35330" xr:uid="{00000000-0005-0000-0000-00002A3F0000}"/>
    <cellStyle name="Moneda 14" xfId="12651" xr:uid="{00000000-0005-0000-0000-00002B3F0000}"/>
    <cellStyle name="Moneda 14 10" xfId="25843" xr:uid="{00000000-0005-0000-0000-00002C3F0000}"/>
    <cellStyle name="Moneda 14 11" xfId="22145" xr:uid="{00000000-0005-0000-0000-00002D3F0000}"/>
    <cellStyle name="Moneda 14 2" xfId="13587" xr:uid="{00000000-0005-0000-0000-00002E3F0000}"/>
    <cellStyle name="Moneda 14 2 2" xfId="26778" xr:uid="{00000000-0005-0000-0000-00002F3F0000}"/>
    <cellStyle name="Moneda 14 3" xfId="14636" xr:uid="{00000000-0005-0000-0000-0000303F0000}"/>
    <cellStyle name="Moneda 14 3 2" xfId="27827" xr:uid="{00000000-0005-0000-0000-0000313F0000}"/>
    <cellStyle name="Moneda 14 4" xfId="15692" xr:uid="{00000000-0005-0000-0000-0000323F0000}"/>
    <cellStyle name="Moneda 14 4 2" xfId="28883" xr:uid="{00000000-0005-0000-0000-0000333F0000}"/>
    <cellStyle name="Moneda 14 5" xfId="16748" xr:uid="{00000000-0005-0000-0000-0000343F0000}"/>
    <cellStyle name="Moneda 14 5 2" xfId="29939" xr:uid="{00000000-0005-0000-0000-0000353F0000}"/>
    <cellStyle name="Moneda 14 6" xfId="18029" xr:uid="{00000000-0005-0000-0000-0000363F0000}"/>
    <cellStyle name="Moneda 14 6 2" xfId="31220" xr:uid="{00000000-0005-0000-0000-0000373F0000}"/>
    <cellStyle name="Moneda 14 7" xfId="19315" xr:uid="{00000000-0005-0000-0000-0000383F0000}"/>
    <cellStyle name="Moneda 14 7 2" xfId="32506" xr:uid="{00000000-0005-0000-0000-0000393F0000}"/>
    <cellStyle name="Moneda 14 8" xfId="20619" xr:uid="{00000000-0005-0000-0000-00003A3F0000}"/>
    <cellStyle name="Moneda 14 8 2" xfId="33808" xr:uid="{00000000-0005-0000-0000-00003B3F0000}"/>
    <cellStyle name="Moneda 14 9" xfId="35333" xr:uid="{00000000-0005-0000-0000-00003C3F0000}"/>
    <cellStyle name="Moneda 15" xfId="12654" xr:uid="{00000000-0005-0000-0000-00003D3F0000}"/>
    <cellStyle name="Moneda 15 10" xfId="25846" xr:uid="{00000000-0005-0000-0000-00003E3F0000}"/>
    <cellStyle name="Moneda 15 11" xfId="22148" xr:uid="{00000000-0005-0000-0000-00003F3F0000}"/>
    <cellStyle name="Moneda 15 2" xfId="13590" xr:uid="{00000000-0005-0000-0000-0000403F0000}"/>
    <cellStyle name="Moneda 15 2 2" xfId="26781" xr:uid="{00000000-0005-0000-0000-0000413F0000}"/>
    <cellStyle name="Moneda 15 3" xfId="14639" xr:uid="{00000000-0005-0000-0000-0000423F0000}"/>
    <cellStyle name="Moneda 15 3 2" xfId="27830" xr:uid="{00000000-0005-0000-0000-0000433F0000}"/>
    <cellStyle name="Moneda 15 4" xfId="15695" xr:uid="{00000000-0005-0000-0000-0000443F0000}"/>
    <cellStyle name="Moneda 15 4 2" xfId="28886" xr:uid="{00000000-0005-0000-0000-0000453F0000}"/>
    <cellStyle name="Moneda 15 5" xfId="16751" xr:uid="{00000000-0005-0000-0000-0000463F0000}"/>
    <cellStyle name="Moneda 15 5 2" xfId="29942" xr:uid="{00000000-0005-0000-0000-0000473F0000}"/>
    <cellStyle name="Moneda 15 6" xfId="18032" xr:uid="{00000000-0005-0000-0000-0000483F0000}"/>
    <cellStyle name="Moneda 15 6 2" xfId="31223" xr:uid="{00000000-0005-0000-0000-0000493F0000}"/>
    <cellStyle name="Moneda 15 7" xfId="19318" xr:uid="{00000000-0005-0000-0000-00004A3F0000}"/>
    <cellStyle name="Moneda 15 7 2" xfId="32509" xr:uid="{00000000-0005-0000-0000-00004B3F0000}"/>
    <cellStyle name="Moneda 15 8" xfId="20622" xr:uid="{00000000-0005-0000-0000-00004C3F0000}"/>
    <cellStyle name="Moneda 15 8 2" xfId="33811" xr:uid="{00000000-0005-0000-0000-00004D3F0000}"/>
    <cellStyle name="Moneda 15 9" xfId="35336" xr:uid="{00000000-0005-0000-0000-00004E3F0000}"/>
    <cellStyle name="Moneda 16" xfId="12658" xr:uid="{00000000-0005-0000-0000-00004F3F0000}"/>
    <cellStyle name="Moneda 16 10" xfId="25850" xr:uid="{00000000-0005-0000-0000-0000503F0000}"/>
    <cellStyle name="Moneda 16 11" xfId="22152" xr:uid="{00000000-0005-0000-0000-0000513F0000}"/>
    <cellStyle name="Moneda 16 2" xfId="13594" xr:uid="{00000000-0005-0000-0000-0000523F0000}"/>
    <cellStyle name="Moneda 16 2 2" xfId="26785" xr:uid="{00000000-0005-0000-0000-0000533F0000}"/>
    <cellStyle name="Moneda 16 3" xfId="14643" xr:uid="{00000000-0005-0000-0000-0000543F0000}"/>
    <cellStyle name="Moneda 16 3 2" xfId="27834" xr:uid="{00000000-0005-0000-0000-0000553F0000}"/>
    <cellStyle name="Moneda 16 4" xfId="15699" xr:uid="{00000000-0005-0000-0000-0000563F0000}"/>
    <cellStyle name="Moneda 16 4 2" xfId="28890" xr:uid="{00000000-0005-0000-0000-0000573F0000}"/>
    <cellStyle name="Moneda 16 5" xfId="16755" xr:uid="{00000000-0005-0000-0000-0000583F0000}"/>
    <cellStyle name="Moneda 16 5 2" xfId="29946" xr:uid="{00000000-0005-0000-0000-0000593F0000}"/>
    <cellStyle name="Moneda 16 6" xfId="18036" xr:uid="{00000000-0005-0000-0000-00005A3F0000}"/>
    <cellStyle name="Moneda 16 6 2" xfId="31227" xr:uid="{00000000-0005-0000-0000-00005B3F0000}"/>
    <cellStyle name="Moneda 16 7" xfId="19322" xr:uid="{00000000-0005-0000-0000-00005C3F0000}"/>
    <cellStyle name="Moneda 16 7 2" xfId="32513" xr:uid="{00000000-0005-0000-0000-00005D3F0000}"/>
    <cellStyle name="Moneda 16 8" xfId="20626" xr:uid="{00000000-0005-0000-0000-00005E3F0000}"/>
    <cellStyle name="Moneda 16 8 2" xfId="33815" xr:uid="{00000000-0005-0000-0000-00005F3F0000}"/>
    <cellStyle name="Moneda 16 9" xfId="35340" xr:uid="{00000000-0005-0000-0000-0000603F0000}"/>
    <cellStyle name="Moneda 17" xfId="12664" xr:uid="{00000000-0005-0000-0000-0000613F0000}"/>
    <cellStyle name="Moneda 17 10" xfId="25856" xr:uid="{00000000-0005-0000-0000-0000623F0000}"/>
    <cellStyle name="Moneda 17 11" xfId="22158" xr:uid="{00000000-0005-0000-0000-0000633F0000}"/>
    <cellStyle name="Moneda 17 2" xfId="13600" xr:uid="{00000000-0005-0000-0000-0000643F0000}"/>
    <cellStyle name="Moneda 17 2 2" xfId="26791" xr:uid="{00000000-0005-0000-0000-0000653F0000}"/>
    <cellStyle name="Moneda 17 3" xfId="14649" xr:uid="{00000000-0005-0000-0000-0000663F0000}"/>
    <cellStyle name="Moneda 17 3 2" xfId="27840" xr:uid="{00000000-0005-0000-0000-0000673F0000}"/>
    <cellStyle name="Moneda 17 4" xfId="15705" xr:uid="{00000000-0005-0000-0000-0000683F0000}"/>
    <cellStyle name="Moneda 17 4 2" xfId="28896" xr:uid="{00000000-0005-0000-0000-0000693F0000}"/>
    <cellStyle name="Moneda 17 5" xfId="16761" xr:uid="{00000000-0005-0000-0000-00006A3F0000}"/>
    <cellStyle name="Moneda 17 5 2" xfId="29952" xr:uid="{00000000-0005-0000-0000-00006B3F0000}"/>
    <cellStyle name="Moneda 17 6" xfId="18042" xr:uid="{00000000-0005-0000-0000-00006C3F0000}"/>
    <cellStyle name="Moneda 17 6 2" xfId="31233" xr:uid="{00000000-0005-0000-0000-00006D3F0000}"/>
    <cellStyle name="Moneda 17 7" xfId="19328" xr:uid="{00000000-0005-0000-0000-00006E3F0000}"/>
    <cellStyle name="Moneda 17 7 2" xfId="32519" xr:uid="{00000000-0005-0000-0000-00006F3F0000}"/>
    <cellStyle name="Moneda 17 8" xfId="20632" xr:uid="{00000000-0005-0000-0000-0000703F0000}"/>
    <cellStyle name="Moneda 17 8 2" xfId="33821" xr:uid="{00000000-0005-0000-0000-0000713F0000}"/>
    <cellStyle name="Moneda 17 9" xfId="35346" xr:uid="{00000000-0005-0000-0000-0000723F0000}"/>
    <cellStyle name="Moneda 18" xfId="13621" xr:uid="{00000000-0005-0000-0000-0000733F0000}"/>
    <cellStyle name="Moneda 18 10" xfId="22179" xr:uid="{00000000-0005-0000-0000-0000743F0000}"/>
    <cellStyle name="Moneda 18 2" xfId="14670" xr:uid="{00000000-0005-0000-0000-0000753F0000}"/>
    <cellStyle name="Moneda 18 2 2" xfId="27861" xr:uid="{00000000-0005-0000-0000-0000763F0000}"/>
    <cellStyle name="Moneda 18 3" xfId="15726" xr:uid="{00000000-0005-0000-0000-0000773F0000}"/>
    <cellStyle name="Moneda 18 3 2" xfId="28917" xr:uid="{00000000-0005-0000-0000-0000783F0000}"/>
    <cellStyle name="Moneda 18 4" xfId="16782" xr:uid="{00000000-0005-0000-0000-0000793F0000}"/>
    <cellStyle name="Moneda 18 4 2" xfId="29973" xr:uid="{00000000-0005-0000-0000-00007A3F0000}"/>
    <cellStyle name="Moneda 18 5" xfId="18063" xr:uid="{00000000-0005-0000-0000-00007B3F0000}"/>
    <cellStyle name="Moneda 18 5 2" xfId="31254" xr:uid="{00000000-0005-0000-0000-00007C3F0000}"/>
    <cellStyle name="Moneda 18 6" xfId="19349" xr:uid="{00000000-0005-0000-0000-00007D3F0000}"/>
    <cellStyle name="Moneda 18 6 2" xfId="32540" xr:uid="{00000000-0005-0000-0000-00007E3F0000}"/>
    <cellStyle name="Moneda 18 7" xfId="20653" xr:uid="{00000000-0005-0000-0000-00007F3F0000}"/>
    <cellStyle name="Moneda 18 7 2" xfId="33842" xr:uid="{00000000-0005-0000-0000-0000803F0000}"/>
    <cellStyle name="Moneda 18 8" xfId="35367" xr:uid="{00000000-0005-0000-0000-0000813F0000}"/>
    <cellStyle name="Moneda 18 9" xfId="26812" xr:uid="{00000000-0005-0000-0000-0000823F0000}"/>
    <cellStyle name="Moneda 19" xfId="14781" xr:uid="{00000000-0005-0000-0000-0000833F0000}"/>
    <cellStyle name="Moneda 19 2" xfId="15837" xr:uid="{00000000-0005-0000-0000-0000843F0000}"/>
    <cellStyle name="Moneda 19 2 2" xfId="29028" xr:uid="{00000000-0005-0000-0000-0000853F0000}"/>
    <cellStyle name="Moneda 19 3" xfId="16893" xr:uid="{00000000-0005-0000-0000-0000863F0000}"/>
    <cellStyle name="Moneda 19 3 2" xfId="30084" xr:uid="{00000000-0005-0000-0000-0000873F0000}"/>
    <cellStyle name="Moneda 19 4" xfId="18174" xr:uid="{00000000-0005-0000-0000-0000883F0000}"/>
    <cellStyle name="Moneda 19 4 2" xfId="31365" xr:uid="{00000000-0005-0000-0000-0000893F0000}"/>
    <cellStyle name="Moneda 19 5" xfId="19460" xr:uid="{00000000-0005-0000-0000-00008A3F0000}"/>
    <cellStyle name="Moneda 19 5 2" xfId="32651" xr:uid="{00000000-0005-0000-0000-00008B3F0000}"/>
    <cellStyle name="Moneda 19 6" xfId="20764" xr:uid="{00000000-0005-0000-0000-00008C3F0000}"/>
    <cellStyle name="Moneda 19 6 2" xfId="33953" xr:uid="{00000000-0005-0000-0000-00008D3F0000}"/>
    <cellStyle name="Moneda 19 7" xfId="35478" xr:uid="{00000000-0005-0000-0000-00008E3F0000}"/>
    <cellStyle name="Moneda 19 8" xfId="27972" xr:uid="{00000000-0005-0000-0000-00008F3F0000}"/>
    <cellStyle name="Moneda 19 9" xfId="22290" xr:uid="{00000000-0005-0000-0000-0000903F0000}"/>
    <cellStyle name="Moneda 2" xfId="8" xr:uid="{00000000-0005-0000-0000-0000913F0000}"/>
    <cellStyle name="Moneda 2 2" xfId="52" xr:uid="{00000000-0005-0000-0000-0000923F0000}"/>
    <cellStyle name="Moneda 2 2 2" xfId="183" xr:uid="{00000000-0005-0000-0000-0000933F0000}"/>
    <cellStyle name="Moneda 2 2 2 2" xfId="4479" xr:uid="{00000000-0005-0000-0000-0000943F0000}"/>
    <cellStyle name="Moneda 2 2 2 2 2" xfId="24994" xr:uid="{00000000-0005-0000-0000-0000953F0000}"/>
    <cellStyle name="Moneda 2 2 2 3" xfId="24851" xr:uid="{00000000-0005-0000-0000-0000963F0000}"/>
    <cellStyle name="Moneda 2 2 3" xfId="4478" xr:uid="{00000000-0005-0000-0000-0000973F0000}"/>
    <cellStyle name="Moneda 2 2 3 2" xfId="24993" xr:uid="{00000000-0005-0000-0000-0000983F0000}"/>
    <cellStyle name="Moneda 2 2 4" xfId="23246" xr:uid="{00000000-0005-0000-0000-0000993F0000}"/>
    <cellStyle name="Moneda 2 3" xfId="184" xr:uid="{00000000-0005-0000-0000-00009A3F0000}"/>
    <cellStyle name="Moneda 2 3 2" xfId="4480" xr:uid="{00000000-0005-0000-0000-00009B3F0000}"/>
    <cellStyle name="Moneda 2 3 2 2" xfId="24995" xr:uid="{00000000-0005-0000-0000-00009C3F0000}"/>
    <cellStyle name="Moneda 2 3 3" xfId="23254" xr:uid="{00000000-0005-0000-0000-00009D3F0000}"/>
    <cellStyle name="Moneda 2 4" xfId="4477" xr:uid="{00000000-0005-0000-0000-00009E3F0000}"/>
    <cellStyle name="Moneda 2 4 2" xfId="24992" xr:uid="{00000000-0005-0000-0000-00009F3F0000}"/>
    <cellStyle name="Moneda 2 5" xfId="23238" xr:uid="{00000000-0005-0000-0000-0000A03F0000}"/>
    <cellStyle name="Moneda 2 6" xfId="51" xr:uid="{00000000-0005-0000-0000-0000A13F0000}"/>
    <cellStyle name="Moneda 20" xfId="14785" xr:uid="{00000000-0005-0000-0000-0000A23F0000}"/>
    <cellStyle name="Moneda 20 2" xfId="15841" xr:uid="{00000000-0005-0000-0000-0000A33F0000}"/>
    <cellStyle name="Moneda 20 2 2" xfId="29032" xr:uid="{00000000-0005-0000-0000-0000A43F0000}"/>
    <cellStyle name="Moneda 20 3" xfId="16897" xr:uid="{00000000-0005-0000-0000-0000A53F0000}"/>
    <cellStyle name="Moneda 20 3 2" xfId="30088" xr:uid="{00000000-0005-0000-0000-0000A63F0000}"/>
    <cellStyle name="Moneda 20 4" xfId="18178" xr:uid="{00000000-0005-0000-0000-0000A73F0000}"/>
    <cellStyle name="Moneda 20 4 2" xfId="31369" xr:uid="{00000000-0005-0000-0000-0000A83F0000}"/>
    <cellStyle name="Moneda 20 5" xfId="19464" xr:uid="{00000000-0005-0000-0000-0000A93F0000}"/>
    <cellStyle name="Moneda 20 5 2" xfId="32655" xr:uid="{00000000-0005-0000-0000-0000AA3F0000}"/>
    <cellStyle name="Moneda 20 6" xfId="20768" xr:uid="{00000000-0005-0000-0000-0000AB3F0000}"/>
    <cellStyle name="Moneda 20 6 2" xfId="33957" xr:uid="{00000000-0005-0000-0000-0000AC3F0000}"/>
    <cellStyle name="Moneda 20 7" xfId="35482" xr:uid="{00000000-0005-0000-0000-0000AD3F0000}"/>
    <cellStyle name="Moneda 20 8" xfId="27976" xr:uid="{00000000-0005-0000-0000-0000AE3F0000}"/>
    <cellStyle name="Moneda 20 9" xfId="22294" xr:uid="{00000000-0005-0000-0000-0000AF3F0000}"/>
    <cellStyle name="Moneda 21" xfId="16905" xr:uid="{00000000-0005-0000-0000-0000B03F0000}"/>
    <cellStyle name="Moneda 21 2" xfId="18185" xr:uid="{00000000-0005-0000-0000-0000B13F0000}"/>
    <cellStyle name="Moneda 21 2 2" xfId="31376" xr:uid="{00000000-0005-0000-0000-0000B23F0000}"/>
    <cellStyle name="Moneda 21 3" xfId="19471" xr:uid="{00000000-0005-0000-0000-0000B33F0000}"/>
    <cellStyle name="Moneda 21 3 2" xfId="32662" xr:uid="{00000000-0005-0000-0000-0000B43F0000}"/>
    <cellStyle name="Moneda 21 4" xfId="20775" xr:uid="{00000000-0005-0000-0000-0000B53F0000}"/>
    <cellStyle name="Moneda 21 4 2" xfId="33964" xr:uid="{00000000-0005-0000-0000-0000B63F0000}"/>
    <cellStyle name="Moneda 21 5" xfId="35489" xr:uid="{00000000-0005-0000-0000-0000B73F0000}"/>
    <cellStyle name="Moneda 21 6" xfId="30096" xr:uid="{00000000-0005-0000-0000-0000B83F0000}"/>
    <cellStyle name="Moneda 21 7" xfId="22301" xr:uid="{00000000-0005-0000-0000-0000B93F0000}"/>
    <cellStyle name="Moneda 22" xfId="17124" xr:uid="{00000000-0005-0000-0000-0000BA3F0000}"/>
    <cellStyle name="Moneda 22 2" xfId="18404" xr:uid="{00000000-0005-0000-0000-0000BB3F0000}"/>
    <cellStyle name="Moneda 22 2 2" xfId="31595" xr:uid="{00000000-0005-0000-0000-0000BC3F0000}"/>
    <cellStyle name="Moneda 22 3" xfId="19690" xr:uid="{00000000-0005-0000-0000-0000BD3F0000}"/>
    <cellStyle name="Moneda 22 3 2" xfId="32881" xr:uid="{00000000-0005-0000-0000-0000BE3F0000}"/>
    <cellStyle name="Moneda 22 4" xfId="20994" xr:uid="{00000000-0005-0000-0000-0000BF3F0000}"/>
    <cellStyle name="Moneda 22 4 2" xfId="34183" xr:uid="{00000000-0005-0000-0000-0000C03F0000}"/>
    <cellStyle name="Moneda 22 5" xfId="35708" xr:uid="{00000000-0005-0000-0000-0000C13F0000}"/>
    <cellStyle name="Moneda 22 6" xfId="30315" xr:uid="{00000000-0005-0000-0000-0000C23F0000}"/>
    <cellStyle name="Moneda 22 7" xfId="22520" xr:uid="{00000000-0005-0000-0000-0000C33F0000}"/>
    <cellStyle name="Moneda 23" xfId="18405" xr:uid="{00000000-0005-0000-0000-0000C43F0000}"/>
    <cellStyle name="Moneda 23 2" xfId="19691" xr:uid="{00000000-0005-0000-0000-0000C53F0000}"/>
    <cellStyle name="Moneda 23 2 2" xfId="32882" xr:uid="{00000000-0005-0000-0000-0000C63F0000}"/>
    <cellStyle name="Moneda 23 3" xfId="20995" xr:uid="{00000000-0005-0000-0000-0000C73F0000}"/>
    <cellStyle name="Moneda 23 3 2" xfId="34184" xr:uid="{00000000-0005-0000-0000-0000C83F0000}"/>
    <cellStyle name="Moneda 23 4" xfId="35709" xr:uid="{00000000-0005-0000-0000-0000C93F0000}"/>
    <cellStyle name="Moneda 23 5" xfId="31596" xr:uid="{00000000-0005-0000-0000-0000CA3F0000}"/>
    <cellStyle name="Moneda 23 6" xfId="22521" xr:uid="{00000000-0005-0000-0000-0000CB3F0000}"/>
    <cellStyle name="Moneda 24" xfId="19711" xr:uid="{00000000-0005-0000-0000-0000CC3F0000}"/>
    <cellStyle name="Moneda 24 2" xfId="21014" xr:uid="{00000000-0005-0000-0000-0000CD3F0000}"/>
    <cellStyle name="Moneda 24 2 2" xfId="34203" xr:uid="{00000000-0005-0000-0000-0000CE3F0000}"/>
    <cellStyle name="Moneda 24 3" xfId="35728" xr:uid="{00000000-0005-0000-0000-0000CF3F0000}"/>
    <cellStyle name="Moneda 24 4" xfId="32901" xr:uid="{00000000-0005-0000-0000-0000D03F0000}"/>
    <cellStyle name="Moneda 24 5" xfId="22540" xr:uid="{00000000-0005-0000-0000-0000D13F0000}"/>
    <cellStyle name="Moneda 25" xfId="21018" xr:uid="{00000000-0005-0000-0000-0000D23F0000}"/>
    <cellStyle name="Moneda 25 2" xfId="35732" xr:uid="{00000000-0005-0000-0000-0000D33F0000}"/>
    <cellStyle name="Moneda 25 3" xfId="34207" xr:uid="{00000000-0005-0000-0000-0000D43F0000}"/>
    <cellStyle name="Moneda 25 4" xfId="22544" xr:uid="{00000000-0005-0000-0000-0000D53F0000}"/>
    <cellStyle name="Moneda 26" xfId="22773" xr:uid="{00000000-0005-0000-0000-0000D63F0000}"/>
    <cellStyle name="Moneda 26 2" xfId="35961" xr:uid="{00000000-0005-0000-0000-0000D73F0000}"/>
    <cellStyle name="Moneda 27" xfId="22782" xr:uid="{00000000-0005-0000-0000-0000D83F0000}"/>
    <cellStyle name="Moneda 27 2" xfId="35970" xr:uid="{00000000-0005-0000-0000-0000D93F0000}"/>
    <cellStyle name="Moneda 28" xfId="23006" xr:uid="{00000000-0005-0000-0000-0000DA3F0000}"/>
    <cellStyle name="Moneda 28 2" xfId="36194" xr:uid="{00000000-0005-0000-0000-0000DB3F0000}"/>
    <cellStyle name="Moneda 29" xfId="23245" xr:uid="{00000000-0005-0000-0000-0000DC3F0000}"/>
    <cellStyle name="Moneda 29 2" xfId="36431" xr:uid="{00000000-0005-0000-0000-0000DD3F0000}"/>
    <cellStyle name="Moneda 3" xfId="5" xr:uid="{00000000-0005-0000-0000-0000DE3F0000}"/>
    <cellStyle name="Moneda 3 10" xfId="12255" xr:uid="{00000000-0005-0000-0000-0000DF3F0000}"/>
    <cellStyle name="Moneda 3 10 10" xfId="25447" xr:uid="{00000000-0005-0000-0000-0000E03F0000}"/>
    <cellStyle name="Moneda 3 10 11" xfId="21753" xr:uid="{00000000-0005-0000-0000-0000E13F0000}"/>
    <cellStyle name="Moneda 3 10 2" xfId="13195" xr:uid="{00000000-0005-0000-0000-0000E23F0000}"/>
    <cellStyle name="Moneda 3 10 2 2" xfId="26386" xr:uid="{00000000-0005-0000-0000-0000E33F0000}"/>
    <cellStyle name="Moneda 3 10 3" xfId="14244" xr:uid="{00000000-0005-0000-0000-0000E43F0000}"/>
    <cellStyle name="Moneda 3 10 3 2" xfId="27435" xr:uid="{00000000-0005-0000-0000-0000E53F0000}"/>
    <cellStyle name="Moneda 3 10 4" xfId="15300" xr:uid="{00000000-0005-0000-0000-0000E63F0000}"/>
    <cellStyle name="Moneda 3 10 4 2" xfId="28491" xr:uid="{00000000-0005-0000-0000-0000E73F0000}"/>
    <cellStyle name="Moneda 3 10 5" xfId="16356" xr:uid="{00000000-0005-0000-0000-0000E83F0000}"/>
    <cellStyle name="Moneda 3 10 5 2" xfId="29547" xr:uid="{00000000-0005-0000-0000-0000E93F0000}"/>
    <cellStyle name="Moneda 3 10 6" xfId="17637" xr:uid="{00000000-0005-0000-0000-0000EA3F0000}"/>
    <cellStyle name="Moneda 3 10 6 2" xfId="30828" xr:uid="{00000000-0005-0000-0000-0000EB3F0000}"/>
    <cellStyle name="Moneda 3 10 7" xfId="18923" xr:uid="{00000000-0005-0000-0000-0000EC3F0000}"/>
    <cellStyle name="Moneda 3 10 7 2" xfId="32114" xr:uid="{00000000-0005-0000-0000-0000ED3F0000}"/>
    <cellStyle name="Moneda 3 10 8" xfId="20227" xr:uid="{00000000-0005-0000-0000-0000EE3F0000}"/>
    <cellStyle name="Moneda 3 10 8 2" xfId="33416" xr:uid="{00000000-0005-0000-0000-0000EF3F0000}"/>
    <cellStyle name="Moneda 3 10 9" xfId="34941" xr:uid="{00000000-0005-0000-0000-0000F03F0000}"/>
    <cellStyle name="Moneda 3 11" xfId="12262" xr:uid="{00000000-0005-0000-0000-0000F13F0000}"/>
    <cellStyle name="Moneda 3 11 10" xfId="25454" xr:uid="{00000000-0005-0000-0000-0000F23F0000}"/>
    <cellStyle name="Moneda 3 11 11" xfId="21760" xr:uid="{00000000-0005-0000-0000-0000F33F0000}"/>
    <cellStyle name="Moneda 3 11 2" xfId="13202" xr:uid="{00000000-0005-0000-0000-0000F43F0000}"/>
    <cellStyle name="Moneda 3 11 2 2" xfId="26393" xr:uid="{00000000-0005-0000-0000-0000F53F0000}"/>
    <cellStyle name="Moneda 3 11 3" xfId="14251" xr:uid="{00000000-0005-0000-0000-0000F63F0000}"/>
    <cellStyle name="Moneda 3 11 3 2" xfId="27442" xr:uid="{00000000-0005-0000-0000-0000F73F0000}"/>
    <cellStyle name="Moneda 3 11 4" xfId="15307" xr:uid="{00000000-0005-0000-0000-0000F83F0000}"/>
    <cellStyle name="Moneda 3 11 4 2" xfId="28498" xr:uid="{00000000-0005-0000-0000-0000F93F0000}"/>
    <cellStyle name="Moneda 3 11 5" xfId="16363" xr:uid="{00000000-0005-0000-0000-0000FA3F0000}"/>
    <cellStyle name="Moneda 3 11 5 2" xfId="29554" xr:uid="{00000000-0005-0000-0000-0000FB3F0000}"/>
    <cellStyle name="Moneda 3 11 6" xfId="17644" xr:uid="{00000000-0005-0000-0000-0000FC3F0000}"/>
    <cellStyle name="Moneda 3 11 6 2" xfId="30835" xr:uid="{00000000-0005-0000-0000-0000FD3F0000}"/>
    <cellStyle name="Moneda 3 11 7" xfId="18930" xr:uid="{00000000-0005-0000-0000-0000FE3F0000}"/>
    <cellStyle name="Moneda 3 11 7 2" xfId="32121" xr:uid="{00000000-0005-0000-0000-0000FF3F0000}"/>
    <cellStyle name="Moneda 3 11 8" xfId="20234" xr:uid="{00000000-0005-0000-0000-000000400000}"/>
    <cellStyle name="Moneda 3 11 8 2" xfId="33423" xr:uid="{00000000-0005-0000-0000-000001400000}"/>
    <cellStyle name="Moneda 3 11 9" xfId="34948" xr:uid="{00000000-0005-0000-0000-000002400000}"/>
    <cellStyle name="Moneda 3 12" xfId="12356" xr:uid="{00000000-0005-0000-0000-000003400000}"/>
    <cellStyle name="Moneda 3 12 10" xfId="25548" xr:uid="{00000000-0005-0000-0000-000004400000}"/>
    <cellStyle name="Moneda 3 12 11" xfId="21854" xr:uid="{00000000-0005-0000-0000-000005400000}"/>
    <cellStyle name="Moneda 3 12 2" xfId="13296" xr:uid="{00000000-0005-0000-0000-000006400000}"/>
    <cellStyle name="Moneda 3 12 2 2" xfId="26487" xr:uid="{00000000-0005-0000-0000-000007400000}"/>
    <cellStyle name="Moneda 3 12 3" xfId="14345" xr:uid="{00000000-0005-0000-0000-000008400000}"/>
    <cellStyle name="Moneda 3 12 3 2" xfId="27536" xr:uid="{00000000-0005-0000-0000-000009400000}"/>
    <cellStyle name="Moneda 3 12 4" xfId="15401" xr:uid="{00000000-0005-0000-0000-00000A400000}"/>
    <cellStyle name="Moneda 3 12 4 2" xfId="28592" xr:uid="{00000000-0005-0000-0000-00000B400000}"/>
    <cellStyle name="Moneda 3 12 5" xfId="16457" xr:uid="{00000000-0005-0000-0000-00000C400000}"/>
    <cellStyle name="Moneda 3 12 5 2" xfId="29648" xr:uid="{00000000-0005-0000-0000-00000D400000}"/>
    <cellStyle name="Moneda 3 12 6" xfId="17738" xr:uid="{00000000-0005-0000-0000-00000E400000}"/>
    <cellStyle name="Moneda 3 12 6 2" xfId="30929" xr:uid="{00000000-0005-0000-0000-00000F400000}"/>
    <cellStyle name="Moneda 3 12 7" xfId="19024" xr:uid="{00000000-0005-0000-0000-000010400000}"/>
    <cellStyle name="Moneda 3 12 7 2" xfId="32215" xr:uid="{00000000-0005-0000-0000-000011400000}"/>
    <cellStyle name="Moneda 3 12 8" xfId="20328" xr:uid="{00000000-0005-0000-0000-000012400000}"/>
    <cellStyle name="Moneda 3 12 8 2" xfId="33517" xr:uid="{00000000-0005-0000-0000-000013400000}"/>
    <cellStyle name="Moneda 3 12 9" xfId="35042" xr:uid="{00000000-0005-0000-0000-000014400000}"/>
    <cellStyle name="Moneda 3 13" xfId="12363" xr:uid="{00000000-0005-0000-0000-000015400000}"/>
    <cellStyle name="Moneda 3 13 10" xfId="25555" xr:uid="{00000000-0005-0000-0000-000016400000}"/>
    <cellStyle name="Moneda 3 13 11" xfId="21861" xr:uid="{00000000-0005-0000-0000-000017400000}"/>
    <cellStyle name="Moneda 3 13 2" xfId="13303" xr:uid="{00000000-0005-0000-0000-000018400000}"/>
    <cellStyle name="Moneda 3 13 2 2" xfId="26494" xr:uid="{00000000-0005-0000-0000-000019400000}"/>
    <cellStyle name="Moneda 3 13 3" xfId="14352" xr:uid="{00000000-0005-0000-0000-00001A400000}"/>
    <cellStyle name="Moneda 3 13 3 2" xfId="27543" xr:uid="{00000000-0005-0000-0000-00001B400000}"/>
    <cellStyle name="Moneda 3 13 4" xfId="15408" xr:uid="{00000000-0005-0000-0000-00001C400000}"/>
    <cellStyle name="Moneda 3 13 4 2" xfId="28599" xr:uid="{00000000-0005-0000-0000-00001D400000}"/>
    <cellStyle name="Moneda 3 13 5" xfId="16464" xr:uid="{00000000-0005-0000-0000-00001E400000}"/>
    <cellStyle name="Moneda 3 13 5 2" xfId="29655" xr:uid="{00000000-0005-0000-0000-00001F400000}"/>
    <cellStyle name="Moneda 3 13 6" xfId="17745" xr:uid="{00000000-0005-0000-0000-000020400000}"/>
    <cellStyle name="Moneda 3 13 6 2" xfId="30936" xr:uid="{00000000-0005-0000-0000-000021400000}"/>
    <cellStyle name="Moneda 3 13 7" xfId="19031" xr:uid="{00000000-0005-0000-0000-000022400000}"/>
    <cellStyle name="Moneda 3 13 7 2" xfId="32222" xr:uid="{00000000-0005-0000-0000-000023400000}"/>
    <cellStyle name="Moneda 3 13 8" xfId="20335" xr:uid="{00000000-0005-0000-0000-000024400000}"/>
    <cellStyle name="Moneda 3 13 8 2" xfId="33524" xr:uid="{00000000-0005-0000-0000-000025400000}"/>
    <cellStyle name="Moneda 3 13 9" xfId="35049" xr:uid="{00000000-0005-0000-0000-000026400000}"/>
    <cellStyle name="Moneda 3 14" xfId="12371" xr:uid="{00000000-0005-0000-0000-000027400000}"/>
    <cellStyle name="Moneda 3 14 10" xfId="25563" xr:uid="{00000000-0005-0000-0000-000028400000}"/>
    <cellStyle name="Moneda 3 14 11" xfId="21869" xr:uid="{00000000-0005-0000-0000-000029400000}"/>
    <cellStyle name="Moneda 3 14 2" xfId="13311" xr:uid="{00000000-0005-0000-0000-00002A400000}"/>
    <cellStyle name="Moneda 3 14 2 2" xfId="26502" xr:uid="{00000000-0005-0000-0000-00002B400000}"/>
    <cellStyle name="Moneda 3 14 3" xfId="14360" xr:uid="{00000000-0005-0000-0000-00002C400000}"/>
    <cellStyle name="Moneda 3 14 3 2" xfId="27551" xr:uid="{00000000-0005-0000-0000-00002D400000}"/>
    <cellStyle name="Moneda 3 14 4" xfId="15416" xr:uid="{00000000-0005-0000-0000-00002E400000}"/>
    <cellStyle name="Moneda 3 14 4 2" xfId="28607" xr:uid="{00000000-0005-0000-0000-00002F400000}"/>
    <cellStyle name="Moneda 3 14 5" xfId="16472" xr:uid="{00000000-0005-0000-0000-000030400000}"/>
    <cellStyle name="Moneda 3 14 5 2" xfId="29663" xr:uid="{00000000-0005-0000-0000-000031400000}"/>
    <cellStyle name="Moneda 3 14 6" xfId="17753" xr:uid="{00000000-0005-0000-0000-000032400000}"/>
    <cellStyle name="Moneda 3 14 6 2" xfId="30944" xr:uid="{00000000-0005-0000-0000-000033400000}"/>
    <cellStyle name="Moneda 3 14 7" xfId="19039" xr:uid="{00000000-0005-0000-0000-000034400000}"/>
    <cellStyle name="Moneda 3 14 7 2" xfId="32230" xr:uid="{00000000-0005-0000-0000-000035400000}"/>
    <cellStyle name="Moneda 3 14 8" xfId="20343" xr:uid="{00000000-0005-0000-0000-000036400000}"/>
    <cellStyle name="Moneda 3 14 8 2" xfId="33532" xr:uid="{00000000-0005-0000-0000-000037400000}"/>
    <cellStyle name="Moneda 3 14 9" xfId="35057" xr:uid="{00000000-0005-0000-0000-000038400000}"/>
    <cellStyle name="Moneda 3 15" xfId="12379" xr:uid="{00000000-0005-0000-0000-000039400000}"/>
    <cellStyle name="Moneda 3 15 10" xfId="25571" xr:uid="{00000000-0005-0000-0000-00003A400000}"/>
    <cellStyle name="Moneda 3 15 11" xfId="21877" xr:uid="{00000000-0005-0000-0000-00003B400000}"/>
    <cellStyle name="Moneda 3 15 2" xfId="13319" xr:uid="{00000000-0005-0000-0000-00003C400000}"/>
    <cellStyle name="Moneda 3 15 2 2" xfId="26510" xr:uid="{00000000-0005-0000-0000-00003D400000}"/>
    <cellStyle name="Moneda 3 15 3" xfId="14368" xr:uid="{00000000-0005-0000-0000-00003E400000}"/>
    <cellStyle name="Moneda 3 15 3 2" xfId="27559" xr:uid="{00000000-0005-0000-0000-00003F400000}"/>
    <cellStyle name="Moneda 3 15 4" xfId="15424" xr:uid="{00000000-0005-0000-0000-000040400000}"/>
    <cellStyle name="Moneda 3 15 4 2" xfId="28615" xr:uid="{00000000-0005-0000-0000-000041400000}"/>
    <cellStyle name="Moneda 3 15 5" xfId="16480" xr:uid="{00000000-0005-0000-0000-000042400000}"/>
    <cellStyle name="Moneda 3 15 5 2" xfId="29671" xr:uid="{00000000-0005-0000-0000-000043400000}"/>
    <cellStyle name="Moneda 3 15 6" xfId="17761" xr:uid="{00000000-0005-0000-0000-000044400000}"/>
    <cellStyle name="Moneda 3 15 6 2" xfId="30952" xr:uid="{00000000-0005-0000-0000-000045400000}"/>
    <cellStyle name="Moneda 3 15 7" xfId="19047" xr:uid="{00000000-0005-0000-0000-000046400000}"/>
    <cellStyle name="Moneda 3 15 7 2" xfId="32238" xr:uid="{00000000-0005-0000-0000-000047400000}"/>
    <cellStyle name="Moneda 3 15 8" xfId="20351" xr:uid="{00000000-0005-0000-0000-000048400000}"/>
    <cellStyle name="Moneda 3 15 8 2" xfId="33540" xr:uid="{00000000-0005-0000-0000-000049400000}"/>
    <cellStyle name="Moneda 3 15 9" xfId="35065" xr:uid="{00000000-0005-0000-0000-00004A400000}"/>
    <cellStyle name="Moneda 3 16" xfId="12395" xr:uid="{00000000-0005-0000-0000-00004B400000}"/>
    <cellStyle name="Moneda 3 16 10" xfId="25587" xr:uid="{00000000-0005-0000-0000-00004C400000}"/>
    <cellStyle name="Moneda 3 16 11" xfId="21892" xr:uid="{00000000-0005-0000-0000-00004D400000}"/>
    <cellStyle name="Moneda 3 16 2" xfId="13334" xr:uid="{00000000-0005-0000-0000-00004E400000}"/>
    <cellStyle name="Moneda 3 16 2 2" xfId="26525" xr:uid="{00000000-0005-0000-0000-00004F400000}"/>
    <cellStyle name="Moneda 3 16 3" xfId="14383" xr:uid="{00000000-0005-0000-0000-000050400000}"/>
    <cellStyle name="Moneda 3 16 3 2" xfId="27574" xr:uid="{00000000-0005-0000-0000-000051400000}"/>
    <cellStyle name="Moneda 3 16 4" xfId="15439" xr:uid="{00000000-0005-0000-0000-000052400000}"/>
    <cellStyle name="Moneda 3 16 4 2" xfId="28630" xr:uid="{00000000-0005-0000-0000-000053400000}"/>
    <cellStyle name="Moneda 3 16 5" xfId="16495" xr:uid="{00000000-0005-0000-0000-000054400000}"/>
    <cellStyle name="Moneda 3 16 5 2" xfId="29686" xr:uid="{00000000-0005-0000-0000-000055400000}"/>
    <cellStyle name="Moneda 3 16 6" xfId="17776" xr:uid="{00000000-0005-0000-0000-000056400000}"/>
    <cellStyle name="Moneda 3 16 6 2" xfId="30967" xr:uid="{00000000-0005-0000-0000-000057400000}"/>
    <cellStyle name="Moneda 3 16 7" xfId="19062" xr:uid="{00000000-0005-0000-0000-000058400000}"/>
    <cellStyle name="Moneda 3 16 7 2" xfId="32253" xr:uid="{00000000-0005-0000-0000-000059400000}"/>
    <cellStyle name="Moneda 3 16 8" xfId="20366" xr:uid="{00000000-0005-0000-0000-00005A400000}"/>
    <cellStyle name="Moneda 3 16 8 2" xfId="33555" xr:uid="{00000000-0005-0000-0000-00005B400000}"/>
    <cellStyle name="Moneda 3 16 9" xfId="35080" xr:uid="{00000000-0005-0000-0000-00005C400000}"/>
    <cellStyle name="Moneda 3 17" xfId="12414" xr:uid="{00000000-0005-0000-0000-00005D400000}"/>
    <cellStyle name="Moneda 3 17 10" xfId="25606" xr:uid="{00000000-0005-0000-0000-00005E400000}"/>
    <cellStyle name="Moneda 3 17 11" xfId="21910" xr:uid="{00000000-0005-0000-0000-00005F400000}"/>
    <cellStyle name="Moneda 3 17 2" xfId="13352" xr:uid="{00000000-0005-0000-0000-000060400000}"/>
    <cellStyle name="Moneda 3 17 2 2" xfId="26543" xr:uid="{00000000-0005-0000-0000-000061400000}"/>
    <cellStyle name="Moneda 3 17 3" xfId="14401" xr:uid="{00000000-0005-0000-0000-000062400000}"/>
    <cellStyle name="Moneda 3 17 3 2" xfId="27592" xr:uid="{00000000-0005-0000-0000-000063400000}"/>
    <cellStyle name="Moneda 3 17 4" xfId="15457" xr:uid="{00000000-0005-0000-0000-000064400000}"/>
    <cellStyle name="Moneda 3 17 4 2" xfId="28648" xr:uid="{00000000-0005-0000-0000-000065400000}"/>
    <cellStyle name="Moneda 3 17 5" xfId="16513" xr:uid="{00000000-0005-0000-0000-000066400000}"/>
    <cellStyle name="Moneda 3 17 5 2" xfId="29704" xr:uid="{00000000-0005-0000-0000-000067400000}"/>
    <cellStyle name="Moneda 3 17 6" xfId="17794" xr:uid="{00000000-0005-0000-0000-000068400000}"/>
    <cellStyle name="Moneda 3 17 6 2" xfId="30985" xr:uid="{00000000-0005-0000-0000-000069400000}"/>
    <cellStyle name="Moneda 3 17 7" xfId="19080" xr:uid="{00000000-0005-0000-0000-00006A400000}"/>
    <cellStyle name="Moneda 3 17 7 2" xfId="32271" xr:uid="{00000000-0005-0000-0000-00006B400000}"/>
    <cellStyle name="Moneda 3 17 8" xfId="20384" xr:uid="{00000000-0005-0000-0000-00006C400000}"/>
    <cellStyle name="Moneda 3 17 8 2" xfId="33573" xr:uid="{00000000-0005-0000-0000-00006D400000}"/>
    <cellStyle name="Moneda 3 17 9" xfId="35098" xr:uid="{00000000-0005-0000-0000-00006E400000}"/>
    <cellStyle name="Moneda 3 18" xfId="12427" xr:uid="{00000000-0005-0000-0000-00006F400000}"/>
    <cellStyle name="Moneda 3 18 10" xfId="25619" xr:uid="{00000000-0005-0000-0000-000070400000}"/>
    <cellStyle name="Moneda 3 18 11" xfId="21921" xr:uid="{00000000-0005-0000-0000-000071400000}"/>
    <cellStyle name="Moneda 3 18 2" xfId="13363" xr:uid="{00000000-0005-0000-0000-000072400000}"/>
    <cellStyle name="Moneda 3 18 2 2" xfId="26554" xr:uid="{00000000-0005-0000-0000-000073400000}"/>
    <cellStyle name="Moneda 3 18 3" xfId="14412" xr:uid="{00000000-0005-0000-0000-000074400000}"/>
    <cellStyle name="Moneda 3 18 3 2" xfId="27603" xr:uid="{00000000-0005-0000-0000-000075400000}"/>
    <cellStyle name="Moneda 3 18 4" xfId="15468" xr:uid="{00000000-0005-0000-0000-000076400000}"/>
    <cellStyle name="Moneda 3 18 4 2" xfId="28659" xr:uid="{00000000-0005-0000-0000-000077400000}"/>
    <cellStyle name="Moneda 3 18 5" xfId="16524" xr:uid="{00000000-0005-0000-0000-000078400000}"/>
    <cellStyle name="Moneda 3 18 5 2" xfId="29715" xr:uid="{00000000-0005-0000-0000-000079400000}"/>
    <cellStyle name="Moneda 3 18 6" xfId="17805" xr:uid="{00000000-0005-0000-0000-00007A400000}"/>
    <cellStyle name="Moneda 3 18 6 2" xfId="30996" xr:uid="{00000000-0005-0000-0000-00007B400000}"/>
    <cellStyle name="Moneda 3 18 7" xfId="19091" xr:uid="{00000000-0005-0000-0000-00007C400000}"/>
    <cellStyle name="Moneda 3 18 7 2" xfId="32282" xr:uid="{00000000-0005-0000-0000-00007D400000}"/>
    <cellStyle name="Moneda 3 18 8" xfId="20395" xr:uid="{00000000-0005-0000-0000-00007E400000}"/>
    <cellStyle name="Moneda 3 18 8 2" xfId="33584" xr:uid="{00000000-0005-0000-0000-00007F400000}"/>
    <cellStyle name="Moneda 3 18 9" xfId="35109" xr:uid="{00000000-0005-0000-0000-000080400000}"/>
    <cellStyle name="Moneda 3 19" xfId="12541" xr:uid="{00000000-0005-0000-0000-000081400000}"/>
    <cellStyle name="Moneda 3 19 10" xfId="25733" xr:uid="{00000000-0005-0000-0000-000082400000}"/>
    <cellStyle name="Moneda 3 19 11" xfId="22035" xr:uid="{00000000-0005-0000-0000-000083400000}"/>
    <cellStyle name="Moneda 3 19 2" xfId="13477" xr:uid="{00000000-0005-0000-0000-000084400000}"/>
    <cellStyle name="Moneda 3 19 2 2" xfId="26668" xr:uid="{00000000-0005-0000-0000-000085400000}"/>
    <cellStyle name="Moneda 3 19 3" xfId="14526" xr:uid="{00000000-0005-0000-0000-000086400000}"/>
    <cellStyle name="Moneda 3 19 3 2" xfId="27717" xr:uid="{00000000-0005-0000-0000-000087400000}"/>
    <cellStyle name="Moneda 3 19 4" xfId="15582" xr:uid="{00000000-0005-0000-0000-000088400000}"/>
    <cellStyle name="Moneda 3 19 4 2" xfId="28773" xr:uid="{00000000-0005-0000-0000-000089400000}"/>
    <cellStyle name="Moneda 3 19 5" xfId="16638" xr:uid="{00000000-0005-0000-0000-00008A400000}"/>
    <cellStyle name="Moneda 3 19 5 2" xfId="29829" xr:uid="{00000000-0005-0000-0000-00008B400000}"/>
    <cellStyle name="Moneda 3 19 6" xfId="17919" xr:uid="{00000000-0005-0000-0000-00008C400000}"/>
    <cellStyle name="Moneda 3 19 6 2" xfId="31110" xr:uid="{00000000-0005-0000-0000-00008D400000}"/>
    <cellStyle name="Moneda 3 19 7" xfId="19205" xr:uid="{00000000-0005-0000-0000-00008E400000}"/>
    <cellStyle name="Moneda 3 19 7 2" xfId="32396" xr:uid="{00000000-0005-0000-0000-00008F400000}"/>
    <cellStyle name="Moneda 3 19 8" xfId="20509" xr:uid="{00000000-0005-0000-0000-000090400000}"/>
    <cellStyle name="Moneda 3 19 8 2" xfId="33698" xr:uid="{00000000-0005-0000-0000-000091400000}"/>
    <cellStyle name="Moneda 3 19 9" xfId="35223" xr:uid="{00000000-0005-0000-0000-000092400000}"/>
    <cellStyle name="Moneda 3 2" xfId="9" xr:uid="{00000000-0005-0000-0000-000093400000}"/>
    <cellStyle name="Moneda 3 2 10" xfId="12549" xr:uid="{00000000-0005-0000-0000-000094400000}"/>
    <cellStyle name="Moneda 3 2 10 10" xfId="25741" xr:uid="{00000000-0005-0000-0000-000095400000}"/>
    <cellStyle name="Moneda 3 2 10 11" xfId="22043" xr:uid="{00000000-0005-0000-0000-000096400000}"/>
    <cellStyle name="Moneda 3 2 10 2" xfId="13485" xr:uid="{00000000-0005-0000-0000-000097400000}"/>
    <cellStyle name="Moneda 3 2 10 2 2" xfId="26676" xr:uid="{00000000-0005-0000-0000-000098400000}"/>
    <cellStyle name="Moneda 3 2 10 3" xfId="14534" xr:uid="{00000000-0005-0000-0000-000099400000}"/>
    <cellStyle name="Moneda 3 2 10 3 2" xfId="27725" xr:uid="{00000000-0005-0000-0000-00009A400000}"/>
    <cellStyle name="Moneda 3 2 10 4" xfId="15590" xr:uid="{00000000-0005-0000-0000-00009B400000}"/>
    <cellStyle name="Moneda 3 2 10 4 2" xfId="28781" xr:uid="{00000000-0005-0000-0000-00009C400000}"/>
    <cellStyle name="Moneda 3 2 10 5" xfId="16646" xr:uid="{00000000-0005-0000-0000-00009D400000}"/>
    <cellStyle name="Moneda 3 2 10 5 2" xfId="29837" xr:uid="{00000000-0005-0000-0000-00009E400000}"/>
    <cellStyle name="Moneda 3 2 10 6" xfId="17927" xr:uid="{00000000-0005-0000-0000-00009F400000}"/>
    <cellStyle name="Moneda 3 2 10 6 2" xfId="31118" xr:uid="{00000000-0005-0000-0000-0000A0400000}"/>
    <cellStyle name="Moneda 3 2 10 7" xfId="19213" xr:uid="{00000000-0005-0000-0000-0000A1400000}"/>
    <cellStyle name="Moneda 3 2 10 7 2" xfId="32404" xr:uid="{00000000-0005-0000-0000-0000A2400000}"/>
    <cellStyle name="Moneda 3 2 10 8" xfId="20517" xr:uid="{00000000-0005-0000-0000-0000A3400000}"/>
    <cellStyle name="Moneda 3 2 10 8 2" xfId="33706" xr:uid="{00000000-0005-0000-0000-0000A4400000}"/>
    <cellStyle name="Moneda 3 2 10 9" xfId="35231" xr:uid="{00000000-0005-0000-0000-0000A5400000}"/>
    <cellStyle name="Moneda 3 2 11" xfId="13636" xr:uid="{00000000-0005-0000-0000-0000A6400000}"/>
    <cellStyle name="Moneda 3 2 11 10" xfId="22194" xr:uid="{00000000-0005-0000-0000-0000A7400000}"/>
    <cellStyle name="Moneda 3 2 11 2" xfId="14685" xr:uid="{00000000-0005-0000-0000-0000A8400000}"/>
    <cellStyle name="Moneda 3 2 11 2 2" xfId="27876" xr:uid="{00000000-0005-0000-0000-0000A9400000}"/>
    <cellStyle name="Moneda 3 2 11 3" xfId="15741" xr:uid="{00000000-0005-0000-0000-0000AA400000}"/>
    <cellStyle name="Moneda 3 2 11 3 2" xfId="28932" xr:uid="{00000000-0005-0000-0000-0000AB400000}"/>
    <cellStyle name="Moneda 3 2 11 4" xfId="16797" xr:uid="{00000000-0005-0000-0000-0000AC400000}"/>
    <cellStyle name="Moneda 3 2 11 4 2" xfId="29988" xr:uid="{00000000-0005-0000-0000-0000AD400000}"/>
    <cellStyle name="Moneda 3 2 11 5" xfId="18078" xr:uid="{00000000-0005-0000-0000-0000AE400000}"/>
    <cellStyle name="Moneda 3 2 11 5 2" xfId="31269" xr:uid="{00000000-0005-0000-0000-0000AF400000}"/>
    <cellStyle name="Moneda 3 2 11 6" xfId="19364" xr:uid="{00000000-0005-0000-0000-0000B0400000}"/>
    <cellStyle name="Moneda 3 2 11 6 2" xfId="32555" xr:uid="{00000000-0005-0000-0000-0000B1400000}"/>
    <cellStyle name="Moneda 3 2 11 7" xfId="20668" xr:uid="{00000000-0005-0000-0000-0000B2400000}"/>
    <cellStyle name="Moneda 3 2 11 7 2" xfId="33857" xr:uid="{00000000-0005-0000-0000-0000B3400000}"/>
    <cellStyle name="Moneda 3 2 11 8" xfId="35382" xr:uid="{00000000-0005-0000-0000-0000B4400000}"/>
    <cellStyle name="Moneda 3 2 11 9" xfId="26827" xr:uid="{00000000-0005-0000-0000-0000B5400000}"/>
    <cellStyle name="Moneda 3 2 12" xfId="12726" xr:uid="{00000000-0005-0000-0000-0000B6400000}"/>
    <cellStyle name="Moneda 3 2 12 2" xfId="16919" xr:uid="{00000000-0005-0000-0000-0000B7400000}"/>
    <cellStyle name="Moneda 3 2 12 2 2" xfId="30110" xr:uid="{00000000-0005-0000-0000-0000B8400000}"/>
    <cellStyle name="Moneda 3 2 12 3" xfId="18199" xr:uid="{00000000-0005-0000-0000-0000B9400000}"/>
    <cellStyle name="Moneda 3 2 12 3 2" xfId="31390" xr:uid="{00000000-0005-0000-0000-0000BA400000}"/>
    <cellStyle name="Moneda 3 2 12 4" xfId="19485" xr:uid="{00000000-0005-0000-0000-0000BB400000}"/>
    <cellStyle name="Moneda 3 2 12 4 2" xfId="32676" xr:uid="{00000000-0005-0000-0000-0000BC400000}"/>
    <cellStyle name="Moneda 3 2 12 5" xfId="20789" xr:uid="{00000000-0005-0000-0000-0000BD400000}"/>
    <cellStyle name="Moneda 3 2 12 5 2" xfId="33978" xr:uid="{00000000-0005-0000-0000-0000BE400000}"/>
    <cellStyle name="Moneda 3 2 12 6" xfId="35503" xr:uid="{00000000-0005-0000-0000-0000BF400000}"/>
    <cellStyle name="Moneda 3 2 12 7" xfId="25917" xr:uid="{00000000-0005-0000-0000-0000C0400000}"/>
    <cellStyle name="Moneda 3 2 12 8" xfId="22315" xr:uid="{00000000-0005-0000-0000-0000C1400000}"/>
    <cellStyle name="Moneda 3 2 13" xfId="13775" xr:uid="{00000000-0005-0000-0000-0000C2400000}"/>
    <cellStyle name="Moneda 3 2 13 2" xfId="21034" xr:uid="{00000000-0005-0000-0000-0000C3400000}"/>
    <cellStyle name="Moneda 3 2 13 2 2" xfId="34223" xr:uid="{00000000-0005-0000-0000-0000C4400000}"/>
    <cellStyle name="Moneda 3 2 13 3" xfId="35748" xr:uid="{00000000-0005-0000-0000-0000C5400000}"/>
    <cellStyle name="Moneda 3 2 13 4" xfId="26966" xr:uid="{00000000-0005-0000-0000-0000C6400000}"/>
    <cellStyle name="Moneda 3 2 13 5" xfId="22560" xr:uid="{00000000-0005-0000-0000-0000C7400000}"/>
    <cellStyle name="Moneda 3 2 14" xfId="14831" xr:uid="{00000000-0005-0000-0000-0000C8400000}"/>
    <cellStyle name="Moneda 3 2 14 2" xfId="35988" xr:uid="{00000000-0005-0000-0000-0000C9400000}"/>
    <cellStyle name="Moneda 3 2 14 3" xfId="28022" xr:uid="{00000000-0005-0000-0000-0000CA400000}"/>
    <cellStyle name="Moneda 3 2 14 4" xfId="22800" xr:uid="{00000000-0005-0000-0000-0000CB400000}"/>
    <cellStyle name="Moneda 3 2 15" xfId="15887" xr:uid="{00000000-0005-0000-0000-0000CC400000}"/>
    <cellStyle name="Moneda 3 2 15 2" xfId="36218" xr:uid="{00000000-0005-0000-0000-0000CD400000}"/>
    <cellStyle name="Moneda 3 2 15 3" xfId="29078" xr:uid="{00000000-0005-0000-0000-0000CE400000}"/>
    <cellStyle name="Moneda 3 2 15 4" xfId="23030" xr:uid="{00000000-0005-0000-0000-0000CF400000}"/>
    <cellStyle name="Moneda 3 2 16" xfId="17168" xr:uid="{00000000-0005-0000-0000-0000D0400000}"/>
    <cellStyle name="Moneda 3 2 16 2" xfId="36473" xr:uid="{00000000-0005-0000-0000-0000D1400000}"/>
    <cellStyle name="Moneda 3 2 16 3" xfId="30359" xr:uid="{00000000-0005-0000-0000-0000D2400000}"/>
    <cellStyle name="Moneda 3 2 16 4" xfId="23294" xr:uid="{00000000-0005-0000-0000-0000D3400000}"/>
    <cellStyle name="Moneda 3 2 17" xfId="18454" xr:uid="{00000000-0005-0000-0000-0000D4400000}"/>
    <cellStyle name="Moneda 3 2 17 2" xfId="36728" xr:uid="{00000000-0005-0000-0000-0000D5400000}"/>
    <cellStyle name="Moneda 3 2 17 3" xfId="31645" xr:uid="{00000000-0005-0000-0000-0000D6400000}"/>
    <cellStyle name="Moneda 3 2 17 4" xfId="23549" xr:uid="{00000000-0005-0000-0000-0000D7400000}"/>
    <cellStyle name="Moneda 3 2 18" xfId="19758" xr:uid="{00000000-0005-0000-0000-0000D8400000}"/>
    <cellStyle name="Moneda 3 2 18 2" xfId="36957" xr:uid="{00000000-0005-0000-0000-0000D9400000}"/>
    <cellStyle name="Moneda 3 2 18 3" xfId="32947" xr:uid="{00000000-0005-0000-0000-0000DA400000}"/>
    <cellStyle name="Moneda 3 2 18 4" xfId="23778" xr:uid="{00000000-0005-0000-0000-0000DB400000}"/>
    <cellStyle name="Moneda 3 2 19" xfId="24007" xr:uid="{00000000-0005-0000-0000-0000DC400000}"/>
    <cellStyle name="Moneda 3 2 19 2" xfId="37186" xr:uid="{00000000-0005-0000-0000-0000DD400000}"/>
    <cellStyle name="Moneda 3 2 2" xfId="11962" xr:uid="{00000000-0005-0000-0000-0000DE400000}"/>
    <cellStyle name="Moneda 3 2 2 10" xfId="12905" xr:uid="{00000000-0005-0000-0000-0000DF400000}"/>
    <cellStyle name="Moneda 3 2 2 10 2" xfId="16935" xr:uid="{00000000-0005-0000-0000-0000E0400000}"/>
    <cellStyle name="Moneda 3 2 2 10 2 2" xfId="30126" xr:uid="{00000000-0005-0000-0000-0000E1400000}"/>
    <cellStyle name="Moneda 3 2 2 10 3" xfId="18215" xr:uid="{00000000-0005-0000-0000-0000E2400000}"/>
    <cellStyle name="Moneda 3 2 2 10 3 2" xfId="31406" xr:uid="{00000000-0005-0000-0000-0000E3400000}"/>
    <cellStyle name="Moneda 3 2 2 10 4" xfId="19501" xr:uid="{00000000-0005-0000-0000-0000E4400000}"/>
    <cellStyle name="Moneda 3 2 2 10 4 2" xfId="32692" xr:uid="{00000000-0005-0000-0000-0000E5400000}"/>
    <cellStyle name="Moneda 3 2 2 10 5" xfId="20805" xr:uid="{00000000-0005-0000-0000-0000E6400000}"/>
    <cellStyle name="Moneda 3 2 2 10 5 2" xfId="33994" xr:uid="{00000000-0005-0000-0000-0000E7400000}"/>
    <cellStyle name="Moneda 3 2 2 10 6" xfId="35519" xr:uid="{00000000-0005-0000-0000-0000E8400000}"/>
    <cellStyle name="Moneda 3 2 2 10 7" xfId="26096" xr:uid="{00000000-0005-0000-0000-0000E9400000}"/>
    <cellStyle name="Moneda 3 2 2 10 8" xfId="22331" xr:uid="{00000000-0005-0000-0000-0000EA400000}"/>
    <cellStyle name="Moneda 3 2 2 11" xfId="13954" xr:uid="{00000000-0005-0000-0000-0000EB400000}"/>
    <cellStyle name="Moneda 3 2 2 11 2" xfId="21050" xr:uid="{00000000-0005-0000-0000-0000EC400000}"/>
    <cellStyle name="Moneda 3 2 2 11 2 2" xfId="34239" xr:uid="{00000000-0005-0000-0000-0000ED400000}"/>
    <cellStyle name="Moneda 3 2 2 11 3" xfId="35764" xr:uid="{00000000-0005-0000-0000-0000EE400000}"/>
    <cellStyle name="Moneda 3 2 2 11 4" xfId="27145" xr:uid="{00000000-0005-0000-0000-0000EF400000}"/>
    <cellStyle name="Moneda 3 2 2 11 5" xfId="22576" xr:uid="{00000000-0005-0000-0000-0000F0400000}"/>
    <cellStyle name="Moneda 3 2 2 12" xfId="15010" xr:uid="{00000000-0005-0000-0000-0000F1400000}"/>
    <cellStyle name="Moneda 3 2 2 12 2" xfId="36004" xr:uid="{00000000-0005-0000-0000-0000F2400000}"/>
    <cellStyle name="Moneda 3 2 2 12 3" xfId="28201" xr:uid="{00000000-0005-0000-0000-0000F3400000}"/>
    <cellStyle name="Moneda 3 2 2 12 4" xfId="22816" xr:uid="{00000000-0005-0000-0000-0000F4400000}"/>
    <cellStyle name="Moneda 3 2 2 13" xfId="16066" xr:uid="{00000000-0005-0000-0000-0000F5400000}"/>
    <cellStyle name="Moneda 3 2 2 13 2" xfId="36234" xr:uid="{00000000-0005-0000-0000-0000F6400000}"/>
    <cellStyle name="Moneda 3 2 2 13 3" xfId="29257" xr:uid="{00000000-0005-0000-0000-0000F7400000}"/>
    <cellStyle name="Moneda 3 2 2 13 4" xfId="23046" xr:uid="{00000000-0005-0000-0000-0000F8400000}"/>
    <cellStyle name="Moneda 3 2 2 14" xfId="17347" xr:uid="{00000000-0005-0000-0000-0000F9400000}"/>
    <cellStyle name="Moneda 3 2 2 14 2" xfId="36489" xr:uid="{00000000-0005-0000-0000-0000FA400000}"/>
    <cellStyle name="Moneda 3 2 2 14 3" xfId="30538" xr:uid="{00000000-0005-0000-0000-0000FB400000}"/>
    <cellStyle name="Moneda 3 2 2 14 4" xfId="23310" xr:uid="{00000000-0005-0000-0000-0000FC400000}"/>
    <cellStyle name="Moneda 3 2 2 15" xfId="18633" xr:uid="{00000000-0005-0000-0000-0000FD400000}"/>
    <cellStyle name="Moneda 3 2 2 15 2" xfId="36744" xr:uid="{00000000-0005-0000-0000-0000FE400000}"/>
    <cellStyle name="Moneda 3 2 2 15 3" xfId="31824" xr:uid="{00000000-0005-0000-0000-0000FF400000}"/>
    <cellStyle name="Moneda 3 2 2 15 4" xfId="23565" xr:uid="{00000000-0005-0000-0000-000000410000}"/>
    <cellStyle name="Moneda 3 2 2 16" xfId="19937" xr:uid="{00000000-0005-0000-0000-000001410000}"/>
    <cellStyle name="Moneda 3 2 2 16 2" xfId="36973" xr:uid="{00000000-0005-0000-0000-000002410000}"/>
    <cellStyle name="Moneda 3 2 2 16 3" xfId="33126" xr:uid="{00000000-0005-0000-0000-000003410000}"/>
    <cellStyle name="Moneda 3 2 2 16 4" xfId="23794" xr:uid="{00000000-0005-0000-0000-000004410000}"/>
    <cellStyle name="Moneda 3 2 2 17" xfId="24023" xr:uid="{00000000-0005-0000-0000-000005410000}"/>
    <cellStyle name="Moneda 3 2 2 17 2" xfId="37202" xr:uid="{00000000-0005-0000-0000-000006410000}"/>
    <cellStyle name="Moneda 3 2 2 18" xfId="24252" xr:uid="{00000000-0005-0000-0000-000007410000}"/>
    <cellStyle name="Moneda 3 2 2 18 2" xfId="37431" xr:uid="{00000000-0005-0000-0000-000008410000}"/>
    <cellStyle name="Moneda 3 2 2 19" xfId="24503" xr:uid="{00000000-0005-0000-0000-000009410000}"/>
    <cellStyle name="Moneda 3 2 2 19 2" xfId="37682" xr:uid="{00000000-0005-0000-0000-00000A410000}"/>
    <cellStyle name="Moneda 3 2 2 2" xfId="12042" xr:uid="{00000000-0005-0000-0000-00000B410000}"/>
    <cellStyle name="Moneda 3 2 2 2 10" xfId="15088" xr:uid="{00000000-0005-0000-0000-00000C410000}"/>
    <cellStyle name="Moneda 3 2 2 2 10 2" xfId="36068" xr:uid="{00000000-0005-0000-0000-00000D410000}"/>
    <cellStyle name="Moneda 3 2 2 2 10 3" xfId="28279" xr:uid="{00000000-0005-0000-0000-00000E410000}"/>
    <cellStyle name="Moneda 3 2 2 2 10 4" xfId="22880" xr:uid="{00000000-0005-0000-0000-00000F410000}"/>
    <cellStyle name="Moneda 3 2 2 2 11" xfId="16144" xr:uid="{00000000-0005-0000-0000-000010410000}"/>
    <cellStyle name="Moneda 3 2 2 2 11 2" xfId="36298" xr:uid="{00000000-0005-0000-0000-000011410000}"/>
    <cellStyle name="Moneda 3 2 2 2 11 3" xfId="29335" xr:uid="{00000000-0005-0000-0000-000012410000}"/>
    <cellStyle name="Moneda 3 2 2 2 11 4" xfId="23110" xr:uid="{00000000-0005-0000-0000-000013410000}"/>
    <cellStyle name="Moneda 3 2 2 2 12" xfId="17425" xr:uid="{00000000-0005-0000-0000-000014410000}"/>
    <cellStyle name="Moneda 3 2 2 2 12 2" xfId="36553" xr:uid="{00000000-0005-0000-0000-000015410000}"/>
    <cellStyle name="Moneda 3 2 2 2 12 3" xfId="30616" xr:uid="{00000000-0005-0000-0000-000016410000}"/>
    <cellStyle name="Moneda 3 2 2 2 12 4" xfId="23374" xr:uid="{00000000-0005-0000-0000-000017410000}"/>
    <cellStyle name="Moneda 3 2 2 2 13" xfId="18711" xr:uid="{00000000-0005-0000-0000-000018410000}"/>
    <cellStyle name="Moneda 3 2 2 2 13 2" xfId="36808" xr:uid="{00000000-0005-0000-0000-000019410000}"/>
    <cellStyle name="Moneda 3 2 2 2 13 3" xfId="31902" xr:uid="{00000000-0005-0000-0000-00001A410000}"/>
    <cellStyle name="Moneda 3 2 2 2 13 4" xfId="23629" xr:uid="{00000000-0005-0000-0000-00001B410000}"/>
    <cellStyle name="Moneda 3 2 2 2 14" xfId="20015" xr:uid="{00000000-0005-0000-0000-00001C410000}"/>
    <cellStyle name="Moneda 3 2 2 2 14 2" xfId="37037" xr:uid="{00000000-0005-0000-0000-00001D410000}"/>
    <cellStyle name="Moneda 3 2 2 2 14 3" xfId="33204" xr:uid="{00000000-0005-0000-0000-00001E410000}"/>
    <cellStyle name="Moneda 3 2 2 2 14 4" xfId="23858" xr:uid="{00000000-0005-0000-0000-00001F410000}"/>
    <cellStyle name="Moneda 3 2 2 2 15" xfId="24087" xr:uid="{00000000-0005-0000-0000-000020410000}"/>
    <cellStyle name="Moneda 3 2 2 2 15 2" xfId="37266" xr:uid="{00000000-0005-0000-0000-000021410000}"/>
    <cellStyle name="Moneda 3 2 2 2 16" xfId="24316" xr:uid="{00000000-0005-0000-0000-000022410000}"/>
    <cellStyle name="Moneda 3 2 2 2 16 2" xfId="37495" xr:uid="{00000000-0005-0000-0000-000023410000}"/>
    <cellStyle name="Moneda 3 2 2 2 17" xfId="24567" xr:uid="{00000000-0005-0000-0000-000024410000}"/>
    <cellStyle name="Moneda 3 2 2 2 17 2" xfId="37746" xr:uid="{00000000-0005-0000-0000-000025410000}"/>
    <cellStyle name="Moneda 3 2 2 2 18" xfId="34729" xr:uid="{00000000-0005-0000-0000-000026410000}"/>
    <cellStyle name="Moneda 3 2 2 2 19" xfId="25234" xr:uid="{00000000-0005-0000-0000-000027410000}"/>
    <cellStyle name="Moneda 3 2 2 2 2" xfId="12149" xr:uid="{00000000-0005-0000-0000-000028410000}"/>
    <cellStyle name="Moneda 3 2 2 2 2 10" xfId="24425" xr:uid="{00000000-0005-0000-0000-000029410000}"/>
    <cellStyle name="Moneda 3 2 2 2 2 10 2" xfId="37604" xr:uid="{00000000-0005-0000-0000-00002A410000}"/>
    <cellStyle name="Moneda 3 2 2 2 2 11" xfId="24676" xr:uid="{00000000-0005-0000-0000-00002B410000}"/>
    <cellStyle name="Moneda 3 2 2 2 2 11 2" xfId="37855" xr:uid="{00000000-0005-0000-0000-00002C410000}"/>
    <cellStyle name="Moneda 3 2 2 2 2 12" xfId="34835" xr:uid="{00000000-0005-0000-0000-00002D410000}"/>
    <cellStyle name="Moneda 3 2 2 2 2 13" xfId="25341" xr:uid="{00000000-0005-0000-0000-00002E410000}"/>
    <cellStyle name="Moneda 3 2 2 2 2 14" xfId="21647" xr:uid="{00000000-0005-0000-0000-00002F410000}"/>
    <cellStyle name="Moneda 3 2 2 2 2 2" xfId="13089" xr:uid="{00000000-0005-0000-0000-000030410000}"/>
    <cellStyle name="Moneda 3 2 2 2 2 2 2" xfId="17108" xr:uid="{00000000-0005-0000-0000-000031410000}"/>
    <cellStyle name="Moneda 3 2 2 2 2 2 2 2" xfId="30299" xr:uid="{00000000-0005-0000-0000-000032410000}"/>
    <cellStyle name="Moneda 3 2 2 2 2 2 3" xfId="18388" xr:uid="{00000000-0005-0000-0000-000033410000}"/>
    <cellStyle name="Moneda 3 2 2 2 2 2 3 2" xfId="31579" xr:uid="{00000000-0005-0000-0000-000034410000}"/>
    <cellStyle name="Moneda 3 2 2 2 2 2 4" xfId="19674" xr:uid="{00000000-0005-0000-0000-000035410000}"/>
    <cellStyle name="Moneda 3 2 2 2 2 2 4 2" xfId="32865" xr:uid="{00000000-0005-0000-0000-000036410000}"/>
    <cellStyle name="Moneda 3 2 2 2 2 2 5" xfId="20978" xr:uid="{00000000-0005-0000-0000-000037410000}"/>
    <cellStyle name="Moneda 3 2 2 2 2 2 5 2" xfId="34167" xr:uid="{00000000-0005-0000-0000-000038410000}"/>
    <cellStyle name="Moneda 3 2 2 2 2 2 6" xfId="35692" xr:uid="{00000000-0005-0000-0000-000039410000}"/>
    <cellStyle name="Moneda 3 2 2 2 2 2 7" xfId="26280" xr:uid="{00000000-0005-0000-0000-00003A410000}"/>
    <cellStyle name="Moneda 3 2 2 2 2 2 8" xfId="22504" xr:uid="{00000000-0005-0000-0000-00003B410000}"/>
    <cellStyle name="Moneda 3 2 2 2 2 3" xfId="14138" xr:uid="{00000000-0005-0000-0000-00003C410000}"/>
    <cellStyle name="Moneda 3 2 2 2 2 3 2" xfId="21223" xr:uid="{00000000-0005-0000-0000-00003D410000}"/>
    <cellStyle name="Moneda 3 2 2 2 2 3 2 2" xfId="34412" xr:uid="{00000000-0005-0000-0000-00003E410000}"/>
    <cellStyle name="Moneda 3 2 2 2 2 3 3" xfId="35937" xr:uid="{00000000-0005-0000-0000-00003F410000}"/>
    <cellStyle name="Moneda 3 2 2 2 2 3 4" xfId="27329" xr:uid="{00000000-0005-0000-0000-000040410000}"/>
    <cellStyle name="Moneda 3 2 2 2 2 3 5" xfId="22749" xr:uid="{00000000-0005-0000-0000-000041410000}"/>
    <cellStyle name="Moneda 3 2 2 2 2 4" xfId="15194" xr:uid="{00000000-0005-0000-0000-000042410000}"/>
    <cellStyle name="Moneda 3 2 2 2 2 4 2" xfId="36177" xr:uid="{00000000-0005-0000-0000-000043410000}"/>
    <cellStyle name="Moneda 3 2 2 2 2 4 3" xfId="28385" xr:uid="{00000000-0005-0000-0000-000044410000}"/>
    <cellStyle name="Moneda 3 2 2 2 2 4 4" xfId="22989" xr:uid="{00000000-0005-0000-0000-000045410000}"/>
    <cellStyle name="Moneda 3 2 2 2 2 5" xfId="16250" xr:uid="{00000000-0005-0000-0000-000046410000}"/>
    <cellStyle name="Moneda 3 2 2 2 2 5 2" xfId="36407" xr:uid="{00000000-0005-0000-0000-000047410000}"/>
    <cellStyle name="Moneda 3 2 2 2 2 5 3" xfId="29441" xr:uid="{00000000-0005-0000-0000-000048410000}"/>
    <cellStyle name="Moneda 3 2 2 2 2 5 4" xfId="23219" xr:uid="{00000000-0005-0000-0000-000049410000}"/>
    <cellStyle name="Moneda 3 2 2 2 2 6" xfId="17531" xr:uid="{00000000-0005-0000-0000-00004A410000}"/>
    <cellStyle name="Moneda 3 2 2 2 2 6 2" xfId="36662" xr:uid="{00000000-0005-0000-0000-00004B410000}"/>
    <cellStyle name="Moneda 3 2 2 2 2 6 3" xfId="30722" xr:uid="{00000000-0005-0000-0000-00004C410000}"/>
    <cellStyle name="Moneda 3 2 2 2 2 6 4" xfId="23483" xr:uid="{00000000-0005-0000-0000-00004D410000}"/>
    <cellStyle name="Moneda 3 2 2 2 2 7" xfId="18817" xr:uid="{00000000-0005-0000-0000-00004E410000}"/>
    <cellStyle name="Moneda 3 2 2 2 2 7 2" xfId="36917" xr:uid="{00000000-0005-0000-0000-00004F410000}"/>
    <cellStyle name="Moneda 3 2 2 2 2 7 3" xfId="32008" xr:uid="{00000000-0005-0000-0000-000050410000}"/>
    <cellStyle name="Moneda 3 2 2 2 2 7 4" xfId="23738" xr:uid="{00000000-0005-0000-0000-000051410000}"/>
    <cellStyle name="Moneda 3 2 2 2 2 8" xfId="20121" xr:uid="{00000000-0005-0000-0000-000052410000}"/>
    <cellStyle name="Moneda 3 2 2 2 2 8 2" xfId="37146" xr:uid="{00000000-0005-0000-0000-000053410000}"/>
    <cellStyle name="Moneda 3 2 2 2 2 8 3" xfId="33310" xr:uid="{00000000-0005-0000-0000-000054410000}"/>
    <cellStyle name="Moneda 3 2 2 2 2 8 4" xfId="23967" xr:uid="{00000000-0005-0000-0000-000055410000}"/>
    <cellStyle name="Moneda 3 2 2 2 2 9" xfId="24196" xr:uid="{00000000-0005-0000-0000-000056410000}"/>
    <cellStyle name="Moneda 3 2 2 2 2 9 2" xfId="37375" xr:uid="{00000000-0005-0000-0000-000057410000}"/>
    <cellStyle name="Moneda 3 2 2 2 20" xfId="21541" xr:uid="{00000000-0005-0000-0000-000058410000}"/>
    <cellStyle name="Moneda 3 2 2 2 3" xfId="12245" xr:uid="{00000000-0005-0000-0000-000059410000}"/>
    <cellStyle name="Moneda 3 2 2 2 3 10" xfId="25437" xr:uid="{00000000-0005-0000-0000-00005A410000}"/>
    <cellStyle name="Moneda 3 2 2 2 3 11" xfId="21743" xr:uid="{00000000-0005-0000-0000-00005B410000}"/>
    <cellStyle name="Moneda 3 2 2 2 3 2" xfId="13185" xr:uid="{00000000-0005-0000-0000-00005C410000}"/>
    <cellStyle name="Moneda 3 2 2 2 3 2 2" xfId="26376" xr:uid="{00000000-0005-0000-0000-00005D410000}"/>
    <cellStyle name="Moneda 3 2 2 2 3 3" xfId="14234" xr:uid="{00000000-0005-0000-0000-00005E410000}"/>
    <cellStyle name="Moneda 3 2 2 2 3 3 2" xfId="27425" xr:uid="{00000000-0005-0000-0000-00005F410000}"/>
    <cellStyle name="Moneda 3 2 2 2 3 4" xfId="15290" xr:uid="{00000000-0005-0000-0000-000060410000}"/>
    <cellStyle name="Moneda 3 2 2 2 3 4 2" xfId="28481" xr:uid="{00000000-0005-0000-0000-000061410000}"/>
    <cellStyle name="Moneda 3 2 2 2 3 5" xfId="16346" xr:uid="{00000000-0005-0000-0000-000062410000}"/>
    <cellStyle name="Moneda 3 2 2 2 3 5 2" xfId="29537" xr:uid="{00000000-0005-0000-0000-000063410000}"/>
    <cellStyle name="Moneda 3 2 2 2 3 6" xfId="17627" xr:uid="{00000000-0005-0000-0000-000064410000}"/>
    <cellStyle name="Moneda 3 2 2 2 3 6 2" xfId="30818" xr:uid="{00000000-0005-0000-0000-000065410000}"/>
    <cellStyle name="Moneda 3 2 2 2 3 7" xfId="18913" xr:uid="{00000000-0005-0000-0000-000066410000}"/>
    <cellStyle name="Moneda 3 2 2 2 3 7 2" xfId="32104" xr:uid="{00000000-0005-0000-0000-000067410000}"/>
    <cellStyle name="Moneda 3 2 2 2 3 8" xfId="20217" xr:uid="{00000000-0005-0000-0000-000068410000}"/>
    <cellStyle name="Moneda 3 2 2 2 3 8 2" xfId="33406" xr:uid="{00000000-0005-0000-0000-000069410000}"/>
    <cellStyle name="Moneda 3 2 2 2 3 9" xfId="34931" xr:uid="{00000000-0005-0000-0000-00006A410000}"/>
    <cellStyle name="Moneda 3 2 2 2 4" xfId="12350" xr:uid="{00000000-0005-0000-0000-00006B410000}"/>
    <cellStyle name="Moneda 3 2 2 2 4 10" xfId="25542" xr:uid="{00000000-0005-0000-0000-00006C410000}"/>
    <cellStyle name="Moneda 3 2 2 2 4 11" xfId="21848" xr:uid="{00000000-0005-0000-0000-00006D410000}"/>
    <cellStyle name="Moneda 3 2 2 2 4 2" xfId="13290" xr:uid="{00000000-0005-0000-0000-00006E410000}"/>
    <cellStyle name="Moneda 3 2 2 2 4 2 2" xfId="26481" xr:uid="{00000000-0005-0000-0000-00006F410000}"/>
    <cellStyle name="Moneda 3 2 2 2 4 3" xfId="14339" xr:uid="{00000000-0005-0000-0000-000070410000}"/>
    <cellStyle name="Moneda 3 2 2 2 4 3 2" xfId="27530" xr:uid="{00000000-0005-0000-0000-000071410000}"/>
    <cellStyle name="Moneda 3 2 2 2 4 4" xfId="15395" xr:uid="{00000000-0005-0000-0000-000072410000}"/>
    <cellStyle name="Moneda 3 2 2 2 4 4 2" xfId="28586" xr:uid="{00000000-0005-0000-0000-000073410000}"/>
    <cellStyle name="Moneda 3 2 2 2 4 5" xfId="16451" xr:uid="{00000000-0005-0000-0000-000074410000}"/>
    <cellStyle name="Moneda 3 2 2 2 4 5 2" xfId="29642" xr:uid="{00000000-0005-0000-0000-000075410000}"/>
    <cellStyle name="Moneda 3 2 2 2 4 6" xfId="17732" xr:uid="{00000000-0005-0000-0000-000076410000}"/>
    <cellStyle name="Moneda 3 2 2 2 4 6 2" xfId="30923" xr:uid="{00000000-0005-0000-0000-000077410000}"/>
    <cellStyle name="Moneda 3 2 2 2 4 7" xfId="19018" xr:uid="{00000000-0005-0000-0000-000078410000}"/>
    <cellStyle name="Moneda 3 2 2 2 4 7 2" xfId="32209" xr:uid="{00000000-0005-0000-0000-000079410000}"/>
    <cellStyle name="Moneda 3 2 2 2 4 8" xfId="20322" xr:uid="{00000000-0005-0000-0000-00007A410000}"/>
    <cellStyle name="Moneda 3 2 2 2 4 8 2" xfId="33511" xr:uid="{00000000-0005-0000-0000-00007B410000}"/>
    <cellStyle name="Moneda 3 2 2 2 4 9" xfId="35036" xr:uid="{00000000-0005-0000-0000-00007C410000}"/>
    <cellStyle name="Moneda 3 2 2 2 5" xfId="12515" xr:uid="{00000000-0005-0000-0000-00007D410000}"/>
    <cellStyle name="Moneda 3 2 2 2 5 10" xfId="25707" xr:uid="{00000000-0005-0000-0000-00007E410000}"/>
    <cellStyle name="Moneda 3 2 2 2 5 11" xfId="22009" xr:uid="{00000000-0005-0000-0000-00007F410000}"/>
    <cellStyle name="Moneda 3 2 2 2 5 2" xfId="13451" xr:uid="{00000000-0005-0000-0000-000080410000}"/>
    <cellStyle name="Moneda 3 2 2 2 5 2 2" xfId="26642" xr:uid="{00000000-0005-0000-0000-000081410000}"/>
    <cellStyle name="Moneda 3 2 2 2 5 3" xfId="14500" xr:uid="{00000000-0005-0000-0000-000082410000}"/>
    <cellStyle name="Moneda 3 2 2 2 5 3 2" xfId="27691" xr:uid="{00000000-0005-0000-0000-000083410000}"/>
    <cellStyle name="Moneda 3 2 2 2 5 4" xfId="15556" xr:uid="{00000000-0005-0000-0000-000084410000}"/>
    <cellStyle name="Moneda 3 2 2 2 5 4 2" xfId="28747" xr:uid="{00000000-0005-0000-0000-000085410000}"/>
    <cellStyle name="Moneda 3 2 2 2 5 5" xfId="16612" xr:uid="{00000000-0005-0000-0000-000086410000}"/>
    <cellStyle name="Moneda 3 2 2 2 5 5 2" xfId="29803" xr:uid="{00000000-0005-0000-0000-000087410000}"/>
    <cellStyle name="Moneda 3 2 2 2 5 6" xfId="17893" xr:uid="{00000000-0005-0000-0000-000088410000}"/>
    <cellStyle name="Moneda 3 2 2 2 5 6 2" xfId="31084" xr:uid="{00000000-0005-0000-0000-000089410000}"/>
    <cellStyle name="Moneda 3 2 2 2 5 7" xfId="19179" xr:uid="{00000000-0005-0000-0000-00008A410000}"/>
    <cellStyle name="Moneda 3 2 2 2 5 7 2" xfId="32370" xr:uid="{00000000-0005-0000-0000-00008B410000}"/>
    <cellStyle name="Moneda 3 2 2 2 5 8" xfId="20483" xr:uid="{00000000-0005-0000-0000-00008C410000}"/>
    <cellStyle name="Moneda 3 2 2 2 5 8 2" xfId="33672" xr:uid="{00000000-0005-0000-0000-00008D410000}"/>
    <cellStyle name="Moneda 3 2 2 2 5 9" xfId="35197" xr:uid="{00000000-0005-0000-0000-00008E410000}"/>
    <cellStyle name="Moneda 3 2 2 2 6" xfId="12629" xr:uid="{00000000-0005-0000-0000-00008F410000}"/>
    <cellStyle name="Moneda 3 2 2 2 6 10" xfId="25821" xr:uid="{00000000-0005-0000-0000-000090410000}"/>
    <cellStyle name="Moneda 3 2 2 2 6 11" xfId="22123" xr:uid="{00000000-0005-0000-0000-000091410000}"/>
    <cellStyle name="Moneda 3 2 2 2 6 2" xfId="13565" xr:uid="{00000000-0005-0000-0000-000092410000}"/>
    <cellStyle name="Moneda 3 2 2 2 6 2 2" xfId="26756" xr:uid="{00000000-0005-0000-0000-000093410000}"/>
    <cellStyle name="Moneda 3 2 2 2 6 3" xfId="14614" xr:uid="{00000000-0005-0000-0000-000094410000}"/>
    <cellStyle name="Moneda 3 2 2 2 6 3 2" xfId="27805" xr:uid="{00000000-0005-0000-0000-000095410000}"/>
    <cellStyle name="Moneda 3 2 2 2 6 4" xfId="15670" xr:uid="{00000000-0005-0000-0000-000096410000}"/>
    <cellStyle name="Moneda 3 2 2 2 6 4 2" xfId="28861" xr:uid="{00000000-0005-0000-0000-000097410000}"/>
    <cellStyle name="Moneda 3 2 2 2 6 5" xfId="16726" xr:uid="{00000000-0005-0000-0000-000098410000}"/>
    <cellStyle name="Moneda 3 2 2 2 6 5 2" xfId="29917" xr:uid="{00000000-0005-0000-0000-000099410000}"/>
    <cellStyle name="Moneda 3 2 2 2 6 6" xfId="18007" xr:uid="{00000000-0005-0000-0000-00009A410000}"/>
    <cellStyle name="Moneda 3 2 2 2 6 6 2" xfId="31198" xr:uid="{00000000-0005-0000-0000-00009B410000}"/>
    <cellStyle name="Moneda 3 2 2 2 6 7" xfId="19293" xr:uid="{00000000-0005-0000-0000-00009C410000}"/>
    <cellStyle name="Moneda 3 2 2 2 6 7 2" xfId="32484" xr:uid="{00000000-0005-0000-0000-00009D410000}"/>
    <cellStyle name="Moneda 3 2 2 2 6 8" xfId="20597" xr:uid="{00000000-0005-0000-0000-00009E410000}"/>
    <cellStyle name="Moneda 3 2 2 2 6 8 2" xfId="33786" xr:uid="{00000000-0005-0000-0000-00009F410000}"/>
    <cellStyle name="Moneda 3 2 2 2 6 9" xfId="35311" xr:uid="{00000000-0005-0000-0000-0000A0410000}"/>
    <cellStyle name="Moneda 3 2 2 2 7" xfId="13716" xr:uid="{00000000-0005-0000-0000-0000A1410000}"/>
    <cellStyle name="Moneda 3 2 2 2 7 10" xfId="22274" xr:uid="{00000000-0005-0000-0000-0000A2410000}"/>
    <cellStyle name="Moneda 3 2 2 2 7 2" xfId="14765" xr:uid="{00000000-0005-0000-0000-0000A3410000}"/>
    <cellStyle name="Moneda 3 2 2 2 7 2 2" xfId="27956" xr:uid="{00000000-0005-0000-0000-0000A4410000}"/>
    <cellStyle name="Moneda 3 2 2 2 7 3" xfId="15821" xr:uid="{00000000-0005-0000-0000-0000A5410000}"/>
    <cellStyle name="Moneda 3 2 2 2 7 3 2" xfId="29012" xr:uid="{00000000-0005-0000-0000-0000A6410000}"/>
    <cellStyle name="Moneda 3 2 2 2 7 4" xfId="16877" xr:uid="{00000000-0005-0000-0000-0000A7410000}"/>
    <cellStyle name="Moneda 3 2 2 2 7 4 2" xfId="30068" xr:uid="{00000000-0005-0000-0000-0000A8410000}"/>
    <cellStyle name="Moneda 3 2 2 2 7 5" xfId="18158" xr:uid="{00000000-0005-0000-0000-0000A9410000}"/>
    <cellStyle name="Moneda 3 2 2 2 7 5 2" xfId="31349" xr:uid="{00000000-0005-0000-0000-0000AA410000}"/>
    <cellStyle name="Moneda 3 2 2 2 7 6" xfId="19444" xr:uid="{00000000-0005-0000-0000-0000AB410000}"/>
    <cellStyle name="Moneda 3 2 2 2 7 6 2" xfId="32635" xr:uid="{00000000-0005-0000-0000-0000AC410000}"/>
    <cellStyle name="Moneda 3 2 2 2 7 7" xfId="20748" xr:uid="{00000000-0005-0000-0000-0000AD410000}"/>
    <cellStyle name="Moneda 3 2 2 2 7 7 2" xfId="33937" xr:uid="{00000000-0005-0000-0000-0000AE410000}"/>
    <cellStyle name="Moneda 3 2 2 2 7 8" xfId="35462" xr:uid="{00000000-0005-0000-0000-0000AF410000}"/>
    <cellStyle name="Moneda 3 2 2 2 7 9" xfId="26907" xr:uid="{00000000-0005-0000-0000-0000B0410000}"/>
    <cellStyle name="Moneda 3 2 2 2 8" xfId="12983" xr:uid="{00000000-0005-0000-0000-0000B1410000}"/>
    <cellStyle name="Moneda 3 2 2 2 8 2" xfId="16999" xr:uid="{00000000-0005-0000-0000-0000B2410000}"/>
    <cellStyle name="Moneda 3 2 2 2 8 2 2" xfId="30190" xr:uid="{00000000-0005-0000-0000-0000B3410000}"/>
    <cellStyle name="Moneda 3 2 2 2 8 3" xfId="18279" xr:uid="{00000000-0005-0000-0000-0000B4410000}"/>
    <cellStyle name="Moneda 3 2 2 2 8 3 2" xfId="31470" xr:uid="{00000000-0005-0000-0000-0000B5410000}"/>
    <cellStyle name="Moneda 3 2 2 2 8 4" xfId="19565" xr:uid="{00000000-0005-0000-0000-0000B6410000}"/>
    <cellStyle name="Moneda 3 2 2 2 8 4 2" xfId="32756" xr:uid="{00000000-0005-0000-0000-0000B7410000}"/>
    <cellStyle name="Moneda 3 2 2 2 8 5" xfId="20869" xr:uid="{00000000-0005-0000-0000-0000B8410000}"/>
    <cellStyle name="Moneda 3 2 2 2 8 5 2" xfId="34058" xr:uid="{00000000-0005-0000-0000-0000B9410000}"/>
    <cellStyle name="Moneda 3 2 2 2 8 6" xfId="35583" xr:uid="{00000000-0005-0000-0000-0000BA410000}"/>
    <cellStyle name="Moneda 3 2 2 2 8 7" xfId="26174" xr:uid="{00000000-0005-0000-0000-0000BB410000}"/>
    <cellStyle name="Moneda 3 2 2 2 8 8" xfId="22395" xr:uid="{00000000-0005-0000-0000-0000BC410000}"/>
    <cellStyle name="Moneda 3 2 2 2 9" xfId="14032" xr:uid="{00000000-0005-0000-0000-0000BD410000}"/>
    <cellStyle name="Moneda 3 2 2 2 9 2" xfId="21114" xr:uid="{00000000-0005-0000-0000-0000BE410000}"/>
    <cellStyle name="Moneda 3 2 2 2 9 2 2" xfId="34303" xr:uid="{00000000-0005-0000-0000-0000BF410000}"/>
    <cellStyle name="Moneda 3 2 2 2 9 3" xfId="35828" xr:uid="{00000000-0005-0000-0000-0000C0410000}"/>
    <cellStyle name="Moneda 3 2 2 2 9 4" xfId="27223" xr:uid="{00000000-0005-0000-0000-0000C1410000}"/>
    <cellStyle name="Moneda 3 2 2 2 9 5" xfId="22640" xr:uid="{00000000-0005-0000-0000-0000C2410000}"/>
    <cellStyle name="Moneda 3 2 2 20" xfId="34651" xr:uid="{00000000-0005-0000-0000-0000C3410000}"/>
    <cellStyle name="Moneda 3 2 2 21" xfId="25154" xr:uid="{00000000-0005-0000-0000-0000C4410000}"/>
    <cellStyle name="Moneda 3 2 2 22" xfId="21463" xr:uid="{00000000-0005-0000-0000-0000C5410000}"/>
    <cellStyle name="Moneda 3 2 2 3" xfId="12010" xr:uid="{00000000-0005-0000-0000-0000C6410000}"/>
    <cellStyle name="Moneda 3 2 2 3 10" xfId="15056" xr:uid="{00000000-0005-0000-0000-0000C7410000}"/>
    <cellStyle name="Moneda 3 2 2 3 10 2" xfId="36036" xr:uid="{00000000-0005-0000-0000-0000C8410000}"/>
    <cellStyle name="Moneda 3 2 2 3 10 3" xfId="28247" xr:uid="{00000000-0005-0000-0000-0000C9410000}"/>
    <cellStyle name="Moneda 3 2 2 3 10 4" xfId="22848" xr:uid="{00000000-0005-0000-0000-0000CA410000}"/>
    <cellStyle name="Moneda 3 2 2 3 11" xfId="16112" xr:uid="{00000000-0005-0000-0000-0000CB410000}"/>
    <cellStyle name="Moneda 3 2 2 3 11 2" xfId="36266" xr:uid="{00000000-0005-0000-0000-0000CC410000}"/>
    <cellStyle name="Moneda 3 2 2 3 11 3" xfId="29303" xr:uid="{00000000-0005-0000-0000-0000CD410000}"/>
    <cellStyle name="Moneda 3 2 2 3 11 4" xfId="23078" xr:uid="{00000000-0005-0000-0000-0000CE410000}"/>
    <cellStyle name="Moneda 3 2 2 3 12" xfId="17393" xr:uid="{00000000-0005-0000-0000-0000CF410000}"/>
    <cellStyle name="Moneda 3 2 2 3 12 2" xfId="36521" xr:uid="{00000000-0005-0000-0000-0000D0410000}"/>
    <cellStyle name="Moneda 3 2 2 3 12 3" xfId="30584" xr:uid="{00000000-0005-0000-0000-0000D1410000}"/>
    <cellStyle name="Moneda 3 2 2 3 12 4" xfId="23342" xr:uid="{00000000-0005-0000-0000-0000D2410000}"/>
    <cellStyle name="Moneda 3 2 2 3 13" xfId="18679" xr:uid="{00000000-0005-0000-0000-0000D3410000}"/>
    <cellStyle name="Moneda 3 2 2 3 13 2" xfId="36776" xr:uid="{00000000-0005-0000-0000-0000D4410000}"/>
    <cellStyle name="Moneda 3 2 2 3 13 3" xfId="31870" xr:uid="{00000000-0005-0000-0000-0000D5410000}"/>
    <cellStyle name="Moneda 3 2 2 3 13 4" xfId="23597" xr:uid="{00000000-0005-0000-0000-0000D6410000}"/>
    <cellStyle name="Moneda 3 2 2 3 14" xfId="19983" xr:uid="{00000000-0005-0000-0000-0000D7410000}"/>
    <cellStyle name="Moneda 3 2 2 3 14 2" xfId="37005" xr:uid="{00000000-0005-0000-0000-0000D8410000}"/>
    <cellStyle name="Moneda 3 2 2 3 14 3" xfId="33172" xr:uid="{00000000-0005-0000-0000-0000D9410000}"/>
    <cellStyle name="Moneda 3 2 2 3 14 4" xfId="23826" xr:uid="{00000000-0005-0000-0000-0000DA410000}"/>
    <cellStyle name="Moneda 3 2 2 3 15" xfId="24055" xr:uid="{00000000-0005-0000-0000-0000DB410000}"/>
    <cellStyle name="Moneda 3 2 2 3 15 2" xfId="37234" xr:uid="{00000000-0005-0000-0000-0000DC410000}"/>
    <cellStyle name="Moneda 3 2 2 3 16" xfId="24284" xr:uid="{00000000-0005-0000-0000-0000DD410000}"/>
    <cellStyle name="Moneda 3 2 2 3 16 2" xfId="37463" xr:uid="{00000000-0005-0000-0000-0000DE410000}"/>
    <cellStyle name="Moneda 3 2 2 3 17" xfId="24535" xr:uid="{00000000-0005-0000-0000-0000DF410000}"/>
    <cellStyle name="Moneda 3 2 2 3 17 2" xfId="37714" xr:uid="{00000000-0005-0000-0000-0000E0410000}"/>
    <cellStyle name="Moneda 3 2 2 3 18" xfId="34697" xr:uid="{00000000-0005-0000-0000-0000E1410000}"/>
    <cellStyle name="Moneda 3 2 2 3 19" xfId="25202" xr:uid="{00000000-0005-0000-0000-0000E2410000}"/>
    <cellStyle name="Moneda 3 2 2 3 2" xfId="12117" xr:uid="{00000000-0005-0000-0000-0000E3410000}"/>
    <cellStyle name="Moneda 3 2 2 3 2 10" xfId="24393" xr:uid="{00000000-0005-0000-0000-0000E4410000}"/>
    <cellStyle name="Moneda 3 2 2 3 2 10 2" xfId="37572" xr:uid="{00000000-0005-0000-0000-0000E5410000}"/>
    <cellStyle name="Moneda 3 2 2 3 2 11" xfId="24644" xr:uid="{00000000-0005-0000-0000-0000E6410000}"/>
    <cellStyle name="Moneda 3 2 2 3 2 11 2" xfId="37823" xr:uid="{00000000-0005-0000-0000-0000E7410000}"/>
    <cellStyle name="Moneda 3 2 2 3 2 12" xfId="34803" xr:uid="{00000000-0005-0000-0000-0000E8410000}"/>
    <cellStyle name="Moneda 3 2 2 3 2 13" xfId="25309" xr:uid="{00000000-0005-0000-0000-0000E9410000}"/>
    <cellStyle name="Moneda 3 2 2 3 2 14" xfId="21615" xr:uid="{00000000-0005-0000-0000-0000EA410000}"/>
    <cellStyle name="Moneda 3 2 2 3 2 2" xfId="13057" xr:uid="{00000000-0005-0000-0000-0000EB410000}"/>
    <cellStyle name="Moneda 3 2 2 3 2 2 2" xfId="17076" xr:uid="{00000000-0005-0000-0000-0000EC410000}"/>
    <cellStyle name="Moneda 3 2 2 3 2 2 2 2" xfId="30267" xr:uid="{00000000-0005-0000-0000-0000ED410000}"/>
    <cellStyle name="Moneda 3 2 2 3 2 2 3" xfId="18356" xr:uid="{00000000-0005-0000-0000-0000EE410000}"/>
    <cellStyle name="Moneda 3 2 2 3 2 2 3 2" xfId="31547" xr:uid="{00000000-0005-0000-0000-0000EF410000}"/>
    <cellStyle name="Moneda 3 2 2 3 2 2 4" xfId="19642" xr:uid="{00000000-0005-0000-0000-0000F0410000}"/>
    <cellStyle name="Moneda 3 2 2 3 2 2 4 2" xfId="32833" xr:uid="{00000000-0005-0000-0000-0000F1410000}"/>
    <cellStyle name="Moneda 3 2 2 3 2 2 5" xfId="20946" xr:uid="{00000000-0005-0000-0000-0000F2410000}"/>
    <cellStyle name="Moneda 3 2 2 3 2 2 5 2" xfId="34135" xr:uid="{00000000-0005-0000-0000-0000F3410000}"/>
    <cellStyle name="Moneda 3 2 2 3 2 2 6" xfId="35660" xr:uid="{00000000-0005-0000-0000-0000F4410000}"/>
    <cellStyle name="Moneda 3 2 2 3 2 2 7" xfId="26248" xr:uid="{00000000-0005-0000-0000-0000F5410000}"/>
    <cellStyle name="Moneda 3 2 2 3 2 2 8" xfId="22472" xr:uid="{00000000-0005-0000-0000-0000F6410000}"/>
    <cellStyle name="Moneda 3 2 2 3 2 3" xfId="14106" xr:uid="{00000000-0005-0000-0000-0000F7410000}"/>
    <cellStyle name="Moneda 3 2 2 3 2 3 2" xfId="21191" xr:uid="{00000000-0005-0000-0000-0000F8410000}"/>
    <cellStyle name="Moneda 3 2 2 3 2 3 2 2" xfId="34380" xr:uid="{00000000-0005-0000-0000-0000F9410000}"/>
    <cellStyle name="Moneda 3 2 2 3 2 3 3" xfId="35905" xr:uid="{00000000-0005-0000-0000-0000FA410000}"/>
    <cellStyle name="Moneda 3 2 2 3 2 3 4" xfId="27297" xr:uid="{00000000-0005-0000-0000-0000FB410000}"/>
    <cellStyle name="Moneda 3 2 2 3 2 3 5" xfId="22717" xr:uid="{00000000-0005-0000-0000-0000FC410000}"/>
    <cellStyle name="Moneda 3 2 2 3 2 4" xfId="15162" xr:uid="{00000000-0005-0000-0000-0000FD410000}"/>
    <cellStyle name="Moneda 3 2 2 3 2 4 2" xfId="36145" xr:uid="{00000000-0005-0000-0000-0000FE410000}"/>
    <cellStyle name="Moneda 3 2 2 3 2 4 3" xfId="28353" xr:uid="{00000000-0005-0000-0000-0000FF410000}"/>
    <cellStyle name="Moneda 3 2 2 3 2 4 4" xfId="22957" xr:uid="{00000000-0005-0000-0000-000000420000}"/>
    <cellStyle name="Moneda 3 2 2 3 2 5" xfId="16218" xr:uid="{00000000-0005-0000-0000-000001420000}"/>
    <cellStyle name="Moneda 3 2 2 3 2 5 2" xfId="36375" xr:uid="{00000000-0005-0000-0000-000002420000}"/>
    <cellStyle name="Moneda 3 2 2 3 2 5 3" xfId="29409" xr:uid="{00000000-0005-0000-0000-000003420000}"/>
    <cellStyle name="Moneda 3 2 2 3 2 5 4" xfId="23187" xr:uid="{00000000-0005-0000-0000-000004420000}"/>
    <cellStyle name="Moneda 3 2 2 3 2 6" xfId="17499" xr:uid="{00000000-0005-0000-0000-000005420000}"/>
    <cellStyle name="Moneda 3 2 2 3 2 6 2" xfId="36630" xr:uid="{00000000-0005-0000-0000-000006420000}"/>
    <cellStyle name="Moneda 3 2 2 3 2 6 3" xfId="30690" xr:uid="{00000000-0005-0000-0000-000007420000}"/>
    <cellStyle name="Moneda 3 2 2 3 2 6 4" xfId="23451" xr:uid="{00000000-0005-0000-0000-000008420000}"/>
    <cellStyle name="Moneda 3 2 2 3 2 7" xfId="18785" xr:uid="{00000000-0005-0000-0000-000009420000}"/>
    <cellStyle name="Moneda 3 2 2 3 2 7 2" xfId="36885" xr:uid="{00000000-0005-0000-0000-00000A420000}"/>
    <cellStyle name="Moneda 3 2 2 3 2 7 3" xfId="31976" xr:uid="{00000000-0005-0000-0000-00000B420000}"/>
    <cellStyle name="Moneda 3 2 2 3 2 7 4" xfId="23706" xr:uid="{00000000-0005-0000-0000-00000C420000}"/>
    <cellStyle name="Moneda 3 2 2 3 2 8" xfId="20089" xr:uid="{00000000-0005-0000-0000-00000D420000}"/>
    <cellStyle name="Moneda 3 2 2 3 2 8 2" xfId="37114" xr:uid="{00000000-0005-0000-0000-00000E420000}"/>
    <cellStyle name="Moneda 3 2 2 3 2 8 3" xfId="33278" xr:uid="{00000000-0005-0000-0000-00000F420000}"/>
    <cellStyle name="Moneda 3 2 2 3 2 8 4" xfId="23935" xr:uid="{00000000-0005-0000-0000-000010420000}"/>
    <cellStyle name="Moneda 3 2 2 3 2 9" xfId="24164" xr:uid="{00000000-0005-0000-0000-000011420000}"/>
    <cellStyle name="Moneda 3 2 2 3 2 9 2" xfId="37343" xr:uid="{00000000-0005-0000-0000-000012420000}"/>
    <cellStyle name="Moneda 3 2 2 3 20" xfId="21509" xr:uid="{00000000-0005-0000-0000-000013420000}"/>
    <cellStyle name="Moneda 3 2 2 3 3" xfId="12213" xr:uid="{00000000-0005-0000-0000-000014420000}"/>
    <cellStyle name="Moneda 3 2 2 3 3 10" xfId="25405" xr:uid="{00000000-0005-0000-0000-000015420000}"/>
    <cellStyle name="Moneda 3 2 2 3 3 11" xfId="21711" xr:uid="{00000000-0005-0000-0000-000016420000}"/>
    <cellStyle name="Moneda 3 2 2 3 3 2" xfId="13153" xr:uid="{00000000-0005-0000-0000-000017420000}"/>
    <cellStyle name="Moneda 3 2 2 3 3 2 2" xfId="26344" xr:uid="{00000000-0005-0000-0000-000018420000}"/>
    <cellStyle name="Moneda 3 2 2 3 3 3" xfId="14202" xr:uid="{00000000-0005-0000-0000-000019420000}"/>
    <cellStyle name="Moneda 3 2 2 3 3 3 2" xfId="27393" xr:uid="{00000000-0005-0000-0000-00001A420000}"/>
    <cellStyle name="Moneda 3 2 2 3 3 4" xfId="15258" xr:uid="{00000000-0005-0000-0000-00001B420000}"/>
    <cellStyle name="Moneda 3 2 2 3 3 4 2" xfId="28449" xr:uid="{00000000-0005-0000-0000-00001C420000}"/>
    <cellStyle name="Moneda 3 2 2 3 3 5" xfId="16314" xr:uid="{00000000-0005-0000-0000-00001D420000}"/>
    <cellStyle name="Moneda 3 2 2 3 3 5 2" xfId="29505" xr:uid="{00000000-0005-0000-0000-00001E420000}"/>
    <cellStyle name="Moneda 3 2 2 3 3 6" xfId="17595" xr:uid="{00000000-0005-0000-0000-00001F420000}"/>
    <cellStyle name="Moneda 3 2 2 3 3 6 2" xfId="30786" xr:uid="{00000000-0005-0000-0000-000020420000}"/>
    <cellStyle name="Moneda 3 2 2 3 3 7" xfId="18881" xr:uid="{00000000-0005-0000-0000-000021420000}"/>
    <cellStyle name="Moneda 3 2 2 3 3 7 2" xfId="32072" xr:uid="{00000000-0005-0000-0000-000022420000}"/>
    <cellStyle name="Moneda 3 2 2 3 3 8" xfId="20185" xr:uid="{00000000-0005-0000-0000-000023420000}"/>
    <cellStyle name="Moneda 3 2 2 3 3 8 2" xfId="33374" xr:uid="{00000000-0005-0000-0000-000024420000}"/>
    <cellStyle name="Moneda 3 2 2 3 3 9" xfId="34899" xr:uid="{00000000-0005-0000-0000-000025420000}"/>
    <cellStyle name="Moneda 3 2 2 3 4" xfId="12318" xr:uid="{00000000-0005-0000-0000-000026420000}"/>
    <cellStyle name="Moneda 3 2 2 3 4 10" xfId="25510" xr:uid="{00000000-0005-0000-0000-000027420000}"/>
    <cellStyle name="Moneda 3 2 2 3 4 11" xfId="21816" xr:uid="{00000000-0005-0000-0000-000028420000}"/>
    <cellStyle name="Moneda 3 2 2 3 4 2" xfId="13258" xr:uid="{00000000-0005-0000-0000-000029420000}"/>
    <cellStyle name="Moneda 3 2 2 3 4 2 2" xfId="26449" xr:uid="{00000000-0005-0000-0000-00002A420000}"/>
    <cellStyle name="Moneda 3 2 2 3 4 3" xfId="14307" xr:uid="{00000000-0005-0000-0000-00002B420000}"/>
    <cellStyle name="Moneda 3 2 2 3 4 3 2" xfId="27498" xr:uid="{00000000-0005-0000-0000-00002C420000}"/>
    <cellStyle name="Moneda 3 2 2 3 4 4" xfId="15363" xr:uid="{00000000-0005-0000-0000-00002D420000}"/>
    <cellStyle name="Moneda 3 2 2 3 4 4 2" xfId="28554" xr:uid="{00000000-0005-0000-0000-00002E420000}"/>
    <cellStyle name="Moneda 3 2 2 3 4 5" xfId="16419" xr:uid="{00000000-0005-0000-0000-00002F420000}"/>
    <cellStyle name="Moneda 3 2 2 3 4 5 2" xfId="29610" xr:uid="{00000000-0005-0000-0000-000030420000}"/>
    <cellStyle name="Moneda 3 2 2 3 4 6" xfId="17700" xr:uid="{00000000-0005-0000-0000-000031420000}"/>
    <cellStyle name="Moneda 3 2 2 3 4 6 2" xfId="30891" xr:uid="{00000000-0005-0000-0000-000032420000}"/>
    <cellStyle name="Moneda 3 2 2 3 4 7" xfId="18986" xr:uid="{00000000-0005-0000-0000-000033420000}"/>
    <cellStyle name="Moneda 3 2 2 3 4 7 2" xfId="32177" xr:uid="{00000000-0005-0000-0000-000034420000}"/>
    <cellStyle name="Moneda 3 2 2 3 4 8" xfId="20290" xr:uid="{00000000-0005-0000-0000-000035420000}"/>
    <cellStyle name="Moneda 3 2 2 3 4 8 2" xfId="33479" xr:uid="{00000000-0005-0000-0000-000036420000}"/>
    <cellStyle name="Moneda 3 2 2 3 4 9" xfId="35004" xr:uid="{00000000-0005-0000-0000-000037420000}"/>
    <cellStyle name="Moneda 3 2 2 3 5" xfId="12483" xr:uid="{00000000-0005-0000-0000-000038420000}"/>
    <cellStyle name="Moneda 3 2 2 3 5 10" xfId="25675" xr:uid="{00000000-0005-0000-0000-000039420000}"/>
    <cellStyle name="Moneda 3 2 2 3 5 11" xfId="21977" xr:uid="{00000000-0005-0000-0000-00003A420000}"/>
    <cellStyle name="Moneda 3 2 2 3 5 2" xfId="13419" xr:uid="{00000000-0005-0000-0000-00003B420000}"/>
    <cellStyle name="Moneda 3 2 2 3 5 2 2" xfId="26610" xr:uid="{00000000-0005-0000-0000-00003C420000}"/>
    <cellStyle name="Moneda 3 2 2 3 5 3" xfId="14468" xr:uid="{00000000-0005-0000-0000-00003D420000}"/>
    <cellStyle name="Moneda 3 2 2 3 5 3 2" xfId="27659" xr:uid="{00000000-0005-0000-0000-00003E420000}"/>
    <cellStyle name="Moneda 3 2 2 3 5 4" xfId="15524" xr:uid="{00000000-0005-0000-0000-00003F420000}"/>
    <cellStyle name="Moneda 3 2 2 3 5 4 2" xfId="28715" xr:uid="{00000000-0005-0000-0000-000040420000}"/>
    <cellStyle name="Moneda 3 2 2 3 5 5" xfId="16580" xr:uid="{00000000-0005-0000-0000-000041420000}"/>
    <cellStyle name="Moneda 3 2 2 3 5 5 2" xfId="29771" xr:uid="{00000000-0005-0000-0000-000042420000}"/>
    <cellStyle name="Moneda 3 2 2 3 5 6" xfId="17861" xr:uid="{00000000-0005-0000-0000-000043420000}"/>
    <cellStyle name="Moneda 3 2 2 3 5 6 2" xfId="31052" xr:uid="{00000000-0005-0000-0000-000044420000}"/>
    <cellStyle name="Moneda 3 2 2 3 5 7" xfId="19147" xr:uid="{00000000-0005-0000-0000-000045420000}"/>
    <cellStyle name="Moneda 3 2 2 3 5 7 2" xfId="32338" xr:uid="{00000000-0005-0000-0000-000046420000}"/>
    <cellStyle name="Moneda 3 2 2 3 5 8" xfId="20451" xr:uid="{00000000-0005-0000-0000-000047420000}"/>
    <cellStyle name="Moneda 3 2 2 3 5 8 2" xfId="33640" xr:uid="{00000000-0005-0000-0000-000048420000}"/>
    <cellStyle name="Moneda 3 2 2 3 5 9" xfId="35165" xr:uid="{00000000-0005-0000-0000-000049420000}"/>
    <cellStyle name="Moneda 3 2 2 3 6" xfId="12597" xr:uid="{00000000-0005-0000-0000-00004A420000}"/>
    <cellStyle name="Moneda 3 2 2 3 6 10" xfId="25789" xr:uid="{00000000-0005-0000-0000-00004B420000}"/>
    <cellStyle name="Moneda 3 2 2 3 6 11" xfId="22091" xr:uid="{00000000-0005-0000-0000-00004C420000}"/>
    <cellStyle name="Moneda 3 2 2 3 6 2" xfId="13533" xr:uid="{00000000-0005-0000-0000-00004D420000}"/>
    <cellStyle name="Moneda 3 2 2 3 6 2 2" xfId="26724" xr:uid="{00000000-0005-0000-0000-00004E420000}"/>
    <cellStyle name="Moneda 3 2 2 3 6 3" xfId="14582" xr:uid="{00000000-0005-0000-0000-00004F420000}"/>
    <cellStyle name="Moneda 3 2 2 3 6 3 2" xfId="27773" xr:uid="{00000000-0005-0000-0000-000050420000}"/>
    <cellStyle name="Moneda 3 2 2 3 6 4" xfId="15638" xr:uid="{00000000-0005-0000-0000-000051420000}"/>
    <cellStyle name="Moneda 3 2 2 3 6 4 2" xfId="28829" xr:uid="{00000000-0005-0000-0000-000052420000}"/>
    <cellStyle name="Moneda 3 2 2 3 6 5" xfId="16694" xr:uid="{00000000-0005-0000-0000-000053420000}"/>
    <cellStyle name="Moneda 3 2 2 3 6 5 2" xfId="29885" xr:uid="{00000000-0005-0000-0000-000054420000}"/>
    <cellStyle name="Moneda 3 2 2 3 6 6" xfId="17975" xr:uid="{00000000-0005-0000-0000-000055420000}"/>
    <cellStyle name="Moneda 3 2 2 3 6 6 2" xfId="31166" xr:uid="{00000000-0005-0000-0000-000056420000}"/>
    <cellStyle name="Moneda 3 2 2 3 6 7" xfId="19261" xr:uid="{00000000-0005-0000-0000-000057420000}"/>
    <cellStyle name="Moneda 3 2 2 3 6 7 2" xfId="32452" xr:uid="{00000000-0005-0000-0000-000058420000}"/>
    <cellStyle name="Moneda 3 2 2 3 6 8" xfId="20565" xr:uid="{00000000-0005-0000-0000-000059420000}"/>
    <cellStyle name="Moneda 3 2 2 3 6 8 2" xfId="33754" xr:uid="{00000000-0005-0000-0000-00005A420000}"/>
    <cellStyle name="Moneda 3 2 2 3 6 9" xfId="35279" xr:uid="{00000000-0005-0000-0000-00005B420000}"/>
    <cellStyle name="Moneda 3 2 2 3 7" xfId="13684" xr:uid="{00000000-0005-0000-0000-00005C420000}"/>
    <cellStyle name="Moneda 3 2 2 3 7 10" xfId="22242" xr:uid="{00000000-0005-0000-0000-00005D420000}"/>
    <cellStyle name="Moneda 3 2 2 3 7 2" xfId="14733" xr:uid="{00000000-0005-0000-0000-00005E420000}"/>
    <cellStyle name="Moneda 3 2 2 3 7 2 2" xfId="27924" xr:uid="{00000000-0005-0000-0000-00005F420000}"/>
    <cellStyle name="Moneda 3 2 2 3 7 3" xfId="15789" xr:uid="{00000000-0005-0000-0000-000060420000}"/>
    <cellStyle name="Moneda 3 2 2 3 7 3 2" xfId="28980" xr:uid="{00000000-0005-0000-0000-000061420000}"/>
    <cellStyle name="Moneda 3 2 2 3 7 4" xfId="16845" xr:uid="{00000000-0005-0000-0000-000062420000}"/>
    <cellStyle name="Moneda 3 2 2 3 7 4 2" xfId="30036" xr:uid="{00000000-0005-0000-0000-000063420000}"/>
    <cellStyle name="Moneda 3 2 2 3 7 5" xfId="18126" xr:uid="{00000000-0005-0000-0000-000064420000}"/>
    <cellStyle name="Moneda 3 2 2 3 7 5 2" xfId="31317" xr:uid="{00000000-0005-0000-0000-000065420000}"/>
    <cellStyle name="Moneda 3 2 2 3 7 6" xfId="19412" xr:uid="{00000000-0005-0000-0000-000066420000}"/>
    <cellStyle name="Moneda 3 2 2 3 7 6 2" xfId="32603" xr:uid="{00000000-0005-0000-0000-000067420000}"/>
    <cellStyle name="Moneda 3 2 2 3 7 7" xfId="20716" xr:uid="{00000000-0005-0000-0000-000068420000}"/>
    <cellStyle name="Moneda 3 2 2 3 7 7 2" xfId="33905" xr:uid="{00000000-0005-0000-0000-000069420000}"/>
    <cellStyle name="Moneda 3 2 2 3 7 8" xfId="35430" xr:uid="{00000000-0005-0000-0000-00006A420000}"/>
    <cellStyle name="Moneda 3 2 2 3 7 9" xfId="26875" xr:uid="{00000000-0005-0000-0000-00006B420000}"/>
    <cellStyle name="Moneda 3 2 2 3 8" xfId="12951" xr:uid="{00000000-0005-0000-0000-00006C420000}"/>
    <cellStyle name="Moneda 3 2 2 3 8 2" xfId="16967" xr:uid="{00000000-0005-0000-0000-00006D420000}"/>
    <cellStyle name="Moneda 3 2 2 3 8 2 2" xfId="30158" xr:uid="{00000000-0005-0000-0000-00006E420000}"/>
    <cellStyle name="Moneda 3 2 2 3 8 3" xfId="18247" xr:uid="{00000000-0005-0000-0000-00006F420000}"/>
    <cellStyle name="Moneda 3 2 2 3 8 3 2" xfId="31438" xr:uid="{00000000-0005-0000-0000-000070420000}"/>
    <cellStyle name="Moneda 3 2 2 3 8 4" xfId="19533" xr:uid="{00000000-0005-0000-0000-000071420000}"/>
    <cellStyle name="Moneda 3 2 2 3 8 4 2" xfId="32724" xr:uid="{00000000-0005-0000-0000-000072420000}"/>
    <cellStyle name="Moneda 3 2 2 3 8 5" xfId="20837" xr:uid="{00000000-0005-0000-0000-000073420000}"/>
    <cellStyle name="Moneda 3 2 2 3 8 5 2" xfId="34026" xr:uid="{00000000-0005-0000-0000-000074420000}"/>
    <cellStyle name="Moneda 3 2 2 3 8 6" xfId="35551" xr:uid="{00000000-0005-0000-0000-000075420000}"/>
    <cellStyle name="Moneda 3 2 2 3 8 7" xfId="26142" xr:uid="{00000000-0005-0000-0000-000076420000}"/>
    <cellStyle name="Moneda 3 2 2 3 8 8" xfId="22363" xr:uid="{00000000-0005-0000-0000-000077420000}"/>
    <cellStyle name="Moneda 3 2 2 3 9" xfId="14000" xr:uid="{00000000-0005-0000-0000-000078420000}"/>
    <cellStyle name="Moneda 3 2 2 3 9 2" xfId="21082" xr:uid="{00000000-0005-0000-0000-000079420000}"/>
    <cellStyle name="Moneda 3 2 2 3 9 2 2" xfId="34271" xr:uid="{00000000-0005-0000-0000-00007A420000}"/>
    <cellStyle name="Moneda 3 2 2 3 9 3" xfId="35796" xr:uid="{00000000-0005-0000-0000-00007B420000}"/>
    <cellStyle name="Moneda 3 2 2 3 9 4" xfId="27191" xr:uid="{00000000-0005-0000-0000-00007C420000}"/>
    <cellStyle name="Moneda 3 2 2 3 9 5" xfId="22608" xr:uid="{00000000-0005-0000-0000-00007D420000}"/>
    <cellStyle name="Moneda 3 2 2 4" xfId="12085" xr:uid="{00000000-0005-0000-0000-00007E420000}"/>
    <cellStyle name="Moneda 3 2 2 4 10" xfId="24361" xr:uid="{00000000-0005-0000-0000-00007F420000}"/>
    <cellStyle name="Moneda 3 2 2 4 10 2" xfId="37540" xr:uid="{00000000-0005-0000-0000-000080420000}"/>
    <cellStyle name="Moneda 3 2 2 4 11" xfId="24612" xr:uid="{00000000-0005-0000-0000-000081420000}"/>
    <cellStyle name="Moneda 3 2 2 4 11 2" xfId="37791" xr:uid="{00000000-0005-0000-0000-000082420000}"/>
    <cellStyle name="Moneda 3 2 2 4 12" xfId="34771" xr:uid="{00000000-0005-0000-0000-000083420000}"/>
    <cellStyle name="Moneda 3 2 2 4 13" xfId="25277" xr:uid="{00000000-0005-0000-0000-000084420000}"/>
    <cellStyle name="Moneda 3 2 2 4 14" xfId="21583" xr:uid="{00000000-0005-0000-0000-000085420000}"/>
    <cellStyle name="Moneda 3 2 2 4 2" xfId="13025" xr:uid="{00000000-0005-0000-0000-000086420000}"/>
    <cellStyle name="Moneda 3 2 2 4 2 2" xfId="17044" xr:uid="{00000000-0005-0000-0000-000087420000}"/>
    <cellStyle name="Moneda 3 2 2 4 2 2 2" xfId="30235" xr:uid="{00000000-0005-0000-0000-000088420000}"/>
    <cellStyle name="Moneda 3 2 2 4 2 3" xfId="18324" xr:uid="{00000000-0005-0000-0000-000089420000}"/>
    <cellStyle name="Moneda 3 2 2 4 2 3 2" xfId="31515" xr:uid="{00000000-0005-0000-0000-00008A420000}"/>
    <cellStyle name="Moneda 3 2 2 4 2 4" xfId="19610" xr:uid="{00000000-0005-0000-0000-00008B420000}"/>
    <cellStyle name="Moneda 3 2 2 4 2 4 2" xfId="32801" xr:uid="{00000000-0005-0000-0000-00008C420000}"/>
    <cellStyle name="Moneda 3 2 2 4 2 5" xfId="20914" xr:uid="{00000000-0005-0000-0000-00008D420000}"/>
    <cellStyle name="Moneda 3 2 2 4 2 5 2" xfId="34103" xr:uid="{00000000-0005-0000-0000-00008E420000}"/>
    <cellStyle name="Moneda 3 2 2 4 2 6" xfId="35628" xr:uid="{00000000-0005-0000-0000-00008F420000}"/>
    <cellStyle name="Moneda 3 2 2 4 2 7" xfId="26216" xr:uid="{00000000-0005-0000-0000-000090420000}"/>
    <cellStyle name="Moneda 3 2 2 4 2 8" xfId="22440" xr:uid="{00000000-0005-0000-0000-000091420000}"/>
    <cellStyle name="Moneda 3 2 2 4 3" xfId="14074" xr:uid="{00000000-0005-0000-0000-000092420000}"/>
    <cellStyle name="Moneda 3 2 2 4 3 2" xfId="21159" xr:uid="{00000000-0005-0000-0000-000093420000}"/>
    <cellStyle name="Moneda 3 2 2 4 3 2 2" xfId="34348" xr:uid="{00000000-0005-0000-0000-000094420000}"/>
    <cellStyle name="Moneda 3 2 2 4 3 3" xfId="35873" xr:uid="{00000000-0005-0000-0000-000095420000}"/>
    <cellStyle name="Moneda 3 2 2 4 3 4" xfId="27265" xr:uid="{00000000-0005-0000-0000-000096420000}"/>
    <cellStyle name="Moneda 3 2 2 4 3 5" xfId="22685" xr:uid="{00000000-0005-0000-0000-000097420000}"/>
    <cellStyle name="Moneda 3 2 2 4 4" xfId="15130" xr:uid="{00000000-0005-0000-0000-000098420000}"/>
    <cellStyle name="Moneda 3 2 2 4 4 2" xfId="36113" xr:uid="{00000000-0005-0000-0000-000099420000}"/>
    <cellStyle name="Moneda 3 2 2 4 4 3" xfId="28321" xr:uid="{00000000-0005-0000-0000-00009A420000}"/>
    <cellStyle name="Moneda 3 2 2 4 4 4" xfId="22925" xr:uid="{00000000-0005-0000-0000-00009B420000}"/>
    <cellStyle name="Moneda 3 2 2 4 5" xfId="16186" xr:uid="{00000000-0005-0000-0000-00009C420000}"/>
    <cellStyle name="Moneda 3 2 2 4 5 2" xfId="36343" xr:uid="{00000000-0005-0000-0000-00009D420000}"/>
    <cellStyle name="Moneda 3 2 2 4 5 3" xfId="29377" xr:uid="{00000000-0005-0000-0000-00009E420000}"/>
    <cellStyle name="Moneda 3 2 2 4 5 4" xfId="23155" xr:uid="{00000000-0005-0000-0000-00009F420000}"/>
    <cellStyle name="Moneda 3 2 2 4 6" xfId="17467" xr:uid="{00000000-0005-0000-0000-0000A0420000}"/>
    <cellStyle name="Moneda 3 2 2 4 6 2" xfId="36598" xr:uid="{00000000-0005-0000-0000-0000A1420000}"/>
    <cellStyle name="Moneda 3 2 2 4 6 3" xfId="30658" xr:uid="{00000000-0005-0000-0000-0000A2420000}"/>
    <cellStyle name="Moneda 3 2 2 4 6 4" xfId="23419" xr:uid="{00000000-0005-0000-0000-0000A3420000}"/>
    <cellStyle name="Moneda 3 2 2 4 7" xfId="18753" xr:uid="{00000000-0005-0000-0000-0000A4420000}"/>
    <cellStyle name="Moneda 3 2 2 4 7 2" xfId="36853" xr:uid="{00000000-0005-0000-0000-0000A5420000}"/>
    <cellStyle name="Moneda 3 2 2 4 7 3" xfId="31944" xr:uid="{00000000-0005-0000-0000-0000A6420000}"/>
    <cellStyle name="Moneda 3 2 2 4 7 4" xfId="23674" xr:uid="{00000000-0005-0000-0000-0000A7420000}"/>
    <cellStyle name="Moneda 3 2 2 4 8" xfId="20057" xr:uid="{00000000-0005-0000-0000-0000A8420000}"/>
    <cellStyle name="Moneda 3 2 2 4 8 2" xfId="37082" xr:uid="{00000000-0005-0000-0000-0000A9420000}"/>
    <cellStyle name="Moneda 3 2 2 4 8 3" xfId="33246" xr:uid="{00000000-0005-0000-0000-0000AA420000}"/>
    <cellStyle name="Moneda 3 2 2 4 8 4" xfId="23903" xr:uid="{00000000-0005-0000-0000-0000AB420000}"/>
    <cellStyle name="Moneda 3 2 2 4 9" xfId="24132" xr:uid="{00000000-0005-0000-0000-0000AC420000}"/>
    <cellStyle name="Moneda 3 2 2 4 9 2" xfId="37311" xr:uid="{00000000-0005-0000-0000-0000AD420000}"/>
    <cellStyle name="Moneda 3 2 2 5" xfId="12181" xr:uid="{00000000-0005-0000-0000-0000AE420000}"/>
    <cellStyle name="Moneda 3 2 2 5 10" xfId="25373" xr:uid="{00000000-0005-0000-0000-0000AF420000}"/>
    <cellStyle name="Moneda 3 2 2 5 11" xfId="21679" xr:uid="{00000000-0005-0000-0000-0000B0420000}"/>
    <cellStyle name="Moneda 3 2 2 5 2" xfId="13121" xr:uid="{00000000-0005-0000-0000-0000B1420000}"/>
    <cellStyle name="Moneda 3 2 2 5 2 2" xfId="26312" xr:uid="{00000000-0005-0000-0000-0000B2420000}"/>
    <cellStyle name="Moneda 3 2 2 5 3" xfId="14170" xr:uid="{00000000-0005-0000-0000-0000B3420000}"/>
    <cellStyle name="Moneda 3 2 2 5 3 2" xfId="27361" xr:uid="{00000000-0005-0000-0000-0000B4420000}"/>
    <cellStyle name="Moneda 3 2 2 5 4" xfId="15226" xr:uid="{00000000-0005-0000-0000-0000B5420000}"/>
    <cellStyle name="Moneda 3 2 2 5 4 2" xfId="28417" xr:uid="{00000000-0005-0000-0000-0000B6420000}"/>
    <cellStyle name="Moneda 3 2 2 5 5" xfId="16282" xr:uid="{00000000-0005-0000-0000-0000B7420000}"/>
    <cellStyle name="Moneda 3 2 2 5 5 2" xfId="29473" xr:uid="{00000000-0005-0000-0000-0000B8420000}"/>
    <cellStyle name="Moneda 3 2 2 5 6" xfId="17563" xr:uid="{00000000-0005-0000-0000-0000B9420000}"/>
    <cellStyle name="Moneda 3 2 2 5 6 2" xfId="30754" xr:uid="{00000000-0005-0000-0000-0000BA420000}"/>
    <cellStyle name="Moneda 3 2 2 5 7" xfId="18849" xr:uid="{00000000-0005-0000-0000-0000BB420000}"/>
    <cellStyle name="Moneda 3 2 2 5 7 2" xfId="32040" xr:uid="{00000000-0005-0000-0000-0000BC420000}"/>
    <cellStyle name="Moneda 3 2 2 5 8" xfId="20153" xr:uid="{00000000-0005-0000-0000-0000BD420000}"/>
    <cellStyle name="Moneda 3 2 2 5 8 2" xfId="33342" xr:uid="{00000000-0005-0000-0000-0000BE420000}"/>
    <cellStyle name="Moneda 3 2 2 5 9" xfId="34867" xr:uid="{00000000-0005-0000-0000-0000BF420000}"/>
    <cellStyle name="Moneda 3 2 2 6" xfId="12286" xr:uid="{00000000-0005-0000-0000-0000C0420000}"/>
    <cellStyle name="Moneda 3 2 2 6 10" xfId="25478" xr:uid="{00000000-0005-0000-0000-0000C1420000}"/>
    <cellStyle name="Moneda 3 2 2 6 11" xfId="21784" xr:uid="{00000000-0005-0000-0000-0000C2420000}"/>
    <cellStyle name="Moneda 3 2 2 6 2" xfId="13226" xr:uid="{00000000-0005-0000-0000-0000C3420000}"/>
    <cellStyle name="Moneda 3 2 2 6 2 2" xfId="26417" xr:uid="{00000000-0005-0000-0000-0000C4420000}"/>
    <cellStyle name="Moneda 3 2 2 6 3" xfId="14275" xr:uid="{00000000-0005-0000-0000-0000C5420000}"/>
    <cellStyle name="Moneda 3 2 2 6 3 2" xfId="27466" xr:uid="{00000000-0005-0000-0000-0000C6420000}"/>
    <cellStyle name="Moneda 3 2 2 6 4" xfId="15331" xr:uid="{00000000-0005-0000-0000-0000C7420000}"/>
    <cellStyle name="Moneda 3 2 2 6 4 2" xfId="28522" xr:uid="{00000000-0005-0000-0000-0000C8420000}"/>
    <cellStyle name="Moneda 3 2 2 6 5" xfId="16387" xr:uid="{00000000-0005-0000-0000-0000C9420000}"/>
    <cellStyle name="Moneda 3 2 2 6 5 2" xfId="29578" xr:uid="{00000000-0005-0000-0000-0000CA420000}"/>
    <cellStyle name="Moneda 3 2 2 6 6" xfId="17668" xr:uid="{00000000-0005-0000-0000-0000CB420000}"/>
    <cellStyle name="Moneda 3 2 2 6 6 2" xfId="30859" xr:uid="{00000000-0005-0000-0000-0000CC420000}"/>
    <cellStyle name="Moneda 3 2 2 6 7" xfId="18954" xr:uid="{00000000-0005-0000-0000-0000CD420000}"/>
    <cellStyle name="Moneda 3 2 2 6 7 2" xfId="32145" xr:uid="{00000000-0005-0000-0000-0000CE420000}"/>
    <cellStyle name="Moneda 3 2 2 6 8" xfId="20258" xr:uid="{00000000-0005-0000-0000-0000CF420000}"/>
    <cellStyle name="Moneda 3 2 2 6 8 2" xfId="33447" xr:uid="{00000000-0005-0000-0000-0000D0420000}"/>
    <cellStyle name="Moneda 3 2 2 6 9" xfId="34972" xr:uid="{00000000-0005-0000-0000-0000D1420000}"/>
    <cellStyle name="Moneda 3 2 2 7" xfId="12451" xr:uid="{00000000-0005-0000-0000-0000D2420000}"/>
    <cellStyle name="Moneda 3 2 2 7 10" xfId="25643" xr:uid="{00000000-0005-0000-0000-0000D3420000}"/>
    <cellStyle name="Moneda 3 2 2 7 11" xfId="21945" xr:uid="{00000000-0005-0000-0000-0000D4420000}"/>
    <cellStyle name="Moneda 3 2 2 7 2" xfId="13387" xr:uid="{00000000-0005-0000-0000-0000D5420000}"/>
    <cellStyle name="Moneda 3 2 2 7 2 2" xfId="26578" xr:uid="{00000000-0005-0000-0000-0000D6420000}"/>
    <cellStyle name="Moneda 3 2 2 7 3" xfId="14436" xr:uid="{00000000-0005-0000-0000-0000D7420000}"/>
    <cellStyle name="Moneda 3 2 2 7 3 2" xfId="27627" xr:uid="{00000000-0005-0000-0000-0000D8420000}"/>
    <cellStyle name="Moneda 3 2 2 7 4" xfId="15492" xr:uid="{00000000-0005-0000-0000-0000D9420000}"/>
    <cellStyle name="Moneda 3 2 2 7 4 2" xfId="28683" xr:uid="{00000000-0005-0000-0000-0000DA420000}"/>
    <cellStyle name="Moneda 3 2 2 7 5" xfId="16548" xr:uid="{00000000-0005-0000-0000-0000DB420000}"/>
    <cellStyle name="Moneda 3 2 2 7 5 2" xfId="29739" xr:uid="{00000000-0005-0000-0000-0000DC420000}"/>
    <cellStyle name="Moneda 3 2 2 7 6" xfId="17829" xr:uid="{00000000-0005-0000-0000-0000DD420000}"/>
    <cellStyle name="Moneda 3 2 2 7 6 2" xfId="31020" xr:uid="{00000000-0005-0000-0000-0000DE420000}"/>
    <cellStyle name="Moneda 3 2 2 7 7" xfId="19115" xr:uid="{00000000-0005-0000-0000-0000DF420000}"/>
    <cellStyle name="Moneda 3 2 2 7 7 2" xfId="32306" xr:uid="{00000000-0005-0000-0000-0000E0420000}"/>
    <cellStyle name="Moneda 3 2 2 7 8" xfId="20419" xr:uid="{00000000-0005-0000-0000-0000E1420000}"/>
    <cellStyle name="Moneda 3 2 2 7 8 2" xfId="33608" xr:uid="{00000000-0005-0000-0000-0000E2420000}"/>
    <cellStyle name="Moneda 3 2 2 7 9" xfId="35133" xr:uid="{00000000-0005-0000-0000-0000E3420000}"/>
    <cellStyle name="Moneda 3 2 2 8" xfId="12565" xr:uid="{00000000-0005-0000-0000-0000E4420000}"/>
    <cellStyle name="Moneda 3 2 2 8 10" xfId="25757" xr:uid="{00000000-0005-0000-0000-0000E5420000}"/>
    <cellStyle name="Moneda 3 2 2 8 11" xfId="22059" xr:uid="{00000000-0005-0000-0000-0000E6420000}"/>
    <cellStyle name="Moneda 3 2 2 8 2" xfId="13501" xr:uid="{00000000-0005-0000-0000-0000E7420000}"/>
    <cellStyle name="Moneda 3 2 2 8 2 2" xfId="26692" xr:uid="{00000000-0005-0000-0000-0000E8420000}"/>
    <cellStyle name="Moneda 3 2 2 8 3" xfId="14550" xr:uid="{00000000-0005-0000-0000-0000E9420000}"/>
    <cellStyle name="Moneda 3 2 2 8 3 2" xfId="27741" xr:uid="{00000000-0005-0000-0000-0000EA420000}"/>
    <cellStyle name="Moneda 3 2 2 8 4" xfId="15606" xr:uid="{00000000-0005-0000-0000-0000EB420000}"/>
    <cellStyle name="Moneda 3 2 2 8 4 2" xfId="28797" xr:uid="{00000000-0005-0000-0000-0000EC420000}"/>
    <cellStyle name="Moneda 3 2 2 8 5" xfId="16662" xr:uid="{00000000-0005-0000-0000-0000ED420000}"/>
    <cellStyle name="Moneda 3 2 2 8 5 2" xfId="29853" xr:uid="{00000000-0005-0000-0000-0000EE420000}"/>
    <cellStyle name="Moneda 3 2 2 8 6" xfId="17943" xr:uid="{00000000-0005-0000-0000-0000EF420000}"/>
    <cellStyle name="Moneda 3 2 2 8 6 2" xfId="31134" xr:uid="{00000000-0005-0000-0000-0000F0420000}"/>
    <cellStyle name="Moneda 3 2 2 8 7" xfId="19229" xr:uid="{00000000-0005-0000-0000-0000F1420000}"/>
    <cellStyle name="Moneda 3 2 2 8 7 2" xfId="32420" xr:uid="{00000000-0005-0000-0000-0000F2420000}"/>
    <cellStyle name="Moneda 3 2 2 8 8" xfId="20533" xr:uid="{00000000-0005-0000-0000-0000F3420000}"/>
    <cellStyle name="Moneda 3 2 2 8 8 2" xfId="33722" xr:uid="{00000000-0005-0000-0000-0000F4420000}"/>
    <cellStyle name="Moneda 3 2 2 8 9" xfId="35247" xr:uid="{00000000-0005-0000-0000-0000F5420000}"/>
    <cellStyle name="Moneda 3 2 2 9" xfId="13652" xr:uid="{00000000-0005-0000-0000-0000F6420000}"/>
    <cellStyle name="Moneda 3 2 2 9 10" xfId="22210" xr:uid="{00000000-0005-0000-0000-0000F7420000}"/>
    <cellStyle name="Moneda 3 2 2 9 2" xfId="14701" xr:uid="{00000000-0005-0000-0000-0000F8420000}"/>
    <cellStyle name="Moneda 3 2 2 9 2 2" xfId="27892" xr:uid="{00000000-0005-0000-0000-0000F9420000}"/>
    <cellStyle name="Moneda 3 2 2 9 3" xfId="15757" xr:uid="{00000000-0005-0000-0000-0000FA420000}"/>
    <cellStyle name="Moneda 3 2 2 9 3 2" xfId="28948" xr:uid="{00000000-0005-0000-0000-0000FB420000}"/>
    <cellStyle name="Moneda 3 2 2 9 4" xfId="16813" xr:uid="{00000000-0005-0000-0000-0000FC420000}"/>
    <cellStyle name="Moneda 3 2 2 9 4 2" xfId="30004" xr:uid="{00000000-0005-0000-0000-0000FD420000}"/>
    <cellStyle name="Moneda 3 2 2 9 5" xfId="18094" xr:uid="{00000000-0005-0000-0000-0000FE420000}"/>
    <cellStyle name="Moneda 3 2 2 9 5 2" xfId="31285" xr:uid="{00000000-0005-0000-0000-0000FF420000}"/>
    <cellStyle name="Moneda 3 2 2 9 6" xfId="19380" xr:uid="{00000000-0005-0000-0000-000000430000}"/>
    <cellStyle name="Moneda 3 2 2 9 6 2" xfId="32571" xr:uid="{00000000-0005-0000-0000-000001430000}"/>
    <cellStyle name="Moneda 3 2 2 9 7" xfId="20684" xr:uid="{00000000-0005-0000-0000-000002430000}"/>
    <cellStyle name="Moneda 3 2 2 9 7 2" xfId="33873" xr:uid="{00000000-0005-0000-0000-000003430000}"/>
    <cellStyle name="Moneda 3 2 2 9 8" xfId="35398" xr:uid="{00000000-0005-0000-0000-000004430000}"/>
    <cellStyle name="Moneda 3 2 2 9 9" xfId="26843" xr:uid="{00000000-0005-0000-0000-000005430000}"/>
    <cellStyle name="Moneda 3 2 20" xfId="24236" xr:uid="{00000000-0005-0000-0000-000006430000}"/>
    <cellStyle name="Moneda 3 2 20 2" xfId="37415" xr:uid="{00000000-0005-0000-0000-000007430000}"/>
    <cellStyle name="Moneda 3 2 21" xfId="24487" xr:uid="{00000000-0005-0000-0000-000008430000}"/>
    <cellStyle name="Moneda 3 2 21 2" xfId="37666" xr:uid="{00000000-0005-0000-0000-000009430000}"/>
    <cellStyle name="Moneda 3 2 22" xfId="34472" xr:uid="{00000000-0005-0000-0000-00000A430000}"/>
    <cellStyle name="Moneda 3 2 23" xfId="24873" xr:uid="{00000000-0005-0000-0000-00000B430000}"/>
    <cellStyle name="Moneda 3 2 24" xfId="21284" xr:uid="{00000000-0005-0000-0000-00000C430000}"/>
    <cellStyle name="Moneda 3 2 3" xfId="12026" xr:uid="{00000000-0005-0000-0000-00000D430000}"/>
    <cellStyle name="Moneda 3 2 3 10" xfId="15072" xr:uid="{00000000-0005-0000-0000-00000E430000}"/>
    <cellStyle name="Moneda 3 2 3 10 2" xfId="36052" xr:uid="{00000000-0005-0000-0000-00000F430000}"/>
    <cellStyle name="Moneda 3 2 3 10 3" xfId="28263" xr:uid="{00000000-0005-0000-0000-000010430000}"/>
    <cellStyle name="Moneda 3 2 3 10 4" xfId="22864" xr:uid="{00000000-0005-0000-0000-000011430000}"/>
    <cellStyle name="Moneda 3 2 3 11" xfId="16128" xr:uid="{00000000-0005-0000-0000-000012430000}"/>
    <cellStyle name="Moneda 3 2 3 11 2" xfId="36282" xr:uid="{00000000-0005-0000-0000-000013430000}"/>
    <cellStyle name="Moneda 3 2 3 11 3" xfId="29319" xr:uid="{00000000-0005-0000-0000-000014430000}"/>
    <cellStyle name="Moneda 3 2 3 11 4" xfId="23094" xr:uid="{00000000-0005-0000-0000-000015430000}"/>
    <cellStyle name="Moneda 3 2 3 12" xfId="17409" xr:uid="{00000000-0005-0000-0000-000016430000}"/>
    <cellStyle name="Moneda 3 2 3 12 2" xfId="36537" xr:uid="{00000000-0005-0000-0000-000017430000}"/>
    <cellStyle name="Moneda 3 2 3 12 3" xfId="30600" xr:uid="{00000000-0005-0000-0000-000018430000}"/>
    <cellStyle name="Moneda 3 2 3 12 4" xfId="23358" xr:uid="{00000000-0005-0000-0000-000019430000}"/>
    <cellStyle name="Moneda 3 2 3 13" xfId="18695" xr:uid="{00000000-0005-0000-0000-00001A430000}"/>
    <cellStyle name="Moneda 3 2 3 13 2" xfId="36792" xr:uid="{00000000-0005-0000-0000-00001B430000}"/>
    <cellStyle name="Moneda 3 2 3 13 3" xfId="31886" xr:uid="{00000000-0005-0000-0000-00001C430000}"/>
    <cellStyle name="Moneda 3 2 3 13 4" xfId="23613" xr:uid="{00000000-0005-0000-0000-00001D430000}"/>
    <cellStyle name="Moneda 3 2 3 14" xfId="19999" xr:uid="{00000000-0005-0000-0000-00001E430000}"/>
    <cellStyle name="Moneda 3 2 3 14 2" xfId="37021" xr:uid="{00000000-0005-0000-0000-00001F430000}"/>
    <cellStyle name="Moneda 3 2 3 14 3" xfId="33188" xr:uid="{00000000-0005-0000-0000-000020430000}"/>
    <cellStyle name="Moneda 3 2 3 14 4" xfId="23842" xr:uid="{00000000-0005-0000-0000-000021430000}"/>
    <cellStyle name="Moneda 3 2 3 15" xfId="24071" xr:uid="{00000000-0005-0000-0000-000022430000}"/>
    <cellStyle name="Moneda 3 2 3 15 2" xfId="37250" xr:uid="{00000000-0005-0000-0000-000023430000}"/>
    <cellStyle name="Moneda 3 2 3 16" xfId="24300" xr:uid="{00000000-0005-0000-0000-000024430000}"/>
    <cellStyle name="Moneda 3 2 3 16 2" xfId="37479" xr:uid="{00000000-0005-0000-0000-000025430000}"/>
    <cellStyle name="Moneda 3 2 3 17" xfId="24551" xr:uid="{00000000-0005-0000-0000-000026430000}"/>
    <cellStyle name="Moneda 3 2 3 17 2" xfId="37730" xr:uid="{00000000-0005-0000-0000-000027430000}"/>
    <cellStyle name="Moneda 3 2 3 18" xfId="34713" xr:uid="{00000000-0005-0000-0000-000028430000}"/>
    <cellStyle name="Moneda 3 2 3 19" xfId="25218" xr:uid="{00000000-0005-0000-0000-000029430000}"/>
    <cellStyle name="Moneda 3 2 3 2" xfId="12133" xr:uid="{00000000-0005-0000-0000-00002A430000}"/>
    <cellStyle name="Moneda 3 2 3 2 10" xfId="24409" xr:uid="{00000000-0005-0000-0000-00002B430000}"/>
    <cellStyle name="Moneda 3 2 3 2 10 2" xfId="37588" xr:uid="{00000000-0005-0000-0000-00002C430000}"/>
    <cellStyle name="Moneda 3 2 3 2 11" xfId="24660" xr:uid="{00000000-0005-0000-0000-00002D430000}"/>
    <cellStyle name="Moneda 3 2 3 2 11 2" xfId="37839" xr:uid="{00000000-0005-0000-0000-00002E430000}"/>
    <cellStyle name="Moneda 3 2 3 2 12" xfId="34819" xr:uid="{00000000-0005-0000-0000-00002F430000}"/>
    <cellStyle name="Moneda 3 2 3 2 13" xfId="25325" xr:uid="{00000000-0005-0000-0000-000030430000}"/>
    <cellStyle name="Moneda 3 2 3 2 14" xfId="21631" xr:uid="{00000000-0005-0000-0000-000031430000}"/>
    <cellStyle name="Moneda 3 2 3 2 2" xfId="13073" xr:uid="{00000000-0005-0000-0000-000032430000}"/>
    <cellStyle name="Moneda 3 2 3 2 2 2" xfId="17092" xr:uid="{00000000-0005-0000-0000-000033430000}"/>
    <cellStyle name="Moneda 3 2 3 2 2 2 2" xfId="30283" xr:uid="{00000000-0005-0000-0000-000034430000}"/>
    <cellStyle name="Moneda 3 2 3 2 2 3" xfId="18372" xr:uid="{00000000-0005-0000-0000-000035430000}"/>
    <cellStyle name="Moneda 3 2 3 2 2 3 2" xfId="31563" xr:uid="{00000000-0005-0000-0000-000036430000}"/>
    <cellStyle name="Moneda 3 2 3 2 2 4" xfId="19658" xr:uid="{00000000-0005-0000-0000-000037430000}"/>
    <cellStyle name="Moneda 3 2 3 2 2 4 2" xfId="32849" xr:uid="{00000000-0005-0000-0000-000038430000}"/>
    <cellStyle name="Moneda 3 2 3 2 2 5" xfId="20962" xr:uid="{00000000-0005-0000-0000-000039430000}"/>
    <cellStyle name="Moneda 3 2 3 2 2 5 2" xfId="34151" xr:uid="{00000000-0005-0000-0000-00003A430000}"/>
    <cellStyle name="Moneda 3 2 3 2 2 6" xfId="35676" xr:uid="{00000000-0005-0000-0000-00003B430000}"/>
    <cellStyle name="Moneda 3 2 3 2 2 7" xfId="26264" xr:uid="{00000000-0005-0000-0000-00003C430000}"/>
    <cellStyle name="Moneda 3 2 3 2 2 8" xfId="22488" xr:uid="{00000000-0005-0000-0000-00003D430000}"/>
    <cellStyle name="Moneda 3 2 3 2 3" xfId="14122" xr:uid="{00000000-0005-0000-0000-00003E430000}"/>
    <cellStyle name="Moneda 3 2 3 2 3 2" xfId="21207" xr:uid="{00000000-0005-0000-0000-00003F430000}"/>
    <cellStyle name="Moneda 3 2 3 2 3 2 2" xfId="34396" xr:uid="{00000000-0005-0000-0000-000040430000}"/>
    <cellStyle name="Moneda 3 2 3 2 3 3" xfId="35921" xr:uid="{00000000-0005-0000-0000-000041430000}"/>
    <cellStyle name="Moneda 3 2 3 2 3 4" xfId="27313" xr:uid="{00000000-0005-0000-0000-000042430000}"/>
    <cellStyle name="Moneda 3 2 3 2 3 5" xfId="22733" xr:uid="{00000000-0005-0000-0000-000043430000}"/>
    <cellStyle name="Moneda 3 2 3 2 4" xfId="15178" xr:uid="{00000000-0005-0000-0000-000044430000}"/>
    <cellStyle name="Moneda 3 2 3 2 4 2" xfId="36161" xr:uid="{00000000-0005-0000-0000-000045430000}"/>
    <cellStyle name="Moneda 3 2 3 2 4 3" xfId="28369" xr:uid="{00000000-0005-0000-0000-000046430000}"/>
    <cellStyle name="Moneda 3 2 3 2 4 4" xfId="22973" xr:uid="{00000000-0005-0000-0000-000047430000}"/>
    <cellStyle name="Moneda 3 2 3 2 5" xfId="16234" xr:uid="{00000000-0005-0000-0000-000048430000}"/>
    <cellStyle name="Moneda 3 2 3 2 5 2" xfId="36391" xr:uid="{00000000-0005-0000-0000-000049430000}"/>
    <cellStyle name="Moneda 3 2 3 2 5 3" xfId="29425" xr:uid="{00000000-0005-0000-0000-00004A430000}"/>
    <cellStyle name="Moneda 3 2 3 2 5 4" xfId="23203" xr:uid="{00000000-0005-0000-0000-00004B430000}"/>
    <cellStyle name="Moneda 3 2 3 2 6" xfId="17515" xr:uid="{00000000-0005-0000-0000-00004C430000}"/>
    <cellStyle name="Moneda 3 2 3 2 6 2" xfId="36646" xr:uid="{00000000-0005-0000-0000-00004D430000}"/>
    <cellStyle name="Moneda 3 2 3 2 6 3" xfId="30706" xr:uid="{00000000-0005-0000-0000-00004E430000}"/>
    <cellStyle name="Moneda 3 2 3 2 6 4" xfId="23467" xr:uid="{00000000-0005-0000-0000-00004F430000}"/>
    <cellStyle name="Moneda 3 2 3 2 7" xfId="18801" xr:uid="{00000000-0005-0000-0000-000050430000}"/>
    <cellStyle name="Moneda 3 2 3 2 7 2" xfId="36901" xr:uid="{00000000-0005-0000-0000-000051430000}"/>
    <cellStyle name="Moneda 3 2 3 2 7 3" xfId="31992" xr:uid="{00000000-0005-0000-0000-000052430000}"/>
    <cellStyle name="Moneda 3 2 3 2 7 4" xfId="23722" xr:uid="{00000000-0005-0000-0000-000053430000}"/>
    <cellStyle name="Moneda 3 2 3 2 8" xfId="20105" xr:uid="{00000000-0005-0000-0000-000054430000}"/>
    <cellStyle name="Moneda 3 2 3 2 8 2" xfId="37130" xr:uid="{00000000-0005-0000-0000-000055430000}"/>
    <cellStyle name="Moneda 3 2 3 2 8 3" xfId="33294" xr:uid="{00000000-0005-0000-0000-000056430000}"/>
    <cellStyle name="Moneda 3 2 3 2 8 4" xfId="23951" xr:uid="{00000000-0005-0000-0000-000057430000}"/>
    <cellStyle name="Moneda 3 2 3 2 9" xfId="24180" xr:uid="{00000000-0005-0000-0000-000058430000}"/>
    <cellStyle name="Moneda 3 2 3 2 9 2" xfId="37359" xr:uid="{00000000-0005-0000-0000-000059430000}"/>
    <cellStyle name="Moneda 3 2 3 20" xfId="21525" xr:uid="{00000000-0005-0000-0000-00005A430000}"/>
    <cellStyle name="Moneda 3 2 3 3" xfId="12229" xr:uid="{00000000-0005-0000-0000-00005B430000}"/>
    <cellStyle name="Moneda 3 2 3 3 10" xfId="25421" xr:uid="{00000000-0005-0000-0000-00005C430000}"/>
    <cellStyle name="Moneda 3 2 3 3 11" xfId="21727" xr:uid="{00000000-0005-0000-0000-00005D430000}"/>
    <cellStyle name="Moneda 3 2 3 3 2" xfId="13169" xr:uid="{00000000-0005-0000-0000-00005E430000}"/>
    <cellStyle name="Moneda 3 2 3 3 2 2" xfId="26360" xr:uid="{00000000-0005-0000-0000-00005F430000}"/>
    <cellStyle name="Moneda 3 2 3 3 3" xfId="14218" xr:uid="{00000000-0005-0000-0000-000060430000}"/>
    <cellStyle name="Moneda 3 2 3 3 3 2" xfId="27409" xr:uid="{00000000-0005-0000-0000-000061430000}"/>
    <cellStyle name="Moneda 3 2 3 3 4" xfId="15274" xr:uid="{00000000-0005-0000-0000-000062430000}"/>
    <cellStyle name="Moneda 3 2 3 3 4 2" xfId="28465" xr:uid="{00000000-0005-0000-0000-000063430000}"/>
    <cellStyle name="Moneda 3 2 3 3 5" xfId="16330" xr:uid="{00000000-0005-0000-0000-000064430000}"/>
    <cellStyle name="Moneda 3 2 3 3 5 2" xfId="29521" xr:uid="{00000000-0005-0000-0000-000065430000}"/>
    <cellStyle name="Moneda 3 2 3 3 6" xfId="17611" xr:uid="{00000000-0005-0000-0000-000066430000}"/>
    <cellStyle name="Moneda 3 2 3 3 6 2" xfId="30802" xr:uid="{00000000-0005-0000-0000-000067430000}"/>
    <cellStyle name="Moneda 3 2 3 3 7" xfId="18897" xr:uid="{00000000-0005-0000-0000-000068430000}"/>
    <cellStyle name="Moneda 3 2 3 3 7 2" xfId="32088" xr:uid="{00000000-0005-0000-0000-000069430000}"/>
    <cellStyle name="Moneda 3 2 3 3 8" xfId="20201" xr:uid="{00000000-0005-0000-0000-00006A430000}"/>
    <cellStyle name="Moneda 3 2 3 3 8 2" xfId="33390" xr:uid="{00000000-0005-0000-0000-00006B430000}"/>
    <cellStyle name="Moneda 3 2 3 3 9" xfId="34915" xr:uid="{00000000-0005-0000-0000-00006C430000}"/>
    <cellStyle name="Moneda 3 2 3 4" xfId="12334" xr:uid="{00000000-0005-0000-0000-00006D430000}"/>
    <cellStyle name="Moneda 3 2 3 4 10" xfId="25526" xr:uid="{00000000-0005-0000-0000-00006E430000}"/>
    <cellStyle name="Moneda 3 2 3 4 11" xfId="21832" xr:uid="{00000000-0005-0000-0000-00006F430000}"/>
    <cellStyle name="Moneda 3 2 3 4 2" xfId="13274" xr:uid="{00000000-0005-0000-0000-000070430000}"/>
    <cellStyle name="Moneda 3 2 3 4 2 2" xfId="26465" xr:uid="{00000000-0005-0000-0000-000071430000}"/>
    <cellStyle name="Moneda 3 2 3 4 3" xfId="14323" xr:uid="{00000000-0005-0000-0000-000072430000}"/>
    <cellStyle name="Moneda 3 2 3 4 3 2" xfId="27514" xr:uid="{00000000-0005-0000-0000-000073430000}"/>
    <cellStyle name="Moneda 3 2 3 4 4" xfId="15379" xr:uid="{00000000-0005-0000-0000-000074430000}"/>
    <cellStyle name="Moneda 3 2 3 4 4 2" xfId="28570" xr:uid="{00000000-0005-0000-0000-000075430000}"/>
    <cellStyle name="Moneda 3 2 3 4 5" xfId="16435" xr:uid="{00000000-0005-0000-0000-000076430000}"/>
    <cellStyle name="Moneda 3 2 3 4 5 2" xfId="29626" xr:uid="{00000000-0005-0000-0000-000077430000}"/>
    <cellStyle name="Moneda 3 2 3 4 6" xfId="17716" xr:uid="{00000000-0005-0000-0000-000078430000}"/>
    <cellStyle name="Moneda 3 2 3 4 6 2" xfId="30907" xr:uid="{00000000-0005-0000-0000-000079430000}"/>
    <cellStyle name="Moneda 3 2 3 4 7" xfId="19002" xr:uid="{00000000-0005-0000-0000-00007A430000}"/>
    <cellStyle name="Moneda 3 2 3 4 7 2" xfId="32193" xr:uid="{00000000-0005-0000-0000-00007B430000}"/>
    <cellStyle name="Moneda 3 2 3 4 8" xfId="20306" xr:uid="{00000000-0005-0000-0000-00007C430000}"/>
    <cellStyle name="Moneda 3 2 3 4 8 2" xfId="33495" xr:uid="{00000000-0005-0000-0000-00007D430000}"/>
    <cellStyle name="Moneda 3 2 3 4 9" xfId="35020" xr:uid="{00000000-0005-0000-0000-00007E430000}"/>
    <cellStyle name="Moneda 3 2 3 5" xfId="12499" xr:uid="{00000000-0005-0000-0000-00007F430000}"/>
    <cellStyle name="Moneda 3 2 3 5 10" xfId="25691" xr:uid="{00000000-0005-0000-0000-000080430000}"/>
    <cellStyle name="Moneda 3 2 3 5 11" xfId="21993" xr:uid="{00000000-0005-0000-0000-000081430000}"/>
    <cellStyle name="Moneda 3 2 3 5 2" xfId="13435" xr:uid="{00000000-0005-0000-0000-000082430000}"/>
    <cellStyle name="Moneda 3 2 3 5 2 2" xfId="26626" xr:uid="{00000000-0005-0000-0000-000083430000}"/>
    <cellStyle name="Moneda 3 2 3 5 3" xfId="14484" xr:uid="{00000000-0005-0000-0000-000084430000}"/>
    <cellStyle name="Moneda 3 2 3 5 3 2" xfId="27675" xr:uid="{00000000-0005-0000-0000-000085430000}"/>
    <cellStyle name="Moneda 3 2 3 5 4" xfId="15540" xr:uid="{00000000-0005-0000-0000-000086430000}"/>
    <cellStyle name="Moneda 3 2 3 5 4 2" xfId="28731" xr:uid="{00000000-0005-0000-0000-000087430000}"/>
    <cellStyle name="Moneda 3 2 3 5 5" xfId="16596" xr:uid="{00000000-0005-0000-0000-000088430000}"/>
    <cellStyle name="Moneda 3 2 3 5 5 2" xfId="29787" xr:uid="{00000000-0005-0000-0000-000089430000}"/>
    <cellStyle name="Moneda 3 2 3 5 6" xfId="17877" xr:uid="{00000000-0005-0000-0000-00008A430000}"/>
    <cellStyle name="Moneda 3 2 3 5 6 2" xfId="31068" xr:uid="{00000000-0005-0000-0000-00008B430000}"/>
    <cellStyle name="Moneda 3 2 3 5 7" xfId="19163" xr:uid="{00000000-0005-0000-0000-00008C430000}"/>
    <cellStyle name="Moneda 3 2 3 5 7 2" xfId="32354" xr:uid="{00000000-0005-0000-0000-00008D430000}"/>
    <cellStyle name="Moneda 3 2 3 5 8" xfId="20467" xr:uid="{00000000-0005-0000-0000-00008E430000}"/>
    <cellStyle name="Moneda 3 2 3 5 8 2" xfId="33656" xr:uid="{00000000-0005-0000-0000-00008F430000}"/>
    <cellStyle name="Moneda 3 2 3 5 9" xfId="35181" xr:uid="{00000000-0005-0000-0000-000090430000}"/>
    <cellStyle name="Moneda 3 2 3 6" xfId="12613" xr:uid="{00000000-0005-0000-0000-000091430000}"/>
    <cellStyle name="Moneda 3 2 3 6 10" xfId="25805" xr:uid="{00000000-0005-0000-0000-000092430000}"/>
    <cellStyle name="Moneda 3 2 3 6 11" xfId="22107" xr:uid="{00000000-0005-0000-0000-000093430000}"/>
    <cellStyle name="Moneda 3 2 3 6 2" xfId="13549" xr:uid="{00000000-0005-0000-0000-000094430000}"/>
    <cellStyle name="Moneda 3 2 3 6 2 2" xfId="26740" xr:uid="{00000000-0005-0000-0000-000095430000}"/>
    <cellStyle name="Moneda 3 2 3 6 3" xfId="14598" xr:uid="{00000000-0005-0000-0000-000096430000}"/>
    <cellStyle name="Moneda 3 2 3 6 3 2" xfId="27789" xr:uid="{00000000-0005-0000-0000-000097430000}"/>
    <cellStyle name="Moneda 3 2 3 6 4" xfId="15654" xr:uid="{00000000-0005-0000-0000-000098430000}"/>
    <cellStyle name="Moneda 3 2 3 6 4 2" xfId="28845" xr:uid="{00000000-0005-0000-0000-000099430000}"/>
    <cellStyle name="Moneda 3 2 3 6 5" xfId="16710" xr:uid="{00000000-0005-0000-0000-00009A430000}"/>
    <cellStyle name="Moneda 3 2 3 6 5 2" xfId="29901" xr:uid="{00000000-0005-0000-0000-00009B430000}"/>
    <cellStyle name="Moneda 3 2 3 6 6" xfId="17991" xr:uid="{00000000-0005-0000-0000-00009C430000}"/>
    <cellStyle name="Moneda 3 2 3 6 6 2" xfId="31182" xr:uid="{00000000-0005-0000-0000-00009D430000}"/>
    <cellStyle name="Moneda 3 2 3 6 7" xfId="19277" xr:uid="{00000000-0005-0000-0000-00009E430000}"/>
    <cellStyle name="Moneda 3 2 3 6 7 2" xfId="32468" xr:uid="{00000000-0005-0000-0000-00009F430000}"/>
    <cellStyle name="Moneda 3 2 3 6 8" xfId="20581" xr:uid="{00000000-0005-0000-0000-0000A0430000}"/>
    <cellStyle name="Moneda 3 2 3 6 8 2" xfId="33770" xr:uid="{00000000-0005-0000-0000-0000A1430000}"/>
    <cellStyle name="Moneda 3 2 3 6 9" xfId="35295" xr:uid="{00000000-0005-0000-0000-0000A2430000}"/>
    <cellStyle name="Moneda 3 2 3 7" xfId="13700" xr:uid="{00000000-0005-0000-0000-0000A3430000}"/>
    <cellStyle name="Moneda 3 2 3 7 10" xfId="22258" xr:uid="{00000000-0005-0000-0000-0000A4430000}"/>
    <cellStyle name="Moneda 3 2 3 7 2" xfId="14749" xr:uid="{00000000-0005-0000-0000-0000A5430000}"/>
    <cellStyle name="Moneda 3 2 3 7 2 2" xfId="27940" xr:uid="{00000000-0005-0000-0000-0000A6430000}"/>
    <cellStyle name="Moneda 3 2 3 7 3" xfId="15805" xr:uid="{00000000-0005-0000-0000-0000A7430000}"/>
    <cellStyle name="Moneda 3 2 3 7 3 2" xfId="28996" xr:uid="{00000000-0005-0000-0000-0000A8430000}"/>
    <cellStyle name="Moneda 3 2 3 7 4" xfId="16861" xr:uid="{00000000-0005-0000-0000-0000A9430000}"/>
    <cellStyle name="Moneda 3 2 3 7 4 2" xfId="30052" xr:uid="{00000000-0005-0000-0000-0000AA430000}"/>
    <cellStyle name="Moneda 3 2 3 7 5" xfId="18142" xr:uid="{00000000-0005-0000-0000-0000AB430000}"/>
    <cellStyle name="Moneda 3 2 3 7 5 2" xfId="31333" xr:uid="{00000000-0005-0000-0000-0000AC430000}"/>
    <cellStyle name="Moneda 3 2 3 7 6" xfId="19428" xr:uid="{00000000-0005-0000-0000-0000AD430000}"/>
    <cellStyle name="Moneda 3 2 3 7 6 2" xfId="32619" xr:uid="{00000000-0005-0000-0000-0000AE430000}"/>
    <cellStyle name="Moneda 3 2 3 7 7" xfId="20732" xr:uid="{00000000-0005-0000-0000-0000AF430000}"/>
    <cellStyle name="Moneda 3 2 3 7 7 2" xfId="33921" xr:uid="{00000000-0005-0000-0000-0000B0430000}"/>
    <cellStyle name="Moneda 3 2 3 7 8" xfId="35446" xr:uid="{00000000-0005-0000-0000-0000B1430000}"/>
    <cellStyle name="Moneda 3 2 3 7 9" xfId="26891" xr:uid="{00000000-0005-0000-0000-0000B2430000}"/>
    <cellStyle name="Moneda 3 2 3 8" xfId="12967" xr:uid="{00000000-0005-0000-0000-0000B3430000}"/>
    <cellStyle name="Moneda 3 2 3 8 2" xfId="16983" xr:uid="{00000000-0005-0000-0000-0000B4430000}"/>
    <cellStyle name="Moneda 3 2 3 8 2 2" xfId="30174" xr:uid="{00000000-0005-0000-0000-0000B5430000}"/>
    <cellStyle name="Moneda 3 2 3 8 3" xfId="18263" xr:uid="{00000000-0005-0000-0000-0000B6430000}"/>
    <cellStyle name="Moneda 3 2 3 8 3 2" xfId="31454" xr:uid="{00000000-0005-0000-0000-0000B7430000}"/>
    <cellStyle name="Moneda 3 2 3 8 4" xfId="19549" xr:uid="{00000000-0005-0000-0000-0000B8430000}"/>
    <cellStyle name="Moneda 3 2 3 8 4 2" xfId="32740" xr:uid="{00000000-0005-0000-0000-0000B9430000}"/>
    <cellStyle name="Moneda 3 2 3 8 5" xfId="20853" xr:uid="{00000000-0005-0000-0000-0000BA430000}"/>
    <cellStyle name="Moneda 3 2 3 8 5 2" xfId="34042" xr:uid="{00000000-0005-0000-0000-0000BB430000}"/>
    <cellStyle name="Moneda 3 2 3 8 6" xfId="35567" xr:uid="{00000000-0005-0000-0000-0000BC430000}"/>
    <cellStyle name="Moneda 3 2 3 8 7" xfId="26158" xr:uid="{00000000-0005-0000-0000-0000BD430000}"/>
    <cellStyle name="Moneda 3 2 3 8 8" xfId="22379" xr:uid="{00000000-0005-0000-0000-0000BE430000}"/>
    <cellStyle name="Moneda 3 2 3 9" xfId="14016" xr:uid="{00000000-0005-0000-0000-0000BF430000}"/>
    <cellStyle name="Moneda 3 2 3 9 2" xfId="21098" xr:uid="{00000000-0005-0000-0000-0000C0430000}"/>
    <cellStyle name="Moneda 3 2 3 9 2 2" xfId="34287" xr:uid="{00000000-0005-0000-0000-0000C1430000}"/>
    <cellStyle name="Moneda 3 2 3 9 3" xfId="35812" xr:uid="{00000000-0005-0000-0000-0000C2430000}"/>
    <cellStyle name="Moneda 3 2 3 9 4" xfId="27207" xr:uid="{00000000-0005-0000-0000-0000C3430000}"/>
    <cellStyle name="Moneda 3 2 3 9 5" xfId="22624" xr:uid="{00000000-0005-0000-0000-0000C4430000}"/>
    <cellStyle name="Moneda 3 2 4" xfId="11994" xr:uid="{00000000-0005-0000-0000-0000C5430000}"/>
    <cellStyle name="Moneda 3 2 4 10" xfId="15040" xr:uid="{00000000-0005-0000-0000-0000C6430000}"/>
    <cellStyle name="Moneda 3 2 4 10 2" xfId="36020" xr:uid="{00000000-0005-0000-0000-0000C7430000}"/>
    <cellStyle name="Moneda 3 2 4 10 3" xfId="28231" xr:uid="{00000000-0005-0000-0000-0000C8430000}"/>
    <cellStyle name="Moneda 3 2 4 10 4" xfId="22832" xr:uid="{00000000-0005-0000-0000-0000C9430000}"/>
    <cellStyle name="Moneda 3 2 4 11" xfId="16096" xr:uid="{00000000-0005-0000-0000-0000CA430000}"/>
    <cellStyle name="Moneda 3 2 4 11 2" xfId="36250" xr:uid="{00000000-0005-0000-0000-0000CB430000}"/>
    <cellStyle name="Moneda 3 2 4 11 3" xfId="29287" xr:uid="{00000000-0005-0000-0000-0000CC430000}"/>
    <cellStyle name="Moneda 3 2 4 11 4" xfId="23062" xr:uid="{00000000-0005-0000-0000-0000CD430000}"/>
    <cellStyle name="Moneda 3 2 4 12" xfId="17377" xr:uid="{00000000-0005-0000-0000-0000CE430000}"/>
    <cellStyle name="Moneda 3 2 4 12 2" xfId="36505" xr:uid="{00000000-0005-0000-0000-0000CF430000}"/>
    <cellStyle name="Moneda 3 2 4 12 3" xfId="30568" xr:uid="{00000000-0005-0000-0000-0000D0430000}"/>
    <cellStyle name="Moneda 3 2 4 12 4" xfId="23326" xr:uid="{00000000-0005-0000-0000-0000D1430000}"/>
    <cellStyle name="Moneda 3 2 4 13" xfId="18663" xr:uid="{00000000-0005-0000-0000-0000D2430000}"/>
    <cellStyle name="Moneda 3 2 4 13 2" xfId="36760" xr:uid="{00000000-0005-0000-0000-0000D3430000}"/>
    <cellStyle name="Moneda 3 2 4 13 3" xfId="31854" xr:uid="{00000000-0005-0000-0000-0000D4430000}"/>
    <cellStyle name="Moneda 3 2 4 13 4" xfId="23581" xr:uid="{00000000-0005-0000-0000-0000D5430000}"/>
    <cellStyle name="Moneda 3 2 4 14" xfId="19967" xr:uid="{00000000-0005-0000-0000-0000D6430000}"/>
    <cellStyle name="Moneda 3 2 4 14 2" xfId="36989" xr:uid="{00000000-0005-0000-0000-0000D7430000}"/>
    <cellStyle name="Moneda 3 2 4 14 3" xfId="33156" xr:uid="{00000000-0005-0000-0000-0000D8430000}"/>
    <cellStyle name="Moneda 3 2 4 14 4" xfId="23810" xr:uid="{00000000-0005-0000-0000-0000D9430000}"/>
    <cellStyle name="Moneda 3 2 4 15" xfId="24039" xr:uid="{00000000-0005-0000-0000-0000DA430000}"/>
    <cellStyle name="Moneda 3 2 4 15 2" xfId="37218" xr:uid="{00000000-0005-0000-0000-0000DB430000}"/>
    <cellStyle name="Moneda 3 2 4 16" xfId="24268" xr:uid="{00000000-0005-0000-0000-0000DC430000}"/>
    <cellStyle name="Moneda 3 2 4 16 2" xfId="37447" xr:uid="{00000000-0005-0000-0000-0000DD430000}"/>
    <cellStyle name="Moneda 3 2 4 17" xfId="24519" xr:uid="{00000000-0005-0000-0000-0000DE430000}"/>
    <cellStyle name="Moneda 3 2 4 17 2" xfId="37698" xr:uid="{00000000-0005-0000-0000-0000DF430000}"/>
    <cellStyle name="Moneda 3 2 4 18" xfId="34681" xr:uid="{00000000-0005-0000-0000-0000E0430000}"/>
    <cellStyle name="Moneda 3 2 4 19" xfId="25186" xr:uid="{00000000-0005-0000-0000-0000E1430000}"/>
    <cellStyle name="Moneda 3 2 4 2" xfId="12101" xr:uid="{00000000-0005-0000-0000-0000E2430000}"/>
    <cellStyle name="Moneda 3 2 4 2 10" xfId="24377" xr:uid="{00000000-0005-0000-0000-0000E3430000}"/>
    <cellStyle name="Moneda 3 2 4 2 10 2" xfId="37556" xr:uid="{00000000-0005-0000-0000-0000E4430000}"/>
    <cellStyle name="Moneda 3 2 4 2 11" xfId="24628" xr:uid="{00000000-0005-0000-0000-0000E5430000}"/>
    <cellStyle name="Moneda 3 2 4 2 11 2" xfId="37807" xr:uid="{00000000-0005-0000-0000-0000E6430000}"/>
    <cellStyle name="Moneda 3 2 4 2 12" xfId="34787" xr:uid="{00000000-0005-0000-0000-0000E7430000}"/>
    <cellStyle name="Moneda 3 2 4 2 13" xfId="25293" xr:uid="{00000000-0005-0000-0000-0000E8430000}"/>
    <cellStyle name="Moneda 3 2 4 2 14" xfId="21599" xr:uid="{00000000-0005-0000-0000-0000E9430000}"/>
    <cellStyle name="Moneda 3 2 4 2 2" xfId="13041" xr:uid="{00000000-0005-0000-0000-0000EA430000}"/>
    <cellStyle name="Moneda 3 2 4 2 2 2" xfId="17060" xr:uid="{00000000-0005-0000-0000-0000EB430000}"/>
    <cellStyle name="Moneda 3 2 4 2 2 2 2" xfId="30251" xr:uid="{00000000-0005-0000-0000-0000EC430000}"/>
    <cellStyle name="Moneda 3 2 4 2 2 3" xfId="18340" xr:uid="{00000000-0005-0000-0000-0000ED430000}"/>
    <cellStyle name="Moneda 3 2 4 2 2 3 2" xfId="31531" xr:uid="{00000000-0005-0000-0000-0000EE430000}"/>
    <cellStyle name="Moneda 3 2 4 2 2 4" xfId="19626" xr:uid="{00000000-0005-0000-0000-0000EF430000}"/>
    <cellStyle name="Moneda 3 2 4 2 2 4 2" xfId="32817" xr:uid="{00000000-0005-0000-0000-0000F0430000}"/>
    <cellStyle name="Moneda 3 2 4 2 2 5" xfId="20930" xr:uid="{00000000-0005-0000-0000-0000F1430000}"/>
    <cellStyle name="Moneda 3 2 4 2 2 5 2" xfId="34119" xr:uid="{00000000-0005-0000-0000-0000F2430000}"/>
    <cellStyle name="Moneda 3 2 4 2 2 6" xfId="35644" xr:uid="{00000000-0005-0000-0000-0000F3430000}"/>
    <cellStyle name="Moneda 3 2 4 2 2 7" xfId="26232" xr:uid="{00000000-0005-0000-0000-0000F4430000}"/>
    <cellStyle name="Moneda 3 2 4 2 2 8" xfId="22456" xr:uid="{00000000-0005-0000-0000-0000F5430000}"/>
    <cellStyle name="Moneda 3 2 4 2 3" xfId="14090" xr:uid="{00000000-0005-0000-0000-0000F6430000}"/>
    <cellStyle name="Moneda 3 2 4 2 3 2" xfId="21175" xr:uid="{00000000-0005-0000-0000-0000F7430000}"/>
    <cellStyle name="Moneda 3 2 4 2 3 2 2" xfId="34364" xr:uid="{00000000-0005-0000-0000-0000F8430000}"/>
    <cellStyle name="Moneda 3 2 4 2 3 3" xfId="35889" xr:uid="{00000000-0005-0000-0000-0000F9430000}"/>
    <cellStyle name="Moneda 3 2 4 2 3 4" xfId="27281" xr:uid="{00000000-0005-0000-0000-0000FA430000}"/>
    <cellStyle name="Moneda 3 2 4 2 3 5" xfId="22701" xr:uid="{00000000-0005-0000-0000-0000FB430000}"/>
    <cellStyle name="Moneda 3 2 4 2 4" xfId="15146" xr:uid="{00000000-0005-0000-0000-0000FC430000}"/>
    <cellStyle name="Moneda 3 2 4 2 4 2" xfId="36129" xr:uid="{00000000-0005-0000-0000-0000FD430000}"/>
    <cellStyle name="Moneda 3 2 4 2 4 3" xfId="28337" xr:uid="{00000000-0005-0000-0000-0000FE430000}"/>
    <cellStyle name="Moneda 3 2 4 2 4 4" xfId="22941" xr:uid="{00000000-0005-0000-0000-0000FF430000}"/>
    <cellStyle name="Moneda 3 2 4 2 5" xfId="16202" xr:uid="{00000000-0005-0000-0000-000000440000}"/>
    <cellStyle name="Moneda 3 2 4 2 5 2" xfId="36359" xr:uid="{00000000-0005-0000-0000-000001440000}"/>
    <cellStyle name="Moneda 3 2 4 2 5 3" xfId="29393" xr:uid="{00000000-0005-0000-0000-000002440000}"/>
    <cellStyle name="Moneda 3 2 4 2 5 4" xfId="23171" xr:uid="{00000000-0005-0000-0000-000003440000}"/>
    <cellStyle name="Moneda 3 2 4 2 6" xfId="17483" xr:uid="{00000000-0005-0000-0000-000004440000}"/>
    <cellStyle name="Moneda 3 2 4 2 6 2" xfId="36614" xr:uid="{00000000-0005-0000-0000-000005440000}"/>
    <cellStyle name="Moneda 3 2 4 2 6 3" xfId="30674" xr:uid="{00000000-0005-0000-0000-000006440000}"/>
    <cellStyle name="Moneda 3 2 4 2 6 4" xfId="23435" xr:uid="{00000000-0005-0000-0000-000007440000}"/>
    <cellStyle name="Moneda 3 2 4 2 7" xfId="18769" xr:uid="{00000000-0005-0000-0000-000008440000}"/>
    <cellStyle name="Moneda 3 2 4 2 7 2" xfId="36869" xr:uid="{00000000-0005-0000-0000-000009440000}"/>
    <cellStyle name="Moneda 3 2 4 2 7 3" xfId="31960" xr:uid="{00000000-0005-0000-0000-00000A440000}"/>
    <cellStyle name="Moneda 3 2 4 2 7 4" xfId="23690" xr:uid="{00000000-0005-0000-0000-00000B440000}"/>
    <cellStyle name="Moneda 3 2 4 2 8" xfId="20073" xr:uid="{00000000-0005-0000-0000-00000C440000}"/>
    <cellStyle name="Moneda 3 2 4 2 8 2" xfId="37098" xr:uid="{00000000-0005-0000-0000-00000D440000}"/>
    <cellStyle name="Moneda 3 2 4 2 8 3" xfId="33262" xr:uid="{00000000-0005-0000-0000-00000E440000}"/>
    <cellStyle name="Moneda 3 2 4 2 8 4" xfId="23919" xr:uid="{00000000-0005-0000-0000-00000F440000}"/>
    <cellStyle name="Moneda 3 2 4 2 9" xfId="24148" xr:uid="{00000000-0005-0000-0000-000010440000}"/>
    <cellStyle name="Moneda 3 2 4 2 9 2" xfId="37327" xr:uid="{00000000-0005-0000-0000-000011440000}"/>
    <cellStyle name="Moneda 3 2 4 20" xfId="21493" xr:uid="{00000000-0005-0000-0000-000012440000}"/>
    <cellStyle name="Moneda 3 2 4 3" xfId="12197" xr:uid="{00000000-0005-0000-0000-000013440000}"/>
    <cellStyle name="Moneda 3 2 4 3 10" xfId="25389" xr:uid="{00000000-0005-0000-0000-000014440000}"/>
    <cellStyle name="Moneda 3 2 4 3 11" xfId="21695" xr:uid="{00000000-0005-0000-0000-000015440000}"/>
    <cellStyle name="Moneda 3 2 4 3 2" xfId="13137" xr:uid="{00000000-0005-0000-0000-000016440000}"/>
    <cellStyle name="Moneda 3 2 4 3 2 2" xfId="26328" xr:uid="{00000000-0005-0000-0000-000017440000}"/>
    <cellStyle name="Moneda 3 2 4 3 3" xfId="14186" xr:uid="{00000000-0005-0000-0000-000018440000}"/>
    <cellStyle name="Moneda 3 2 4 3 3 2" xfId="27377" xr:uid="{00000000-0005-0000-0000-000019440000}"/>
    <cellStyle name="Moneda 3 2 4 3 4" xfId="15242" xr:uid="{00000000-0005-0000-0000-00001A440000}"/>
    <cellStyle name="Moneda 3 2 4 3 4 2" xfId="28433" xr:uid="{00000000-0005-0000-0000-00001B440000}"/>
    <cellStyle name="Moneda 3 2 4 3 5" xfId="16298" xr:uid="{00000000-0005-0000-0000-00001C440000}"/>
    <cellStyle name="Moneda 3 2 4 3 5 2" xfId="29489" xr:uid="{00000000-0005-0000-0000-00001D440000}"/>
    <cellStyle name="Moneda 3 2 4 3 6" xfId="17579" xr:uid="{00000000-0005-0000-0000-00001E440000}"/>
    <cellStyle name="Moneda 3 2 4 3 6 2" xfId="30770" xr:uid="{00000000-0005-0000-0000-00001F440000}"/>
    <cellStyle name="Moneda 3 2 4 3 7" xfId="18865" xr:uid="{00000000-0005-0000-0000-000020440000}"/>
    <cellStyle name="Moneda 3 2 4 3 7 2" xfId="32056" xr:uid="{00000000-0005-0000-0000-000021440000}"/>
    <cellStyle name="Moneda 3 2 4 3 8" xfId="20169" xr:uid="{00000000-0005-0000-0000-000022440000}"/>
    <cellStyle name="Moneda 3 2 4 3 8 2" xfId="33358" xr:uid="{00000000-0005-0000-0000-000023440000}"/>
    <cellStyle name="Moneda 3 2 4 3 9" xfId="34883" xr:uid="{00000000-0005-0000-0000-000024440000}"/>
    <cellStyle name="Moneda 3 2 4 4" xfId="12302" xr:uid="{00000000-0005-0000-0000-000025440000}"/>
    <cellStyle name="Moneda 3 2 4 4 10" xfId="25494" xr:uid="{00000000-0005-0000-0000-000026440000}"/>
    <cellStyle name="Moneda 3 2 4 4 11" xfId="21800" xr:uid="{00000000-0005-0000-0000-000027440000}"/>
    <cellStyle name="Moneda 3 2 4 4 2" xfId="13242" xr:uid="{00000000-0005-0000-0000-000028440000}"/>
    <cellStyle name="Moneda 3 2 4 4 2 2" xfId="26433" xr:uid="{00000000-0005-0000-0000-000029440000}"/>
    <cellStyle name="Moneda 3 2 4 4 3" xfId="14291" xr:uid="{00000000-0005-0000-0000-00002A440000}"/>
    <cellStyle name="Moneda 3 2 4 4 3 2" xfId="27482" xr:uid="{00000000-0005-0000-0000-00002B440000}"/>
    <cellStyle name="Moneda 3 2 4 4 4" xfId="15347" xr:uid="{00000000-0005-0000-0000-00002C440000}"/>
    <cellStyle name="Moneda 3 2 4 4 4 2" xfId="28538" xr:uid="{00000000-0005-0000-0000-00002D440000}"/>
    <cellStyle name="Moneda 3 2 4 4 5" xfId="16403" xr:uid="{00000000-0005-0000-0000-00002E440000}"/>
    <cellStyle name="Moneda 3 2 4 4 5 2" xfId="29594" xr:uid="{00000000-0005-0000-0000-00002F440000}"/>
    <cellStyle name="Moneda 3 2 4 4 6" xfId="17684" xr:uid="{00000000-0005-0000-0000-000030440000}"/>
    <cellStyle name="Moneda 3 2 4 4 6 2" xfId="30875" xr:uid="{00000000-0005-0000-0000-000031440000}"/>
    <cellStyle name="Moneda 3 2 4 4 7" xfId="18970" xr:uid="{00000000-0005-0000-0000-000032440000}"/>
    <cellStyle name="Moneda 3 2 4 4 7 2" xfId="32161" xr:uid="{00000000-0005-0000-0000-000033440000}"/>
    <cellStyle name="Moneda 3 2 4 4 8" xfId="20274" xr:uid="{00000000-0005-0000-0000-000034440000}"/>
    <cellStyle name="Moneda 3 2 4 4 8 2" xfId="33463" xr:uid="{00000000-0005-0000-0000-000035440000}"/>
    <cellStyle name="Moneda 3 2 4 4 9" xfId="34988" xr:uid="{00000000-0005-0000-0000-000036440000}"/>
    <cellStyle name="Moneda 3 2 4 5" xfId="12467" xr:uid="{00000000-0005-0000-0000-000037440000}"/>
    <cellStyle name="Moneda 3 2 4 5 10" xfId="25659" xr:uid="{00000000-0005-0000-0000-000038440000}"/>
    <cellStyle name="Moneda 3 2 4 5 11" xfId="21961" xr:uid="{00000000-0005-0000-0000-000039440000}"/>
    <cellStyle name="Moneda 3 2 4 5 2" xfId="13403" xr:uid="{00000000-0005-0000-0000-00003A440000}"/>
    <cellStyle name="Moneda 3 2 4 5 2 2" xfId="26594" xr:uid="{00000000-0005-0000-0000-00003B440000}"/>
    <cellStyle name="Moneda 3 2 4 5 3" xfId="14452" xr:uid="{00000000-0005-0000-0000-00003C440000}"/>
    <cellStyle name="Moneda 3 2 4 5 3 2" xfId="27643" xr:uid="{00000000-0005-0000-0000-00003D440000}"/>
    <cellStyle name="Moneda 3 2 4 5 4" xfId="15508" xr:uid="{00000000-0005-0000-0000-00003E440000}"/>
    <cellStyle name="Moneda 3 2 4 5 4 2" xfId="28699" xr:uid="{00000000-0005-0000-0000-00003F440000}"/>
    <cellStyle name="Moneda 3 2 4 5 5" xfId="16564" xr:uid="{00000000-0005-0000-0000-000040440000}"/>
    <cellStyle name="Moneda 3 2 4 5 5 2" xfId="29755" xr:uid="{00000000-0005-0000-0000-000041440000}"/>
    <cellStyle name="Moneda 3 2 4 5 6" xfId="17845" xr:uid="{00000000-0005-0000-0000-000042440000}"/>
    <cellStyle name="Moneda 3 2 4 5 6 2" xfId="31036" xr:uid="{00000000-0005-0000-0000-000043440000}"/>
    <cellStyle name="Moneda 3 2 4 5 7" xfId="19131" xr:uid="{00000000-0005-0000-0000-000044440000}"/>
    <cellStyle name="Moneda 3 2 4 5 7 2" xfId="32322" xr:uid="{00000000-0005-0000-0000-000045440000}"/>
    <cellStyle name="Moneda 3 2 4 5 8" xfId="20435" xr:uid="{00000000-0005-0000-0000-000046440000}"/>
    <cellStyle name="Moneda 3 2 4 5 8 2" xfId="33624" xr:uid="{00000000-0005-0000-0000-000047440000}"/>
    <cellStyle name="Moneda 3 2 4 5 9" xfId="35149" xr:uid="{00000000-0005-0000-0000-000048440000}"/>
    <cellStyle name="Moneda 3 2 4 6" xfId="12581" xr:uid="{00000000-0005-0000-0000-000049440000}"/>
    <cellStyle name="Moneda 3 2 4 6 10" xfId="25773" xr:uid="{00000000-0005-0000-0000-00004A440000}"/>
    <cellStyle name="Moneda 3 2 4 6 11" xfId="22075" xr:uid="{00000000-0005-0000-0000-00004B440000}"/>
    <cellStyle name="Moneda 3 2 4 6 2" xfId="13517" xr:uid="{00000000-0005-0000-0000-00004C440000}"/>
    <cellStyle name="Moneda 3 2 4 6 2 2" xfId="26708" xr:uid="{00000000-0005-0000-0000-00004D440000}"/>
    <cellStyle name="Moneda 3 2 4 6 3" xfId="14566" xr:uid="{00000000-0005-0000-0000-00004E440000}"/>
    <cellStyle name="Moneda 3 2 4 6 3 2" xfId="27757" xr:uid="{00000000-0005-0000-0000-00004F440000}"/>
    <cellStyle name="Moneda 3 2 4 6 4" xfId="15622" xr:uid="{00000000-0005-0000-0000-000050440000}"/>
    <cellStyle name="Moneda 3 2 4 6 4 2" xfId="28813" xr:uid="{00000000-0005-0000-0000-000051440000}"/>
    <cellStyle name="Moneda 3 2 4 6 5" xfId="16678" xr:uid="{00000000-0005-0000-0000-000052440000}"/>
    <cellStyle name="Moneda 3 2 4 6 5 2" xfId="29869" xr:uid="{00000000-0005-0000-0000-000053440000}"/>
    <cellStyle name="Moneda 3 2 4 6 6" xfId="17959" xr:uid="{00000000-0005-0000-0000-000054440000}"/>
    <cellStyle name="Moneda 3 2 4 6 6 2" xfId="31150" xr:uid="{00000000-0005-0000-0000-000055440000}"/>
    <cellStyle name="Moneda 3 2 4 6 7" xfId="19245" xr:uid="{00000000-0005-0000-0000-000056440000}"/>
    <cellStyle name="Moneda 3 2 4 6 7 2" xfId="32436" xr:uid="{00000000-0005-0000-0000-000057440000}"/>
    <cellStyle name="Moneda 3 2 4 6 8" xfId="20549" xr:uid="{00000000-0005-0000-0000-000058440000}"/>
    <cellStyle name="Moneda 3 2 4 6 8 2" xfId="33738" xr:uid="{00000000-0005-0000-0000-000059440000}"/>
    <cellStyle name="Moneda 3 2 4 6 9" xfId="35263" xr:uid="{00000000-0005-0000-0000-00005A440000}"/>
    <cellStyle name="Moneda 3 2 4 7" xfId="13668" xr:uid="{00000000-0005-0000-0000-00005B440000}"/>
    <cellStyle name="Moneda 3 2 4 7 10" xfId="22226" xr:uid="{00000000-0005-0000-0000-00005C440000}"/>
    <cellStyle name="Moneda 3 2 4 7 2" xfId="14717" xr:uid="{00000000-0005-0000-0000-00005D440000}"/>
    <cellStyle name="Moneda 3 2 4 7 2 2" xfId="27908" xr:uid="{00000000-0005-0000-0000-00005E440000}"/>
    <cellStyle name="Moneda 3 2 4 7 3" xfId="15773" xr:uid="{00000000-0005-0000-0000-00005F440000}"/>
    <cellStyle name="Moneda 3 2 4 7 3 2" xfId="28964" xr:uid="{00000000-0005-0000-0000-000060440000}"/>
    <cellStyle name="Moneda 3 2 4 7 4" xfId="16829" xr:uid="{00000000-0005-0000-0000-000061440000}"/>
    <cellStyle name="Moneda 3 2 4 7 4 2" xfId="30020" xr:uid="{00000000-0005-0000-0000-000062440000}"/>
    <cellStyle name="Moneda 3 2 4 7 5" xfId="18110" xr:uid="{00000000-0005-0000-0000-000063440000}"/>
    <cellStyle name="Moneda 3 2 4 7 5 2" xfId="31301" xr:uid="{00000000-0005-0000-0000-000064440000}"/>
    <cellStyle name="Moneda 3 2 4 7 6" xfId="19396" xr:uid="{00000000-0005-0000-0000-000065440000}"/>
    <cellStyle name="Moneda 3 2 4 7 6 2" xfId="32587" xr:uid="{00000000-0005-0000-0000-000066440000}"/>
    <cellStyle name="Moneda 3 2 4 7 7" xfId="20700" xr:uid="{00000000-0005-0000-0000-000067440000}"/>
    <cellStyle name="Moneda 3 2 4 7 7 2" xfId="33889" xr:uid="{00000000-0005-0000-0000-000068440000}"/>
    <cellStyle name="Moneda 3 2 4 7 8" xfId="35414" xr:uid="{00000000-0005-0000-0000-000069440000}"/>
    <cellStyle name="Moneda 3 2 4 7 9" xfId="26859" xr:uid="{00000000-0005-0000-0000-00006A440000}"/>
    <cellStyle name="Moneda 3 2 4 8" xfId="12935" xr:uid="{00000000-0005-0000-0000-00006B440000}"/>
    <cellStyle name="Moneda 3 2 4 8 2" xfId="16951" xr:uid="{00000000-0005-0000-0000-00006C440000}"/>
    <cellStyle name="Moneda 3 2 4 8 2 2" xfId="30142" xr:uid="{00000000-0005-0000-0000-00006D440000}"/>
    <cellStyle name="Moneda 3 2 4 8 3" xfId="18231" xr:uid="{00000000-0005-0000-0000-00006E440000}"/>
    <cellStyle name="Moneda 3 2 4 8 3 2" xfId="31422" xr:uid="{00000000-0005-0000-0000-00006F440000}"/>
    <cellStyle name="Moneda 3 2 4 8 4" xfId="19517" xr:uid="{00000000-0005-0000-0000-000070440000}"/>
    <cellStyle name="Moneda 3 2 4 8 4 2" xfId="32708" xr:uid="{00000000-0005-0000-0000-000071440000}"/>
    <cellStyle name="Moneda 3 2 4 8 5" xfId="20821" xr:uid="{00000000-0005-0000-0000-000072440000}"/>
    <cellStyle name="Moneda 3 2 4 8 5 2" xfId="34010" xr:uid="{00000000-0005-0000-0000-000073440000}"/>
    <cellStyle name="Moneda 3 2 4 8 6" xfId="35535" xr:uid="{00000000-0005-0000-0000-000074440000}"/>
    <cellStyle name="Moneda 3 2 4 8 7" xfId="26126" xr:uid="{00000000-0005-0000-0000-000075440000}"/>
    <cellStyle name="Moneda 3 2 4 8 8" xfId="22347" xr:uid="{00000000-0005-0000-0000-000076440000}"/>
    <cellStyle name="Moneda 3 2 4 9" xfId="13984" xr:uid="{00000000-0005-0000-0000-000077440000}"/>
    <cellStyle name="Moneda 3 2 4 9 2" xfId="21066" xr:uid="{00000000-0005-0000-0000-000078440000}"/>
    <cellStyle name="Moneda 3 2 4 9 2 2" xfId="34255" xr:uid="{00000000-0005-0000-0000-000079440000}"/>
    <cellStyle name="Moneda 3 2 4 9 3" xfId="35780" xr:uid="{00000000-0005-0000-0000-00007A440000}"/>
    <cellStyle name="Moneda 3 2 4 9 4" xfId="27175" xr:uid="{00000000-0005-0000-0000-00007B440000}"/>
    <cellStyle name="Moneda 3 2 4 9 5" xfId="22592" xr:uid="{00000000-0005-0000-0000-00007C440000}"/>
    <cellStyle name="Moneda 3 2 5" xfId="12069" xr:uid="{00000000-0005-0000-0000-00007D440000}"/>
    <cellStyle name="Moneda 3 2 5 10" xfId="24345" xr:uid="{00000000-0005-0000-0000-00007E440000}"/>
    <cellStyle name="Moneda 3 2 5 10 2" xfId="37524" xr:uid="{00000000-0005-0000-0000-00007F440000}"/>
    <cellStyle name="Moneda 3 2 5 11" xfId="24596" xr:uid="{00000000-0005-0000-0000-000080440000}"/>
    <cellStyle name="Moneda 3 2 5 11 2" xfId="37775" xr:uid="{00000000-0005-0000-0000-000081440000}"/>
    <cellStyle name="Moneda 3 2 5 12" xfId="34755" xr:uid="{00000000-0005-0000-0000-000082440000}"/>
    <cellStyle name="Moneda 3 2 5 13" xfId="25261" xr:uid="{00000000-0005-0000-0000-000083440000}"/>
    <cellStyle name="Moneda 3 2 5 14" xfId="21567" xr:uid="{00000000-0005-0000-0000-000084440000}"/>
    <cellStyle name="Moneda 3 2 5 2" xfId="13009" xr:uid="{00000000-0005-0000-0000-000085440000}"/>
    <cellStyle name="Moneda 3 2 5 2 2" xfId="17028" xr:uid="{00000000-0005-0000-0000-000086440000}"/>
    <cellStyle name="Moneda 3 2 5 2 2 2" xfId="30219" xr:uid="{00000000-0005-0000-0000-000087440000}"/>
    <cellStyle name="Moneda 3 2 5 2 3" xfId="18308" xr:uid="{00000000-0005-0000-0000-000088440000}"/>
    <cellStyle name="Moneda 3 2 5 2 3 2" xfId="31499" xr:uid="{00000000-0005-0000-0000-000089440000}"/>
    <cellStyle name="Moneda 3 2 5 2 4" xfId="19594" xr:uid="{00000000-0005-0000-0000-00008A440000}"/>
    <cellStyle name="Moneda 3 2 5 2 4 2" xfId="32785" xr:uid="{00000000-0005-0000-0000-00008B440000}"/>
    <cellStyle name="Moneda 3 2 5 2 5" xfId="20898" xr:uid="{00000000-0005-0000-0000-00008C440000}"/>
    <cellStyle name="Moneda 3 2 5 2 5 2" xfId="34087" xr:uid="{00000000-0005-0000-0000-00008D440000}"/>
    <cellStyle name="Moneda 3 2 5 2 6" xfId="35612" xr:uid="{00000000-0005-0000-0000-00008E440000}"/>
    <cellStyle name="Moneda 3 2 5 2 7" xfId="26200" xr:uid="{00000000-0005-0000-0000-00008F440000}"/>
    <cellStyle name="Moneda 3 2 5 2 8" xfId="22424" xr:uid="{00000000-0005-0000-0000-000090440000}"/>
    <cellStyle name="Moneda 3 2 5 3" xfId="14058" xr:uid="{00000000-0005-0000-0000-000091440000}"/>
    <cellStyle name="Moneda 3 2 5 3 2" xfId="21143" xr:uid="{00000000-0005-0000-0000-000092440000}"/>
    <cellStyle name="Moneda 3 2 5 3 2 2" xfId="34332" xr:uid="{00000000-0005-0000-0000-000093440000}"/>
    <cellStyle name="Moneda 3 2 5 3 3" xfId="35857" xr:uid="{00000000-0005-0000-0000-000094440000}"/>
    <cellStyle name="Moneda 3 2 5 3 4" xfId="27249" xr:uid="{00000000-0005-0000-0000-000095440000}"/>
    <cellStyle name="Moneda 3 2 5 3 5" xfId="22669" xr:uid="{00000000-0005-0000-0000-000096440000}"/>
    <cellStyle name="Moneda 3 2 5 4" xfId="15114" xr:uid="{00000000-0005-0000-0000-000097440000}"/>
    <cellStyle name="Moneda 3 2 5 4 2" xfId="36097" xr:uid="{00000000-0005-0000-0000-000098440000}"/>
    <cellStyle name="Moneda 3 2 5 4 3" xfId="28305" xr:uid="{00000000-0005-0000-0000-000099440000}"/>
    <cellStyle name="Moneda 3 2 5 4 4" xfId="22909" xr:uid="{00000000-0005-0000-0000-00009A440000}"/>
    <cellStyle name="Moneda 3 2 5 5" xfId="16170" xr:uid="{00000000-0005-0000-0000-00009B440000}"/>
    <cellStyle name="Moneda 3 2 5 5 2" xfId="36327" xr:uid="{00000000-0005-0000-0000-00009C440000}"/>
    <cellStyle name="Moneda 3 2 5 5 3" xfId="29361" xr:uid="{00000000-0005-0000-0000-00009D440000}"/>
    <cellStyle name="Moneda 3 2 5 5 4" xfId="23139" xr:uid="{00000000-0005-0000-0000-00009E440000}"/>
    <cellStyle name="Moneda 3 2 5 6" xfId="17451" xr:uid="{00000000-0005-0000-0000-00009F440000}"/>
    <cellStyle name="Moneda 3 2 5 6 2" xfId="36582" xr:uid="{00000000-0005-0000-0000-0000A0440000}"/>
    <cellStyle name="Moneda 3 2 5 6 3" xfId="30642" xr:uid="{00000000-0005-0000-0000-0000A1440000}"/>
    <cellStyle name="Moneda 3 2 5 6 4" xfId="23403" xr:uid="{00000000-0005-0000-0000-0000A2440000}"/>
    <cellStyle name="Moneda 3 2 5 7" xfId="18737" xr:uid="{00000000-0005-0000-0000-0000A3440000}"/>
    <cellStyle name="Moneda 3 2 5 7 2" xfId="36837" xr:uid="{00000000-0005-0000-0000-0000A4440000}"/>
    <cellStyle name="Moneda 3 2 5 7 3" xfId="31928" xr:uid="{00000000-0005-0000-0000-0000A5440000}"/>
    <cellStyle name="Moneda 3 2 5 7 4" xfId="23658" xr:uid="{00000000-0005-0000-0000-0000A6440000}"/>
    <cellStyle name="Moneda 3 2 5 8" xfId="20041" xr:uid="{00000000-0005-0000-0000-0000A7440000}"/>
    <cellStyle name="Moneda 3 2 5 8 2" xfId="37066" xr:uid="{00000000-0005-0000-0000-0000A8440000}"/>
    <cellStyle name="Moneda 3 2 5 8 3" xfId="33230" xr:uid="{00000000-0005-0000-0000-0000A9440000}"/>
    <cellStyle name="Moneda 3 2 5 8 4" xfId="23887" xr:uid="{00000000-0005-0000-0000-0000AA440000}"/>
    <cellStyle name="Moneda 3 2 5 9" xfId="24116" xr:uid="{00000000-0005-0000-0000-0000AB440000}"/>
    <cellStyle name="Moneda 3 2 5 9 2" xfId="37295" xr:uid="{00000000-0005-0000-0000-0000AC440000}"/>
    <cellStyle name="Moneda 3 2 6" xfId="12165" xr:uid="{00000000-0005-0000-0000-0000AD440000}"/>
    <cellStyle name="Moneda 3 2 6 10" xfId="25357" xr:uid="{00000000-0005-0000-0000-0000AE440000}"/>
    <cellStyle name="Moneda 3 2 6 11" xfId="21663" xr:uid="{00000000-0005-0000-0000-0000AF440000}"/>
    <cellStyle name="Moneda 3 2 6 2" xfId="13105" xr:uid="{00000000-0005-0000-0000-0000B0440000}"/>
    <cellStyle name="Moneda 3 2 6 2 2" xfId="26296" xr:uid="{00000000-0005-0000-0000-0000B1440000}"/>
    <cellStyle name="Moneda 3 2 6 3" xfId="14154" xr:uid="{00000000-0005-0000-0000-0000B2440000}"/>
    <cellStyle name="Moneda 3 2 6 3 2" xfId="27345" xr:uid="{00000000-0005-0000-0000-0000B3440000}"/>
    <cellStyle name="Moneda 3 2 6 4" xfId="15210" xr:uid="{00000000-0005-0000-0000-0000B4440000}"/>
    <cellStyle name="Moneda 3 2 6 4 2" xfId="28401" xr:uid="{00000000-0005-0000-0000-0000B5440000}"/>
    <cellStyle name="Moneda 3 2 6 5" xfId="16266" xr:uid="{00000000-0005-0000-0000-0000B6440000}"/>
    <cellStyle name="Moneda 3 2 6 5 2" xfId="29457" xr:uid="{00000000-0005-0000-0000-0000B7440000}"/>
    <cellStyle name="Moneda 3 2 6 6" xfId="17547" xr:uid="{00000000-0005-0000-0000-0000B8440000}"/>
    <cellStyle name="Moneda 3 2 6 6 2" xfId="30738" xr:uid="{00000000-0005-0000-0000-0000B9440000}"/>
    <cellStyle name="Moneda 3 2 6 7" xfId="18833" xr:uid="{00000000-0005-0000-0000-0000BA440000}"/>
    <cellStyle name="Moneda 3 2 6 7 2" xfId="32024" xr:uid="{00000000-0005-0000-0000-0000BB440000}"/>
    <cellStyle name="Moneda 3 2 6 8" xfId="20137" xr:uid="{00000000-0005-0000-0000-0000BC440000}"/>
    <cellStyle name="Moneda 3 2 6 8 2" xfId="33326" xr:uid="{00000000-0005-0000-0000-0000BD440000}"/>
    <cellStyle name="Moneda 3 2 6 9" xfId="34851" xr:uid="{00000000-0005-0000-0000-0000BE440000}"/>
    <cellStyle name="Moneda 3 2 7" xfId="12270" xr:uid="{00000000-0005-0000-0000-0000BF440000}"/>
    <cellStyle name="Moneda 3 2 7 10" xfId="25462" xr:uid="{00000000-0005-0000-0000-0000C0440000}"/>
    <cellStyle name="Moneda 3 2 7 11" xfId="21768" xr:uid="{00000000-0005-0000-0000-0000C1440000}"/>
    <cellStyle name="Moneda 3 2 7 2" xfId="13210" xr:uid="{00000000-0005-0000-0000-0000C2440000}"/>
    <cellStyle name="Moneda 3 2 7 2 2" xfId="26401" xr:uid="{00000000-0005-0000-0000-0000C3440000}"/>
    <cellStyle name="Moneda 3 2 7 3" xfId="14259" xr:uid="{00000000-0005-0000-0000-0000C4440000}"/>
    <cellStyle name="Moneda 3 2 7 3 2" xfId="27450" xr:uid="{00000000-0005-0000-0000-0000C5440000}"/>
    <cellStyle name="Moneda 3 2 7 4" xfId="15315" xr:uid="{00000000-0005-0000-0000-0000C6440000}"/>
    <cellStyle name="Moneda 3 2 7 4 2" xfId="28506" xr:uid="{00000000-0005-0000-0000-0000C7440000}"/>
    <cellStyle name="Moneda 3 2 7 5" xfId="16371" xr:uid="{00000000-0005-0000-0000-0000C8440000}"/>
    <cellStyle name="Moneda 3 2 7 5 2" xfId="29562" xr:uid="{00000000-0005-0000-0000-0000C9440000}"/>
    <cellStyle name="Moneda 3 2 7 6" xfId="17652" xr:uid="{00000000-0005-0000-0000-0000CA440000}"/>
    <cellStyle name="Moneda 3 2 7 6 2" xfId="30843" xr:uid="{00000000-0005-0000-0000-0000CB440000}"/>
    <cellStyle name="Moneda 3 2 7 7" xfId="18938" xr:uid="{00000000-0005-0000-0000-0000CC440000}"/>
    <cellStyle name="Moneda 3 2 7 7 2" xfId="32129" xr:uid="{00000000-0005-0000-0000-0000CD440000}"/>
    <cellStyle name="Moneda 3 2 7 8" xfId="20242" xr:uid="{00000000-0005-0000-0000-0000CE440000}"/>
    <cellStyle name="Moneda 3 2 7 8 2" xfId="33431" xr:uid="{00000000-0005-0000-0000-0000CF440000}"/>
    <cellStyle name="Moneda 3 2 7 9" xfId="34956" xr:uid="{00000000-0005-0000-0000-0000D0440000}"/>
    <cellStyle name="Moneda 3 2 8" xfId="12419" xr:uid="{00000000-0005-0000-0000-0000D1440000}"/>
    <cellStyle name="Moneda 3 2 8 10" xfId="25611" xr:uid="{00000000-0005-0000-0000-0000D2440000}"/>
    <cellStyle name="Moneda 3 2 8 11" xfId="21914" xr:uid="{00000000-0005-0000-0000-0000D3440000}"/>
    <cellStyle name="Moneda 3 2 8 2" xfId="13356" xr:uid="{00000000-0005-0000-0000-0000D4440000}"/>
    <cellStyle name="Moneda 3 2 8 2 2" xfId="26547" xr:uid="{00000000-0005-0000-0000-0000D5440000}"/>
    <cellStyle name="Moneda 3 2 8 3" xfId="14405" xr:uid="{00000000-0005-0000-0000-0000D6440000}"/>
    <cellStyle name="Moneda 3 2 8 3 2" xfId="27596" xr:uid="{00000000-0005-0000-0000-0000D7440000}"/>
    <cellStyle name="Moneda 3 2 8 4" xfId="15461" xr:uid="{00000000-0005-0000-0000-0000D8440000}"/>
    <cellStyle name="Moneda 3 2 8 4 2" xfId="28652" xr:uid="{00000000-0005-0000-0000-0000D9440000}"/>
    <cellStyle name="Moneda 3 2 8 5" xfId="16517" xr:uid="{00000000-0005-0000-0000-0000DA440000}"/>
    <cellStyle name="Moneda 3 2 8 5 2" xfId="29708" xr:uid="{00000000-0005-0000-0000-0000DB440000}"/>
    <cellStyle name="Moneda 3 2 8 6" xfId="17798" xr:uid="{00000000-0005-0000-0000-0000DC440000}"/>
    <cellStyle name="Moneda 3 2 8 6 2" xfId="30989" xr:uid="{00000000-0005-0000-0000-0000DD440000}"/>
    <cellStyle name="Moneda 3 2 8 7" xfId="19084" xr:uid="{00000000-0005-0000-0000-0000DE440000}"/>
    <cellStyle name="Moneda 3 2 8 7 2" xfId="32275" xr:uid="{00000000-0005-0000-0000-0000DF440000}"/>
    <cellStyle name="Moneda 3 2 8 8" xfId="20388" xr:uid="{00000000-0005-0000-0000-0000E0440000}"/>
    <cellStyle name="Moneda 3 2 8 8 2" xfId="33577" xr:uid="{00000000-0005-0000-0000-0000E1440000}"/>
    <cellStyle name="Moneda 3 2 8 9" xfId="35102" xr:uid="{00000000-0005-0000-0000-0000E2440000}"/>
    <cellStyle name="Moneda 3 2 9" xfId="12435" xr:uid="{00000000-0005-0000-0000-0000E3440000}"/>
    <cellStyle name="Moneda 3 2 9 10" xfId="25627" xr:uid="{00000000-0005-0000-0000-0000E4440000}"/>
    <cellStyle name="Moneda 3 2 9 11" xfId="21929" xr:uid="{00000000-0005-0000-0000-0000E5440000}"/>
    <cellStyle name="Moneda 3 2 9 2" xfId="13371" xr:uid="{00000000-0005-0000-0000-0000E6440000}"/>
    <cellStyle name="Moneda 3 2 9 2 2" xfId="26562" xr:uid="{00000000-0005-0000-0000-0000E7440000}"/>
    <cellStyle name="Moneda 3 2 9 3" xfId="14420" xr:uid="{00000000-0005-0000-0000-0000E8440000}"/>
    <cellStyle name="Moneda 3 2 9 3 2" xfId="27611" xr:uid="{00000000-0005-0000-0000-0000E9440000}"/>
    <cellStyle name="Moneda 3 2 9 4" xfId="15476" xr:uid="{00000000-0005-0000-0000-0000EA440000}"/>
    <cellStyle name="Moneda 3 2 9 4 2" xfId="28667" xr:uid="{00000000-0005-0000-0000-0000EB440000}"/>
    <cellStyle name="Moneda 3 2 9 5" xfId="16532" xr:uid="{00000000-0005-0000-0000-0000EC440000}"/>
    <cellStyle name="Moneda 3 2 9 5 2" xfId="29723" xr:uid="{00000000-0005-0000-0000-0000ED440000}"/>
    <cellStyle name="Moneda 3 2 9 6" xfId="17813" xr:uid="{00000000-0005-0000-0000-0000EE440000}"/>
    <cellStyle name="Moneda 3 2 9 6 2" xfId="31004" xr:uid="{00000000-0005-0000-0000-0000EF440000}"/>
    <cellStyle name="Moneda 3 2 9 7" xfId="19099" xr:uid="{00000000-0005-0000-0000-0000F0440000}"/>
    <cellStyle name="Moneda 3 2 9 7 2" xfId="32290" xr:uid="{00000000-0005-0000-0000-0000F1440000}"/>
    <cellStyle name="Moneda 3 2 9 8" xfId="20403" xr:uid="{00000000-0005-0000-0000-0000F2440000}"/>
    <cellStyle name="Moneda 3 2 9 8 2" xfId="33592" xr:uid="{00000000-0005-0000-0000-0000F3440000}"/>
    <cellStyle name="Moneda 3 2 9 9" xfId="35117" xr:uid="{00000000-0005-0000-0000-0000F4440000}"/>
    <cellStyle name="Moneda 3 20" xfId="12655" xr:uid="{00000000-0005-0000-0000-0000F5440000}"/>
    <cellStyle name="Moneda 3 20 10" xfId="25847" xr:uid="{00000000-0005-0000-0000-0000F6440000}"/>
    <cellStyle name="Moneda 3 20 11" xfId="22149" xr:uid="{00000000-0005-0000-0000-0000F7440000}"/>
    <cellStyle name="Moneda 3 20 2" xfId="13591" xr:uid="{00000000-0005-0000-0000-0000F8440000}"/>
    <cellStyle name="Moneda 3 20 2 2" xfId="26782" xr:uid="{00000000-0005-0000-0000-0000F9440000}"/>
    <cellStyle name="Moneda 3 20 3" xfId="14640" xr:uid="{00000000-0005-0000-0000-0000FA440000}"/>
    <cellStyle name="Moneda 3 20 3 2" xfId="27831" xr:uid="{00000000-0005-0000-0000-0000FB440000}"/>
    <cellStyle name="Moneda 3 20 4" xfId="15696" xr:uid="{00000000-0005-0000-0000-0000FC440000}"/>
    <cellStyle name="Moneda 3 20 4 2" xfId="28887" xr:uid="{00000000-0005-0000-0000-0000FD440000}"/>
    <cellStyle name="Moneda 3 20 5" xfId="16752" xr:uid="{00000000-0005-0000-0000-0000FE440000}"/>
    <cellStyle name="Moneda 3 20 5 2" xfId="29943" xr:uid="{00000000-0005-0000-0000-0000FF440000}"/>
    <cellStyle name="Moneda 3 20 6" xfId="18033" xr:uid="{00000000-0005-0000-0000-000000450000}"/>
    <cellStyle name="Moneda 3 20 6 2" xfId="31224" xr:uid="{00000000-0005-0000-0000-000001450000}"/>
    <cellStyle name="Moneda 3 20 7" xfId="19319" xr:uid="{00000000-0005-0000-0000-000002450000}"/>
    <cellStyle name="Moneda 3 20 7 2" xfId="32510" xr:uid="{00000000-0005-0000-0000-000003450000}"/>
    <cellStyle name="Moneda 3 20 8" xfId="20623" xr:uid="{00000000-0005-0000-0000-000004450000}"/>
    <cellStyle name="Moneda 3 20 8 2" xfId="33812" xr:uid="{00000000-0005-0000-0000-000005450000}"/>
    <cellStyle name="Moneda 3 20 9" xfId="35337" xr:uid="{00000000-0005-0000-0000-000006450000}"/>
    <cellStyle name="Moneda 3 21" xfId="12665" xr:uid="{00000000-0005-0000-0000-000007450000}"/>
    <cellStyle name="Moneda 3 21 10" xfId="25857" xr:uid="{00000000-0005-0000-0000-000008450000}"/>
    <cellStyle name="Moneda 3 21 11" xfId="22159" xr:uid="{00000000-0005-0000-0000-000009450000}"/>
    <cellStyle name="Moneda 3 21 2" xfId="13601" xr:uid="{00000000-0005-0000-0000-00000A450000}"/>
    <cellStyle name="Moneda 3 21 2 2" xfId="26792" xr:uid="{00000000-0005-0000-0000-00000B450000}"/>
    <cellStyle name="Moneda 3 21 3" xfId="14650" xr:uid="{00000000-0005-0000-0000-00000C450000}"/>
    <cellStyle name="Moneda 3 21 3 2" xfId="27841" xr:uid="{00000000-0005-0000-0000-00000D450000}"/>
    <cellStyle name="Moneda 3 21 4" xfId="15706" xr:uid="{00000000-0005-0000-0000-00000E450000}"/>
    <cellStyle name="Moneda 3 21 4 2" xfId="28897" xr:uid="{00000000-0005-0000-0000-00000F450000}"/>
    <cellStyle name="Moneda 3 21 5" xfId="16762" xr:uid="{00000000-0005-0000-0000-000010450000}"/>
    <cellStyle name="Moneda 3 21 5 2" xfId="29953" xr:uid="{00000000-0005-0000-0000-000011450000}"/>
    <cellStyle name="Moneda 3 21 6" xfId="18043" xr:uid="{00000000-0005-0000-0000-000012450000}"/>
    <cellStyle name="Moneda 3 21 6 2" xfId="31234" xr:uid="{00000000-0005-0000-0000-000013450000}"/>
    <cellStyle name="Moneda 3 21 7" xfId="19329" xr:uid="{00000000-0005-0000-0000-000014450000}"/>
    <cellStyle name="Moneda 3 21 7 2" xfId="32520" xr:uid="{00000000-0005-0000-0000-000015450000}"/>
    <cellStyle name="Moneda 3 21 8" xfId="20633" xr:uid="{00000000-0005-0000-0000-000016450000}"/>
    <cellStyle name="Moneda 3 21 8 2" xfId="33822" xr:uid="{00000000-0005-0000-0000-000017450000}"/>
    <cellStyle name="Moneda 3 21 9" xfId="35347" xr:uid="{00000000-0005-0000-0000-000018450000}"/>
    <cellStyle name="Moneda 3 22" xfId="13622" xr:uid="{00000000-0005-0000-0000-000019450000}"/>
    <cellStyle name="Moneda 3 22 10" xfId="22180" xr:uid="{00000000-0005-0000-0000-00001A450000}"/>
    <cellStyle name="Moneda 3 22 2" xfId="14671" xr:uid="{00000000-0005-0000-0000-00001B450000}"/>
    <cellStyle name="Moneda 3 22 2 2" xfId="27862" xr:uid="{00000000-0005-0000-0000-00001C450000}"/>
    <cellStyle name="Moneda 3 22 3" xfId="15727" xr:uid="{00000000-0005-0000-0000-00001D450000}"/>
    <cellStyle name="Moneda 3 22 3 2" xfId="28918" xr:uid="{00000000-0005-0000-0000-00001E450000}"/>
    <cellStyle name="Moneda 3 22 4" xfId="16783" xr:uid="{00000000-0005-0000-0000-00001F450000}"/>
    <cellStyle name="Moneda 3 22 4 2" xfId="29974" xr:uid="{00000000-0005-0000-0000-000020450000}"/>
    <cellStyle name="Moneda 3 22 5" xfId="18064" xr:uid="{00000000-0005-0000-0000-000021450000}"/>
    <cellStyle name="Moneda 3 22 5 2" xfId="31255" xr:uid="{00000000-0005-0000-0000-000022450000}"/>
    <cellStyle name="Moneda 3 22 6" xfId="19350" xr:uid="{00000000-0005-0000-0000-000023450000}"/>
    <cellStyle name="Moneda 3 22 6 2" xfId="32541" xr:uid="{00000000-0005-0000-0000-000024450000}"/>
    <cellStyle name="Moneda 3 22 7" xfId="20654" xr:uid="{00000000-0005-0000-0000-000025450000}"/>
    <cellStyle name="Moneda 3 22 7 2" xfId="33843" xr:uid="{00000000-0005-0000-0000-000026450000}"/>
    <cellStyle name="Moneda 3 22 8" xfId="35368" xr:uid="{00000000-0005-0000-0000-000027450000}"/>
    <cellStyle name="Moneda 3 22 9" xfId="26813" xr:uid="{00000000-0005-0000-0000-000028450000}"/>
    <cellStyle name="Moneda 3 23" xfId="12723" xr:uid="{00000000-0005-0000-0000-000029450000}"/>
    <cellStyle name="Moneda 3 23 10" xfId="22291" xr:uid="{00000000-0005-0000-0000-00002A450000}"/>
    <cellStyle name="Moneda 3 23 2" xfId="14782" xr:uid="{00000000-0005-0000-0000-00002B450000}"/>
    <cellStyle name="Moneda 3 23 2 2" xfId="27973" xr:uid="{00000000-0005-0000-0000-00002C450000}"/>
    <cellStyle name="Moneda 3 23 3" xfId="15838" xr:uid="{00000000-0005-0000-0000-00002D450000}"/>
    <cellStyle name="Moneda 3 23 3 2" xfId="29029" xr:uid="{00000000-0005-0000-0000-00002E450000}"/>
    <cellStyle name="Moneda 3 23 4" xfId="16894" xr:uid="{00000000-0005-0000-0000-00002F450000}"/>
    <cellStyle name="Moneda 3 23 4 2" xfId="30085" xr:uid="{00000000-0005-0000-0000-000030450000}"/>
    <cellStyle name="Moneda 3 23 5" xfId="18175" xr:uid="{00000000-0005-0000-0000-000031450000}"/>
    <cellStyle name="Moneda 3 23 5 2" xfId="31366" xr:uid="{00000000-0005-0000-0000-000032450000}"/>
    <cellStyle name="Moneda 3 23 6" xfId="19461" xr:uid="{00000000-0005-0000-0000-000033450000}"/>
    <cellStyle name="Moneda 3 23 6 2" xfId="32652" xr:uid="{00000000-0005-0000-0000-000034450000}"/>
    <cellStyle name="Moneda 3 23 7" xfId="20765" xr:uid="{00000000-0005-0000-0000-000035450000}"/>
    <cellStyle name="Moneda 3 23 7 2" xfId="33954" xr:uid="{00000000-0005-0000-0000-000036450000}"/>
    <cellStyle name="Moneda 3 23 8" xfId="35479" xr:uid="{00000000-0005-0000-0000-000037450000}"/>
    <cellStyle name="Moneda 3 23 9" xfId="25914" xr:uid="{00000000-0005-0000-0000-000038450000}"/>
    <cellStyle name="Moneda 3 24" xfId="14786" xr:uid="{00000000-0005-0000-0000-000039450000}"/>
    <cellStyle name="Moneda 3 24 2" xfId="15842" xr:uid="{00000000-0005-0000-0000-00003A450000}"/>
    <cellStyle name="Moneda 3 24 2 2" xfId="29033" xr:uid="{00000000-0005-0000-0000-00003B450000}"/>
    <cellStyle name="Moneda 3 24 3" xfId="16898" xr:uid="{00000000-0005-0000-0000-00003C450000}"/>
    <cellStyle name="Moneda 3 24 3 2" xfId="30089" xr:uid="{00000000-0005-0000-0000-00003D450000}"/>
    <cellStyle name="Moneda 3 24 4" xfId="18179" xr:uid="{00000000-0005-0000-0000-00003E450000}"/>
    <cellStyle name="Moneda 3 24 4 2" xfId="31370" xr:uid="{00000000-0005-0000-0000-00003F450000}"/>
    <cellStyle name="Moneda 3 24 5" xfId="19465" xr:uid="{00000000-0005-0000-0000-000040450000}"/>
    <cellStyle name="Moneda 3 24 5 2" xfId="32656" xr:uid="{00000000-0005-0000-0000-000041450000}"/>
    <cellStyle name="Moneda 3 24 6" xfId="20769" xr:uid="{00000000-0005-0000-0000-000042450000}"/>
    <cellStyle name="Moneda 3 24 6 2" xfId="33958" xr:uid="{00000000-0005-0000-0000-000043450000}"/>
    <cellStyle name="Moneda 3 24 7" xfId="35483" xr:uid="{00000000-0005-0000-0000-000044450000}"/>
    <cellStyle name="Moneda 3 24 8" xfId="27977" xr:uid="{00000000-0005-0000-0000-000045450000}"/>
    <cellStyle name="Moneda 3 24 9" xfId="22295" xr:uid="{00000000-0005-0000-0000-000046450000}"/>
    <cellStyle name="Moneda 3 25" xfId="13772" xr:uid="{00000000-0005-0000-0000-000047450000}"/>
    <cellStyle name="Moneda 3 25 2" xfId="16906" xr:uid="{00000000-0005-0000-0000-000048450000}"/>
    <cellStyle name="Moneda 3 25 2 2" xfId="30097" xr:uid="{00000000-0005-0000-0000-000049450000}"/>
    <cellStyle name="Moneda 3 25 3" xfId="18186" xr:uid="{00000000-0005-0000-0000-00004A450000}"/>
    <cellStyle name="Moneda 3 25 3 2" xfId="31377" xr:uid="{00000000-0005-0000-0000-00004B450000}"/>
    <cellStyle name="Moneda 3 25 4" xfId="19472" xr:uid="{00000000-0005-0000-0000-00004C450000}"/>
    <cellStyle name="Moneda 3 25 4 2" xfId="32663" xr:uid="{00000000-0005-0000-0000-00004D450000}"/>
    <cellStyle name="Moneda 3 25 5" xfId="20776" xr:uid="{00000000-0005-0000-0000-00004E450000}"/>
    <cellStyle name="Moneda 3 25 5 2" xfId="33965" xr:uid="{00000000-0005-0000-0000-00004F450000}"/>
    <cellStyle name="Moneda 3 25 6" xfId="35490" xr:uid="{00000000-0005-0000-0000-000050450000}"/>
    <cellStyle name="Moneda 3 25 7" xfId="26963" xr:uid="{00000000-0005-0000-0000-000051450000}"/>
    <cellStyle name="Moneda 3 25 8" xfId="22302" xr:uid="{00000000-0005-0000-0000-000052450000}"/>
    <cellStyle name="Moneda 3 26" xfId="14828" xr:uid="{00000000-0005-0000-0000-000053450000}"/>
    <cellStyle name="Moneda 3 26 2" xfId="19712" xr:uid="{00000000-0005-0000-0000-000054450000}"/>
    <cellStyle name="Moneda 3 26 2 2" xfId="32902" xr:uid="{00000000-0005-0000-0000-000055450000}"/>
    <cellStyle name="Moneda 3 26 3" xfId="21015" xr:uid="{00000000-0005-0000-0000-000056450000}"/>
    <cellStyle name="Moneda 3 26 3 2" xfId="34204" xr:uid="{00000000-0005-0000-0000-000057450000}"/>
    <cellStyle name="Moneda 3 26 4" xfId="35729" xr:uid="{00000000-0005-0000-0000-000058450000}"/>
    <cellStyle name="Moneda 3 26 5" xfId="28019" xr:uid="{00000000-0005-0000-0000-000059450000}"/>
    <cellStyle name="Moneda 3 26 6" xfId="22541" xr:uid="{00000000-0005-0000-0000-00005A450000}"/>
    <cellStyle name="Moneda 3 27" xfId="15884" xr:uid="{00000000-0005-0000-0000-00005B450000}"/>
    <cellStyle name="Moneda 3 27 2" xfId="21026" xr:uid="{00000000-0005-0000-0000-00005C450000}"/>
    <cellStyle name="Moneda 3 27 2 2" xfId="34215" xr:uid="{00000000-0005-0000-0000-00005D450000}"/>
    <cellStyle name="Moneda 3 27 3" xfId="35740" xr:uid="{00000000-0005-0000-0000-00005E450000}"/>
    <cellStyle name="Moneda 3 27 4" xfId="29075" xr:uid="{00000000-0005-0000-0000-00005F450000}"/>
    <cellStyle name="Moneda 3 27 5" xfId="22552" xr:uid="{00000000-0005-0000-0000-000060450000}"/>
    <cellStyle name="Moneda 3 28" xfId="17165" xr:uid="{00000000-0005-0000-0000-000061450000}"/>
    <cellStyle name="Moneda 3 28 2" xfId="35962" xr:uid="{00000000-0005-0000-0000-000062450000}"/>
    <cellStyle name="Moneda 3 28 3" xfId="30356" xr:uid="{00000000-0005-0000-0000-000063450000}"/>
    <cellStyle name="Moneda 3 28 4" xfId="22774" xr:uid="{00000000-0005-0000-0000-000064450000}"/>
    <cellStyle name="Moneda 3 29" xfId="18451" xr:uid="{00000000-0005-0000-0000-000065450000}"/>
    <cellStyle name="Moneda 3 29 2" xfId="35980" xr:uid="{00000000-0005-0000-0000-000066450000}"/>
    <cellStyle name="Moneda 3 29 3" xfId="31642" xr:uid="{00000000-0005-0000-0000-000067450000}"/>
    <cellStyle name="Moneda 3 29 4" xfId="22792" xr:uid="{00000000-0005-0000-0000-000068450000}"/>
    <cellStyle name="Moneda 3 3" xfId="11955" xr:uid="{00000000-0005-0000-0000-000069450000}"/>
    <cellStyle name="Moneda 3 3 10" xfId="12898" xr:uid="{00000000-0005-0000-0000-00006A450000}"/>
    <cellStyle name="Moneda 3 3 10 2" xfId="16927" xr:uid="{00000000-0005-0000-0000-00006B450000}"/>
    <cellStyle name="Moneda 3 3 10 2 2" xfId="30118" xr:uid="{00000000-0005-0000-0000-00006C450000}"/>
    <cellStyle name="Moneda 3 3 10 3" xfId="18207" xr:uid="{00000000-0005-0000-0000-00006D450000}"/>
    <cellStyle name="Moneda 3 3 10 3 2" xfId="31398" xr:uid="{00000000-0005-0000-0000-00006E450000}"/>
    <cellStyle name="Moneda 3 3 10 4" xfId="19493" xr:uid="{00000000-0005-0000-0000-00006F450000}"/>
    <cellStyle name="Moneda 3 3 10 4 2" xfId="32684" xr:uid="{00000000-0005-0000-0000-000070450000}"/>
    <cellStyle name="Moneda 3 3 10 5" xfId="20797" xr:uid="{00000000-0005-0000-0000-000071450000}"/>
    <cellStyle name="Moneda 3 3 10 5 2" xfId="33986" xr:uid="{00000000-0005-0000-0000-000072450000}"/>
    <cellStyle name="Moneda 3 3 10 6" xfId="35511" xr:uid="{00000000-0005-0000-0000-000073450000}"/>
    <cellStyle name="Moneda 3 3 10 7" xfId="26089" xr:uid="{00000000-0005-0000-0000-000074450000}"/>
    <cellStyle name="Moneda 3 3 10 8" xfId="22323" xr:uid="{00000000-0005-0000-0000-000075450000}"/>
    <cellStyle name="Moneda 3 3 11" xfId="13947" xr:uid="{00000000-0005-0000-0000-000076450000}"/>
    <cellStyle name="Moneda 3 3 11 2" xfId="21042" xr:uid="{00000000-0005-0000-0000-000077450000}"/>
    <cellStyle name="Moneda 3 3 11 2 2" xfId="34231" xr:uid="{00000000-0005-0000-0000-000078450000}"/>
    <cellStyle name="Moneda 3 3 11 3" xfId="35756" xr:uid="{00000000-0005-0000-0000-000079450000}"/>
    <cellStyle name="Moneda 3 3 11 4" xfId="27138" xr:uid="{00000000-0005-0000-0000-00007A450000}"/>
    <cellStyle name="Moneda 3 3 11 5" xfId="22568" xr:uid="{00000000-0005-0000-0000-00007B450000}"/>
    <cellStyle name="Moneda 3 3 12" xfId="15003" xr:uid="{00000000-0005-0000-0000-00007C450000}"/>
    <cellStyle name="Moneda 3 3 12 2" xfId="35996" xr:uid="{00000000-0005-0000-0000-00007D450000}"/>
    <cellStyle name="Moneda 3 3 12 3" xfId="28194" xr:uid="{00000000-0005-0000-0000-00007E450000}"/>
    <cellStyle name="Moneda 3 3 12 4" xfId="22808" xr:uid="{00000000-0005-0000-0000-00007F450000}"/>
    <cellStyle name="Moneda 3 3 13" xfId="16059" xr:uid="{00000000-0005-0000-0000-000080450000}"/>
    <cellStyle name="Moneda 3 3 13 2" xfId="36226" xr:uid="{00000000-0005-0000-0000-000081450000}"/>
    <cellStyle name="Moneda 3 3 13 3" xfId="29250" xr:uid="{00000000-0005-0000-0000-000082450000}"/>
    <cellStyle name="Moneda 3 3 13 4" xfId="23038" xr:uid="{00000000-0005-0000-0000-000083450000}"/>
    <cellStyle name="Moneda 3 3 14" xfId="17340" xr:uid="{00000000-0005-0000-0000-000084450000}"/>
    <cellStyle name="Moneda 3 3 14 2" xfId="36481" xr:uid="{00000000-0005-0000-0000-000085450000}"/>
    <cellStyle name="Moneda 3 3 14 3" xfId="30531" xr:uid="{00000000-0005-0000-0000-000086450000}"/>
    <cellStyle name="Moneda 3 3 14 4" xfId="23302" xr:uid="{00000000-0005-0000-0000-000087450000}"/>
    <cellStyle name="Moneda 3 3 15" xfId="18626" xr:uid="{00000000-0005-0000-0000-000088450000}"/>
    <cellStyle name="Moneda 3 3 15 2" xfId="36736" xr:uid="{00000000-0005-0000-0000-000089450000}"/>
    <cellStyle name="Moneda 3 3 15 3" xfId="31817" xr:uid="{00000000-0005-0000-0000-00008A450000}"/>
    <cellStyle name="Moneda 3 3 15 4" xfId="23557" xr:uid="{00000000-0005-0000-0000-00008B450000}"/>
    <cellStyle name="Moneda 3 3 16" xfId="19930" xr:uid="{00000000-0005-0000-0000-00008C450000}"/>
    <cellStyle name="Moneda 3 3 16 2" xfId="36965" xr:uid="{00000000-0005-0000-0000-00008D450000}"/>
    <cellStyle name="Moneda 3 3 16 3" xfId="33119" xr:uid="{00000000-0005-0000-0000-00008E450000}"/>
    <cellStyle name="Moneda 3 3 16 4" xfId="23786" xr:uid="{00000000-0005-0000-0000-00008F450000}"/>
    <cellStyle name="Moneda 3 3 17" xfId="24015" xr:uid="{00000000-0005-0000-0000-000090450000}"/>
    <cellStyle name="Moneda 3 3 17 2" xfId="37194" xr:uid="{00000000-0005-0000-0000-000091450000}"/>
    <cellStyle name="Moneda 3 3 18" xfId="24244" xr:uid="{00000000-0005-0000-0000-000092450000}"/>
    <cellStyle name="Moneda 3 3 18 2" xfId="37423" xr:uid="{00000000-0005-0000-0000-000093450000}"/>
    <cellStyle name="Moneda 3 3 19" xfId="24495" xr:uid="{00000000-0005-0000-0000-000094450000}"/>
    <cellStyle name="Moneda 3 3 19 2" xfId="37674" xr:uid="{00000000-0005-0000-0000-000095450000}"/>
    <cellStyle name="Moneda 3 3 2" xfId="12034" xr:uid="{00000000-0005-0000-0000-000096450000}"/>
    <cellStyle name="Moneda 3 3 2 10" xfId="15080" xr:uid="{00000000-0005-0000-0000-000097450000}"/>
    <cellStyle name="Moneda 3 3 2 10 2" xfId="36060" xr:uid="{00000000-0005-0000-0000-000098450000}"/>
    <cellStyle name="Moneda 3 3 2 10 3" xfId="28271" xr:uid="{00000000-0005-0000-0000-000099450000}"/>
    <cellStyle name="Moneda 3 3 2 10 4" xfId="22872" xr:uid="{00000000-0005-0000-0000-00009A450000}"/>
    <cellStyle name="Moneda 3 3 2 11" xfId="16136" xr:uid="{00000000-0005-0000-0000-00009B450000}"/>
    <cellStyle name="Moneda 3 3 2 11 2" xfId="36290" xr:uid="{00000000-0005-0000-0000-00009C450000}"/>
    <cellStyle name="Moneda 3 3 2 11 3" xfId="29327" xr:uid="{00000000-0005-0000-0000-00009D450000}"/>
    <cellStyle name="Moneda 3 3 2 11 4" xfId="23102" xr:uid="{00000000-0005-0000-0000-00009E450000}"/>
    <cellStyle name="Moneda 3 3 2 12" xfId="17417" xr:uid="{00000000-0005-0000-0000-00009F450000}"/>
    <cellStyle name="Moneda 3 3 2 12 2" xfId="36545" xr:uid="{00000000-0005-0000-0000-0000A0450000}"/>
    <cellStyle name="Moneda 3 3 2 12 3" xfId="30608" xr:uid="{00000000-0005-0000-0000-0000A1450000}"/>
    <cellStyle name="Moneda 3 3 2 12 4" xfId="23366" xr:uid="{00000000-0005-0000-0000-0000A2450000}"/>
    <cellStyle name="Moneda 3 3 2 13" xfId="18703" xr:uid="{00000000-0005-0000-0000-0000A3450000}"/>
    <cellStyle name="Moneda 3 3 2 13 2" xfId="36800" xr:uid="{00000000-0005-0000-0000-0000A4450000}"/>
    <cellStyle name="Moneda 3 3 2 13 3" xfId="31894" xr:uid="{00000000-0005-0000-0000-0000A5450000}"/>
    <cellStyle name="Moneda 3 3 2 13 4" xfId="23621" xr:uid="{00000000-0005-0000-0000-0000A6450000}"/>
    <cellStyle name="Moneda 3 3 2 14" xfId="20007" xr:uid="{00000000-0005-0000-0000-0000A7450000}"/>
    <cellStyle name="Moneda 3 3 2 14 2" xfId="37029" xr:uid="{00000000-0005-0000-0000-0000A8450000}"/>
    <cellStyle name="Moneda 3 3 2 14 3" xfId="33196" xr:uid="{00000000-0005-0000-0000-0000A9450000}"/>
    <cellStyle name="Moneda 3 3 2 14 4" xfId="23850" xr:uid="{00000000-0005-0000-0000-0000AA450000}"/>
    <cellStyle name="Moneda 3 3 2 15" xfId="24079" xr:uid="{00000000-0005-0000-0000-0000AB450000}"/>
    <cellStyle name="Moneda 3 3 2 15 2" xfId="37258" xr:uid="{00000000-0005-0000-0000-0000AC450000}"/>
    <cellStyle name="Moneda 3 3 2 16" xfId="24308" xr:uid="{00000000-0005-0000-0000-0000AD450000}"/>
    <cellStyle name="Moneda 3 3 2 16 2" xfId="37487" xr:uid="{00000000-0005-0000-0000-0000AE450000}"/>
    <cellStyle name="Moneda 3 3 2 17" xfId="24559" xr:uid="{00000000-0005-0000-0000-0000AF450000}"/>
    <cellStyle name="Moneda 3 3 2 17 2" xfId="37738" xr:uid="{00000000-0005-0000-0000-0000B0450000}"/>
    <cellStyle name="Moneda 3 3 2 18" xfId="34721" xr:uid="{00000000-0005-0000-0000-0000B1450000}"/>
    <cellStyle name="Moneda 3 3 2 19" xfId="25226" xr:uid="{00000000-0005-0000-0000-0000B2450000}"/>
    <cellStyle name="Moneda 3 3 2 2" xfId="12141" xr:uid="{00000000-0005-0000-0000-0000B3450000}"/>
    <cellStyle name="Moneda 3 3 2 2 10" xfId="24417" xr:uid="{00000000-0005-0000-0000-0000B4450000}"/>
    <cellStyle name="Moneda 3 3 2 2 10 2" xfId="37596" xr:uid="{00000000-0005-0000-0000-0000B5450000}"/>
    <cellStyle name="Moneda 3 3 2 2 11" xfId="24668" xr:uid="{00000000-0005-0000-0000-0000B6450000}"/>
    <cellStyle name="Moneda 3 3 2 2 11 2" xfId="37847" xr:uid="{00000000-0005-0000-0000-0000B7450000}"/>
    <cellStyle name="Moneda 3 3 2 2 12" xfId="34827" xr:uid="{00000000-0005-0000-0000-0000B8450000}"/>
    <cellStyle name="Moneda 3 3 2 2 13" xfId="25333" xr:uid="{00000000-0005-0000-0000-0000B9450000}"/>
    <cellStyle name="Moneda 3 3 2 2 14" xfId="21639" xr:uid="{00000000-0005-0000-0000-0000BA450000}"/>
    <cellStyle name="Moneda 3 3 2 2 2" xfId="13081" xr:uid="{00000000-0005-0000-0000-0000BB450000}"/>
    <cellStyle name="Moneda 3 3 2 2 2 2" xfId="17100" xr:uid="{00000000-0005-0000-0000-0000BC450000}"/>
    <cellStyle name="Moneda 3 3 2 2 2 2 2" xfId="30291" xr:uid="{00000000-0005-0000-0000-0000BD450000}"/>
    <cellStyle name="Moneda 3 3 2 2 2 3" xfId="18380" xr:uid="{00000000-0005-0000-0000-0000BE450000}"/>
    <cellStyle name="Moneda 3 3 2 2 2 3 2" xfId="31571" xr:uid="{00000000-0005-0000-0000-0000BF450000}"/>
    <cellStyle name="Moneda 3 3 2 2 2 4" xfId="19666" xr:uid="{00000000-0005-0000-0000-0000C0450000}"/>
    <cellStyle name="Moneda 3 3 2 2 2 4 2" xfId="32857" xr:uid="{00000000-0005-0000-0000-0000C1450000}"/>
    <cellStyle name="Moneda 3 3 2 2 2 5" xfId="20970" xr:uid="{00000000-0005-0000-0000-0000C2450000}"/>
    <cellStyle name="Moneda 3 3 2 2 2 5 2" xfId="34159" xr:uid="{00000000-0005-0000-0000-0000C3450000}"/>
    <cellStyle name="Moneda 3 3 2 2 2 6" xfId="35684" xr:uid="{00000000-0005-0000-0000-0000C4450000}"/>
    <cellStyle name="Moneda 3 3 2 2 2 7" xfId="26272" xr:uid="{00000000-0005-0000-0000-0000C5450000}"/>
    <cellStyle name="Moneda 3 3 2 2 2 8" xfId="22496" xr:uid="{00000000-0005-0000-0000-0000C6450000}"/>
    <cellStyle name="Moneda 3 3 2 2 3" xfId="14130" xr:uid="{00000000-0005-0000-0000-0000C7450000}"/>
    <cellStyle name="Moneda 3 3 2 2 3 2" xfId="21215" xr:uid="{00000000-0005-0000-0000-0000C8450000}"/>
    <cellStyle name="Moneda 3 3 2 2 3 2 2" xfId="34404" xr:uid="{00000000-0005-0000-0000-0000C9450000}"/>
    <cellStyle name="Moneda 3 3 2 2 3 3" xfId="35929" xr:uid="{00000000-0005-0000-0000-0000CA450000}"/>
    <cellStyle name="Moneda 3 3 2 2 3 4" xfId="27321" xr:uid="{00000000-0005-0000-0000-0000CB450000}"/>
    <cellStyle name="Moneda 3 3 2 2 3 5" xfId="22741" xr:uid="{00000000-0005-0000-0000-0000CC450000}"/>
    <cellStyle name="Moneda 3 3 2 2 4" xfId="15186" xr:uid="{00000000-0005-0000-0000-0000CD450000}"/>
    <cellStyle name="Moneda 3 3 2 2 4 2" xfId="36169" xr:uid="{00000000-0005-0000-0000-0000CE450000}"/>
    <cellStyle name="Moneda 3 3 2 2 4 3" xfId="28377" xr:uid="{00000000-0005-0000-0000-0000CF450000}"/>
    <cellStyle name="Moneda 3 3 2 2 4 4" xfId="22981" xr:uid="{00000000-0005-0000-0000-0000D0450000}"/>
    <cellStyle name="Moneda 3 3 2 2 5" xfId="16242" xr:uid="{00000000-0005-0000-0000-0000D1450000}"/>
    <cellStyle name="Moneda 3 3 2 2 5 2" xfId="36399" xr:uid="{00000000-0005-0000-0000-0000D2450000}"/>
    <cellStyle name="Moneda 3 3 2 2 5 3" xfId="29433" xr:uid="{00000000-0005-0000-0000-0000D3450000}"/>
    <cellStyle name="Moneda 3 3 2 2 5 4" xfId="23211" xr:uid="{00000000-0005-0000-0000-0000D4450000}"/>
    <cellStyle name="Moneda 3 3 2 2 6" xfId="17523" xr:uid="{00000000-0005-0000-0000-0000D5450000}"/>
    <cellStyle name="Moneda 3 3 2 2 6 2" xfId="36654" xr:uid="{00000000-0005-0000-0000-0000D6450000}"/>
    <cellStyle name="Moneda 3 3 2 2 6 3" xfId="30714" xr:uid="{00000000-0005-0000-0000-0000D7450000}"/>
    <cellStyle name="Moneda 3 3 2 2 6 4" xfId="23475" xr:uid="{00000000-0005-0000-0000-0000D8450000}"/>
    <cellStyle name="Moneda 3 3 2 2 7" xfId="18809" xr:uid="{00000000-0005-0000-0000-0000D9450000}"/>
    <cellStyle name="Moneda 3 3 2 2 7 2" xfId="36909" xr:uid="{00000000-0005-0000-0000-0000DA450000}"/>
    <cellStyle name="Moneda 3 3 2 2 7 3" xfId="32000" xr:uid="{00000000-0005-0000-0000-0000DB450000}"/>
    <cellStyle name="Moneda 3 3 2 2 7 4" xfId="23730" xr:uid="{00000000-0005-0000-0000-0000DC450000}"/>
    <cellStyle name="Moneda 3 3 2 2 8" xfId="20113" xr:uid="{00000000-0005-0000-0000-0000DD450000}"/>
    <cellStyle name="Moneda 3 3 2 2 8 2" xfId="37138" xr:uid="{00000000-0005-0000-0000-0000DE450000}"/>
    <cellStyle name="Moneda 3 3 2 2 8 3" xfId="33302" xr:uid="{00000000-0005-0000-0000-0000DF450000}"/>
    <cellStyle name="Moneda 3 3 2 2 8 4" xfId="23959" xr:uid="{00000000-0005-0000-0000-0000E0450000}"/>
    <cellStyle name="Moneda 3 3 2 2 9" xfId="24188" xr:uid="{00000000-0005-0000-0000-0000E1450000}"/>
    <cellStyle name="Moneda 3 3 2 2 9 2" xfId="37367" xr:uid="{00000000-0005-0000-0000-0000E2450000}"/>
    <cellStyle name="Moneda 3 3 2 20" xfId="21533" xr:uid="{00000000-0005-0000-0000-0000E3450000}"/>
    <cellStyle name="Moneda 3 3 2 3" xfId="12237" xr:uid="{00000000-0005-0000-0000-0000E4450000}"/>
    <cellStyle name="Moneda 3 3 2 3 10" xfId="25429" xr:uid="{00000000-0005-0000-0000-0000E5450000}"/>
    <cellStyle name="Moneda 3 3 2 3 11" xfId="21735" xr:uid="{00000000-0005-0000-0000-0000E6450000}"/>
    <cellStyle name="Moneda 3 3 2 3 2" xfId="13177" xr:uid="{00000000-0005-0000-0000-0000E7450000}"/>
    <cellStyle name="Moneda 3 3 2 3 2 2" xfId="26368" xr:uid="{00000000-0005-0000-0000-0000E8450000}"/>
    <cellStyle name="Moneda 3 3 2 3 3" xfId="14226" xr:uid="{00000000-0005-0000-0000-0000E9450000}"/>
    <cellStyle name="Moneda 3 3 2 3 3 2" xfId="27417" xr:uid="{00000000-0005-0000-0000-0000EA450000}"/>
    <cellStyle name="Moneda 3 3 2 3 4" xfId="15282" xr:uid="{00000000-0005-0000-0000-0000EB450000}"/>
    <cellStyle name="Moneda 3 3 2 3 4 2" xfId="28473" xr:uid="{00000000-0005-0000-0000-0000EC450000}"/>
    <cellStyle name="Moneda 3 3 2 3 5" xfId="16338" xr:uid="{00000000-0005-0000-0000-0000ED450000}"/>
    <cellStyle name="Moneda 3 3 2 3 5 2" xfId="29529" xr:uid="{00000000-0005-0000-0000-0000EE450000}"/>
    <cellStyle name="Moneda 3 3 2 3 6" xfId="17619" xr:uid="{00000000-0005-0000-0000-0000EF450000}"/>
    <cellStyle name="Moneda 3 3 2 3 6 2" xfId="30810" xr:uid="{00000000-0005-0000-0000-0000F0450000}"/>
    <cellStyle name="Moneda 3 3 2 3 7" xfId="18905" xr:uid="{00000000-0005-0000-0000-0000F1450000}"/>
    <cellStyle name="Moneda 3 3 2 3 7 2" xfId="32096" xr:uid="{00000000-0005-0000-0000-0000F2450000}"/>
    <cellStyle name="Moneda 3 3 2 3 8" xfId="20209" xr:uid="{00000000-0005-0000-0000-0000F3450000}"/>
    <cellStyle name="Moneda 3 3 2 3 8 2" xfId="33398" xr:uid="{00000000-0005-0000-0000-0000F4450000}"/>
    <cellStyle name="Moneda 3 3 2 3 9" xfId="34923" xr:uid="{00000000-0005-0000-0000-0000F5450000}"/>
    <cellStyle name="Moneda 3 3 2 4" xfId="12342" xr:uid="{00000000-0005-0000-0000-0000F6450000}"/>
    <cellStyle name="Moneda 3 3 2 4 10" xfId="25534" xr:uid="{00000000-0005-0000-0000-0000F7450000}"/>
    <cellStyle name="Moneda 3 3 2 4 11" xfId="21840" xr:uid="{00000000-0005-0000-0000-0000F8450000}"/>
    <cellStyle name="Moneda 3 3 2 4 2" xfId="13282" xr:uid="{00000000-0005-0000-0000-0000F9450000}"/>
    <cellStyle name="Moneda 3 3 2 4 2 2" xfId="26473" xr:uid="{00000000-0005-0000-0000-0000FA450000}"/>
    <cellStyle name="Moneda 3 3 2 4 3" xfId="14331" xr:uid="{00000000-0005-0000-0000-0000FB450000}"/>
    <cellStyle name="Moneda 3 3 2 4 3 2" xfId="27522" xr:uid="{00000000-0005-0000-0000-0000FC450000}"/>
    <cellStyle name="Moneda 3 3 2 4 4" xfId="15387" xr:uid="{00000000-0005-0000-0000-0000FD450000}"/>
    <cellStyle name="Moneda 3 3 2 4 4 2" xfId="28578" xr:uid="{00000000-0005-0000-0000-0000FE450000}"/>
    <cellStyle name="Moneda 3 3 2 4 5" xfId="16443" xr:uid="{00000000-0005-0000-0000-0000FF450000}"/>
    <cellStyle name="Moneda 3 3 2 4 5 2" xfId="29634" xr:uid="{00000000-0005-0000-0000-000000460000}"/>
    <cellStyle name="Moneda 3 3 2 4 6" xfId="17724" xr:uid="{00000000-0005-0000-0000-000001460000}"/>
    <cellStyle name="Moneda 3 3 2 4 6 2" xfId="30915" xr:uid="{00000000-0005-0000-0000-000002460000}"/>
    <cellStyle name="Moneda 3 3 2 4 7" xfId="19010" xr:uid="{00000000-0005-0000-0000-000003460000}"/>
    <cellStyle name="Moneda 3 3 2 4 7 2" xfId="32201" xr:uid="{00000000-0005-0000-0000-000004460000}"/>
    <cellStyle name="Moneda 3 3 2 4 8" xfId="20314" xr:uid="{00000000-0005-0000-0000-000005460000}"/>
    <cellStyle name="Moneda 3 3 2 4 8 2" xfId="33503" xr:uid="{00000000-0005-0000-0000-000006460000}"/>
    <cellStyle name="Moneda 3 3 2 4 9" xfId="35028" xr:uid="{00000000-0005-0000-0000-000007460000}"/>
    <cellStyle name="Moneda 3 3 2 5" xfId="12507" xr:uid="{00000000-0005-0000-0000-000008460000}"/>
    <cellStyle name="Moneda 3 3 2 5 10" xfId="25699" xr:uid="{00000000-0005-0000-0000-000009460000}"/>
    <cellStyle name="Moneda 3 3 2 5 11" xfId="22001" xr:uid="{00000000-0005-0000-0000-00000A460000}"/>
    <cellStyle name="Moneda 3 3 2 5 2" xfId="13443" xr:uid="{00000000-0005-0000-0000-00000B460000}"/>
    <cellStyle name="Moneda 3 3 2 5 2 2" xfId="26634" xr:uid="{00000000-0005-0000-0000-00000C460000}"/>
    <cellStyle name="Moneda 3 3 2 5 3" xfId="14492" xr:uid="{00000000-0005-0000-0000-00000D460000}"/>
    <cellStyle name="Moneda 3 3 2 5 3 2" xfId="27683" xr:uid="{00000000-0005-0000-0000-00000E460000}"/>
    <cellStyle name="Moneda 3 3 2 5 4" xfId="15548" xr:uid="{00000000-0005-0000-0000-00000F460000}"/>
    <cellStyle name="Moneda 3 3 2 5 4 2" xfId="28739" xr:uid="{00000000-0005-0000-0000-000010460000}"/>
    <cellStyle name="Moneda 3 3 2 5 5" xfId="16604" xr:uid="{00000000-0005-0000-0000-000011460000}"/>
    <cellStyle name="Moneda 3 3 2 5 5 2" xfId="29795" xr:uid="{00000000-0005-0000-0000-000012460000}"/>
    <cellStyle name="Moneda 3 3 2 5 6" xfId="17885" xr:uid="{00000000-0005-0000-0000-000013460000}"/>
    <cellStyle name="Moneda 3 3 2 5 6 2" xfId="31076" xr:uid="{00000000-0005-0000-0000-000014460000}"/>
    <cellStyle name="Moneda 3 3 2 5 7" xfId="19171" xr:uid="{00000000-0005-0000-0000-000015460000}"/>
    <cellStyle name="Moneda 3 3 2 5 7 2" xfId="32362" xr:uid="{00000000-0005-0000-0000-000016460000}"/>
    <cellStyle name="Moneda 3 3 2 5 8" xfId="20475" xr:uid="{00000000-0005-0000-0000-000017460000}"/>
    <cellStyle name="Moneda 3 3 2 5 8 2" xfId="33664" xr:uid="{00000000-0005-0000-0000-000018460000}"/>
    <cellStyle name="Moneda 3 3 2 5 9" xfId="35189" xr:uid="{00000000-0005-0000-0000-000019460000}"/>
    <cellStyle name="Moneda 3 3 2 6" xfId="12621" xr:uid="{00000000-0005-0000-0000-00001A460000}"/>
    <cellStyle name="Moneda 3 3 2 6 10" xfId="25813" xr:uid="{00000000-0005-0000-0000-00001B460000}"/>
    <cellStyle name="Moneda 3 3 2 6 11" xfId="22115" xr:uid="{00000000-0005-0000-0000-00001C460000}"/>
    <cellStyle name="Moneda 3 3 2 6 2" xfId="13557" xr:uid="{00000000-0005-0000-0000-00001D460000}"/>
    <cellStyle name="Moneda 3 3 2 6 2 2" xfId="26748" xr:uid="{00000000-0005-0000-0000-00001E460000}"/>
    <cellStyle name="Moneda 3 3 2 6 3" xfId="14606" xr:uid="{00000000-0005-0000-0000-00001F460000}"/>
    <cellStyle name="Moneda 3 3 2 6 3 2" xfId="27797" xr:uid="{00000000-0005-0000-0000-000020460000}"/>
    <cellStyle name="Moneda 3 3 2 6 4" xfId="15662" xr:uid="{00000000-0005-0000-0000-000021460000}"/>
    <cellStyle name="Moneda 3 3 2 6 4 2" xfId="28853" xr:uid="{00000000-0005-0000-0000-000022460000}"/>
    <cellStyle name="Moneda 3 3 2 6 5" xfId="16718" xr:uid="{00000000-0005-0000-0000-000023460000}"/>
    <cellStyle name="Moneda 3 3 2 6 5 2" xfId="29909" xr:uid="{00000000-0005-0000-0000-000024460000}"/>
    <cellStyle name="Moneda 3 3 2 6 6" xfId="17999" xr:uid="{00000000-0005-0000-0000-000025460000}"/>
    <cellStyle name="Moneda 3 3 2 6 6 2" xfId="31190" xr:uid="{00000000-0005-0000-0000-000026460000}"/>
    <cellStyle name="Moneda 3 3 2 6 7" xfId="19285" xr:uid="{00000000-0005-0000-0000-000027460000}"/>
    <cellStyle name="Moneda 3 3 2 6 7 2" xfId="32476" xr:uid="{00000000-0005-0000-0000-000028460000}"/>
    <cellStyle name="Moneda 3 3 2 6 8" xfId="20589" xr:uid="{00000000-0005-0000-0000-000029460000}"/>
    <cellStyle name="Moneda 3 3 2 6 8 2" xfId="33778" xr:uid="{00000000-0005-0000-0000-00002A460000}"/>
    <cellStyle name="Moneda 3 3 2 6 9" xfId="35303" xr:uid="{00000000-0005-0000-0000-00002B460000}"/>
    <cellStyle name="Moneda 3 3 2 7" xfId="13708" xr:uid="{00000000-0005-0000-0000-00002C460000}"/>
    <cellStyle name="Moneda 3 3 2 7 10" xfId="22266" xr:uid="{00000000-0005-0000-0000-00002D460000}"/>
    <cellStyle name="Moneda 3 3 2 7 2" xfId="14757" xr:uid="{00000000-0005-0000-0000-00002E460000}"/>
    <cellStyle name="Moneda 3 3 2 7 2 2" xfId="27948" xr:uid="{00000000-0005-0000-0000-00002F460000}"/>
    <cellStyle name="Moneda 3 3 2 7 3" xfId="15813" xr:uid="{00000000-0005-0000-0000-000030460000}"/>
    <cellStyle name="Moneda 3 3 2 7 3 2" xfId="29004" xr:uid="{00000000-0005-0000-0000-000031460000}"/>
    <cellStyle name="Moneda 3 3 2 7 4" xfId="16869" xr:uid="{00000000-0005-0000-0000-000032460000}"/>
    <cellStyle name="Moneda 3 3 2 7 4 2" xfId="30060" xr:uid="{00000000-0005-0000-0000-000033460000}"/>
    <cellStyle name="Moneda 3 3 2 7 5" xfId="18150" xr:uid="{00000000-0005-0000-0000-000034460000}"/>
    <cellStyle name="Moneda 3 3 2 7 5 2" xfId="31341" xr:uid="{00000000-0005-0000-0000-000035460000}"/>
    <cellStyle name="Moneda 3 3 2 7 6" xfId="19436" xr:uid="{00000000-0005-0000-0000-000036460000}"/>
    <cellStyle name="Moneda 3 3 2 7 6 2" xfId="32627" xr:uid="{00000000-0005-0000-0000-000037460000}"/>
    <cellStyle name="Moneda 3 3 2 7 7" xfId="20740" xr:uid="{00000000-0005-0000-0000-000038460000}"/>
    <cellStyle name="Moneda 3 3 2 7 7 2" xfId="33929" xr:uid="{00000000-0005-0000-0000-000039460000}"/>
    <cellStyle name="Moneda 3 3 2 7 8" xfId="35454" xr:uid="{00000000-0005-0000-0000-00003A460000}"/>
    <cellStyle name="Moneda 3 3 2 7 9" xfId="26899" xr:uid="{00000000-0005-0000-0000-00003B460000}"/>
    <cellStyle name="Moneda 3 3 2 8" xfId="12975" xr:uid="{00000000-0005-0000-0000-00003C460000}"/>
    <cellStyle name="Moneda 3 3 2 8 2" xfId="16991" xr:uid="{00000000-0005-0000-0000-00003D460000}"/>
    <cellStyle name="Moneda 3 3 2 8 2 2" xfId="30182" xr:uid="{00000000-0005-0000-0000-00003E460000}"/>
    <cellStyle name="Moneda 3 3 2 8 3" xfId="18271" xr:uid="{00000000-0005-0000-0000-00003F460000}"/>
    <cellStyle name="Moneda 3 3 2 8 3 2" xfId="31462" xr:uid="{00000000-0005-0000-0000-000040460000}"/>
    <cellStyle name="Moneda 3 3 2 8 4" xfId="19557" xr:uid="{00000000-0005-0000-0000-000041460000}"/>
    <cellStyle name="Moneda 3 3 2 8 4 2" xfId="32748" xr:uid="{00000000-0005-0000-0000-000042460000}"/>
    <cellStyle name="Moneda 3 3 2 8 5" xfId="20861" xr:uid="{00000000-0005-0000-0000-000043460000}"/>
    <cellStyle name="Moneda 3 3 2 8 5 2" xfId="34050" xr:uid="{00000000-0005-0000-0000-000044460000}"/>
    <cellStyle name="Moneda 3 3 2 8 6" xfId="35575" xr:uid="{00000000-0005-0000-0000-000045460000}"/>
    <cellStyle name="Moneda 3 3 2 8 7" xfId="26166" xr:uid="{00000000-0005-0000-0000-000046460000}"/>
    <cellStyle name="Moneda 3 3 2 8 8" xfId="22387" xr:uid="{00000000-0005-0000-0000-000047460000}"/>
    <cellStyle name="Moneda 3 3 2 9" xfId="14024" xr:uid="{00000000-0005-0000-0000-000048460000}"/>
    <cellStyle name="Moneda 3 3 2 9 2" xfId="21106" xr:uid="{00000000-0005-0000-0000-000049460000}"/>
    <cellStyle name="Moneda 3 3 2 9 2 2" xfId="34295" xr:uid="{00000000-0005-0000-0000-00004A460000}"/>
    <cellStyle name="Moneda 3 3 2 9 3" xfId="35820" xr:uid="{00000000-0005-0000-0000-00004B460000}"/>
    <cellStyle name="Moneda 3 3 2 9 4" xfId="27215" xr:uid="{00000000-0005-0000-0000-00004C460000}"/>
    <cellStyle name="Moneda 3 3 2 9 5" xfId="22632" xr:uid="{00000000-0005-0000-0000-00004D460000}"/>
    <cellStyle name="Moneda 3 3 20" xfId="34644" xr:uid="{00000000-0005-0000-0000-00004E460000}"/>
    <cellStyle name="Moneda 3 3 21" xfId="25147" xr:uid="{00000000-0005-0000-0000-00004F460000}"/>
    <cellStyle name="Moneda 3 3 22" xfId="21456" xr:uid="{00000000-0005-0000-0000-000050460000}"/>
    <cellStyle name="Moneda 3 3 3" xfId="12002" xr:uid="{00000000-0005-0000-0000-000051460000}"/>
    <cellStyle name="Moneda 3 3 3 10" xfId="15048" xr:uid="{00000000-0005-0000-0000-000052460000}"/>
    <cellStyle name="Moneda 3 3 3 10 2" xfId="36028" xr:uid="{00000000-0005-0000-0000-000053460000}"/>
    <cellStyle name="Moneda 3 3 3 10 3" xfId="28239" xr:uid="{00000000-0005-0000-0000-000054460000}"/>
    <cellStyle name="Moneda 3 3 3 10 4" xfId="22840" xr:uid="{00000000-0005-0000-0000-000055460000}"/>
    <cellStyle name="Moneda 3 3 3 11" xfId="16104" xr:uid="{00000000-0005-0000-0000-000056460000}"/>
    <cellStyle name="Moneda 3 3 3 11 2" xfId="36258" xr:uid="{00000000-0005-0000-0000-000057460000}"/>
    <cellStyle name="Moneda 3 3 3 11 3" xfId="29295" xr:uid="{00000000-0005-0000-0000-000058460000}"/>
    <cellStyle name="Moneda 3 3 3 11 4" xfId="23070" xr:uid="{00000000-0005-0000-0000-000059460000}"/>
    <cellStyle name="Moneda 3 3 3 12" xfId="17385" xr:uid="{00000000-0005-0000-0000-00005A460000}"/>
    <cellStyle name="Moneda 3 3 3 12 2" xfId="36513" xr:uid="{00000000-0005-0000-0000-00005B460000}"/>
    <cellStyle name="Moneda 3 3 3 12 3" xfId="30576" xr:uid="{00000000-0005-0000-0000-00005C460000}"/>
    <cellStyle name="Moneda 3 3 3 12 4" xfId="23334" xr:uid="{00000000-0005-0000-0000-00005D460000}"/>
    <cellStyle name="Moneda 3 3 3 13" xfId="18671" xr:uid="{00000000-0005-0000-0000-00005E460000}"/>
    <cellStyle name="Moneda 3 3 3 13 2" xfId="36768" xr:uid="{00000000-0005-0000-0000-00005F460000}"/>
    <cellStyle name="Moneda 3 3 3 13 3" xfId="31862" xr:uid="{00000000-0005-0000-0000-000060460000}"/>
    <cellStyle name="Moneda 3 3 3 13 4" xfId="23589" xr:uid="{00000000-0005-0000-0000-000061460000}"/>
    <cellStyle name="Moneda 3 3 3 14" xfId="19975" xr:uid="{00000000-0005-0000-0000-000062460000}"/>
    <cellStyle name="Moneda 3 3 3 14 2" xfId="36997" xr:uid="{00000000-0005-0000-0000-000063460000}"/>
    <cellStyle name="Moneda 3 3 3 14 3" xfId="33164" xr:uid="{00000000-0005-0000-0000-000064460000}"/>
    <cellStyle name="Moneda 3 3 3 14 4" xfId="23818" xr:uid="{00000000-0005-0000-0000-000065460000}"/>
    <cellStyle name="Moneda 3 3 3 15" xfId="24047" xr:uid="{00000000-0005-0000-0000-000066460000}"/>
    <cellStyle name="Moneda 3 3 3 15 2" xfId="37226" xr:uid="{00000000-0005-0000-0000-000067460000}"/>
    <cellStyle name="Moneda 3 3 3 16" xfId="24276" xr:uid="{00000000-0005-0000-0000-000068460000}"/>
    <cellStyle name="Moneda 3 3 3 16 2" xfId="37455" xr:uid="{00000000-0005-0000-0000-000069460000}"/>
    <cellStyle name="Moneda 3 3 3 17" xfId="24527" xr:uid="{00000000-0005-0000-0000-00006A460000}"/>
    <cellStyle name="Moneda 3 3 3 17 2" xfId="37706" xr:uid="{00000000-0005-0000-0000-00006B460000}"/>
    <cellStyle name="Moneda 3 3 3 18" xfId="34689" xr:uid="{00000000-0005-0000-0000-00006C460000}"/>
    <cellStyle name="Moneda 3 3 3 19" xfId="25194" xr:uid="{00000000-0005-0000-0000-00006D460000}"/>
    <cellStyle name="Moneda 3 3 3 2" xfId="12109" xr:uid="{00000000-0005-0000-0000-00006E460000}"/>
    <cellStyle name="Moneda 3 3 3 2 10" xfId="24385" xr:uid="{00000000-0005-0000-0000-00006F460000}"/>
    <cellStyle name="Moneda 3 3 3 2 10 2" xfId="37564" xr:uid="{00000000-0005-0000-0000-000070460000}"/>
    <cellStyle name="Moneda 3 3 3 2 11" xfId="24636" xr:uid="{00000000-0005-0000-0000-000071460000}"/>
    <cellStyle name="Moneda 3 3 3 2 11 2" xfId="37815" xr:uid="{00000000-0005-0000-0000-000072460000}"/>
    <cellStyle name="Moneda 3 3 3 2 12" xfId="34795" xr:uid="{00000000-0005-0000-0000-000073460000}"/>
    <cellStyle name="Moneda 3 3 3 2 13" xfId="25301" xr:uid="{00000000-0005-0000-0000-000074460000}"/>
    <cellStyle name="Moneda 3 3 3 2 14" xfId="21607" xr:uid="{00000000-0005-0000-0000-000075460000}"/>
    <cellStyle name="Moneda 3 3 3 2 2" xfId="13049" xr:uid="{00000000-0005-0000-0000-000076460000}"/>
    <cellStyle name="Moneda 3 3 3 2 2 2" xfId="17068" xr:uid="{00000000-0005-0000-0000-000077460000}"/>
    <cellStyle name="Moneda 3 3 3 2 2 2 2" xfId="30259" xr:uid="{00000000-0005-0000-0000-000078460000}"/>
    <cellStyle name="Moneda 3 3 3 2 2 3" xfId="18348" xr:uid="{00000000-0005-0000-0000-000079460000}"/>
    <cellStyle name="Moneda 3 3 3 2 2 3 2" xfId="31539" xr:uid="{00000000-0005-0000-0000-00007A460000}"/>
    <cellStyle name="Moneda 3 3 3 2 2 4" xfId="19634" xr:uid="{00000000-0005-0000-0000-00007B460000}"/>
    <cellStyle name="Moneda 3 3 3 2 2 4 2" xfId="32825" xr:uid="{00000000-0005-0000-0000-00007C460000}"/>
    <cellStyle name="Moneda 3 3 3 2 2 5" xfId="20938" xr:uid="{00000000-0005-0000-0000-00007D460000}"/>
    <cellStyle name="Moneda 3 3 3 2 2 5 2" xfId="34127" xr:uid="{00000000-0005-0000-0000-00007E460000}"/>
    <cellStyle name="Moneda 3 3 3 2 2 6" xfId="35652" xr:uid="{00000000-0005-0000-0000-00007F460000}"/>
    <cellStyle name="Moneda 3 3 3 2 2 7" xfId="26240" xr:uid="{00000000-0005-0000-0000-000080460000}"/>
    <cellStyle name="Moneda 3 3 3 2 2 8" xfId="22464" xr:uid="{00000000-0005-0000-0000-000081460000}"/>
    <cellStyle name="Moneda 3 3 3 2 3" xfId="14098" xr:uid="{00000000-0005-0000-0000-000082460000}"/>
    <cellStyle name="Moneda 3 3 3 2 3 2" xfId="21183" xr:uid="{00000000-0005-0000-0000-000083460000}"/>
    <cellStyle name="Moneda 3 3 3 2 3 2 2" xfId="34372" xr:uid="{00000000-0005-0000-0000-000084460000}"/>
    <cellStyle name="Moneda 3 3 3 2 3 3" xfId="35897" xr:uid="{00000000-0005-0000-0000-000085460000}"/>
    <cellStyle name="Moneda 3 3 3 2 3 4" xfId="27289" xr:uid="{00000000-0005-0000-0000-000086460000}"/>
    <cellStyle name="Moneda 3 3 3 2 3 5" xfId="22709" xr:uid="{00000000-0005-0000-0000-000087460000}"/>
    <cellStyle name="Moneda 3 3 3 2 4" xfId="15154" xr:uid="{00000000-0005-0000-0000-000088460000}"/>
    <cellStyle name="Moneda 3 3 3 2 4 2" xfId="36137" xr:uid="{00000000-0005-0000-0000-000089460000}"/>
    <cellStyle name="Moneda 3 3 3 2 4 3" xfId="28345" xr:uid="{00000000-0005-0000-0000-00008A460000}"/>
    <cellStyle name="Moneda 3 3 3 2 4 4" xfId="22949" xr:uid="{00000000-0005-0000-0000-00008B460000}"/>
    <cellStyle name="Moneda 3 3 3 2 5" xfId="16210" xr:uid="{00000000-0005-0000-0000-00008C460000}"/>
    <cellStyle name="Moneda 3 3 3 2 5 2" xfId="36367" xr:uid="{00000000-0005-0000-0000-00008D460000}"/>
    <cellStyle name="Moneda 3 3 3 2 5 3" xfId="29401" xr:uid="{00000000-0005-0000-0000-00008E460000}"/>
    <cellStyle name="Moneda 3 3 3 2 5 4" xfId="23179" xr:uid="{00000000-0005-0000-0000-00008F460000}"/>
    <cellStyle name="Moneda 3 3 3 2 6" xfId="17491" xr:uid="{00000000-0005-0000-0000-000090460000}"/>
    <cellStyle name="Moneda 3 3 3 2 6 2" xfId="36622" xr:uid="{00000000-0005-0000-0000-000091460000}"/>
    <cellStyle name="Moneda 3 3 3 2 6 3" xfId="30682" xr:uid="{00000000-0005-0000-0000-000092460000}"/>
    <cellStyle name="Moneda 3 3 3 2 6 4" xfId="23443" xr:uid="{00000000-0005-0000-0000-000093460000}"/>
    <cellStyle name="Moneda 3 3 3 2 7" xfId="18777" xr:uid="{00000000-0005-0000-0000-000094460000}"/>
    <cellStyle name="Moneda 3 3 3 2 7 2" xfId="36877" xr:uid="{00000000-0005-0000-0000-000095460000}"/>
    <cellStyle name="Moneda 3 3 3 2 7 3" xfId="31968" xr:uid="{00000000-0005-0000-0000-000096460000}"/>
    <cellStyle name="Moneda 3 3 3 2 7 4" xfId="23698" xr:uid="{00000000-0005-0000-0000-000097460000}"/>
    <cellStyle name="Moneda 3 3 3 2 8" xfId="20081" xr:uid="{00000000-0005-0000-0000-000098460000}"/>
    <cellStyle name="Moneda 3 3 3 2 8 2" xfId="37106" xr:uid="{00000000-0005-0000-0000-000099460000}"/>
    <cellStyle name="Moneda 3 3 3 2 8 3" xfId="33270" xr:uid="{00000000-0005-0000-0000-00009A460000}"/>
    <cellStyle name="Moneda 3 3 3 2 8 4" xfId="23927" xr:uid="{00000000-0005-0000-0000-00009B460000}"/>
    <cellStyle name="Moneda 3 3 3 2 9" xfId="24156" xr:uid="{00000000-0005-0000-0000-00009C460000}"/>
    <cellStyle name="Moneda 3 3 3 2 9 2" xfId="37335" xr:uid="{00000000-0005-0000-0000-00009D460000}"/>
    <cellStyle name="Moneda 3 3 3 20" xfId="21501" xr:uid="{00000000-0005-0000-0000-00009E460000}"/>
    <cellStyle name="Moneda 3 3 3 3" xfId="12205" xr:uid="{00000000-0005-0000-0000-00009F460000}"/>
    <cellStyle name="Moneda 3 3 3 3 10" xfId="25397" xr:uid="{00000000-0005-0000-0000-0000A0460000}"/>
    <cellStyle name="Moneda 3 3 3 3 11" xfId="21703" xr:uid="{00000000-0005-0000-0000-0000A1460000}"/>
    <cellStyle name="Moneda 3 3 3 3 2" xfId="13145" xr:uid="{00000000-0005-0000-0000-0000A2460000}"/>
    <cellStyle name="Moneda 3 3 3 3 2 2" xfId="26336" xr:uid="{00000000-0005-0000-0000-0000A3460000}"/>
    <cellStyle name="Moneda 3 3 3 3 3" xfId="14194" xr:uid="{00000000-0005-0000-0000-0000A4460000}"/>
    <cellStyle name="Moneda 3 3 3 3 3 2" xfId="27385" xr:uid="{00000000-0005-0000-0000-0000A5460000}"/>
    <cellStyle name="Moneda 3 3 3 3 4" xfId="15250" xr:uid="{00000000-0005-0000-0000-0000A6460000}"/>
    <cellStyle name="Moneda 3 3 3 3 4 2" xfId="28441" xr:uid="{00000000-0005-0000-0000-0000A7460000}"/>
    <cellStyle name="Moneda 3 3 3 3 5" xfId="16306" xr:uid="{00000000-0005-0000-0000-0000A8460000}"/>
    <cellStyle name="Moneda 3 3 3 3 5 2" xfId="29497" xr:uid="{00000000-0005-0000-0000-0000A9460000}"/>
    <cellStyle name="Moneda 3 3 3 3 6" xfId="17587" xr:uid="{00000000-0005-0000-0000-0000AA460000}"/>
    <cellStyle name="Moneda 3 3 3 3 6 2" xfId="30778" xr:uid="{00000000-0005-0000-0000-0000AB460000}"/>
    <cellStyle name="Moneda 3 3 3 3 7" xfId="18873" xr:uid="{00000000-0005-0000-0000-0000AC460000}"/>
    <cellStyle name="Moneda 3 3 3 3 7 2" xfId="32064" xr:uid="{00000000-0005-0000-0000-0000AD460000}"/>
    <cellStyle name="Moneda 3 3 3 3 8" xfId="20177" xr:uid="{00000000-0005-0000-0000-0000AE460000}"/>
    <cellStyle name="Moneda 3 3 3 3 8 2" xfId="33366" xr:uid="{00000000-0005-0000-0000-0000AF460000}"/>
    <cellStyle name="Moneda 3 3 3 3 9" xfId="34891" xr:uid="{00000000-0005-0000-0000-0000B0460000}"/>
    <cellStyle name="Moneda 3 3 3 4" xfId="12310" xr:uid="{00000000-0005-0000-0000-0000B1460000}"/>
    <cellStyle name="Moneda 3 3 3 4 10" xfId="25502" xr:uid="{00000000-0005-0000-0000-0000B2460000}"/>
    <cellStyle name="Moneda 3 3 3 4 11" xfId="21808" xr:uid="{00000000-0005-0000-0000-0000B3460000}"/>
    <cellStyle name="Moneda 3 3 3 4 2" xfId="13250" xr:uid="{00000000-0005-0000-0000-0000B4460000}"/>
    <cellStyle name="Moneda 3 3 3 4 2 2" xfId="26441" xr:uid="{00000000-0005-0000-0000-0000B5460000}"/>
    <cellStyle name="Moneda 3 3 3 4 3" xfId="14299" xr:uid="{00000000-0005-0000-0000-0000B6460000}"/>
    <cellStyle name="Moneda 3 3 3 4 3 2" xfId="27490" xr:uid="{00000000-0005-0000-0000-0000B7460000}"/>
    <cellStyle name="Moneda 3 3 3 4 4" xfId="15355" xr:uid="{00000000-0005-0000-0000-0000B8460000}"/>
    <cellStyle name="Moneda 3 3 3 4 4 2" xfId="28546" xr:uid="{00000000-0005-0000-0000-0000B9460000}"/>
    <cellStyle name="Moneda 3 3 3 4 5" xfId="16411" xr:uid="{00000000-0005-0000-0000-0000BA460000}"/>
    <cellStyle name="Moneda 3 3 3 4 5 2" xfId="29602" xr:uid="{00000000-0005-0000-0000-0000BB460000}"/>
    <cellStyle name="Moneda 3 3 3 4 6" xfId="17692" xr:uid="{00000000-0005-0000-0000-0000BC460000}"/>
    <cellStyle name="Moneda 3 3 3 4 6 2" xfId="30883" xr:uid="{00000000-0005-0000-0000-0000BD460000}"/>
    <cellStyle name="Moneda 3 3 3 4 7" xfId="18978" xr:uid="{00000000-0005-0000-0000-0000BE460000}"/>
    <cellStyle name="Moneda 3 3 3 4 7 2" xfId="32169" xr:uid="{00000000-0005-0000-0000-0000BF460000}"/>
    <cellStyle name="Moneda 3 3 3 4 8" xfId="20282" xr:uid="{00000000-0005-0000-0000-0000C0460000}"/>
    <cellStyle name="Moneda 3 3 3 4 8 2" xfId="33471" xr:uid="{00000000-0005-0000-0000-0000C1460000}"/>
    <cellStyle name="Moneda 3 3 3 4 9" xfId="34996" xr:uid="{00000000-0005-0000-0000-0000C2460000}"/>
    <cellStyle name="Moneda 3 3 3 5" xfId="12475" xr:uid="{00000000-0005-0000-0000-0000C3460000}"/>
    <cellStyle name="Moneda 3 3 3 5 10" xfId="25667" xr:uid="{00000000-0005-0000-0000-0000C4460000}"/>
    <cellStyle name="Moneda 3 3 3 5 11" xfId="21969" xr:uid="{00000000-0005-0000-0000-0000C5460000}"/>
    <cellStyle name="Moneda 3 3 3 5 2" xfId="13411" xr:uid="{00000000-0005-0000-0000-0000C6460000}"/>
    <cellStyle name="Moneda 3 3 3 5 2 2" xfId="26602" xr:uid="{00000000-0005-0000-0000-0000C7460000}"/>
    <cellStyle name="Moneda 3 3 3 5 3" xfId="14460" xr:uid="{00000000-0005-0000-0000-0000C8460000}"/>
    <cellStyle name="Moneda 3 3 3 5 3 2" xfId="27651" xr:uid="{00000000-0005-0000-0000-0000C9460000}"/>
    <cellStyle name="Moneda 3 3 3 5 4" xfId="15516" xr:uid="{00000000-0005-0000-0000-0000CA460000}"/>
    <cellStyle name="Moneda 3 3 3 5 4 2" xfId="28707" xr:uid="{00000000-0005-0000-0000-0000CB460000}"/>
    <cellStyle name="Moneda 3 3 3 5 5" xfId="16572" xr:uid="{00000000-0005-0000-0000-0000CC460000}"/>
    <cellStyle name="Moneda 3 3 3 5 5 2" xfId="29763" xr:uid="{00000000-0005-0000-0000-0000CD460000}"/>
    <cellStyle name="Moneda 3 3 3 5 6" xfId="17853" xr:uid="{00000000-0005-0000-0000-0000CE460000}"/>
    <cellStyle name="Moneda 3 3 3 5 6 2" xfId="31044" xr:uid="{00000000-0005-0000-0000-0000CF460000}"/>
    <cellStyle name="Moneda 3 3 3 5 7" xfId="19139" xr:uid="{00000000-0005-0000-0000-0000D0460000}"/>
    <cellStyle name="Moneda 3 3 3 5 7 2" xfId="32330" xr:uid="{00000000-0005-0000-0000-0000D1460000}"/>
    <cellStyle name="Moneda 3 3 3 5 8" xfId="20443" xr:uid="{00000000-0005-0000-0000-0000D2460000}"/>
    <cellStyle name="Moneda 3 3 3 5 8 2" xfId="33632" xr:uid="{00000000-0005-0000-0000-0000D3460000}"/>
    <cellStyle name="Moneda 3 3 3 5 9" xfId="35157" xr:uid="{00000000-0005-0000-0000-0000D4460000}"/>
    <cellStyle name="Moneda 3 3 3 6" xfId="12589" xr:uid="{00000000-0005-0000-0000-0000D5460000}"/>
    <cellStyle name="Moneda 3 3 3 6 10" xfId="25781" xr:uid="{00000000-0005-0000-0000-0000D6460000}"/>
    <cellStyle name="Moneda 3 3 3 6 11" xfId="22083" xr:uid="{00000000-0005-0000-0000-0000D7460000}"/>
    <cellStyle name="Moneda 3 3 3 6 2" xfId="13525" xr:uid="{00000000-0005-0000-0000-0000D8460000}"/>
    <cellStyle name="Moneda 3 3 3 6 2 2" xfId="26716" xr:uid="{00000000-0005-0000-0000-0000D9460000}"/>
    <cellStyle name="Moneda 3 3 3 6 3" xfId="14574" xr:uid="{00000000-0005-0000-0000-0000DA460000}"/>
    <cellStyle name="Moneda 3 3 3 6 3 2" xfId="27765" xr:uid="{00000000-0005-0000-0000-0000DB460000}"/>
    <cellStyle name="Moneda 3 3 3 6 4" xfId="15630" xr:uid="{00000000-0005-0000-0000-0000DC460000}"/>
    <cellStyle name="Moneda 3 3 3 6 4 2" xfId="28821" xr:uid="{00000000-0005-0000-0000-0000DD460000}"/>
    <cellStyle name="Moneda 3 3 3 6 5" xfId="16686" xr:uid="{00000000-0005-0000-0000-0000DE460000}"/>
    <cellStyle name="Moneda 3 3 3 6 5 2" xfId="29877" xr:uid="{00000000-0005-0000-0000-0000DF460000}"/>
    <cellStyle name="Moneda 3 3 3 6 6" xfId="17967" xr:uid="{00000000-0005-0000-0000-0000E0460000}"/>
    <cellStyle name="Moneda 3 3 3 6 6 2" xfId="31158" xr:uid="{00000000-0005-0000-0000-0000E1460000}"/>
    <cellStyle name="Moneda 3 3 3 6 7" xfId="19253" xr:uid="{00000000-0005-0000-0000-0000E2460000}"/>
    <cellStyle name="Moneda 3 3 3 6 7 2" xfId="32444" xr:uid="{00000000-0005-0000-0000-0000E3460000}"/>
    <cellStyle name="Moneda 3 3 3 6 8" xfId="20557" xr:uid="{00000000-0005-0000-0000-0000E4460000}"/>
    <cellStyle name="Moneda 3 3 3 6 8 2" xfId="33746" xr:uid="{00000000-0005-0000-0000-0000E5460000}"/>
    <cellStyle name="Moneda 3 3 3 6 9" xfId="35271" xr:uid="{00000000-0005-0000-0000-0000E6460000}"/>
    <cellStyle name="Moneda 3 3 3 7" xfId="13676" xr:uid="{00000000-0005-0000-0000-0000E7460000}"/>
    <cellStyle name="Moneda 3 3 3 7 10" xfId="22234" xr:uid="{00000000-0005-0000-0000-0000E8460000}"/>
    <cellStyle name="Moneda 3 3 3 7 2" xfId="14725" xr:uid="{00000000-0005-0000-0000-0000E9460000}"/>
    <cellStyle name="Moneda 3 3 3 7 2 2" xfId="27916" xr:uid="{00000000-0005-0000-0000-0000EA460000}"/>
    <cellStyle name="Moneda 3 3 3 7 3" xfId="15781" xr:uid="{00000000-0005-0000-0000-0000EB460000}"/>
    <cellStyle name="Moneda 3 3 3 7 3 2" xfId="28972" xr:uid="{00000000-0005-0000-0000-0000EC460000}"/>
    <cellStyle name="Moneda 3 3 3 7 4" xfId="16837" xr:uid="{00000000-0005-0000-0000-0000ED460000}"/>
    <cellStyle name="Moneda 3 3 3 7 4 2" xfId="30028" xr:uid="{00000000-0005-0000-0000-0000EE460000}"/>
    <cellStyle name="Moneda 3 3 3 7 5" xfId="18118" xr:uid="{00000000-0005-0000-0000-0000EF460000}"/>
    <cellStyle name="Moneda 3 3 3 7 5 2" xfId="31309" xr:uid="{00000000-0005-0000-0000-0000F0460000}"/>
    <cellStyle name="Moneda 3 3 3 7 6" xfId="19404" xr:uid="{00000000-0005-0000-0000-0000F1460000}"/>
    <cellStyle name="Moneda 3 3 3 7 6 2" xfId="32595" xr:uid="{00000000-0005-0000-0000-0000F2460000}"/>
    <cellStyle name="Moneda 3 3 3 7 7" xfId="20708" xr:uid="{00000000-0005-0000-0000-0000F3460000}"/>
    <cellStyle name="Moneda 3 3 3 7 7 2" xfId="33897" xr:uid="{00000000-0005-0000-0000-0000F4460000}"/>
    <cellStyle name="Moneda 3 3 3 7 8" xfId="35422" xr:uid="{00000000-0005-0000-0000-0000F5460000}"/>
    <cellStyle name="Moneda 3 3 3 7 9" xfId="26867" xr:uid="{00000000-0005-0000-0000-0000F6460000}"/>
    <cellStyle name="Moneda 3 3 3 8" xfId="12943" xr:uid="{00000000-0005-0000-0000-0000F7460000}"/>
    <cellStyle name="Moneda 3 3 3 8 2" xfId="16959" xr:uid="{00000000-0005-0000-0000-0000F8460000}"/>
    <cellStyle name="Moneda 3 3 3 8 2 2" xfId="30150" xr:uid="{00000000-0005-0000-0000-0000F9460000}"/>
    <cellStyle name="Moneda 3 3 3 8 3" xfId="18239" xr:uid="{00000000-0005-0000-0000-0000FA460000}"/>
    <cellStyle name="Moneda 3 3 3 8 3 2" xfId="31430" xr:uid="{00000000-0005-0000-0000-0000FB460000}"/>
    <cellStyle name="Moneda 3 3 3 8 4" xfId="19525" xr:uid="{00000000-0005-0000-0000-0000FC460000}"/>
    <cellStyle name="Moneda 3 3 3 8 4 2" xfId="32716" xr:uid="{00000000-0005-0000-0000-0000FD460000}"/>
    <cellStyle name="Moneda 3 3 3 8 5" xfId="20829" xr:uid="{00000000-0005-0000-0000-0000FE460000}"/>
    <cellStyle name="Moneda 3 3 3 8 5 2" xfId="34018" xr:uid="{00000000-0005-0000-0000-0000FF460000}"/>
    <cellStyle name="Moneda 3 3 3 8 6" xfId="35543" xr:uid="{00000000-0005-0000-0000-000000470000}"/>
    <cellStyle name="Moneda 3 3 3 8 7" xfId="26134" xr:uid="{00000000-0005-0000-0000-000001470000}"/>
    <cellStyle name="Moneda 3 3 3 8 8" xfId="22355" xr:uid="{00000000-0005-0000-0000-000002470000}"/>
    <cellStyle name="Moneda 3 3 3 9" xfId="13992" xr:uid="{00000000-0005-0000-0000-000003470000}"/>
    <cellStyle name="Moneda 3 3 3 9 2" xfId="21074" xr:uid="{00000000-0005-0000-0000-000004470000}"/>
    <cellStyle name="Moneda 3 3 3 9 2 2" xfId="34263" xr:uid="{00000000-0005-0000-0000-000005470000}"/>
    <cellStyle name="Moneda 3 3 3 9 3" xfId="35788" xr:uid="{00000000-0005-0000-0000-000006470000}"/>
    <cellStyle name="Moneda 3 3 3 9 4" xfId="27183" xr:uid="{00000000-0005-0000-0000-000007470000}"/>
    <cellStyle name="Moneda 3 3 3 9 5" xfId="22600" xr:uid="{00000000-0005-0000-0000-000008470000}"/>
    <cellStyle name="Moneda 3 3 4" xfId="12077" xr:uid="{00000000-0005-0000-0000-000009470000}"/>
    <cellStyle name="Moneda 3 3 4 10" xfId="24353" xr:uid="{00000000-0005-0000-0000-00000A470000}"/>
    <cellStyle name="Moneda 3 3 4 10 2" xfId="37532" xr:uid="{00000000-0005-0000-0000-00000B470000}"/>
    <cellStyle name="Moneda 3 3 4 11" xfId="24604" xr:uid="{00000000-0005-0000-0000-00000C470000}"/>
    <cellStyle name="Moneda 3 3 4 11 2" xfId="37783" xr:uid="{00000000-0005-0000-0000-00000D470000}"/>
    <cellStyle name="Moneda 3 3 4 12" xfId="34763" xr:uid="{00000000-0005-0000-0000-00000E470000}"/>
    <cellStyle name="Moneda 3 3 4 13" xfId="25269" xr:uid="{00000000-0005-0000-0000-00000F470000}"/>
    <cellStyle name="Moneda 3 3 4 14" xfId="21575" xr:uid="{00000000-0005-0000-0000-000010470000}"/>
    <cellStyle name="Moneda 3 3 4 2" xfId="13017" xr:uid="{00000000-0005-0000-0000-000011470000}"/>
    <cellStyle name="Moneda 3 3 4 2 2" xfId="17036" xr:uid="{00000000-0005-0000-0000-000012470000}"/>
    <cellStyle name="Moneda 3 3 4 2 2 2" xfId="30227" xr:uid="{00000000-0005-0000-0000-000013470000}"/>
    <cellStyle name="Moneda 3 3 4 2 3" xfId="18316" xr:uid="{00000000-0005-0000-0000-000014470000}"/>
    <cellStyle name="Moneda 3 3 4 2 3 2" xfId="31507" xr:uid="{00000000-0005-0000-0000-000015470000}"/>
    <cellStyle name="Moneda 3 3 4 2 4" xfId="19602" xr:uid="{00000000-0005-0000-0000-000016470000}"/>
    <cellStyle name="Moneda 3 3 4 2 4 2" xfId="32793" xr:uid="{00000000-0005-0000-0000-000017470000}"/>
    <cellStyle name="Moneda 3 3 4 2 5" xfId="20906" xr:uid="{00000000-0005-0000-0000-000018470000}"/>
    <cellStyle name="Moneda 3 3 4 2 5 2" xfId="34095" xr:uid="{00000000-0005-0000-0000-000019470000}"/>
    <cellStyle name="Moneda 3 3 4 2 6" xfId="35620" xr:uid="{00000000-0005-0000-0000-00001A470000}"/>
    <cellStyle name="Moneda 3 3 4 2 7" xfId="26208" xr:uid="{00000000-0005-0000-0000-00001B470000}"/>
    <cellStyle name="Moneda 3 3 4 2 8" xfId="22432" xr:uid="{00000000-0005-0000-0000-00001C470000}"/>
    <cellStyle name="Moneda 3 3 4 3" xfId="14066" xr:uid="{00000000-0005-0000-0000-00001D470000}"/>
    <cellStyle name="Moneda 3 3 4 3 2" xfId="21151" xr:uid="{00000000-0005-0000-0000-00001E470000}"/>
    <cellStyle name="Moneda 3 3 4 3 2 2" xfId="34340" xr:uid="{00000000-0005-0000-0000-00001F470000}"/>
    <cellStyle name="Moneda 3 3 4 3 3" xfId="35865" xr:uid="{00000000-0005-0000-0000-000020470000}"/>
    <cellStyle name="Moneda 3 3 4 3 4" xfId="27257" xr:uid="{00000000-0005-0000-0000-000021470000}"/>
    <cellStyle name="Moneda 3 3 4 3 5" xfId="22677" xr:uid="{00000000-0005-0000-0000-000022470000}"/>
    <cellStyle name="Moneda 3 3 4 4" xfId="15122" xr:uid="{00000000-0005-0000-0000-000023470000}"/>
    <cellStyle name="Moneda 3 3 4 4 2" xfId="36105" xr:uid="{00000000-0005-0000-0000-000024470000}"/>
    <cellStyle name="Moneda 3 3 4 4 3" xfId="28313" xr:uid="{00000000-0005-0000-0000-000025470000}"/>
    <cellStyle name="Moneda 3 3 4 4 4" xfId="22917" xr:uid="{00000000-0005-0000-0000-000026470000}"/>
    <cellStyle name="Moneda 3 3 4 5" xfId="16178" xr:uid="{00000000-0005-0000-0000-000027470000}"/>
    <cellStyle name="Moneda 3 3 4 5 2" xfId="36335" xr:uid="{00000000-0005-0000-0000-000028470000}"/>
    <cellStyle name="Moneda 3 3 4 5 3" xfId="29369" xr:uid="{00000000-0005-0000-0000-000029470000}"/>
    <cellStyle name="Moneda 3 3 4 5 4" xfId="23147" xr:uid="{00000000-0005-0000-0000-00002A470000}"/>
    <cellStyle name="Moneda 3 3 4 6" xfId="17459" xr:uid="{00000000-0005-0000-0000-00002B470000}"/>
    <cellStyle name="Moneda 3 3 4 6 2" xfId="36590" xr:uid="{00000000-0005-0000-0000-00002C470000}"/>
    <cellStyle name="Moneda 3 3 4 6 3" xfId="30650" xr:uid="{00000000-0005-0000-0000-00002D470000}"/>
    <cellStyle name="Moneda 3 3 4 6 4" xfId="23411" xr:uid="{00000000-0005-0000-0000-00002E470000}"/>
    <cellStyle name="Moneda 3 3 4 7" xfId="18745" xr:uid="{00000000-0005-0000-0000-00002F470000}"/>
    <cellStyle name="Moneda 3 3 4 7 2" xfId="36845" xr:uid="{00000000-0005-0000-0000-000030470000}"/>
    <cellStyle name="Moneda 3 3 4 7 3" xfId="31936" xr:uid="{00000000-0005-0000-0000-000031470000}"/>
    <cellStyle name="Moneda 3 3 4 7 4" xfId="23666" xr:uid="{00000000-0005-0000-0000-000032470000}"/>
    <cellStyle name="Moneda 3 3 4 8" xfId="20049" xr:uid="{00000000-0005-0000-0000-000033470000}"/>
    <cellStyle name="Moneda 3 3 4 8 2" xfId="37074" xr:uid="{00000000-0005-0000-0000-000034470000}"/>
    <cellStyle name="Moneda 3 3 4 8 3" xfId="33238" xr:uid="{00000000-0005-0000-0000-000035470000}"/>
    <cellStyle name="Moneda 3 3 4 8 4" xfId="23895" xr:uid="{00000000-0005-0000-0000-000036470000}"/>
    <cellStyle name="Moneda 3 3 4 9" xfId="24124" xr:uid="{00000000-0005-0000-0000-000037470000}"/>
    <cellStyle name="Moneda 3 3 4 9 2" xfId="37303" xr:uid="{00000000-0005-0000-0000-000038470000}"/>
    <cellStyle name="Moneda 3 3 5" xfId="12173" xr:uid="{00000000-0005-0000-0000-000039470000}"/>
    <cellStyle name="Moneda 3 3 5 10" xfId="25365" xr:uid="{00000000-0005-0000-0000-00003A470000}"/>
    <cellStyle name="Moneda 3 3 5 11" xfId="21671" xr:uid="{00000000-0005-0000-0000-00003B470000}"/>
    <cellStyle name="Moneda 3 3 5 2" xfId="13113" xr:uid="{00000000-0005-0000-0000-00003C470000}"/>
    <cellStyle name="Moneda 3 3 5 2 2" xfId="26304" xr:uid="{00000000-0005-0000-0000-00003D470000}"/>
    <cellStyle name="Moneda 3 3 5 3" xfId="14162" xr:uid="{00000000-0005-0000-0000-00003E470000}"/>
    <cellStyle name="Moneda 3 3 5 3 2" xfId="27353" xr:uid="{00000000-0005-0000-0000-00003F470000}"/>
    <cellStyle name="Moneda 3 3 5 4" xfId="15218" xr:uid="{00000000-0005-0000-0000-000040470000}"/>
    <cellStyle name="Moneda 3 3 5 4 2" xfId="28409" xr:uid="{00000000-0005-0000-0000-000041470000}"/>
    <cellStyle name="Moneda 3 3 5 5" xfId="16274" xr:uid="{00000000-0005-0000-0000-000042470000}"/>
    <cellStyle name="Moneda 3 3 5 5 2" xfId="29465" xr:uid="{00000000-0005-0000-0000-000043470000}"/>
    <cellStyle name="Moneda 3 3 5 6" xfId="17555" xr:uid="{00000000-0005-0000-0000-000044470000}"/>
    <cellStyle name="Moneda 3 3 5 6 2" xfId="30746" xr:uid="{00000000-0005-0000-0000-000045470000}"/>
    <cellStyle name="Moneda 3 3 5 7" xfId="18841" xr:uid="{00000000-0005-0000-0000-000046470000}"/>
    <cellStyle name="Moneda 3 3 5 7 2" xfId="32032" xr:uid="{00000000-0005-0000-0000-000047470000}"/>
    <cellStyle name="Moneda 3 3 5 8" xfId="20145" xr:uid="{00000000-0005-0000-0000-000048470000}"/>
    <cellStyle name="Moneda 3 3 5 8 2" xfId="33334" xr:uid="{00000000-0005-0000-0000-000049470000}"/>
    <cellStyle name="Moneda 3 3 5 9" xfId="34859" xr:uid="{00000000-0005-0000-0000-00004A470000}"/>
    <cellStyle name="Moneda 3 3 6" xfId="12278" xr:uid="{00000000-0005-0000-0000-00004B470000}"/>
    <cellStyle name="Moneda 3 3 6 10" xfId="25470" xr:uid="{00000000-0005-0000-0000-00004C470000}"/>
    <cellStyle name="Moneda 3 3 6 11" xfId="21776" xr:uid="{00000000-0005-0000-0000-00004D470000}"/>
    <cellStyle name="Moneda 3 3 6 2" xfId="13218" xr:uid="{00000000-0005-0000-0000-00004E470000}"/>
    <cellStyle name="Moneda 3 3 6 2 2" xfId="26409" xr:uid="{00000000-0005-0000-0000-00004F470000}"/>
    <cellStyle name="Moneda 3 3 6 3" xfId="14267" xr:uid="{00000000-0005-0000-0000-000050470000}"/>
    <cellStyle name="Moneda 3 3 6 3 2" xfId="27458" xr:uid="{00000000-0005-0000-0000-000051470000}"/>
    <cellStyle name="Moneda 3 3 6 4" xfId="15323" xr:uid="{00000000-0005-0000-0000-000052470000}"/>
    <cellStyle name="Moneda 3 3 6 4 2" xfId="28514" xr:uid="{00000000-0005-0000-0000-000053470000}"/>
    <cellStyle name="Moneda 3 3 6 5" xfId="16379" xr:uid="{00000000-0005-0000-0000-000054470000}"/>
    <cellStyle name="Moneda 3 3 6 5 2" xfId="29570" xr:uid="{00000000-0005-0000-0000-000055470000}"/>
    <cellStyle name="Moneda 3 3 6 6" xfId="17660" xr:uid="{00000000-0005-0000-0000-000056470000}"/>
    <cellStyle name="Moneda 3 3 6 6 2" xfId="30851" xr:uid="{00000000-0005-0000-0000-000057470000}"/>
    <cellStyle name="Moneda 3 3 6 7" xfId="18946" xr:uid="{00000000-0005-0000-0000-000058470000}"/>
    <cellStyle name="Moneda 3 3 6 7 2" xfId="32137" xr:uid="{00000000-0005-0000-0000-000059470000}"/>
    <cellStyle name="Moneda 3 3 6 8" xfId="20250" xr:uid="{00000000-0005-0000-0000-00005A470000}"/>
    <cellStyle name="Moneda 3 3 6 8 2" xfId="33439" xr:uid="{00000000-0005-0000-0000-00005B470000}"/>
    <cellStyle name="Moneda 3 3 6 9" xfId="34964" xr:uid="{00000000-0005-0000-0000-00005C470000}"/>
    <cellStyle name="Moneda 3 3 7" xfId="12443" xr:uid="{00000000-0005-0000-0000-00005D470000}"/>
    <cellStyle name="Moneda 3 3 7 10" xfId="25635" xr:uid="{00000000-0005-0000-0000-00005E470000}"/>
    <cellStyle name="Moneda 3 3 7 11" xfId="21937" xr:uid="{00000000-0005-0000-0000-00005F470000}"/>
    <cellStyle name="Moneda 3 3 7 2" xfId="13379" xr:uid="{00000000-0005-0000-0000-000060470000}"/>
    <cellStyle name="Moneda 3 3 7 2 2" xfId="26570" xr:uid="{00000000-0005-0000-0000-000061470000}"/>
    <cellStyle name="Moneda 3 3 7 3" xfId="14428" xr:uid="{00000000-0005-0000-0000-000062470000}"/>
    <cellStyle name="Moneda 3 3 7 3 2" xfId="27619" xr:uid="{00000000-0005-0000-0000-000063470000}"/>
    <cellStyle name="Moneda 3 3 7 4" xfId="15484" xr:uid="{00000000-0005-0000-0000-000064470000}"/>
    <cellStyle name="Moneda 3 3 7 4 2" xfId="28675" xr:uid="{00000000-0005-0000-0000-000065470000}"/>
    <cellStyle name="Moneda 3 3 7 5" xfId="16540" xr:uid="{00000000-0005-0000-0000-000066470000}"/>
    <cellStyle name="Moneda 3 3 7 5 2" xfId="29731" xr:uid="{00000000-0005-0000-0000-000067470000}"/>
    <cellStyle name="Moneda 3 3 7 6" xfId="17821" xr:uid="{00000000-0005-0000-0000-000068470000}"/>
    <cellStyle name="Moneda 3 3 7 6 2" xfId="31012" xr:uid="{00000000-0005-0000-0000-000069470000}"/>
    <cellStyle name="Moneda 3 3 7 7" xfId="19107" xr:uid="{00000000-0005-0000-0000-00006A470000}"/>
    <cellStyle name="Moneda 3 3 7 7 2" xfId="32298" xr:uid="{00000000-0005-0000-0000-00006B470000}"/>
    <cellStyle name="Moneda 3 3 7 8" xfId="20411" xr:uid="{00000000-0005-0000-0000-00006C470000}"/>
    <cellStyle name="Moneda 3 3 7 8 2" xfId="33600" xr:uid="{00000000-0005-0000-0000-00006D470000}"/>
    <cellStyle name="Moneda 3 3 7 9" xfId="35125" xr:uid="{00000000-0005-0000-0000-00006E470000}"/>
    <cellStyle name="Moneda 3 3 8" xfId="12557" xr:uid="{00000000-0005-0000-0000-00006F470000}"/>
    <cellStyle name="Moneda 3 3 8 10" xfId="25749" xr:uid="{00000000-0005-0000-0000-000070470000}"/>
    <cellStyle name="Moneda 3 3 8 11" xfId="22051" xr:uid="{00000000-0005-0000-0000-000071470000}"/>
    <cellStyle name="Moneda 3 3 8 2" xfId="13493" xr:uid="{00000000-0005-0000-0000-000072470000}"/>
    <cellStyle name="Moneda 3 3 8 2 2" xfId="26684" xr:uid="{00000000-0005-0000-0000-000073470000}"/>
    <cellStyle name="Moneda 3 3 8 3" xfId="14542" xr:uid="{00000000-0005-0000-0000-000074470000}"/>
    <cellStyle name="Moneda 3 3 8 3 2" xfId="27733" xr:uid="{00000000-0005-0000-0000-000075470000}"/>
    <cellStyle name="Moneda 3 3 8 4" xfId="15598" xr:uid="{00000000-0005-0000-0000-000076470000}"/>
    <cellStyle name="Moneda 3 3 8 4 2" xfId="28789" xr:uid="{00000000-0005-0000-0000-000077470000}"/>
    <cellStyle name="Moneda 3 3 8 5" xfId="16654" xr:uid="{00000000-0005-0000-0000-000078470000}"/>
    <cellStyle name="Moneda 3 3 8 5 2" xfId="29845" xr:uid="{00000000-0005-0000-0000-000079470000}"/>
    <cellStyle name="Moneda 3 3 8 6" xfId="17935" xr:uid="{00000000-0005-0000-0000-00007A470000}"/>
    <cellStyle name="Moneda 3 3 8 6 2" xfId="31126" xr:uid="{00000000-0005-0000-0000-00007B470000}"/>
    <cellStyle name="Moneda 3 3 8 7" xfId="19221" xr:uid="{00000000-0005-0000-0000-00007C470000}"/>
    <cellStyle name="Moneda 3 3 8 7 2" xfId="32412" xr:uid="{00000000-0005-0000-0000-00007D470000}"/>
    <cellStyle name="Moneda 3 3 8 8" xfId="20525" xr:uid="{00000000-0005-0000-0000-00007E470000}"/>
    <cellStyle name="Moneda 3 3 8 8 2" xfId="33714" xr:uid="{00000000-0005-0000-0000-00007F470000}"/>
    <cellStyle name="Moneda 3 3 8 9" xfId="35239" xr:uid="{00000000-0005-0000-0000-000080470000}"/>
    <cellStyle name="Moneda 3 3 9" xfId="13644" xr:uid="{00000000-0005-0000-0000-000081470000}"/>
    <cellStyle name="Moneda 3 3 9 10" xfId="22202" xr:uid="{00000000-0005-0000-0000-000082470000}"/>
    <cellStyle name="Moneda 3 3 9 2" xfId="14693" xr:uid="{00000000-0005-0000-0000-000083470000}"/>
    <cellStyle name="Moneda 3 3 9 2 2" xfId="27884" xr:uid="{00000000-0005-0000-0000-000084470000}"/>
    <cellStyle name="Moneda 3 3 9 3" xfId="15749" xr:uid="{00000000-0005-0000-0000-000085470000}"/>
    <cellStyle name="Moneda 3 3 9 3 2" xfId="28940" xr:uid="{00000000-0005-0000-0000-000086470000}"/>
    <cellStyle name="Moneda 3 3 9 4" xfId="16805" xr:uid="{00000000-0005-0000-0000-000087470000}"/>
    <cellStyle name="Moneda 3 3 9 4 2" xfId="29996" xr:uid="{00000000-0005-0000-0000-000088470000}"/>
    <cellStyle name="Moneda 3 3 9 5" xfId="18086" xr:uid="{00000000-0005-0000-0000-000089470000}"/>
    <cellStyle name="Moneda 3 3 9 5 2" xfId="31277" xr:uid="{00000000-0005-0000-0000-00008A470000}"/>
    <cellStyle name="Moneda 3 3 9 6" xfId="19372" xr:uid="{00000000-0005-0000-0000-00008B470000}"/>
    <cellStyle name="Moneda 3 3 9 6 2" xfId="32563" xr:uid="{00000000-0005-0000-0000-00008C470000}"/>
    <cellStyle name="Moneda 3 3 9 7" xfId="20676" xr:uid="{00000000-0005-0000-0000-00008D470000}"/>
    <cellStyle name="Moneda 3 3 9 7 2" xfId="33865" xr:uid="{00000000-0005-0000-0000-00008E470000}"/>
    <cellStyle name="Moneda 3 3 9 8" xfId="35390" xr:uid="{00000000-0005-0000-0000-00008F470000}"/>
    <cellStyle name="Moneda 3 3 9 9" xfId="26835" xr:uid="{00000000-0005-0000-0000-000090470000}"/>
    <cellStyle name="Moneda 3 30" xfId="19755" xr:uid="{00000000-0005-0000-0000-000091470000}"/>
    <cellStyle name="Moneda 3 30 2" xfId="36195" xr:uid="{00000000-0005-0000-0000-000092470000}"/>
    <cellStyle name="Moneda 3 30 3" xfId="32944" xr:uid="{00000000-0005-0000-0000-000093470000}"/>
    <cellStyle name="Moneda 3 30 4" xfId="23007" xr:uid="{00000000-0005-0000-0000-000094470000}"/>
    <cellStyle name="Moneda 3 31" xfId="23022" xr:uid="{00000000-0005-0000-0000-000095470000}"/>
    <cellStyle name="Moneda 3 31 2" xfId="36210" xr:uid="{00000000-0005-0000-0000-000096470000}"/>
    <cellStyle name="Moneda 3 32" xfId="23247" xr:uid="{00000000-0005-0000-0000-000097470000}"/>
    <cellStyle name="Moneda 3 32 2" xfId="36432" xr:uid="{00000000-0005-0000-0000-000098470000}"/>
    <cellStyle name="Moneda 3 33" xfId="23273" xr:uid="{00000000-0005-0000-0000-000099470000}"/>
    <cellStyle name="Moneda 3 33 2" xfId="36453" xr:uid="{00000000-0005-0000-0000-00009A470000}"/>
    <cellStyle name="Moneda 3 34" xfId="23285" xr:uid="{00000000-0005-0000-0000-00009B470000}"/>
    <cellStyle name="Moneda 3 34 2" xfId="36465" xr:uid="{00000000-0005-0000-0000-00009C470000}"/>
    <cellStyle name="Moneda 3 35" xfId="23502" xr:uid="{00000000-0005-0000-0000-00009D470000}"/>
    <cellStyle name="Moneda 3 35 2" xfId="36681" xr:uid="{00000000-0005-0000-0000-00009E470000}"/>
    <cellStyle name="Moneda 3 36" xfId="23505" xr:uid="{00000000-0005-0000-0000-00009F470000}"/>
    <cellStyle name="Moneda 3 36 2" xfId="36684" xr:uid="{00000000-0005-0000-0000-0000A0470000}"/>
    <cellStyle name="Moneda 3 37" xfId="23510" xr:uid="{00000000-0005-0000-0000-0000A1470000}"/>
    <cellStyle name="Moneda 3 37 2" xfId="36689" xr:uid="{00000000-0005-0000-0000-0000A2470000}"/>
    <cellStyle name="Moneda 3 38" xfId="23528" xr:uid="{00000000-0005-0000-0000-0000A3470000}"/>
    <cellStyle name="Moneda 3 38 2" xfId="36707" xr:uid="{00000000-0005-0000-0000-0000A4470000}"/>
    <cellStyle name="Moneda 3 39" xfId="23541" xr:uid="{00000000-0005-0000-0000-0000A5470000}"/>
    <cellStyle name="Moneda 3 39 2" xfId="36720" xr:uid="{00000000-0005-0000-0000-0000A6470000}"/>
    <cellStyle name="Moneda 3 4" xfId="12018" xr:uid="{00000000-0005-0000-0000-0000A7470000}"/>
    <cellStyle name="Moneda 3 4 10" xfId="15064" xr:uid="{00000000-0005-0000-0000-0000A8470000}"/>
    <cellStyle name="Moneda 3 4 10 2" xfId="36044" xr:uid="{00000000-0005-0000-0000-0000A9470000}"/>
    <cellStyle name="Moneda 3 4 10 3" xfId="28255" xr:uid="{00000000-0005-0000-0000-0000AA470000}"/>
    <cellStyle name="Moneda 3 4 10 4" xfId="22856" xr:uid="{00000000-0005-0000-0000-0000AB470000}"/>
    <cellStyle name="Moneda 3 4 11" xfId="16120" xr:uid="{00000000-0005-0000-0000-0000AC470000}"/>
    <cellStyle name="Moneda 3 4 11 2" xfId="36274" xr:uid="{00000000-0005-0000-0000-0000AD470000}"/>
    <cellStyle name="Moneda 3 4 11 3" xfId="29311" xr:uid="{00000000-0005-0000-0000-0000AE470000}"/>
    <cellStyle name="Moneda 3 4 11 4" xfId="23086" xr:uid="{00000000-0005-0000-0000-0000AF470000}"/>
    <cellStyle name="Moneda 3 4 12" xfId="17401" xr:uid="{00000000-0005-0000-0000-0000B0470000}"/>
    <cellStyle name="Moneda 3 4 12 2" xfId="36529" xr:uid="{00000000-0005-0000-0000-0000B1470000}"/>
    <cellStyle name="Moneda 3 4 12 3" xfId="30592" xr:uid="{00000000-0005-0000-0000-0000B2470000}"/>
    <cellStyle name="Moneda 3 4 12 4" xfId="23350" xr:uid="{00000000-0005-0000-0000-0000B3470000}"/>
    <cellStyle name="Moneda 3 4 13" xfId="18687" xr:uid="{00000000-0005-0000-0000-0000B4470000}"/>
    <cellStyle name="Moneda 3 4 13 2" xfId="36784" xr:uid="{00000000-0005-0000-0000-0000B5470000}"/>
    <cellStyle name="Moneda 3 4 13 3" xfId="31878" xr:uid="{00000000-0005-0000-0000-0000B6470000}"/>
    <cellStyle name="Moneda 3 4 13 4" xfId="23605" xr:uid="{00000000-0005-0000-0000-0000B7470000}"/>
    <cellStyle name="Moneda 3 4 14" xfId="19991" xr:uid="{00000000-0005-0000-0000-0000B8470000}"/>
    <cellStyle name="Moneda 3 4 14 2" xfId="37013" xr:uid="{00000000-0005-0000-0000-0000B9470000}"/>
    <cellStyle name="Moneda 3 4 14 3" xfId="33180" xr:uid="{00000000-0005-0000-0000-0000BA470000}"/>
    <cellStyle name="Moneda 3 4 14 4" xfId="23834" xr:uid="{00000000-0005-0000-0000-0000BB470000}"/>
    <cellStyle name="Moneda 3 4 15" xfId="24063" xr:uid="{00000000-0005-0000-0000-0000BC470000}"/>
    <cellStyle name="Moneda 3 4 15 2" xfId="37242" xr:uid="{00000000-0005-0000-0000-0000BD470000}"/>
    <cellStyle name="Moneda 3 4 16" xfId="24292" xr:uid="{00000000-0005-0000-0000-0000BE470000}"/>
    <cellStyle name="Moneda 3 4 16 2" xfId="37471" xr:uid="{00000000-0005-0000-0000-0000BF470000}"/>
    <cellStyle name="Moneda 3 4 17" xfId="24543" xr:uid="{00000000-0005-0000-0000-0000C0470000}"/>
    <cellStyle name="Moneda 3 4 17 2" xfId="37722" xr:uid="{00000000-0005-0000-0000-0000C1470000}"/>
    <cellStyle name="Moneda 3 4 18" xfId="34705" xr:uid="{00000000-0005-0000-0000-0000C2470000}"/>
    <cellStyle name="Moneda 3 4 19" xfId="25210" xr:uid="{00000000-0005-0000-0000-0000C3470000}"/>
    <cellStyle name="Moneda 3 4 2" xfId="12125" xr:uid="{00000000-0005-0000-0000-0000C4470000}"/>
    <cellStyle name="Moneda 3 4 2 10" xfId="24401" xr:uid="{00000000-0005-0000-0000-0000C5470000}"/>
    <cellStyle name="Moneda 3 4 2 10 2" xfId="37580" xr:uid="{00000000-0005-0000-0000-0000C6470000}"/>
    <cellStyle name="Moneda 3 4 2 11" xfId="24652" xr:uid="{00000000-0005-0000-0000-0000C7470000}"/>
    <cellStyle name="Moneda 3 4 2 11 2" xfId="37831" xr:uid="{00000000-0005-0000-0000-0000C8470000}"/>
    <cellStyle name="Moneda 3 4 2 12" xfId="34811" xr:uid="{00000000-0005-0000-0000-0000C9470000}"/>
    <cellStyle name="Moneda 3 4 2 13" xfId="25317" xr:uid="{00000000-0005-0000-0000-0000CA470000}"/>
    <cellStyle name="Moneda 3 4 2 14" xfId="21623" xr:uid="{00000000-0005-0000-0000-0000CB470000}"/>
    <cellStyle name="Moneda 3 4 2 2" xfId="13065" xr:uid="{00000000-0005-0000-0000-0000CC470000}"/>
    <cellStyle name="Moneda 3 4 2 2 2" xfId="17084" xr:uid="{00000000-0005-0000-0000-0000CD470000}"/>
    <cellStyle name="Moneda 3 4 2 2 2 2" xfId="30275" xr:uid="{00000000-0005-0000-0000-0000CE470000}"/>
    <cellStyle name="Moneda 3 4 2 2 3" xfId="18364" xr:uid="{00000000-0005-0000-0000-0000CF470000}"/>
    <cellStyle name="Moneda 3 4 2 2 3 2" xfId="31555" xr:uid="{00000000-0005-0000-0000-0000D0470000}"/>
    <cellStyle name="Moneda 3 4 2 2 4" xfId="19650" xr:uid="{00000000-0005-0000-0000-0000D1470000}"/>
    <cellStyle name="Moneda 3 4 2 2 4 2" xfId="32841" xr:uid="{00000000-0005-0000-0000-0000D2470000}"/>
    <cellStyle name="Moneda 3 4 2 2 5" xfId="20954" xr:uid="{00000000-0005-0000-0000-0000D3470000}"/>
    <cellStyle name="Moneda 3 4 2 2 5 2" xfId="34143" xr:uid="{00000000-0005-0000-0000-0000D4470000}"/>
    <cellStyle name="Moneda 3 4 2 2 6" xfId="35668" xr:uid="{00000000-0005-0000-0000-0000D5470000}"/>
    <cellStyle name="Moneda 3 4 2 2 7" xfId="26256" xr:uid="{00000000-0005-0000-0000-0000D6470000}"/>
    <cellStyle name="Moneda 3 4 2 2 8" xfId="22480" xr:uid="{00000000-0005-0000-0000-0000D7470000}"/>
    <cellStyle name="Moneda 3 4 2 3" xfId="14114" xr:uid="{00000000-0005-0000-0000-0000D8470000}"/>
    <cellStyle name="Moneda 3 4 2 3 2" xfId="21199" xr:uid="{00000000-0005-0000-0000-0000D9470000}"/>
    <cellStyle name="Moneda 3 4 2 3 2 2" xfId="34388" xr:uid="{00000000-0005-0000-0000-0000DA470000}"/>
    <cellStyle name="Moneda 3 4 2 3 3" xfId="35913" xr:uid="{00000000-0005-0000-0000-0000DB470000}"/>
    <cellStyle name="Moneda 3 4 2 3 4" xfId="27305" xr:uid="{00000000-0005-0000-0000-0000DC470000}"/>
    <cellStyle name="Moneda 3 4 2 3 5" xfId="22725" xr:uid="{00000000-0005-0000-0000-0000DD470000}"/>
    <cellStyle name="Moneda 3 4 2 4" xfId="15170" xr:uid="{00000000-0005-0000-0000-0000DE470000}"/>
    <cellStyle name="Moneda 3 4 2 4 2" xfId="36153" xr:uid="{00000000-0005-0000-0000-0000DF470000}"/>
    <cellStyle name="Moneda 3 4 2 4 3" xfId="28361" xr:uid="{00000000-0005-0000-0000-0000E0470000}"/>
    <cellStyle name="Moneda 3 4 2 4 4" xfId="22965" xr:uid="{00000000-0005-0000-0000-0000E1470000}"/>
    <cellStyle name="Moneda 3 4 2 5" xfId="16226" xr:uid="{00000000-0005-0000-0000-0000E2470000}"/>
    <cellStyle name="Moneda 3 4 2 5 2" xfId="36383" xr:uid="{00000000-0005-0000-0000-0000E3470000}"/>
    <cellStyle name="Moneda 3 4 2 5 3" xfId="29417" xr:uid="{00000000-0005-0000-0000-0000E4470000}"/>
    <cellStyle name="Moneda 3 4 2 5 4" xfId="23195" xr:uid="{00000000-0005-0000-0000-0000E5470000}"/>
    <cellStyle name="Moneda 3 4 2 6" xfId="17507" xr:uid="{00000000-0005-0000-0000-0000E6470000}"/>
    <cellStyle name="Moneda 3 4 2 6 2" xfId="36638" xr:uid="{00000000-0005-0000-0000-0000E7470000}"/>
    <cellStyle name="Moneda 3 4 2 6 3" xfId="30698" xr:uid="{00000000-0005-0000-0000-0000E8470000}"/>
    <cellStyle name="Moneda 3 4 2 6 4" xfId="23459" xr:uid="{00000000-0005-0000-0000-0000E9470000}"/>
    <cellStyle name="Moneda 3 4 2 7" xfId="18793" xr:uid="{00000000-0005-0000-0000-0000EA470000}"/>
    <cellStyle name="Moneda 3 4 2 7 2" xfId="36893" xr:uid="{00000000-0005-0000-0000-0000EB470000}"/>
    <cellStyle name="Moneda 3 4 2 7 3" xfId="31984" xr:uid="{00000000-0005-0000-0000-0000EC470000}"/>
    <cellStyle name="Moneda 3 4 2 7 4" xfId="23714" xr:uid="{00000000-0005-0000-0000-0000ED470000}"/>
    <cellStyle name="Moneda 3 4 2 8" xfId="20097" xr:uid="{00000000-0005-0000-0000-0000EE470000}"/>
    <cellStyle name="Moneda 3 4 2 8 2" xfId="37122" xr:uid="{00000000-0005-0000-0000-0000EF470000}"/>
    <cellStyle name="Moneda 3 4 2 8 3" xfId="33286" xr:uid="{00000000-0005-0000-0000-0000F0470000}"/>
    <cellStyle name="Moneda 3 4 2 8 4" xfId="23943" xr:uid="{00000000-0005-0000-0000-0000F1470000}"/>
    <cellStyle name="Moneda 3 4 2 9" xfId="24172" xr:uid="{00000000-0005-0000-0000-0000F2470000}"/>
    <cellStyle name="Moneda 3 4 2 9 2" xfId="37351" xr:uid="{00000000-0005-0000-0000-0000F3470000}"/>
    <cellStyle name="Moneda 3 4 20" xfId="21517" xr:uid="{00000000-0005-0000-0000-0000F4470000}"/>
    <cellStyle name="Moneda 3 4 3" xfId="12221" xr:uid="{00000000-0005-0000-0000-0000F5470000}"/>
    <cellStyle name="Moneda 3 4 3 10" xfId="25413" xr:uid="{00000000-0005-0000-0000-0000F6470000}"/>
    <cellStyle name="Moneda 3 4 3 11" xfId="21719" xr:uid="{00000000-0005-0000-0000-0000F7470000}"/>
    <cellStyle name="Moneda 3 4 3 2" xfId="13161" xr:uid="{00000000-0005-0000-0000-0000F8470000}"/>
    <cellStyle name="Moneda 3 4 3 2 2" xfId="26352" xr:uid="{00000000-0005-0000-0000-0000F9470000}"/>
    <cellStyle name="Moneda 3 4 3 3" xfId="14210" xr:uid="{00000000-0005-0000-0000-0000FA470000}"/>
    <cellStyle name="Moneda 3 4 3 3 2" xfId="27401" xr:uid="{00000000-0005-0000-0000-0000FB470000}"/>
    <cellStyle name="Moneda 3 4 3 4" xfId="15266" xr:uid="{00000000-0005-0000-0000-0000FC470000}"/>
    <cellStyle name="Moneda 3 4 3 4 2" xfId="28457" xr:uid="{00000000-0005-0000-0000-0000FD470000}"/>
    <cellStyle name="Moneda 3 4 3 5" xfId="16322" xr:uid="{00000000-0005-0000-0000-0000FE470000}"/>
    <cellStyle name="Moneda 3 4 3 5 2" xfId="29513" xr:uid="{00000000-0005-0000-0000-0000FF470000}"/>
    <cellStyle name="Moneda 3 4 3 6" xfId="17603" xr:uid="{00000000-0005-0000-0000-000000480000}"/>
    <cellStyle name="Moneda 3 4 3 6 2" xfId="30794" xr:uid="{00000000-0005-0000-0000-000001480000}"/>
    <cellStyle name="Moneda 3 4 3 7" xfId="18889" xr:uid="{00000000-0005-0000-0000-000002480000}"/>
    <cellStyle name="Moneda 3 4 3 7 2" xfId="32080" xr:uid="{00000000-0005-0000-0000-000003480000}"/>
    <cellStyle name="Moneda 3 4 3 8" xfId="20193" xr:uid="{00000000-0005-0000-0000-000004480000}"/>
    <cellStyle name="Moneda 3 4 3 8 2" xfId="33382" xr:uid="{00000000-0005-0000-0000-000005480000}"/>
    <cellStyle name="Moneda 3 4 3 9" xfId="34907" xr:uid="{00000000-0005-0000-0000-000006480000}"/>
    <cellStyle name="Moneda 3 4 4" xfId="12326" xr:uid="{00000000-0005-0000-0000-000007480000}"/>
    <cellStyle name="Moneda 3 4 4 10" xfId="25518" xr:uid="{00000000-0005-0000-0000-000008480000}"/>
    <cellStyle name="Moneda 3 4 4 11" xfId="21824" xr:uid="{00000000-0005-0000-0000-000009480000}"/>
    <cellStyle name="Moneda 3 4 4 2" xfId="13266" xr:uid="{00000000-0005-0000-0000-00000A480000}"/>
    <cellStyle name="Moneda 3 4 4 2 2" xfId="26457" xr:uid="{00000000-0005-0000-0000-00000B480000}"/>
    <cellStyle name="Moneda 3 4 4 3" xfId="14315" xr:uid="{00000000-0005-0000-0000-00000C480000}"/>
    <cellStyle name="Moneda 3 4 4 3 2" xfId="27506" xr:uid="{00000000-0005-0000-0000-00000D480000}"/>
    <cellStyle name="Moneda 3 4 4 4" xfId="15371" xr:uid="{00000000-0005-0000-0000-00000E480000}"/>
    <cellStyle name="Moneda 3 4 4 4 2" xfId="28562" xr:uid="{00000000-0005-0000-0000-00000F480000}"/>
    <cellStyle name="Moneda 3 4 4 5" xfId="16427" xr:uid="{00000000-0005-0000-0000-000010480000}"/>
    <cellStyle name="Moneda 3 4 4 5 2" xfId="29618" xr:uid="{00000000-0005-0000-0000-000011480000}"/>
    <cellStyle name="Moneda 3 4 4 6" xfId="17708" xr:uid="{00000000-0005-0000-0000-000012480000}"/>
    <cellStyle name="Moneda 3 4 4 6 2" xfId="30899" xr:uid="{00000000-0005-0000-0000-000013480000}"/>
    <cellStyle name="Moneda 3 4 4 7" xfId="18994" xr:uid="{00000000-0005-0000-0000-000014480000}"/>
    <cellStyle name="Moneda 3 4 4 7 2" xfId="32185" xr:uid="{00000000-0005-0000-0000-000015480000}"/>
    <cellStyle name="Moneda 3 4 4 8" xfId="20298" xr:uid="{00000000-0005-0000-0000-000016480000}"/>
    <cellStyle name="Moneda 3 4 4 8 2" xfId="33487" xr:uid="{00000000-0005-0000-0000-000017480000}"/>
    <cellStyle name="Moneda 3 4 4 9" xfId="35012" xr:uid="{00000000-0005-0000-0000-000018480000}"/>
    <cellStyle name="Moneda 3 4 5" xfId="12491" xr:uid="{00000000-0005-0000-0000-000019480000}"/>
    <cellStyle name="Moneda 3 4 5 10" xfId="25683" xr:uid="{00000000-0005-0000-0000-00001A480000}"/>
    <cellStyle name="Moneda 3 4 5 11" xfId="21985" xr:uid="{00000000-0005-0000-0000-00001B480000}"/>
    <cellStyle name="Moneda 3 4 5 2" xfId="13427" xr:uid="{00000000-0005-0000-0000-00001C480000}"/>
    <cellStyle name="Moneda 3 4 5 2 2" xfId="26618" xr:uid="{00000000-0005-0000-0000-00001D480000}"/>
    <cellStyle name="Moneda 3 4 5 3" xfId="14476" xr:uid="{00000000-0005-0000-0000-00001E480000}"/>
    <cellStyle name="Moneda 3 4 5 3 2" xfId="27667" xr:uid="{00000000-0005-0000-0000-00001F480000}"/>
    <cellStyle name="Moneda 3 4 5 4" xfId="15532" xr:uid="{00000000-0005-0000-0000-000020480000}"/>
    <cellStyle name="Moneda 3 4 5 4 2" xfId="28723" xr:uid="{00000000-0005-0000-0000-000021480000}"/>
    <cellStyle name="Moneda 3 4 5 5" xfId="16588" xr:uid="{00000000-0005-0000-0000-000022480000}"/>
    <cellStyle name="Moneda 3 4 5 5 2" xfId="29779" xr:uid="{00000000-0005-0000-0000-000023480000}"/>
    <cellStyle name="Moneda 3 4 5 6" xfId="17869" xr:uid="{00000000-0005-0000-0000-000024480000}"/>
    <cellStyle name="Moneda 3 4 5 6 2" xfId="31060" xr:uid="{00000000-0005-0000-0000-000025480000}"/>
    <cellStyle name="Moneda 3 4 5 7" xfId="19155" xr:uid="{00000000-0005-0000-0000-000026480000}"/>
    <cellStyle name="Moneda 3 4 5 7 2" xfId="32346" xr:uid="{00000000-0005-0000-0000-000027480000}"/>
    <cellStyle name="Moneda 3 4 5 8" xfId="20459" xr:uid="{00000000-0005-0000-0000-000028480000}"/>
    <cellStyle name="Moneda 3 4 5 8 2" xfId="33648" xr:uid="{00000000-0005-0000-0000-000029480000}"/>
    <cellStyle name="Moneda 3 4 5 9" xfId="35173" xr:uid="{00000000-0005-0000-0000-00002A480000}"/>
    <cellStyle name="Moneda 3 4 6" xfId="12605" xr:uid="{00000000-0005-0000-0000-00002B480000}"/>
    <cellStyle name="Moneda 3 4 6 10" xfId="25797" xr:uid="{00000000-0005-0000-0000-00002C480000}"/>
    <cellStyle name="Moneda 3 4 6 11" xfId="22099" xr:uid="{00000000-0005-0000-0000-00002D480000}"/>
    <cellStyle name="Moneda 3 4 6 2" xfId="13541" xr:uid="{00000000-0005-0000-0000-00002E480000}"/>
    <cellStyle name="Moneda 3 4 6 2 2" xfId="26732" xr:uid="{00000000-0005-0000-0000-00002F480000}"/>
    <cellStyle name="Moneda 3 4 6 3" xfId="14590" xr:uid="{00000000-0005-0000-0000-000030480000}"/>
    <cellStyle name="Moneda 3 4 6 3 2" xfId="27781" xr:uid="{00000000-0005-0000-0000-000031480000}"/>
    <cellStyle name="Moneda 3 4 6 4" xfId="15646" xr:uid="{00000000-0005-0000-0000-000032480000}"/>
    <cellStyle name="Moneda 3 4 6 4 2" xfId="28837" xr:uid="{00000000-0005-0000-0000-000033480000}"/>
    <cellStyle name="Moneda 3 4 6 5" xfId="16702" xr:uid="{00000000-0005-0000-0000-000034480000}"/>
    <cellStyle name="Moneda 3 4 6 5 2" xfId="29893" xr:uid="{00000000-0005-0000-0000-000035480000}"/>
    <cellStyle name="Moneda 3 4 6 6" xfId="17983" xr:uid="{00000000-0005-0000-0000-000036480000}"/>
    <cellStyle name="Moneda 3 4 6 6 2" xfId="31174" xr:uid="{00000000-0005-0000-0000-000037480000}"/>
    <cellStyle name="Moneda 3 4 6 7" xfId="19269" xr:uid="{00000000-0005-0000-0000-000038480000}"/>
    <cellStyle name="Moneda 3 4 6 7 2" xfId="32460" xr:uid="{00000000-0005-0000-0000-000039480000}"/>
    <cellStyle name="Moneda 3 4 6 8" xfId="20573" xr:uid="{00000000-0005-0000-0000-00003A480000}"/>
    <cellStyle name="Moneda 3 4 6 8 2" xfId="33762" xr:uid="{00000000-0005-0000-0000-00003B480000}"/>
    <cellStyle name="Moneda 3 4 6 9" xfId="35287" xr:uid="{00000000-0005-0000-0000-00003C480000}"/>
    <cellStyle name="Moneda 3 4 7" xfId="13692" xr:uid="{00000000-0005-0000-0000-00003D480000}"/>
    <cellStyle name="Moneda 3 4 7 10" xfId="22250" xr:uid="{00000000-0005-0000-0000-00003E480000}"/>
    <cellStyle name="Moneda 3 4 7 2" xfId="14741" xr:uid="{00000000-0005-0000-0000-00003F480000}"/>
    <cellStyle name="Moneda 3 4 7 2 2" xfId="27932" xr:uid="{00000000-0005-0000-0000-000040480000}"/>
    <cellStyle name="Moneda 3 4 7 3" xfId="15797" xr:uid="{00000000-0005-0000-0000-000041480000}"/>
    <cellStyle name="Moneda 3 4 7 3 2" xfId="28988" xr:uid="{00000000-0005-0000-0000-000042480000}"/>
    <cellStyle name="Moneda 3 4 7 4" xfId="16853" xr:uid="{00000000-0005-0000-0000-000043480000}"/>
    <cellStyle name="Moneda 3 4 7 4 2" xfId="30044" xr:uid="{00000000-0005-0000-0000-000044480000}"/>
    <cellStyle name="Moneda 3 4 7 5" xfId="18134" xr:uid="{00000000-0005-0000-0000-000045480000}"/>
    <cellStyle name="Moneda 3 4 7 5 2" xfId="31325" xr:uid="{00000000-0005-0000-0000-000046480000}"/>
    <cellStyle name="Moneda 3 4 7 6" xfId="19420" xr:uid="{00000000-0005-0000-0000-000047480000}"/>
    <cellStyle name="Moneda 3 4 7 6 2" xfId="32611" xr:uid="{00000000-0005-0000-0000-000048480000}"/>
    <cellStyle name="Moneda 3 4 7 7" xfId="20724" xr:uid="{00000000-0005-0000-0000-000049480000}"/>
    <cellStyle name="Moneda 3 4 7 7 2" xfId="33913" xr:uid="{00000000-0005-0000-0000-00004A480000}"/>
    <cellStyle name="Moneda 3 4 7 8" xfId="35438" xr:uid="{00000000-0005-0000-0000-00004B480000}"/>
    <cellStyle name="Moneda 3 4 7 9" xfId="26883" xr:uid="{00000000-0005-0000-0000-00004C480000}"/>
    <cellStyle name="Moneda 3 4 8" xfId="12959" xr:uid="{00000000-0005-0000-0000-00004D480000}"/>
    <cellStyle name="Moneda 3 4 8 2" xfId="16975" xr:uid="{00000000-0005-0000-0000-00004E480000}"/>
    <cellStyle name="Moneda 3 4 8 2 2" xfId="30166" xr:uid="{00000000-0005-0000-0000-00004F480000}"/>
    <cellStyle name="Moneda 3 4 8 3" xfId="18255" xr:uid="{00000000-0005-0000-0000-000050480000}"/>
    <cellStyle name="Moneda 3 4 8 3 2" xfId="31446" xr:uid="{00000000-0005-0000-0000-000051480000}"/>
    <cellStyle name="Moneda 3 4 8 4" xfId="19541" xr:uid="{00000000-0005-0000-0000-000052480000}"/>
    <cellStyle name="Moneda 3 4 8 4 2" xfId="32732" xr:uid="{00000000-0005-0000-0000-000053480000}"/>
    <cellStyle name="Moneda 3 4 8 5" xfId="20845" xr:uid="{00000000-0005-0000-0000-000054480000}"/>
    <cellStyle name="Moneda 3 4 8 5 2" xfId="34034" xr:uid="{00000000-0005-0000-0000-000055480000}"/>
    <cellStyle name="Moneda 3 4 8 6" xfId="35559" xr:uid="{00000000-0005-0000-0000-000056480000}"/>
    <cellStyle name="Moneda 3 4 8 7" xfId="26150" xr:uid="{00000000-0005-0000-0000-000057480000}"/>
    <cellStyle name="Moneda 3 4 8 8" xfId="22371" xr:uid="{00000000-0005-0000-0000-000058480000}"/>
    <cellStyle name="Moneda 3 4 9" xfId="14008" xr:uid="{00000000-0005-0000-0000-000059480000}"/>
    <cellStyle name="Moneda 3 4 9 2" xfId="21090" xr:uid="{00000000-0005-0000-0000-00005A480000}"/>
    <cellStyle name="Moneda 3 4 9 2 2" xfId="34279" xr:uid="{00000000-0005-0000-0000-00005B480000}"/>
    <cellStyle name="Moneda 3 4 9 3" xfId="35804" xr:uid="{00000000-0005-0000-0000-00005C480000}"/>
    <cellStyle name="Moneda 3 4 9 4" xfId="27199" xr:uid="{00000000-0005-0000-0000-00005D480000}"/>
    <cellStyle name="Moneda 3 4 9 5" xfId="22616" xr:uid="{00000000-0005-0000-0000-00005E480000}"/>
    <cellStyle name="Moneda 3 40" xfId="23755" xr:uid="{00000000-0005-0000-0000-00005F480000}"/>
    <cellStyle name="Moneda 3 40 2" xfId="36934" xr:uid="{00000000-0005-0000-0000-000060480000}"/>
    <cellStyle name="Moneda 3 41" xfId="23770" xr:uid="{00000000-0005-0000-0000-000061480000}"/>
    <cellStyle name="Moneda 3 41 2" xfId="36949" xr:uid="{00000000-0005-0000-0000-000062480000}"/>
    <cellStyle name="Moneda 3 42" xfId="23999" xr:uid="{00000000-0005-0000-0000-000063480000}"/>
    <cellStyle name="Moneda 3 42 2" xfId="37178" xr:uid="{00000000-0005-0000-0000-000064480000}"/>
    <cellStyle name="Moneda 3 43" xfId="24214" xr:uid="{00000000-0005-0000-0000-000065480000}"/>
    <cellStyle name="Moneda 3 43 2" xfId="37393" xr:uid="{00000000-0005-0000-0000-000066480000}"/>
    <cellStyle name="Moneda 3 44" xfId="24223" xr:uid="{00000000-0005-0000-0000-000067480000}"/>
    <cellStyle name="Moneda 3 44 2" xfId="37402" xr:uid="{00000000-0005-0000-0000-000068480000}"/>
    <cellStyle name="Moneda 3 45" xfId="24463" xr:uid="{00000000-0005-0000-0000-000069480000}"/>
    <cellStyle name="Moneda 3 45 2" xfId="37641" xr:uid="{00000000-0005-0000-0000-00006A480000}"/>
    <cellStyle name="Moneda 3 46" xfId="24469" xr:uid="{00000000-0005-0000-0000-00006B480000}"/>
    <cellStyle name="Moneda 3 46 2" xfId="37647" xr:uid="{00000000-0005-0000-0000-00006C480000}"/>
    <cellStyle name="Moneda 3 47" xfId="24479" xr:uid="{00000000-0005-0000-0000-00006D480000}"/>
    <cellStyle name="Moneda 3 47 2" xfId="37658" xr:uid="{00000000-0005-0000-0000-00006E480000}"/>
    <cellStyle name="Moneda 3 48" xfId="24718" xr:uid="{00000000-0005-0000-0000-00006F480000}"/>
    <cellStyle name="Moneda 3 48 2" xfId="37897" xr:uid="{00000000-0005-0000-0000-000070480000}"/>
    <cellStyle name="Moneda 3 49" xfId="24726" xr:uid="{00000000-0005-0000-0000-000071480000}"/>
    <cellStyle name="Moneda 3 49 2" xfId="37905" xr:uid="{00000000-0005-0000-0000-000072480000}"/>
    <cellStyle name="Moneda 3 5" xfId="11986" xr:uid="{00000000-0005-0000-0000-000073480000}"/>
    <cellStyle name="Moneda 3 5 10" xfId="15032" xr:uid="{00000000-0005-0000-0000-000074480000}"/>
    <cellStyle name="Moneda 3 5 10 2" xfId="36012" xr:uid="{00000000-0005-0000-0000-000075480000}"/>
    <cellStyle name="Moneda 3 5 10 3" xfId="28223" xr:uid="{00000000-0005-0000-0000-000076480000}"/>
    <cellStyle name="Moneda 3 5 10 4" xfId="22824" xr:uid="{00000000-0005-0000-0000-000077480000}"/>
    <cellStyle name="Moneda 3 5 11" xfId="16088" xr:uid="{00000000-0005-0000-0000-000078480000}"/>
    <cellStyle name="Moneda 3 5 11 2" xfId="36242" xr:uid="{00000000-0005-0000-0000-000079480000}"/>
    <cellStyle name="Moneda 3 5 11 3" xfId="29279" xr:uid="{00000000-0005-0000-0000-00007A480000}"/>
    <cellStyle name="Moneda 3 5 11 4" xfId="23054" xr:uid="{00000000-0005-0000-0000-00007B480000}"/>
    <cellStyle name="Moneda 3 5 12" xfId="17369" xr:uid="{00000000-0005-0000-0000-00007C480000}"/>
    <cellStyle name="Moneda 3 5 12 2" xfId="36497" xr:uid="{00000000-0005-0000-0000-00007D480000}"/>
    <cellStyle name="Moneda 3 5 12 3" xfId="30560" xr:uid="{00000000-0005-0000-0000-00007E480000}"/>
    <cellStyle name="Moneda 3 5 12 4" xfId="23318" xr:uid="{00000000-0005-0000-0000-00007F480000}"/>
    <cellStyle name="Moneda 3 5 13" xfId="18655" xr:uid="{00000000-0005-0000-0000-000080480000}"/>
    <cellStyle name="Moneda 3 5 13 2" xfId="36752" xr:uid="{00000000-0005-0000-0000-000081480000}"/>
    <cellStyle name="Moneda 3 5 13 3" xfId="31846" xr:uid="{00000000-0005-0000-0000-000082480000}"/>
    <cellStyle name="Moneda 3 5 13 4" xfId="23573" xr:uid="{00000000-0005-0000-0000-000083480000}"/>
    <cellStyle name="Moneda 3 5 14" xfId="19959" xr:uid="{00000000-0005-0000-0000-000084480000}"/>
    <cellStyle name="Moneda 3 5 14 2" xfId="36981" xr:uid="{00000000-0005-0000-0000-000085480000}"/>
    <cellStyle name="Moneda 3 5 14 3" xfId="33148" xr:uid="{00000000-0005-0000-0000-000086480000}"/>
    <cellStyle name="Moneda 3 5 14 4" xfId="23802" xr:uid="{00000000-0005-0000-0000-000087480000}"/>
    <cellStyle name="Moneda 3 5 15" xfId="24031" xr:uid="{00000000-0005-0000-0000-000088480000}"/>
    <cellStyle name="Moneda 3 5 15 2" xfId="37210" xr:uid="{00000000-0005-0000-0000-000089480000}"/>
    <cellStyle name="Moneda 3 5 16" xfId="24260" xr:uid="{00000000-0005-0000-0000-00008A480000}"/>
    <cellStyle name="Moneda 3 5 16 2" xfId="37439" xr:uid="{00000000-0005-0000-0000-00008B480000}"/>
    <cellStyle name="Moneda 3 5 17" xfId="24511" xr:uid="{00000000-0005-0000-0000-00008C480000}"/>
    <cellStyle name="Moneda 3 5 17 2" xfId="37690" xr:uid="{00000000-0005-0000-0000-00008D480000}"/>
    <cellStyle name="Moneda 3 5 18" xfId="34673" xr:uid="{00000000-0005-0000-0000-00008E480000}"/>
    <cellStyle name="Moneda 3 5 19" xfId="25178" xr:uid="{00000000-0005-0000-0000-00008F480000}"/>
    <cellStyle name="Moneda 3 5 2" xfId="12093" xr:uid="{00000000-0005-0000-0000-000090480000}"/>
    <cellStyle name="Moneda 3 5 2 10" xfId="24369" xr:uid="{00000000-0005-0000-0000-000091480000}"/>
    <cellStyle name="Moneda 3 5 2 10 2" xfId="37548" xr:uid="{00000000-0005-0000-0000-000092480000}"/>
    <cellStyle name="Moneda 3 5 2 11" xfId="24620" xr:uid="{00000000-0005-0000-0000-000093480000}"/>
    <cellStyle name="Moneda 3 5 2 11 2" xfId="37799" xr:uid="{00000000-0005-0000-0000-000094480000}"/>
    <cellStyle name="Moneda 3 5 2 12" xfId="34779" xr:uid="{00000000-0005-0000-0000-000095480000}"/>
    <cellStyle name="Moneda 3 5 2 13" xfId="25285" xr:uid="{00000000-0005-0000-0000-000096480000}"/>
    <cellStyle name="Moneda 3 5 2 14" xfId="21591" xr:uid="{00000000-0005-0000-0000-000097480000}"/>
    <cellStyle name="Moneda 3 5 2 2" xfId="13033" xr:uid="{00000000-0005-0000-0000-000098480000}"/>
    <cellStyle name="Moneda 3 5 2 2 2" xfId="17052" xr:uid="{00000000-0005-0000-0000-000099480000}"/>
    <cellStyle name="Moneda 3 5 2 2 2 2" xfId="30243" xr:uid="{00000000-0005-0000-0000-00009A480000}"/>
    <cellStyle name="Moneda 3 5 2 2 3" xfId="18332" xr:uid="{00000000-0005-0000-0000-00009B480000}"/>
    <cellStyle name="Moneda 3 5 2 2 3 2" xfId="31523" xr:uid="{00000000-0005-0000-0000-00009C480000}"/>
    <cellStyle name="Moneda 3 5 2 2 4" xfId="19618" xr:uid="{00000000-0005-0000-0000-00009D480000}"/>
    <cellStyle name="Moneda 3 5 2 2 4 2" xfId="32809" xr:uid="{00000000-0005-0000-0000-00009E480000}"/>
    <cellStyle name="Moneda 3 5 2 2 5" xfId="20922" xr:uid="{00000000-0005-0000-0000-00009F480000}"/>
    <cellStyle name="Moneda 3 5 2 2 5 2" xfId="34111" xr:uid="{00000000-0005-0000-0000-0000A0480000}"/>
    <cellStyle name="Moneda 3 5 2 2 6" xfId="35636" xr:uid="{00000000-0005-0000-0000-0000A1480000}"/>
    <cellStyle name="Moneda 3 5 2 2 7" xfId="26224" xr:uid="{00000000-0005-0000-0000-0000A2480000}"/>
    <cellStyle name="Moneda 3 5 2 2 8" xfId="22448" xr:uid="{00000000-0005-0000-0000-0000A3480000}"/>
    <cellStyle name="Moneda 3 5 2 3" xfId="14082" xr:uid="{00000000-0005-0000-0000-0000A4480000}"/>
    <cellStyle name="Moneda 3 5 2 3 2" xfId="21167" xr:uid="{00000000-0005-0000-0000-0000A5480000}"/>
    <cellStyle name="Moneda 3 5 2 3 2 2" xfId="34356" xr:uid="{00000000-0005-0000-0000-0000A6480000}"/>
    <cellStyle name="Moneda 3 5 2 3 3" xfId="35881" xr:uid="{00000000-0005-0000-0000-0000A7480000}"/>
    <cellStyle name="Moneda 3 5 2 3 4" xfId="27273" xr:uid="{00000000-0005-0000-0000-0000A8480000}"/>
    <cellStyle name="Moneda 3 5 2 3 5" xfId="22693" xr:uid="{00000000-0005-0000-0000-0000A9480000}"/>
    <cellStyle name="Moneda 3 5 2 4" xfId="15138" xr:uid="{00000000-0005-0000-0000-0000AA480000}"/>
    <cellStyle name="Moneda 3 5 2 4 2" xfId="36121" xr:uid="{00000000-0005-0000-0000-0000AB480000}"/>
    <cellStyle name="Moneda 3 5 2 4 3" xfId="28329" xr:uid="{00000000-0005-0000-0000-0000AC480000}"/>
    <cellStyle name="Moneda 3 5 2 4 4" xfId="22933" xr:uid="{00000000-0005-0000-0000-0000AD480000}"/>
    <cellStyle name="Moneda 3 5 2 5" xfId="16194" xr:uid="{00000000-0005-0000-0000-0000AE480000}"/>
    <cellStyle name="Moneda 3 5 2 5 2" xfId="36351" xr:uid="{00000000-0005-0000-0000-0000AF480000}"/>
    <cellStyle name="Moneda 3 5 2 5 3" xfId="29385" xr:uid="{00000000-0005-0000-0000-0000B0480000}"/>
    <cellStyle name="Moneda 3 5 2 5 4" xfId="23163" xr:uid="{00000000-0005-0000-0000-0000B1480000}"/>
    <cellStyle name="Moneda 3 5 2 6" xfId="17475" xr:uid="{00000000-0005-0000-0000-0000B2480000}"/>
    <cellStyle name="Moneda 3 5 2 6 2" xfId="36606" xr:uid="{00000000-0005-0000-0000-0000B3480000}"/>
    <cellStyle name="Moneda 3 5 2 6 3" xfId="30666" xr:uid="{00000000-0005-0000-0000-0000B4480000}"/>
    <cellStyle name="Moneda 3 5 2 6 4" xfId="23427" xr:uid="{00000000-0005-0000-0000-0000B5480000}"/>
    <cellStyle name="Moneda 3 5 2 7" xfId="18761" xr:uid="{00000000-0005-0000-0000-0000B6480000}"/>
    <cellStyle name="Moneda 3 5 2 7 2" xfId="36861" xr:uid="{00000000-0005-0000-0000-0000B7480000}"/>
    <cellStyle name="Moneda 3 5 2 7 3" xfId="31952" xr:uid="{00000000-0005-0000-0000-0000B8480000}"/>
    <cellStyle name="Moneda 3 5 2 7 4" xfId="23682" xr:uid="{00000000-0005-0000-0000-0000B9480000}"/>
    <cellStyle name="Moneda 3 5 2 8" xfId="20065" xr:uid="{00000000-0005-0000-0000-0000BA480000}"/>
    <cellStyle name="Moneda 3 5 2 8 2" xfId="37090" xr:uid="{00000000-0005-0000-0000-0000BB480000}"/>
    <cellStyle name="Moneda 3 5 2 8 3" xfId="33254" xr:uid="{00000000-0005-0000-0000-0000BC480000}"/>
    <cellStyle name="Moneda 3 5 2 8 4" xfId="23911" xr:uid="{00000000-0005-0000-0000-0000BD480000}"/>
    <cellStyle name="Moneda 3 5 2 9" xfId="24140" xr:uid="{00000000-0005-0000-0000-0000BE480000}"/>
    <cellStyle name="Moneda 3 5 2 9 2" xfId="37319" xr:uid="{00000000-0005-0000-0000-0000BF480000}"/>
    <cellStyle name="Moneda 3 5 20" xfId="21485" xr:uid="{00000000-0005-0000-0000-0000C0480000}"/>
    <cellStyle name="Moneda 3 5 3" xfId="12189" xr:uid="{00000000-0005-0000-0000-0000C1480000}"/>
    <cellStyle name="Moneda 3 5 3 10" xfId="25381" xr:uid="{00000000-0005-0000-0000-0000C2480000}"/>
    <cellStyle name="Moneda 3 5 3 11" xfId="21687" xr:uid="{00000000-0005-0000-0000-0000C3480000}"/>
    <cellStyle name="Moneda 3 5 3 2" xfId="13129" xr:uid="{00000000-0005-0000-0000-0000C4480000}"/>
    <cellStyle name="Moneda 3 5 3 2 2" xfId="26320" xr:uid="{00000000-0005-0000-0000-0000C5480000}"/>
    <cellStyle name="Moneda 3 5 3 3" xfId="14178" xr:uid="{00000000-0005-0000-0000-0000C6480000}"/>
    <cellStyle name="Moneda 3 5 3 3 2" xfId="27369" xr:uid="{00000000-0005-0000-0000-0000C7480000}"/>
    <cellStyle name="Moneda 3 5 3 4" xfId="15234" xr:uid="{00000000-0005-0000-0000-0000C8480000}"/>
    <cellStyle name="Moneda 3 5 3 4 2" xfId="28425" xr:uid="{00000000-0005-0000-0000-0000C9480000}"/>
    <cellStyle name="Moneda 3 5 3 5" xfId="16290" xr:uid="{00000000-0005-0000-0000-0000CA480000}"/>
    <cellStyle name="Moneda 3 5 3 5 2" xfId="29481" xr:uid="{00000000-0005-0000-0000-0000CB480000}"/>
    <cellStyle name="Moneda 3 5 3 6" xfId="17571" xr:uid="{00000000-0005-0000-0000-0000CC480000}"/>
    <cellStyle name="Moneda 3 5 3 6 2" xfId="30762" xr:uid="{00000000-0005-0000-0000-0000CD480000}"/>
    <cellStyle name="Moneda 3 5 3 7" xfId="18857" xr:uid="{00000000-0005-0000-0000-0000CE480000}"/>
    <cellStyle name="Moneda 3 5 3 7 2" xfId="32048" xr:uid="{00000000-0005-0000-0000-0000CF480000}"/>
    <cellStyle name="Moneda 3 5 3 8" xfId="20161" xr:uid="{00000000-0005-0000-0000-0000D0480000}"/>
    <cellStyle name="Moneda 3 5 3 8 2" xfId="33350" xr:uid="{00000000-0005-0000-0000-0000D1480000}"/>
    <cellStyle name="Moneda 3 5 3 9" xfId="34875" xr:uid="{00000000-0005-0000-0000-0000D2480000}"/>
    <cellStyle name="Moneda 3 5 4" xfId="12294" xr:uid="{00000000-0005-0000-0000-0000D3480000}"/>
    <cellStyle name="Moneda 3 5 4 10" xfId="25486" xr:uid="{00000000-0005-0000-0000-0000D4480000}"/>
    <cellStyle name="Moneda 3 5 4 11" xfId="21792" xr:uid="{00000000-0005-0000-0000-0000D5480000}"/>
    <cellStyle name="Moneda 3 5 4 2" xfId="13234" xr:uid="{00000000-0005-0000-0000-0000D6480000}"/>
    <cellStyle name="Moneda 3 5 4 2 2" xfId="26425" xr:uid="{00000000-0005-0000-0000-0000D7480000}"/>
    <cellStyle name="Moneda 3 5 4 3" xfId="14283" xr:uid="{00000000-0005-0000-0000-0000D8480000}"/>
    <cellStyle name="Moneda 3 5 4 3 2" xfId="27474" xr:uid="{00000000-0005-0000-0000-0000D9480000}"/>
    <cellStyle name="Moneda 3 5 4 4" xfId="15339" xr:uid="{00000000-0005-0000-0000-0000DA480000}"/>
    <cellStyle name="Moneda 3 5 4 4 2" xfId="28530" xr:uid="{00000000-0005-0000-0000-0000DB480000}"/>
    <cellStyle name="Moneda 3 5 4 5" xfId="16395" xr:uid="{00000000-0005-0000-0000-0000DC480000}"/>
    <cellStyle name="Moneda 3 5 4 5 2" xfId="29586" xr:uid="{00000000-0005-0000-0000-0000DD480000}"/>
    <cellStyle name="Moneda 3 5 4 6" xfId="17676" xr:uid="{00000000-0005-0000-0000-0000DE480000}"/>
    <cellStyle name="Moneda 3 5 4 6 2" xfId="30867" xr:uid="{00000000-0005-0000-0000-0000DF480000}"/>
    <cellStyle name="Moneda 3 5 4 7" xfId="18962" xr:uid="{00000000-0005-0000-0000-0000E0480000}"/>
    <cellStyle name="Moneda 3 5 4 7 2" xfId="32153" xr:uid="{00000000-0005-0000-0000-0000E1480000}"/>
    <cellStyle name="Moneda 3 5 4 8" xfId="20266" xr:uid="{00000000-0005-0000-0000-0000E2480000}"/>
    <cellStyle name="Moneda 3 5 4 8 2" xfId="33455" xr:uid="{00000000-0005-0000-0000-0000E3480000}"/>
    <cellStyle name="Moneda 3 5 4 9" xfId="34980" xr:uid="{00000000-0005-0000-0000-0000E4480000}"/>
    <cellStyle name="Moneda 3 5 5" xfId="12459" xr:uid="{00000000-0005-0000-0000-0000E5480000}"/>
    <cellStyle name="Moneda 3 5 5 10" xfId="25651" xr:uid="{00000000-0005-0000-0000-0000E6480000}"/>
    <cellStyle name="Moneda 3 5 5 11" xfId="21953" xr:uid="{00000000-0005-0000-0000-0000E7480000}"/>
    <cellStyle name="Moneda 3 5 5 2" xfId="13395" xr:uid="{00000000-0005-0000-0000-0000E8480000}"/>
    <cellStyle name="Moneda 3 5 5 2 2" xfId="26586" xr:uid="{00000000-0005-0000-0000-0000E9480000}"/>
    <cellStyle name="Moneda 3 5 5 3" xfId="14444" xr:uid="{00000000-0005-0000-0000-0000EA480000}"/>
    <cellStyle name="Moneda 3 5 5 3 2" xfId="27635" xr:uid="{00000000-0005-0000-0000-0000EB480000}"/>
    <cellStyle name="Moneda 3 5 5 4" xfId="15500" xr:uid="{00000000-0005-0000-0000-0000EC480000}"/>
    <cellStyle name="Moneda 3 5 5 4 2" xfId="28691" xr:uid="{00000000-0005-0000-0000-0000ED480000}"/>
    <cellStyle name="Moneda 3 5 5 5" xfId="16556" xr:uid="{00000000-0005-0000-0000-0000EE480000}"/>
    <cellStyle name="Moneda 3 5 5 5 2" xfId="29747" xr:uid="{00000000-0005-0000-0000-0000EF480000}"/>
    <cellStyle name="Moneda 3 5 5 6" xfId="17837" xr:uid="{00000000-0005-0000-0000-0000F0480000}"/>
    <cellStyle name="Moneda 3 5 5 6 2" xfId="31028" xr:uid="{00000000-0005-0000-0000-0000F1480000}"/>
    <cellStyle name="Moneda 3 5 5 7" xfId="19123" xr:uid="{00000000-0005-0000-0000-0000F2480000}"/>
    <cellStyle name="Moneda 3 5 5 7 2" xfId="32314" xr:uid="{00000000-0005-0000-0000-0000F3480000}"/>
    <cellStyle name="Moneda 3 5 5 8" xfId="20427" xr:uid="{00000000-0005-0000-0000-0000F4480000}"/>
    <cellStyle name="Moneda 3 5 5 8 2" xfId="33616" xr:uid="{00000000-0005-0000-0000-0000F5480000}"/>
    <cellStyle name="Moneda 3 5 5 9" xfId="35141" xr:uid="{00000000-0005-0000-0000-0000F6480000}"/>
    <cellStyle name="Moneda 3 5 6" xfId="12573" xr:uid="{00000000-0005-0000-0000-0000F7480000}"/>
    <cellStyle name="Moneda 3 5 6 10" xfId="25765" xr:uid="{00000000-0005-0000-0000-0000F8480000}"/>
    <cellStyle name="Moneda 3 5 6 11" xfId="22067" xr:uid="{00000000-0005-0000-0000-0000F9480000}"/>
    <cellStyle name="Moneda 3 5 6 2" xfId="13509" xr:uid="{00000000-0005-0000-0000-0000FA480000}"/>
    <cellStyle name="Moneda 3 5 6 2 2" xfId="26700" xr:uid="{00000000-0005-0000-0000-0000FB480000}"/>
    <cellStyle name="Moneda 3 5 6 3" xfId="14558" xr:uid="{00000000-0005-0000-0000-0000FC480000}"/>
    <cellStyle name="Moneda 3 5 6 3 2" xfId="27749" xr:uid="{00000000-0005-0000-0000-0000FD480000}"/>
    <cellStyle name="Moneda 3 5 6 4" xfId="15614" xr:uid="{00000000-0005-0000-0000-0000FE480000}"/>
    <cellStyle name="Moneda 3 5 6 4 2" xfId="28805" xr:uid="{00000000-0005-0000-0000-0000FF480000}"/>
    <cellStyle name="Moneda 3 5 6 5" xfId="16670" xr:uid="{00000000-0005-0000-0000-000000490000}"/>
    <cellStyle name="Moneda 3 5 6 5 2" xfId="29861" xr:uid="{00000000-0005-0000-0000-000001490000}"/>
    <cellStyle name="Moneda 3 5 6 6" xfId="17951" xr:uid="{00000000-0005-0000-0000-000002490000}"/>
    <cellStyle name="Moneda 3 5 6 6 2" xfId="31142" xr:uid="{00000000-0005-0000-0000-000003490000}"/>
    <cellStyle name="Moneda 3 5 6 7" xfId="19237" xr:uid="{00000000-0005-0000-0000-000004490000}"/>
    <cellStyle name="Moneda 3 5 6 7 2" xfId="32428" xr:uid="{00000000-0005-0000-0000-000005490000}"/>
    <cellStyle name="Moneda 3 5 6 8" xfId="20541" xr:uid="{00000000-0005-0000-0000-000006490000}"/>
    <cellStyle name="Moneda 3 5 6 8 2" xfId="33730" xr:uid="{00000000-0005-0000-0000-000007490000}"/>
    <cellStyle name="Moneda 3 5 6 9" xfId="35255" xr:uid="{00000000-0005-0000-0000-000008490000}"/>
    <cellStyle name="Moneda 3 5 7" xfId="13660" xr:uid="{00000000-0005-0000-0000-000009490000}"/>
    <cellStyle name="Moneda 3 5 7 10" xfId="22218" xr:uid="{00000000-0005-0000-0000-00000A490000}"/>
    <cellStyle name="Moneda 3 5 7 2" xfId="14709" xr:uid="{00000000-0005-0000-0000-00000B490000}"/>
    <cellStyle name="Moneda 3 5 7 2 2" xfId="27900" xr:uid="{00000000-0005-0000-0000-00000C490000}"/>
    <cellStyle name="Moneda 3 5 7 3" xfId="15765" xr:uid="{00000000-0005-0000-0000-00000D490000}"/>
    <cellStyle name="Moneda 3 5 7 3 2" xfId="28956" xr:uid="{00000000-0005-0000-0000-00000E490000}"/>
    <cellStyle name="Moneda 3 5 7 4" xfId="16821" xr:uid="{00000000-0005-0000-0000-00000F490000}"/>
    <cellStyle name="Moneda 3 5 7 4 2" xfId="30012" xr:uid="{00000000-0005-0000-0000-000010490000}"/>
    <cellStyle name="Moneda 3 5 7 5" xfId="18102" xr:uid="{00000000-0005-0000-0000-000011490000}"/>
    <cellStyle name="Moneda 3 5 7 5 2" xfId="31293" xr:uid="{00000000-0005-0000-0000-000012490000}"/>
    <cellStyle name="Moneda 3 5 7 6" xfId="19388" xr:uid="{00000000-0005-0000-0000-000013490000}"/>
    <cellStyle name="Moneda 3 5 7 6 2" xfId="32579" xr:uid="{00000000-0005-0000-0000-000014490000}"/>
    <cellStyle name="Moneda 3 5 7 7" xfId="20692" xr:uid="{00000000-0005-0000-0000-000015490000}"/>
    <cellStyle name="Moneda 3 5 7 7 2" xfId="33881" xr:uid="{00000000-0005-0000-0000-000016490000}"/>
    <cellStyle name="Moneda 3 5 7 8" xfId="35406" xr:uid="{00000000-0005-0000-0000-000017490000}"/>
    <cellStyle name="Moneda 3 5 7 9" xfId="26851" xr:uid="{00000000-0005-0000-0000-000018490000}"/>
    <cellStyle name="Moneda 3 5 8" xfId="12927" xr:uid="{00000000-0005-0000-0000-000019490000}"/>
    <cellStyle name="Moneda 3 5 8 2" xfId="16943" xr:uid="{00000000-0005-0000-0000-00001A490000}"/>
    <cellStyle name="Moneda 3 5 8 2 2" xfId="30134" xr:uid="{00000000-0005-0000-0000-00001B490000}"/>
    <cellStyle name="Moneda 3 5 8 3" xfId="18223" xr:uid="{00000000-0005-0000-0000-00001C490000}"/>
    <cellStyle name="Moneda 3 5 8 3 2" xfId="31414" xr:uid="{00000000-0005-0000-0000-00001D490000}"/>
    <cellStyle name="Moneda 3 5 8 4" xfId="19509" xr:uid="{00000000-0005-0000-0000-00001E490000}"/>
    <cellStyle name="Moneda 3 5 8 4 2" xfId="32700" xr:uid="{00000000-0005-0000-0000-00001F490000}"/>
    <cellStyle name="Moneda 3 5 8 5" xfId="20813" xr:uid="{00000000-0005-0000-0000-000020490000}"/>
    <cellStyle name="Moneda 3 5 8 5 2" xfId="34002" xr:uid="{00000000-0005-0000-0000-000021490000}"/>
    <cellStyle name="Moneda 3 5 8 6" xfId="35527" xr:uid="{00000000-0005-0000-0000-000022490000}"/>
    <cellStyle name="Moneda 3 5 8 7" xfId="26118" xr:uid="{00000000-0005-0000-0000-000023490000}"/>
    <cellStyle name="Moneda 3 5 8 8" xfId="22339" xr:uid="{00000000-0005-0000-0000-000024490000}"/>
    <cellStyle name="Moneda 3 5 9" xfId="13976" xr:uid="{00000000-0005-0000-0000-000025490000}"/>
    <cellStyle name="Moneda 3 5 9 2" xfId="21058" xr:uid="{00000000-0005-0000-0000-000026490000}"/>
    <cellStyle name="Moneda 3 5 9 2 2" xfId="34247" xr:uid="{00000000-0005-0000-0000-000027490000}"/>
    <cellStyle name="Moneda 3 5 9 3" xfId="35772" xr:uid="{00000000-0005-0000-0000-000028490000}"/>
    <cellStyle name="Moneda 3 5 9 4" xfId="27167" xr:uid="{00000000-0005-0000-0000-000029490000}"/>
    <cellStyle name="Moneda 3 5 9 5" xfId="22584" xr:uid="{00000000-0005-0000-0000-00002A490000}"/>
    <cellStyle name="Moneda 3 50" xfId="24730" xr:uid="{00000000-0005-0000-0000-00002B490000}"/>
    <cellStyle name="Moneda 3 50 2" xfId="37909" xr:uid="{00000000-0005-0000-0000-00002C490000}"/>
    <cellStyle name="Moneda 3 51" xfId="24735" xr:uid="{00000000-0005-0000-0000-00002D490000}"/>
    <cellStyle name="Moneda 3 52" xfId="34469" xr:uid="{00000000-0005-0000-0000-00002E490000}"/>
    <cellStyle name="Moneda 3 53" xfId="21281" xr:uid="{00000000-0005-0000-0000-00002F490000}"/>
    <cellStyle name="Moneda 3 54" xfId="37947" xr:uid="{00000000-0005-0000-0000-000030490000}"/>
    <cellStyle name="Moneda 3 55" xfId="37995" xr:uid="{00000000-0005-0000-0000-000031490000}"/>
    <cellStyle name="Moneda 3 6" xfId="12050" xr:uid="{00000000-0005-0000-0000-000032490000}"/>
    <cellStyle name="Moneda 3 6 10" xfId="18719" xr:uid="{00000000-0005-0000-0000-000033490000}"/>
    <cellStyle name="Moneda 3 6 10 2" xfId="36818" xr:uid="{00000000-0005-0000-0000-000034490000}"/>
    <cellStyle name="Moneda 3 6 10 3" xfId="31910" xr:uid="{00000000-0005-0000-0000-000035490000}"/>
    <cellStyle name="Moneda 3 6 10 4" xfId="23639" xr:uid="{00000000-0005-0000-0000-000036490000}"/>
    <cellStyle name="Moneda 3 6 11" xfId="20023" xr:uid="{00000000-0005-0000-0000-000037490000}"/>
    <cellStyle name="Moneda 3 6 11 2" xfId="37047" xr:uid="{00000000-0005-0000-0000-000038490000}"/>
    <cellStyle name="Moneda 3 6 11 3" xfId="33212" xr:uid="{00000000-0005-0000-0000-000039490000}"/>
    <cellStyle name="Moneda 3 6 11 4" xfId="23868" xr:uid="{00000000-0005-0000-0000-00003A490000}"/>
    <cellStyle name="Moneda 3 6 12" xfId="24097" xr:uid="{00000000-0005-0000-0000-00003B490000}"/>
    <cellStyle name="Moneda 3 6 12 2" xfId="37276" xr:uid="{00000000-0005-0000-0000-00003C490000}"/>
    <cellStyle name="Moneda 3 6 13" xfId="24326" xr:uid="{00000000-0005-0000-0000-00003D490000}"/>
    <cellStyle name="Moneda 3 6 13 2" xfId="37505" xr:uid="{00000000-0005-0000-0000-00003E490000}"/>
    <cellStyle name="Moneda 3 6 14" xfId="24577" xr:uid="{00000000-0005-0000-0000-00003F490000}"/>
    <cellStyle name="Moneda 3 6 14 2" xfId="37756" xr:uid="{00000000-0005-0000-0000-000040490000}"/>
    <cellStyle name="Moneda 3 6 15" xfId="34737" xr:uid="{00000000-0005-0000-0000-000041490000}"/>
    <cellStyle name="Moneda 3 6 16" xfId="25242" xr:uid="{00000000-0005-0000-0000-000042490000}"/>
    <cellStyle name="Moneda 3 6 17" xfId="21549" xr:uid="{00000000-0005-0000-0000-000043490000}"/>
    <cellStyle name="Moneda 3 6 2" xfId="12525" xr:uid="{00000000-0005-0000-0000-000044490000}"/>
    <cellStyle name="Moneda 3 6 2 10" xfId="24435" xr:uid="{00000000-0005-0000-0000-000045490000}"/>
    <cellStyle name="Moneda 3 6 2 10 2" xfId="37614" xr:uid="{00000000-0005-0000-0000-000046490000}"/>
    <cellStyle name="Moneda 3 6 2 11" xfId="24686" xr:uid="{00000000-0005-0000-0000-000047490000}"/>
    <cellStyle name="Moneda 3 6 2 11 2" xfId="37865" xr:uid="{00000000-0005-0000-0000-000048490000}"/>
    <cellStyle name="Moneda 3 6 2 12" xfId="35207" xr:uid="{00000000-0005-0000-0000-000049490000}"/>
    <cellStyle name="Moneda 3 6 2 13" xfId="25717" xr:uid="{00000000-0005-0000-0000-00004A490000}"/>
    <cellStyle name="Moneda 3 6 2 14" xfId="22019" xr:uid="{00000000-0005-0000-0000-00004B490000}"/>
    <cellStyle name="Moneda 3 6 2 2" xfId="13461" xr:uid="{00000000-0005-0000-0000-00004C490000}"/>
    <cellStyle name="Moneda 3 6 2 2 2" xfId="17118" xr:uid="{00000000-0005-0000-0000-00004D490000}"/>
    <cellStyle name="Moneda 3 6 2 2 2 2" xfId="30309" xr:uid="{00000000-0005-0000-0000-00004E490000}"/>
    <cellStyle name="Moneda 3 6 2 2 3" xfId="18398" xr:uid="{00000000-0005-0000-0000-00004F490000}"/>
    <cellStyle name="Moneda 3 6 2 2 3 2" xfId="31589" xr:uid="{00000000-0005-0000-0000-000050490000}"/>
    <cellStyle name="Moneda 3 6 2 2 4" xfId="19684" xr:uid="{00000000-0005-0000-0000-000051490000}"/>
    <cellStyle name="Moneda 3 6 2 2 4 2" xfId="32875" xr:uid="{00000000-0005-0000-0000-000052490000}"/>
    <cellStyle name="Moneda 3 6 2 2 5" xfId="20988" xr:uid="{00000000-0005-0000-0000-000053490000}"/>
    <cellStyle name="Moneda 3 6 2 2 5 2" xfId="34177" xr:uid="{00000000-0005-0000-0000-000054490000}"/>
    <cellStyle name="Moneda 3 6 2 2 6" xfId="35702" xr:uid="{00000000-0005-0000-0000-000055490000}"/>
    <cellStyle name="Moneda 3 6 2 2 7" xfId="26652" xr:uid="{00000000-0005-0000-0000-000056490000}"/>
    <cellStyle name="Moneda 3 6 2 2 8" xfId="22514" xr:uid="{00000000-0005-0000-0000-000057490000}"/>
    <cellStyle name="Moneda 3 6 2 3" xfId="14510" xr:uid="{00000000-0005-0000-0000-000058490000}"/>
    <cellStyle name="Moneda 3 6 2 3 2" xfId="21233" xr:uid="{00000000-0005-0000-0000-000059490000}"/>
    <cellStyle name="Moneda 3 6 2 3 2 2" xfId="34422" xr:uid="{00000000-0005-0000-0000-00005A490000}"/>
    <cellStyle name="Moneda 3 6 2 3 3" xfId="35947" xr:uid="{00000000-0005-0000-0000-00005B490000}"/>
    <cellStyle name="Moneda 3 6 2 3 4" xfId="27701" xr:uid="{00000000-0005-0000-0000-00005C490000}"/>
    <cellStyle name="Moneda 3 6 2 3 5" xfId="22759" xr:uid="{00000000-0005-0000-0000-00005D490000}"/>
    <cellStyle name="Moneda 3 6 2 4" xfId="15566" xr:uid="{00000000-0005-0000-0000-00005E490000}"/>
    <cellStyle name="Moneda 3 6 2 4 2" xfId="36187" xr:uid="{00000000-0005-0000-0000-00005F490000}"/>
    <cellStyle name="Moneda 3 6 2 4 3" xfId="28757" xr:uid="{00000000-0005-0000-0000-000060490000}"/>
    <cellStyle name="Moneda 3 6 2 4 4" xfId="22999" xr:uid="{00000000-0005-0000-0000-000061490000}"/>
    <cellStyle name="Moneda 3 6 2 5" xfId="16622" xr:uid="{00000000-0005-0000-0000-000062490000}"/>
    <cellStyle name="Moneda 3 6 2 5 2" xfId="36417" xr:uid="{00000000-0005-0000-0000-000063490000}"/>
    <cellStyle name="Moneda 3 6 2 5 3" xfId="29813" xr:uid="{00000000-0005-0000-0000-000064490000}"/>
    <cellStyle name="Moneda 3 6 2 5 4" xfId="23229" xr:uid="{00000000-0005-0000-0000-000065490000}"/>
    <cellStyle name="Moneda 3 6 2 6" xfId="17903" xr:uid="{00000000-0005-0000-0000-000066490000}"/>
    <cellStyle name="Moneda 3 6 2 6 2" xfId="36672" xr:uid="{00000000-0005-0000-0000-000067490000}"/>
    <cellStyle name="Moneda 3 6 2 6 3" xfId="31094" xr:uid="{00000000-0005-0000-0000-000068490000}"/>
    <cellStyle name="Moneda 3 6 2 6 4" xfId="23493" xr:uid="{00000000-0005-0000-0000-000069490000}"/>
    <cellStyle name="Moneda 3 6 2 7" xfId="19189" xr:uid="{00000000-0005-0000-0000-00006A490000}"/>
    <cellStyle name="Moneda 3 6 2 7 2" xfId="36927" xr:uid="{00000000-0005-0000-0000-00006B490000}"/>
    <cellStyle name="Moneda 3 6 2 7 3" xfId="32380" xr:uid="{00000000-0005-0000-0000-00006C490000}"/>
    <cellStyle name="Moneda 3 6 2 7 4" xfId="23748" xr:uid="{00000000-0005-0000-0000-00006D490000}"/>
    <cellStyle name="Moneda 3 6 2 8" xfId="20493" xr:uid="{00000000-0005-0000-0000-00006E490000}"/>
    <cellStyle name="Moneda 3 6 2 8 2" xfId="37156" xr:uid="{00000000-0005-0000-0000-00006F490000}"/>
    <cellStyle name="Moneda 3 6 2 8 3" xfId="33682" xr:uid="{00000000-0005-0000-0000-000070490000}"/>
    <cellStyle name="Moneda 3 6 2 8 4" xfId="23977" xr:uid="{00000000-0005-0000-0000-000071490000}"/>
    <cellStyle name="Moneda 3 6 2 9" xfId="24206" xr:uid="{00000000-0005-0000-0000-000072490000}"/>
    <cellStyle name="Moneda 3 6 2 9 2" xfId="37385" xr:uid="{00000000-0005-0000-0000-000073490000}"/>
    <cellStyle name="Moneda 3 6 3" xfId="12639" xr:uid="{00000000-0005-0000-0000-000074490000}"/>
    <cellStyle name="Moneda 3 6 3 10" xfId="25831" xr:uid="{00000000-0005-0000-0000-000075490000}"/>
    <cellStyle name="Moneda 3 6 3 11" xfId="22133" xr:uid="{00000000-0005-0000-0000-000076490000}"/>
    <cellStyle name="Moneda 3 6 3 2" xfId="13575" xr:uid="{00000000-0005-0000-0000-000077490000}"/>
    <cellStyle name="Moneda 3 6 3 2 2" xfId="26766" xr:uid="{00000000-0005-0000-0000-000078490000}"/>
    <cellStyle name="Moneda 3 6 3 3" xfId="14624" xr:uid="{00000000-0005-0000-0000-000079490000}"/>
    <cellStyle name="Moneda 3 6 3 3 2" xfId="27815" xr:uid="{00000000-0005-0000-0000-00007A490000}"/>
    <cellStyle name="Moneda 3 6 3 4" xfId="15680" xr:uid="{00000000-0005-0000-0000-00007B490000}"/>
    <cellStyle name="Moneda 3 6 3 4 2" xfId="28871" xr:uid="{00000000-0005-0000-0000-00007C490000}"/>
    <cellStyle name="Moneda 3 6 3 5" xfId="16736" xr:uid="{00000000-0005-0000-0000-00007D490000}"/>
    <cellStyle name="Moneda 3 6 3 5 2" xfId="29927" xr:uid="{00000000-0005-0000-0000-00007E490000}"/>
    <cellStyle name="Moneda 3 6 3 6" xfId="18017" xr:uid="{00000000-0005-0000-0000-00007F490000}"/>
    <cellStyle name="Moneda 3 6 3 6 2" xfId="31208" xr:uid="{00000000-0005-0000-0000-000080490000}"/>
    <cellStyle name="Moneda 3 6 3 7" xfId="19303" xr:uid="{00000000-0005-0000-0000-000081490000}"/>
    <cellStyle name="Moneda 3 6 3 7 2" xfId="32494" xr:uid="{00000000-0005-0000-0000-000082490000}"/>
    <cellStyle name="Moneda 3 6 3 8" xfId="20607" xr:uid="{00000000-0005-0000-0000-000083490000}"/>
    <cellStyle name="Moneda 3 6 3 8 2" xfId="33796" xr:uid="{00000000-0005-0000-0000-000084490000}"/>
    <cellStyle name="Moneda 3 6 3 9" xfId="35321" xr:uid="{00000000-0005-0000-0000-000085490000}"/>
    <cellStyle name="Moneda 3 6 4" xfId="13726" xr:uid="{00000000-0005-0000-0000-000086490000}"/>
    <cellStyle name="Moneda 3 6 4 10" xfId="22284" xr:uid="{00000000-0005-0000-0000-000087490000}"/>
    <cellStyle name="Moneda 3 6 4 2" xfId="14775" xr:uid="{00000000-0005-0000-0000-000088490000}"/>
    <cellStyle name="Moneda 3 6 4 2 2" xfId="27966" xr:uid="{00000000-0005-0000-0000-000089490000}"/>
    <cellStyle name="Moneda 3 6 4 3" xfId="15831" xr:uid="{00000000-0005-0000-0000-00008A490000}"/>
    <cellStyle name="Moneda 3 6 4 3 2" xfId="29022" xr:uid="{00000000-0005-0000-0000-00008B490000}"/>
    <cellStyle name="Moneda 3 6 4 4" xfId="16887" xr:uid="{00000000-0005-0000-0000-00008C490000}"/>
    <cellStyle name="Moneda 3 6 4 4 2" xfId="30078" xr:uid="{00000000-0005-0000-0000-00008D490000}"/>
    <cellStyle name="Moneda 3 6 4 5" xfId="18168" xr:uid="{00000000-0005-0000-0000-00008E490000}"/>
    <cellStyle name="Moneda 3 6 4 5 2" xfId="31359" xr:uid="{00000000-0005-0000-0000-00008F490000}"/>
    <cellStyle name="Moneda 3 6 4 6" xfId="19454" xr:uid="{00000000-0005-0000-0000-000090490000}"/>
    <cellStyle name="Moneda 3 6 4 6 2" xfId="32645" xr:uid="{00000000-0005-0000-0000-000091490000}"/>
    <cellStyle name="Moneda 3 6 4 7" xfId="20758" xr:uid="{00000000-0005-0000-0000-000092490000}"/>
    <cellStyle name="Moneda 3 6 4 7 2" xfId="33947" xr:uid="{00000000-0005-0000-0000-000093490000}"/>
    <cellStyle name="Moneda 3 6 4 8" xfId="35472" xr:uid="{00000000-0005-0000-0000-000094490000}"/>
    <cellStyle name="Moneda 3 6 4 9" xfId="26917" xr:uid="{00000000-0005-0000-0000-000095490000}"/>
    <cellStyle name="Moneda 3 6 5" xfId="12991" xr:uid="{00000000-0005-0000-0000-000096490000}"/>
    <cellStyle name="Moneda 3 6 5 2" xfId="17009" xr:uid="{00000000-0005-0000-0000-000097490000}"/>
    <cellStyle name="Moneda 3 6 5 2 2" xfId="30200" xr:uid="{00000000-0005-0000-0000-000098490000}"/>
    <cellStyle name="Moneda 3 6 5 3" xfId="18289" xr:uid="{00000000-0005-0000-0000-000099490000}"/>
    <cellStyle name="Moneda 3 6 5 3 2" xfId="31480" xr:uid="{00000000-0005-0000-0000-00009A490000}"/>
    <cellStyle name="Moneda 3 6 5 4" xfId="19575" xr:uid="{00000000-0005-0000-0000-00009B490000}"/>
    <cellStyle name="Moneda 3 6 5 4 2" xfId="32766" xr:uid="{00000000-0005-0000-0000-00009C490000}"/>
    <cellStyle name="Moneda 3 6 5 5" xfId="20879" xr:uid="{00000000-0005-0000-0000-00009D490000}"/>
    <cellStyle name="Moneda 3 6 5 5 2" xfId="34068" xr:uid="{00000000-0005-0000-0000-00009E490000}"/>
    <cellStyle name="Moneda 3 6 5 6" xfId="35593" xr:uid="{00000000-0005-0000-0000-00009F490000}"/>
    <cellStyle name="Moneda 3 6 5 7" xfId="26182" xr:uid="{00000000-0005-0000-0000-0000A0490000}"/>
    <cellStyle name="Moneda 3 6 5 8" xfId="22405" xr:uid="{00000000-0005-0000-0000-0000A1490000}"/>
    <cellStyle name="Moneda 3 6 6" xfId="14040" xr:uid="{00000000-0005-0000-0000-0000A2490000}"/>
    <cellStyle name="Moneda 3 6 6 2" xfId="21124" xr:uid="{00000000-0005-0000-0000-0000A3490000}"/>
    <cellStyle name="Moneda 3 6 6 2 2" xfId="34313" xr:uid="{00000000-0005-0000-0000-0000A4490000}"/>
    <cellStyle name="Moneda 3 6 6 3" xfId="35838" xr:uid="{00000000-0005-0000-0000-0000A5490000}"/>
    <cellStyle name="Moneda 3 6 6 4" xfId="27231" xr:uid="{00000000-0005-0000-0000-0000A6490000}"/>
    <cellStyle name="Moneda 3 6 6 5" xfId="22650" xr:uid="{00000000-0005-0000-0000-0000A7490000}"/>
    <cellStyle name="Moneda 3 6 7" xfId="15096" xr:uid="{00000000-0005-0000-0000-0000A8490000}"/>
    <cellStyle name="Moneda 3 6 7 2" xfId="36078" xr:uid="{00000000-0005-0000-0000-0000A9490000}"/>
    <cellStyle name="Moneda 3 6 7 3" xfId="28287" xr:uid="{00000000-0005-0000-0000-0000AA490000}"/>
    <cellStyle name="Moneda 3 6 7 4" xfId="22890" xr:uid="{00000000-0005-0000-0000-0000AB490000}"/>
    <cellStyle name="Moneda 3 6 8" xfId="16152" xr:uid="{00000000-0005-0000-0000-0000AC490000}"/>
    <cellStyle name="Moneda 3 6 8 2" xfId="36308" xr:uid="{00000000-0005-0000-0000-0000AD490000}"/>
    <cellStyle name="Moneda 3 6 8 3" xfId="29343" xr:uid="{00000000-0005-0000-0000-0000AE490000}"/>
    <cellStyle name="Moneda 3 6 8 4" xfId="23120" xr:uid="{00000000-0005-0000-0000-0000AF490000}"/>
    <cellStyle name="Moneda 3 6 9" xfId="17433" xr:uid="{00000000-0005-0000-0000-0000B0490000}"/>
    <cellStyle name="Moneda 3 6 9 2" xfId="36563" xr:uid="{00000000-0005-0000-0000-0000B1490000}"/>
    <cellStyle name="Moneda 3 6 9 3" xfId="30624" xr:uid="{00000000-0005-0000-0000-0000B2490000}"/>
    <cellStyle name="Moneda 3 6 9 4" xfId="23384" xr:uid="{00000000-0005-0000-0000-0000B3490000}"/>
    <cellStyle name="Moneda 3 7" xfId="12054" xr:uid="{00000000-0005-0000-0000-0000B4490000}"/>
    <cellStyle name="Moneda 3 7 10" xfId="24337" xr:uid="{00000000-0005-0000-0000-0000B5490000}"/>
    <cellStyle name="Moneda 3 7 10 2" xfId="37516" xr:uid="{00000000-0005-0000-0000-0000B6490000}"/>
    <cellStyle name="Moneda 3 7 11" xfId="24588" xr:uid="{00000000-0005-0000-0000-0000B7490000}"/>
    <cellStyle name="Moneda 3 7 11 2" xfId="37767" xr:uid="{00000000-0005-0000-0000-0000B8490000}"/>
    <cellStyle name="Moneda 3 7 12" xfId="34740" xr:uid="{00000000-0005-0000-0000-0000B9490000}"/>
    <cellStyle name="Moneda 3 7 13" xfId="25246" xr:uid="{00000000-0005-0000-0000-0000BA490000}"/>
    <cellStyle name="Moneda 3 7 14" xfId="21552" xr:uid="{00000000-0005-0000-0000-0000BB490000}"/>
    <cellStyle name="Moneda 3 7 2" xfId="12994" xr:uid="{00000000-0005-0000-0000-0000BC490000}"/>
    <cellStyle name="Moneda 3 7 2 2" xfId="17020" xr:uid="{00000000-0005-0000-0000-0000BD490000}"/>
    <cellStyle name="Moneda 3 7 2 2 2" xfId="30211" xr:uid="{00000000-0005-0000-0000-0000BE490000}"/>
    <cellStyle name="Moneda 3 7 2 3" xfId="18300" xr:uid="{00000000-0005-0000-0000-0000BF490000}"/>
    <cellStyle name="Moneda 3 7 2 3 2" xfId="31491" xr:uid="{00000000-0005-0000-0000-0000C0490000}"/>
    <cellStyle name="Moneda 3 7 2 4" xfId="19586" xr:uid="{00000000-0005-0000-0000-0000C1490000}"/>
    <cellStyle name="Moneda 3 7 2 4 2" xfId="32777" xr:uid="{00000000-0005-0000-0000-0000C2490000}"/>
    <cellStyle name="Moneda 3 7 2 5" xfId="20890" xr:uid="{00000000-0005-0000-0000-0000C3490000}"/>
    <cellStyle name="Moneda 3 7 2 5 2" xfId="34079" xr:uid="{00000000-0005-0000-0000-0000C4490000}"/>
    <cellStyle name="Moneda 3 7 2 6" xfId="35604" xr:uid="{00000000-0005-0000-0000-0000C5490000}"/>
    <cellStyle name="Moneda 3 7 2 7" xfId="26185" xr:uid="{00000000-0005-0000-0000-0000C6490000}"/>
    <cellStyle name="Moneda 3 7 2 8" xfId="22416" xr:uid="{00000000-0005-0000-0000-0000C7490000}"/>
    <cellStyle name="Moneda 3 7 3" xfId="14043" xr:uid="{00000000-0005-0000-0000-0000C8490000}"/>
    <cellStyle name="Moneda 3 7 3 2" xfId="21135" xr:uid="{00000000-0005-0000-0000-0000C9490000}"/>
    <cellStyle name="Moneda 3 7 3 2 2" xfId="34324" xr:uid="{00000000-0005-0000-0000-0000CA490000}"/>
    <cellStyle name="Moneda 3 7 3 3" xfId="35849" xr:uid="{00000000-0005-0000-0000-0000CB490000}"/>
    <cellStyle name="Moneda 3 7 3 4" xfId="27234" xr:uid="{00000000-0005-0000-0000-0000CC490000}"/>
    <cellStyle name="Moneda 3 7 3 5" xfId="22661" xr:uid="{00000000-0005-0000-0000-0000CD490000}"/>
    <cellStyle name="Moneda 3 7 4" xfId="15099" xr:uid="{00000000-0005-0000-0000-0000CE490000}"/>
    <cellStyle name="Moneda 3 7 4 2" xfId="36089" xr:uid="{00000000-0005-0000-0000-0000CF490000}"/>
    <cellStyle name="Moneda 3 7 4 3" xfId="28290" xr:uid="{00000000-0005-0000-0000-0000D0490000}"/>
    <cellStyle name="Moneda 3 7 4 4" xfId="22901" xr:uid="{00000000-0005-0000-0000-0000D1490000}"/>
    <cellStyle name="Moneda 3 7 5" xfId="16155" xr:uid="{00000000-0005-0000-0000-0000D2490000}"/>
    <cellStyle name="Moneda 3 7 5 2" xfId="36319" xr:uid="{00000000-0005-0000-0000-0000D3490000}"/>
    <cellStyle name="Moneda 3 7 5 3" xfId="29346" xr:uid="{00000000-0005-0000-0000-0000D4490000}"/>
    <cellStyle name="Moneda 3 7 5 4" xfId="23131" xr:uid="{00000000-0005-0000-0000-0000D5490000}"/>
    <cellStyle name="Moneda 3 7 6" xfId="17436" xr:uid="{00000000-0005-0000-0000-0000D6490000}"/>
    <cellStyle name="Moneda 3 7 6 2" xfId="36574" xr:uid="{00000000-0005-0000-0000-0000D7490000}"/>
    <cellStyle name="Moneda 3 7 6 3" xfId="30627" xr:uid="{00000000-0005-0000-0000-0000D8490000}"/>
    <cellStyle name="Moneda 3 7 6 4" xfId="23395" xr:uid="{00000000-0005-0000-0000-0000D9490000}"/>
    <cellStyle name="Moneda 3 7 7" xfId="18722" xr:uid="{00000000-0005-0000-0000-0000DA490000}"/>
    <cellStyle name="Moneda 3 7 7 2" xfId="36829" xr:uid="{00000000-0005-0000-0000-0000DB490000}"/>
    <cellStyle name="Moneda 3 7 7 3" xfId="31913" xr:uid="{00000000-0005-0000-0000-0000DC490000}"/>
    <cellStyle name="Moneda 3 7 7 4" xfId="23650" xr:uid="{00000000-0005-0000-0000-0000DD490000}"/>
    <cellStyle name="Moneda 3 7 8" xfId="20026" xr:uid="{00000000-0005-0000-0000-0000DE490000}"/>
    <cellStyle name="Moneda 3 7 8 2" xfId="37058" xr:uid="{00000000-0005-0000-0000-0000DF490000}"/>
    <cellStyle name="Moneda 3 7 8 3" xfId="33215" xr:uid="{00000000-0005-0000-0000-0000E0490000}"/>
    <cellStyle name="Moneda 3 7 8 4" xfId="23879" xr:uid="{00000000-0005-0000-0000-0000E1490000}"/>
    <cellStyle name="Moneda 3 7 9" xfId="24108" xr:uid="{00000000-0005-0000-0000-0000E2490000}"/>
    <cellStyle name="Moneda 3 7 9 2" xfId="37287" xr:uid="{00000000-0005-0000-0000-0000E3490000}"/>
    <cellStyle name="Moneda 3 8" xfId="12061" xr:uid="{00000000-0005-0000-0000-0000E4490000}"/>
    <cellStyle name="Moneda 3 8 10" xfId="25253" xr:uid="{00000000-0005-0000-0000-0000E5490000}"/>
    <cellStyle name="Moneda 3 8 11" xfId="21559" xr:uid="{00000000-0005-0000-0000-0000E6490000}"/>
    <cellStyle name="Moneda 3 8 2" xfId="13001" xr:uid="{00000000-0005-0000-0000-0000E7490000}"/>
    <cellStyle name="Moneda 3 8 2 2" xfId="26192" xr:uid="{00000000-0005-0000-0000-0000E8490000}"/>
    <cellStyle name="Moneda 3 8 3" xfId="14050" xr:uid="{00000000-0005-0000-0000-0000E9490000}"/>
    <cellStyle name="Moneda 3 8 3 2" xfId="27241" xr:uid="{00000000-0005-0000-0000-0000EA490000}"/>
    <cellStyle name="Moneda 3 8 4" xfId="15106" xr:uid="{00000000-0005-0000-0000-0000EB490000}"/>
    <cellStyle name="Moneda 3 8 4 2" xfId="28297" xr:uid="{00000000-0005-0000-0000-0000EC490000}"/>
    <cellStyle name="Moneda 3 8 5" xfId="16162" xr:uid="{00000000-0005-0000-0000-0000ED490000}"/>
    <cellStyle name="Moneda 3 8 5 2" xfId="29353" xr:uid="{00000000-0005-0000-0000-0000EE490000}"/>
    <cellStyle name="Moneda 3 8 6" xfId="17443" xr:uid="{00000000-0005-0000-0000-0000EF490000}"/>
    <cellStyle name="Moneda 3 8 6 2" xfId="30634" xr:uid="{00000000-0005-0000-0000-0000F0490000}"/>
    <cellStyle name="Moneda 3 8 7" xfId="18729" xr:uid="{00000000-0005-0000-0000-0000F1490000}"/>
    <cellStyle name="Moneda 3 8 7 2" xfId="31920" xr:uid="{00000000-0005-0000-0000-0000F2490000}"/>
    <cellStyle name="Moneda 3 8 8" xfId="20033" xr:uid="{00000000-0005-0000-0000-0000F3490000}"/>
    <cellStyle name="Moneda 3 8 8 2" xfId="33222" xr:uid="{00000000-0005-0000-0000-0000F4490000}"/>
    <cellStyle name="Moneda 3 8 9" xfId="34747" xr:uid="{00000000-0005-0000-0000-0000F5490000}"/>
    <cellStyle name="Moneda 3 9" xfId="12157" xr:uid="{00000000-0005-0000-0000-0000F6490000}"/>
    <cellStyle name="Moneda 3 9 10" xfId="25349" xr:uid="{00000000-0005-0000-0000-0000F7490000}"/>
    <cellStyle name="Moneda 3 9 11" xfId="21655" xr:uid="{00000000-0005-0000-0000-0000F8490000}"/>
    <cellStyle name="Moneda 3 9 2" xfId="13097" xr:uid="{00000000-0005-0000-0000-0000F9490000}"/>
    <cellStyle name="Moneda 3 9 2 2" xfId="26288" xr:uid="{00000000-0005-0000-0000-0000FA490000}"/>
    <cellStyle name="Moneda 3 9 3" xfId="14146" xr:uid="{00000000-0005-0000-0000-0000FB490000}"/>
    <cellStyle name="Moneda 3 9 3 2" xfId="27337" xr:uid="{00000000-0005-0000-0000-0000FC490000}"/>
    <cellStyle name="Moneda 3 9 4" xfId="15202" xr:uid="{00000000-0005-0000-0000-0000FD490000}"/>
    <cellStyle name="Moneda 3 9 4 2" xfId="28393" xr:uid="{00000000-0005-0000-0000-0000FE490000}"/>
    <cellStyle name="Moneda 3 9 5" xfId="16258" xr:uid="{00000000-0005-0000-0000-0000FF490000}"/>
    <cellStyle name="Moneda 3 9 5 2" xfId="29449" xr:uid="{00000000-0005-0000-0000-0000004A0000}"/>
    <cellStyle name="Moneda 3 9 6" xfId="17539" xr:uid="{00000000-0005-0000-0000-0000014A0000}"/>
    <cellStyle name="Moneda 3 9 6 2" xfId="30730" xr:uid="{00000000-0005-0000-0000-0000024A0000}"/>
    <cellStyle name="Moneda 3 9 7" xfId="18825" xr:uid="{00000000-0005-0000-0000-0000034A0000}"/>
    <cellStyle name="Moneda 3 9 7 2" xfId="32016" xr:uid="{00000000-0005-0000-0000-0000044A0000}"/>
    <cellStyle name="Moneda 3 9 8" xfId="20129" xr:uid="{00000000-0005-0000-0000-0000054A0000}"/>
    <cellStyle name="Moneda 3 9 8 2" xfId="33318" xr:uid="{00000000-0005-0000-0000-0000064A0000}"/>
    <cellStyle name="Moneda 3 9 9" xfId="34843" xr:uid="{00000000-0005-0000-0000-0000074A0000}"/>
    <cellStyle name="Moneda 30" xfId="23249" xr:uid="{00000000-0005-0000-0000-0000084A0000}"/>
    <cellStyle name="Moneda 30 2" xfId="36434" xr:uid="{00000000-0005-0000-0000-0000094A0000}"/>
    <cellStyle name="Moneda 31" xfId="23251" xr:uid="{00000000-0005-0000-0000-00000A4A0000}"/>
    <cellStyle name="Moneda 31 2" xfId="36436" xr:uid="{00000000-0005-0000-0000-00000B4A0000}"/>
    <cellStyle name="Moneda 32" xfId="23261" xr:uid="{00000000-0005-0000-0000-00000C4A0000}"/>
    <cellStyle name="Moneda 32 2" xfId="36441" xr:uid="{00000000-0005-0000-0000-00000D4A0000}"/>
    <cellStyle name="Moneda 33" xfId="23272" xr:uid="{00000000-0005-0000-0000-00000E4A0000}"/>
    <cellStyle name="Moneda 33 2" xfId="36452" xr:uid="{00000000-0005-0000-0000-00000F4A0000}"/>
    <cellStyle name="Moneda 34" xfId="23501" xr:uid="{00000000-0005-0000-0000-0000104A0000}"/>
    <cellStyle name="Moneda 34 2" xfId="36680" xr:uid="{00000000-0005-0000-0000-0000114A0000}"/>
    <cellStyle name="Moneda 35" xfId="23504" xr:uid="{00000000-0005-0000-0000-0000124A0000}"/>
    <cellStyle name="Moneda 35 2" xfId="36683" xr:uid="{00000000-0005-0000-0000-0000134A0000}"/>
    <cellStyle name="Moneda 36" xfId="23509" xr:uid="{00000000-0005-0000-0000-0000144A0000}"/>
    <cellStyle name="Moneda 36 2" xfId="36688" xr:uid="{00000000-0005-0000-0000-0000154A0000}"/>
    <cellStyle name="Moneda 37" xfId="23513" xr:uid="{00000000-0005-0000-0000-0000164A0000}"/>
    <cellStyle name="Moneda 37 2" xfId="36692" xr:uid="{00000000-0005-0000-0000-0000174A0000}"/>
    <cellStyle name="Moneda 38" xfId="23516" xr:uid="{00000000-0005-0000-0000-0000184A0000}"/>
    <cellStyle name="Moneda 38 2" xfId="36695" xr:uid="{00000000-0005-0000-0000-0000194A0000}"/>
    <cellStyle name="Moneda 39" xfId="23527" xr:uid="{00000000-0005-0000-0000-00001A4A0000}"/>
    <cellStyle name="Moneda 39 2" xfId="36706" xr:uid="{00000000-0005-0000-0000-00001B4A0000}"/>
    <cellStyle name="Moneda 4" xfId="10" xr:uid="{00000000-0005-0000-0000-00001C4A0000}"/>
    <cellStyle name="Moneda 4 10" xfId="1600" xr:uid="{00000000-0005-0000-0000-00001D4A0000}"/>
    <cellStyle name="Moneda 4 10 10" xfId="18471" xr:uid="{00000000-0005-0000-0000-00001E4A0000}"/>
    <cellStyle name="Moneda 4 10 10 2" xfId="31662" xr:uid="{00000000-0005-0000-0000-00001F4A0000}"/>
    <cellStyle name="Moneda 4 10 11" xfId="19775" xr:uid="{00000000-0005-0000-0000-0000204A0000}"/>
    <cellStyle name="Moneda 4 10 11 2" xfId="32964" xr:uid="{00000000-0005-0000-0000-0000214A0000}"/>
    <cellStyle name="Moneda 4 10 12" xfId="34489" xr:uid="{00000000-0005-0000-0000-0000224A0000}"/>
    <cellStyle name="Moneda 4 10 13" xfId="24890" xr:uid="{00000000-0005-0000-0000-0000234A0000}"/>
    <cellStyle name="Moneda 4 10 14" xfId="21301" xr:uid="{00000000-0005-0000-0000-0000244A0000}"/>
    <cellStyle name="Moneda 4 10 2" xfId="6828" xr:uid="{00000000-0005-0000-0000-0000254A0000}"/>
    <cellStyle name="Moneda 4 10 2 10" xfId="25074" xr:uid="{00000000-0005-0000-0000-0000264A0000}"/>
    <cellStyle name="Moneda 4 10 2 11" xfId="21387" xr:uid="{00000000-0005-0000-0000-0000274A0000}"/>
    <cellStyle name="Moneda 4 10 2 2" xfId="12829" xr:uid="{00000000-0005-0000-0000-0000284A0000}"/>
    <cellStyle name="Moneda 4 10 2 2 2" xfId="26020" xr:uid="{00000000-0005-0000-0000-0000294A0000}"/>
    <cellStyle name="Moneda 4 10 2 3" xfId="13878" xr:uid="{00000000-0005-0000-0000-00002A4A0000}"/>
    <cellStyle name="Moneda 4 10 2 3 2" xfId="27069" xr:uid="{00000000-0005-0000-0000-00002B4A0000}"/>
    <cellStyle name="Moneda 4 10 2 4" xfId="14934" xr:uid="{00000000-0005-0000-0000-00002C4A0000}"/>
    <cellStyle name="Moneda 4 10 2 4 2" xfId="28125" xr:uid="{00000000-0005-0000-0000-00002D4A0000}"/>
    <cellStyle name="Moneda 4 10 2 5" xfId="15990" xr:uid="{00000000-0005-0000-0000-00002E4A0000}"/>
    <cellStyle name="Moneda 4 10 2 5 2" xfId="29181" xr:uid="{00000000-0005-0000-0000-00002F4A0000}"/>
    <cellStyle name="Moneda 4 10 2 6" xfId="17271" xr:uid="{00000000-0005-0000-0000-0000304A0000}"/>
    <cellStyle name="Moneda 4 10 2 6 2" xfId="30462" xr:uid="{00000000-0005-0000-0000-0000314A0000}"/>
    <cellStyle name="Moneda 4 10 2 7" xfId="18557" xr:uid="{00000000-0005-0000-0000-0000324A0000}"/>
    <cellStyle name="Moneda 4 10 2 7 2" xfId="31748" xr:uid="{00000000-0005-0000-0000-0000334A0000}"/>
    <cellStyle name="Moneda 4 10 2 8" xfId="19861" xr:uid="{00000000-0005-0000-0000-0000344A0000}"/>
    <cellStyle name="Moneda 4 10 2 8 2" xfId="33050" xr:uid="{00000000-0005-0000-0000-0000354A0000}"/>
    <cellStyle name="Moneda 4 10 2 9" xfId="34575" xr:uid="{00000000-0005-0000-0000-0000364A0000}"/>
    <cellStyle name="Moneda 4 10 3" xfId="9296" xr:uid="{00000000-0005-0000-0000-0000374A0000}"/>
    <cellStyle name="Moneda 4 10 3 10" xfId="25102" xr:uid="{00000000-0005-0000-0000-0000384A0000}"/>
    <cellStyle name="Moneda 4 10 3 11" xfId="21415" xr:uid="{00000000-0005-0000-0000-0000394A0000}"/>
    <cellStyle name="Moneda 4 10 3 2" xfId="12857" xr:uid="{00000000-0005-0000-0000-00003A4A0000}"/>
    <cellStyle name="Moneda 4 10 3 2 2" xfId="26048" xr:uid="{00000000-0005-0000-0000-00003B4A0000}"/>
    <cellStyle name="Moneda 4 10 3 3" xfId="13906" xr:uid="{00000000-0005-0000-0000-00003C4A0000}"/>
    <cellStyle name="Moneda 4 10 3 3 2" xfId="27097" xr:uid="{00000000-0005-0000-0000-00003D4A0000}"/>
    <cellStyle name="Moneda 4 10 3 4" xfId="14962" xr:uid="{00000000-0005-0000-0000-00003E4A0000}"/>
    <cellStyle name="Moneda 4 10 3 4 2" xfId="28153" xr:uid="{00000000-0005-0000-0000-00003F4A0000}"/>
    <cellStyle name="Moneda 4 10 3 5" xfId="16018" xr:uid="{00000000-0005-0000-0000-0000404A0000}"/>
    <cellStyle name="Moneda 4 10 3 5 2" xfId="29209" xr:uid="{00000000-0005-0000-0000-0000414A0000}"/>
    <cellStyle name="Moneda 4 10 3 6" xfId="17299" xr:uid="{00000000-0005-0000-0000-0000424A0000}"/>
    <cellStyle name="Moneda 4 10 3 6 2" xfId="30490" xr:uid="{00000000-0005-0000-0000-0000434A0000}"/>
    <cellStyle name="Moneda 4 10 3 7" xfId="18585" xr:uid="{00000000-0005-0000-0000-0000444A0000}"/>
    <cellStyle name="Moneda 4 10 3 7 2" xfId="31776" xr:uid="{00000000-0005-0000-0000-0000454A0000}"/>
    <cellStyle name="Moneda 4 10 3 8" xfId="19889" xr:uid="{00000000-0005-0000-0000-0000464A0000}"/>
    <cellStyle name="Moneda 4 10 3 8 2" xfId="33078" xr:uid="{00000000-0005-0000-0000-0000474A0000}"/>
    <cellStyle name="Moneda 4 10 3 9" xfId="34603" xr:uid="{00000000-0005-0000-0000-0000484A0000}"/>
    <cellStyle name="Moneda 4 10 4" xfId="5778" xr:uid="{00000000-0005-0000-0000-0000494A0000}"/>
    <cellStyle name="Moneda 4 10 4 10" xfId="25057" xr:uid="{00000000-0005-0000-0000-00004A4A0000}"/>
    <cellStyle name="Moneda 4 10 4 11" xfId="21371" xr:uid="{00000000-0005-0000-0000-00004B4A0000}"/>
    <cellStyle name="Moneda 4 10 4 2" xfId="12813" xr:uid="{00000000-0005-0000-0000-00004C4A0000}"/>
    <cellStyle name="Moneda 4 10 4 2 2" xfId="26004" xr:uid="{00000000-0005-0000-0000-00004D4A0000}"/>
    <cellStyle name="Moneda 4 10 4 3" xfId="13862" xr:uid="{00000000-0005-0000-0000-00004E4A0000}"/>
    <cellStyle name="Moneda 4 10 4 3 2" xfId="27053" xr:uid="{00000000-0005-0000-0000-00004F4A0000}"/>
    <cellStyle name="Moneda 4 10 4 4" xfId="14918" xr:uid="{00000000-0005-0000-0000-0000504A0000}"/>
    <cellStyle name="Moneda 4 10 4 4 2" xfId="28109" xr:uid="{00000000-0005-0000-0000-0000514A0000}"/>
    <cellStyle name="Moneda 4 10 4 5" xfId="15974" xr:uid="{00000000-0005-0000-0000-0000524A0000}"/>
    <cellStyle name="Moneda 4 10 4 5 2" xfId="29165" xr:uid="{00000000-0005-0000-0000-0000534A0000}"/>
    <cellStyle name="Moneda 4 10 4 6" xfId="17255" xr:uid="{00000000-0005-0000-0000-0000544A0000}"/>
    <cellStyle name="Moneda 4 10 4 6 2" xfId="30446" xr:uid="{00000000-0005-0000-0000-0000554A0000}"/>
    <cellStyle name="Moneda 4 10 4 7" xfId="18541" xr:uid="{00000000-0005-0000-0000-0000564A0000}"/>
    <cellStyle name="Moneda 4 10 4 7 2" xfId="31732" xr:uid="{00000000-0005-0000-0000-0000574A0000}"/>
    <cellStyle name="Moneda 4 10 4 8" xfId="19845" xr:uid="{00000000-0005-0000-0000-0000584A0000}"/>
    <cellStyle name="Moneda 4 10 4 8 2" xfId="33034" xr:uid="{00000000-0005-0000-0000-0000594A0000}"/>
    <cellStyle name="Moneda 4 10 4 9" xfId="34559" xr:uid="{00000000-0005-0000-0000-00005A4A0000}"/>
    <cellStyle name="Moneda 4 10 5" xfId="12743" xr:uid="{00000000-0005-0000-0000-00005B4A0000}"/>
    <cellStyle name="Moneda 4 10 5 2" xfId="25934" xr:uid="{00000000-0005-0000-0000-00005C4A0000}"/>
    <cellStyle name="Moneda 4 10 6" xfId="13792" xr:uid="{00000000-0005-0000-0000-00005D4A0000}"/>
    <cellStyle name="Moneda 4 10 6 2" xfId="26983" xr:uid="{00000000-0005-0000-0000-00005E4A0000}"/>
    <cellStyle name="Moneda 4 10 7" xfId="14848" xr:uid="{00000000-0005-0000-0000-00005F4A0000}"/>
    <cellStyle name="Moneda 4 10 7 2" xfId="28039" xr:uid="{00000000-0005-0000-0000-0000604A0000}"/>
    <cellStyle name="Moneda 4 10 8" xfId="15904" xr:uid="{00000000-0005-0000-0000-0000614A0000}"/>
    <cellStyle name="Moneda 4 10 8 2" xfId="29095" xr:uid="{00000000-0005-0000-0000-0000624A0000}"/>
    <cellStyle name="Moneda 4 10 9" xfId="17185" xr:uid="{00000000-0005-0000-0000-0000634A0000}"/>
    <cellStyle name="Moneda 4 10 9 2" xfId="30376" xr:uid="{00000000-0005-0000-0000-0000644A0000}"/>
    <cellStyle name="Moneda 4 11" xfId="1774" xr:uid="{00000000-0005-0000-0000-0000654A0000}"/>
    <cellStyle name="Moneda 4 11 10" xfId="18473" xr:uid="{00000000-0005-0000-0000-0000664A0000}"/>
    <cellStyle name="Moneda 4 11 10 2" xfId="31664" xr:uid="{00000000-0005-0000-0000-0000674A0000}"/>
    <cellStyle name="Moneda 4 11 11" xfId="19777" xr:uid="{00000000-0005-0000-0000-0000684A0000}"/>
    <cellStyle name="Moneda 4 11 11 2" xfId="32966" xr:uid="{00000000-0005-0000-0000-0000694A0000}"/>
    <cellStyle name="Moneda 4 11 12" xfId="34491" xr:uid="{00000000-0005-0000-0000-00006A4A0000}"/>
    <cellStyle name="Moneda 4 11 13" xfId="24892" xr:uid="{00000000-0005-0000-0000-00006B4A0000}"/>
    <cellStyle name="Moneda 4 11 14" xfId="21303" xr:uid="{00000000-0005-0000-0000-00006C4A0000}"/>
    <cellStyle name="Moneda 4 11 2" xfId="6829" xr:uid="{00000000-0005-0000-0000-00006D4A0000}"/>
    <cellStyle name="Moneda 4 11 2 10" xfId="25075" xr:uid="{00000000-0005-0000-0000-00006E4A0000}"/>
    <cellStyle name="Moneda 4 11 2 11" xfId="21388" xr:uid="{00000000-0005-0000-0000-00006F4A0000}"/>
    <cellStyle name="Moneda 4 11 2 2" xfId="12830" xr:uid="{00000000-0005-0000-0000-0000704A0000}"/>
    <cellStyle name="Moneda 4 11 2 2 2" xfId="26021" xr:uid="{00000000-0005-0000-0000-0000714A0000}"/>
    <cellStyle name="Moneda 4 11 2 3" xfId="13879" xr:uid="{00000000-0005-0000-0000-0000724A0000}"/>
    <cellStyle name="Moneda 4 11 2 3 2" xfId="27070" xr:uid="{00000000-0005-0000-0000-0000734A0000}"/>
    <cellStyle name="Moneda 4 11 2 4" xfId="14935" xr:uid="{00000000-0005-0000-0000-0000744A0000}"/>
    <cellStyle name="Moneda 4 11 2 4 2" xfId="28126" xr:uid="{00000000-0005-0000-0000-0000754A0000}"/>
    <cellStyle name="Moneda 4 11 2 5" xfId="15991" xr:uid="{00000000-0005-0000-0000-0000764A0000}"/>
    <cellStyle name="Moneda 4 11 2 5 2" xfId="29182" xr:uid="{00000000-0005-0000-0000-0000774A0000}"/>
    <cellStyle name="Moneda 4 11 2 6" xfId="17272" xr:uid="{00000000-0005-0000-0000-0000784A0000}"/>
    <cellStyle name="Moneda 4 11 2 6 2" xfId="30463" xr:uid="{00000000-0005-0000-0000-0000794A0000}"/>
    <cellStyle name="Moneda 4 11 2 7" xfId="18558" xr:uid="{00000000-0005-0000-0000-00007A4A0000}"/>
    <cellStyle name="Moneda 4 11 2 7 2" xfId="31749" xr:uid="{00000000-0005-0000-0000-00007B4A0000}"/>
    <cellStyle name="Moneda 4 11 2 8" xfId="19862" xr:uid="{00000000-0005-0000-0000-00007C4A0000}"/>
    <cellStyle name="Moneda 4 11 2 8 2" xfId="33051" xr:uid="{00000000-0005-0000-0000-00007D4A0000}"/>
    <cellStyle name="Moneda 4 11 2 9" xfId="34576" xr:uid="{00000000-0005-0000-0000-00007E4A0000}"/>
    <cellStyle name="Moneda 4 11 3" xfId="9297" xr:uid="{00000000-0005-0000-0000-00007F4A0000}"/>
    <cellStyle name="Moneda 4 11 3 10" xfId="25103" xr:uid="{00000000-0005-0000-0000-0000804A0000}"/>
    <cellStyle name="Moneda 4 11 3 11" xfId="21416" xr:uid="{00000000-0005-0000-0000-0000814A0000}"/>
    <cellStyle name="Moneda 4 11 3 2" xfId="12858" xr:uid="{00000000-0005-0000-0000-0000824A0000}"/>
    <cellStyle name="Moneda 4 11 3 2 2" xfId="26049" xr:uid="{00000000-0005-0000-0000-0000834A0000}"/>
    <cellStyle name="Moneda 4 11 3 3" xfId="13907" xr:uid="{00000000-0005-0000-0000-0000844A0000}"/>
    <cellStyle name="Moneda 4 11 3 3 2" xfId="27098" xr:uid="{00000000-0005-0000-0000-0000854A0000}"/>
    <cellStyle name="Moneda 4 11 3 4" xfId="14963" xr:uid="{00000000-0005-0000-0000-0000864A0000}"/>
    <cellStyle name="Moneda 4 11 3 4 2" xfId="28154" xr:uid="{00000000-0005-0000-0000-0000874A0000}"/>
    <cellStyle name="Moneda 4 11 3 5" xfId="16019" xr:uid="{00000000-0005-0000-0000-0000884A0000}"/>
    <cellStyle name="Moneda 4 11 3 5 2" xfId="29210" xr:uid="{00000000-0005-0000-0000-0000894A0000}"/>
    <cellStyle name="Moneda 4 11 3 6" xfId="17300" xr:uid="{00000000-0005-0000-0000-00008A4A0000}"/>
    <cellStyle name="Moneda 4 11 3 6 2" xfId="30491" xr:uid="{00000000-0005-0000-0000-00008B4A0000}"/>
    <cellStyle name="Moneda 4 11 3 7" xfId="18586" xr:uid="{00000000-0005-0000-0000-00008C4A0000}"/>
    <cellStyle name="Moneda 4 11 3 7 2" xfId="31777" xr:uid="{00000000-0005-0000-0000-00008D4A0000}"/>
    <cellStyle name="Moneda 4 11 3 8" xfId="19890" xr:uid="{00000000-0005-0000-0000-00008E4A0000}"/>
    <cellStyle name="Moneda 4 11 3 8 2" xfId="33079" xr:uid="{00000000-0005-0000-0000-00008F4A0000}"/>
    <cellStyle name="Moneda 4 11 3 9" xfId="34604" xr:uid="{00000000-0005-0000-0000-0000904A0000}"/>
    <cellStyle name="Moneda 4 11 4" xfId="5952" xr:uid="{00000000-0005-0000-0000-0000914A0000}"/>
    <cellStyle name="Moneda 4 11 4 10" xfId="25059" xr:uid="{00000000-0005-0000-0000-0000924A0000}"/>
    <cellStyle name="Moneda 4 11 4 11" xfId="21373" xr:uid="{00000000-0005-0000-0000-0000934A0000}"/>
    <cellStyle name="Moneda 4 11 4 2" xfId="12815" xr:uid="{00000000-0005-0000-0000-0000944A0000}"/>
    <cellStyle name="Moneda 4 11 4 2 2" xfId="26006" xr:uid="{00000000-0005-0000-0000-0000954A0000}"/>
    <cellStyle name="Moneda 4 11 4 3" xfId="13864" xr:uid="{00000000-0005-0000-0000-0000964A0000}"/>
    <cellStyle name="Moneda 4 11 4 3 2" xfId="27055" xr:uid="{00000000-0005-0000-0000-0000974A0000}"/>
    <cellStyle name="Moneda 4 11 4 4" xfId="14920" xr:uid="{00000000-0005-0000-0000-0000984A0000}"/>
    <cellStyle name="Moneda 4 11 4 4 2" xfId="28111" xr:uid="{00000000-0005-0000-0000-0000994A0000}"/>
    <cellStyle name="Moneda 4 11 4 5" xfId="15976" xr:uid="{00000000-0005-0000-0000-00009A4A0000}"/>
    <cellStyle name="Moneda 4 11 4 5 2" xfId="29167" xr:uid="{00000000-0005-0000-0000-00009B4A0000}"/>
    <cellStyle name="Moneda 4 11 4 6" xfId="17257" xr:uid="{00000000-0005-0000-0000-00009C4A0000}"/>
    <cellStyle name="Moneda 4 11 4 6 2" xfId="30448" xr:uid="{00000000-0005-0000-0000-00009D4A0000}"/>
    <cellStyle name="Moneda 4 11 4 7" xfId="18543" xr:uid="{00000000-0005-0000-0000-00009E4A0000}"/>
    <cellStyle name="Moneda 4 11 4 7 2" xfId="31734" xr:uid="{00000000-0005-0000-0000-00009F4A0000}"/>
    <cellStyle name="Moneda 4 11 4 8" xfId="19847" xr:uid="{00000000-0005-0000-0000-0000A04A0000}"/>
    <cellStyle name="Moneda 4 11 4 8 2" xfId="33036" xr:uid="{00000000-0005-0000-0000-0000A14A0000}"/>
    <cellStyle name="Moneda 4 11 4 9" xfId="34561" xr:uid="{00000000-0005-0000-0000-0000A24A0000}"/>
    <cellStyle name="Moneda 4 11 5" xfId="12745" xr:uid="{00000000-0005-0000-0000-0000A34A0000}"/>
    <cellStyle name="Moneda 4 11 5 2" xfId="25936" xr:uid="{00000000-0005-0000-0000-0000A44A0000}"/>
    <cellStyle name="Moneda 4 11 6" xfId="13794" xr:uid="{00000000-0005-0000-0000-0000A54A0000}"/>
    <cellStyle name="Moneda 4 11 6 2" xfId="26985" xr:uid="{00000000-0005-0000-0000-0000A64A0000}"/>
    <cellStyle name="Moneda 4 11 7" xfId="14850" xr:uid="{00000000-0005-0000-0000-0000A74A0000}"/>
    <cellStyle name="Moneda 4 11 7 2" xfId="28041" xr:uid="{00000000-0005-0000-0000-0000A84A0000}"/>
    <cellStyle name="Moneda 4 11 8" xfId="15906" xr:uid="{00000000-0005-0000-0000-0000A94A0000}"/>
    <cellStyle name="Moneda 4 11 8 2" xfId="29097" xr:uid="{00000000-0005-0000-0000-0000AA4A0000}"/>
    <cellStyle name="Moneda 4 11 9" xfId="17187" xr:uid="{00000000-0005-0000-0000-0000AB4A0000}"/>
    <cellStyle name="Moneda 4 11 9 2" xfId="30378" xr:uid="{00000000-0005-0000-0000-0000AC4A0000}"/>
    <cellStyle name="Moneda 4 12" xfId="1948" xr:uid="{00000000-0005-0000-0000-0000AD4A0000}"/>
    <cellStyle name="Moneda 4 12 10" xfId="18475" xr:uid="{00000000-0005-0000-0000-0000AE4A0000}"/>
    <cellStyle name="Moneda 4 12 10 2" xfId="31666" xr:uid="{00000000-0005-0000-0000-0000AF4A0000}"/>
    <cellStyle name="Moneda 4 12 11" xfId="19779" xr:uid="{00000000-0005-0000-0000-0000B04A0000}"/>
    <cellStyle name="Moneda 4 12 11 2" xfId="32968" xr:uid="{00000000-0005-0000-0000-0000B14A0000}"/>
    <cellStyle name="Moneda 4 12 12" xfId="34493" xr:uid="{00000000-0005-0000-0000-0000B24A0000}"/>
    <cellStyle name="Moneda 4 12 13" xfId="24894" xr:uid="{00000000-0005-0000-0000-0000B34A0000}"/>
    <cellStyle name="Moneda 4 12 14" xfId="21305" xr:uid="{00000000-0005-0000-0000-0000B44A0000}"/>
    <cellStyle name="Moneda 4 12 2" xfId="6830" xr:uid="{00000000-0005-0000-0000-0000B54A0000}"/>
    <cellStyle name="Moneda 4 12 2 10" xfId="25076" xr:uid="{00000000-0005-0000-0000-0000B64A0000}"/>
    <cellStyle name="Moneda 4 12 2 11" xfId="21389" xr:uid="{00000000-0005-0000-0000-0000B74A0000}"/>
    <cellStyle name="Moneda 4 12 2 2" xfId="12831" xr:uid="{00000000-0005-0000-0000-0000B84A0000}"/>
    <cellStyle name="Moneda 4 12 2 2 2" xfId="26022" xr:uid="{00000000-0005-0000-0000-0000B94A0000}"/>
    <cellStyle name="Moneda 4 12 2 3" xfId="13880" xr:uid="{00000000-0005-0000-0000-0000BA4A0000}"/>
    <cellStyle name="Moneda 4 12 2 3 2" xfId="27071" xr:uid="{00000000-0005-0000-0000-0000BB4A0000}"/>
    <cellStyle name="Moneda 4 12 2 4" xfId="14936" xr:uid="{00000000-0005-0000-0000-0000BC4A0000}"/>
    <cellStyle name="Moneda 4 12 2 4 2" xfId="28127" xr:uid="{00000000-0005-0000-0000-0000BD4A0000}"/>
    <cellStyle name="Moneda 4 12 2 5" xfId="15992" xr:uid="{00000000-0005-0000-0000-0000BE4A0000}"/>
    <cellStyle name="Moneda 4 12 2 5 2" xfId="29183" xr:uid="{00000000-0005-0000-0000-0000BF4A0000}"/>
    <cellStyle name="Moneda 4 12 2 6" xfId="17273" xr:uid="{00000000-0005-0000-0000-0000C04A0000}"/>
    <cellStyle name="Moneda 4 12 2 6 2" xfId="30464" xr:uid="{00000000-0005-0000-0000-0000C14A0000}"/>
    <cellStyle name="Moneda 4 12 2 7" xfId="18559" xr:uid="{00000000-0005-0000-0000-0000C24A0000}"/>
    <cellStyle name="Moneda 4 12 2 7 2" xfId="31750" xr:uid="{00000000-0005-0000-0000-0000C34A0000}"/>
    <cellStyle name="Moneda 4 12 2 8" xfId="19863" xr:uid="{00000000-0005-0000-0000-0000C44A0000}"/>
    <cellStyle name="Moneda 4 12 2 8 2" xfId="33052" xr:uid="{00000000-0005-0000-0000-0000C54A0000}"/>
    <cellStyle name="Moneda 4 12 2 9" xfId="34577" xr:uid="{00000000-0005-0000-0000-0000C64A0000}"/>
    <cellStyle name="Moneda 4 12 3" xfId="9298" xr:uid="{00000000-0005-0000-0000-0000C74A0000}"/>
    <cellStyle name="Moneda 4 12 3 10" xfId="25104" xr:uid="{00000000-0005-0000-0000-0000C84A0000}"/>
    <cellStyle name="Moneda 4 12 3 11" xfId="21417" xr:uid="{00000000-0005-0000-0000-0000C94A0000}"/>
    <cellStyle name="Moneda 4 12 3 2" xfId="12859" xr:uid="{00000000-0005-0000-0000-0000CA4A0000}"/>
    <cellStyle name="Moneda 4 12 3 2 2" xfId="26050" xr:uid="{00000000-0005-0000-0000-0000CB4A0000}"/>
    <cellStyle name="Moneda 4 12 3 3" xfId="13908" xr:uid="{00000000-0005-0000-0000-0000CC4A0000}"/>
    <cellStyle name="Moneda 4 12 3 3 2" xfId="27099" xr:uid="{00000000-0005-0000-0000-0000CD4A0000}"/>
    <cellStyle name="Moneda 4 12 3 4" xfId="14964" xr:uid="{00000000-0005-0000-0000-0000CE4A0000}"/>
    <cellStyle name="Moneda 4 12 3 4 2" xfId="28155" xr:uid="{00000000-0005-0000-0000-0000CF4A0000}"/>
    <cellStyle name="Moneda 4 12 3 5" xfId="16020" xr:uid="{00000000-0005-0000-0000-0000D04A0000}"/>
    <cellStyle name="Moneda 4 12 3 5 2" xfId="29211" xr:uid="{00000000-0005-0000-0000-0000D14A0000}"/>
    <cellStyle name="Moneda 4 12 3 6" xfId="17301" xr:uid="{00000000-0005-0000-0000-0000D24A0000}"/>
    <cellStyle name="Moneda 4 12 3 6 2" xfId="30492" xr:uid="{00000000-0005-0000-0000-0000D34A0000}"/>
    <cellStyle name="Moneda 4 12 3 7" xfId="18587" xr:uid="{00000000-0005-0000-0000-0000D44A0000}"/>
    <cellStyle name="Moneda 4 12 3 7 2" xfId="31778" xr:uid="{00000000-0005-0000-0000-0000D54A0000}"/>
    <cellStyle name="Moneda 4 12 3 8" xfId="19891" xr:uid="{00000000-0005-0000-0000-0000D64A0000}"/>
    <cellStyle name="Moneda 4 12 3 8 2" xfId="33080" xr:uid="{00000000-0005-0000-0000-0000D74A0000}"/>
    <cellStyle name="Moneda 4 12 3 9" xfId="34605" xr:uid="{00000000-0005-0000-0000-0000D84A0000}"/>
    <cellStyle name="Moneda 4 12 4" xfId="6126" xr:uid="{00000000-0005-0000-0000-0000D94A0000}"/>
    <cellStyle name="Moneda 4 12 4 10" xfId="25061" xr:uid="{00000000-0005-0000-0000-0000DA4A0000}"/>
    <cellStyle name="Moneda 4 12 4 11" xfId="21375" xr:uid="{00000000-0005-0000-0000-0000DB4A0000}"/>
    <cellStyle name="Moneda 4 12 4 2" xfId="12817" xr:uid="{00000000-0005-0000-0000-0000DC4A0000}"/>
    <cellStyle name="Moneda 4 12 4 2 2" xfId="26008" xr:uid="{00000000-0005-0000-0000-0000DD4A0000}"/>
    <cellStyle name="Moneda 4 12 4 3" xfId="13866" xr:uid="{00000000-0005-0000-0000-0000DE4A0000}"/>
    <cellStyle name="Moneda 4 12 4 3 2" xfId="27057" xr:uid="{00000000-0005-0000-0000-0000DF4A0000}"/>
    <cellStyle name="Moneda 4 12 4 4" xfId="14922" xr:uid="{00000000-0005-0000-0000-0000E04A0000}"/>
    <cellStyle name="Moneda 4 12 4 4 2" xfId="28113" xr:uid="{00000000-0005-0000-0000-0000E14A0000}"/>
    <cellStyle name="Moneda 4 12 4 5" xfId="15978" xr:uid="{00000000-0005-0000-0000-0000E24A0000}"/>
    <cellStyle name="Moneda 4 12 4 5 2" xfId="29169" xr:uid="{00000000-0005-0000-0000-0000E34A0000}"/>
    <cellStyle name="Moneda 4 12 4 6" xfId="17259" xr:uid="{00000000-0005-0000-0000-0000E44A0000}"/>
    <cellStyle name="Moneda 4 12 4 6 2" xfId="30450" xr:uid="{00000000-0005-0000-0000-0000E54A0000}"/>
    <cellStyle name="Moneda 4 12 4 7" xfId="18545" xr:uid="{00000000-0005-0000-0000-0000E64A0000}"/>
    <cellStyle name="Moneda 4 12 4 7 2" xfId="31736" xr:uid="{00000000-0005-0000-0000-0000E74A0000}"/>
    <cellStyle name="Moneda 4 12 4 8" xfId="19849" xr:uid="{00000000-0005-0000-0000-0000E84A0000}"/>
    <cellStyle name="Moneda 4 12 4 8 2" xfId="33038" xr:uid="{00000000-0005-0000-0000-0000E94A0000}"/>
    <cellStyle name="Moneda 4 12 4 9" xfId="34563" xr:uid="{00000000-0005-0000-0000-0000EA4A0000}"/>
    <cellStyle name="Moneda 4 12 5" xfId="12747" xr:uid="{00000000-0005-0000-0000-0000EB4A0000}"/>
    <cellStyle name="Moneda 4 12 5 2" xfId="25938" xr:uid="{00000000-0005-0000-0000-0000EC4A0000}"/>
    <cellStyle name="Moneda 4 12 6" xfId="13796" xr:uid="{00000000-0005-0000-0000-0000ED4A0000}"/>
    <cellStyle name="Moneda 4 12 6 2" xfId="26987" xr:uid="{00000000-0005-0000-0000-0000EE4A0000}"/>
    <cellStyle name="Moneda 4 12 7" xfId="14852" xr:uid="{00000000-0005-0000-0000-0000EF4A0000}"/>
    <cellStyle name="Moneda 4 12 7 2" xfId="28043" xr:uid="{00000000-0005-0000-0000-0000F04A0000}"/>
    <cellStyle name="Moneda 4 12 8" xfId="15908" xr:uid="{00000000-0005-0000-0000-0000F14A0000}"/>
    <cellStyle name="Moneda 4 12 8 2" xfId="29099" xr:uid="{00000000-0005-0000-0000-0000F24A0000}"/>
    <cellStyle name="Moneda 4 12 9" xfId="17189" xr:uid="{00000000-0005-0000-0000-0000F34A0000}"/>
    <cellStyle name="Moneda 4 12 9 2" xfId="30380" xr:uid="{00000000-0005-0000-0000-0000F44A0000}"/>
    <cellStyle name="Moneda 4 13" xfId="2124" xr:uid="{00000000-0005-0000-0000-0000F54A0000}"/>
    <cellStyle name="Moneda 4 13 10" xfId="18478" xr:uid="{00000000-0005-0000-0000-0000F64A0000}"/>
    <cellStyle name="Moneda 4 13 10 2" xfId="31669" xr:uid="{00000000-0005-0000-0000-0000F74A0000}"/>
    <cellStyle name="Moneda 4 13 11" xfId="19782" xr:uid="{00000000-0005-0000-0000-0000F84A0000}"/>
    <cellStyle name="Moneda 4 13 11 2" xfId="32971" xr:uid="{00000000-0005-0000-0000-0000F94A0000}"/>
    <cellStyle name="Moneda 4 13 12" xfId="34496" xr:uid="{00000000-0005-0000-0000-0000FA4A0000}"/>
    <cellStyle name="Moneda 4 13 13" xfId="24898" xr:uid="{00000000-0005-0000-0000-0000FB4A0000}"/>
    <cellStyle name="Moneda 4 13 14" xfId="21308" xr:uid="{00000000-0005-0000-0000-0000FC4A0000}"/>
    <cellStyle name="Moneda 4 13 2" xfId="6831" xr:uid="{00000000-0005-0000-0000-0000FD4A0000}"/>
    <cellStyle name="Moneda 4 13 2 10" xfId="25077" xr:uid="{00000000-0005-0000-0000-0000FE4A0000}"/>
    <cellStyle name="Moneda 4 13 2 11" xfId="21390" xr:uid="{00000000-0005-0000-0000-0000FF4A0000}"/>
    <cellStyle name="Moneda 4 13 2 2" xfId="12832" xr:uid="{00000000-0005-0000-0000-0000004B0000}"/>
    <cellStyle name="Moneda 4 13 2 2 2" xfId="26023" xr:uid="{00000000-0005-0000-0000-0000014B0000}"/>
    <cellStyle name="Moneda 4 13 2 3" xfId="13881" xr:uid="{00000000-0005-0000-0000-0000024B0000}"/>
    <cellStyle name="Moneda 4 13 2 3 2" xfId="27072" xr:uid="{00000000-0005-0000-0000-0000034B0000}"/>
    <cellStyle name="Moneda 4 13 2 4" xfId="14937" xr:uid="{00000000-0005-0000-0000-0000044B0000}"/>
    <cellStyle name="Moneda 4 13 2 4 2" xfId="28128" xr:uid="{00000000-0005-0000-0000-0000054B0000}"/>
    <cellStyle name="Moneda 4 13 2 5" xfId="15993" xr:uid="{00000000-0005-0000-0000-0000064B0000}"/>
    <cellStyle name="Moneda 4 13 2 5 2" xfId="29184" xr:uid="{00000000-0005-0000-0000-0000074B0000}"/>
    <cellStyle name="Moneda 4 13 2 6" xfId="17274" xr:uid="{00000000-0005-0000-0000-0000084B0000}"/>
    <cellStyle name="Moneda 4 13 2 6 2" xfId="30465" xr:uid="{00000000-0005-0000-0000-0000094B0000}"/>
    <cellStyle name="Moneda 4 13 2 7" xfId="18560" xr:uid="{00000000-0005-0000-0000-00000A4B0000}"/>
    <cellStyle name="Moneda 4 13 2 7 2" xfId="31751" xr:uid="{00000000-0005-0000-0000-00000B4B0000}"/>
    <cellStyle name="Moneda 4 13 2 8" xfId="19864" xr:uid="{00000000-0005-0000-0000-00000C4B0000}"/>
    <cellStyle name="Moneda 4 13 2 8 2" xfId="33053" xr:uid="{00000000-0005-0000-0000-00000D4B0000}"/>
    <cellStyle name="Moneda 4 13 2 9" xfId="34578" xr:uid="{00000000-0005-0000-0000-00000E4B0000}"/>
    <cellStyle name="Moneda 4 13 3" xfId="9299" xr:uid="{00000000-0005-0000-0000-00000F4B0000}"/>
    <cellStyle name="Moneda 4 13 3 10" xfId="25105" xr:uid="{00000000-0005-0000-0000-0000104B0000}"/>
    <cellStyle name="Moneda 4 13 3 11" xfId="21418" xr:uid="{00000000-0005-0000-0000-0000114B0000}"/>
    <cellStyle name="Moneda 4 13 3 2" xfId="12860" xr:uid="{00000000-0005-0000-0000-0000124B0000}"/>
    <cellStyle name="Moneda 4 13 3 2 2" xfId="26051" xr:uid="{00000000-0005-0000-0000-0000134B0000}"/>
    <cellStyle name="Moneda 4 13 3 3" xfId="13909" xr:uid="{00000000-0005-0000-0000-0000144B0000}"/>
    <cellStyle name="Moneda 4 13 3 3 2" xfId="27100" xr:uid="{00000000-0005-0000-0000-0000154B0000}"/>
    <cellStyle name="Moneda 4 13 3 4" xfId="14965" xr:uid="{00000000-0005-0000-0000-0000164B0000}"/>
    <cellStyle name="Moneda 4 13 3 4 2" xfId="28156" xr:uid="{00000000-0005-0000-0000-0000174B0000}"/>
    <cellStyle name="Moneda 4 13 3 5" xfId="16021" xr:uid="{00000000-0005-0000-0000-0000184B0000}"/>
    <cellStyle name="Moneda 4 13 3 5 2" xfId="29212" xr:uid="{00000000-0005-0000-0000-0000194B0000}"/>
    <cellStyle name="Moneda 4 13 3 6" xfId="17302" xr:uid="{00000000-0005-0000-0000-00001A4B0000}"/>
    <cellStyle name="Moneda 4 13 3 6 2" xfId="30493" xr:uid="{00000000-0005-0000-0000-00001B4B0000}"/>
    <cellStyle name="Moneda 4 13 3 7" xfId="18588" xr:uid="{00000000-0005-0000-0000-00001C4B0000}"/>
    <cellStyle name="Moneda 4 13 3 7 2" xfId="31779" xr:uid="{00000000-0005-0000-0000-00001D4B0000}"/>
    <cellStyle name="Moneda 4 13 3 8" xfId="19892" xr:uid="{00000000-0005-0000-0000-00001E4B0000}"/>
    <cellStyle name="Moneda 4 13 3 8 2" xfId="33081" xr:uid="{00000000-0005-0000-0000-00001F4B0000}"/>
    <cellStyle name="Moneda 4 13 3 9" xfId="34606" xr:uid="{00000000-0005-0000-0000-0000204B0000}"/>
    <cellStyle name="Moneda 4 13 4" xfId="6300" xr:uid="{00000000-0005-0000-0000-0000214B0000}"/>
    <cellStyle name="Moneda 4 13 4 10" xfId="25063" xr:uid="{00000000-0005-0000-0000-0000224B0000}"/>
    <cellStyle name="Moneda 4 13 4 11" xfId="21377" xr:uid="{00000000-0005-0000-0000-0000234B0000}"/>
    <cellStyle name="Moneda 4 13 4 2" xfId="12819" xr:uid="{00000000-0005-0000-0000-0000244B0000}"/>
    <cellStyle name="Moneda 4 13 4 2 2" xfId="26010" xr:uid="{00000000-0005-0000-0000-0000254B0000}"/>
    <cellStyle name="Moneda 4 13 4 3" xfId="13868" xr:uid="{00000000-0005-0000-0000-0000264B0000}"/>
    <cellStyle name="Moneda 4 13 4 3 2" xfId="27059" xr:uid="{00000000-0005-0000-0000-0000274B0000}"/>
    <cellStyle name="Moneda 4 13 4 4" xfId="14924" xr:uid="{00000000-0005-0000-0000-0000284B0000}"/>
    <cellStyle name="Moneda 4 13 4 4 2" xfId="28115" xr:uid="{00000000-0005-0000-0000-0000294B0000}"/>
    <cellStyle name="Moneda 4 13 4 5" xfId="15980" xr:uid="{00000000-0005-0000-0000-00002A4B0000}"/>
    <cellStyle name="Moneda 4 13 4 5 2" xfId="29171" xr:uid="{00000000-0005-0000-0000-00002B4B0000}"/>
    <cellStyle name="Moneda 4 13 4 6" xfId="17261" xr:uid="{00000000-0005-0000-0000-00002C4B0000}"/>
    <cellStyle name="Moneda 4 13 4 6 2" xfId="30452" xr:uid="{00000000-0005-0000-0000-00002D4B0000}"/>
    <cellStyle name="Moneda 4 13 4 7" xfId="18547" xr:uid="{00000000-0005-0000-0000-00002E4B0000}"/>
    <cellStyle name="Moneda 4 13 4 7 2" xfId="31738" xr:uid="{00000000-0005-0000-0000-00002F4B0000}"/>
    <cellStyle name="Moneda 4 13 4 8" xfId="19851" xr:uid="{00000000-0005-0000-0000-0000304B0000}"/>
    <cellStyle name="Moneda 4 13 4 8 2" xfId="33040" xr:uid="{00000000-0005-0000-0000-0000314B0000}"/>
    <cellStyle name="Moneda 4 13 4 9" xfId="34565" xr:uid="{00000000-0005-0000-0000-0000324B0000}"/>
    <cellStyle name="Moneda 4 13 5" xfId="12750" xr:uid="{00000000-0005-0000-0000-0000334B0000}"/>
    <cellStyle name="Moneda 4 13 5 2" xfId="25941" xr:uid="{00000000-0005-0000-0000-0000344B0000}"/>
    <cellStyle name="Moneda 4 13 6" xfId="13799" xr:uid="{00000000-0005-0000-0000-0000354B0000}"/>
    <cellStyle name="Moneda 4 13 6 2" xfId="26990" xr:uid="{00000000-0005-0000-0000-0000364B0000}"/>
    <cellStyle name="Moneda 4 13 7" xfId="14855" xr:uid="{00000000-0005-0000-0000-0000374B0000}"/>
    <cellStyle name="Moneda 4 13 7 2" xfId="28046" xr:uid="{00000000-0005-0000-0000-0000384B0000}"/>
    <cellStyle name="Moneda 4 13 8" xfId="15911" xr:uid="{00000000-0005-0000-0000-0000394B0000}"/>
    <cellStyle name="Moneda 4 13 8 2" xfId="29102" xr:uid="{00000000-0005-0000-0000-00003A4B0000}"/>
    <cellStyle name="Moneda 4 13 9" xfId="17192" xr:uid="{00000000-0005-0000-0000-00003B4B0000}"/>
    <cellStyle name="Moneda 4 13 9 2" xfId="30383" xr:uid="{00000000-0005-0000-0000-00003C4B0000}"/>
    <cellStyle name="Moneda 4 14" xfId="2298" xr:uid="{00000000-0005-0000-0000-00003D4B0000}"/>
    <cellStyle name="Moneda 4 14 10" xfId="34498" xr:uid="{00000000-0005-0000-0000-00003E4B0000}"/>
    <cellStyle name="Moneda 4 14 11" xfId="24900" xr:uid="{00000000-0005-0000-0000-00003F4B0000}"/>
    <cellStyle name="Moneda 4 14 12" xfId="21310" xr:uid="{00000000-0005-0000-0000-0000404B0000}"/>
    <cellStyle name="Moneda 4 14 2" xfId="6476" xr:uid="{00000000-0005-0000-0000-0000414B0000}"/>
    <cellStyle name="Moneda 4 14 2 10" xfId="25066" xr:uid="{00000000-0005-0000-0000-0000424B0000}"/>
    <cellStyle name="Moneda 4 14 2 11" xfId="21380" xr:uid="{00000000-0005-0000-0000-0000434B0000}"/>
    <cellStyle name="Moneda 4 14 2 2" xfId="12822" xr:uid="{00000000-0005-0000-0000-0000444B0000}"/>
    <cellStyle name="Moneda 4 14 2 2 2" xfId="26013" xr:uid="{00000000-0005-0000-0000-0000454B0000}"/>
    <cellStyle name="Moneda 4 14 2 3" xfId="13871" xr:uid="{00000000-0005-0000-0000-0000464B0000}"/>
    <cellStyle name="Moneda 4 14 2 3 2" xfId="27062" xr:uid="{00000000-0005-0000-0000-0000474B0000}"/>
    <cellStyle name="Moneda 4 14 2 4" xfId="14927" xr:uid="{00000000-0005-0000-0000-0000484B0000}"/>
    <cellStyle name="Moneda 4 14 2 4 2" xfId="28118" xr:uid="{00000000-0005-0000-0000-0000494B0000}"/>
    <cellStyle name="Moneda 4 14 2 5" xfId="15983" xr:uid="{00000000-0005-0000-0000-00004A4B0000}"/>
    <cellStyle name="Moneda 4 14 2 5 2" xfId="29174" xr:uid="{00000000-0005-0000-0000-00004B4B0000}"/>
    <cellStyle name="Moneda 4 14 2 6" xfId="17264" xr:uid="{00000000-0005-0000-0000-00004C4B0000}"/>
    <cellStyle name="Moneda 4 14 2 6 2" xfId="30455" xr:uid="{00000000-0005-0000-0000-00004D4B0000}"/>
    <cellStyle name="Moneda 4 14 2 7" xfId="18550" xr:uid="{00000000-0005-0000-0000-00004E4B0000}"/>
    <cellStyle name="Moneda 4 14 2 7 2" xfId="31741" xr:uid="{00000000-0005-0000-0000-00004F4B0000}"/>
    <cellStyle name="Moneda 4 14 2 8" xfId="19854" xr:uid="{00000000-0005-0000-0000-0000504B0000}"/>
    <cellStyle name="Moneda 4 14 2 8 2" xfId="33043" xr:uid="{00000000-0005-0000-0000-0000514B0000}"/>
    <cellStyle name="Moneda 4 14 2 9" xfId="34568" xr:uid="{00000000-0005-0000-0000-0000524B0000}"/>
    <cellStyle name="Moneda 4 14 3" xfId="12752" xr:uid="{00000000-0005-0000-0000-0000534B0000}"/>
    <cellStyle name="Moneda 4 14 3 2" xfId="25943" xr:uid="{00000000-0005-0000-0000-0000544B0000}"/>
    <cellStyle name="Moneda 4 14 4" xfId="13801" xr:uid="{00000000-0005-0000-0000-0000554B0000}"/>
    <cellStyle name="Moneda 4 14 4 2" xfId="26992" xr:uid="{00000000-0005-0000-0000-0000564B0000}"/>
    <cellStyle name="Moneda 4 14 5" xfId="14857" xr:uid="{00000000-0005-0000-0000-0000574B0000}"/>
    <cellStyle name="Moneda 4 14 5 2" xfId="28048" xr:uid="{00000000-0005-0000-0000-0000584B0000}"/>
    <cellStyle name="Moneda 4 14 6" xfId="15913" xr:uid="{00000000-0005-0000-0000-0000594B0000}"/>
    <cellStyle name="Moneda 4 14 6 2" xfId="29104" xr:uid="{00000000-0005-0000-0000-00005A4B0000}"/>
    <cellStyle name="Moneda 4 14 7" xfId="17194" xr:uid="{00000000-0005-0000-0000-00005B4B0000}"/>
    <cellStyle name="Moneda 4 14 7 2" xfId="30385" xr:uid="{00000000-0005-0000-0000-00005C4B0000}"/>
    <cellStyle name="Moneda 4 14 8" xfId="18480" xr:uid="{00000000-0005-0000-0000-00005D4B0000}"/>
    <cellStyle name="Moneda 4 14 8 2" xfId="31671" xr:uid="{00000000-0005-0000-0000-00005E4B0000}"/>
    <cellStyle name="Moneda 4 14 9" xfId="19784" xr:uid="{00000000-0005-0000-0000-00005F4B0000}"/>
    <cellStyle name="Moneda 4 14 9 2" xfId="32973" xr:uid="{00000000-0005-0000-0000-0000604B0000}"/>
    <cellStyle name="Moneda 4 15" xfId="3189" xr:uid="{00000000-0005-0000-0000-0000614B0000}"/>
    <cellStyle name="Moneda 4 15 10" xfId="18485" xr:uid="{00000000-0005-0000-0000-0000624B0000}"/>
    <cellStyle name="Moneda 4 15 10 2" xfId="31676" xr:uid="{00000000-0005-0000-0000-0000634B0000}"/>
    <cellStyle name="Moneda 4 15 11" xfId="19789" xr:uid="{00000000-0005-0000-0000-0000644B0000}"/>
    <cellStyle name="Moneda 4 15 11 2" xfId="32978" xr:uid="{00000000-0005-0000-0000-0000654B0000}"/>
    <cellStyle name="Moneda 4 15 12" xfId="34503" xr:uid="{00000000-0005-0000-0000-0000664B0000}"/>
    <cellStyle name="Moneda 4 15 13" xfId="24907" xr:uid="{00000000-0005-0000-0000-0000674B0000}"/>
    <cellStyle name="Moneda 4 15 14" xfId="21315" xr:uid="{00000000-0005-0000-0000-0000684B0000}"/>
    <cellStyle name="Moneda 4 15 2" xfId="6832" xr:uid="{00000000-0005-0000-0000-0000694B0000}"/>
    <cellStyle name="Moneda 4 15 2 10" xfId="25078" xr:uid="{00000000-0005-0000-0000-00006A4B0000}"/>
    <cellStyle name="Moneda 4 15 2 11" xfId="21391" xr:uid="{00000000-0005-0000-0000-00006B4B0000}"/>
    <cellStyle name="Moneda 4 15 2 2" xfId="12833" xr:uid="{00000000-0005-0000-0000-00006C4B0000}"/>
    <cellStyle name="Moneda 4 15 2 2 2" xfId="26024" xr:uid="{00000000-0005-0000-0000-00006D4B0000}"/>
    <cellStyle name="Moneda 4 15 2 3" xfId="13882" xr:uid="{00000000-0005-0000-0000-00006E4B0000}"/>
    <cellStyle name="Moneda 4 15 2 3 2" xfId="27073" xr:uid="{00000000-0005-0000-0000-00006F4B0000}"/>
    <cellStyle name="Moneda 4 15 2 4" xfId="14938" xr:uid="{00000000-0005-0000-0000-0000704B0000}"/>
    <cellStyle name="Moneda 4 15 2 4 2" xfId="28129" xr:uid="{00000000-0005-0000-0000-0000714B0000}"/>
    <cellStyle name="Moneda 4 15 2 5" xfId="15994" xr:uid="{00000000-0005-0000-0000-0000724B0000}"/>
    <cellStyle name="Moneda 4 15 2 5 2" xfId="29185" xr:uid="{00000000-0005-0000-0000-0000734B0000}"/>
    <cellStyle name="Moneda 4 15 2 6" xfId="17275" xr:uid="{00000000-0005-0000-0000-0000744B0000}"/>
    <cellStyle name="Moneda 4 15 2 6 2" xfId="30466" xr:uid="{00000000-0005-0000-0000-0000754B0000}"/>
    <cellStyle name="Moneda 4 15 2 7" xfId="18561" xr:uid="{00000000-0005-0000-0000-0000764B0000}"/>
    <cellStyle name="Moneda 4 15 2 7 2" xfId="31752" xr:uid="{00000000-0005-0000-0000-0000774B0000}"/>
    <cellStyle name="Moneda 4 15 2 8" xfId="19865" xr:uid="{00000000-0005-0000-0000-0000784B0000}"/>
    <cellStyle name="Moneda 4 15 2 8 2" xfId="33054" xr:uid="{00000000-0005-0000-0000-0000794B0000}"/>
    <cellStyle name="Moneda 4 15 2 9" xfId="34579" xr:uid="{00000000-0005-0000-0000-00007A4B0000}"/>
    <cellStyle name="Moneda 4 15 3" xfId="9300" xr:uid="{00000000-0005-0000-0000-00007B4B0000}"/>
    <cellStyle name="Moneda 4 15 3 10" xfId="25106" xr:uid="{00000000-0005-0000-0000-00007C4B0000}"/>
    <cellStyle name="Moneda 4 15 3 11" xfId="21419" xr:uid="{00000000-0005-0000-0000-00007D4B0000}"/>
    <cellStyle name="Moneda 4 15 3 2" xfId="12861" xr:uid="{00000000-0005-0000-0000-00007E4B0000}"/>
    <cellStyle name="Moneda 4 15 3 2 2" xfId="26052" xr:uid="{00000000-0005-0000-0000-00007F4B0000}"/>
    <cellStyle name="Moneda 4 15 3 3" xfId="13910" xr:uid="{00000000-0005-0000-0000-0000804B0000}"/>
    <cellStyle name="Moneda 4 15 3 3 2" xfId="27101" xr:uid="{00000000-0005-0000-0000-0000814B0000}"/>
    <cellStyle name="Moneda 4 15 3 4" xfId="14966" xr:uid="{00000000-0005-0000-0000-0000824B0000}"/>
    <cellStyle name="Moneda 4 15 3 4 2" xfId="28157" xr:uid="{00000000-0005-0000-0000-0000834B0000}"/>
    <cellStyle name="Moneda 4 15 3 5" xfId="16022" xr:uid="{00000000-0005-0000-0000-0000844B0000}"/>
    <cellStyle name="Moneda 4 15 3 5 2" xfId="29213" xr:uid="{00000000-0005-0000-0000-0000854B0000}"/>
    <cellStyle name="Moneda 4 15 3 6" xfId="17303" xr:uid="{00000000-0005-0000-0000-0000864B0000}"/>
    <cellStyle name="Moneda 4 15 3 6 2" xfId="30494" xr:uid="{00000000-0005-0000-0000-0000874B0000}"/>
    <cellStyle name="Moneda 4 15 3 7" xfId="18589" xr:uid="{00000000-0005-0000-0000-0000884B0000}"/>
    <cellStyle name="Moneda 4 15 3 7 2" xfId="31780" xr:uid="{00000000-0005-0000-0000-0000894B0000}"/>
    <cellStyle name="Moneda 4 15 3 8" xfId="19893" xr:uid="{00000000-0005-0000-0000-00008A4B0000}"/>
    <cellStyle name="Moneda 4 15 3 8 2" xfId="33082" xr:uid="{00000000-0005-0000-0000-00008B4B0000}"/>
    <cellStyle name="Moneda 4 15 3 9" xfId="34607" xr:uid="{00000000-0005-0000-0000-00008C4B0000}"/>
    <cellStyle name="Moneda 4 15 4" xfId="6478" xr:uid="{00000000-0005-0000-0000-00008D4B0000}"/>
    <cellStyle name="Moneda 4 15 4 10" xfId="25068" xr:uid="{00000000-0005-0000-0000-00008E4B0000}"/>
    <cellStyle name="Moneda 4 15 4 11" xfId="21381" xr:uid="{00000000-0005-0000-0000-00008F4B0000}"/>
    <cellStyle name="Moneda 4 15 4 2" xfId="12823" xr:uid="{00000000-0005-0000-0000-0000904B0000}"/>
    <cellStyle name="Moneda 4 15 4 2 2" xfId="26014" xr:uid="{00000000-0005-0000-0000-0000914B0000}"/>
    <cellStyle name="Moneda 4 15 4 3" xfId="13872" xr:uid="{00000000-0005-0000-0000-0000924B0000}"/>
    <cellStyle name="Moneda 4 15 4 3 2" xfId="27063" xr:uid="{00000000-0005-0000-0000-0000934B0000}"/>
    <cellStyle name="Moneda 4 15 4 4" xfId="14928" xr:uid="{00000000-0005-0000-0000-0000944B0000}"/>
    <cellStyle name="Moneda 4 15 4 4 2" xfId="28119" xr:uid="{00000000-0005-0000-0000-0000954B0000}"/>
    <cellStyle name="Moneda 4 15 4 5" xfId="15984" xr:uid="{00000000-0005-0000-0000-0000964B0000}"/>
    <cellStyle name="Moneda 4 15 4 5 2" xfId="29175" xr:uid="{00000000-0005-0000-0000-0000974B0000}"/>
    <cellStyle name="Moneda 4 15 4 6" xfId="17265" xr:uid="{00000000-0005-0000-0000-0000984B0000}"/>
    <cellStyle name="Moneda 4 15 4 6 2" xfId="30456" xr:uid="{00000000-0005-0000-0000-0000994B0000}"/>
    <cellStyle name="Moneda 4 15 4 7" xfId="18551" xr:uid="{00000000-0005-0000-0000-00009A4B0000}"/>
    <cellStyle name="Moneda 4 15 4 7 2" xfId="31742" xr:uid="{00000000-0005-0000-0000-00009B4B0000}"/>
    <cellStyle name="Moneda 4 15 4 8" xfId="19855" xr:uid="{00000000-0005-0000-0000-00009C4B0000}"/>
    <cellStyle name="Moneda 4 15 4 8 2" xfId="33044" xr:uid="{00000000-0005-0000-0000-00009D4B0000}"/>
    <cellStyle name="Moneda 4 15 4 9" xfId="34569" xr:uid="{00000000-0005-0000-0000-00009E4B0000}"/>
    <cellStyle name="Moneda 4 15 5" xfId="12757" xr:uid="{00000000-0005-0000-0000-00009F4B0000}"/>
    <cellStyle name="Moneda 4 15 5 2" xfId="25948" xr:uid="{00000000-0005-0000-0000-0000A04B0000}"/>
    <cellStyle name="Moneda 4 15 6" xfId="13806" xr:uid="{00000000-0005-0000-0000-0000A14B0000}"/>
    <cellStyle name="Moneda 4 15 6 2" xfId="26997" xr:uid="{00000000-0005-0000-0000-0000A24B0000}"/>
    <cellStyle name="Moneda 4 15 7" xfId="14862" xr:uid="{00000000-0005-0000-0000-0000A34B0000}"/>
    <cellStyle name="Moneda 4 15 7 2" xfId="28053" xr:uid="{00000000-0005-0000-0000-0000A44B0000}"/>
    <cellStyle name="Moneda 4 15 8" xfId="15918" xr:uid="{00000000-0005-0000-0000-0000A54B0000}"/>
    <cellStyle name="Moneda 4 15 8 2" xfId="29109" xr:uid="{00000000-0005-0000-0000-0000A64B0000}"/>
    <cellStyle name="Moneda 4 15 9" xfId="17199" xr:uid="{00000000-0005-0000-0000-0000A74B0000}"/>
    <cellStyle name="Moneda 4 15 9 2" xfId="30390" xr:uid="{00000000-0005-0000-0000-0000A84B0000}"/>
    <cellStyle name="Moneda 4 16" xfId="6652" xr:uid="{00000000-0005-0000-0000-0000A94B0000}"/>
    <cellStyle name="Moneda 4 16 10" xfId="19857" xr:uid="{00000000-0005-0000-0000-0000AA4B0000}"/>
    <cellStyle name="Moneda 4 16 10 2" xfId="33046" xr:uid="{00000000-0005-0000-0000-0000AB4B0000}"/>
    <cellStyle name="Moneda 4 16 11" xfId="34571" xr:uid="{00000000-0005-0000-0000-0000AC4B0000}"/>
    <cellStyle name="Moneda 4 16 12" xfId="25070" xr:uid="{00000000-0005-0000-0000-0000AD4B0000}"/>
    <cellStyle name="Moneda 4 16 13" xfId="21383" xr:uid="{00000000-0005-0000-0000-0000AE4B0000}"/>
    <cellStyle name="Moneda 4 16 2" xfId="6833" xr:uid="{00000000-0005-0000-0000-0000AF4B0000}"/>
    <cellStyle name="Moneda 4 16 2 10" xfId="25079" xr:uid="{00000000-0005-0000-0000-0000B04B0000}"/>
    <cellStyle name="Moneda 4 16 2 11" xfId="21392" xr:uid="{00000000-0005-0000-0000-0000B14B0000}"/>
    <cellStyle name="Moneda 4 16 2 2" xfId="12834" xr:uid="{00000000-0005-0000-0000-0000B24B0000}"/>
    <cellStyle name="Moneda 4 16 2 2 2" xfId="26025" xr:uid="{00000000-0005-0000-0000-0000B34B0000}"/>
    <cellStyle name="Moneda 4 16 2 3" xfId="13883" xr:uid="{00000000-0005-0000-0000-0000B44B0000}"/>
    <cellStyle name="Moneda 4 16 2 3 2" xfId="27074" xr:uid="{00000000-0005-0000-0000-0000B54B0000}"/>
    <cellStyle name="Moneda 4 16 2 4" xfId="14939" xr:uid="{00000000-0005-0000-0000-0000B64B0000}"/>
    <cellStyle name="Moneda 4 16 2 4 2" xfId="28130" xr:uid="{00000000-0005-0000-0000-0000B74B0000}"/>
    <cellStyle name="Moneda 4 16 2 5" xfId="15995" xr:uid="{00000000-0005-0000-0000-0000B84B0000}"/>
    <cellStyle name="Moneda 4 16 2 5 2" xfId="29186" xr:uid="{00000000-0005-0000-0000-0000B94B0000}"/>
    <cellStyle name="Moneda 4 16 2 6" xfId="17276" xr:uid="{00000000-0005-0000-0000-0000BA4B0000}"/>
    <cellStyle name="Moneda 4 16 2 6 2" xfId="30467" xr:uid="{00000000-0005-0000-0000-0000BB4B0000}"/>
    <cellStyle name="Moneda 4 16 2 7" xfId="18562" xr:uid="{00000000-0005-0000-0000-0000BC4B0000}"/>
    <cellStyle name="Moneda 4 16 2 7 2" xfId="31753" xr:uid="{00000000-0005-0000-0000-0000BD4B0000}"/>
    <cellStyle name="Moneda 4 16 2 8" xfId="19866" xr:uid="{00000000-0005-0000-0000-0000BE4B0000}"/>
    <cellStyle name="Moneda 4 16 2 8 2" xfId="33055" xr:uid="{00000000-0005-0000-0000-0000BF4B0000}"/>
    <cellStyle name="Moneda 4 16 2 9" xfId="34580" xr:uid="{00000000-0005-0000-0000-0000C04B0000}"/>
    <cellStyle name="Moneda 4 16 3" xfId="9301" xr:uid="{00000000-0005-0000-0000-0000C14B0000}"/>
    <cellStyle name="Moneda 4 16 3 10" xfId="25107" xr:uid="{00000000-0005-0000-0000-0000C24B0000}"/>
    <cellStyle name="Moneda 4 16 3 11" xfId="21420" xr:uid="{00000000-0005-0000-0000-0000C34B0000}"/>
    <cellStyle name="Moneda 4 16 3 2" xfId="12862" xr:uid="{00000000-0005-0000-0000-0000C44B0000}"/>
    <cellStyle name="Moneda 4 16 3 2 2" xfId="26053" xr:uid="{00000000-0005-0000-0000-0000C54B0000}"/>
    <cellStyle name="Moneda 4 16 3 3" xfId="13911" xr:uid="{00000000-0005-0000-0000-0000C64B0000}"/>
    <cellStyle name="Moneda 4 16 3 3 2" xfId="27102" xr:uid="{00000000-0005-0000-0000-0000C74B0000}"/>
    <cellStyle name="Moneda 4 16 3 4" xfId="14967" xr:uid="{00000000-0005-0000-0000-0000C84B0000}"/>
    <cellStyle name="Moneda 4 16 3 4 2" xfId="28158" xr:uid="{00000000-0005-0000-0000-0000C94B0000}"/>
    <cellStyle name="Moneda 4 16 3 5" xfId="16023" xr:uid="{00000000-0005-0000-0000-0000CA4B0000}"/>
    <cellStyle name="Moneda 4 16 3 5 2" xfId="29214" xr:uid="{00000000-0005-0000-0000-0000CB4B0000}"/>
    <cellStyle name="Moneda 4 16 3 6" xfId="17304" xr:uid="{00000000-0005-0000-0000-0000CC4B0000}"/>
    <cellStyle name="Moneda 4 16 3 6 2" xfId="30495" xr:uid="{00000000-0005-0000-0000-0000CD4B0000}"/>
    <cellStyle name="Moneda 4 16 3 7" xfId="18590" xr:uid="{00000000-0005-0000-0000-0000CE4B0000}"/>
    <cellStyle name="Moneda 4 16 3 7 2" xfId="31781" xr:uid="{00000000-0005-0000-0000-0000CF4B0000}"/>
    <cellStyle name="Moneda 4 16 3 8" xfId="19894" xr:uid="{00000000-0005-0000-0000-0000D04B0000}"/>
    <cellStyle name="Moneda 4 16 3 8 2" xfId="33083" xr:uid="{00000000-0005-0000-0000-0000D14B0000}"/>
    <cellStyle name="Moneda 4 16 3 9" xfId="34608" xr:uid="{00000000-0005-0000-0000-0000D24B0000}"/>
    <cellStyle name="Moneda 4 16 4" xfId="12825" xr:uid="{00000000-0005-0000-0000-0000D34B0000}"/>
    <cellStyle name="Moneda 4 16 4 2" xfId="26016" xr:uid="{00000000-0005-0000-0000-0000D44B0000}"/>
    <cellStyle name="Moneda 4 16 5" xfId="13874" xr:uid="{00000000-0005-0000-0000-0000D54B0000}"/>
    <cellStyle name="Moneda 4 16 5 2" xfId="27065" xr:uid="{00000000-0005-0000-0000-0000D64B0000}"/>
    <cellStyle name="Moneda 4 16 6" xfId="14930" xr:uid="{00000000-0005-0000-0000-0000D74B0000}"/>
    <cellStyle name="Moneda 4 16 6 2" xfId="28121" xr:uid="{00000000-0005-0000-0000-0000D84B0000}"/>
    <cellStyle name="Moneda 4 16 7" xfId="15986" xr:uid="{00000000-0005-0000-0000-0000D94B0000}"/>
    <cellStyle name="Moneda 4 16 7 2" xfId="29177" xr:uid="{00000000-0005-0000-0000-0000DA4B0000}"/>
    <cellStyle name="Moneda 4 16 8" xfId="17267" xr:uid="{00000000-0005-0000-0000-0000DB4B0000}"/>
    <cellStyle name="Moneda 4 16 8 2" xfId="30458" xr:uid="{00000000-0005-0000-0000-0000DC4B0000}"/>
    <cellStyle name="Moneda 4 16 9" xfId="18553" xr:uid="{00000000-0005-0000-0000-0000DD4B0000}"/>
    <cellStyle name="Moneda 4 16 9 2" xfId="31744" xr:uid="{00000000-0005-0000-0000-0000DE4B0000}"/>
    <cellStyle name="Moneda 4 17" xfId="6827" xr:uid="{00000000-0005-0000-0000-0000DF4B0000}"/>
    <cellStyle name="Moneda 4 17 10" xfId="25073" xr:uid="{00000000-0005-0000-0000-0000E04B0000}"/>
    <cellStyle name="Moneda 4 17 11" xfId="21386" xr:uid="{00000000-0005-0000-0000-0000E14B0000}"/>
    <cellStyle name="Moneda 4 17 2" xfId="12828" xr:uid="{00000000-0005-0000-0000-0000E24B0000}"/>
    <cellStyle name="Moneda 4 17 2 2" xfId="26019" xr:uid="{00000000-0005-0000-0000-0000E34B0000}"/>
    <cellStyle name="Moneda 4 17 3" xfId="13877" xr:uid="{00000000-0005-0000-0000-0000E44B0000}"/>
    <cellStyle name="Moneda 4 17 3 2" xfId="27068" xr:uid="{00000000-0005-0000-0000-0000E54B0000}"/>
    <cellStyle name="Moneda 4 17 4" xfId="14933" xr:uid="{00000000-0005-0000-0000-0000E64B0000}"/>
    <cellStyle name="Moneda 4 17 4 2" xfId="28124" xr:uid="{00000000-0005-0000-0000-0000E74B0000}"/>
    <cellStyle name="Moneda 4 17 5" xfId="15989" xr:uid="{00000000-0005-0000-0000-0000E84B0000}"/>
    <cellStyle name="Moneda 4 17 5 2" xfId="29180" xr:uid="{00000000-0005-0000-0000-0000E94B0000}"/>
    <cellStyle name="Moneda 4 17 6" xfId="17270" xr:uid="{00000000-0005-0000-0000-0000EA4B0000}"/>
    <cellStyle name="Moneda 4 17 6 2" xfId="30461" xr:uid="{00000000-0005-0000-0000-0000EB4B0000}"/>
    <cellStyle name="Moneda 4 17 7" xfId="18556" xr:uid="{00000000-0005-0000-0000-0000EC4B0000}"/>
    <cellStyle name="Moneda 4 17 7 2" xfId="31747" xr:uid="{00000000-0005-0000-0000-0000ED4B0000}"/>
    <cellStyle name="Moneda 4 17 8" xfId="19860" xr:uid="{00000000-0005-0000-0000-0000EE4B0000}"/>
    <cellStyle name="Moneda 4 17 8 2" xfId="33049" xr:uid="{00000000-0005-0000-0000-0000EF4B0000}"/>
    <cellStyle name="Moneda 4 17 9" xfId="34574" xr:uid="{00000000-0005-0000-0000-0000F04B0000}"/>
    <cellStyle name="Moneda 4 18" xfId="9295" xr:uid="{00000000-0005-0000-0000-0000F14B0000}"/>
    <cellStyle name="Moneda 4 18 10" xfId="25101" xr:uid="{00000000-0005-0000-0000-0000F24B0000}"/>
    <cellStyle name="Moneda 4 18 11" xfId="21414" xr:uid="{00000000-0005-0000-0000-0000F34B0000}"/>
    <cellStyle name="Moneda 4 18 2" xfId="12856" xr:uid="{00000000-0005-0000-0000-0000F44B0000}"/>
    <cellStyle name="Moneda 4 18 2 2" xfId="26047" xr:uid="{00000000-0005-0000-0000-0000F54B0000}"/>
    <cellStyle name="Moneda 4 18 3" xfId="13905" xr:uid="{00000000-0005-0000-0000-0000F64B0000}"/>
    <cellStyle name="Moneda 4 18 3 2" xfId="27096" xr:uid="{00000000-0005-0000-0000-0000F74B0000}"/>
    <cellStyle name="Moneda 4 18 4" xfId="14961" xr:uid="{00000000-0005-0000-0000-0000F84B0000}"/>
    <cellStyle name="Moneda 4 18 4 2" xfId="28152" xr:uid="{00000000-0005-0000-0000-0000F94B0000}"/>
    <cellStyle name="Moneda 4 18 5" xfId="16017" xr:uid="{00000000-0005-0000-0000-0000FA4B0000}"/>
    <cellStyle name="Moneda 4 18 5 2" xfId="29208" xr:uid="{00000000-0005-0000-0000-0000FB4B0000}"/>
    <cellStyle name="Moneda 4 18 6" xfId="17298" xr:uid="{00000000-0005-0000-0000-0000FC4B0000}"/>
    <cellStyle name="Moneda 4 18 6 2" xfId="30489" xr:uid="{00000000-0005-0000-0000-0000FD4B0000}"/>
    <cellStyle name="Moneda 4 18 7" xfId="18584" xr:uid="{00000000-0005-0000-0000-0000FE4B0000}"/>
    <cellStyle name="Moneda 4 18 7 2" xfId="31775" xr:uid="{00000000-0005-0000-0000-0000FF4B0000}"/>
    <cellStyle name="Moneda 4 18 8" xfId="19888" xr:uid="{00000000-0005-0000-0000-0000004C0000}"/>
    <cellStyle name="Moneda 4 18 8 2" xfId="33077" xr:uid="{00000000-0005-0000-0000-0000014C0000}"/>
    <cellStyle name="Moneda 4 18 9" xfId="34602" xr:uid="{00000000-0005-0000-0000-0000024C0000}"/>
    <cellStyle name="Moneda 4 19" xfId="11764" xr:uid="{00000000-0005-0000-0000-0000034C0000}"/>
    <cellStyle name="Moneda 4 19 10" xfId="25130" xr:uid="{00000000-0005-0000-0000-0000044C0000}"/>
    <cellStyle name="Moneda 4 19 11" xfId="21443" xr:uid="{00000000-0005-0000-0000-0000054C0000}"/>
    <cellStyle name="Moneda 4 19 2" xfId="12885" xr:uid="{00000000-0005-0000-0000-0000064C0000}"/>
    <cellStyle name="Moneda 4 19 2 2" xfId="26076" xr:uid="{00000000-0005-0000-0000-0000074C0000}"/>
    <cellStyle name="Moneda 4 19 3" xfId="13934" xr:uid="{00000000-0005-0000-0000-0000084C0000}"/>
    <cellStyle name="Moneda 4 19 3 2" xfId="27125" xr:uid="{00000000-0005-0000-0000-0000094C0000}"/>
    <cellStyle name="Moneda 4 19 4" xfId="14990" xr:uid="{00000000-0005-0000-0000-00000A4C0000}"/>
    <cellStyle name="Moneda 4 19 4 2" xfId="28181" xr:uid="{00000000-0005-0000-0000-00000B4C0000}"/>
    <cellStyle name="Moneda 4 19 5" xfId="16046" xr:uid="{00000000-0005-0000-0000-00000C4C0000}"/>
    <cellStyle name="Moneda 4 19 5 2" xfId="29237" xr:uid="{00000000-0005-0000-0000-00000D4C0000}"/>
    <cellStyle name="Moneda 4 19 6" xfId="17327" xr:uid="{00000000-0005-0000-0000-00000E4C0000}"/>
    <cellStyle name="Moneda 4 19 6 2" xfId="30518" xr:uid="{00000000-0005-0000-0000-00000F4C0000}"/>
    <cellStyle name="Moneda 4 19 7" xfId="18613" xr:uid="{00000000-0005-0000-0000-0000104C0000}"/>
    <cellStyle name="Moneda 4 19 7 2" xfId="31804" xr:uid="{00000000-0005-0000-0000-0000114C0000}"/>
    <cellStyle name="Moneda 4 19 8" xfId="19917" xr:uid="{00000000-0005-0000-0000-0000124C0000}"/>
    <cellStyle name="Moneda 4 19 8 2" xfId="33106" xr:uid="{00000000-0005-0000-0000-0000134C0000}"/>
    <cellStyle name="Moneda 4 19 9" xfId="34631" xr:uid="{00000000-0005-0000-0000-0000144C0000}"/>
    <cellStyle name="Moneda 4 2" xfId="186" xr:uid="{00000000-0005-0000-0000-0000154C0000}"/>
    <cellStyle name="Moneda 4 2 10" xfId="1775" xr:uid="{00000000-0005-0000-0000-0000164C0000}"/>
    <cellStyle name="Moneda 4 2 10 10" xfId="18474" xr:uid="{00000000-0005-0000-0000-0000174C0000}"/>
    <cellStyle name="Moneda 4 2 10 10 2" xfId="31665" xr:uid="{00000000-0005-0000-0000-0000184C0000}"/>
    <cellStyle name="Moneda 4 2 10 11" xfId="19778" xr:uid="{00000000-0005-0000-0000-0000194C0000}"/>
    <cellStyle name="Moneda 4 2 10 11 2" xfId="32967" xr:uid="{00000000-0005-0000-0000-00001A4C0000}"/>
    <cellStyle name="Moneda 4 2 10 12" xfId="34492" xr:uid="{00000000-0005-0000-0000-00001B4C0000}"/>
    <cellStyle name="Moneda 4 2 10 13" xfId="24893" xr:uid="{00000000-0005-0000-0000-00001C4C0000}"/>
    <cellStyle name="Moneda 4 2 10 14" xfId="21304" xr:uid="{00000000-0005-0000-0000-00001D4C0000}"/>
    <cellStyle name="Moneda 4 2 10 2" xfId="6835" xr:uid="{00000000-0005-0000-0000-00001E4C0000}"/>
    <cellStyle name="Moneda 4 2 10 2 10" xfId="25081" xr:uid="{00000000-0005-0000-0000-00001F4C0000}"/>
    <cellStyle name="Moneda 4 2 10 2 11" xfId="21394" xr:uid="{00000000-0005-0000-0000-0000204C0000}"/>
    <cellStyle name="Moneda 4 2 10 2 2" xfId="12836" xr:uid="{00000000-0005-0000-0000-0000214C0000}"/>
    <cellStyle name="Moneda 4 2 10 2 2 2" xfId="26027" xr:uid="{00000000-0005-0000-0000-0000224C0000}"/>
    <cellStyle name="Moneda 4 2 10 2 3" xfId="13885" xr:uid="{00000000-0005-0000-0000-0000234C0000}"/>
    <cellStyle name="Moneda 4 2 10 2 3 2" xfId="27076" xr:uid="{00000000-0005-0000-0000-0000244C0000}"/>
    <cellStyle name="Moneda 4 2 10 2 4" xfId="14941" xr:uid="{00000000-0005-0000-0000-0000254C0000}"/>
    <cellStyle name="Moneda 4 2 10 2 4 2" xfId="28132" xr:uid="{00000000-0005-0000-0000-0000264C0000}"/>
    <cellStyle name="Moneda 4 2 10 2 5" xfId="15997" xr:uid="{00000000-0005-0000-0000-0000274C0000}"/>
    <cellStyle name="Moneda 4 2 10 2 5 2" xfId="29188" xr:uid="{00000000-0005-0000-0000-0000284C0000}"/>
    <cellStyle name="Moneda 4 2 10 2 6" xfId="17278" xr:uid="{00000000-0005-0000-0000-0000294C0000}"/>
    <cellStyle name="Moneda 4 2 10 2 6 2" xfId="30469" xr:uid="{00000000-0005-0000-0000-00002A4C0000}"/>
    <cellStyle name="Moneda 4 2 10 2 7" xfId="18564" xr:uid="{00000000-0005-0000-0000-00002B4C0000}"/>
    <cellStyle name="Moneda 4 2 10 2 7 2" xfId="31755" xr:uid="{00000000-0005-0000-0000-00002C4C0000}"/>
    <cellStyle name="Moneda 4 2 10 2 8" xfId="19868" xr:uid="{00000000-0005-0000-0000-00002D4C0000}"/>
    <cellStyle name="Moneda 4 2 10 2 8 2" xfId="33057" xr:uid="{00000000-0005-0000-0000-00002E4C0000}"/>
    <cellStyle name="Moneda 4 2 10 2 9" xfId="34582" xr:uid="{00000000-0005-0000-0000-00002F4C0000}"/>
    <cellStyle name="Moneda 4 2 10 3" xfId="9303" xr:uid="{00000000-0005-0000-0000-0000304C0000}"/>
    <cellStyle name="Moneda 4 2 10 3 10" xfId="25109" xr:uid="{00000000-0005-0000-0000-0000314C0000}"/>
    <cellStyle name="Moneda 4 2 10 3 11" xfId="21422" xr:uid="{00000000-0005-0000-0000-0000324C0000}"/>
    <cellStyle name="Moneda 4 2 10 3 2" xfId="12864" xr:uid="{00000000-0005-0000-0000-0000334C0000}"/>
    <cellStyle name="Moneda 4 2 10 3 2 2" xfId="26055" xr:uid="{00000000-0005-0000-0000-0000344C0000}"/>
    <cellStyle name="Moneda 4 2 10 3 3" xfId="13913" xr:uid="{00000000-0005-0000-0000-0000354C0000}"/>
    <cellStyle name="Moneda 4 2 10 3 3 2" xfId="27104" xr:uid="{00000000-0005-0000-0000-0000364C0000}"/>
    <cellStyle name="Moneda 4 2 10 3 4" xfId="14969" xr:uid="{00000000-0005-0000-0000-0000374C0000}"/>
    <cellStyle name="Moneda 4 2 10 3 4 2" xfId="28160" xr:uid="{00000000-0005-0000-0000-0000384C0000}"/>
    <cellStyle name="Moneda 4 2 10 3 5" xfId="16025" xr:uid="{00000000-0005-0000-0000-0000394C0000}"/>
    <cellStyle name="Moneda 4 2 10 3 5 2" xfId="29216" xr:uid="{00000000-0005-0000-0000-00003A4C0000}"/>
    <cellStyle name="Moneda 4 2 10 3 6" xfId="17306" xr:uid="{00000000-0005-0000-0000-00003B4C0000}"/>
    <cellStyle name="Moneda 4 2 10 3 6 2" xfId="30497" xr:uid="{00000000-0005-0000-0000-00003C4C0000}"/>
    <cellStyle name="Moneda 4 2 10 3 7" xfId="18592" xr:uid="{00000000-0005-0000-0000-00003D4C0000}"/>
    <cellStyle name="Moneda 4 2 10 3 7 2" xfId="31783" xr:uid="{00000000-0005-0000-0000-00003E4C0000}"/>
    <cellStyle name="Moneda 4 2 10 3 8" xfId="19896" xr:uid="{00000000-0005-0000-0000-00003F4C0000}"/>
    <cellStyle name="Moneda 4 2 10 3 8 2" xfId="33085" xr:uid="{00000000-0005-0000-0000-0000404C0000}"/>
    <cellStyle name="Moneda 4 2 10 3 9" xfId="34610" xr:uid="{00000000-0005-0000-0000-0000414C0000}"/>
    <cellStyle name="Moneda 4 2 10 4" xfId="5953" xr:uid="{00000000-0005-0000-0000-0000424C0000}"/>
    <cellStyle name="Moneda 4 2 10 4 10" xfId="25060" xr:uid="{00000000-0005-0000-0000-0000434C0000}"/>
    <cellStyle name="Moneda 4 2 10 4 11" xfId="21374" xr:uid="{00000000-0005-0000-0000-0000444C0000}"/>
    <cellStyle name="Moneda 4 2 10 4 2" xfId="12816" xr:uid="{00000000-0005-0000-0000-0000454C0000}"/>
    <cellStyle name="Moneda 4 2 10 4 2 2" xfId="26007" xr:uid="{00000000-0005-0000-0000-0000464C0000}"/>
    <cellStyle name="Moneda 4 2 10 4 3" xfId="13865" xr:uid="{00000000-0005-0000-0000-0000474C0000}"/>
    <cellStyle name="Moneda 4 2 10 4 3 2" xfId="27056" xr:uid="{00000000-0005-0000-0000-0000484C0000}"/>
    <cellStyle name="Moneda 4 2 10 4 4" xfId="14921" xr:uid="{00000000-0005-0000-0000-0000494C0000}"/>
    <cellStyle name="Moneda 4 2 10 4 4 2" xfId="28112" xr:uid="{00000000-0005-0000-0000-00004A4C0000}"/>
    <cellStyle name="Moneda 4 2 10 4 5" xfId="15977" xr:uid="{00000000-0005-0000-0000-00004B4C0000}"/>
    <cellStyle name="Moneda 4 2 10 4 5 2" xfId="29168" xr:uid="{00000000-0005-0000-0000-00004C4C0000}"/>
    <cellStyle name="Moneda 4 2 10 4 6" xfId="17258" xr:uid="{00000000-0005-0000-0000-00004D4C0000}"/>
    <cellStyle name="Moneda 4 2 10 4 6 2" xfId="30449" xr:uid="{00000000-0005-0000-0000-00004E4C0000}"/>
    <cellStyle name="Moneda 4 2 10 4 7" xfId="18544" xr:uid="{00000000-0005-0000-0000-00004F4C0000}"/>
    <cellStyle name="Moneda 4 2 10 4 7 2" xfId="31735" xr:uid="{00000000-0005-0000-0000-0000504C0000}"/>
    <cellStyle name="Moneda 4 2 10 4 8" xfId="19848" xr:uid="{00000000-0005-0000-0000-0000514C0000}"/>
    <cellStyle name="Moneda 4 2 10 4 8 2" xfId="33037" xr:uid="{00000000-0005-0000-0000-0000524C0000}"/>
    <cellStyle name="Moneda 4 2 10 4 9" xfId="34562" xr:uid="{00000000-0005-0000-0000-0000534C0000}"/>
    <cellStyle name="Moneda 4 2 10 5" xfId="12746" xr:uid="{00000000-0005-0000-0000-0000544C0000}"/>
    <cellStyle name="Moneda 4 2 10 5 2" xfId="25937" xr:uid="{00000000-0005-0000-0000-0000554C0000}"/>
    <cellStyle name="Moneda 4 2 10 6" xfId="13795" xr:uid="{00000000-0005-0000-0000-0000564C0000}"/>
    <cellStyle name="Moneda 4 2 10 6 2" xfId="26986" xr:uid="{00000000-0005-0000-0000-0000574C0000}"/>
    <cellStyle name="Moneda 4 2 10 7" xfId="14851" xr:uid="{00000000-0005-0000-0000-0000584C0000}"/>
    <cellStyle name="Moneda 4 2 10 7 2" xfId="28042" xr:uid="{00000000-0005-0000-0000-0000594C0000}"/>
    <cellStyle name="Moneda 4 2 10 8" xfId="15907" xr:uid="{00000000-0005-0000-0000-00005A4C0000}"/>
    <cellStyle name="Moneda 4 2 10 8 2" xfId="29098" xr:uid="{00000000-0005-0000-0000-00005B4C0000}"/>
    <cellStyle name="Moneda 4 2 10 9" xfId="17188" xr:uid="{00000000-0005-0000-0000-00005C4C0000}"/>
    <cellStyle name="Moneda 4 2 10 9 2" xfId="30379" xr:uid="{00000000-0005-0000-0000-00005D4C0000}"/>
    <cellStyle name="Moneda 4 2 11" xfId="1949" xr:uid="{00000000-0005-0000-0000-00005E4C0000}"/>
    <cellStyle name="Moneda 4 2 11 10" xfId="18476" xr:uid="{00000000-0005-0000-0000-00005F4C0000}"/>
    <cellStyle name="Moneda 4 2 11 10 2" xfId="31667" xr:uid="{00000000-0005-0000-0000-0000604C0000}"/>
    <cellStyle name="Moneda 4 2 11 11" xfId="19780" xr:uid="{00000000-0005-0000-0000-0000614C0000}"/>
    <cellStyle name="Moneda 4 2 11 11 2" xfId="32969" xr:uid="{00000000-0005-0000-0000-0000624C0000}"/>
    <cellStyle name="Moneda 4 2 11 12" xfId="34494" xr:uid="{00000000-0005-0000-0000-0000634C0000}"/>
    <cellStyle name="Moneda 4 2 11 13" xfId="24895" xr:uid="{00000000-0005-0000-0000-0000644C0000}"/>
    <cellStyle name="Moneda 4 2 11 14" xfId="21306" xr:uid="{00000000-0005-0000-0000-0000654C0000}"/>
    <cellStyle name="Moneda 4 2 11 2" xfId="6836" xr:uid="{00000000-0005-0000-0000-0000664C0000}"/>
    <cellStyle name="Moneda 4 2 11 2 10" xfId="25082" xr:uid="{00000000-0005-0000-0000-0000674C0000}"/>
    <cellStyle name="Moneda 4 2 11 2 11" xfId="21395" xr:uid="{00000000-0005-0000-0000-0000684C0000}"/>
    <cellStyle name="Moneda 4 2 11 2 2" xfId="12837" xr:uid="{00000000-0005-0000-0000-0000694C0000}"/>
    <cellStyle name="Moneda 4 2 11 2 2 2" xfId="26028" xr:uid="{00000000-0005-0000-0000-00006A4C0000}"/>
    <cellStyle name="Moneda 4 2 11 2 3" xfId="13886" xr:uid="{00000000-0005-0000-0000-00006B4C0000}"/>
    <cellStyle name="Moneda 4 2 11 2 3 2" xfId="27077" xr:uid="{00000000-0005-0000-0000-00006C4C0000}"/>
    <cellStyle name="Moneda 4 2 11 2 4" xfId="14942" xr:uid="{00000000-0005-0000-0000-00006D4C0000}"/>
    <cellStyle name="Moneda 4 2 11 2 4 2" xfId="28133" xr:uid="{00000000-0005-0000-0000-00006E4C0000}"/>
    <cellStyle name="Moneda 4 2 11 2 5" xfId="15998" xr:uid="{00000000-0005-0000-0000-00006F4C0000}"/>
    <cellStyle name="Moneda 4 2 11 2 5 2" xfId="29189" xr:uid="{00000000-0005-0000-0000-0000704C0000}"/>
    <cellStyle name="Moneda 4 2 11 2 6" xfId="17279" xr:uid="{00000000-0005-0000-0000-0000714C0000}"/>
    <cellStyle name="Moneda 4 2 11 2 6 2" xfId="30470" xr:uid="{00000000-0005-0000-0000-0000724C0000}"/>
    <cellStyle name="Moneda 4 2 11 2 7" xfId="18565" xr:uid="{00000000-0005-0000-0000-0000734C0000}"/>
    <cellStyle name="Moneda 4 2 11 2 7 2" xfId="31756" xr:uid="{00000000-0005-0000-0000-0000744C0000}"/>
    <cellStyle name="Moneda 4 2 11 2 8" xfId="19869" xr:uid="{00000000-0005-0000-0000-0000754C0000}"/>
    <cellStyle name="Moneda 4 2 11 2 8 2" xfId="33058" xr:uid="{00000000-0005-0000-0000-0000764C0000}"/>
    <cellStyle name="Moneda 4 2 11 2 9" xfId="34583" xr:uid="{00000000-0005-0000-0000-0000774C0000}"/>
    <cellStyle name="Moneda 4 2 11 3" xfId="9304" xr:uid="{00000000-0005-0000-0000-0000784C0000}"/>
    <cellStyle name="Moneda 4 2 11 3 10" xfId="25110" xr:uid="{00000000-0005-0000-0000-0000794C0000}"/>
    <cellStyle name="Moneda 4 2 11 3 11" xfId="21423" xr:uid="{00000000-0005-0000-0000-00007A4C0000}"/>
    <cellStyle name="Moneda 4 2 11 3 2" xfId="12865" xr:uid="{00000000-0005-0000-0000-00007B4C0000}"/>
    <cellStyle name="Moneda 4 2 11 3 2 2" xfId="26056" xr:uid="{00000000-0005-0000-0000-00007C4C0000}"/>
    <cellStyle name="Moneda 4 2 11 3 3" xfId="13914" xr:uid="{00000000-0005-0000-0000-00007D4C0000}"/>
    <cellStyle name="Moneda 4 2 11 3 3 2" xfId="27105" xr:uid="{00000000-0005-0000-0000-00007E4C0000}"/>
    <cellStyle name="Moneda 4 2 11 3 4" xfId="14970" xr:uid="{00000000-0005-0000-0000-00007F4C0000}"/>
    <cellStyle name="Moneda 4 2 11 3 4 2" xfId="28161" xr:uid="{00000000-0005-0000-0000-0000804C0000}"/>
    <cellStyle name="Moneda 4 2 11 3 5" xfId="16026" xr:uid="{00000000-0005-0000-0000-0000814C0000}"/>
    <cellStyle name="Moneda 4 2 11 3 5 2" xfId="29217" xr:uid="{00000000-0005-0000-0000-0000824C0000}"/>
    <cellStyle name="Moneda 4 2 11 3 6" xfId="17307" xr:uid="{00000000-0005-0000-0000-0000834C0000}"/>
    <cellStyle name="Moneda 4 2 11 3 6 2" xfId="30498" xr:uid="{00000000-0005-0000-0000-0000844C0000}"/>
    <cellStyle name="Moneda 4 2 11 3 7" xfId="18593" xr:uid="{00000000-0005-0000-0000-0000854C0000}"/>
    <cellStyle name="Moneda 4 2 11 3 7 2" xfId="31784" xr:uid="{00000000-0005-0000-0000-0000864C0000}"/>
    <cellStyle name="Moneda 4 2 11 3 8" xfId="19897" xr:uid="{00000000-0005-0000-0000-0000874C0000}"/>
    <cellStyle name="Moneda 4 2 11 3 8 2" xfId="33086" xr:uid="{00000000-0005-0000-0000-0000884C0000}"/>
    <cellStyle name="Moneda 4 2 11 3 9" xfId="34611" xr:uid="{00000000-0005-0000-0000-0000894C0000}"/>
    <cellStyle name="Moneda 4 2 11 4" xfId="6127" xr:uid="{00000000-0005-0000-0000-00008A4C0000}"/>
    <cellStyle name="Moneda 4 2 11 4 10" xfId="25062" xr:uid="{00000000-0005-0000-0000-00008B4C0000}"/>
    <cellStyle name="Moneda 4 2 11 4 11" xfId="21376" xr:uid="{00000000-0005-0000-0000-00008C4C0000}"/>
    <cellStyle name="Moneda 4 2 11 4 2" xfId="12818" xr:uid="{00000000-0005-0000-0000-00008D4C0000}"/>
    <cellStyle name="Moneda 4 2 11 4 2 2" xfId="26009" xr:uid="{00000000-0005-0000-0000-00008E4C0000}"/>
    <cellStyle name="Moneda 4 2 11 4 3" xfId="13867" xr:uid="{00000000-0005-0000-0000-00008F4C0000}"/>
    <cellStyle name="Moneda 4 2 11 4 3 2" xfId="27058" xr:uid="{00000000-0005-0000-0000-0000904C0000}"/>
    <cellStyle name="Moneda 4 2 11 4 4" xfId="14923" xr:uid="{00000000-0005-0000-0000-0000914C0000}"/>
    <cellStyle name="Moneda 4 2 11 4 4 2" xfId="28114" xr:uid="{00000000-0005-0000-0000-0000924C0000}"/>
    <cellStyle name="Moneda 4 2 11 4 5" xfId="15979" xr:uid="{00000000-0005-0000-0000-0000934C0000}"/>
    <cellStyle name="Moneda 4 2 11 4 5 2" xfId="29170" xr:uid="{00000000-0005-0000-0000-0000944C0000}"/>
    <cellStyle name="Moneda 4 2 11 4 6" xfId="17260" xr:uid="{00000000-0005-0000-0000-0000954C0000}"/>
    <cellStyle name="Moneda 4 2 11 4 6 2" xfId="30451" xr:uid="{00000000-0005-0000-0000-0000964C0000}"/>
    <cellStyle name="Moneda 4 2 11 4 7" xfId="18546" xr:uid="{00000000-0005-0000-0000-0000974C0000}"/>
    <cellStyle name="Moneda 4 2 11 4 7 2" xfId="31737" xr:uid="{00000000-0005-0000-0000-0000984C0000}"/>
    <cellStyle name="Moneda 4 2 11 4 8" xfId="19850" xr:uid="{00000000-0005-0000-0000-0000994C0000}"/>
    <cellStyle name="Moneda 4 2 11 4 8 2" xfId="33039" xr:uid="{00000000-0005-0000-0000-00009A4C0000}"/>
    <cellStyle name="Moneda 4 2 11 4 9" xfId="34564" xr:uid="{00000000-0005-0000-0000-00009B4C0000}"/>
    <cellStyle name="Moneda 4 2 11 5" xfId="12748" xr:uid="{00000000-0005-0000-0000-00009C4C0000}"/>
    <cellStyle name="Moneda 4 2 11 5 2" xfId="25939" xr:uid="{00000000-0005-0000-0000-00009D4C0000}"/>
    <cellStyle name="Moneda 4 2 11 6" xfId="13797" xr:uid="{00000000-0005-0000-0000-00009E4C0000}"/>
    <cellStyle name="Moneda 4 2 11 6 2" xfId="26988" xr:uid="{00000000-0005-0000-0000-00009F4C0000}"/>
    <cellStyle name="Moneda 4 2 11 7" xfId="14853" xr:uid="{00000000-0005-0000-0000-0000A04C0000}"/>
    <cellStyle name="Moneda 4 2 11 7 2" xfId="28044" xr:uid="{00000000-0005-0000-0000-0000A14C0000}"/>
    <cellStyle name="Moneda 4 2 11 8" xfId="15909" xr:uid="{00000000-0005-0000-0000-0000A24C0000}"/>
    <cellStyle name="Moneda 4 2 11 8 2" xfId="29100" xr:uid="{00000000-0005-0000-0000-0000A34C0000}"/>
    <cellStyle name="Moneda 4 2 11 9" xfId="17190" xr:uid="{00000000-0005-0000-0000-0000A44C0000}"/>
    <cellStyle name="Moneda 4 2 11 9 2" xfId="30381" xr:uid="{00000000-0005-0000-0000-0000A54C0000}"/>
    <cellStyle name="Moneda 4 2 12" xfId="2125" xr:uid="{00000000-0005-0000-0000-0000A64C0000}"/>
    <cellStyle name="Moneda 4 2 12 10" xfId="18479" xr:uid="{00000000-0005-0000-0000-0000A74C0000}"/>
    <cellStyle name="Moneda 4 2 12 10 2" xfId="31670" xr:uid="{00000000-0005-0000-0000-0000A84C0000}"/>
    <cellStyle name="Moneda 4 2 12 11" xfId="19783" xr:uid="{00000000-0005-0000-0000-0000A94C0000}"/>
    <cellStyle name="Moneda 4 2 12 11 2" xfId="32972" xr:uid="{00000000-0005-0000-0000-0000AA4C0000}"/>
    <cellStyle name="Moneda 4 2 12 12" xfId="34497" xr:uid="{00000000-0005-0000-0000-0000AB4C0000}"/>
    <cellStyle name="Moneda 4 2 12 13" xfId="24899" xr:uid="{00000000-0005-0000-0000-0000AC4C0000}"/>
    <cellStyle name="Moneda 4 2 12 14" xfId="21309" xr:uid="{00000000-0005-0000-0000-0000AD4C0000}"/>
    <cellStyle name="Moneda 4 2 12 2" xfId="6837" xr:uid="{00000000-0005-0000-0000-0000AE4C0000}"/>
    <cellStyle name="Moneda 4 2 12 2 10" xfId="25083" xr:uid="{00000000-0005-0000-0000-0000AF4C0000}"/>
    <cellStyle name="Moneda 4 2 12 2 11" xfId="21396" xr:uid="{00000000-0005-0000-0000-0000B04C0000}"/>
    <cellStyle name="Moneda 4 2 12 2 2" xfId="12838" xr:uid="{00000000-0005-0000-0000-0000B14C0000}"/>
    <cellStyle name="Moneda 4 2 12 2 2 2" xfId="26029" xr:uid="{00000000-0005-0000-0000-0000B24C0000}"/>
    <cellStyle name="Moneda 4 2 12 2 3" xfId="13887" xr:uid="{00000000-0005-0000-0000-0000B34C0000}"/>
    <cellStyle name="Moneda 4 2 12 2 3 2" xfId="27078" xr:uid="{00000000-0005-0000-0000-0000B44C0000}"/>
    <cellStyle name="Moneda 4 2 12 2 4" xfId="14943" xr:uid="{00000000-0005-0000-0000-0000B54C0000}"/>
    <cellStyle name="Moneda 4 2 12 2 4 2" xfId="28134" xr:uid="{00000000-0005-0000-0000-0000B64C0000}"/>
    <cellStyle name="Moneda 4 2 12 2 5" xfId="15999" xr:uid="{00000000-0005-0000-0000-0000B74C0000}"/>
    <cellStyle name="Moneda 4 2 12 2 5 2" xfId="29190" xr:uid="{00000000-0005-0000-0000-0000B84C0000}"/>
    <cellStyle name="Moneda 4 2 12 2 6" xfId="17280" xr:uid="{00000000-0005-0000-0000-0000B94C0000}"/>
    <cellStyle name="Moneda 4 2 12 2 6 2" xfId="30471" xr:uid="{00000000-0005-0000-0000-0000BA4C0000}"/>
    <cellStyle name="Moneda 4 2 12 2 7" xfId="18566" xr:uid="{00000000-0005-0000-0000-0000BB4C0000}"/>
    <cellStyle name="Moneda 4 2 12 2 7 2" xfId="31757" xr:uid="{00000000-0005-0000-0000-0000BC4C0000}"/>
    <cellStyle name="Moneda 4 2 12 2 8" xfId="19870" xr:uid="{00000000-0005-0000-0000-0000BD4C0000}"/>
    <cellStyle name="Moneda 4 2 12 2 8 2" xfId="33059" xr:uid="{00000000-0005-0000-0000-0000BE4C0000}"/>
    <cellStyle name="Moneda 4 2 12 2 9" xfId="34584" xr:uid="{00000000-0005-0000-0000-0000BF4C0000}"/>
    <cellStyle name="Moneda 4 2 12 3" xfId="9305" xr:uid="{00000000-0005-0000-0000-0000C04C0000}"/>
    <cellStyle name="Moneda 4 2 12 3 10" xfId="25111" xr:uid="{00000000-0005-0000-0000-0000C14C0000}"/>
    <cellStyle name="Moneda 4 2 12 3 11" xfId="21424" xr:uid="{00000000-0005-0000-0000-0000C24C0000}"/>
    <cellStyle name="Moneda 4 2 12 3 2" xfId="12866" xr:uid="{00000000-0005-0000-0000-0000C34C0000}"/>
    <cellStyle name="Moneda 4 2 12 3 2 2" xfId="26057" xr:uid="{00000000-0005-0000-0000-0000C44C0000}"/>
    <cellStyle name="Moneda 4 2 12 3 3" xfId="13915" xr:uid="{00000000-0005-0000-0000-0000C54C0000}"/>
    <cellStyle name="Moneda 4 2 12 3 3 2" xfId="27106" xr:uid="{00000000-0005-0000-0000-0000C64C0000}"/>
    <cellStyle name="Moneda 4 2 12 3 4" xfId="14971" xr:uid="{00000000-0005-0000-0000-0000C74C0000}"/>
    <cellStyle name="Moneda 4 2 12 3 4 2" xfId="28162" xr:uid="{00000000-0005-0000-0000-0000C84C0000}"/>
    <cellStyle name="Moneda 4 2 12 3 5" xfId="16027" xr:uid="{00000000-0005-0000-0000-0000C94C0000}"/>
    <cellStyle name="Moneda 4 2 12 3 5 2" xfId="29218" xr:uid="{00000000-0005-0000-0000-0000CA4C0000}"/>
    <cellStyle name="Moneda 4 2 12 3 6" xfId="17308" xr:uid="{00000000-0005-0000-0000-0000CB4C0000}"/>
    <cellStyle name="Moneda 4 2 12 3 6 2" xfId="30499" xr:uid="{00000000-0005-0000-0000-0000CC4C0000}"/>
    <cellStyle name="Moneda 4 2 12 3 7" xfId="18594" xr:uid="{00000000-0005-0000-0000-0000CD4C0000}"/>
    <cellStyle name="Moneda 4 2 12 3 7 2" xfId="31785" xr:uid="{00000000-0005-0000-0000-0000CE4C0000}"/>
    <cellStyle name="Moneda 4 2 12 3 8" xfId="19898" xr:uid="{00000000-0005-0000-0000-0000CF4C0000}"/>
    <cellStyle name="Moneda 4 2 12 3 8 2" xfId="33087" xr:uid="{00000000-0005-0000-0000-0000D04C0000}"/>
    <cellStyle name="Moneda 4 2 12 3 9" xfId="34612" xr:uid="{00000000-0005-0000-0000-0000D14C0000}"/>
    <cellStyle name="Moneda 4 2 12 4" xfId="6301" xr:uid="{00000000-0005-0000-0000-0000D24C0000}"/>
    <cellStyle name="Moneda 4 2 12 4 10" xfId="25064" xr:uid="{00000000-0005-0000-0000-0000D34C0000}"/>
    <cellStyle name="Moneda 4 2 12 4 11" xfId="21378" xr:uid="{00000000-0005-0000-0000-0000D44C0000}"/>
    <cellStyle name="Moneda 4 2 12 4 2" xfId="12820" xr:uid="{00000000-0005-0000-0000-0000D54C0000}"/>
    <cellStyle name="Moneda 4 2 12 4 2 2" xfId="26011" xr:uid="{00000000-0005-0000-0000-0000D64C0000}"/>
    <cellStyle name="Moneda 4 2 12 4 3" xfId="13869" xr:uid="{00000000-0005-0000-0000-0000D74C0000}"/>
    <cellStyle name="Moneda 4 2 12 4 3 2" xfId="27060" xr:uid="{00000000-0005-0000-0000-0000D84C0000}"/>
    <cellStyle name="Moneda 4 2 12 4 4" xfId="14925" xr:uid="{00000000-0005-0000-0000-0000D94C0000}"/>
    <cellStyle name="Moneda 4 2 12 4 4 2" xfId="28116" xr:uid="{00000000-0005-0000-0000-0000DA4C0000}"/>
    <cellStyle name="Moneda 4 2 12 4 5" xfId="15981" xr:uid="{00000000-0005-0000-0000-0000DB4C0000}"/>
    <cellStyle name="Moneda 4 2 12 4 5 2" xfId="29172" xr:uid="{00000000-0005-0000-0000-0000DC4C0000}"/>
    <cellStyle name="Moneda 4 2 12 4 6" xfId="17262" xr:uid="{00000000-0005-0000-0000-0000DD4C0000}"/>
    <cellStyle name="Moneda 4 2 12 4 6 2" xfId="30453" xr:uid="{00000000-0005-0000-0000-0000DE4C0000}"/>
    <cellStyle name="Moneda 4 2 12 4 7" xfId="18548" xr:uid="{00000000-0005-0000-0000-0000DF4C0000}"/>
    <cellStyle name="Moneda 4 2 12 4 7 2" xfId="31739" xr:uid="{00000000-0005-0000-0000-0000E04C0000}"/>
    <cellStyle name="Moneda 4 2 12 4 8" xfId="19852" xr:uid="{00000000-0005-0000-0000-0000E14C0000}"/>
    <cellStyle name="Moneda 4 2 12 4 8 2" xfId="33041" xr:uid="{00000000-0005-0000-0000-0000E24C0000}"/>
    <cellStyle name="Moneda 4 2 12 4 9" xfId="34566" xr:uid="{00000000-0005-0000-0000-0000E34C0000}"/>
    <cellStyle name="Moneda 4 2 12 5" xfId="12751" xr:uid="{00000000-0005-0000-0000-0000E44C0000}"/>
    <cellStyle name="Moneda 4 2 12 5 2" xfId="25942" xr:uid="{00000000-0005-0000-0000-0000E54C0000}"/>
    <cellStyle name="Moneda 4 2 12 6" xfId="13800" xr:uid="{00000000-0005-0000-0000-0000E64C0000}"/>
    <cellStyle name="Moneda 4 2 12 6 2" xfId="26991" xr:uid="{00000000-0005-0000-0000-0000E74C0000}"/>
    <cellStyle name="Moneda 4 2 12 7" xfId="14856" xr:uid="{00000000-0005-0000-0000-0000E84C0000}"/>
    <cellStyle name="Moneda 4 2 12 7 2" xfId="28047" xr:uid="{00000000-0005-0000-0000-0000E94C0000}"/>
    <cellStyle name="Moneda 4 2 12 8" xfId="15912" xr:uid="{00000000-0005-0000-0000-0000EA4C0000}"/>
    <cellStyle name="Moneda 4 2 12 8 2" xfId="29103" xr:uid="{00000000-0005-0000-0000-0000EB4C0000}"/>
    <cellStyle name="Moneda 4 2 12 9" xfId="17193" xr:uid="{00000000-0005-0000-0000-0000EC4C0000}"/>
    <cellStyle name="Moneda 4 2 12 9 2" xfId="30384" xr:uid="{00000000-0005-0000-0000-0000ED4C0000}"/>
    <cellStyle name="Moneda 4 2 13" xfId="2299" xr:uid="{00000000-0005-0000-0000-0000EE4C0000}"/>
    <cellStyle name="Moneda 4 2 13 10" xfId="18481" xr:uid="{00000000-0005-0000-0000-0000EF4C0000}"/>
    <cellStyle name="Moneda 4 2 13 10 2" xfId="31672" xr:uid="{00000000-0005-0000-0000-0000F04C0000}"/>
    <cellStyle name="Moneda 4 2 13 11" xfId="19785" xr:uid="{00000000-0005-0000-0000-0000F14C0000}"/>
    <cellStyle name="Moneda 4 2 13 11 2" xfId="32974" xr:uid="{00000000-0005-0000-0000-0000F24C0000}"/>
    <cellStyle name="Moneda 4 2 13 12" xfId="34499" xr:uid="{00000000-0005-0000-0000-0000F34C0000}"/>
    <cellStyle name="Moneda 4 2 13 13" xfId="24901" xr:uid="{00000000-0005-0000-0000-0000F44C0000}"/>
    <cellStyle name="Moneda 4 2 13 14" xfId="21311" xr:uid="{00000000-0005-0000-0000-0000F54C0000}"/>
    <cellStyle name="Moneda 4 2 13 2" xfId="6838" xr:uid="{00000000-0005-0000-0000-0000F64C0000}"/>
    <cellStyle name="Moneda 4 2 13 2 10" xfId="25084" xr:uid="{00000000-0005-0000-0000-0000F74C0000}"/>
    <cellStyle name="Moneda 4 2 13 2 11" xfId="21397" xr:uid="{00000000-0005-0000-0000-0000F84C0000}"/>
    <cellStyle name="Moneda 4 2 13 2 2" xfId="12839" xr:uid="{00000000-0005-0000-0000-0000F94C0000}"/>
    <cellStyle name="Moneda 4 2 13 2 2 2" xfId="26030" xr:uid="{00000000-0005-0000-0000-0000FA4C0000}"/>
    <cellStyle name="Moneda 4 2 13 2 3" xfId="13888" xr:uid="{00000000-0005-0000-0000-0000FB4C0000}"/>
    <cellStyle name="Moneda 4 2 13 2 3 2" xfId="27079" xr:uid="{00000000-0005-0000-0000-0000FC4C0000}"/>
    <cellStyle name="Moneda 4 2 13 2 4" xfId="14944" xr:uid="{00000000-0005-0000-0000-0000FD4C0000}"/>
    <cellStyle name="Moneda 4 2 13 2 4 2" xfId="28135" xr:uid="{00000000-0005-0000-0000-0000FE4C0000}"/>
    <cellStyle name="Moneda 4 2 13 2 5" xfId="16000" xr:uid="{00000000-0005-0000-0000-0000FF4C0000}"/>
    <cellStyle name="Moneda 4 2 13 2 5 2" xfId="29191" xr:uid="{00000000-0005-0000-0000-0000004D0000}"/>
    <cellStyle name="Moneda 4 2 13 2 6" xfId="17281" xr:uid="{00000000-0005-0000-0000-0000014D0000}"/>
    <cellStyle name="Moneda 4 2 13 2 6 2" xfId="30472" xr:uid="{00000000-0005-0000-0000-0000024D0000}"/>
    <cellStyle name="Moneda 4 2 13 2 7" xfId="18567" xr:uid="{00000000-0005-0000-0000-0000034D0000}"/>
    <cellStyle name="Moneda 4 2 13 2 7 2" xfId="31758" xr:uid="{00000000-0005-0000-0000-0000044D0000}"/>
    <cellStyle name="Moneda 4 2 13 2 8" xfId="19871" xr:uid="{00000000-0005-0000-0000-0000054D0000}"/>
    <cellStyle name="Moneda 4 2 13 2 8 2" xfId="33060" xr:uid="{00000000-0005-0000-0000-0000064D0000}"/>
    <cellStyle name="Moneda 4 2 13 2 9" xfId="34585" xr:uid="{00000000-0005-0000-0000-0000074D0000}"/>
    <cellStyle name="Moneda 4 2 13 3" xfId="9306" xr:uid="{00000000-0005-0000-0000-0000084D0000}"/>
    <cellStyle name="Moneda 4 2 13 3 10" xfId="25112" xr:uid="{00000000-0005-0000-0000-0000094D0000}"/>
    <cellStyle name="Moneda 4 2 13 3 11" xfId="21425" xr:uid="{00000000-0005-0000-0000-00000A4D0000}"/>
    <cellStyle name="Moneda 4 2 13 3 2" xfId="12867" xr:uid="{00000000-0005-0000-0000-00000B4D0000}"/>
    <cellStyle name="Moneda 4 2 13 3 2 2" xfId="26058" xr:uid="{00000000-0005-0000-0000-00000C4D0000}"/>
    <cellStyle name="Moneda 4 2 13 3 3" xfId="13916" xr:uid="{00000000-0005-0000-0000-00000D4D0000}"/>
    <cellStyle name="Moneda 4 2 13 3 3 2" xfId="27107" xr:uid="{00000000-0005-0000-0000-00000E4D0000}"/>
    <cellStyle name="Moneda 4 2 13 3 4" xfId="14972" xr:uid="{00000000-0005-0000-0000-00000F4D0000}"/>
    <cellStyle name="Moneda 4 2 13 3 4 2" xfId="28163" xr:uid="{00000000-0005-0000-0000-0000104D0000}"/>
    <cellStyle name="Moneda 4 2 13 3 5" xfId="16028" xr:uid="{00000000-0005-0000-0000-0000114D0000}"/>
    <cellStyle name="Moneda 4 2 13 3 5 2" xfId="29219" xr:uid="{00000000-0005-0000-0000-0000124D0000}"/>
    <cellStyle name="Moneda 4 2 13 3 6" xfId="17309" xr:uid="{00000000-0005-0000-0000-0000134D0000}"/>
    <cellStyle name="Moneda 4 2 13 3 6 2" xfId="30500" xr:uid="{00000000-0005-0000-0000-0000144D0000}"/>
    <cellStyle name="Moneda 4 2 13 3 7" xfId="18595" xr:uid="{00000000-0005-0000-0000-0000154D0000}"/>
    <cellStyle name="Moneda 4 2 13 3 7 2" xfId="31786" xr:uid="{00000000-0005-0000-0000-0000164D0000}"/>
    <cellStyle name="Moneda 4 2 13 3 8" xfId="19899" xr:uid="{00000000-0005-0000-0000-0000174D0000}"/>
    <cellStyle name="Moneda 4 2 13 3 8 2" xfId="33088" xr:uid="{00000000-0005-0000-0000-0000184D0000}"/>
    <cellStyle name="Moneda 4 2 13 3 9" xfId="34613" xr:uid="{00000000-0005-0000-0000-0000194D0000}"/>
    <cellStyle name="Moneda 4 2 13 4" xfId="6479" xr:uid="{00000000-0005-0000-0000-00001A4D0000}"/>
    <cellStyle name="Moneda 4 2 13 4 10" xfId="25069" xr:uid="{00000000-0005-0000-0000-00001B4D0000}"/>
    <cellStyle name="Moneda 4 2 13 4 11" xfId="21382" xr:uid="{00000000-0005-0000-0000-00001C4D0000}"/>
    <cellStyle name="Moneda 4 2 13 4 2" xfId="12824" xr:uid="{00000000-0005-0000-0000-00001D4D0000}"/>
    <cellStyle name="Moneda 4 2 13 4 2 2" xfId="26015" xr:uid="{00000000-0005-0000-0000-00001E4D0000}"/>
    <cellStyle name="Moneda 4 2 13 4 3" xfId="13873" xr:uid="{00000000-0005-0000-0000-00001F4D0000}"/>
    <cellStyle name="Moneda 4 2 13 4 3 2" xfId="27064" xr:uid="{00000000-0005-0000-0000-0000204D0000}"/>
    <cellStyle name="Moneda 4 2 13 4 4" xfId="14929" xr:uid="{00000000-0005-0000-0000-0000214D0000}"/>
    <cellStyle name="Moneda 4 2 13 4 4 2" xfId="28120" xr:uid="{00000000-0005-0000-0000-0000224D0000}"/>
    <cellStyle name="Moneda 4 2 13 4 5" xfId="15985" xr:uid="{00000000-0005-0000-0000-0000234D0000}"/>
    <cellStyle name="Moneda 4 2 13 4 5 2" xfId="29176" xr:uid="{00000000-0005-0000-0000-0000244D0000}"/>
    <cellStyle name="Moneda 4 2 13 4 6" xfId="17266" xr:uid="{00000000-0005-0000-0000-0000254D0000}"/>
    <cellStyle name="Moneda 4 2 13 4 6 2" xfId="30457" xr:uid="{00000000-0005-0000-0000-0000264D0000}"/>
    <cellStyle name="Moneda 4 2 13 4 7" xfId="18552" xr:uid="{00000000-0005-0000-0000-0000274D0000}"/>
    <cellStyle name="Moneda 4 2 13 4 7 2" xfId="31743" xr:uid="{00000000-0005-0000-0000-0000284D0000}"/>
    <cellStyle name="Moneda 4 2 13 4 8" xfId="19856" xr:uid="{00000000-0005-0000-0000-0000294D0000}"/>
    <cellStyle name="Moneda 4 2 13 4 8 2" xfId="33045" xr:uid="{00000000-0005-0000-0000-00002A4D0000}"/>
    <cellStyle name="Moneda 4 2 13 4 9" xfId="34570" xr:uid="{00000000-0005-0000-0000-00002B4D0000}"/>
    <cellStyle name="Moneda 4 2 13 5" xfId="12753" xr:uid="{00000000-0005-0000-0000-00002C4D0000}"/>
    <cellStyle name="Moneda 4 2 13 5 2" xfId="25944" xr:uid="{00000000-0005-0000-0000-00002D4D0000}"/>
    <cellStyle name="Moneda 4 2 13 6" xfId="13802" xr:uid="{00000000-0005-0000-0000-00002E4D0000}"/>
    <cellStyle name="Moneda 4 2 13 6 2" xfId="26993" xr:uid="{00000000-0005-0000-0000-00002F4D0000}"/>
    <cellStyle name="Moneda 4 2 13 7" xfId="14858" xr:uid="{00000000-0005-0000-0000-0000304D0000}"/>
    <cellStyle name="Moneda 4 2 13 7 2" xfId="28049" xr:uid="{00000000-0005-0000-0000-0000314D0000}"/>
    <cellStyle name="Moneda 4 2 13 8" xfId="15914" xr:uid="{00000000-0005-0000-0000-0000324D0000}"/>
    <cellStyle name="Moneda 4 2 13 8 2" xfId="29105" xr:uid="{00000000-0005-0000-0000-0000334D0000}"/>
    <cellStyle name="Moneda 4 2 13 9" xfId="17195" xr:uid="{00000000-0005-0000-0000-0000344D0000}"/>
    <cellStyle name="Moneda 4 2 13 9 2" xfId="30386" xr:uid="{00000000-0005-0000-0000-0000354D0000}"/>
    <cellStyle name="Moneda 4 2 14" xfId="3190" xr:uid="{00000000-0005-0000-0000-0000364D0000}"/>
    <cellStyle name="Moneda 4 2 14 10" xfId="18486" xr:uid="{00000000-0005-0000-0000-0000374D0000}"/>
    <cellStyle name="Moneda 4 2 14 10 2" xfId="31677" xr:uid="{00000000-0005-0000-0000-0000384D0000}"/>
    <cellStyle name="Moneda 4 2 14 11" xfId="19790" xr:uid="{00000000-0005-0000-0000-0000394D0000}"/>
    <cellStyle name="Moneda 4 2 14 11 2" xfId="32979" xr:uid="{00000000-0005-0000-0000-00003A4D0000}"/>
    <cellStyle name="Moneda 4 2 14 12" xfId="34504" xr:uid="{00000000-0005-0000-0000-00003B4D0000}"/>
    <cellStyle name="Moneda 4 2 14 13" xfId="24908" xr:uid="{00000000-0005-0000-0000-00003C4D0000}"/>
    <cellStyle name="Moneda 4 2 14 14" xfId="21316" xr:uid="{00000000-0005-0000-0000-00003D4D0000}"/>
    <cellStyle name="Moneda 4 2 14 2" xfId="6839" xr:uid="{00000000-0005-0000-0000-00003E4D0000}"/>
    <cellStyle name="Moneda 4 2 14 2 10" xfId="25085" xr:uid="{00000000-0005-0000-0000-00003F4D0000}"/>
    <cellStyle name="Moneda 4 2 14 2 11" xfId="21398" xr:uid="{00000000-0005-0000-0000-0000404D0000}"/>
    <cellStyle name="Moneda 4 2 14 2 2" xfId="12840" xr:uid="{00000000-0005-0000-0000-0000414D0000}"/>
    <cellStyle name="Moneda 4 2 14 2 2 2" xfId="26031" xr:uid="{00000000-0005-0000-0000-0000424D0000}"/>
    <cellStyle name="Moneda 4 2 14 2 3" xfId="13889" xr:uid="{00000000-0005-0000-0000-0000434D0000}"/>
    <cellStyle name="Moneda 4 2 14 2 3 2" xfId="27080" xr:uid="{00000000-0005-0000-0000-0000444D0000}"/>
    <cellStyle name="Moneda 4 2 14 2 4" xfId="14945" xr:uid="{00000000-0005-0000-0000-0000454D0000}"/>
    <cellStyle name="Moneda 4 2 14 2 4 2" xfId="28136" xr:uid="{00000000-0005-0000-0000-0000464D0000}"/>
    <cellStyle name="Moneda 4 2 14 2 5" xfId="16001" xr:uid="{00000000-0005-0000-0000-0000474D0000}"/>
    <cellStyle name="Moneda 4 2 14 2 5 2" xfId="29192" xr:uid="{00000000-0005-0000-0000-0000484D0000}"/>
    <cellStyle name="Moneda 4 2 14 2 6" xfId="17282" xr:uid="{00000000-0005-0000-0000-0000494D0000}"/>
    <cellStyle name="Moneda 4 2 14 2 6 2" xfId="30473" xr:uid="{00000000-0005-0000-0000-00004A4D0000}"/>
    <cellStyle name="Moneda 4 2 14 2 7" xfId="18568" xr:uid="{00000000-0005-0000-0000-00004B4D0000}"/>
    <cellStyle name="Moneda 4 2 14 2 7 2" xfId="31759" xr:uid="{00000000-0005-0000-0000-00004C4D0000}"/>
    <cellStyle name="Moneda 4 2 14 2 8" xfId="19872" xr:uid="{00000000-0005-0000-0000-00004D4D0000}"/>
    <cellStyle name="Moneda 4 2 14 2 8 2" xfId="33061" xr:uid="{00000000-0005-0000-0000-00004E4D0000}"/>
    <cellStyle name="Moneda 4 2 14 2 9" xfId="34586" xr:uid="{00000000-0005-0000-0000-00004F4D0000}"/>
    <cellStyle name="Moneda 4 2 14 3" xfId="9307" xr:uid="{00000000-0005-0000-0000-0000504D0000}"/>
    <cellStyle name="Moneda 4 2 14 3 10" xfId="25113" xr:uid="{00000000-0005-0000-0000-0000514D0000}"/>
    <cellStyle name="Moneda 4 2 14 3 11" xfId="21426" xr:uid="{00000000-0005-0000-0000-0000524D0000}"/>
    <cellStyle name="Moneda 4 2 14 3 2" xfId="12868" xr:uid="{00000000-0005-0000-0000-0000534D0000}"/>
    <cellStyle name="Moneda 4 2 14 3 2 2" xfId="26059" xr:uid="{00000000-0005-0000-0000-0000544D0000}"/>
    <cellStyle name="Moneda 4 2 14 3 3" xfId="13917" xr:uid="{00000000-0005-0000-0000-0000554D0000}"/>
    <cellStyle name="Moneda 4 2 14 3 3 2" xfId="27108" xr:uid="{00000000-0005-0000-0000-0000564D0000}"/>
    <cellStyle name="Moneda 4 2 14 3 4" xfId="14973" xr:uid="{00000000-0005-0000-0000-0000574D0000}"/>
    <cellStyle name="Moneda 4 2 14 3 4 2" xfId="28164" xr:uid="{00000000-0005-0000-0000-0000584D0000}"/>
    <cellStyle name="Moneda 4 2 14 3 5" xfId="16029" xr:uid="{00000000-0005-0000-0000-0000594D0000}"/>
    <cellStyle name="Moneda 4 2 14 3 5 2" xfId="29220" xr:uid="{00000000-0005-0000-0000-00005A4D0000}"/>
    <cellStyle name="Moneda 4 2 14 3 6" xfId="17310" xr:uid="{00000000-0005-0000-0000-00005B4D0000}"/>
    <cellStyle name="Moneda 4 2 14 3 6 2" xfId="30501" xr:uid="{00000000-0005-0000-0000-00005C4D0000}"/>
    <cellStyle name="Moneda 4 2 14 3 7" xfId="18596" xr:uid="{00000000-0005-0000-0000-00005D4D0000}"/>
    <cellStyle name="Moneda 4 2 14 3 7 2" xfId="31787" xr:uid="{00000000-0005-0000-0000-00005E4D0000}"/>
    <cellStyle name="Moneda 4 2 14 3 8" xfId="19900" xr:uid="{00000000-0005-0000-0000-00005F4D0000}"/>
    <cellStyle name="Moneda 4 2 14 3 8 2" xfId="33089" xr:uid="{00000000-0005-0000-0000-0000604D0000}"/>
    <cellStyle name="Moneda 4 2 14 3 9" xfId="34614" xr:uid="{00000000-0005-0000-0000-0000614D0000}"/>
    <cellStyle name="Moneda 4 2 14 4" xfId="6653" xr:uid="{00000000-0005-0000-0000-0000624D0000}"/>
    <cellStyle name="Moneda 4 2 14 4 10" xfId="25071" xr:uid="{00000000-0005-0000-0000-0000634D0000}"/>
    <cellStyle name="Moneda 4 2 14 4 11" xfId="21384" xr:uid="{00000000-0005-0000-0000-0000644D0000}"/>
    <cellStyle name="Moneda 4 2 14 4 2" xfId="12826" xr:uid="{00000000-0005-0000-0000-0000654D0000}"/>
    <cellStyle name="Moneda 4 2 14 4 2 2" xfId="26017" xr:uid="{00000000-0005-0000-0000-0000664D0000}"/>
    <cellStyle name="Moneda 4 2 14 4 3" xfId="13875" xr:uid="{00000000-0005-0000-0000-0000674D0000}"/>
    <cellStyle name="Moneda 4 2 14 4 3 2" xfId="27066" xr:uid="{00000000-0005-0000-0000-0000684D0000}"/>
    <cellStyle name="Moneda 4 2 14 4 4" xfId="14931" xr:uid="{00000000-0005-0000-0000-0000694D0000}"/>
    <cellStyle name="Moneda 4 2 14 4 4 2" xfId="28122" xr:uid="{00000000-0005-0000-0000-00006A4D0000}"/>
    <cellStyle name="Moneda 4 2 14 4 5" xfId="15987" xr:uid="{00000000-0005-0000-0000-00006B4D0000}"/>
    <cellStyle name="Moneda 4 2 14 4 5 2" xfId="29178" xr:uid="{00000000-0005-0000-0000-00006C4D0000}"/>
    <cellStyle name="Moneda 4 2 14 4 6" xfId="17268" xr:uid="{00000000-0005-0000-0000-00006D4D0000}"/>
    <cellStyle name="Moneda 4 2 14 4 6 2" xfId="30459" xr:uid="{00000000-0005-0000-0000-00006E4D0000}"/>
    <cellStyle name="Moneda 4 2 14 4 7" xfId="18554" xr:uid="{00000000-0005-0000-0000-00006F4D0000}"/>
    <cellStyle name="Moneda 4 2 14 4 7 2" xfId="31745" xr:uid="{00000000-0005-0000-0000-0000704D0000}"/>
    <cellStyle name="Moneda 4 2 14 4 8" xfId="19858" xr:uid="{00000000-0005-0000-0000-0000714D0000}"/>
    <cellStyle name="Moneda 4 2 14 4 8 2" xfId="33047" xr:uid="{00000000-0005-0000-0000-0000724D0000}"/>
    <cellStyle name="Moneda 4 2 14 4 9" xfId="34572" xr:uid="{00000000-0005-0000-0000-0000734D0000}"/>
    <cellStyle name="Moneda 4 2 14 5" xfId="12758" xr:uid="{00000000-0005-0000-0000-0000744D0000}"/>
    <cellStyle name="Moneda 4 2 14 5 2" xfId="25949" xr:uid="{00000000-0005-0000-0000-0000754D0000}"/>
    <cellStyle name="Moneda 4 2 14 6" xfId="13807" xr:uid="{00000000-0005-0000-0000-0000764D0000}"/>
    <cellStyle name="Moneda 4 2 14 6 2" xfId="26998" xr:uid="{00000000-0005-0000-0000-0000774D0000}"/>
    <cellStyle name="Moneda 4 2 14 7" xfId="14863" xr:uid="{00000000-0005-0000-0000-0000784D0000}"/>
    <cellStyle name="Moneda 4 2 14 7 2" xfId="28054" xr:uid="{00000000-0005-0000-0000-0000794D0000}"/>
    <cellStyle name="Moneda 4 2 14 8" xfId="15919" xr:uid="{00000000-0005-0000-0000-00007A4D0000}"/>
    <cellStyle name="Moneda 4 2 14 8 2" xfId="29110" xr:uid="{00000000-0005-0000-0000-00007B4D0000}"/>
    <cellStyle name="Moneda 4 2 14 9" xfId="17200" xr:uid="{00000000-0005-0000-0000-00007C4D0000}"/>
    <cellStyle name="Moneda 4 2 14 9 2" xfId="30391" xr:uid="{00000000-0005-0000-0000-00007D4D0000}"/>
    <cellStyle name="Moneda 4 2 15" xfId="6834" xr:uid="{00000000-0005-0000-0000-00007E4D0000}"/>
    <cellStyle name="Moneda 4 2 15 10" xfId="25080" xr:uid="{00000000-0005-0000-0000-00007F4D0000}"/>
    <cellStyle name="Moneda 4 2 15 11" xfId="21393" xr:uid="{00000000-0005-0000-0000-0000804D0000}"/>
    <cellStyle name="Moneda 4 2 15 2" xfId="12835" xr:uid="{00000000-0005-0000-0000-0000814D0000}"/>
    <cellStyle name="Moneda 4 2 15 2 2" xfId="26026" xr:uid="{00000000-0005-0000-0000-0000824D0000}"/>
    <cellStyle name="Moneda 4 2 15 3" xfId="13884" xr:uid="{00000000-0005-0000-0000-0000834D0000}"/>
    <cellStyle name="Moneda 4 2 15 3 2" xfId="27075" xr:uid="{00000000-0005-0000-0000-0000844D0000}"/>
    <cellStyle name="Moneda 4 2 15 4" xfId="14940" xr:uid="{00000000-0005-0000-0000-0000854D0000}"/>
    <cellStyle name="Moneda 4 2 15 4 2" xfId="28131" xr:uid="{00000000-0005-0000-0000-0000864D0000}"/>
    <cellStyle name="Moneda 4 2 15 5" xfId="15996" xr:uid="{00000000-0005-0000-0000-0000874D0000}"/>
    <cellStyle name="Moneda 4 2 15 5 2" xfId="29187" xr:uid="{00000000-0005-0000-0000-0000884D0000}"/>
    <cellStyle name="Moneda 4 2 15 6" xfId="17277" xr:uid="{00000000-0005-0000-0000-0000894D0000}"/>
    <cellStyle name="Moneda 4 2 15 6 2" xfId="30468" xr:uid="{00000000-0005-0000-0000-00008A4D0000}"/>
    <cellStyle name="Moneda 4 2 15 7" xfId="18563" xr:uid="{00000000-0005-0000-0000-00008B4D0000}"/>
    <cellStyle name="Moneda 4 2 15 7 2" xfId="31754" xr:uid="{00000000-0005-0000-0000-00008C4D0000}"/>
    <cellStyle name="Moneda 4 2 15 8" xfId="19867" xr:uid="{00000000-0005-0000-0000-00008D4D0000}"/>
    <cellStyle name="Moneda 4 2 15 8 2" xfId="33056" xr:uid="{00000000-0005-0000-0000-00008E4D0000}"/>
    <cellStyle name="Moneda 4 2 15 9" xfId="34581" xr:uid="{00000000-0005-0000-0000-00008F4D0000}"/>
    <cellStyle name="Moneda 4 2 16" xfId="9302" xr:uid="{00000000-0005-0000-0000-0000904D0000}"/>
    <cellStyle name="Moneda 4 2 16 10" xfId="25108" xr:uid="{00000000-0005-0000-0000-0000914D0000}"/>
    <cellStyle name="Moneda 4 2 16 11" xfId="21421" xr:uid="{00000000-0005-0000-0000-0000924D0000}"/>
    <cellStyle name="Moneda 4 2 16 2" xfId="12863" xr:uid="{00000000-0005-0000-0000-0000934D0000}"/>
    <cellStyle name="Moneda 4 2 16 2 2" xfId="26054" xr:uid="{00000000-0005-0000-0000-0000944D0000}"/>
    <cellStyle name="Moneda 4 2 16 3" xfId="13912" xr:uid="{00000000-0005-0000-0000-0000954D0000}"/>
    <cellStyle name="Moneda 4 2 16 3 2" xfId="27103" xr:uid="{00000000-0005-0000-0000-0000964D0000}"/>
    <cellStyle name="Moneda 4 2 16 4" xfId="14968" xr:uid="{00000000-0005-0000-0000-0000974D0000}"/>
    <cellStyle name="Moneda 4 2 16 4 2" xfId="28159" xr:uid="{00000000-0005-0000-0000-0000984D0000}"/>
    <cellStyle name="Moneda 4 2 16 5" xfId="16024" xr:uid="{00000000-0005-0000-0000-0000994D0000}"/>
    <cellStyle name="Moneda 4 2 16 5 2" xfId="29215" xr:uid="{00000000-0005-0000-0000-00009A4D0000}"/>
    <cellStyle name="Moneda 4 2 16 6" xfId="17305" xr:uid="{00000000-0005-0000-0000-00009B4D0000}"/>
    <cellStyle name="Moneda 4 2 16 6 2" xfId="30496" xr:uid="{00000000-0005-0000-0000-00009C4D0000}"/>
    <cellStyle name="Moneda 4 2 16 7" xfId="18591" xr:uid="{00000000-0005-0000-0000-00009D4D0000}"/>
    <cellStyle name="Moneda 4 2 16 7 2" xfId="31782" xr:uid="{00000000-0005-0000-0000-00009E4D0000}"/>
    <cellStyle name="Moneda 4 2 16 8" xfId="19895" xr:uid="{00000000-0005-0000-0000-00009F4D0000}"/>
    <cellStyle name="Moneda 4 2 16 8 2" xfId="33084" xr:uid="{00000000-0005-0000-0000-0000A04D0000}"/>
    <cellStyle name="Moneda 4 2 16 9" xfId="34609" xr:uid="{00000000-0005-0000-0000-0000A14D0000}"/>
    <cellStyle name="Moneda 4 2 17" xfId="11765" xr:uid="{00000000-0005-0000-0000-0000A24D0000}"/>
    <cellStyle name="Moneda 4 2 17 10" xfId="25131" xr:uid="{00000000-0005-0000-0000-0000A34D0000}"/>
    <cellStyle name="Moneda 4 2 17 11" xfId="21444" xr:uid="{00000000-0005-0000-0000-0000A44D0000}"/>
    <cellStyle name="Moneda 4 2 17 2" xfId="12886" xr:uid="{00000000-0005-0000-0000-0000A54D0000}"/>
    <cellStyle name="Moneda 4 2 17 2 2" xfId="26077" xr:uid="{00000000-0005-0000-0000-0000A64D0000}"/>
    <cellStyle name="Moneda 4 2 17 3" xfId="13935" xr:uid="{00000000-0005-0000-0000-0000A74D0000}"/>
    <cellStyle name="Moneda 4 2 17 3 2" xfId="27126" xr:uid="{00000000-0005-0000-0000-0000A84D0000}"/>
    <cellStyle name="Moneda 4 2 17 4" xfId="14991" xr:uid="{00000000-0005-0000-0000-0000A94D0000}"/>
    <cellStyle name="Moneda 4 2 17 4 2" xfId="28182" xr:uid="{00000000-0005-0000-0000-0000AA4D0000}"/>
    <cellStyle name="Moneda 4 2 17 5" xfId="16047" xr:uid="{00000000-0005-0000-0000-0000AB4D0000}"/>
    <cellStyle name="Moneda 4 2 17 5 2" xfId="29238" xr:uid="{00000000-0005-0000-0000-0000AC4D0000}"/>
    <cellStyle name="Moneda 4 2 17 6" xfId="17328" xr:uid="{00000000-0005-0000-0000-0000AD4D0000}"/>
    <cellStyle name="Moneda 4 2 17 6 2" xfId="30519" xr:uid="{00000000-0005-0000-0000-0000AE4D0000}"/>
    <cellStyle name="Moneda 4 2 17 7" xfId="18614" xr:uid="{00000000-0005-0000-0000-0000AF4D0000}"/>
    <cellStyle name="Moneda 4 2 17 7 2" xfId="31805" xr:uid="{00000000-0005-0000-0000-0000B04D0000}"/>
    <cellStyle name="Moneda 4 2 17 8" xfId="19918" xr:uid="{00000000-0005-0000-0000-0000B14D0000}"/>
    <cellStyle name="Moneda 4 2 17 8 2" xfId="33107" xr:uid="{00000000-0005-0000-0000-0000B24D0000}"/>
    <cellStyle name="Moneda 4 2 17 9" xfId="34632" xr:uid="{00000000-0005-0000-0000-0000B34D0000}"/>
    <cellStyle name="Moneda 4 2 18" xfId="4231" xr:uid="{00000000-0005-0000-0000-0000B44D0000}"/>
    <cellStyle name="Moneda 4 2 18 10" xfId="24919" xr:uid="{00000000-0005-0000-0000-0000B54D0000}"/>
    <cellStyle name="Moneda 4 2 18 11" xfId="21327" xr:uid="{00000000-0005-0000-0000-0000B64D0000}"/>
    <cellStyle name="Moneda 4 2 18 2" xfId="12769" xr:uid="{00000000-0005-0000-0000-0000B74D0000}"/>
    <cellStyle name="Moneda 4 2 18 2 2" xfId="25960" xr:uid="{00000000-0005-0000-0000-0000B84D0000}"/>
    <cellStyle name="Moneda 4 2 18 3" xfId="13818" xr:uid="{00000000-0005-0000-0000-0000B94D0000}"/>
    <cellStyle name="Moneda 4 2 18 3 2" xfId="27009" xr:uid="{00000000-0005-0000-0000-0000BA4D0000}"/>
    <cellStyle name="Moneda 4 2 18 4" xfId="14874" xr:uid="{00000000-0005-0000-0000-0000BB4D0000}"/>
    <cellStyle name="Moneda 4 2 18 4 2" xfId="28065" xr:uid="{00000000-0005-0000-0000-0000BC4D0000}"/>
    <cellStyle name="Moneda 4 2 18 5" xfId="15930" xr:uid="{00000000-0005-0000-0000-0000BD4D0000}"/>
    <cellStyle name="Moneda 4 2 18 5 2" xfId="29121" xr:uid="{00000000-0005-0000-0000-0000BE4D0000}"/>
    <cellStyle name="Moneda 4 2 18 6" xfId="17211" xr:uid="{00000000-0005-0000-0000-0000BF4D0000}"/>
    <cellStyle name="Moneda 4 2 18 6 2" xfId="30402" xr:uid="{00000000-0005-0000-0000-0000C04D0000}"/>
    <cellStyle name="Moneda 4 2 18 7" xfId="18497" xr:uid="{00000000-0005-0000-0000-0000C14D0000}"/>
    <cellStyle name="Moneda 4 2 18 7 2" xfId="31688" xr:uid="{00000000-0005-0000-0000-0000C24D0000}"/>
    <cellStyle name="Moneda 4 2 18 8" xfId="19801" xr:uid="{00000000-0005-0000-0000-0000C34D0000}"/>
    <cellStyle name="Moneda 4 2 18 8 2" xfId="32990" xr:uid="{00000000-0005-0000-0000-0000C44D0000}"/>
    <cellStyle name="Moneda 4 2 18 9" xfId="34515" xr:uid="{00000000-0005-0000-0000-0000C54D0000}"/>
    <cellStyle name="Moneda 4 2 19" xfId="11944" xr:uid="{00000000-0005-0000-0000-0000C64D0000}"/>
    <cellStyle name="Moneda 4 2 19 10" xfId="25137" xr:uid="{00000000-0005-0000-0000-0000C74D0000}"/>
    <cellStyle name="Moneda 4 2 19 11" xfId="21449" xr:uid="{00000000-0005-0000-0000-0000C84D0000}"/>
    <cellStyle name="Moneda 4 2 19 2" xfId="12891" xr:uid="{00000000-0005-0000-0000-0000C94D0000}"/>
    <cellStyle name="Moneda 4 2 19 2 2" xfId="26082" xr:uid="{00000000-0005-0000-0000-0000CA4D0000}"/>
    <cellStyle name="Moneda 4 2 19 3" xfId="13940" xr:uid="{00000000-0005-0000-0000-0000CB4D0000}"/>
    <cellStyle name="Moneda 4 2 19 3 2" xfId="27131" xr:uid="{00000000-0005-0000-0000-0000CC4D0000}"/>
    <cellStyle name="Moneda 4 2 19 4" xfId="14996" xr:uid="{00000000-0005-0000-0000-0000CD4D0000}"/>
    <cellStyle name="Moneda 4 2 19 4 2" xfId="28187" xr:uid="{00000000-0005-0000-0000-0000CE4D0000}"/>
    <cellStyle name="Moneda 4 2 19 5" xfId="16052" xr:uid="{00000000-0005-0000-0000-0000CF4D0000}"/>
    <cellStyle name="Moneda 4 2 19 5 2" xfId="29243" xr:uid="{00000000-0005-0000-0000-0000D04D0000}"/>
    <cellStyle name="Moneda 4 2 19 6" xfId="17333" xr:uid="{00000000-0005-0000-0000-0000D14D0000}"/>
    <cellStyle name="Moneda 4 2 19 6 2" xfId="30524" xr:uid="{00000000-0005-0000-0000-0000D24D0000}"/>
    <cellStyle name="Moneda 4 2 19 7" xfId="18619" xr:uid="{00000000-0005-0000-0000-0000D34D0000}"/>
    <cellStyle name="Moneda 4 2 19 7 2" xfId="31810" xr:uid="{00000000-0005-0000-0000-0000D44D0000}"/>
    <cellStyle name="Moneda 4 2 19 8" xfId="19923" xr:uid="{00000000-0005-0000-0000-0000D54D0000}"/>
    <cellStyle name="Moneda 4 2 19 8 2" xfId="33112" xr:uid="{00000000-0005-0000-0000-0000D64D0000}"/>
    <cellStyle name="Moneda 4 2 19 9" xfId="34637" xr:uid="{00000000-0005-0000-0000-0000D74D0000}"/>
    <cellStyle name="Moneda 4 2 2" xfId="380" xr:uid="{00000000-0005-0000-0000-0000D84D0000}"/>
    <cellStyle name="Moneda 4 2 2 10" xfId="12452" xr:uid="{00000000-0005-0000-0000-0000D94D0000}"/>
    <cellStyle name="Moneda 4 2 2 10 10" xfId="25644" xr:uid="{00000000-0005-0000-0000-0000DA4D0000}"/>
    <cellStyle name="Moneda 4 2 2 10 11" xfId="21946" xr:uid="{00000000-0005-0000-0000-0000DB4D0000}"/>
    <cellStyle name="Moneda 4 2 2 10 2" xfId="13388" xr:uid="{00000000-0005-0000-0000-0000DC4D0000}"/>
    <cellStyle name="Moneda 4 2 2 10 2 2" xfId="26579" xr:uid="{00000000-0005-0000-0000-0000DD4D0000}"/>
    <cellStyle name="Moneda 4 2 2 10 3" xfId="14437" xr:uid="{00000000-0005-0000-0000-0000DE4D0000}"/>
    <cellStyle name="Moneda 4 2 2 10 3 2" xfId="27628" xr:uid="{00000000-0005-0000-0000-0000DF4D0000}"/>
    <cellStyle name="Moneda 4 2 2 10 4" xfId="15493" xr:uid="{00000000-0005-0000-0000-0000E04D0000}"/>
    <cellStyle name="Moneda 4 2 2 10 4 2" xfId="28684" xr:uid="{00000000-0005-0000-0000-0000E14D0000}"/>
    <cellStyle name="Moneda 4 2 2 10 5" xfId="16549" xr:uid="{00000000-0005-0000-0000-0000E24D0000}"/>
    <cellStyle name="Moneda 4 2 2 10 5 2" xfId="29740" xr:uid="{00000000-0005-0000-0000-0000E34D0000}"/>
    <cellStyle name="Moneda 4 2 2 10 6" xfId="17830" xr:uid="{00000000-0005-0000-0000-0000E44D0000}"/>
    <cellStyle name="Moneda 4 2 2 10 6 2" xfId="31021" xr:uid="{00000000-0005-0000-0000-0000E54D0000}"/>
    <cellStyle name="Moneda 4 2 2 10 7" xfId="19116" xr:uid="{00000000-0005-0000-0000-0000E64D0000}"/>
    <cellStyle name="Moneda 4 2 2 10 7 2" xfId="32307" xr:uid="{00000000-0005-0000-0000-0000E74D0000}"/>
    <cellStyle name="Moneda 4 2 2 10 8" xfId="20420" xr:uid="{00000000-0005-0000-0000-0000E84D0000}"/>
    <cellStyle name="Moneda 4 2 2 10 8 2" xfId="33609" xr:uid="{00000000-0005-0000-0000-0000E94D0000}"/>
    <cellStyle name="Moneda 4 2 2 10 9" xfId="35134" xr:uid="{00000000-0005-0000-0000-0000EA4D0000}"/>
    <cellStyle name="Moneda 4 2 2 11" xfId="12566" xr:uid="{00000000-0005-0000-0000-0000EB4D0000}"/>
    <cellStyle name="Moneda 4 2 2 11 10" xfId="25758" xr:uid="{00000000-0005-0000-0000-0000EC4D0000}"/>
    <cellStyle name="Moneda 4 2 2 11 11" xfId="22060" xr:uid="{00000000-0005-0000-0000-0000ED4D0000}"/>
    <cellStyle name="Moneda 4 2 2 11 2" xfId="13502" xr:uid="{00000000-0005-0000-0000-0000EE4D0000}"/>
    <cellStyle name="Moneda 4 2 2 11 2 2" xfId="26693" xr:uid="{00000000-0005-0000-0000-0000EF4D0000}"/>
    <cellStyle name="Moneda 4 2 2 11 3" xfId="14551" xr:uid="{00000000-0005-0000-0000-0000F04D0000}"/>
    <cellStyle name="Moneda 4 2 2 11 3 2" xfId="27742" xr:uid="{00000000-0005-0000-0000-0000F14D0000}"/>
    <cellStyle name="Moneda 4 2 2 11 4" xfId="15607" xr:uid="{00000000-0005-0000-0000-0000F24D0000}"/>
    <cellStyle name="Moneda 4 2 2 11 4 2" xfId="28798" xr:uid="{00000000-0005-0000-0000-0000F34D0000}"/>
    <cellStyle name="Moneda 4 2 2 11 5" xfId="16663" xr:uid="{00000000-0005-0000-0000-0000F44D0000}"/>
    <cellStyle name="Moneda 4 2 2 11 5 2" xfId="29854" xr:uid="{00000000-0005-0000-0000-0000F54D0000}"/>
    <cellStyle name="Moneda 4 2 2 11 6" xfId="17944" xr:uid="{00000000-0005-0000-0000-0000F64D0000}"/>
    <cellStyle name="Moneda 4 2 2 11 6 2" xfId="31135" xr:uid="{00000000-0005-0000-0000-0000F74D0000}"/>
    <cellStyle name="Moneda 4 2 2 11 7" xfId="19230" xr:uid="{00000000-0005-0000-0000-0000F84D0000}"/>
    <cellStyle name="Moneda 4 2 2 11 7 2" xfId="32421" xr:uid="{00000000-0005-0000-0000-0000F94D0000}"/>
    <cellStyle name="Moneda 4 2 2 11 8" xfId="20534" xr:uid="{00000000-0005-0000-0000-0000FA4D0000}"/>
    <cellStyle name="Moneda 4 2 2 11 8 2" xfId="33723" xr:uid="{00000000-0005-0000-0000-0000FB4D0000}"/>
    <cellStyle name="Moneda 4 2 2 11 9" xfId="35248" xr:uid="{00000000-0005-0000-0000-0000FC4D0000}"/>
    <cellStyle name="Moneda 4 2 2 12" xfId="13653" xr:uid="{00000000-0005-0000-0000-0000FD4D0000}"/>
    <cellStyle name="Moneda 4 2 2 12 10" xfId="22211" xr:uid="{00000000-0005-0000-0000-0000FE4D0000}"/>
    <cellStyle name="Moneda 4 2 2 12 2" xfId="14702" xr:uid="{00000000-0005-0000-0000-0000FF4D0000}"/>
    <cellStyle name="Moneda 4 2 2 12 2 2" xfId="27893" xr:uid="{00000000-0005-0000-0000-0000004E0000}"/>
    <cellStyle name="Moneda 4 2 2 12 3" xfId="15758" xr:uid="{00000000-0005-0000-0000-0000014E0000}"/>
    <cellStyle name="Moneda 4 2 2 12 3 2" xfId="28949" xr:uid="{00000000-0005-0000-0000-0000024E0000}"/>
    <cellStyle name="Moneda 4 2 2 12 4" xfId="16814" xr:uid="{00000000-0005-0000-0000-0000034E0000}"/>
    <cellStyle name="Moneda 4 2 2 12 4 2" xfId="30005" xr:uid="{00000000-0005-0000-0000-0000044E0000}"/>
    <cellStyle name="Moneda 4 2 2 12 5" xfId="18095" xr:uid="{00000000-0005-0000-0000-0000054E0000}"/>
    <cellStyle name="Moneda 4 2 2 12 5 2" xfId="31286" xr:uid="{00000000-0005-0000-0000-0000064E0000}"/>
    <cellStyle name="Moneda 4 2 2 12 6" xfId="19381" xr:uid="{00000000-0005-0000-0000-0000074E0000}"/>
    <cellStyle name="Moneda 4 2 2 12 6 2" xfId="32572" xr:uid="{00000000-0005-0000-0000-0000084E0000}"/>
    <cellStyle name="Moneda 4 2 2 12 7" xfId="20685" xr:uid="{00000000-0005-0000-0000-0000094E0000}"/>
    <cellStyle name="Moneda 4 2 2 12 7 2" xfId="33874" xr:uid="{00000000-0005-0000-0000-00000A4E0000}"/>
    <cellStyle name="Moneda 4 2 2 12 8" xfId="35399" xr:uid="{00000000-0005-0000-0000-00000B4E0000}"/>
    <cellStyle name="Moneda 4 2 2 12 9" xfId="26844" xr:uid="{00000000-0005-0000-0000-00000C4E0000}"/>
    <cellStyle name="Moneda 4 2 2 13" xfId="12728" xr:uid="{00000000-0005-0000-0000-00000D4E0000}"/>
    <cellStyle name="Moneda 4 2 2 13 2" xfId="16936" xr:uid="{00000000-0005-0000-0000-00000E4E0000}"/>
    <cellStyle name="Moneda 4 2 2 13 2 2" xfId="30127" xr:uid="{00000000-0005-0000-0000-00000F4E0000}"/>
    <cellStyle name="Moneda 4 2 2 13 3" xfId="18216" xr:uid="{00000000-0005-0000-0000-0000104E0000}"/>
    <cellStyle name="Moneda 4 2 2 13 3 2" xfId="31407" xr:uid="{00000000-0005-0000-0000-0000114E0000}"/>
    <cellStyle name="Moneda 4 2 2 13 4" xfId="19502" xr:uid="{00000000-0005-0000-0000-0000124E0000}"/>
    <cellStyle name="Moneda 4 2 2 13 4 2" xfId="32693" xr:uid="{00000000-0005-0000-0000-0000134E0000}"/>
    <cellStyle name="Moneda 4 2 2 13 5" xfId="20806" xr:uid="{00000000-0005-0000-0000-0000144E0000}"/>
    <cellStyle name="Moneda 4 2 2 13 5 2" xfId="33995" xr:uid="{00000000-0005-0000-0000-0000154E0000}"/>
    <cellStyle name="Moneda 4 2 2 13 6" xfId="35520" xr:uid="{00000000-0005-0000-0000-0000164E0000}"/>
    <cellStyle name="Moneda 4 2 2 13 7" xfId="25919" xr:uid="{00000000-0005-0000-0000-0000174E0000}"/>
    <cellStyle name="Moneda 4 2 2 13 8" xfId="22332" xr:uid="{00000000-0005-0000-0000-0000184E0000}"/>
    <cellStyle name="Moneda 4 2 2 14" xfId="13777" xr:uid="{00000000-0005-0000-0000-0000194E0000}"/>
    <cellStyle name="Moneda 4 2 2 14 2" xfId="21051" xr:uid="{00000000-0005-0000-0000-00001A4E0000}"/>
    <cellStyle name="Moneda 4 2 2 14 2 2" xfId="34240" xr:uid="{00000000-0005-0000-0000-00001B4E0000}"/>
    <cellStyle name="Moneda 4 2 2 14 3" xfId="35765" xr:uid="{00000000-0005-0000-0000-00001C4E0000}"/>
    <cellStyle name="Moneda 4 2 2 14 4" xfId="26968" xr:uid="{00000000-0005-0000-0000-00001D4E0000}"/>
    <cellStyle name="Moneda 4 2 2 14 5" xfId="22577" xr:uid="{00000000-0005-0000-0000-00001E4E0000}"/>
    <cellStyle name="Moneda 4 2 2 15" xfId="14833" xr:uid="{00000000-0005-0000-0000-00001F4E0000}"/>
    <cellStyle name="Moneda 4 2 2 15 2" xfId="36005" xr:uid="{00000000-0005-0000-0000-0000204E0000}"/>
    <cellStyle name="Moneda 4 2 2 15 3" xfId="28024" xr:uid="{00000000-0005-0000-0000-0000214E0000}"/>
    <cellStyle name="Moneda 4 2 2 15 4" xfId="22817" xr:uid="{00000000-0005-0000-0000-0000224E0000}"/>
    <cellStyle name="Moneda 4 2 2 16" xfId="15889" xr:uid="{00000000-0005-0000-0000-0000234E0000}"/>
    <cellStyle name="Moneda 4 2 2 16 2" xfId="36235" xr:uid="{00000000-0005-0000-0000-0000244E0000}"/>
    <cellStyle name="Moneda 4 2 2 16 3" xfId="29080" xr:uid="{00000000-0005-0000-0000-0000254E0000}"/>
    <cellStyle name="Moneda 4 2 2 16 4" xfId="23047" xr:uid="{00000000-0005-0000-0000-0000264E0000}"/>
    <cellStyle name="Moneda 4 2 2 17" xfId="17170" xr:uid="{00000000-0005-0000-0000-0000274E0000}"/>
    <cellStyle name="Moneda 4 2 2 17 2" xfId="36490" xr:uid="{00000000-0005-0000-0000-0000284E0000}"/>
    <cellStyle name="Moneda 4 2 2 17 3" xfId="30361" xr:uid="{00000000-0005-0000-0000-0000294E0000}"/>
    <cellStyle name="Moneda 4 2 2 17 4" xfId="23311" xr:uid="{00000000-0005-0000-0000-00002A4E0000}"/>
    <cellStyle name="Moneda 4 2 2 18" xfId="18456" xr:uid="{00000000-0005-0000-0000-00002B4E0000}"/>
    <cellStyle name="Moneda 4 2 2 18 2" xfId="36745" xr:uid="{00000000-0005-0000-0000-00002C4E0000}"/>
    <cellStyle name="Moneda 4 2 2 18 3" xfId="31647" xr:uid="{00000000-0005-0000-0000-00002D4E0000}"/>
    <cellStyle name="Moneda 4 2 2 18 4" xfId="23566" xr:uid="{00000000-0005-0000-0000-00002E4E0000}"/>
    <cellStyle name="Moneda 4 2 2 19" xfId="19760" xr:uid="{00000000-0005-0000-0000-00002F4E0000}"/>
    <cellStyle name="Moneda 4 2 2 19 2" xfId="36974" xr:uid="{00000000-0005-0000-0000-0000304E0000}"/>
    <cellStyle name="Moneda 4 2 2 19 3" xfId="32949" xr:uid="{00000000-0005-0000-0000-0000314E0000}"/>
    <cellStyle name="Moneda 4 2 2 19 4" xfId="23795" xr:uid="{00000000-0005-0000-0000-0000324E0000}"/>
    <cellStyle name="Moneda 4 2 2 2" xfId="3364" xr:uid="{00000000-0005-0000-0000-0000334E0000}"/>
    <cellStyle name="Moneda 4 2 2 2 10" xfId="12760" xr:uid="{00000000-0005-0000-0000-0000344E0000}"/>
    <cellStyle name="Moneda 4 2 2 2 10 2" xfId="17000" xr:uid="{00000000-0005-0000-0000-0000354E0000}"/>
    <cellStyle name="Moneda 4 2 2 2 10 2 2" xfId="30191" xr:uid="{00000000-0005-0000-0000-0000364E0000}"/>
    <cellStyle name="Moneda 4 2 2 2 10 3" xfId="18280" xr:uid="{00000000-0005-0000-0000-0000374E0000}"/>
    <cellStyle name="Moneda 4 2 2 2 10 3 2" xfId="31471" xr:uid="{00000000-0005-0000-0000-0000384E0000}"/>
    <cellStyle name="Moneda 4 2 2 2 10 4" xfId="19566" xr:uid="{00000000-0005-0000-0000-0000394E0000}"/>
    <cellStyle name="Moneda 4 2 2 2 10 4 2" xfId="32757" xr:uid="{00000000-0005-0000-0000-00003A4E0000}"/>
    <cellStyle name="Moneda 4 2 2 2 10 5" xfId="20870" xr:uid="{00000000-0005-0000-0000-00003B4E0000}"/>
    <cellStyle name="Moneda 4 2 2 2 10 5 2" xfId="34059" xr:uid="{00000000-0005-0000-0000-00003C4E0000}"/>
    <cellStyle name="Moneda 4 2 2 2 10 6" xfId="35584" xr:uid="{00000000-0005-0000-0000-00003D4E0000}"/>
    <cellStyle name="Moneda 4 2 2 2 10 7" xfId="25951" xr:uid="{00000000-0005-0000-0000-00003E4E0000}"/>
    <cellStyle name="Moneda 4 2 2 2 10 8" xfId="22396" xr:uid="{00000000-0005-0000-0000-00003F4E0000}"/>
    <cellStyle name="Moneda 4 2 2 2 11" xfId="13809" xr:uid="{00000000-0005-0000-0000-0000404E0000}"/>
    <cellStyle name="Moneda 4 2 2 2 11 2" xfId="21115" xr:uid="{00000000-0005-0000-0000-0000414E0000}"/>
    <cellStyle name="Moneda 4 2 2 2 11 2 2" xfId="34304" xr:uid="{00000000-0005-0000-0000-0000424E0000}"/>
    <cellStyle name="Moneda 4 2 2 2 11 3" xfId="35829" xr:uid="{00000000-0005-0000-0000-0000434E0000}"/>
    <cellStyle name="Moneda 4 2 2 2 11 4" xfId="27000" xr:uid="{00000000-0005-0000-0000-0000444E0000}"/>
    <cellStyle name="Moneda 4 2 2 2 11 5" xfId="22641" xr:uid="{00000000-0005-0000-0000-0000454E0000}"/>
    <cellStyle name="Moneda 4 2 2 2 12" xfId="14865" xr:uid="{00000000-0005-0000-0000-0000464E0000}"/>
    <cellStyle name="Moneda 4 2 2 2 12 2" xfId="36069" xr:uid="{00000000-0005-0000-0000-0000474E0000}"/>
    <cellStyle name="Moneda 4 2 2 2 12 3" xfId="28056" xr:uid="{00000000-0005-0000-0000-0000484E0000}"/>
    <cellStyle name="Moneda 4 2 2 2 12 4" xfId="22881" xr:uid="{00000000-0005-0000-0000-0000494E0000}"/>
    <cellStyle name="Moneda 4 2 2 2 13" xfId="15921" xr:uid="{00000000-0005-0000-0000-00004A4E0000}"/>
    <cellStyle name="Moneda 4 2 2 2 13 2" xfId="36299" xr:uid="{00000000-0005-0000-0000-00004B4E0000}"/>
    <cellStyle name="Moneda 4 2 2 2 13 3" xfId="29112" xr:uid="{00000000-0005-0000-0000-00004C4E0000}"/>
    <cellStyle name="Moneda 4 2 2 2 13 4" xfId="23111" xr:uid="{00000000-0005-0000-0000-00004D4E0000}"/>
    <cellStyle name="Moneda 4 2 2 2 14" xfId="17202" xr:uid="{00000000-0005-0000-0000-00004E4E0000}"/>
    <cellStyle name="Moneda 4 2 2 2 14 2" xfId="36554" xr:uid="{00000000-0005-0000-0000-00004F4E0000}"/>
    <cellStyle name="Moneda 4 2 2 2 14 3" xfId="30393" xr:uid="{00000000-0005-0000-0000-0000504E0000}"/>
    <cellStyle name="Moneda 4 2 2 2 14 4" xfId="23375" xr:uid="{00000000-0005-0000-0000-0000514E0000}"/>
    <cellStyle name="Moneda 4 2 2 2 15" xfId="18488" xr:uid="{00000000-0005-0000-0000-0000524E0000}"/>
    <cellStyle name="Moneda 4 2 2 2 15 2" xfId="36809" xr:uid="{00000000-0005-0000-0000-0000534E0000}"/>
    <cellStyle name="Moneda 4 2 2 2 15 3" xfId="31679" xr:uid="{00000000-0005-0000-0000-0000544E0000}"/>
    <cellStyle name="Moneda 4 2 2 2 15 4" xfId="23630" xr:uid="{00000000-0005-0000-0000-0000554E0000}"/>
    <cellStyle name="Moneda 4 2 2 2 16" xfId="19792" xr:uid="{00000000-0005-0000-0000-0000564E0000}"/>
    <cellStyle name="Moneda 4 2 2 2 16 2" xfId="37038" xr:uid="{00000000-0005-0000-0000-0000574E0000}"/>
    <cellStyle name="Moneda 4 2 2 2 16 3" xfId="32981" xr:uid="{00000000-0005-0000-0000-0000584E0000}"/>
    <cellStyle name="Moneda 4 2 2 2 16 4" xfId="23859" xr:uid="{00000000-0005-0000-0000-0000594E0000}"/>
    <cellStyle name="Moneda 4 2 2 2 17" xfId="24088" xr:uid="{00000000-0005-0000-0000-00005A4E0000}"/>
    <cellStyle name="Moneda 4 2 2 2 17 2" xfId="37267" xr:uid="{00000000-0005-0000-0000-00005B4E0000}"/>
    <cellStyle name="Moneda 4 2 2 2 18" xfId="24317" xr:uid="{00000000-0005-0000-0000-00005C4E0000}"/>
    <cellStyle name="Moneda 4 2 2 2 18 2" xfId="37496" xr:uid="{00000000-0005-0000-0000-00005D4E0000}"/>
    <cellStyle name="Moneda 4 2 2 2 19" xfId="24568" xr:uid="{00000000-0005-0000-0000-00005E4E0000}"/>
    <cellStyle name="Moneda 4 2 2 2 19 2" xfId="37747" xr:uid="{00000000-0005-0000-0000-00005F4E0000}"/>
    <cellStyle name="Moneda 4 2 2 2 2" xfId="6840" xr:uid="{00000000-0005-0000-0000-0000604E0000}"/>
    <cellStyle name="Moneda 4 2 2 2 2 10" xfId="24426" xr:uid="{00000000-0005-0000-0000-0000614E0000}"/>
    <cellStyle name="Moneda 4 2 2 2 2 10 2" xfId="37605" xr:uid="{00000000-0005-0000-0000-0000624E0000}"/>
    <cellStyle name="Moneda 4 2 2 2 2 11" xfId="24677" xr:uid="{00000000-0005-0000-0000-0000634E0000}"/>
    <cellStyle name="Moneda 4 2 2 2 2 11 2" xfId="37856" xr:uid="{00000000-0005-0000-0000-0000644E0000}"/>
    <cellStyle name="Moneda 4 2 2 2 2 12" xfId="34587" xr:uid="{00000000-0005-0000-0000-0000654E0000}"/>
    <cellStyle name="Moneda 4 2 2 2 2 13" xfId="25086" xr:uid="{00000000-0005-0000-0000-0000664E0000}"/>
    <cellStyle name="Moneda 4 2 2 2 2 14" xfId="21399" xr:uid="{00000000-0005-0000-0000-0000674E0000}"/>
    <cellStyle name="Moneda 4 2 2 2 2 2" xfId="12841" xr:uid="{00000000-0005-0000-0000-0000684E0000}"/>
    <cellStyle name="Moneda 4 2 2 2 2 2 2" xfId="17109" xr:uid="{00000000-0005-0000-0000-0000694E0000}"/>
    <cellStyle name="Moneda 4 2 2 2 2 2 2 2" xfId="30300" xr:uid="{00000000-0005-0000-0000-00006A4E0000}"/>
    <cellStyle name="Moneda 4 2 2 2 2 2 3" xfId="18389" xr:uid="{00000000-0005-0000-0000-00006B4E0000}"/>
    <cellStyle name="Moneda 4 2 2 2 2 2 3 2" xfId="31580" xr:uid="{00000000-0005-0000-0000-00006C4E0000}"/>
    <cellStyle name="Moneda 4 2 2 2 2 2 4" xfId="19675" xr:uid="{00000000-0005-0000-0000-00006D4E0000}"/>
    <cellStyle name="Moneda 4 2 2 2 2 2 4 2" xfId="32866" xr:uid="{00000000-0005-0000-0000-00006E4E0000}"/>
    <cellStyle name="Moneda 4 2 2 2 2 2 5" xfId="20979" xr:uid="{00000000-0005-0000-0000-00006F4E0000}"/>
    <cellStyle name="Moneda 4 2 2 2 2 2 5 2" xfId="34168" xr:uid="{00000000-0005-0000-0000-0000704E0000}"/>
    <cellStyle name="Moneda 4 2 2 2 2 2 6" xfId="35693" xr:uid="{00000000-0005-0000-0000-0000714E0000}"/>
    <cellStyle name="Moneda 4 2 2 2 2 2 7" xfId="26032" xr:uid="{00000000-0005-0000-0000-0000724E0000}"/>
    <cellStyle name="Moneda 4 2 2 2 2 2 8" xfId="22505" xr:uid="{00000000-0005-0000-0000-0000734E0000}"/>
    <cellStyle name="Moneda 4 2 2 2 2 3" xfId="13890" xr:uid="{00000000-0005-0000-0000-0000744E0000}"/>
    <cellStyle name="Moneda 4 2 2 2 2 3 2" xfId="21224" xr:uid="{00000000-0005-0000-0000-0000754E0000}"/>
    <cellStyle name="Moneda 4 2 2 2 2 3 2 2" xfId="34413" xr:uid="{00000000-0005-0000-0000-0000764E0000}"/>
    <cellStyle name="Moneda 4 2 2 2 2 3 3" xfId="35938" xr:uid="{00000000-0005-0000-0000-0000774E0000}"/>
    <cellStyle name="Moneda 4 2 2 2 2 3 4" xfId="27081" xr:uid="{00000000-0005-0000-0000-0000784E0000}"/>
    <cellStyle name="Moneda 4 2 2 2 2 3 5" xfId="22750" xr:uid="{00000000-0005-0000-0000-0000794E0000}"/>
    <cellStyle name="Moneda 4 2 2 2 2 4" xfId="14946" xr:uid="{00000000-0005-0000-0000-00007A4E0000}"/>
    <cellStyle name="Moneda 4 2 2 2 2 4 2" xfId="36178" xr:uid="{00000000-0005-0000-0000-00007B4E0000}"/>
    <cellStyle name="Moneda 4 2 2 2 2 4 3" xfId="28137" xr:uid="{00000000-0005-0000-0000-00007C4E0000}"/>
    <cellStyle name="Moneda 4 2 2 2 2 4 4" xfId="22990" xr:uid="{00000000-0005-0000-0000-00007D4E0000}"/>
    <cellStyle name="Moneda 4 2 2 2 2 5" xfId="16002" xr:uid="{00000000-0005-0000-0000-00007E4E0000}"/>
    <cellStyle name="Moneda 4 2 2 2 2 5 2" xfId="36408" xr:uid="{00000000-0005-0000-0000-00007F4E0000}"/>
    <cellStyle name="Moneda 4 2 2 2 2 5 3" xfId="29193" xr:uid="{00000000-0005-0000-0000-0000804E0000}"/>
    <cellStyle name="Moneda 4 2 2 2 2 5 4" xfId="23220" xr:uid="{00000000-0005-0000-0000-0000814E0000}"/>
    <cellStyle name="Moneda 4 2 2 2 2 6" xfId="17283" xr:uid="{00000000-0005-0000-0000-0000824E0000}"/>
    <cellStyle name="Moneda 4 2 2 2 2 6 2" xfId="36663" xr:uid="{00000000-0005-0000-0000-0000834E0000}"/>
    <cellStyle name="Moneda 4 2 2 2 2 6 3" xfId="30474" xr:uid="{00000000-0005-0000-0000-0000844E0000}"/>
    <cellStyle name="Moneda 4 2 2 2 2 6 4" xfId="23484" xr:uid="{00000000-0005-0000-0000-0000854E0000}"/>
    <cellStyle name="Moneda 4 2 2 2 2 7" xfId="18569" xr:uid="{00000000-0005-0000-0000-0000864E0000}"/>
    <cellStyle name="Moneda 4 2 2 2 2 7 2" xfId="36918" xr:uid="{00000000-0005-0000-0000-0000874E0000}"/>
    <cellStyle name="Moneda 4 2 2 2 2 7 3" xfId="31760" xr:uid="{00000000-0005-0000-0000-0000884E0000}"/>
    <cellStyle name="Moneda 4 2 2 2 2 7 4" xfId="23739" xr:uid="{00000000-0005-0000-0000-0000894E0000}"/>
    <cellStyle name="Moneda 4 2 2 2 2 8" xfId="19873" xr:uid="{00000000-0005-0000-0000-00008A4E0000}"/>
    <cellStyle name="Moneda 4 2 2 2 2 8 2" xfId="37147" xr:uid="{00000000-0005-0000-0000-00008B4E0000}"/>
    <cellStyle name="Moneda 4 2 2 2 2 8 3" xfId="33062" xr:uid="{00000000-0005-0000-0000-00008C4E0000}"/>
    <cellStyle name="Moneda 4 2 2 2 2 8 4" xfId="23968" xr:uid="{00000000-0005-0000-0000-00008D4E0000}"/>
    <cellStyle name="Moneda 4 2 2 2 2 9" xfId="24197" xr:uid="{00000000-0005-0000-0000-00008E4E0000}"/>
    <cellStyle name="Moneda 4 2 2 2 2 9 2" xfId="37376" xr:uid="{00000000-0005-0000-0000-00008F4E0000}"/>
    <cellStyle name="Moneda 4 2 2 2 20" xfId="34506" xr:uid="{00000000-0005-0000-0000-0000904E0000}"/>
    <cellStyle name="Moneda 4 2 2 2 21" xfId="24910" xr:uid="{00000000-0005-0000-0000-0000914E0000}"/>
    <cellStyle name="Moneda 4 2 2 2 22" xfId="21318" xr:uid="{00000000-0005-0000-0000-0000924E0000}"/>
    <cellStyle name="Moneda 4 2 2 2 3" xfId="12043" xr:uid="{00000000-0005-0000-0000-0000934E0000}"/>
    <cellStyle name="Moneda 4 2 2 2 3 10" xfId="25235" xr:uid="{00000000-0005-0000-0000-0000944E0000}"/>
    <cellStyle name="Moneda 4 2 2 2 3 11" xfId="21542" xr:uid="{00000000-0005-0000-0000-0000954E0000}"/>
    <cellStyle name="Moneda 4 2 2 2 3 2" xfId="12984" xr:uid="{00000000-0005-0000-0000-0000964E0000}"/>
    <cellStyle name="Moneda 4 2 2 2 3 2 2" xfId="26175" xr:uid="{00000000-0005-0000-0000-0000974E0000}"/>
    <cellStyle name="Moneda 4 2 2 2 3 3" xfId="14033" xr:uid="{00000000-0005-0000-0000-0000984E0000}"/>
    <cellStyle name="Moneda 4 2 2 2 3 3 2" xfId="27224" xr:uid="{00000000-0005-0000-0000-0000994E0000}"/>
    <cellStyle name="Moneda 4 2 2 2 3 4" xfId="15089" xr:uid="{00000000-0005-0000-0000-00009A4E0000}"/>
    <cellStyle name="Moneda 4 2 2 2 3 4 2" xfId="28280" xr:uid="{00000000-0005-0000-0000-00009B4E0000}"/>
    <cellStyle name="Moneda 4 2 2 2 3 5" xfId="16145" xr:uid="{00000000-0005-0000-0000-00009C4E0000}"/>
    <cellStyle name="Moneda 4 2 2 2 3 5 2" xfId="29336" xr:uid="{00000000-0005-0000-0000-00009D4E0000}"/>
    <cellStyle name="Moneda 4 2 2 2 3 6" xfId="17426" xr:uid="{00000000-0005-0000-0000-00009E4E0000}"/>
    <cellStyle name="Moneda 4 2 2 2 3 6 2" xfId="30617" xr:uid="{00000000-0005-0000-0000-00009F4E0000}"/>
    <cellStyle name="Moneda 4 2 2 2 3 7" xfId="18712" xr:uid="{00000000-0005-0000-0000-0000A04E0000}"/>
    <cellStyle name="Moneda 4 2 2 2 3 7 2" xfId="31903" xr:uid="{00000000-0005-0000-0000-0000A14E0000}"/>
    <cellStyle name="Moneda 4 2 2 2 3 8" xfId="20016" xr:uid="{00000000-0005-0000-0000-0000A24E0000}"/>
    <cellStyle name="Moneda 4 2 2 2 3 8 2" xfId="33205" xr:uid="{00000000-0005-0000-0000-0000A34E0000}"/>
    <cellStyle name="Moneda 4 2 2 2 3 9" xfId="34730" xr:uid="{00000000-0005-0000-0000-0000A44E0000}"/>
    <cellStyle name="Moneda 4 2 2 2 4" xfId="12150" xr:uid="{00000000-0005-0000-0000-0000A54E0000}"/>
    <cellStyle name="Moneda 4 2 2 2 4 10" xfId="25342" xr:uid="{00000000-0005-0000-0000-0000A64E0000}"/>
    <cellStyle name="Moneda 4 2 2 2 4 11" xfId="21648" xr:uid="{00000000-0005-0000-0000-0000A74E0000}"/>
    <cellStyle name="Moneda 4 2 2 2 4 2" xfId="13090" xr:uid="{00000000-0005-0000-0000-0000A84E0000}"/>
    <cellStyle name="Moneda 4 2 2 2 4 2 2" xfId="26281" xr:uid="{00000000-0005-0000-0000-0000A94E0000}"/>
    <cellStyle name="Moneda 4 2 2 2 4 3" xfId="14139" xr:uid="{00000000-0005-0000-0000-0000AA4E0000}"/>
    <cellStyle name="Moneda 4 2 2 2 4 3 2" xfId="27330" xr:uid="{00000000-0005-0000-0000-0000AB4E0000}"/>
    <cellStyle name="Moneda 4 2 2 2 4 4" xfId="15195" xr:uid="{00000000-0005-0000-0000-0000AC4E0000}"/>
    <cellStyle name="Moneda 4 2 2 2 4 4 2" xfId="28386" xr:uid="{00000000-0005-0000-0000-0000AD4E0000}"/>
    <cellStyle name="Moneda 4 2 2 2 4 5" xfId="16251" xr:uid="{00000000-0005-0000-0000-0000AE4E0000}"/>
    <cellStyle name="Moneda 4 2 2 2 4 5 2" xfId="29442" xr:uid="{00000000-0005-0000-0000-0000AF4E0000}"/>
    <cellStyle name="Moneda 4 2 2 2 4 6" xfId="17532" xr:uid="{00000000-0005-0000-0000-0000B04E0000}"/>
    <cellStyle name="Moneda 4 2 2 2 4 6 2" xfId="30723" xr:uid="{00000000-0005-0000-0000-0000B14E0000}"/>
    <cellStyle name="Moneda 4 2 2 2 4 7" xfId="18818" xr:uid="{00000000-0005-0000-0000-0000B24E0000}"/>
    <cellStyle name="Moneda 4 2 2 2 4 7 2" xfId="32009" xr:uid="{00000000-0005-0000-0000-0000B34E0000}"/>
    <cellStyle name="Moneda 4 2 2 2 4 8" xfId="20122" xr:uid="{00000000-0005-0000-0000-0000B44E0000}"/>
    <cellStyle name="Moneda 4 2 2 2 4 8 2" xfId="33311" xr:uid="{00000000-0005-0000-0000-0000B54E0000}"/>
    <cellStyle name="Moneda 4 2 2 2 4 9" xfId="34836" xr:uid="{00000000-0005-0000-0000-0000B64E0000}"/>
    <cellStyle name="Moneda 4 2 2 2 5" xfId="12246" xr:uid="{00000000-0005-0000-0000-0000B74E0000}"/>
    <cellStyle name="Moneda 4 2 2 2 5 10" xfId="25438" xr:uid="{00000000-0005-0000-0000-0000B84E0000}"/>
    <cellStyle name="Moneda 4 2 2 2 5 11" xfId="21744" xr:uid="{00000000-0005-0000-0000-0000B94E0000}"/>
    <cellStyle name="Moneda 4 2 2 2 5 2" xfId="13186" xr:uid="{00000000-0005-0000-0000-0000BA4E0000}"/>
    <cellStyle name="Moneda 4 2 2 2 5 2 2" xfId="26377" xr:uid="{00000000-0005-0000-0000-0000BB4E0000}"/>
    <cellStyle name="Moneda 4 2 2 2 5 3" xfId="14235" xr:uid="{00000000-0005-0000-0000-0000BC4E0000}"/>
    <cellStyle name="Moneda 4 2 2 2 5 3 2" xfId="27426" xr:uid="{00000000-0005-0000-0000-0000BD4E0000}"/>
    <cellStyle name="Moneda 4 2 2 2 5 4" xfId="15291" xr:uid="{00000000-0005-0000-0000-0000BE4E0000}"/>
    <cellStyle name="Moneda 4 2 2 2 5 4 2" xfId="28482" xr:uid="{00000000-0005-0000-0000-0000BF4E0000}"/>
    <cellStyle name="Moneda 4 2 2 2 5 5" xfId="16347" xr:uid="{00000000-0005-0000-0000-0000C04E0000}"/>
    <cellStyle name="Moneda 4 2 2 2 5 5 2" xfId="29538" xr:uid="{00000000-0005-0000-0000-0000C14E0000}"/>
    <cellStyle name="Moneda 4 2 2 2 5 6" xfId="17628" xr:uid="{00000000-0005-0000-0000-0000C24E0000}"/>
    <cellStyle name="Moneda 4 2 2 2 5 6 2" xfId="30819" xr:uid="{00000000-0005-0000-0000-0000C34E0000}"/>
    <cellStyle name="Moneda 4 2 2 2 5 7" xfId="18914" xr:uid="{00000000-0005-0000-0000-0000C44E0000}"/>
    <cellStyle name="Moneda 4 2 2 2 5 7 2" xfId="32105" xr:uid="{00000000-0005-0000-0000-0000C54E0000}"/>
    <cellStyle name="Moneda 4 2 2 2 5 8" xfId="20218" xr:uid="{00000000-0005-0000-0000-0000C64E0000}"/>
    <cellStyle name="Moneda 4 2 2 2 5 8 2" xfId="33407" xr:uid="{00000000-0005-0000-0000-0000C74E0000}"/>
    <cellStyle name="Moneda 4 2 2 2 5 9" xfId="34932" xr:uid="{00000000-0005-0000-0000-0000C84E0000}"/>
    <cellStyle name="Moneda 4 2 2 2 6" xfId="12351" xr:uid="{00000000-0005-0000-0000-0000C94E0000}"/>
    <cellStyle name="Moneda 4 2 2 2 6 10" xfId="25543" xr:uid="{00000000-0005-0000-0000-0000CA4E0000}"/>
    <cellStyle name="Moneda 4 2 2 2 6 11" xfId="21849" xr:uid="{00000000-0005-0000-0000-0000CB4E0000}"/>
    <cellStyle name="Moneda 4 2 2 2 6 2" xfId="13291" xr:uid="{00000000-0005-0000-0000-0000CC4E0000}"/>
    <cellStyle name="Moneda 4 2 2 2 6 2 2" xfId="26482" xr:uid="{00000000-0005-0000-0000-0000CD4E0000}"/>
    <cellStyle name="Moneda 4 2 2 2 6 3" xfId="14340" xr:uid="{00000000-0005-0000-0000-0000CE4E0000}"/>
    <cellStyle name="Moneda 4 2 2 2 6 3 2" xfId="27531" xr:uid="{00000000-0005-0000-0000-0000CF4E0000}"/>
    <cellStyle name="Moneda 4 2 2 2 6 4" xfId="15396" xr:uid="{00000000-0005-0000-0000-0000D04E0000}"/>
    <cellStyle name="Moneda 4 2 2 2 6 4 2" xfId="28587" xr:uid="{00000000-0005-0000-0000-0000D14E0000}"/>
    <cellStyle name="Moneda 4 2 2 2 6 5" xfId="16452" xr:uid="{00000000-0005-0000-0000-0000D24E0000}"/>
    <cellStyle name="Moneda 4 2 2 2 6 5 2" xfId="29643" xr:uid="{00000000-0005-0000-0000-0000D34E0000}"/>
    <cellStyle name="Moneda 4 2 2 2 6 6" xfId="17733" xr:uid="{00000000-0005-0000-0000-0000D44E0000}"/>
    <cellStyle name="Moneda 4 2 2 2 6 6 2" xfId="30924" xr:uid="{00000000-0005-0000-0000-0000D54E0000}"/>
    <cellStyle name="Moneda 4 2 2 2 6 7" xfId="19019" xr:uid="{00000000-0005-0000-0000-0000D64E0000}"/>
    <cellStyle name="Moneda 4 2 2 2 6 7 2" xfId="32210" xr:uid="{00000000-0005-0000-0000-0000D74E0000}"/>
    <cellStyle name="Moneda 4 2 2 2 6 8" xfId="20323" xr:uid="{00000000-0005-0000-0000-0000D84E0000}"/>
    <cellStyle name="Moneda 4 2 2 2 6 8 2" xfId="33512" xr:uid="{00000000-0005-0000-0000-0000D94E0000}"/>
    <cellStyle name="Moneda 4 2 2 2 6 9" xfId="35037" xr:uid="{00000000-0005-0000-0000-0000DA4E0000}"/>
    <cellStyle name="Moneda 4 2 2 2 7" xfId="12516" xr:uid="{00000000-0005-0000-0000-0000DB4E0000}"/>
    <cellStyle name="Moneda 4 2 2 2 7 10" xfId="25708" xr:uid="{00000000-0005-0000-0000-0000DC4E0000}"/>
    <cellStyle name="Moneda 4 2 2 2 7 11" xfId="22010" xr:uid="{00000000-0005-0000-0000-0000DD4E0000}"/>
    <cellStyle name="Moneda 4 2 2 2 7 2" xfId="13452" xr:uid="{00000000-0005-0000-0000-0000DE4E0000}"/>
    <cellStyle name="Moneda 4 2 2 2 7 2 2" xfId="26643" xr:uid="{00000000-0005-0000-0000-0000DF4E0000}"/>
    <cellStyle name="Moneda 4 2 2 2 7 3" xfId="14501" xr:uid="{00000000-0005-0000-0000-0000E04E0000}"/>
    <cellStyle name="Moneda 4 2 2 2 7 3 2" xfId="27692" xr:uid="{00000000-0005-0000-0000-0000E14E0000}"/>
    <cellStyle name="Moneda 4 2 2 2 7 4" xfId="15557" xr:uid="{00000000-0005-0000-0000-0000E24E0000}"/>
    <cellStyle name="Moneda 4 2 2 2 7 4 2" xfId="28748" xr:uid="{00000000-0005-0000-0000-0000E34E0000}"/>
    <cellStyle name="Moneda 4 2 2 2 7 5" xfId="16613" xr:uid="{00000000-0005-0000-0000-0000E44E0000}"/>
    <cellStyle name="Moneda 4 2 2 2 7 5 2" xfId="29804" xr:uid="{00000000-0005-0000-0000-0000E54E0000}"/>
    <cellStyle name="Moneda 4 2 2 2 7 6" xfId="17894" xr:uid="{00000000-0005-0000-0000-0000E64E0000}"/>
    <cellStyle name="Moneda 4 2 2 2 7 6 2" xfId="31085" xr:uid="{00000000-0005-0000-0000-0000E74E0000}"/>
    <cellStyle name="Moneda 4 2 2 2 7 7" xfId="19180" xr:uid="{00000000-0005-0000-0000-0000E84E0000}"/>
    <cellStyle name="Moneda 4 2 2 2 7 7 2" xfId="32371" xr:uid="{00000000-0005-0000-0000-0000E94E0000}"/>
    <cellStyle name="Moneda 4 2 2 2 7 8" xfId="20484" xr:uid="{00000000-0005-0000-0000-0000EA4E0000}"/>
    <cellStyle name="Moneda 4 2 2 2 7 8 2" xfId="33673" xr:uid="{00000000-0005-0000-0000-0000EB4E0000}"/>
    <cellStyle name="Moneda 4 2 2 2 7 9" xfId="35198" xr:uid="{00000000-0005-0000-0000-0000EC4E0000}"/>
    <cellStyle name="Moneda 4 2 2 2 8" xfId="12630" xr:uid="{00000000-0005-0000-0000-0000ED4E0000}"/>
    <cellStyle name="Moneda 4 2 2 2 8 10" xfId="25822" xr:uid="{00000000-0005-0000-0000-0000EE4E0000}"/>
    <cellStyle name="Moneda 4 2 2 2 8 11" xfId="22124" xr:uid="{00000000-0005-0000-0000-0000EF4E0000}"/>
    <cellStyle name="Moneda 4 2 2 2 8 2" xfId="13566" xr:uid="{00000000-0005-0000-0000-0000F04E0000}"/>
    <cellStyle name="Moneda 4 2 2 2 8 2 2" xfId="26757" xr:uid="{00000000-0005-0000-0000-0000F14E0000}"/>
    <cellStyle name="Moneda 4 2 2 2 8 3" xfId="14615" xr:uid="{00000000-0005-0000-0000-0000F24E0000}"/>
    <cellStyle name="Moneda 4 2 2 2 8 3 2" xfId="27806" xr:uid="{00000000-0005-0000-0000-0000F34E0000}"/>
    <cellStyle name="Moneda 4 2 2 2 8 4" xfId="15671" xr:uid="{00000000-0005-0000-0000-0000F44E0000}"/>
    <cellStyle name="Moneda 4 2 2 2 8 4 2" xfId="28862" xr:uid="{00000000-0005-0000-0000-0000F54E0000}"/>
    <cellStyle name="Moneda 4 2 2 2 8 5" xfId="16727" xr:uid="{00000000-0005-0000-0000-0000F64E0000}"/>
    <cellStyle name="Moneda 4 2 2 2 8 5 2" xfId="29918" xr:uid="{00000000-0005-0000-0000-0000F74E0000}"/>
    <cellStyle name="Moneda 4 2 2 2 8 6" xfId="18008" xr:uid="{00000000-0005-0000-0000-0000F84E0000}"/>
    <cellStyle name="Moneda 4 2 2 2 8 6 2" xfId="31199" xr:uid="{00000000-0005-0000-0000-0000F94E0000}"/>
    <cellStyle name="Moneda 4 2 2 2 8 7" xfId="19294" xr:uid="{00000000-0005-0000-0000-0000FA4E0000}"/>
    <cellStyle name="Moneda 4 2 2 2 8 7 2" xfId="32485" xr:uid="{00000000-0005-0000-0000-0000FB4E0000}"/>
    <cellStyle name="Moneda 4 2 2 2 8 8" xfId="20598" xr:uid="{00000000-0005-0000-0000-0000FC4E0000}"/>
    <cellStyle name="Moneda 4 2 2 2 8 8 2" xfId="33787" xr:uid="{00000000-0005-0000-0000-0000FD4E0000}"/>
    <cellStyle name="Moneda 4 2 2 2 8 9" xfId="35312" xr:uid="{00000000-0005-0000-0000-0000FE4E0000}"/>
    <cellStyle name="Moneda 4 2 2 2 9" xfId="13717" xr:uid="{00000000-0005-0000-0000-0000FF4E0000}"/>
    <cellStyle name="Moneda 4 2 2 2 9 10" xfId="22275" xr:uid="{00000000-0005-0000-0000-0000004F0000}"/>
    <cellStyle name="Moneda 4 2 2 2 9 2" xfId="14766" xr:uid="{00000000-0005-0000-0000-0000014F0000}"/>
    <cellStyle name="Moneda 4 2 2 2 9 2 2" xfId="27957" xr:uid="{00000000-0005-0000-0000-0000024F0000}"/>
    <cellStyle name="Moneda 4 2 2 2 9 3" xfId="15822" xr:uid="{00000000-0005-0000-0000-0000034F0000}"/>
    <cellStyle name="Moneda 4 2 2 2 9 3 2" xfId="29013" xr:uid="{00000000-0005-0000-0000-0000044F0000}"/>
    <cellStyle name="Moneda 4 2 2 2 9 4" xfId="16878" xr:uid="{00000000-0005-0000-0000-0000054F0000}"/>
    <cellStyle name="Moneda 4 2 2 2 9 4 2" xfId="30069" xr:uid="{00000000-0005-0000-0000-0000064F0000}"/>
    <cellStyle name="Moneda 4 2 2 2 9 5" xfId="18159" xr:uid="{00000000-0005-0000-0000-0000074F0000}"/>
    <cellStyle name="Moneda 4 2 2 2 9 5 2" xfId="31350" xr:uid="{00000000-0005-0000-0000-0000084F0000}"/>
    <cellStyle name="Moneda 4 2 2 2 9 6" xfId="19445" xr:uid="{00000000-0005-0000-0000-0000094F0000}"/>
    <cellStyle name="Moneda 4 2 2 2 9 6 2" xfId="32636" xr:uid="{00000000-0005-0000-0000-00000A4F0000}"/>
    <cellStyle name="Moneda 4 2 2 2 9 7" xfId="20749" xr:uid="{00000000-0005-0000-0000-00000B4F0000}"/>
    <cellStyle name="Moneda 4 2 2 2 9 7 2" xfId="33938" xr:uid="{00000000-0005-0000-0000-00000C4F0000}"/>
    <cellStyle name="Moneda 4 2 2 2 9 8" xfId="35463" xr:uid="{00000000-0005-0000-0000-00000D4F0000}"/>
    <cellStyle name="Moneda 4 2 2 2 9 9" xfId="26908" xr:uid="{00000000-0005-0000-0000-00000E4F0000}"/>
    <cellStyle name="Moneda 4 2 2 20" xfId="24024" xr:uid="{00000000-0005-0000-0000-00000F4F0000}"/>
    <cellStyle name="Moneda 4 2 2 20 2" xfId="37203" xr:uid="{00000000-0005-0000-0000-0000104F0000}"/>
    <cellStyle name="Moneda 4 2 2 21" xfId="24253" xr:uid="{00000000-0005-0000-0000-0000114F0000}"/>
    <cellStyle name="Moneda 4 2 2 21 2" xfId="37432" xr:uid="{00000000-0005-0000-0000-0000124F0000}"/>
    <cellStyle name="Moneda 4 2 2 22" xfId="24504" xr:uid="{00000000-0005-0000-0000-0000134F0000}"/>
    <cellStyle name="Moneda 4 2 2 22 2" xfId="37683" xr:uid="{00000000-0005-0000-0000-0000144F0000}"/>
    <cellStyle name="Moneda 4 2 2 23" xfId="34474" xr:uid="{00000000-0005-0000-0000-0000154F0000}"/>
    <cellStyle name="Moneda 4 2 2 24" xfId="24875" xr:uid="{00000000-0005-0000-0000-0000164F0000}"/>
    <cellStyle name="Moneda 4 2 2 25" xfId="21286" xr:uid="{00000000-0005-0000-0000-0000174F0000}"/>
    <cellStyle name="Moneda 4 2 2 3" xfId="9308" xr:uid="{00000000-0005-0000-0000-0000184F0000}"/>
    <cellStyle name="Moneda 4 2 2 3 10" xfId="14974" xr:uid="{00000000-0005-0000-0000-0000194F0000}"/>
    <cellStyle name="Moneda 4 2 2 3 10 2" xfId="36037" xr:uid="{00000000-0005-0000-0000-00001A4F0000}"/>
    <cellStyle name="Moneda 4 2 2 3 10 3" xfId="28165" xr:uid="{00000000-0005-0000-0000-00001B4F0000}"/>
    <cellStyle name="Moneda 4 2 2 3 10 4" xfId="22849" xr:uid="{00000000-0005-0000-0000-00001C4F0000}"/>
    <cellStyle name="Moneda 4 2 2 3 11" xfId="16030" xr:uid="{00000000-0005-0000-0000-00001D4F0000}"/>
    <cellStyle name="Moneda 4 2 2 3 11 2" xfId="36267" xr:uid="{00000000-0005-0000-0000-00001E4F0000}"/>
    <cellStyle name="Moneda 4 2 2 3 11 3" xfId="29221" xr:uid="{00000000-0005-0000-0000-00001F4F0000}"/>
    <cellStyle name="Moneda 4 2 2 3 11 4" xfId="23079" xr:uid="{00000000-0005-0000-0000-0000204F0000}"/>
    <cellStyle name="Moneda 4 2 2 3 12" xfId="17311" xr:uid="{00000000-0005-0000-0000-0000214F0000}"/>
    <cellStyle name="Moneda 4 2 2 3 12 2" xfId="36522" xr:uid="{00000000-0005-0000-0000-0000224F0000}"/>
    <cellStyle name="Moneda 4 2 2 3 12 3" xfId="30502" xr:uid="{00000000-0005-0000-0000-0000234F0000}"/>
    <cellStyle name="Moneda 4 2 2 3 12 4" xfId="23343" xr:uid="{00000000-0005-0000-0000-0000244F0000}"/>
    <cellStyle name="Moneda 4 2 2 3 13" xfId="18597" xr:uid="{00000000-0005-0000-0000-0000254F0000}"/>
    <cellStyle name="Moneda 4 2 2 3 13 2" xfId="36777" xr:uid="{00000000-0005-0000-0000-0000264F0000}"/>
    <cellStyle name="Moneda 4 2 2 3 13 3" xfId="31788" xr:uid="{00000000-0005-0000-0000-0000274F0000}"/>
    <cellStyle name="Moneda 4 2 2 3 13 4" xfId="23598" xr:uid="{00000000-0005-0000-0000-0000284F0000}"/>
    <cellStyle name="Moneda 4 2 2 3 14" xfId="19901" xr:uid="{00000000-0005-0000-0000-0000294F0000}"/>
    <cellStyle name="Moneda 4 2 2 3 14 2" xfId="37006" xr:uid="{00000000-0005-0000-0000-00002A4F0000}"/>
    <cellStyle name="Moneda 4 2 2 3 14 3" xfId="33090" xr:uid="{00000000-0005-0000-0000-00002B4F0000}"/>
    <cellStyle name="Moneda 4 2 2 3 14 4" xfId="23827" xr:uid="{00000000-0005-0000-0000-00002C4F0000}"/>
    <cellStyle name="Moneda 4 2 2 3 15" xfId="24056" xr:uid="{00000000-0005-0000-0000-00002D4F0000}"/>
    <cellStyle name="Moneda 4 2 2 3 15 2" xfId="37235" xr:uid="{00000000-0005-0000-0000-00002E4F0000}"/>
    <cellStyle name="Moneda 4 2 2 3 16" xfId="24285" xr:uid="{00000000-0005-0000-0000-00002F4F0000}"/>
    <cellStyle name="Moneda 4 2 2 3 16 2" xfId="37464" xr:uid="{00000000-0005-0000-0000-0000304F0000}"/>
    <cellStyle name="Moneda 4 2 2 3 17" xfId="24536" xr:uid="{00000000-0005-0000-0000-0000314F0000}"/>
    <cellStyle name="Moneda 4 2 2 3 17 2" xfId="37715" xr:uid="{00000000-0005-0000-0000-0000324F0000}"/>
    <cellStyle name="Moneda 4 2 2 3 18" xfId="34615" xr:uid="{00000000-0005-0000-0000-0000334F0000}"/>
    <cellStyle name="Moneda 4 2 2 3 19" xfId="25114" xr:uid="{00000000-0005-0000-0000-0000344F0000}"/>
    <cellStyle name="Moneda 4 2 2 3 2" xfId="12118" xr:uid="{00000000-0005-0000-0000-0000354F0000}"/>
    <cellStyle name="Moneda 4 2 2 3 2 10" xfId="24394" xr:uid="{00000000-0005-0000-0000-0000364F0000}"/>
    <cellStyle name="Moneda 4 2 2 3 2 10 2" xfId="37573" xr:uid="{00000000-0005-0000-0000-0000374F0000}"/>
    <cellStyle name="Moneda 4 2 2 3 2 11" xfId="24645" xr:uid="{00000000-0005-0000-0000-0000384F0000}"/>
    <cellStyle name="Moneda 4 2 2 3 2 11 2" xfId="37824" xr:uid="{00000000-0005-0000-0000-0000394F0000}"/>
    <cellStyle name="Moneda 4 2 2 3 2 12" xfId="34804" xr:uid="{00000000-0005-0000-0000-00003A4F0000}"/>
    <cellStyle name="Moneda 4 2 2 3 2 13" xfId="25310" xr:uid="{00000000-0005-0000-0000-00003B4F0000}"/>
    <cellStyle name="Moneda 4 2 2 3 2 14" xfId="21616" xr:uid="{00000000-0005-0000-0000-00003C4F0000}"/>
    <cellStyle name="Moneda 4 2 2 3 2 2" xfId="13058" xr:uid="{00000000-0005-0000-0000-00003D4F0000}"/>
    <cellStyle name="Moneda 4 2 2 3 2 2 2" xfId="17077" xr:uid="{00000000-0005-0000-0000-00003E4F0000}"/>
    <cellStyle name="Moneda 4 2 2 3 2 2 2 2" xfId="30268" xr:uid="{00000000-0005-0000-0000-00003F4F0000}"/>
    <cellStyle name="Moneda 4 2 2 3 2 2 3" xfId="18357" xr:uid="{00000000-0005-0000-0000-0000404F0000}"/>
    <cellStyle name="Moneda 4 2 2 3 2 2 3 2" xfId="31548" xr:uid="{00000000-0005-0000-0000-0000414F0000}"/>
    <cellStyle name="Moneda 4 2 2 3 2 2 4" xfId="19643" xr:uid="{00000000-0005-0000-0000-0000424F0000}"/>
    <cellStyle name="Moneda 4 2 2 3 2 2 4 2" xfId="32834" xr:uid="{00000000-0005-0000-0000-0000434F0000}"/>
    <cellStyle name="Moneda 4 2 2 3 2 2 5" xfId="20947" xr:uid="{00000000-0005-0000-0000-0000444F0000}"/>
    <cellStyle name="Moneda 4 2 2 3 2 2 5 2" xfId="34136" xr:uid="{00000000-0005-0000-0000-0000454F0000}"/>
    <cellStyle name="Moneda 4 2 2 3 2 2 6" xfId="35661" xr:uid="{00000000-0005-0000-0000-0000464F0000}"/>
    <cellStyle name="Moneda 4 2 2 3 2 2 7" xfId="26249" xr:uid="{00000000-0005-0000-0000-0000474F0000}"/>
    <cellStyle name="Moneda 4 2 2 3 2 2 8" xfId="22473" xr:uid="{00000000-0005-0000-0000-0000484F0000}"/>
    <cellStyle name="Moneda 4 2 2 3 2 3" xfId="14107" xr:uid="{00000000-0005-0000-0000-0000494F0000}"/>
    <cellStyle name="Moneda 4 2 2 3 2 3 2" xfId="21192" xr:uid="{00000000-0005-0000-0000-00004A4F0000}"/>
    <cellStyle name="Moneda 4 2 2 3 2 3 2 2" xfId="34381" xr:uid="{00000000-0005-0000-0000-00004B4F0000}"/>
    <cellStyle name="Moneda 4 2 2 3 2 3 3" xfId="35906" xr:uid="{00000000-0005-0000-0000-00004C4F0000}"/>
    <cellStyle name="Moneda 4 2 2 3 2 3 4" xfId="27298" xr:uid="{00000000-0005-0000-0000-00004D4F0000}"/>
    <cellStyle name="Moneda 4 2 2 3 2 3 5" xfId="22718" xr:uid="{00000000-0005-0000-0000-00004E4F0000}"/>
    <cellStyle name="Moneda 4 2 2 3 2 4" xfId="15163" xr:uid="{00000000-0005-0000-0000-00004F4F0000}"/>
    <cellStyle name="Moneda 4 2 2 3 2 4 2" xfId="36146" xr:uid="{00000000-0005-0000-0000-0000504F0000}"/>
    <cellStyle name="Moneda 4 2 2 3 2 4 3" xfId="28354" xr:uid="{00000000-0005-0000-0000-0000514F0000}"/>
    <cellStyle name="Moneda 4 2 2 3 2 4 4" xfId="22958" xr:uid="{00000000-0005-0000-0000-0000524F0000}"/>
    <cellStyle name="Moneda 4 2 2 3 2 5" xfId="16219" xr:uid="{00000000-0005-0000-0000-0000534F0000}"/>
    <cellStyle name="Moneda 4 2 2 3 2 5 2" xfId="36376" xr:uid="{00000000-0005-0000-0000-0000544F0000}"/>
    <cellStyle name="Moneda 4 2 2 3 2 5 3" xfId="29410" xr:uid="{00000000-0005-0000-0000-0000554F0000}"/>
    <cellStyle name="Moneda 4 2 2 3 2 5 4" xfId="23188" xr:uid="{00000000-0005-0000-0000-0000564F0000}"/>
    <cellStyle name="Moneda 4 2 2 3 2 6" xfId="17500" xr:uid="{00000000-0005-0000-0000-0000574F0000}"/>
    <cellStyle name="Moneda 4 2 2 3 2 6 2" xfId="36631" xr:uid="{00000000-0005-0000-0000-0000584F0000}"/>
    <cellStyle name="Moneda 4 2 2 3 2 6 3" xfId="30691" xr:uid="{00000000-0005-0000-0000-0000594F0000}"/>
    <cellStyle name="Moneda 4 2 2 3 2 6 4" xfId="23452" xr:uid="{00000000-0005-0000-0000-00005A4F0000}"/>
    <cellStyle name="Moneda 4 2 2 3 2 7" xfId="18786" xr:uid="{00000000-0005-0000-0000-00005B4F0000}"/>
    <cellStyle name="Moneda 4 2 2 3 2 7 2" xfId="36886" xr:uid="{00000000-0005-0000-0000-00005C4F0000}"/>
    <cellStyle name="Moneda 4 2 2 3 2 7 3" xfId="31977" xr:uid="{00000000-0005-0000-0000-00005D4F0000}"/>
    <cellStyle name="Moneda 4 2 2 3 2 7 4" xfId="23707" xr:uid="{00000000-0005-0000-0000-00005E4F0000}"/>
    <cellStyle name="Moneda 4 2 2 3 2 8" xfId="20090" xr:uid="{00000000-0005-0000-0000-00005F4F0000}"/>
    <cellStyle name="Moneda 4 2 2 3 2 8 2" xfId="37115" xr:uid="{00000000-0005-0000-0000-0000604F0000}"/>
    <cellStyle name="Moneda 4 2 2 3 2 8 3" xfId="33279" xr:uid="{00000000-0005-0000-0000-0000614F0000}"/>
    <cellStyle name="Moneda 4 2 2 3 2 8 4" xfId="23936" xr:uid="{00000000-0005-0000-0000-0000624F0000}"/>
    <cellStyle name="Moneda 4 2 2 3 2 9" xfId="24165" xr:uid="{00000000-0005-0000-0000-0000634F0000}"/>
    <cellStyle name="Moneda 4 2 2 3 2 9 2" xfId="37344" xr:uid="{00000000-0005-0000-0000-0000644F0000}"/>
    <cellStyle name="Moneda 4 2 2 3 20" xfId="21427" xr:uid="{00000000-0005-0000-0000-0000654F0000}"/>
    <cellStyle name="Moneda 4 2 2 3 3" xfId="12214" xr:uid="{00000000-0005-0000-0000-0000664F0000}"/>
    <cellStyle name="Moneda 4 2 2 3 3 10" xfId="25406" xr:uid="{00000000-0005-0000-0000-0000674F0000}"/>
    <cellStyle name="Moneda 4 2 2 3 3 11" xfId="21712" xr:uid="{00000000-0005-0000-0000-0000684F0000}"/>
    <cellStyle name="Moneda 4 2 2 3 3 2" xfId="13154" xr:uid="{00000000-0005-0000-0000-0000694F0000}"/>
    <cellStyle name="Moneda 4 2 2 3 3 2 2" xfId="26345" xr:uid="{00000000-0005-0000-0000-00006A4F0000}"/>
    <cellStyle name="Moneda 4 2 2 3 3 3" xfId="14203" xr:uid="{00000000-0005-0000-0000-00006B4F0000}"/>
    <cellStyle name="Moneda 4 2 2 3 3 3 2" xfId="27394" xr:uid="{00000000-0005-0000-0000-00006C4F0000}"/>
    <cellStyle name="Moneda 4 2 2 3 3 4" xfId="15259" xr:uid="{00000000-0005-0000-0000-00006D4F0000}"/>
    <cellStyle name="Moneda 4 2 2 3 3 4 2" xfId="28450" xr:uid="{00000000-0005-0000-0000-00006E4F0000}"/>
    <cellStyle name="Moneda 4 2 2 3 3 5" xfId="16315" xr:uid="{00000000-0005-0000-0000-00006F4F0000}"/>
    <cellStyle name="Moneda 4 2 2 3 3 5 2" xfId="29506" xr:uid="{00000000-0005-0000-0000-0000704F0000}"/>
    <cellStyle name="Moneda 4 2 2 3 3 6" xfId="17596" xr:uid="{00000000-0005-0000-0000-0000714F0000}"/>
    <cellStyle name="Moneda 4 2 2 3 3 6 2" xfId="30787" xr:uid="{00000000-0005-0000-0000-0000724F0000}"/>
    <cellStyle name="Moneda 4 2 2 3 3 7" xfId="18882" xr:uid="{00000000-0005-0000-0000-0000734F0000}"/>
    <cellStyle name="Moneda 4 2 2 3 3 7 2" xfId="32073" xr:uid="{00000000-0005-0000-0000-0000744F0000}"/>
    <cellStyle name="Moneda 4 2 2 3 3 8" xfId="20186" xr:uid="{00000000-0005-0000-0000-0000754F0000}"/>
    <cellStyle name="Moneda 4 2 2 3 3 8 2" xfId="33375" xr:uid="{00000000-0005-0000-0000-0000764F0000}"/>
    <cellStyle name="Moneda 4 2 2 3 3 9" xfId="34900" xr:uid="{00000000-0005-0000-0000-0000774F0000}"/>
    <cellStyle name="Moneda 4 2 2 3 4" xfId="12319" xr:uid="{00000000-0005-0000-0000-0000784F0000}"/>
    <cellStyle name="Moneda 4 2 2 3 4 10" xfId="25511" xr:uid="{00000000-0005-0000-0000-0000794F0000}"/>
    <cellStyle name="Moneda 4 2 2 3 4 11" xfId="21817" xr:uid="{00000000-0005-0000-0000-00007A4F0000}"/>
    <cellStyle name="Moneda 4 2 2 3 4 2" xfId="13259" xr:uid="{00000000-0005-0000-0000-00007B4F0000}"/>
    <cellStyle name="Moneda 4 2 2 3 4 2 2" xfId="26450" xr:uid="{00000000-0005-0000-0000-00007C4F0000}"/>
    <cellStyle name="Moneda 4 2 2 3 4 3" xfId="14308" xr:uid="{00000000-0005-0000-0000-00007D4F0000}"/>
    <cellStyle name="Moneda 4 2 2 3 4 3 2" xfId="27499" xr:uid="{00000000-0005-0000-0000-00007E4F0000}"/>
    <cellStyle name="Moneda 4 2 2 3 4 4" xfId="15364" xr:uid="{00000000-0005-0000-0000-00007F4F0000}"/>
    <cellStyle name="Moneda 4 2 2 3 4 4 2" xfId="28555" xr:uid="{00000000-0005-0000-0000-0000804F0000}"/>
    <cellStyle name="Moneda 4 2 2 3 4 5" xfId="16420" xr:uid="{00000000-0005-0000-0000-0000814F0000}"/>
    <cellStyle name="Moneda 4 2 2 3 4 5 2" xfId="29611" xr:uid="{00000000-0005-0000-0000-0000824F0000}"/>
    <cellStyle name="Moneda 4 2 2 3 4 6" xfId="17701" xr:uid="{00000000-0005-0000-0000-0000834F0000}"/>
    <cellStyle name="Moneda 4 2 2 3 4 6 2" xfId="30892" xr:uid="{00000000-0005-0000-0000-0000844F0000}"/>
    <cellStyle name="Moneda 4 2 2 3 4 7" xfId="18987" xr:uid="{00000000-0005-0000-0000-0000854F0000}"/>
    <cellStyle name="Moneda 4 2 2 3 4 7 2" xfId="32178" xr:uid="{00000000-0005-0000-0000-0000864F0000}"/>
    <cellStyle name="Moneda 4 2 2 3 4 8" xfId="20291" xr:uid="{00000000-0005-0000-0000-0000874F0000}"/>
    <cellStyle name="Moneda 4 2 2 3 4 8 2" xfId="33480" xr:uid="{00000000-0005-0000-0000-0000884F0000}"/>
    <cellStyle name="Moneda 4 2 2 3 4 9" xfId="35005" xr:uid="{00000000-0005-0000-0000-0000894F0000}"/>
    <cellStyle name="Moneda 4 2 2 3 5" xfId="12484" xr:uid="{00000000-0005-0000-0000-00008A4F0000}"/>
    <cellStyle name="Moneda 4 2 2 3 5 10" xfId="25676" xr:uid="{00000000-0005-0000-0000-00008B4F0000}"/>
    <cellStyle name="Moneda 4 2 2 3 5 11" xfId="21978" xr:uid="{00000000-0005-0000-0000-00008C4F0000}"/>
    <cellStyle name="Moneda 4 2 2 3 5 2" xfId="13420" xr:uid="{00000000-0005-0000-0000-00008D4F0000}"/>
    <cellStyle name="Moneda 4 2 2 3 5 2 2" xfId="26611" xr:uid="{00000000-0005-0000-0000-00008E4F0000}"/>
    <cellStyle name="Moneda 4 2 2 3 5 3" xfId="14469" xr:uid="{00000000-0005-0000-0000-00008F4F0000}"/>
    <cellStyle name="Moneda 4 2 2 3 5 3 2" xfId="27660" xr:uid="{00000000-0005-0000-0000-0000904F0000}"/>
    <cellStyle name="Moneda 4 2 2 3 5 4" xfId="15525" xr:uid="{00000000-0005-0000-0000-0000914F0000}"/>
    <cellStyle name="Moneda 4 2 2 3 5 4 2" xfId="28716" xr:uid="{00000000-0005-0000-0000-0000924F0000}"/>
    <cellStyle name="Moneda 4 2 2 3 5 5" xfId="16581" xr:uid="{00000000-0005-0000-0000-0000934F0000}"/>
    <cellStyle name="Moneda 4 2 2 3 5 5 2" xfId="29772" xr:uid="{00000000-0005-0000-0000-0000944F0000}"/>
    <cellStyle name="Moneda 4 2 2 3 5 6" xfId="17862" xr:uid="{00000000-0005-0000-0000-0000954F0000}"/>
    <cellStyle name="Moneda 4 2 2 3 5 6 2" xfId="31053" xr:uid="{00000000-0005-0000-0000-0000964F0000}"/>
    <cellStyle name="Moneda 4 2 2 3 5 7" xfId="19148" xr:uid="{00000000-0005-0000-0000-0000974F0000}"/>
    <cellStyle name="Moneda 4 2 2 3 5 7 2" xfId="32339" xr:uid="{00000000-0005-0000-0000-0000984F0000}"/>
    <cellStyle name="Moneda 4 2 2 3 5 8" xfId="20452" xr:uid="{00000000-0005-0000-0000-0000994F0000}"/>
    <cellStyle name="Moneda 4 2 2 3 5 8 2" xfId="33641" xr:uid="{00000000-0005-0000-0000-00009A4F0000}"/>
    <cellStyle name="Moneda 4 2 2 3 5 9" xfId="35166" xr:uid="{00000000-0005-0000-0000-00009B4F0000}"/>
    <cellStyle name="Moneda 4 2 2 3 6" xfId="12598" xr:uid="{00000000-0005-0000-0000-00009C4F0000}"/>
    <cellStyle name="Moneda 4 2 2 3 6 10" xfId="25790" xr:uid="{00000000-0005-0000-0000-00009D4F0000}"/>
    <cellStyle name="Moneda 4 2 2 3 6 11" xfId="22092" xr:uid="{00000000-0005-0000-0000-00009E4F0000}"/>
    <cellStyle name="Moneda 4 2 2 3 6 2" xfId="13534" xr:uid="{00000000-0005-0000-0000-00009F4F0000}"/>
    <cellStyle name="Moneda 4 2 2 3 6 2 2" xfId="26725" xr:uid="{00000000-0005-0000-0000-0000A04F0000}"/>
    <cellStyle name="Moneda 4 2 2 3 6 3" xfId="14583" xr:uid="{00000000-0005-0000-0000-0000A14F0000}"/>
    <cellStyle name="Moneda 4 2 2 3 6 3 2" xfId="27774" xr:uid="{00000000-0005-0000-0000-0000A24F0000}"/>
    <cellStyle name="Moneda 4 2 2 3 6 4" xfId="15639" xr:uid="{00000000-0005-0000-0000-0000A34F0000}"/>
    <cellStyle name="Moneda 4 2 2 3 6 4 2" xfId="28830" xr:uid="{00000000-0005-0000-0000-0000A44F0000}"/>
    <cellStyle name="Moneda 4 2 2 3 6 5" xfId="16695" xr:uid="{00000000-0005-0000-0000-0000A54F0000}"/>
    <cellStyle name="Moneda 4 2 2 3 6 5 2" xfId="29886" xr:uid="{00000000-0005-0000-0000-0000A64F0000}"/>
    <cellStyle name="Moneda 4 2 2 3 6 6" xfId="17976" xr:uid="{00000000-0005-0000-0000-0000A74F0000}"/>
    <cellStyle name="Moneda 4 2 2 3 6 6 2" xfId="31167" xr:uid="{00000000-0005-0000-0000-0000A84F0000}"/>
    <cellStyle name="Moneda 4 2 2 3 6 7" xfId="19262" xr:uid="{00000000-0005-0000-0000-0000A94F0000}"/>
    <cellStyle name="Moneda 4 2 2 3 6 7 2" xfId="32453" xr:uid="{00000000-0005-0000-0000-0000AA4F0000}"/>
    <cellStyle name="Moneda 4 2 2 3 6 8" xfId="20566" xr:uid="{00000000-0005-0000-0000-0000AB4F0000}"/>
    <cellStyle name="Moneda 4 2 2 3 6 8 2" xfId="33755" xr:uid="{00000000-0005-0000-0000-0000AC4F0000}"/>
    <cellStyle name="Moneda 4 2 2 3 6 9" xfId="35280" xr:uid="{00000000-0005-0000-0000-0000AD4F0000}"/>
    <cellStyle name="Moneda 4 2 2 3 7" xfId="13685" xr:uid="{00000000-0005-0000-0000-0000AE4F0000}"/>
    <cellStyle name="Moneda 4 2 2 3 7 10" xfId="22243" xr:uid="{00000000-0005-0000-0000-0000AF4F0000}"/>
    <cellStyle name="Moneda 4 2 2 3 7 2" xfId="14734" xr:uid="{00000000-0005-0000-0000-0000B04F0000}"/>
    <cellStyle name="Moneda 4 2 2 3 7 2 2" xfId="27925" xr:uid="{00000000-0005-0000-0000-0000B14F0000}"/>
    <cellStyle name="Moneda 4 2 2 3 7 3" xfId="15790" xr:uid="{00000000-0005-0000-0000-0000B24F0000}"/>
    <cellStyle name="Moneda 4 2 2 3 7 3 2" xfId="28981" xr:uid="{00000000-0005-0000-0000-0000B34F0000}"/>
    <cellStyle name="Moneda 4 2 2 3 7 4" xfId="16846" xr:uid="{00000000-0005-0000-0000-0000B44F0000}"/>
    <cellStyle name="Moneda 4 2 2 3 7 4 2" xfId="30037" xr:uid="{00000000-0005-0000-0000-0000B54F0000}"/>
    <cellStyle name="Moneda 4 2 2 3 7 5" xfId="18127" xr:uid="{00000000-0005-0000-0000-0000B64F0000}"/>
    <cellStyle name="Moneda 4 2 2 3 7 5 2" xfId="31318" xr:uid="{00000000-0005-0000-0000-0000B74F0000}"/>
    <cellStyle name="Moneda 4 2 2 3 7 6" xfId="19413" xr:uid="{00000000-0005-0000-0000-0000B84F0000}"/>
    <cellStyle name="Moneda 4 2 2 3 7 6 2" xfId="32604" xr:uid="{00000000-0005-0000-0000-0000B94F0000}"/>
    <cellStyle name="Moneda 4 2 2 3 7 7" xfId="20717" xr:uid="{00000000-0005-0000-0000-0000BA4F0000}"/>
    <cellStyle name="Moneda 4 2 2 3 7 7 2" xfId="33906" xr:uid="{00000000-0005-0000-0000-0000BB4F0000}"/>
    <cellStyle name="Moneda 4 2 2 3 7 8" xfId="35431" xr:uid="{00000000-0005-0000-0000-0000BC4F0000}"/>
    <cellStyle name="Moneda 4 2 2 3 7 9" xfId="26876" xr:uid="{00000000-0005-0000-0000-0000BD4F0000}"/>
    <cellStyle name="Moneda 4 2 2 3 8" xfId="12869" xr:uid="{00000000-0005-0000-0000-0000BE4F0000}"/>
    <cellStyle name="Moneda 4 2 2 3 8 2" xfId="16968" xr:uid="{00000000-0005-0000-0000-0000BF4F0000}"/>
    <cellStyle name="Moneda 4 2 2 3 8 2 2" xfId="30159" xr:uid="{00000000-0005-0000-0000-0000C04F0000}"/>
    <cellStyle name="Moneda 4 2 2 3 8 3" xfId="18248" xr:uid="{00000000-0005-0000-0000-0000C14F0000}"/>
    <cellStyle name="Moneda 4 2 2 3 8 3 2" xfId="31439" xr:uid="{00000000-0005-0000-0000-0000C24F0000}"/>
    <cellStyle name="Moneda 4 2 2 3 8 4" xfId="19534" xr:uid="{00000000-0005-0000-0000-0000C34F0000}"/>
    <cellStyle name="Moneda 4 2 2 3 8 4 2" xfId="32725" xr:uid="{00000000-0005-0000-0000-0000C44F0000}"/>
    <cellStyle name="Moneda 4 2 2 3 8 5" xfId="20838" xr:uid="{00000000-0005-0000-0000-0000C54F0000}"/>
    <cellStyle name="Moneda 4 2 2 3 8 5 2" xfId="34027" xr:uid="{00000000-0005-0000-0000-0000C64F0000}"/>
    <cellStyle name="Moneda 4 2 2 3 8 6" xfId="35552" xr:uid="{00000000-0005-0000-0000-0000C74F0000}"/>
    <cellStyle name="Moneda 4 2 2 3 8 7" xfId="26060" xr:uid="{00000000-0005-0000-0000-0000C84F0000}"/>
    <cellStyle name="Moneda 4 2 2 3 8 8" xfId="22364" xr:uid="{00000000-0005-0000-0000-0000C94F0000}"/>
    <cellStyle name="Moneda 4 2 2 3 9" xfId="13918" xr:uid="{00000000-0005-0000-0000-0000CA4F0000}"/>
    <cellStyle name="Moneda 4 2 2 3 9 2" xfId="21083" xr:uid="{00000000-0005-0000-0000-0000CB4F0000}"/>
    <cellStyle name="Moneda 4 2 2 3 9 2 2" xfId="34272" xr:uid="{00000000-0005-0000-0000-0000CC4F0000}"/>
    <cellStyle name="Moneda 4 2 2 3 9 3" xfId="35797" xr:uid="{00000000-0005-0000-0000-0000CD4F0000}"/>
    <cellStyle name="Moneda 4 2 2 3 9 4" xfId="27109" xr:uid="{00000000-0005-0000-0000-0000CE4F0000}"/>
    <cellStyle name="Moneda 4 2 2 3 9 5" xfId="22609" xr:uid="{00000000-0005-0000-0000-0000CF4F0000}"/>
    <cellStyle name="Moneda 4 2 2 4" xfId="4482" xr:uid="{00000000-0005-0000-0000-0000D04F0000}"/>
    <cellStyle name="Moneda 4 2 2 4 10" xfId="24362" xr:uid="{00000000-0005-0000-0000-0000D14F0000}"/>
    <cellStyle name="Moneda 4 2 2 4 10 2" xfId="37541" xr:uid="{00000000-0005-0000-0000-0000D24F0000}"/>
    <cellStyle name="Moneda 4 2 2 4 11" xfId="24613" xr:uid="{00000000-0005-0000-0000-0000D34F0000}"/>
    <cellStyle name="Moneda 4 2 2 4 11 2" xfId="37792" xr:uid="{00000000-0005-0000-0000-0000D44F0000}"/>
    <cellStyle name="Moneda 4 2 2 4 12" xfId="34546" xr:uid="{00000000-0005-0000-0000-0000D54F0000}"/>
    <cellStyle name="Moneda 4 2 2 4 13" xfId="24997" xr:uid="{00000000-0005-0000-0000-0000D64F0000}"/>
    <cellStyle name="Moneda 4 2 2 4 14" xfId="21358" xr:uid="{00000000-0005-0000-0000-0000D74F0000}"/>
    <cellStyle name="Moneda 4 2 2 4 2" xfId="12800" xr:uid="{00000000-0005-0000-0000-0000D84F0000}"/>
    <cellStyle name="Moneda 4 2 2 4 2 2" xfId="17045" xr:uid="{00000000-0005-0000-0000-0000D94F0000}"/>
    <cellStyle name="Moneda 4 2 2 4 2 2 2" xfId="30236" xr:uid="{00000000-0005-0000-0000-0000DA4F0000}"/>
    <cellStyle name="Moneda 4 2 2 4 2 3" xfId="18325" xr:uid="{00000000-0005-0000-0000-0000DB4F0000}"/>
    <cellStyle name="Moneda 4 2 2 4 2 3 2" xfId="31516" xr:uid="{00000000-0005-0000-0000-0000DC4F0000}"/>
    <cellStyle name="Moneda 4 2 2 4 2 4" xfId="19611" xr:uid="{00000000-0005-0000-0000-0000DD4F0000}"/>
    <cellStyle name="Moneda 4 2 2 4 2 4 2" xfId="32802" xr:uid="{00000000-0005-0000-0000-0000DE4F0000}"/>
    <cellStyle name="Moneda 4 2 2 4 2 5" xfId="20915" xr:uid="{00000000-0005-0000-0000-0000DF4F0000}"/>
    <cellStyle name="Moneda 4 2 2 4 2 5 2" xfId="34104" xr:uid="{00000000-0005-0000-0000-0000E04F0000}"/>
    <cellStyle name="Moneda 4 2 2 4 2 6" xfId="35629" xr:uid="{00000000-0005-0000-0000-0000E14F0000}"/>
    <cellStyle name="Moneda 4 2 2 4 2 7" xfId="25991" xr:uid="{00000000-0005-0000-0000-0000E24F0000}"/>
    <cellStyle name="Moneda 4 2 2 4 2 8" xfId="22441" xr:uid="{00000000-0005-0000-0000-0000E34F0000}"/>
    <cellStyle name="Moneda 4 2 2 4 3" xfId="13849" xr:uid="{00000000-0005-0000-0000-0000E44F0000}"/>
    <cellStyle name="Moneda 4 2 2 4 3 2" xfId="21160" xr:uid="{00000000-0005-0000-0000-0000E54F0000}"/>
    <cellStyle name="Moneda 4 2 2 4 3 2 2" xfId="34349" xr:uid="{00000000-0005-0000-0000-0000E64F0000}"/>
    <cellStyle name="Moneda 4 2 2 4 3 3" xfId="35874" xr:uid="{00000000-0005-0000-0000-0000E74F0000}"/>
    <cellStyle name="Moneda 4 2 2 4 3 4" xfId="27040" xr:uid="{00000000-0005-0000-0000-0000E84F0000}"/>
    <cellStyle name="Moneda 4 2 2 4 3 5" xfId="22686" xr:uid="{00000000-0005-0000-0000-0000E94F0000}"/>
    <cellStyle name="Moneda 4 2 2 4 4" xfId="14905" xr:uid="{00000000-0005-0000-0000-0000EA4F0000}"/>
    <cellStyle name="Moneda 4 2 2 4 4 2" xfId="36114" xr:uid="{00000000-0005-0000-0000-0000EB4F0000}"/>
    <cellStyle name="Moneda 4 2 2 4 4 3" xfId="28096" xr:uid="{00000000-0005-0000-0000-0000EC4F0000}"/>
    <cellStyle name="Moneda 4 2 2 4 4 4" xfId="22926" xr:uid="{00000000-0005-0000-0000-0000ED4F0000}"/>
    <cellStyle name="Moneda 4 2 2 4 5" xfId="15961" xr:uid="{00000000-0005-0000-0000-0000EE4F0000}"/>
    <cellStyle name="Moneda 4 2 2 4 5 2" xfId="36344" xr:uid="{00000000-0005-0000-0000-0000EF4F0000}"/>
    <cellStyle name="Moneda 4 2 2 4 5 3" xfId="29152" xr:uid="{00000000-0005-0000-0000-0000F04F0000}"/>
    <cellStyle name="Moneda 4 2 2 4 5 4" xfId="23156" xr:uid="{00000000-0005-0000-0000-0000F14F0000}"/>
    <cellStyle name="Moneda 4 2 2 4 6" xfId="17242" xr:uid="{00000000-0005-0000-0000-0000F24F0000}"/>
    <cellStyle name="Moneda 4 2 2 4 6 2" xfId="36599" xr:uid="{00000000-0005-0000-0000-0000F34F0000}"/>
    <cellStyle name="Moneda 4 2 2 4 6 3" xfId="30433" xr:uid="{00000000-0005-0000-0000-0000F44F0000}"/>
    <cellStyle name="Moneda 4 2 2 4 6 4" xfId="23420" xr:uid="{00000000-0005-0000-0000-0000F54F0000}"/>
    <cellStyle name="Moneda 4 2 2 4 7" xfId="18528" xr:uid="{00000000-0005-0000-0000-0000F64F0000}"/>
    <cellStyle name="Moneda 4 2 2 4 7 2" xfId="36854" xr:uid="{00000000-0005-0000-0000-0000F74F0000}"/>
    <cellStyle name="Moneda 4 2 2 4 7 3" xfId="31719" xr:uid="{00000000-0005-0000-0000-0000F84F0000}"/>
    <cellStyle name="Moneda 4 2 2 4 7 4" xfId="23675" xr:uid="{00000000-0005-0000-0000-0000F94F0000}"/>
    <cellStyle name="Moneda 4 2 2 4 8" xfId="19832" xr:uid="{00000000-0005-0000-0000-0000FA4F0000}"/>
    <cellStyle name="Moneda 4 2 2 4 8 2" xfId="37083" xr:uid="{00000000-0005-0000-0000-0000FB4F0000}"/>
    <cellStyle name="Moneda 4 2 2 4 8 3" xfId="33021" xr:uid="{00000000-0005-0000-0000-0000FC4F0000}"/>
    <cellStyle name="Moneda 4 2 2 4 8 4" xfId="23904" xr:uid="{00000000-0005-0000-0000-0000FD4F0000}"/>
    <cellStyle name="Moneda 4 2 2 4 9" xfId="24133" xr:uid="{00000000-0005-0000-0000-0000FE4F0000}"/>
    <cellStyle name="Moneda 4 2 2 4 9 2" xfId="37312" xr:uid="{00000000-0005-0000-0000-0000FF4F0000}"/>
    <cellStyle name="Moneda 4 2 2 5" xfId="11963" xr:uid="{00000000-0005-0000-0000-000000500000}"/>
    <cellStyle name="Moneda 4 2 2 5 10" xfId="25155" xr:uid="{00000000-0005-0000-0000-000001500000}"/>
    <cellStyle name="Moneda 4 2 2 5 11" xfId="21464" xr:uid="{00000000-0005-0000-0000-000002500000}"/>
    <cellStyle name="Moneda 4 2 2 5 2" xfId="12906" xr:uid="{00000000-0005-0000-0000-000003500000}"/>
    <cellStyle name="Moneda 4 2 2 5 2 2" xfId="26097" xr:uid="{00000000-0005-0000-0000-000004500000}"/>
    <cellStyle name="Moneda 4 2 2 5 3" xfId="13955" xr:uid="{00000000-0005-0000-0000-000005500000}"/>
    <cellStyle name="Moneda 4 2 2 5 3 2" xfId="27146" xr:uid="{00000000-0005-0000-0000-000006500000}"/>
    <cellStyle name="Moneda 4 2 2 5 4" xfId="15011" xr:uid="{00000000-0005-0000-0000-000007500000}"/>
    <cellStyle name="Moneda 4 2 2 5 4 2" xfId="28202" xr:uid="{00000000-0005-0000-0000-000008500000}"/>
    <cellStyle name="Moneda 4 2 2 5 5" xfId="16067" xr:uid="{00000000-0005-0000-0000-000009500000}"/>
    <cellStyle name="Moneda 4 2 2 5 5 2" xfId="29258" xr:uid="{00000000-0005-0000-0000-00000A500000}"/>
    <cellStyle name="Moneda 4 2 2 5 6" xfId="17348" xr:uid="{00000000-0005-0000-0000-00000B500000}"/>
    <cellStyle name="Moneda 4 2 2 5 6 2" xfId="30539" xr:uid="{00000000-0005-0000-0000-00000C500000}"/>
    <cellStyle name="Moneda 4 2 2 5 7" xfId="18634" xr:uid="{00000000-0005-0000-0000-00000D500000}"/>
    <cellStyle name="Moneda 4 2 2 5 7 2" xfId="31825" xr:uid="{00000000-0005-0000-0000-00000E500000}"/>
    <cellStyle name="Moneda 4 2 2 5 8" xfId="19938" xr:uid="{00000000-0005-0000-0000-00000F500000}"/>
    <cellStyle name="Moneda 4 2 2 5 8 2" xfId="33127" xr:uid="{00000000-0005-0000-0000-000010500000}"/>
    <cellStyle name="Moneda 4 2 2 5 9" xfId="34652" xr:uid="{00000000-0005-0000-0000-000011500000}"/>
    <cellStyle name="Moneda 4 2 2 6" xfId="12011" xr:uid="{00000000-0005-0000-0000-000012500000}"/>
    <cellStyle name="Moneda 4 2 2 6 10" xfId="25203" xr:uid="{00000000-0005-0000-0000-000013500000}"/>
    <cellStyle name="Moneda 4 2 2 6 11" xfId="21510" xr:uid="{00000000-0005-0000-0000-000014500000}"/>
    <cellStyle name="Moneda 4 2 2 6 2" xfId="12952" xr:uid="{00000000-0005-0000-0000-000015500000}"/>
    <cellStyle name="Moneda 4 2 2 6 2 2" xfId="26143" xr:uid="{00000000-0005-0000-0000-000016500000}"/>
    <cellStyle name="Moneda 4 2 2 6 3" xfId="14001" xr:uid="{00000000-0005-0000-0000-000017500000}"/>
    <cellStyle name="Moneda 4 2 2 6 3 2" xfId="27192" xr:uid="{00000000-0005-0000-0000-000018500000}"/>
    <cellStyle name="Moneda 4 2 2 6 4" xfId="15057" xr:uid="{00000000-0005-0000-0000-000019500000}"/>
    <cellStyle name="Moneda 4 2 2 6 4 2" xfId="28248" xr:uid="{00000000-0005-0000-0000-00001A500000}"/>
    <cellStyle name="Moneda 4 2 2 6 5" xfId="16113" xr:uid="{00000000-0005-0000-0000-00001B500000}"/>
    <cellStyle name="Moneda 4 2 2 6 5 2" xfId="29304" xr:uid="{00000000-0005-0000-0000-00001C500000}"/>
    <cellStyle name="Moneda 4 2 2 6 6" xfId="17394" xr:uid="{00000000-0005-0000-0000-00001D500000}"/>
    <cellStyle name="Moneda 4 2 2 6 6 2" xfId="30585" xr:uid="{00000000-0005-0000-0000-00001E500000}"/>
    <cellStyle name="Moneda 4 2 2 6 7" xfId="18680" xr:uid="{00000000-0005-0000-0000-00001F500000}"/>
    <cellStyle name="Moneda 4 2 2 6 7 2" xfId="31871" xr:uid="{00000000-0005-0000-0000-000020500000}"/>
    <cellStyle name="Moneda 4 2 2 6 8" xfId="19984" xr:uid="{00000000-0005-0000-0000-000021500000}"/>
    <cellStyle name="Moneda 4 2 2 6 8 2" xfId="33173" xr:uid="{00000000-0005-0000-0000-000022500000}"/>
    <cellStyle name="Moneda 4 2 2 6 9" xfId="34698" xr:uid="{00000000-0005-0000-0000-000023500000}"/>
    <cellStyle name="Moneda 4 2 2 7" xfId="12086" xr:uid="{00000000-0005-0000-0000-000024500000}"/>
    <cellStyle name="Moneda 4 2 2 7 10" xfId="25278" xr:uid="{00000000-0005-0000-0000-000025500000}"/>
    <cellStyle name="Moneda 4 2 2 7 11" xfId="21584" xr:uid="{00000000-0005-0000-0000-000026500000}"/>
    <cellStyle name="Moneda 4 2 2 7 2" xfId="13026" xr:uid="{00000000-0005-0000-0000-000027500000}"/>
    <cellStyle name="Moneda 4 2 2 7 2 2" xfId="26217" xr:uid="{00000000-0005-0000-0000-000028500000}"/>
    <cellStyle name="Moneda 4 2 2 7 3" xfId="14075" xr:uid="{00000000-0005-0000-0000-000029500000}"/>
    <cellStyle name="Moneda 4 2 2 7 3 2" xfId="27266" xr:uid="{00000000-0005-0000-0000-00002A500000}"/>
    <cellStyle name="Moneda 4 2 2 7 4" xfId="15131" xr:uid="{00000000-0005-0000-0000-00002B500000}"/>
    <cellStyle name="Moneda 4 2 2 7 4 2" xfId="28322" xr:uid="{00000000-0005-0000-0000-00002C500000}"/>
    <cellStyle name="Moneda 4 2 2 7 5" xfId="16187" xr:uid="{00000000-0005-0000-0000-00002D500000}"/>
    <cellStyle name="Moneda 4 2 2 7 5 2" xfId="29378" xr:uid="{00000000-0005-0000-0000-00002E500000}"/>
    <cellStyle name="Moneda 4 2 2 7 6" xfId="17468" xr:uid="{00000000-0005-0000-0000-00002F500000}"/>
    <cellStyle name="Moneda 4 2 2 7 6 2" xfId="30659" xr:uid="{00000000-0005-0000-0000-000030500000}"/>
    <cellStyle name="Moneda 4 2 2 7 7" xfId="18754" xr:uid="{00000000-0005-0000-0000-000031500000}"/>
    <cellStyle name="Moneda 4 2 2 7 7 2" xfId="31945" xr:uid="{00000000-0005-0000-0000-000032500000}"/>
    <cellStyle name="Moneda 4 2 2 7 8" xfId="20058" xr:uid="{00000000-0005-0000-0000-000033500000}"/>
    <cellStyle name="Moneda 4 2 2 7 8 2" xfId="33247" xr:uid="{00000000-0005-0000-0000-000034500000}"/>
    <cellStyle name="Moneda 4 2 2 7 9" xfId="34772" xr:uid="{00000000-0005-0000-0000-000035500000}"/>
    <cellStyle name="Moneda 4 2 2 8" xfId="12182" xr:uid="{00000000-0005-0000-0000-000036500000}"/>
    <cellStyle name="Moneda 4 2 2 8 10" xfId="25374" xr:uid="{00000000-0005-0000-0000-000037500000}"/>
    <cellStyle name="Moneda 4 2 2 8 11" xfId="21680" xr:uid="{00000000-0005-0000-0000-000038500000}"/>
    <cellStyle name="Moneda 4 2 2 8 2" xfId="13122" xr:uid="{00000000-0005-0000-0000-000039500000}"/>
    <cellStyle name="Moneda 4 2 2 8 2 2" xfId="26313" xr:uid="{00000000-0005-0000-0000-00003A500000}"/>
    <cellStyle name="Moneda 4 2 2 8 3" xfId="14171" xr:uid="{00000000-0005-0000-0000-00003B500000}"/>
    <cellStyle name="Moneda 4 2 2 8 3 2" xfId="27362" xr:uid="{00000000-0005-0000-0000-00003C500000}"/>
    <cellStyle name="Moneda 4 2 2 8 4" xfId="15227" xr:uid="{00000000-0005-0000-0000-00003D500000}"/>
    <cellStyle name="Moneda 4 2 2 8 4 2" xfId="28418" xr:uid="{00000000-0005-0000-0000-00003E500000}"/>
    <cellStyle name="Moneda 4 2 2 8 5" xfId="16283" xr:uid="{00000000-0005-0000-0000-00003F500000}"/>
    <cellStyle name="Moneda 4 2 2 8 5 2" xfId="29474" xr:uid="{00000000-0005-0000-0000-000040500000}"/>
    <cellStyle name="Moneda 4 2 2 8 6" xfId="17564" xr:uid="{00000000-0005-0000-0000-000041500000}"/>
    <cellStyle name="Moneda 4 2 2 8 6 2" xfId="30755" xr:uid="{00000000-0005-0000-0000-000042500000}"/>
    <cellStyle name="Moneda 4 2 2 8 7" xfId="18850" xr:uid="{00000000-0005-0000-0000-000043500000}"/>
    <cellStyle name="Moneda 4 2 2 8 7 2" xfId="32041" xr:uid="{00000000-0005-0000-0000-000044500000}"/>
    <cellStyle name="Moneda 4 2 2 8 8" xfId="20154" xr:uid="{00000000-0005-0000-0000-000045500000}"/>
    <cellStyle name="Moneda 4 2 2 8 8 2" xfId="33343" xr:uid="{00000000-0005-0000-0000-000046500000}"/>
    <cellStyle name="Moneda 4 2 2 8 9" xfId="34868" xr:uid="{00000000-0005-0000-0000-000047500000}"/>
    <cellStyle name="Moneda 4 2 2 9" xfId="12287" xr:uid="{00000000-0005-0000-0000-000048500000}"/>
    <cellStyle name="Moneda 4 2 2 9 10" xfId="25479" xr:uid="{00000000-0005-0000-0000-000049500000}"/>
    <cellStyle name="Moneda 4 2 2 9 11" xfId="21785" xr:uid="{00000000-0005-0000-0000-00004A500000}"/>
    <cellStyle name="Moneda 4 2 2 9 2" xfId="13227" xr:uid="{00000000-0005-0000-0000-00004B500000}"/>
    <cellStyle name="Moneda 4 2 2 9 2 2" xfId="26418" xr:uid="{00000000-0005-0000-0000-00004C500000}"/>
    <cellStyle name="Moneda 4 2 2 9 3" xfId="14276" xr:uid="{00000000-0005-0000-0000-00004D500000}"/>
    <cellStyle name="Moneda 4 2 2 9 3 2" xfId="27467" xr:uid="{00000000-0005-0000-0000-00004E500000}"/>
    <cellStyle name="Moneda 4 2 2 9 4" xfId="15332" xr:uid="{00000000-0005-0000-0000-00004F500000}"/>
    <cellStyle name="Moneda 4 2 2 9 4 2" xfId="28523" xr:uid="{00000000-0005-0000-0000-000050500000}"/>
    <cellStyle name="Moneda 4 2 2 9 5" xfId="16388" xr:uid="{00000000-0005-0000-0000-000051500000}"/>
    <cellStyle name="Moneda 4 2 2 9 5 2" xfId="29579" xr:uid="{00000000-0005-0000-0000-000052500000}"/>
    <cellStyle name="Moneda 4 2 2 9 6" xfId="17669" xr:uid="{00000000-0005-0000-0000-000053500000}"/>
    <cellStyle name="Moneda 4 2 2 9 6 2" xfId="30860" xr:uid="{00000000-0005-0000-0000-000054500000}"/>
    <cellStyle name="Moneda 4 2 2 9 7" xfId="18955" xr:uid="{00000000-0005-0000-0000-000055500000}"/>
    <cellStyle name="Moneda 4 2 2 9 7 2" xfId="32146" xr:uid="{00000000-0005-0000-0000-000056500000}"/>
    <cellStyle name="Moneda 4 2 2 9 8" xfId="20259" xr:uid="{00000000-0005-0000-0000-000057500000}"/>
    <cellStyle name="Moneda 4 2 2 9 8 2" xfId="33448" xr:uid="{00000000-0005-0000-0000-000058500000}"/>
    <cellStyle name="Moneda 4 2 2 9 9" xfId="34973" xr:uid="{00000000-0005-0000-0000-000059500000}"/>
    <cellStyle name="Moneda 4 2 20" xfId="11995" xr:uid="{00000000-0005-0000-0000-00005A500000}"/>
    <cellStyle name="Moneda 4 2 20 10" xfId="25187" xr:uid="{00000000-0005-0000-0000-00005B500000}"/>
    <cellStyle name="Moneda 4 2 20 11" xfId="21494" xr:uid="{00000000-0005-0000-0000-00005C500000}"/>
    <cellStyle name="Moneda 4 2 20 2" xfId="12936" xr:uid="{00000000-0005-0000-0000-00005D500000}"/>
    <cellStyle name="Moneda 4 2 20 2 2" xfId="26127" xr:uid="{00000000-0005-0000-0000-00005E500000}"/>
    <cellStyle name="Moneda 4 2 20 3" xfId="13985" xr:uid="{00000000-0005-0000-0000-00005F500000}"/>
    <cellStyle name="Moneda 4 2 20 3 2" xfId="27176" xr:uid="{00000000-0005-0000-0000-000060500000}"/>
    <cellStyle name="Moneda 4 2 20 4" xfId="15041" xr:uid="{00000000-0005-0000-0000-000061500000}"/>
    <cellStyle name="Moneda 4 2 20 4 2" xfId="28232" xr:uid="{00000000-0005-0000-0000-000062500000}"/>
    <cellStyle name="Moneda 4 2 20 5" xfId="16097" xr:uid="{00000000-0005-0000-0000-000063500000}"/>
    <cellStyle name="Moneda 4 2 20 5 2" xfId="29288" xr:uid="{00000000-0005-0000-0000-000064500000}"/>
    <cellStyle name="Moneda 4 2 20 6" xfId="17378" xr:uid="{00000000-0005-0000-0000-000065500000}"/>
    <cellStyle name="Moneda 4 2 20 6 2" xfId="30569" xr:uid="{00000000-0005-0000-0000-000066500000}"/>
    <cellStyle name="Moneda 4 2 20 7" xfId="18664" xr:uid="{00000000-0005-0000-0000-000067500000}"/>
    <cellStyle name="Moneda 4 2 20 7 2" xfId="31855" xr:uid="{00000000-0005-0000-0000-000068500000}"/>
    <cellStyle name="Moneda 4 2 20 8" xfId="19968" xr:uid="{00000000-0005-0000-0000-000069500000}"/>
    <cellStyle name="Moneda 4 2 20 8 2" xfId="33157" xr:uid="{00000000-0005-0000-0000-00006A500000}"/>
    <cellStyle name="Moneda 4 2 20 9" xfId="34682" xr:uid="{00000000-0005-0000-0000-00006B500000}"/>
    <cellStyle name="Moneda 4 2 21" xfId="12070" xr:uid="{00000000-0005-0000-0000-00006C500000}"/>
    <cellStyle name="Moneda 4 2 21 10" xfId="25262" xr:uid="{00000000-0005-0000-0000-00006D500000}"/>
    <cellStyle name="Moneda 4 2 21 11" xfId="21568" xr:uid="{00000000-0005-0000-0000-00006E500000}"/>
    <cellStyle name="Moneda 4 2 21 2" xfId="13010" xr:uid="{00000000-0005-0000-0000-00006F500000}"/>
    <cellStyle name="Moneda 4 2 21 2 2" xfId="26201" xr:uid="{00000000-0005-0000-0000-000070500000}"/>
    <cellStyle name="Moneda 4 2 21 3" xfId="14059" xr:uid="{00000000-0005-0000-0000-000071500000}"/>
    <cellStyle name="Moneda 4 2 21 3 2" xfId="27250" xr:uid="{00000000-0005-0000-0000-000072500000}"/>
    <cellStyle name="Moneda 4 2 21 4" xfId="15115" xr:uid="{00000000-0005-0000-0000-000073500000}"/>
    <cellStyle name="Moneda 4 2 21 4 2" xfId="28306" xr:uid="{00000000-0005-0000-0000-000074500000}"/>
    <cellStyle name="Moneda 4 2 21 5" xfId="16171" xr:uid="{00000000-0005-0000-0000-000075500000}"/>
    <cellStyle name="Moneda 4 2 21 5 2" xfId="29362" xr:uid="{00000000-0005-0000-0000-000076500000}"/>
    <cellStyle name="Moneda 4 2 21 6" xfId="17452" xr:uid="{00000000-0005-0000-0000-000077500000}"/>
    <cellStyle name="Moneda 4 2 21 6 2" xfId="30643" xr:uid="{00000000-0005-0000-0000-000078500000}"/>
    <cellStyle name="Moneda 4 2 21 7" xfId="18738" xr:uid="{00000000-0005-0000-0000-000079500000}"/>
    <cellStyle name="Moneda 4 2 21 7 2" xfId="31929" xr:uid="{00000000-0005-0000-0000-00007A500000}"/>
    <cellStyle name="Moneda 4 2 21 8" xfId="20042" xr:uid="{00000000-0005-0000-0000-00007B500000}"/>
    <cellStyle name="Moneda 4 2 21 8 2" xfId="33231" xr:uid="{00000000-0005-0000-0000-00007C500000}"/>
    <cellStyle name="Moneda 4 2 21 9" xfId="34756" xr:uid="{00000000-0005-0000-0000-00007D500000}"/>
    <cellStyle name="Moneda 4 2 22" xfId="12166" xr:uid="{00000000-0005-0000-0000-00007E500000}"/>
    <cellStyle name="Moneda 4 2 22 10" xfId="25358" xr:uid="{00000000-0005-0000-0000-00007F500000}"/>
    <cellStyle name="Moneda 4 2 22 11" xfId="21664" xr:uid="{00000000-0005-0000-0000-000080500000}"/>
    <cellStyle name="Moneda 4 2 22 2" xfId="13106" xr:uid="{00000000-0005-0000-0000-000081500000}"/>
    <cellStyle name="Moneda 4 2 22 2 2" xfId="26297" xr:uid="{00000000-0005-0000-0000-000082500000}"/>
    <cellStyle name="Moneda 4 2 22 3" xfId="14155" xr:uid="{00000000-0005-0000-0000-000083500000}"/>
    <cellStyle name="Moneda 4 2 22 3 2" xfId="27346" xr:uid="{00000000-0005-0000-0000-000084500000}"/>
    <cellStyle name="Moneda 4 2 22 4" xfId="15211" xr:uid="{00000000-0005-0000-0000-000085500000}"/>
    <cellStyle name="Moneda 4 2 22 4 2" xfId="28402" xr:uid="{00000000-0005-0000-0000-000086500000}"/>
    <cellStyle name="Moneda 4 2 22 5" xfId="16267" xr:uid="{00000000-0005-0000-0000-000087500000}"/>
    <cellStyle name="Moneda 4 2 22 5 2" xfId="29458" xr:uid="{00000000-0005-0000-0000-000088500000}"/>
    <cellStyle name="Moneda 4 2 22 6" xfId="17548" xr:uid="{00000000-0005-0000-0000-000089500000}"/>
    <cellStyle name="Moneda 4 2 22 6 2" xfId="30739" xr:uid="{00000000-0005-0000-0000-00008A500000}"/>
    <cellStyle name="Moneda 4 2 22 7" xfId="18834" xr:uid="{00000000-0005-0000-0000-00008B500000}"/>
    <cellStyle name="Moneda 4 2 22 7 2" xfId="32025" xr:uid="{00000000-0005-0000-0000-00008C500000}"/>
    <cellStyle name="Moneda 4 2 22 8" xfId="20138" xr:uid="{00000000-0005-0000-0000-00008D500000}"/>
    <cellStyle name="Moneda 4 2 22 8 2" xfId="33327" xr:uid="{00000000-0005-0000-0000-00008E500000}"/>
    <cellStyle name="Moneda 4 2 22 9" xfId="34852" xr:uid="{00000000-0005-0000-0000-00008F500000}"/>
    <cellStyle name="Moneda 4 2 23" xfId="12271" xr:uid="{00000000-0005-0000-0000-000090500000}"/>
    <cellStyle name="Moneda 4 2 23 10" xfId="25463" xr:uid="{00000000-0005-0000-0000-000091500000}"/>
    <cellStyle name="Moneda 4 2 23 11" xfId="21769" xr:uid="{00000000-0005-0000-0000-000092500000}"/>
    <cellStyle name="Moneda 4 2 23 2" xfId="13211" xr:uid="{00000000-0005-0000-0000-000093500000}"/>
    <cellStyle name="Moneda 4 2 23 2 2" xfId="26402" xr:uid="{00000000-0005-0000-0000-000094500000}"/>
    <cellStyle name="Moneda 4 2 23 3" xfId="14260" xr:uid="{00000000-0005-0000-0000-000095500000}"/>
    <cellStyle name="Moneda 4 2 23 3 2" xfId="27451" xr:uid="{00000000-0005-0000-0000-000096500000}"/>
    <cellStyle name="Moneda 4 2 23 4" xfId="15316" xr:uid="{00000000-0005-0000-0000-000097500000}"/>
    <cellStyle name="Moneda 4 2 23 4 2" xfId="28507" xr:uid="{00000000-0005-0000-0000-000098500000}"/>
    <cellStyle name="Moneda 4 2 23 5" xfId="16372" xr:uid="{00000000-0005-0000-0000-000099500000}"/>
    <cellStyle name="Moneda 4 2 23 5 2" xfId="29563" xr:uid="{00000000-0005-0000-0000-00009A500000}"/>
    <cellStyle name="Moneda 4 2 23 6" xfId="17653" xr:uid="{00000000-0005-0000-0000-00009B500000}"/>
    <cellStyle name="Moneda 4 2 23 6 2" xfId="30844" xr:uid="{00000000-0005-0000-0000-00009C500000}"/>
    <cellStyle name="Moneda 4 2 23 7" xfId="18939" xr:uid="{00000000-0005-0000-0000-00009D500000}"/>
    <cellStyle name="Moneda 4 2 23 7 2" xfId="32130" xr:uid="{00000000-0005-0000-0000-00009E500000}"/>
    <cellStyle name="Moneda 4 2 23 8" xfId="20243" xr:uid="{00000000-0005-0000-0000-00009F500000}"/>
    <cellStyle name="Moneda 4 2 23 8 2" xfId="33432" xr:uid="{00000000-0005-0000-0000-0000A0500000}"/>
    <cellStyle name="Moneda 4 2 23 9" xfId="34957" xr:uid="{00000000-0005-0000-0000-0000A1500000}"/>
    <cellStyle name="Moneda 4 2 24" xfId="12436" xr:uid="{00000000-0005-0000-0000-0000A2500000}"/>
    <cellStyle name="Moneda 4 2 24 10" xfId="25628" xr:uid="{00000000-0005-0000-0000-0000A3500000}"/>
    <cellStyle name="Moneda 4 2 24 11" xfId="21930" xr:uid="{00000000-0005-0000-0000-0000A4500000}"/>
    <cellStyle name="Moneda 4 2 24 2" xfId="13372" xr:uid="{00000000-0005-0000-0000-0000A5500000}"/>
    <cellStyle name="Moneda 4 2 24 2 2" xfId="26563" xr:uid="{00000000-0005-0000-0000-0000A6500000}"/>
    <cellStyle name="Moneda 4 2 24 3" xfId="14421" xr:uid="{00000000-0005-0000-0000-0000A7500000}"/>
    <cellStyle name="Moneda 4 2 24 3 2" xfId="27612" xr:uid="{00000000-0005-0000-0000-0000A8500000}"/>
    <cellStyle name="Moneda 4 2 24 4" xfId="15477" xr:uid="{00000000-0005-0000-0000-0000A9500000}"/>
    <cellStyle name="Moneda 4 2 24 4 2" xfId="28668" xr:uid="{00000000-0005-0000-0000-0000AA500000}"/>
    <cellStyle name="Moneda 4 2 24 5" xfId="16533" xr:uid="{00000000-0005-0000-0000-0000AB500000}"/>
    <cellStyle name="Moneda 4 2 24 5 2" xfId="29724" xr:uid="{00000000-0005-0000-0000-0000AC500000}"/>
    <cellStyle name="Moneda 4 2 24 6" xfId="17814" xr:uid="{00000000-0005-0000-0000-0000AD500000}"/>
    <cellStyle name="Moneda 4 2 24 6 2" xfId="31005" xr:uid="{00000000-0005-0000-0000-0000AE500000}"/>
    <cellStyle name="Moneda 4 2 24 7" xfId="19100" xr:uid="{00000000-0005-0000-0000-0000AF500000}"/>
    <cellStyle name="Moneda 4 2 24 7 2" xfId="32291" xr:uid="{00000000-0005-0000-0000-0000B0500000}"/>
    <cellStyle name="Moneda 4 2 24 8" xfId="20404" xr:uid="{00000000-0005-0000-0000-0000B1500000}"/>
    <cellStyle name="Moneda 4 2 24 8 2" xfId="33593" xr:uid="{00000000-0005-0000-0000-0000B2500000}"/>
    <cellStyle name="Moneda 4 2 24 9" xfId="35118" xr:uid="{00000000-0005-0000-0000-0000B3500000}"/>
    <cellStyle name="Moneda 4 2 25" xfId="12550" xr:uid="{00000000-0005-0000-0000-0000B4500000}"/>
    <cellStyle name="Moneda 4 2 25 10" xfId="25742" xr:uid="{00000000-0005-0000-0000-0000B5500000}"/>
    <cellStyle name="Moneda 4 2 25 11" xfId="22044" xr:uid="{00000000-0005-0000-0000-0000B6500000}"/>
    <cellStyle name="Moneda 4 2 25 2" xfId="13486" xr:uid="{00000000-0005-0000-0000-0000B7500000}"/>
    <cellStyle name="Moneda 4 2 25 2 2" xfId="26677" xr:uid="{00000000-0005-0000-0000-0000B8500000}"/>
    <cellStyle name="Moneda 4 2 25 3" xfId="14535" xr:uid="{00000000-0005-0000-0000-0000B9500000}"/>
    <cellStyle name="Moneda 4 2 25 3 2" xfId="27726" xr:uid="{00000000-0005-0000-0000-0000BA500000}"/>
    <cellStyle name="Moneda 4 2 25 4" xfId="15591" xr:uid="{00000000-0005-0000-0000-0000BB500000}"/>
    <cellStyle name="Moneda 4 2 25 4 2" xfId="28782" xr:uid="{00000000-0005-0000-0000-0000BC500000}"/>
    <cellStyle name="Moneda 4 2 25 5" xfId="16647" xr:uid="{00000000-0005-0000-0000-0000BD500000}"/>
    <cellStyle name="Moneda 4 2 25 5 2" xfId="29838" xr:uid="{00000000-0005-0000-0000-0000BE500000}"/>
    <cellStyle name="Moneda 4 2 25 6" xfId="17928" xr:uid="{00000000-0005-0000-0000-0000BF500000}"/>
    <cellStyle name="Moneda 4 2 25 6 2" xfId="31119" xr:uid="{00000000-0005-0000-0000-0000C0500000}"/>
    <cellStyle name="Moneda 4 2 25 7" xfId="19214" xr:uid="{00000000-0005-0000-0000-0000C1500000}"/>
    <cellStyle name="Moneda 4 2 25 7 2" xfId="32405" xr:uid="{00000000-0005-0000-0000-0000C2500000}"/>
    <cellStyle name="Moneda 4 2 25 8" xfId="20518" xr:uid="{00000000-0005-0000-0000-0000C3500000}"/>
    <cellStyle name="Moneda 4 2 25 8 2" xfId="33707" xr:uid="{00000000-0005-0000-0000-0000C4500000}"/>
    <cellStyle name="Moneda 4 2 25 9" xfId="35232" xr:uid="{00000000-0005-0000-0000-0000C5500000}"/>
    <cellStyle name="Moneda 4 2 26" xfId="13637" xr:uid="{00000000-0005-0000-0000-0000C6500000}"/>
    <cellStyle name="Moneda 4 2 26 10" xfId="22195" xr:uid="{00000000-0005-0000-0000-0000C7500000}"/>
    <cellStyle name="Moneda 4 2 26 2" xfId="14686" xr:uid="{00000000-0005-0000-0000-0000C8500000}"/>
    <cellStyle name="Moneda 4 2 26 2 2" xfId="27877" xr:uid="{00000000-0005-0000-0000-0000C9500000}"/>
    <cellStyle name="Moneda 4 2 26 3" xfId="15742" xr:uid="{00000000-0005-0000-0000-0000CA500000}"/>
    <cellStyle name="Moneda 4 2 26 3 2" xfId="28933" xr:uid="{00000000-0005-0000-0000-0000CB500000}"/>
    <cellStyle name="Moneda 4 2 26 4" xfId="16798" xr:uid="{00000000-0005-0000-0000-0000CC500000}"/>
    <cellStyle name="Moneda 4 2 26 4 2" xfId="29989" xr:uid="{00000000-0005-0000-0000-0000CD500000}"/>
    <cellStyle name="Moneda 4 2 26 5" xfId="18079" xr:uid="{00000000-0005-0000-0000-0000CE500000}"/>
    <cellStyle name="Moneda 4 2 26 5 2" xfId="31270" xr:uid="{00000000-0005-0000-0000-0000CF500000}"/>
    <cellStyle name="Moneda 4 2 26 6" xfId="19365" xr:uid="{00000000-0005-0000-0000-0000D0500000}"/>
    <cellStyle name="Moneda 4 2 26 6 2" xfId="32556" xr:uid="{00000000-0005-0000-0000-0000D1500000}"/>
    <cellStyle name="Moneda 4 2 26 7" xfId="20669" xr:uid="{00000000-0005-0000-0000-0000D2500000}"/>
    <cellStyle name="Moneda 4 2 26 7 2" xfId="33858" xr:uid="{00000000-0005-0000-0000-0000D3500000}"/>
    <cellStyle name="Moneda 4 2 26 8" xfId="35383" xr:uid="{00000000-0005-0000-0000-0000D4500000}"/>
    <cellStyle name="Moneda 4 2 26 9" xfId="26828" xr:uid="{00000000-0005-0000-0000-0000D5500000}"/>
    <cellStyle name="Moneda 4 2 27" xfId="12725" xr:uid="{00000000-0005-0000-0000-0000D6500000}"/>
    <cellStyle name="Moneda 4 2 27 2" xfId="16920" xr:uid="{00000000-0005-0000-0000-0000D7500000}"/>
    <cellStyle name="Moneda 4 2 27 2 2" xfId="30111" xr:uid="{00000000-0005-0000-0000-0000D8500000}"/>
    <cellStyle name="Moneda 4 2 27 3" xfId="18200" xr:uid="{00000000-0005-0000-0000-0000D9500000}"/>
    <cellStyle name="Moneda 4 2 27 3 2" xfId="31391" xr:uid="{00000000-0005-0000-0000-0000DA500000}"/>
    <cellStyle name="Moneda 4 2 27 4" xfId="19486" xr:uid="{00000000-0005-0000-0000-0000DB500000}"/>
    <cellStyle name="Moneda 4 2 27 4 2" xfId="32677" xr:uid="{00000000-0005-0000-0000-0000DC500000}"/>
    <cellStyle name="Moneda 4 2 27 5" xfId="20790" xr:uid="{00000000-0005-0000-0000-0000DD500000}"/>
    <cellStyle name="Moneda 4 2 27 5 2" xfId="33979" xr:uid="{00000000-0005-0000-0000-0000DE500000}"/>
    <cellStyle name="Moneda 4 2 27 6" xfId="35504" xr:uid="{00000000-0005-0000-0000-0000DF500000}"/>
    <cellStyle name="Moneda 4 2 27 7" xfId="25916" xr:uid="{00000000-0005-0000-0000-0000E0500000}"/>
    <cellStyle name="Moneda 4 2 27 8" xfId="22316" xr:uid="{00000000-0005-0000-0000-0000E1500000}"/>
    <cellStyle name="Moneda 4 2 28" xfId="13774" xr:uid="{00000000-0005-0000-0000-0000E2500000}"/>
    <cellStyle name="Moneda 4 2 28 2" xfId="21035" xr:uid="{00000000-0005-0000-0000-0000E3500000}"/>
    <cellStyle name="Moneda 4 2 28 2 2" xfId="34224" xr:uid="{00000000-0005-0000-0000-0000E4500000}"/>
    <cellStyle name="Moneda 4 2 28 3" xfId="35749" xr:uid="{00000000-0005-0000-0000-0000E5500000}"/>
    <cellStyle name="Moneda 4 2 28 4" xfId="26965" xr:uid="{00000000-0005-0000-0000-0000E6500000}"/>
    <cellStyle name="Moneda 4 2 28 5" xfId="22561" xr:uid="{00000000-0005-0000-0000-0000E7500000}"/>
    <cellStyle name="Moneda 4 2 29" xfId="14830" xr:uid="{00000000-0005-0000-0000-0000E8500000}"/>
    <cellStyle name="Moneda 4 2 29 2" xfId="35989" xr:uid="{00000000-0005-0000-0000-0000E9500000}"/>
    <cellStyle name="Moneda 4 2 29 3" xfId="28021" xr:uid="{00000000-0005-0000-0000-0000EA500000}"/>
    <cellStyle name="Moneda 4 2 29 4" xfId="22801" xr:uid="{00000000-0005-0000-0000-0000EB500000}"/>
    <cellStyle name="Moneda 4 2 3" xfId="554" xr:uid="{00000000-0005-0000-0000-0000EC500000}"/>
    <cellStyle name="Moneda 4 2 3 10" xfId="12614" xr:uid="{00000000-0005-0000-0000-0000ED500000}"/>
    <cellStyle name="Moneda 4 2 3 10 10" xfId="25806" xr:uid="{00000000-0005-0000-0000-0000EE500000}"/>
    <cellStyle name="Moneda 4 2 3 10 11" xfId="22108" xr:uid="{00000000-0005-0000-0000-0000EF500000}"/>
    <cellStyle name="Moneda 4 2 3 10 2" xfId="13550" xr:uid="{00000000-0005-0000-0000-0000F0500000}"/>
    <cellStyle name="Moneda 4 2 3 10 2 2" xfId="26741" xr:uid="{00000000-0005-0000-0000-0000F1500000}"/>
    <cellStyle name="Moneda 4 2 3 10 3" xfId="14599" xr:uid="{00000000-0005-0000-0000-0000F2500000}"/>
    <cellStyle name="Moneda 4 2 3 10 3 2" xfId="27790" xr:uid="{00000000-0005-0000-0000-0000F3500000}"/>
    <cellStyle name="Moneda 4 2 3 10 4" xfId="15655" xr:uid="{00000000-0005-0000-0000-0000F4500000}"/>
    <cellStyle name="Moneda 4 2 3 10 4 2" xfId="28846" xr:uid="{00000000-0005-0000-0000-0000F5500000}"/>
    <cellStyle name="Moneda 4 2 3 10 5" xfId="16711" xr:uid="{00000000-0005-0000-0000-0000F6500000}"/>
    <cellStyle name="Moneda 4 2 3 10 5 2" xfId="29902" xr:uid="{00000000-0005-0000-0000-0000F7500000}"/>
    <cellStyle name="Moneda 4 2 3 10 6" xfId="17992" xr:uid="{00000000-0005-0000-0000-0000F8500000}"/>
    <cellStyle name="Moneda 4 2 3 10 6 2" xfId="31183" xr:uid="{00000000-0005-0000-0000-0000F9500000}"/>
    <cellStyle name="Moneda 4 2 3 10 7" xfId="19278" xr:uid="{00000000-0005-0000-0000-0000FA500000}"/>
    <cellStyle name="Moneda 4 2 3 10 7 2" xfId="32469" xr:uid="{00000000-0005-0000-0000-0000FB500000}"/>
    <cellStyle name="Moneda 4 2 3 10 8" xfId="20582" xr:uid="{00000000-0005-0000-0000-0000FC500000}"/>
    <cellStyle name="Moneda 4 2 3 10 8 2" xfId="33771" xr:uid="{00000000-0005-0000-0000-0000FD500000}"/>
    <cellStyle name="Moneda 4 2 3 10 9" xfId="35296" xr:uid="{00000000-0005-0000-0000-0000FE500000}"/>
    <cellStyle name="Moneda 4 2 3 11" xfId="13701" xr:uid="{00000000-0005-0000-0000-0000FF500000}"/>
    <cellStyle name="Moneda 4 2 3 11 10" xfId="22259" xr:uid="{00000000-0005-0000-0000-000000510000}"/>
    <cellStyle name="Moneda 4 2 3 11 2" xfId="14750" xr:uid="{00000000-0005-0000-0000-000001510000}"/>
    <cellStyle name="Moneda 4 2 3 11 2 2" xfId="27941" xr:uid="{00000000-0005-0000-0000-000002510000}"/>
    <cellStyle name="Moneda 4 2 3 11 3" xfId="15806" xr:uid="{00000000-0005-0000-0000-000003510000}"/>
    <cellStyle name="Moneda 4 2 3 11 3 2" xfId="28997" xr:uid="{00000000-0005-0000-0000-000004510000}"/>
    <cellStyle name="Moneda 4 2 3 11 4" xfId="16862" xr:uid="{00000000-0005-0000-0000-000005510000}"/>
    <cellStyle name="Moneda 4 2 3 11 4 2" xfId="30053" xr:uid="{00000000-0005-0000-0000-000006510000}"/>
    <cellStyle name="Moneda 4 2 3 11 5" xfId="18143" xr:uid="{00000000-0005-0000-0000-000007510000}"/>
    <cellStyle name="Moneda 4 2 3 11 5 2" xfId="31334" xr:uid="{00000000-0005-0000-0000-000008510000}"/>
    <cellStyle name="Moneda 4 2 3 11 6" xfId="19429" xr:uid="{00000000-0005-0000-0000-000009510000}"/>
    <cellStyle name="Moneda 4 2 3 11 6 2" xfId="32620" xr:uid="{00000000-0005-0000-0000-00000A510000}"/>
    <cellStyle name="Moneda 4 2 3 11 7" xfId="20733" xr:uid="{00000000-0005-0000-0000-00000B510000}"/>
    <cellStyle name="Moneda 4 2 3 11 7 2" xfId="33922" xr:uid="{00000000-0005-0000-0000-00000C510000}"/>
    <cellStyle name="Moneda 4 2 3 11 8" xfId="35447" xr:uid="{00000000-0005-0000-0000-00000D510000}"/>
    <cellStyle name="Moneda 4 2 3 11 9" xfId="26892" xr:uid="{00000000-0005-0000-0000-00000E510000}"/>
    <cellStyle name="Moneda 4 2 3 12" xfId="12730" xr:uid="{00000000-0005-0000-0000-00000F510000}"/>
    <cellStyle name="Moneda 4 2 3 12 2" xfId="16984" xr:uid="{00000000-0005-0000-0000-000010510000}"/>
    <cellStyle name="Moneda 4 2 3 12 2 2" xfId="30175" xr:uid="{00000000-0005-0000-0000-000011510000}"/>
    <cellStyle name="Moneda 4 2 3 12 3" xfId="18264" xr:uid="{00000000-0005-0000-0000-000012510000}"/>
    <cellStyle name="Moneda 4 2 3 12 3 2" xfId="31455" xr:uid="{00000000-0005-0000-0000-000013510000}"/>
    <cellStyle name="Moneda 4 2 3 12 4" xfId="19550" xr:uid="{00000000-0005-0000-0000-000014510000}"/>
    <cellStyle name="Moneda 4 2 3 12 4 2" xfId="32741" xr:uid="{00000000-0005-0000-0000-000015510000}"/>
    <cellStyle name="Moneda 4 2 3 12 5" xfId="20854" xr:uid="{00000000-0005-0000-0000-000016510000}"/>
    <cellStyle name="Moneda 4 2 3 12 5 2" xfId="34043" xr:uid="{00000000-0005-0000-0000-000017510000}"/>
    <cellStyle name="Moneda 4 2 3 12 6" xfId="35568" xr:uid="{00000000-0005-0000-0000-000018510000}"/>
    <cellStyle name="Moneda 4 2 3 12 7" xfId="25921" xr:uid="{00000000-0005-0000-0000-000019510000}"/>
    <cellStyle name="Moneda 4 2 3 12 8" xfId="22380" xr:uid="{00000000-0005-0000-0000-00001A510000}"/>
    <cellStyle name="Moneda 4 2 3 13" xfId="13779" xr:uid="{00000000-0005-0000-0000-00001B510000}"/>
    <cellStyle name="Moneda 4 2 3 13 2" xfId="21099" xr:uid="{00000000-0005-0000-0000-00001C510000}"/>
    <cellStyle name="Moneda 4 2 3 13 2 2" xfId="34288" xr:uid="{00000000-0005-0000-0000-00001D510000}"/>
    <cellStyle name="Moneda 4 2 3 13 3" xfId="35813" xr:uid="{00000000-0005-0000-0000-00001E510000}"/>
    <cellStyle name="Moneda 4 2 3 13 4" xfId="26970" xr:uid="{00000000-0005-0000-0000-00001F510000}"/>
    <cellStyle name="Moneda 4 2 3 13 5" xfId="22625" xr:uid="{00000000-0005-0000-0000-000020510000}"/>
    <cellStyle name="Moneda 4 2 3 14" xfId="14835" xr:uid="{00000000-0005-0000-0000-000021510000}"/>
    <cellStyle name="Moneda 4 2 3 14 2" xfId="36053" xr:uid="{00000000-0005-0000-0000-000022510000}"/>
    <cellStyle name="Moneda 4 2 3 14 3" xfId="28026" xr:uid="{00000000-0005-0000-0000-000023510000}"/>
    <cellStyle name="Moneda 4 2 3 14 4" xfId="22865" xr:uid="{00000000-0005-0000-0000-000024510000}"/>
    <cellStyle name="Moneda 4 2 3 15" xfId="15891" xr:uid="{00000000-0005-0000-0000-000025510000}"/>
    <cellStyle name="Moneda 4 2 3 15 2" xfId="36283" xr:uid="{00000000-0005-0000-0000-000026510000}"/>
    <cellStyle name="Moneda 4 2 3 15 3" xfId="29082" xr:uid="{00000000-0005-0000-0000-000027510000}"/>
    <cellStyle name="Moneda 4 2 3 15 4" xfId="23095" xr:uid="{00000000-0005-0000-0000-000028510000}"/>
    <cellStyle name="Moneda 4 2 3 16" xfId="17172" xr:uid="{00000000-0005-0000-0000-000029510000}"/>
    <cellStyle name="Moneda 4 2 3 16 2" xfId="36538" xr:uid="{00000000-0005-0000-0000-00002A510000}"/>
    <cellStyle name="Moneda 4 2 3 16 3" xfId="30363" xr:uid="{00000000-0005-0000-0000-00002B510000}"/>
    <cellStyle name="Moneda 4 2 3 16 4" xfId="23359" xr:uid="{00000000-0005-0000-0000-00002C510000}"/>
    <cellStyle name="Moneda 4 2 3 17" xfId="18458" xr:uid="{00000000-0005-0000-0000-00002D510000}"/>
    <cellStyle name="Moneda 4 2 3 17 2" xfId="36793" xr:uid="{00000000-0005-0000-0000-00002E510000}"/>
    <cellStyle name="Moneda 4 2 3 17 3" xfId="31649" xr:uid="{00000000-0005-0000-0000-00002F510000}"/>
    <cellStyle name="Moneda 4 2 3 17 4" xfId="23614" xr:uid="{00000000-0005-0000-0000-000030510000}"/>
    <cellStyle name="Moneda 4 2 3 18" xfId="19762" xr:uid="{00000000-0005-0000-0000-000031510000}"/>
    <cellStyle name="Moneda 4 2 3 18 2" xfId="37022" xr:uid="{00000000-0005-0000-0000-000032510000}"/>
    <cellStyle name="Moneda 4 2 3 18 3" xfId="32951" xr:uid="{00000000-0005-0000-0000-000033510000}"/>
    <cellStyle name="Moneda 4 2 3 18 4" xfId="23843" xr:uid="{00000000-0005-0000-0000-000034510000}"/>
    <cellStyle name="Moneda 4 2 3 19" xfId="24072" xr:uid="{00000000-0005-0000-0000-000035510000}"/>
    <cellStyle name="Moneda 4 2 3 19 2" xfId="37251" xr:uid="{00000000-0005-0000-0000-000036510000}"/>
    <cellStyle name="Moneda 4 2 3 2" xfId="3538" xr:uid="{00000000-0005-0000-0000-000037510000}"/>
    <cellStyle name="Moneda 4 2 3 2 10" xfId="24181" xr:uid="{00000000-0005-0000-0000-000038510000}"/>
    <cellStyle name="Moneda 4 2 3 2 10 2" xfId="37360" xr:uid="{00000000-0005-0000-0000-000039510000}"/>
    <cellStyle name="Moneda 4 2 3 2 11" xfId="24410" xr:uid="{00000000-0005-0000-0000-00003A510000}"/>
    <cellStyle name="Moneda 4 2 3 2 11 2" xfId="37589" xr:uid="{00000000-0005-0000-0000-00003B510000}"/>
    <cellStyle name="Moneda 4 2 3 2 12" xfId="24661" xr:uid="{00000000-0005-0000-0000-00003C510000}"/>
    <cellStyle name="Moneda 4 2 3 2 12 2" xfId="37840" xr:uid="{00000000-0005-0000-0000-00003D510000}"/>
    <cellStyle name="Moneda 4 2 3 2 13" xfId="34508" xr:uid="{00000000-0005-0000-0000-00003E510000}"/>
    <cellStyle name="Moneda 4 2 3 2 14" xfId="24912" xr:uid="{00000000-0005-0000-0000-00003F510000}"/>
    <cellStyle name="Moneda 4 2 3 2 15" xfId="21320" xr:uid="{00000000-0005-0000-0000-000040510000}"/>
    <cellStyle name="Moneda 4 2 3 2 2" xfId="6841" xr:uid="{00000000-0005-0000-0000-000041510000}"/>
    <cellStyle name="Moneda 4 2 3 2 2 10" xfId="25087" xr:uid="{00000000-0005-0000-0000-000042510000}"/>
    <cellStyle name="Moneda 4 2 3 2 2 11" xfId="21400" xr:uid="{00000000-0005-0000-0000-000043510000}"/>
    <cellStyle name="Moneda 4 2 3 2 2 2" xfId="12842" xr:uid="{00000000-0005-0000-0000-000044510000}"/>
    <cellStyle name="Moneda 4 2 3 2 2 2 2" xfId="26033" xr:uid="{00000000-0005-0000-0000-000045510000}"/>
    <cellStyle name="Moneda 4 2 3 2 2 3" xfId="13891" xr:uid="{00000000-0005-0000-0000-000046510000}"/>
    <cellStyle name="Moneda 4 2 3 2 2 3 2" xfId="27082" xr:uid="{00000000-0005-0000-0000-000047510000}"/>
    <cellStyle name="Moneda 4 2 3 2 2 4" xfId="14947" xr:uid="{00000000-0005-0000-0000-000048510000}"/>
    <cellStyle name="Moneda 4 2 3 2 2 4 2" xfId="28138" xr:uid="{00000000-0005-0000-0000-000049510000}"/>
    <cellStyle name="Moneda 4 2 3 2 2 5" xfId="16003" xr:uid="{00000000-0005-0000-0000-00004A510000}"/>
    <cellStyle name="Moneda 4 2 3 2 2 5 2" xfId="29194" xr:uid="{00000000-0005-0000-0000-00004B510000}"/>
    <cellStyle name="Moneda 4 2 3 2 2 6" xfId="17284" xr:uid="{00000000-0005-0000-0000-00004C510000}"/>
    <cellStyle name="Moneda 4 2 3 2 2 6 2" xfId="30475" xr:uid="{00000000-0005-0000-0000-00004D510000}"/>
    <cellStyle name="Moneda 4 2 3 2 2 7" xfId="18570" xr:uid="{00000000-0005-0000-0000-00004E510000}"/>
    <cellStyle name="Moneda 4 2 3 2 2 7 2" xfId="31761" xr:uid="{00000000-0005-0000-0000-00004F510000}"/>
    <cellStyle name="Moneda 4 2 3 2 2 8" xfId="19874" xr:uid="{00000000-0005-0000-0000-000050510000}"/>
    <cellStyle name="Moneda 4 2 3 2 2 8 2" xfId="33063" xr:uid="{00000000-0005-0000-0000-000051510000}"/>
    <cellStyle name="Moneda 4 2 3 2 2 9" xfId="34588" xr:uid="{00000000-0005-0000-0000-000052510000}"/>
    <cellStyle name="Moneda 4 2 3 2 3" xfId="12762" xr:uid="{00000000-0005-0000-0000-000053510000}"/>
    <cellStyle name="Moneda 4 2 3 2 3 2" xfId="17093" xr:uid="{00000000-0005-0000-0000-000054510000}"/>
    <cellStyle name="Moneda 4 2 3 2 3 2 2" xfId="30284" xr:uid="{00000000-0005-0000-0000-000055510000}"/>
    <cellStyle name="Moneda 4 2 3 2 3 3" xfId="18373" xr:uid="{00000000-0005-0000-0000-000056510000}"/>
    <cellStyle name="Moneda 4 2 3 2 3 3 2" xfId="31564" xr:uid="{00000000-0005-0000-0000-000057510000}"/>
    <cellStyle name="Moneda 4 2 3 2 3 4" xfId="19659" xr:uid="{00000000-0005-0000-0000-000058510000}"/>
    <cellStyle name="Moneda 4 2 3 2 3 4 2" xfId="32850" xr:uid="{00000000-0005-0000-0000-000059510000}"/>
    <cellStyle name="Moneda 4 2 3 2 3 5" xfId="20963" xr:uid="{00000000-0005-0000-0000-00005A510000}"/>
    <cellStyle name="Moneda 4 2 3 2 3 5 2" xfId="34152" xr:uid="{00000000-0005-0000-0000-00005B510000}"/>
    <cellStyle name="Moneda 4 2 3 2 3 6" xfId="35677" xr:uid="{00000000-0005-0000-0000-00005C510000}"/>
    <cellStyle name="Moneda 4 2 3 2 3 7" xfId="25953" xr:uid="{00000000-0005-0000-0000-00005D510000}"/>
    <cellStyle name="Moneda 4 2 3 2 3 8" xfId="22489" xr:uid="{00000000-0005-0000-0000-00005E510000}"/>
    <cellStyle name="Moneda 4 2 3 2 4" xfId="13811" xr:uid="{00000000-0005-0000-0000-00005F510000}"/>
    <cellStyle name="Moneda 4 2 3 2 4 2" xfId="21208" xr:uid="{00000000-0005-0000-0000-000060510000}"/>
    <cellStyle name="Moneda 4 2 3 2 4 2 2" xfId="34397" xr:uid="{00000000-0005-0000-0000-000061510000}"/>
    <cellStyle name="Moneda 4 2 3 2 4 3" xfId="35922" xr:uid="{00000000-0005-0000-0000-000062510000}"/>
    <cellStyle name="Moneda 4 2 3 2 4 4" xfId="27002" xr:uid="{00000000-0005-0000-0000-000063510000}"/>
    <cellStyle name="Moneda 4 2 3 2 4 5" xfId="22734" xr:uid="{00000000-0005-0000-0000-000064510000}"/>
    <cellStyle name="Moneda 4 2 3 2 5" xfId="14867" xr:uid="{00000000-0005-0000-0000-000065510000}"/>
    <cellStyle name="Moneda 4 2 3 2 5 2" xfId="36162" xr:uid="{00000000-0005-0000-0000-000066510000}"/>
    <cellStyle name="Moneda 4 2 3 2 5 3" xfId="28058" xr:uid="{00000000-0005-0000-0000-000067510000}"/>
    <cellStyle name="Moneda 4 2 3 2 5 4" xfId="22974" xr:uid="{00000000-0005-0000-0000-000068510000}"/>
    <cellStyle name="Moneda 4 2 3 2 6" xfId="15923" xr:uid="{00000000-0005-0000-0000-000069510000}"/>
    <cellStyle name="Moneda 4 2 3 2 6 2" xfId="36392" xr:uid="{00000000-0005-0000-0000-00006A510000}"/>
    <cellStyle name="Moneda 4 2 3 2 6 3" xfId="29114" xr:uid="{00000000-0005-0000-0000-00006B510000}"/>
    <cellStyle name="Moneda 4 2 3 2 6 4" xfId="23204" xr:uid="{00000000-0005-0000-0000-00006C510000}"/>
    <cellStyle name="Moneda 4 2 3 2 7" xfId="17204" xr:uid="{00000000-0005-0000-0000-00006D510000}"/>
    <cellStyle name="Moneda 4 2 3 2 7 2" xfId="36647" xr:uid="{00000000-0005-0000-0000-00006E510000}"/>
    <cellStyle name="Moneda 4 2 3 2 7 3" xfId="30395" xr:uid="{00000000-0005-0000-0000-00006F510000}"/>
    <cellStyle name="Moneda 4 2 3 2 7 4" xfId="23468" xr:uid="{00000000-0005-0000-0000-000070510000}"/>
    <cellStyle name="Moneda 4 2 3 2 8" xfId="18490" xr:uid="{00000000-0005-0000-0000-000071510000}"/>
    <cellStyle name="Moneda 4 2 3 2 8 2" xfId="36902" xr:uid="{00000000-0005-0000-0000-000072510000}"/>
    <cellStyle name="Moneda 4 2 3 2 8 3" xfId="31681" xr:uid="{00000000-0005-0000-0000-000073510000}"/>
    <cellStyle name="Moneda 4 2 3 2 8 4" xfId="23723" xr:uid="{00000000-0005-0000-0000-000074510000}"/>
    <cellStyle name="Moneda 4 2 3 2 9" xfId="19794" xr:uid="{00000000-0005-0000-0000-000075510000}"/>
    <cellStyle name="Moneda 4 2 3 2 9 2" xfId="37131" xr:uid="{00000000-0005-0000-0000-000076510000}"/>
    <cellStyle name="Moneda 4 2 3 2 9 3" xfId="32983" xr:uid="{00000000-0005-0000-0000-000077510000}"/>
    <cellStyle name="Moneda 4 2 3 2 9 4" xfId="23952" xr:uid="{00000000-0005-0000-0000-000078510000}"/>
    <cellStyle name="Moneda 4 2 3 20" xfId="24301" xr:uid="{00000000-0005-0000-0000-000079510000}"/>
    <cellStyle name="Moneda 4 2 3 20 2" xfId="37480" xr:uid="{00000000-0005-0000-0000-00007A510000}"/>
    <cellStyle name="Moneda 4 2 3 21" xfId="24552" xr:uid="{00000000-0005-0000-0000-00007B510000}"/>
    <cellStyle name="Moneda 4 2 3 21 2" xfId="37731" xr:uid="{00000000-0005-0000-0000-00007C510000}"/>
    <cellStyle name="Moneda 4 2 3 22" xfId="34476" xr:uid="{00000000-0005-0000-0000-00007D510000}"/>
    <cellStyle name="Moneda 4 2 3 23" xfId="24877" xr:uid="{00000000-0005-0000-0000-00007E510000}"/>
    <cellStyle name="Moneda 4 2 3 24" xfId="21288" xr:uid="{00000000-0005-0000-0000-00007F510000}"/>
    <cellStyle name="Moneda 4 2 3 3" xfId="9309" xr:uid="{00000000-0005-0000-0000-000080510000}"/>
    <cellStyle name="Moneda 4 2 3 3 10" xfId="25115" xr:uid="{00000000-0005-0000-0000-000081510000}"/>
    <cellStyle name="Moneda 4 2 3 3 11" xfId="21428" xr:uid="{00000000-0005-0000-0000-000082510000}"/>
    <cellStyle name="Moneda 4 2 3 3 2" xfId="12870" xr:uid="{00000000-0005-0000-0000-000083510000}"/>
    <cellStyle name="Moneda 4 2 3 3 2 2" xfId="26061" xr:uid="{00000000-0005-0000-0000-000084510000}"/>
    <cellStyle name="Moneda 4 2 3 3 3" xfId="13919" xr:uid="{00000000-0005-0000-0000-000085510000}"/>
    <cellStyle name="Moneda 4 2 3 3 3 2" xfId="27110" xr:uid="{00000000-0005-0000-0000-000086510000}"/>
    <cellStyle name="Moneda 4 2 3 3 4" xfId="14975" xr:uid="{00000000-0005-0000-0000-000087510000}"/>
    <cellStyle name="Moneda 4 2 3 3 4 2" xfId="28166" xr:uid="{00000000-0005-0000-0000-000088510000}"/>
    <cellStyle name="Moneda 4 2 3 3 5" xfId="16031" xr:uid="{00000000-0005-0000-0000-000089510000}"/>
    <cellStyle name="Moneda 4 2 3 3 5 2" xfId="29222" xr:uid="{00000000-0005-0000-0000-00008A510000}"/>
    <cellStyle name="Moneda 4 2 3 3 6" xfId="17312" xr:uid="{00000000-0005-0000-0000-00008B510000}"/>
    <cellStyle name="Moneda 4 2 3 3 6 2" xfId="30503" xr:uid="{00000000-0005-0000-0000-00008C510000}"/>
    <cellStyle name="Moneda 4 2 3 3 7" xfId="18598" xr:uid="{00000000-0005-0000-0000-00008D510000}"/>
    <cellStyle name="Moneda 4 2 3 3 7 2" xfId="31789" xr:uid="{00000000-0005-0000-0000-00008E510000}"/>
    <cellStyle name="Moneda 4 2 3 3 8" xfId="19902" xr:uid="{00000000-0005-0000-0000-00008F510000}"/>
    <cellStyle name="Moneda 4 2 3 3 8 2" xfId="33091" xr:uid="{00000000-0005-0000-0000-000090510000}"/>
    <cellStyle name="Moneda 4 2 3 3 9" xfId="34616" xr:uid="{00000000-0005-0000-0000-000091510000}"/>
    <cellStyle name="Moneda 4 2 3 4" xfId="4703" xr:uid="{00000000-0005-0000-0000-000092510000}"/>
    <cellStyle name="Moneda 4 2 3 4 10" xfId="25046" xr:uid="{00000000-0005-0000-0000-000093510000}"/>
    <cellStyle name="Moneda 4 2 3 4 11" xfId="21360" xr:uid="{00000000-0005-0000-0000-000094510000}"/>
    <cellStyle name="Moneda 4 2 3 4 2" xfId="12802" xr:uid="{00000000-0005-0000-0000-000095510000}"/>
    <cellStyle name="Moneda 4 2 3 4 2 2" xfId="25993" xr:uid="{00000000-0005-0000-0000-000096510000}"/>
    <cellStyle name="Moneda 4 2 3 4 3" xfId="13851" xr:uid="{00000000-0005-0000-0000-000097510000}"/>
    <cellStyle name="Moneda 4 2 3 4 3 2" xfId="27042" xr:uid="{00000000-0005-0000-0000-000098510000}"/>
    <cellStyle name="Moneda 4 2 3 4 4" xfId="14907" xr:uid="{00000000-0005-0000-0000-000099510000}"/>
    <cellStyle name="Moneda 4 2 3 4 4 2" xfId="28098" xr:uid="{00000000-0005-0000-0000-00009A510000}"/>
    <cellStyle name="Moneda 4 2 3 4 5" xfId="15963" xr:uid="{00000000-0005-0000-0000-00009B510000}"/>
    <cellStyle name="Moneda 4 2 3 4 5 2" xfId="29154" xr:uid="{00000000-0005-0000-0000-00009C510000}"/>
    <cellStyle name="Moneda 4 2 3 4 6" xfId="17244" xr:uid="{00000000-0005-0000-0000-00009D510000}"/>
    <cellStyle name="Moneda 4 2 3 4 6 2" xfId="30435" xr:uid="{00000000-0005-0000-0000-00009E510000}"/>
    <cellStyle name="Moneda 4 2 3 4 7" xfId="18530" xr:uid="{00000000-0005-0000-0000-00009F510000}"/>
    <cellStyle name="Moneda 4 2 3 4 7 2" xfId="31721" xr:uid="{00000000-0005-0000-0000-0000A0510000}"/>
    <cellStyle name="Moneda 4 2 3 4 8" xfId="19834" xr:uid="{00000000-0005-0000-0000-0000A1510000}"/>
    <cellStyle name="Moneda 4 2 3 4 8 2" xfId="33023" xr:uid="{00000000-0005-0000-0000-0000A2510000}"/>
    <cellStyle name="Moneda 4 2 3 4 9" xfId="34548" xr:uid="{00000000-0005-0000-0000-0000A3510000}"/>
    <cellStyle name="Moneda 4 2 3 5" xfId="12027" xr:uid="{00000000-0005-0000-0000-0000A4510000}"/>
    <cellStyle name="Moneda 4 2 3 5 10" xfId="25219" xr:uid="{00000000-0005-0000-0000-0000A5510000}"/>
    <cellStyle name="Moneda 4 2 3 5 11" xfId="21526" xr:uid="{00000000-0005-0000-0000-0000A6510000}"/>
    <cellStyle name="Moneda 4 2 3 5 2" xfId="12968" xr:uid="{00000000-0005-0000-0000-0000A7510000}"/>
    <cellStyle name="Moneda 4 2 3 5 2 2" xfId="26159" xr:uid="{00000000-0005-0000-0000-0000A8510000}"/>
    <cellStyle name="Moneda 4 2 3 5 3" xfId="14017" xr:uid="{00000000-0005-0000-0000-0000A9510000}"/>
    <cellStyle name="Moneda 4 2 3 5 3 2" xfId="27208" xr:uid="{00000000-0005-0000-0000-0000AA510000}"/>
    <cellStyle name="Moneda 4 2 3 5 4" xfId="15073" xr:uid="{00000000-0005-0000-0000-0000AB510000}"/>
    <cellStyle name="Moneda 4 2 3 5 4 2" xfId="28264" xr:uid="{00000000-0005-0000-0000-0000AC510000}"/>
    <cellStyle name="Moneda 4 2 3 5 5" xfId="16129" xr:uid="{00000000-0005-0000-0000-0000AD510000}"/>
    <cellStyle name="Moneda 4 2 3 5 5 2" xfId="29320" xr:uid="{00000000-0005-0000-0000-0000AE510000}"/>
    <cellStyle name="Moneda 4 2 3 5 6" xfId="17410" xr:uid="{00000000-0005-0000-0000-0000AF510000}"/>
    <cellStyle name="Moneda 4 2 3 5 6 2" xfId="30601" xr:uid="{00000000-0005-0000-0000-0000B0510000}"/>
    <cellStyle name="Moneda 4 2 3 5 7" xfId="18696" xr:uid="{00000000-0005-0000-0000-0000B1510000}"/>
    <cellStyle name="Moneda 4 2 3 5 7 2" xfId="31887" xr:uid="{00000000-0005-0000-0000-0000B2510000}"/>
    <cellStyle name="Moneda 4 2 3 5 8" xfId="20000" xr:uid="{00000000-0005-0000-0000-0000B3510000}"/>
    <cellStyle name="Moneda 4 2 3 5 8 2" xfId="33189" xr:uid="{00000000-0005-0000-0000-0000B4510000}"/>
    <cellStyle name="Moneda 4 2 3 5 9" xfId="34714" xr:uid="{00000000-0005-0000-0000-0000B5510000}"/>
    <cellStyle name="Moneda 4 2 3 6" xfId="12134" xr:uid="{00000000-0005-0000-0000-0000B6510000}"/>
    <cellStyle name="Moneda 4 2 3 6 10" xfId="25326" xr:uid="{00000000-0005-0000-0000-0000B7510000}"/>
    <cellStyle name="Moneda 4 2 3 6 11" xfId="21632" xr:uid="{00000000-0005-0000-0000-0000B8510000}"/>
    <cellStyle name="Moneda 4 2 3 6 2" xfId="13074" xr:uid="{00000000-0005-0000-0000-0000B9510000}"/>
    <cellStyle name="Moneda 4 2 3 6 2 2" xfId="26265" xr:uid="{00000000-0005-0000-0000-0000BA510000}"/>
    <cellStyle name="Moneda 4 2 3 6 3" xfId="14123" xr:uid="{00000000-0005-0000-0000-0000BB510000}"/>
    <cellStyle name="Moneda 4 2 3 6 3 2" xfId="27314" xr:uid="{00000000-0005-0000-0000-0000BC510000}"/>
    <cellStyle name="Moneda 4 2 3 6 4" xfId="15179" xr:uid="{00000000-0005-0000-0000-0000BD510000}"/>
    <cellStyle name="Moneda 4 2 3 6 4 2" xfId="28370" xr:uid="{00000000-0005-0000-0000-0000BE510000}"/>
    <cellStyle name="Moneda 4 2 3 6 5" xfId="16235" xr:uid="{00000000-0005-0000-0000-0000BF510000}"/>
    <cellStyle name="Moneda 4 2 3 6 5 2" xfId="29426" xr:uid="{00000000-0005-0000-0000-0000C0510000}"/>
    <cellStyle name="Moneda 4 2 3 6 6" xfId="17516" xr:uid="{00000000-0005-0000-0000-0000C1510000}"/>
    <cellStyle name="Moneda 4 2 3 6 6 2" xfId="30707" xr:uid="{00000000-0005-0000-0000-0000C2510000}"/>
    <cellStyle name="Moneda 4 2 3 6 7" xfId="18802" xr:uid="{00000000-0005-0000-0000-0000C3510000}"/>
    <cellStyle name="Moneda 4 2 3 6 7 2" xfId="31993" xr:uid="{00000000-0005-0000-0000-0000C4510000}"/>
    <cellStyle name="Moneda 4 2 3 6 8" xfId="20106" xr:uid="{00000000-0005-0000-0000-0000C5510000}"/>
    <cellStyle name="Moneda 4 2 3 6 8 2" xfId="33295" xr:uid="{00000000-0005-0000-0000-0000C6510000}"/>
    <cellStyle name="Moneda 4 2 3 6 9" xfId="34820" xr:uid="{00000000-0005-0000-0000-0000C7510000}"/>
    <cellStyle name="Moneda 4 2 3 7" xfId="12230" xr:uid="{00000000-0005-0000-0000-0000C8510000}"/>
    <cellStyle name="Moneda 4 2 3 7 10" xfId="25422" xr:uid="{00000000-0005-0000-0000-0000C9510000}"/>
    <cellStyle name="Moneda 4 2 3 7 11" xfId="21728" xr:uid="{00000000-0005-0000-0000-0000CA510000}"/>
    <cellStyle name="Moneda 4 2 3 7 2" xfId="13170" xr:uid="{00000000-0005-0000-0000-0000CB510000}"/>
    <cellStyle name="Moneda 4 2 3 7 2 2" xfId="26361" xr:uid="{00000000-0005-0000-0000-0000CC510000}"/>
    <cellStyle name="Moneda 4 2 3 7 3" xfId="14219" xr:uid="{00000000-0005-0000-0000-0000CD510000}"/>
    <cellStyle name="Moneda 4 2 3 7 3 2" xfId="27410" xr:uid="{00000000-0005-0000-0000-0000CE510000}"/>
    <cellStyle name="Moneda 4 2 3 7 4" xfId="15275" xr:uid="{00000000-0005-0000-0000-0000CF510000}"/>
    <cellStyle name="Moneda 4 2 3 7 4 2" xfId="28466" xr:uid="{00000000-0005-0000-0000-0000D0510000}"/>
    <cellStyle name="Moneda 4 2 3 7 5" xfId="16331" xr:uid="{00000000-0005-0000-0000-0000D1510000}"/>
    <cellStyle name="Moneda 4 2 3 7 5 2" xfId="29522" xr:uid="{00000000-0005-0000-0000-0000D2510000}"/>
    <cellStyle name="Moneda 4 2 3 7 6" xfId="17612" xr:uid="{00000000-0005-0000-0000-0000D3510000}"/>
    <cellStyle name="Moneda 4 2 3 7 6 2" xfId="30803" xr:uid="{00000000-0005-0000-0000-0000D4510000}"/>
    <cellStyle name="Moneda 4 2 3 7 7" xfId="18898" xr:uid="{00000000-0005-0000-0000-0000D5510000}"/>
    <cellStyle name="Moneda 4 2 3 7 7 2" xfId="32089" xr:uid="{00000000-0005-0000-0000-0000D6510000}"/>
    <cellStyle name="Moneda 4 2 3 7 8" xfId="20202" xr:uid="{00000000-0005-0000-0000-0000D7510000}"/>
    <cellStyle name="Moneda 4 2 3 7 8 2" xfId="33391" xr:uid="{00000000-0005-0000-0000-0000D8510000}"/>
    <cellStyle name="Moneda 4 2 3 7 9" xfId="34916" xr:uid="{00000000-0005-0000-0000-0000D9510000}"/>
    <cellStyle name="Moneda 4 2 3 8" xfId="12335" xr:uid="{00000000-0005-0000-0000-0000DA510000}"/>
    <cellStyle name="Moneda 4 2 3 8 10" xfId="25527" xr:uid="{00000000-0005-0000-0000-0000DB510000}"/>
    <cellStyle name="Moneda 4 2 3 8 11" xfId="21833" xr:uid="{00000000-0005-0000-0000-0000DC510000}"/>
    <cellStyle name="Moneda 4 2 3 8 2" xfId="13275" xr:uid="{00000000-0005-0000-0000-0000DD510000}"/>
    <cellStyle name="Moneda 4 2 3 8 2 2" xfId="26466" xr:uid="{00000000-0005-0000-0000-0000DE510000}"/>
    <cellStyle name="Moneda 4 2 3 8 3" xfId="14324" xr:uid="{00000000-0005-0000-0000-0000DF510000}"/>
    <cellStyle name="Moneda 4 2 3 8 3 2" xfId="27515" xr:uid="{00000000-0005-0000-0000-0000E0510000}"/>
    <cellStyle name="Moneda 4 2 3 8 4" xfId="15380" xr:uid="{00000000-0005-0000-0000-0000E1510000}"/>
    <cellStyle name="Moneda 4 2 3 8 4 2" xfId="28571" xr:uid="{00000000-0005-0000-0000-0000E2510000}"/>
    <cellStyle name="Moneda 4 2 3 8 5" xfId="16436" xr:uid="{00000000-0005-0000-0000-0000E3510000}"/>
    <cellStyle name="Moneda 4 2 3 8 5 2" xfId="29627" xr:uid="{00000000-0005-0000-0000-0000E4510000}"/>
    <cellStyle name="Moneda 4 2 3 8 6" xfId="17717" xr:uid="{00000000-0005-0000-0000-0000E5510000}"/>
    <cellStyle name="Moneda 4 2 3 8 6 2" xfId="30908" xr:uid="{00000000-0005-0000-0000-0000E6510000}"/>
    <cellStyle name="Moneda 4 2 3 8 7" xfId="19003" xr:uid="{00000000-0005-0000-0000-0000E7510000}"/>
    <cellStyle name="Moneda 4 2 3 8 7 2" xfId="32194" xr:uid="{00000000-0005-0000-0000-0000E8510000}"/>
    <cellStyle name="Moneda 4 2 3 8 8" xfId="20307" xr:uid="{00000000-0005-0000-0000-0000E9510000}"/>
    <cellStyle name="Moneda 4 2 3 8 8 2" xfId="33496" xr:uid="{00000000-0005-0000-0000-0000EA510000}"/>
    <cellStyle name="Moneda 4 2 3 8 9" xfId="35021" xr:uid="{00000000-0005-0000-0000-0000EB510000}"/>
    <cellStyle name="Moneda 4 2 3 9" xfId="12500" xr:uid="{00000000-0005-0000-0000-0000EC510000}"/>
    <cellStyle name="Moneda 4 2 3 9 10" xfId="25692" xr:uid="{00000000-0005-0000-0000-0000ED510000}"/>
    <cellStyle name="Moneda 4 2 3 9 11" xfId="21994" xr:uid="{00000000-0005-0000-0000-0000EE510000}"/>
    <cellStyle name="Moneda 4 2 3 9 2" xfId="13436" xr:uid="{00000000-0005-0000-0000-0000EF510000}"/>
    <cellStyle name="Moneda 4 2 3 9 2 2" xfId="26627" xr:uid="{00000000-0005-0000-0000-0000F0510000}"/>
    <cellStyle name="Moneda 4 2 3 9 3" xfId="14485" xr:uid="{00000000-0005-0000-0000-0000F1510000}"/>
    <cellStyle name="Moneda 4 2 3 9 3 2" xfId="27676" xr:uid="{00000000-0005-0000-0000-0000F2510000}"/>
    <cellStyle name="Moneda 4 2 3 9 4" xfId="15541" xr:uid="{00000000-0005-0000-0000-0000F3510000}"/>
    <cellStyle name="Moneda 4 2 3 9 4 2" xfId="28732" xr:uid="{00000000-0005-0000-0000-0000F4510000}"/>
    <cellStyle name="Moneda 4 2 3 9 5" xfId="16597" xr:uid="{00000000-0005-0000-0000-0000F5510000}"/>
    <cellStyle name="Moneda 4 2 3 9 5 2" xfId="29788" xr:uid="{00000000-0005-0000-0000-0000F6510000}"/>
    <cellStyle name="Moneda 4 2 3 9 6" xfId="17878" xr:uid="{00000000-0005-0000-0000-0000F7510000}"/>
    <cellStyle name="Moneda 4 2 3 9 6 2" xfId="31069" xr:uid="{00000000-0005-0000-0000-0000F8510000}"/>
    <cellStyle name="Moneda 4 2 3 9 7" xfId="19164" xr:uid="{00000000-0005-0000-0000-0000F9510000}"/>
    <cellStyle name="Moneda 4 2 3 9 7 2" xfId="32355" xr:uid="{00000000-0005-0000-0000-0000FA510000}"/>
    <cellStyle name="Moneda 4 2 3 9 8" xfId="20468" xr:uid="{00000000-0005-0000-0000-0000FB510000}"/>
    <cellStyle name="Moneda 4 2 3 9 8 2" xfId="33657" xr:uid="{00000000-0005-0000-0000-0000FC510000}"/>
    <cellStyle name="Moneda 4 2 3 9 9" xfId="35182" xr:uid="{00000000-0005-0000-0000-0000FD510000}"/>
    <cellStyle name="Moneda 4 2 30" xfId="15886" xr:uid="{00000000-0005-0000-0000-0000FE510000}"/>
    <cellStyle name="Moneda 4 2 30 2" xfId="36219" xr:uid="{00000000-0005-0000-0000-0000FF510000}"/>
    <cellStyle name="Moneda 4 2 30 3" xfId="29077" xr:uid="{00000000-0005-0000-0000-000000520000}"/>
    <cellStyle name="Moneda 4 2 30 4" xfId="23031" xr:uid="{00000000-0005-0000-0000-000001520000}"/>
    <cellStyle name="Moneda 4 2 31" xfId="17167" xr:uid="{00000000-0005-0000-0000-000002520000}"/>
    <cellStyle name="Moneda 4 2 31 2" xfId="36474" xr:uid="{00000000-0005-0000-0000-000003520000}"/>
    <cellStyle name="Moneda 4 2 31 3" xfId="30358" xr:uid="{00000000-0005-0000-0000-000004520000}"/>
    <cellStyle name="Moneda 4 2 31 4" xfId="23295" xr:uid="{00000000-0005-0000-0000-000005520000}"/>
    <cellStyle name="Moneda 4 2 32" xfId="18453" xr:uid="{00000000-0005-0000-0000-000006520000}"/>
    <cellStyle name="Moneda 4 2 32 2" xfId="36729" xr:uid="{00000000-0005-0000-0000-000007520000}"/>
    <cellStyle name="Moneda 4 2 32 3" xfId="31644" xr:uid="{00000000-0005-0000-0000-000008520000}"/>
    <cellStyle name="Moneda 4 2 32 4" xfId="23550" xr:uid="{00000000-0005-0000-0000-000009520000}"/>
    <cellStyle name="Moneda 4 2 33" xfId="19757" xr:uid="{00000000-0005-0000-0000-00000A520000}"/>
    <cellStyle name="Moneda 4 2 33 2" xfId="36958" xr:uid="{00000000-0005-0000-0000-00000B520000}"/>
    <cellStyle name="Moneda 4 2 33 3" xfId="32946" xr:uid="{00000000-0005-0000-0000-00000C520000}"/>
    <cellStyle name="Moneda 4 2 33 4" xfId="23779" xr:uid="{00000000-0005-0000-0000-00000D520000}"/>
    <cellStyle name="Moneda 4 2 34" xfId="24008" xr:uid="{00000000-0005-0000-0000-00000E520000}"/>
    <cellStyle name="Moneda 4 2 34 2" xfId="37187" xr:uid="{00000000-0005-0000-0000-00000F520000}"/>
    <cellStyle name="Moneda 4 2 35" xfId="24237" xr:uid="{00000000-0005-0000-0000-000010520000}"/>
    <cellStyle name="Moneda 4 2 35 2" xfId="37416" xr:uid="{00000000-0005-0000-0000-000011520000}"/>
    <cellStyle name="Moneda 4 2 36" xfId="24488" xr:uid="{00000000-0005-0000-0000-000012520000}"/>
    <cellStyle name="Moneda 4 2 36 2" xfId="37667" xr:uid="{00000000-0005-0000-0000-000013520000}"/>
    <cellStyle name="Moneda 4 2 37" xfId="34471" xr:uid="{00000000-0005-0000-0000-000014520000}"/>
    <cellStyle name="Moneda 4 2 38" xfId="24853" xr:uid="{00000000-0005-0000-0000-000015520000}"/>
    <cellStyle name="Moneda 4 2 39" xfId="21283" xr:uid="{00000000-0005-0000-0000-000016520000}"/>
    <cellStyle name="Moneda 4 2 4" xfId="728" xr:uid="{00000000-0005-0000-0000-000017520000}"/>
    <cellStyle name="Moneda 4 2 4 10" xfId="13669" xr:uid="{00000000-0005-0000-0000-000018520000}"/>
    <cellStyle name="Moneda 4 2 4 10 10" xfId="22227" xr:uid="{00000000-0005-0000-0000-000019520000}"/>
    <cellStyle name="Moneda 4 2 4 10 2" xfId="14718" xr:uid="{00000000-0005-0000-0000-00001A520000}"/>
    <cellStyle name="Moneda 4 2 4 10 2 2" xfId="27909" xr:uid="{00000000-0005-0000-0000-00001B520000}"/>
    <cellStyle name="Moneda 4 2 4 10 3" xfId="15774" xr:uid="{00000000-0005-0000-0000-00001C520000}"/>
    <cellStyle name="Moneda 4 2 4 10 3 2" xfId="28965" xr:uid="{00000000-0005-0000-0000-00001D520000}"/>
    <cellStyle name="Moneda 4 2 4 10 4" xfId="16830" xr:uid="{00000000-0005-0000-0000-00001E520000}"/>
    <cellStyle name="Moneda 4 2 4 10 4 2" xfId="30021" xr:uid="{00000000-0005-0000-0000-00001F520000}"/>
    <cellStyle name="Moneda 4 2 4 10 5" xfId="18111" xr:uid="{00000000-0005-0000-0000-000020520000}"/>
    <cellStyle name="Moneda 4 2 4 10 5 2" xfId="31302" xr:uid="{00000000-0005-0000-0000-000021520000}"/>
    <cellStyle name="Moneda 4 2 4 10 6" xfId="19397" xr:uid="{00000000-0005-0000-0000-000022520000}"/>
    <cellStyle name="Moneda 4 2 4 10 6 2" xfId="32588" xr:uid="{00000000-0005-0000-0000-000023520000}"/>
    <cellStyle name="Moneda 4 2 4 10 7" xfId="20701" xr:uid="{00000000-0005-0000-0000-000024520000}"/>
    <cellStyle name="Moneda 4 2 4 10 7 2" xfId="33890" xr:uid="{00000000-0005-0000-0000-000025520000}"/>
    <cellStyle name="Moneda 4 2 4 10 8" xfId="35415" xr:uid="{00000000-0005-0000-0000-000026520000}"/>
    <cellStyle name="Moneda 4 2 4 10 9" xfId="26860" xr:uid="{00000000-0005-0000-0000-000027520000}"/>
    <cellStyle name="Moneda 4 2 4 11" xfId="12732" xr:uid="{00000000-0005-0000-0000-000028520000}"/>
    <cellStyle name="Moneda 4 2 4 11 2" xfId="16952" xr:uid="{00000000-0005-0000-0000-000029520000}"/>
    <cellStyle name="Moneda 4 2 4 11 2 2" xfId="30143" xr:uid="{00000000-0005-0000-0000-00002A520000}"/>
    <cellStyle name="Moneda 4 2 4 11 3" xfId="18232" xr:uid="{00000000-0005-0000-0000-00002B520000}"/>
    <cellStyle name="Moneda 4 2 4 11 3 2" xfId="31423" xr:uid="{00000000-0005-0000-0000-00002C520000}"/>
    <cellStyle name="Moneda 4 2 4 11 4" xfId="19518" xr:uid="{00000000-0005-0000-0000-00002D520000}"/>
    <cellStyle name="Moneda 4 2 4 11 4 2" xfId="32709" xr:uid="{00000000-0005-0000-0000-00002E520000}"/>
    <cellStyle name="Moneda 4 2 4 11 5" xfId="20822" xr:uid="{00000000-0005-0000-0000-00002F520000}"/>
    <cellStyle name="Moneda 4 2 4 11 5 2" xfId="34011" xr:uid="{00000000-0005-0000-0000-000030520000}"/>
    <cellStyle name="Moneda 4 2 4 11 6" xfId="35536" xr:uid="{00000000-0005-0000-0000-000031520000}"/>
    <cellStyle name="Moneda 4 2 4 11 7" xfId="25923" xr:uid="{00000000-0005-0000-0000-000032520000}"/>
    <cellStyle name="Moneda 4 2 4 11 8" xfId="22348" xr:uid="{00000000-0005-0000-0000-000033520000}"/>
    <cellStyle name="Moneda 4 2 4 12" xfId="13781" xr:uid="{00000000-0005-0000-0000-000034520000}"/>
    <cellStyle name="Moneda 4 2 4 12 2" xfId="21067" xr:uid="{00000000-0005-0000-0000-000035520000}"/>
    <cellStyle name="Moneda 4 2 4 12 2 2" xfId="34256" xr:uid="{00000000-0005-0000-0000-000036520000}"/>
    <cellStyle name="Moneda 4 2 4 12 3" xfId="35781" xr:uid="{00000000-0005-0000-0000-000037520000}"/>
    <cellStyle name="Moneda 4 2 4 12 4" xfId="26972" xr:uid="{00000000-0005-0000-0000-000038520000}"/>
    <cellStyle name="Moneda 4 2 4 12 5" xfId="22593" xr:uid="{00000000-0005-0000-0000-000039520000}"/>
    <cellStyle name="Moneda 4 2 4 13" xfId="14837" xr:uid="{00000000-0005-0000-0000-00003A520000}"/>
    <cellStyle name="Moneda 4 2 4 13 2" xfId="36021" xr:uid="{00000000-0005-0000-0000-00003B520000}"/>
    <cellStyle name="Moneda 4 2 4 13 3" xfId="28028" xr:uid="{00000000-0005-0000-0000-00003C520000}"/>
    <cellStyle name="Moneda 4 2 4 13 4" xfId="22833" xr:uid="{00000000-0005-0000-0000-00003D520000}"/>
    <cellStyle name="Moneda 4 2 4 14" xfId="15893" xr:uid="{00000000-0005-0000-0000-00003E520000}"/>
    <cellStyle name="Moneda 4 2 4 14 2" xfId="36251" xr:uid="{00000000-0005-0000-0000-00003F520000}"/>
    <cellStyle name="Moneda 4 2 4 14 3" xfId="29084" xr:uid="{00000000-0005-0000-0000-000040520000}"/>
    <cellStyle name="Moneda 4 2 4 14 4" xfId="23063" xr:uid="{00000000-0005-0000-0000-000041520000}"/>
    <cellStyle name="Moneda 4 2 4 15" xfId="17174" xr:uid="{00000000-0005-0000-0000-000042520000}"/>
    <cellStyle name="Moneda 4 2 4 15 2" xfId="36506" xr:uid="{00000000-0005-0000-0000-000043520000}"/>
    <cellStyle name="Moneda 4 2 4 15 3" xfId="30365" xr:uid="{00000000-0005-0000-0000-000044520000}"/>
    <cellStyle name="Moneda 4 2 4 15 4" xfId="23327" xr:uid="{00000000-0005-0000-0000-000045520000}"/>
    <cellStyle name="Moneda 4 2 4 16" xfId="18460" xr:uid="{00000000-0005-0000-0000-000046520000}"/>
    <cellStyle name="Moneda 4 2 4 16 2" xfId="36761" xr:uid="{00000000-0005-0000-0000-000047520000}"/>
    <cellStyle name="Moneda 4 2 4 16 3" xfId="31651" xr:uid="{00000000-0005-0000-0000-000048520000}"/>
    <cellStyle name="Moneda 4 2 4 16 4" xfId="23582" xr:uid="{00000000-0005-0000-0000-000049520000}"/>
    <cellStyle name="Moneda 4 2 4 17" xfId="19764" xr:uid="{00000000-0005-0000-0000-00004A520000}"/>
    <cellStyle name="Moneda 4 2 4 17 2" xfId="36990" xr:uid="{00000000-0005-0000-0000-00004B520000}"/>
    <cellStyle name="Moneda 4 2 4 17 3" xfId="32953" xr:uid="{00000000-0005-0000-0000-00004C520000}"/>
    <cellStyle name="Moneda 4 2 4 17 4" xfId="23811" xr:uid="{00000000-0005-0000-0000-00004D520000}"/>
    <cellStyle name="Moneda 4 2 4 18" xfId="24040" xr:uid="{00000000-0005-0000-0000-00004E520000}"/>
    <cellStyle name="Moneda 4 2 4 18 2" xfId="37219" xr:uid="{00000000-0005-0000-0000-00004F520000}"/>
    <cellStyle name="Moneda 4 2 4 19" xfId="24269" xr:uid="{00000000-0005-0000-0000-000050520000}"/>
    <cellStyle name="Moneda 4 2 4 19 2" xfId="37448" xr:uid="{00000000-0005-0000-0000-000051520000}"/>
    <cellStyle name="Moneda 4 2 4 2" xfId="3712" xr:uid="{00000000-0005-0000-0000-000052520000}"/>
    <cellStyle name="Moneda 4 2 4 2 10" xfId="24149" xr:uid="{00000000-0005-0000-0000-000053520000}"/>
    <cellStyle name="Moneda 4 2 4 2 10 2" xfId="37328" xr:uid="{00000000-0005-0000-0000-000054520000}"/>
    <cellStyle name="Moneda 4 2 4 2 11" xfId="24378" xr:uid="{00000000-0005-0000-0000-000055520000}"/>
    <cellStyle name="Moneda 4 2 4 2 11 2" xfId="37557" xr:uid="{00000000-0005-0000-0000-000056520000}"/>
    <cellStyle name="Moneda 4 2 4 2 12" xfId="24629" xr:uid="{00000000-0005-0000-0000-000057520000}"/>
    <cellStyle name="Moneda 4 2 4 2 12 2" xfId="37808" xr:uid="{00000000-0005-0000-0000-000058520000}"/>
    <cellStyle name="Moneda 4 2 4 2 13" xfId="34510" xr:uid="{00000000-0005-0000-0000-000059520000}"/>
    <cellStyle name="Moneda 4 2 4 2 14" xfId="24914" xr:uid="{00000000-0005-0000-0000-00005A520000}"/>
    <cellStyle name="Moneda 4 2 4 2 15" xfId="21322" xr:uid="{00000000-0005-0000-0000-00005B520000}"/>
    <cellStyle name="Moneda 4 2 4 2 2" xfId="6842" xr:uid="{00000000-0005-0000-0000-00005C520000}"/>
    <cellStyle name="Moneda 4 2 4 2 2 10" xfId="25088" xr:uid="{00000000-0005-0000-0000-00005D520000}"/>
    <cellStyle name="Moneda 4 2 4 2 2 11" xfId="21401" xr:uid="{00000000-0005-0000-0000-00005E520000}"/>
    <cellStyle name="Moneda 4 2 4 2 2 2" xfId="12843" xr:uid="{00000000-0005-0000-0000-00005F520000}"/>
    <cellStyle name="Moneda 4 2 4 2 2 2 2" xfId="26034" xr:uid="{00000000-0005-0000-0000-000060520000}"/>
    <cellStyle name="Moneda 4 2 4 2 2 3" xfId="13892" xr:uid="{00000000-0005-0000-0000-000061520000}"/>
    <cellStyle name="Moneda 4 2 4 2 2 3 2" xfId="27083" xr:uid="{00000000-0005-0000-0000-000062520000}"/>
    <cellStyle name="Moneda 4 2 4 2 2 4" xfId="14948" xr:uid="{00000000-0005-0000-0000-000063520000}"/>
    <cellStyle name="Moneda 4 2 4 2 2 4 2" xfId="28139" xr:uid="{00000000-0005-0000-0000-000064520000}"/>
    <cellStyle name="Moneda 4 2 4 2 2 5" xfId="16004" xr:uid="{00000000-0005-0000-0000-000065520000}"/>
    <cellStyle name="Moneda 4 2 4 2 2 5 2" xfId="29195" xr:uid="{00000000-0005-0000-0000-000066520000}"/>
    <cellStyle name="Moneda 4 2 4 2 2 6" xfId="17285" xr:uid="{00000000-0005-0000-0000-000067520000}"/>
    <cellStyle name="Moneda 4 2 4 2 2 6 2" xfId="30476" xr:uid="{00000000-0005-0000-0000-000068520000}"/>
    <cellStyle name="Moneda 4 2 4 2 2 7" xfId="18571" xr:uid="{00000000-0005-0000-0000-000069520000}"/>
    <cellStyle name="Moneda 4 2 4 2 2 7 2" xfId="31762" xr:uid="{00000000-0005-0000-0000-00006A520000}"/>
    <cellStyle name="Moneda 4 2 4 2 2 8" xfId="19875" xr:uid="{00000000-0005-0000-0000-00006B520000}"/>
    <cellStyle name="Moneda 4 2 4 2 2 8 2" xfId="33064" xr:uid="{00000000-0005-0000-0000-00006C520000}"/>
    <cellStyle name="Moneda 4 2 4 2 2 9" xfId="34589" xr:uid="{00000000-0005-0000-0000-00006D520000}"/>
    <cellStyle name="Moneda 4 2 4 2 3" xfId="12764" xr:uid="{00000000-0005-0000-0000-00006E520000}"/>
    <cellStyle name="Moneda 4 2 4 2 3 2" xfId="17061" xr:uid="{00000000-0005-0000-0000-00006F520000}"/>
    <cellStyle name="Moneda 4 2 4 2 3 2 2" xfId="30252" xr:uid="{00000000-0005-0000-0000-000070520000}"/>
    <cellStyle name="Moneda 4 2 4 2 3 3" xfId="18341" xr:uid="{00000000-0005-0000-0000-000071520000}"/>
    <cellStyle name="Moneda 4 2 4 2 3 3 2" xfId="31532" xr:uid="{00000000-0005-0000-0000-000072520000}"/>
    <cellStyle name="Moneda 4 2 4 2 3 4" xfId="19627" xr:uid="{00000000-0005-0000-0000-000073520000}"/>
    <cellStyle name="Moneda 4 2 4 2 3 4 2" xfId="32818" xr:uid="{00000000-0005-0000-0000-000074520000}"/>
    <cellStyle name="Moneda 4 2 4 2 3 5" xfId="20931" xr:uid="{00000000-0005-0000-0000-000075520000}"/>
    <cellStyle name="Moneda 4 2 4 2 3 5 2" xfId="34120" xr:uid="{00000000-0005-0000-0000-000076520000}"/>
    <cellStyle name="Moneda 4 2 4 2 3 6" xfId="35645" xr:uid="{00000000-0005-0000-0000-000077520000}"/>
    <cellStyle name="Moneda 4 2 4 2 3 7" xfId="25955" xr:uid="{00000000-0005-0000-0000-000078520000}"/>
    <cellStyle name="Moneda 4 2 4 2 3 8" xfId="22457" xr:uid="{00000000-0005-0000-0000-000079520000}"/>
    <cellStyle name="Moneda 4 2 4 2 4" xfId="13813" xr:uid="{00000000-0005-0000-0000-00007A520000}"/>
    <cellStyle name="Moneda 4 2 4 2 4 2" xfId="21176" xr:uid="{00000000-0005-0000-0000-00007B520000}"/>
    <cellStyle name="Moneda 4 2 4 2 4 2 2" xfId="34365" xr:uid="{00000000-0005-0000-0000-00007C520000}"/>
    <cellStyle name="Moneda 4 2 4 2 4 3" xfId="35890" xr:uid="{00000000-0005-0000-0000-00007D520000}"/>
    <cellStyle name="Moneda 4 2 4 2 4 4" xfId="27004" xr:uid="{00000000-0005-0000-0000-00007E520000}"/>
    <cellStyle name="Moneda 4 2 4 2 4 5" xfId="22702" xr:uid="{00000000-0005-0000-0000-00007F520000}"/>
    <cellStyle name="Moneda 4 2 4 2 5" xfId="14869" xr:uid="{00000000-0005-0000-0000-000080520000}"/>
    <cellStyle name="Moneda 4 2 4 2 5 2" xfId="36130" xr:uid="{00000000-0005-0000-0000-000081520000}"/>
    <cellStyle name="Moneda 4 2 4 2 5 3" xfId="28060" xr:uid="{00000000-0005-0000-0000-000082520000}"/>
    <cellStyle name="Moneda 4 2 4 2 5 4" xfId="22942" xr:uid="{00000000-0005-0000-0000-000083520000}"/>
    <cellStyle name="Moneda 4 2 4 2 6" xfId="15925" xr:uid="{00000000-0005-0000-0000-000084520000}"/>
    <cellStyle name="Moneda 4 2 4 2 6 2" xfId="36360" xr:uid="{00000000-0005-0000-0000-000085520000}"/>
    <cellStyle name="Moneda 4 2 4 2 6 3" xfId="29116" xr:uid="{00000000-0005-0000-0000-000086520000}"/>
    <cellStyle name="Moneda 4 2 4 2 6 4" xfId="23172" xr:uid="{00000000-0005-0000-0000-000087520000}"/>
    <cellStyle name="Moneda 4 2 4 2 7" xfId="17206" xr:uid="{00000000-0005-0000-0000-000088520000}"/>
    <cellStyle name="Moneda 4 2 4 2 7 2" xfId="36615" xr:uid="{00000000-0005-0000-0000-000089520000}"/>
    <cellStyle name="Moneda 4 2 4 2 7 3" xfId="30397" xr:uid="{00000000-0005-0000-0000-00008A520000}"/>
    <cellStyle name="Moneda 4 2 4 2 7 4" xfId="23436" xr:uid="{00000000-0005-0000-0000-00008B520000}"/>
    <cellStyle name="Moneda 4 2 4 2 8" xfId="18492" xr:uid="{00000000-0005-0000-0000-00008C520000}"/>
    <cellStyle name="Moneda 4 2 4 2 8 2" xfId="36870" xr:uid="{00000000-0005-0000-0000-00008D520000}"/>
    <cellStyle name="Moneda 4 2 4 2 8 3" xfId="31683" xr:uid="{00000000-0005-0000-0000-00008E520000}"/>
    <cellStyle name="Moneda 4 2 4 2 8 4" xfId="23691" xr:uid="{00000000-0005-0000-0000-00008F520000}"/>
    <cellStyle name="Moneda 4 2 4 2 9" xfId="19796" xr:uid="{00000000-0005-0000-0000-000090520000}"/>
    <cellStyle name="Moneda 4 2 4 2 9 2" xfId="37099" xr:uid="{00000000-0005-0000-0000-000091520000}"/>
    <cellStyle name="Moneda 4 2 4 2 9 3" xfId="32985" xr:uid="{00000000-0005-0000-0000-000092520000}"/>
    <cellStyle name="Moneda 4 2 4 2 9 4" xfId="23920" xr:uid="{00000000-0005-0000-0000-000093520000}"/>
    <cellStyle name="Moneda 4 2 4 20" xfId="24520" xr:uid="{00000000-0005-0000-0000-000094520000}"/>
    <cellStyle name="Moneda 4 2 4 20 2" xfId="37699" xr:uid="{00000000-0005-0000-0000-000095520000}"/>
    <cellStyle name="Moneda 4 2 4 21" xfId="34478" xr:uid="{00000000-0005-0000-0000-000096520000}"/>
    <cellStyle name="Moneda 4 2 4 22" xfId="24879" xr:uid="{00000000-0005-0000-0000-000097520000}"/>
    <cellStyle name="Moneda 4 2 4 23" xfId="21290" xr:uid="{00000000-0005-0000-0000-000098520000}"/>
    <cellStyle name="Moneda 4 2 4 3" xfId="9310" xr:uid="{00000000-0005-0000-0000-000099520000}"/>
    <cellStyle name="Moneda 4 2 4 3 10" xfId="25116" xr:uid="{00000000-0005-0000-0000-00009A520000}"/>
    <cellStyle name="Moneda 4 2 4 3 11" xfId="21429" xr:uid="{00000000-0005-0000-0000-00009B520000}"/>
    <cellStyle name="Moneda 4 2 4 3 2" xfId="12871" xr:uid="{00000000-0005-0000-0000-00009C520000}"/>
    <cellStyle name="Moneda 4 2 4 3 2 2" xfId="26062" xr:uid="{00000000-0005-0000-0000-00009D520000}"/>
    <cellStyle name="Moneda 4 2 4 3 3" xfId="13920" xr:uid="{00000000-0005-0000-0000-00009E520000}"/>
    <cellStyle name="Moneda 4 2 4 3 3 2" xfId="27111" xr:uid="{00000000-0005-0000-0000-00009F520000}"/>
    <cellStyle name="Moneda 4 2 4 3 4" xfId="14976" xr:uid="{00000000-0005-0000-0000-0000A0520000}"/>
    <cellStyle name="Moneda 4 2 4 3 4 2" xfId="28167" xr:uid="{00000000-0005-0000-0000-0000A1520000}"/>
    <cellStyle name="Moneda 4 2 4 3 5" xfId="16032" xr:uid="{00000000-0005-0000-0000-0000A2520000}"/>
    <cellStyle name="Moneda 4 2 4 3 5 2" xfId="29223" xr:uid="{00000000-0005-0000-0000-0000A3520000}"/>
    <cellStyle name="Moneda 4 2 4 3 6" xfId="17313" xr:uid="{00000000-0005-0000-0000-0000A4520000}"/>
    <cellStyle name="Moneda 4 2 4 3 6 2" xfId="30504" xr:uid="{00000000-0005-0000-0000-0000A5520000}"/>
    <cellStyle name="Moneda 4 2 4 3 7" xfId="18599" xr:uid="{00000000-0005-0000-0000-0000A6520000}"/>
    <cellStyle name="Moneda 4 2 4 3 7 2" xfId="31790" xr:uid="{00000000-0005-0000-0000-0000A7520000}"/>
    <cellStyle name="Moneda 4 2 4 3 8" xfId="19903" xr:uid="{00000000-0005-0000-0000-0000A8520000}"/>
    <cellStyle name="Moneda 4 2 4 3 8 2" xfId="33092" xr:uid="{00000000-0005-0000-0000-0000A9520000}"/>
    <cellStyle name="Moneda 4 2 4 3 9" xfId="34617" xr:uid="{00000000-0005-0000-0000-0000AA520000}"/>
    <cellStyle name="Moneda 4 2 4 4" xfId="4877" xr:uid="{00000000-0005-0000-0000-0000AB520000}"/>
    <cellStyle name="Moneda 4 2 4 4 10" xfId="25048" xr:uid="{00000000-0005-0000-0000-0000AC520000}"/>
    <cellStyle name="Moneda 4 2 4 4 11" xfId="21362" xr:uid="{00000000-0005-0000-0000-0000AD520000}"/>
    <cellStyle name="Moneda 4 2 4 4 2" xfId="12804" xr:uid="{00000000-0005-0000-0000-0000AE520000}"/>
    <cellStyle name="Moneda 4 2 4 4 2 2" xfId="25995" xr:uid="{00000000-0005-0000-0000-0000AF520000}"/>
    <cellStyle name="Moneda 4 2 4 4 3" xfId="13853" xr:uid="{00000000-0005-0000-0000-0000B0520000}"/>
    <cellStyle name="Moneda 4 2 4 4 3 2" xfId="27044" xr:uid="{00000000-0005-0000-0000-0000B1520000}"/>
    <cellStyle name="Moneda 4 2 4 4 4" xfId="14909" xr:uid="{00000000-0005-0000-0000-0000B2520000}"/>
    <cellStyle name="Moneda 4 2 4 4 4 2" xfId="28100" xr:uid="{00000000-0005-0000-0000-0000B3520000}"/>
    <cellStyle name="Moneda 4 2 4 4 5" xfId="15965" xr:uid="{00000000-0005-0000-0000-0000B4520000}"/>
    <cellStyle name="Moneda 4 2 4 4 5 2" xfId="29156" xr:uid="{00000000-0005-0000-0000-0000B5520000}"/>
    <cellStyle name="Moneda 4 2 4 4 6" xfId="17246" xr:uid="{00000000-0005-0000-0000-0000B6520000}"/>
    <cellStyle name="Moneda 4 2 4 4 6 2" xfId="30437" xr:uid="{00000000-0005-0000-0000-0000B7520000}"/>
    <cellStyle name="Moneda 4 2 4 4 7" xfId="18532" xr:uid="{00000000-0005-0000-0000-0000B8520000}"/>
    <cellStyle name="Moneda 4 2 4 4 7 2" xfId="31723" xr:uid="{00000000-0005-0000-0000-0000B9520000}"/>
    <cellStyle name="Moneda 4 2 4 4 8" xfId="19836" xr:uid="{00000000-0005-0000-0000-0000BA520000}"/>
    <cellStyle name="Moneda 4 2 4 4 8 2" xfId="33025" xr:uid="{00000000-0005-0000-0000-0000BB520000}"/>
    <cellStyle name="Moneda 4 2 4 4 9" xfId="34550" xr:uid="{00000000-0005-0000-0000-0000BC520000}"/>
    <cellStyle name="Moneda 4 2 4 5" xfId="12102" xr:uid="{00000000-0005-0000-0000-0000BD520000}"/>
    <cellStyle name="Moneda 4 2 4 5 10" xfId="25294" xr:uid="{00000000-0005-0000-0000-0000BE520000}"/>
    <cellStyle name="Moneda 4 2 4 5 11" xfId="21600" xr:uid="{00000000-0005-0000-0000-0000BF520000}"/>
    <cellStyle name="Moneda 4 2 4 5 2" xfId="13042" xr:uid="{00000000-0005-0000-0000-0000C0520000}"/>
    <cellStyle name="Moneda 4 2 4 5 2 2" xfId="26233" xr:uid="{00000000-0005-0000-0000-0000C1520000}"/>
    <cellStyle name="Moneda 4 2 4 5 3" xfId="14091" xr:uid="{00000000-0005-0000-0000-0000C2520000}"/>
    <cellStyle name="Moneda 4 2 4 5 3 2" xfId="27282" xr:uid="{00000000-0005-0000-0000-0000C3520000}"/>
    <cellStyle name="Moneda 4 2 4 5 4" xfId="15147" xr:uid="{00000000-0005-0000-0000-0000C4520000}"/>
    <cellStyle name="Moneda 4 2 4 5 4 2" xfId="28338" xr:uid="{00000000-0005-0000-0000-0000C5520000}"/>
    <cellStyle name="Moneda 4 2 4 5 5" xfId="16203" xr:uid="{00000000-0005-0000-0000-0000C6520000}"/>
    <cellStyle name="Moneda 4 2 4 5 5 2" xfId="29394" xr:uid="{00000000-0005-0000-0000-0000C7520000}"/>
    <cellStyle name="Moneda 4 2 4 5 6" xfId="17484" xr:uid="{00000000-0005-0000-0000-0000C8520000}"/>
    <cellStyle name="Moneda 4 2 4 5 6 2" xfId="30675" xr:uid="{00000000-0005-0000-0000-0000C9520000}"/>
    <cellStyle name="Moneda 4 2 4 5 7" xfId="18770" xr:uid="{00000000-0005-0000-0000-0000CA520000}"/>
    <cellStyle name="Moneda 4 2 4 5 7 2" xfId="31961" xr:uid="{00000000-0005-0000-0000-0000CB520000}"/>
    <cellStyle name="Moneda 4 2 4 5 8" xfId="20074" xr:uid="{00000000-0005-0000-0000-0000CC520000}"/>
    <cellStyle name="Moneda 4 2 4 5 8 2" xfId="33263" xr:uid="{00000000-0005-0000-0000-0000CD520000}"/>
    <cellStyle name="Moneda 4 2 4 5 9" xfId="34788" xr:uid="{00000000-0005-0000-0000-0000CE520000}"/>
    <cellStyle name="Moneda 4 2 4 6" xfId="12198" xr:uid="{00000000-0005-0000-0000-0000CF520000}"/>
    <cellStyle name="Moneda 4 2 4 6 10" xfId="25390" xr:uid="{00000000-0005-0000-0000-0000D0520000}"/>
    <cellStyle name="Moneda 4 2 4 6 11" xfId="21696" xr:uid="{00000000-0005-0000-0000-0000D1520000}"/>
    <cellStyle name="Moneda 4 2 4 6 2" xfId="13138" xr:uid="{00000000-0005-0000-0000-0000D2520000}"/>
    <cellStyle name="Moneda 4 2 4 6 2 2" xfId="26329" xr:uid="{00000000-0005-0000-0000-0000D3520000}"/>
    <cellStyle name="Moneda 4 2 4 6 3" xfId="14187" xr:uid="{00000000-0005-0000-0000-0000D4520000}"/>
    <cellStyle name="Moneda 4 2 4 6 3 2" xfId="27378" xr:uid="{00000000-0005-0000-0000-0000D5520000}"/>
    <cellStyle name="Moneda 4 2 4 6 4" xfId="15243" xr:uid="{00000000-0005-0000-0000-0000D6520000}"/>
    <cellStyle name="Moneda 4 2 4 6 4 2" xfId="28434" xr:uid="{00000000-0005-0000-0000-0000D7520000}"/>
    <cellStyle name="Moneda 4 2 4 6 5" xfId="16299" xr:uid="{00000000-0005-0000-0000-0000D8520000}"/>
    <cellStyle name="Moneda 4 2 4 6 5 2" xfId="29490" xr:uid="{00000000-0005-0000-0000-0000D9520000}"/>
    <cellStyle name="Moneda 4 2 4 6 6" xfId="17580" xr:uid="{00000000-0005-0000-0000-0000DA520000}"/>
    <cellStyle name="Moneda 4 2 4 6 6 2" xfId="30771" xr:uid="{00000000-0005-0000-0000-0000DB520000}"/>
    <cellStyle name="Moneda 4 2 4 6 7" xfId="18866" xr:uid="{00000000-0005-0000-0000-0000DC520000}"/>
    <cellStyle name="Moneda 4 2 4 6 7 2" xfId="32057" xr:uid="{00000000-0005-0000-0000-0000DD520000}"/>
    <cellStyle name="Moneda 4 2 4 6 8" xfId="20170" xr:uid="{00000000-0005-0000-0000-0000DE520000}"/>
    <cellStyle name="Moneda 4 2 4 6 8 2" xfId="33359" xr:uid="{00000000-0005-0000-0000-0000DF520000}"/>
    <cellStyle name="Moneda 4 2 4 6 9" xfId="34884" xr:uid="{00000000-0005-0000-0000-0000E0520000}"/>
    <cellStyle name="Moneda 4 2 4 7" xfId="12303" xr:uid="{00000000-0005-0000-0000-0000E1520000}"/>
    <cellStyle name="Moneda 4 2 4 7 10" xfId="25495" xr:uid="{00000000-0005-0000-0000-0000E2520000}"/>
    <cellStyle name="Moneda 4 2 4 7 11" xfId="21801" xr:uid="{00000000-0005-0000-0000-0000E3520000}"/>
    <cellStyle name="Moneda 4 2 4 7 2" xfId="13243" xr:uid="{00000000-0005-0000-0000-0000E4520000}"/>
    <cellStyle name="Moneda 4 2 4 7 2 2" xfId="26434" xr:uid="{00000000-0005-0000-0000-0000E5520000}"/>
    <cellStyle name="Moneda 4 2 4 7 3" xfId="14292" xr:uid="{00000000-0005-0000-0000-0000E6520000}"/>
    <cellStyle name="Moneda 4 2 4 7 3 2" xfId="27483" xr:uid="{00000000-0005-0000-0000-0000E7520000}"/>
    <cellStyle name="Moneda 4 2 4 7 4" xfId="15348" xr:uid="{00000000-0005-0000-0000-0000E8520000}"/>
    <cellStyle name="Moneda 4 2 4 7 4 2" xfId="28539" xr:uid="{00000000-0005-0000-0000-0000E9520000}"/>
    <cellStyle name="Moneda 4 2 4 7 5" xfId="16404" xr:uid="{00000000-0005-0000-0000-0000EA520000}"/>
    <cellStyle name="Moneda 4 2 4 7 5 2" xfId="29595" xr:uid="{00000000-0005-0000-0000-0000EB520000}"/>
    <cellStyle name="Moneda 4 2 4 7 6" xfId="17685" xr:uid="{00000000-0005-0000-0000-0000EC520000}"/>
    <cellStyle name="Moneda 4 2 4 7 6 2" xfId="30876" xr:uid="{00000000-0005-0000-0000-0000ED520000}"/>
    <cellStyle name="Moneda 4 2 4 7 7" xfId="18971" xr:uid="{00000000-0005-0000-0000-0000EE520000}"/>
    <cellStyle name="Moneda 4 2 4 7 7 2" xfId="32162" xr:uid="{00000000-0005-0000-0000-0000EF520000}"/>
    <cellStyle name="Moneda 4 2 4 7 8" xfId="20275" xr:uid="{00000000-0005-0000-0000-0000F0520000}"/>
    <cellStyle name="Moneda 4 2 4 7 8 2" xfId="33464" xr:uid="{00000000-0005-0000-0000-0000F1520000}"/>
    <cellStyle name="Moneda 4 2 4 7 9" xfId="34989" xr:uid="{00000000-0005-0000-0000-0000F2520000}"/>
    <cellStyle name="Moneda 4 2 4 8" xfId="12468" xr:uid="{00000000-0005-0000-0000-0000F3520000}"/>
    <cellStyle name="Moneda 4 2 4 8 10" xfId="25660" xr:uid="{00000000-0005-0000-0000-0000F4520000}"/>
    <cellStyle name="Moneda 4 2 4 8 11" xfId="21962" xr:uid="{00000000-0005-0000-0000-0000F5520000}"/>
    <cellStyle name="Moneda 4 2 4 8 2" xfId="13404" xr:uid="{00000000-0005-0000-0000-0000F6520000}"/>
    <cellStyle name="Moneda 4 2 4 8 2 2" xfId="26595" xr:uid="{00000000-0005-0000-0000-0000F7520000}"/>
    <cellStyle name="Moneda 4 2 4 8 3" xfId="14453" xr:uid="{00000000-0005-0000-0000-0000F8520000}"/>
    <cellStyle name="Moneda 4 2 4 8 3 2" xfId="27644" xr:uid="{00000000-0005-0000-0000-0000F9520000}"/>
    <cellStyle name="Moneda 4 2 4 8 4" xfId="15509" xr:uid="{00000000-0005-0000-0000-0000FA520000}"/>
    <cellStyle name="Moneda 4 2 4 8 4 2" xfId="28700" xr:uid="{00000000-0005-0000-0000-0000FB520000}"/>
    <cellStyle name="Moneda 4 2 4 8 5" xfId="16565" xr:uid="{00000000-0005-0000-0000-0000FC520000}"/>
    <cellStyle name="Moneda 4 2 4 8 5 2" xfId="29756" xr:uid="{00000000-0005-0000-0000-0000FD520000}"/>
    <cellStyle name="Moneda 4 2 4 8 6" xfId="17846" xr:uid="{00000000-0005-0000-0000-0000FE520000}"/>
    <cellStyle name="Moneda 4 2 4 8 6 2" xfId="31037" xr:uid="{00000000-0005-0000-0000-0000FF520000}"/>
    <cellStyle name="Moneda 4 2 4 8 7" xfId="19132" xr:uid="{00000000-0005-0000-0000-000000530000}"/>
    <cellStyle name="Moneda 4 2 4 8 7 2" xfId="32323" xr:uid="{00000000-0005-0000-0000-000001530000}"/>
    <cellStyle name="Moneda 4 2 4 8 8" xfId="20436" xr:uid="{00000000-0005-0000-0000-000002530000}"/>
    <cellStyle name="Moneda 4 2 4 8 8 2" xfId="33625" xr:uid="{00000000-0005-0000-0000-000003530000}"/>
    <cellStyle name="Moneda 4 2 4 8 9" xfId="35150" xr:uid="{00000000-0005-0000-0000-000004530000}"/>
    <cellStyle name="Moneda 4 2 4 9" xfId="12582" xr:uid="{00000000-0005-0000-0000-000005530000}"/>
    <cellStyle name="Moneda 4 2 4 9 10" xfId="25774" xr:uid="{00000000-0005-0000-0000-000006530000}"/>
    <cellStyle name="Moneda 4 2 4 9 11" xfId="22076" xr:uid="{00000000-0005-0000-0000-000007530000}"/>
    <cellStyle name="Moneda 4 2 4 9 2" xfId="13518" xr:uid="{00000000-0005-0000-0000-000008530000}"/>
    <cellStyle name="Moneda 4 2 4 9 2 2" xfId="26709" xr:uid="{00000000-0005-0000-0000-000009530000}"/>
    <cellStyle name="Moneda 4 2 4 9 3" xfId="14567" xr:uid="{00000000-0005-0000-0000-00000A530000}"/>
    <cellStyle name="Moneda 4 2 4 9 3 2" xfId="27758" xr:uid="{00000000-0005-0000-0000-00000B530000}"/>
    <cellStyle name="Moneda 4 2 4 9 4" xfId="15623" xr:uid="{00000000-0005-0000-0000-00000C530000}"/>
    <cellStyle name="Moneda 4 2 4 9 4 2" xfId="28814" xr:uid="{00000000-0005-0000-0000-00000D530000}"/>
    <cellStyle name="Moneda 4 2 4 9 5" xfId="16679" xr:uid="{00000000-0005-0000-0000-00000E530000}"/>
    <cellStyle name="Moneda 4 2 4 9 5 2" xfId="29870" xr:uid="{00000000-0005-0000-0000-00000F530000}"/>
    <cellStyle name="Moneda 4 2 4 9 6" xfId="17960" xr:uid="{00000000-0005-0000-0000-000010530000}"/>
    <cellStyle name="Moneda 4 2 4 9 6 2" xfId="31151" xr:uid="{00000000-0005-0000-0000-000011530000}"/>
    <cellStyle name="Moneda 4 2 4 9 7" xfId="19246" xr:uid="{00000000-0005-0000-0000-000012530000}"/>
    <cellStyle name="Moneda 4 2 4 9 7 2" xfId="32437" xr:uid="{00000000-0005-0000-0000-000013530000}"/>
    <cellStyle name="Moneda 4 2 4 9 8" xfId="20550" xr:uid="{00000000-0005-0000-0000-000014530000}"/>
    <cellStyle name="Moneda 4 2 4 9 8 2" xfId="33739" xr:uid="{00000000-0005-0000-0000-000015530000}"/>
    <cellStyle name="Moneda 4 2 4 9 9" xfId="35264" xr:uid="{00000000-0005-0000-0000-000016530000}"/>
    <cellStyle name="Moneda 4 2 40" xfId="37949" xr:uid="{00000000-0005-0000-0000-000017530000}"/>
    <cellStyle name="Moneda 4 2 41" xfId="37997" xr:uid="{00000000-0005-0000-0000-000018530000}"/>
    <cellStyle name="Moneda 4 2 5" xfId="903" xr:uid="{00000000-0005-0000-0000-000019530000}"/>
    <cellStyle name="Moneda 4 2 5 10" xfId="14840" xr:uid="{00000000-0005-0000-0000-00001A530000}"/>
    <cellStyle name="Moneda 4 2 5 10 2" xfId="36080" xr:uid="{00000000-0005-0000-0000-00001B530000}"/>
    <cellStyle name="Moneda 4 2 5 10 3" xfId="28031" xr:uid="{00000000-0005-0000-0000-00001C530000}"/>
    <cellStyle name="Moneda 4 2 5 10 4" xfId="22892" xr:uid="{00000000-0005-0000-0000-00001D530000}"/>
    <cellStyle name="Moneda 4 2 5 11" xfId="15896" xr:uid="{00000000-0005-0000-0000-00001E530000}"/>
    <cellStyle name="Moneda 4 2 5 11 2" xfId="36310" xr:uid="{00000000-0005-0000-0000-00001F530000}"/>
    <cellStyle name="Moneda 4 2 5 11 3" xfId="29087" xr:uid="{00000000-0005-0000-0000-000020530000}"/>
    <cellStyle name="Moneda 4 2 5 11 4" xfId="23122" xr:uid="{00000000-0005-0000-0000-000021530000}"/>
    <cellStyle name="Moneda 4 2 5 12" xfId="17177" xr:uid="{00000000-0005-0000-0000-000022530000}"/>
    <cellStyle name="Moneda 4 2 5 12 2" xfId="36565" xr:uid="{00000000-0005-0000-0000-000023530000}"/>
    <cellStyle name="Moneda 4 2 5 12 3" xfId="30368" xr:uid="{00000000-0005-0000-0000-000024530000}"/>
    <cellStyle name="Moneda 4 2 5 12 4" xfId="23386" xr:uid="{00000000-0005-0000-0000-000025530000}"/>
    <cellStyle name="Moneda 4 2 5 13" xfId="18463" xr:uid="{00000000-0005-0000-0000-000026530000}"/>
    <cellStyle name="Moneda 4 2 5 13 2" xfId="36820" xr:uid="{00000000-0005-0000-0000-000027530000}"/>
    <cellStyle name="Moneda 4 2 5 13 3" xfId="31654" xr:uid="{00000000-0005-0000-0000-000028530000}"/>
    <cellStyle name="Moneda 4 2 5 13 4" xfId="23641" xr:uid="{00000000-0005-0000-0000-000029530000}"/>
    <cellStyle name="Moneda 4 2 5 14" xfId="19767" xr:uid="{00000000-0005-0000-0000-00002A530000}"/>
    <cellStyle name="Moneda 4 2 5 14 2" xfId="37049" xr:uid="{00000000-0005-0000-0000-00002B530000}"/>
    <cellStyle name="Moneda 4 2 5 14 3" xfId="32956" xr:uid="{00000000-0005-0000-0000-00002C530000}"/>
    <cellStyle name="Moneda 4 2 5 14 4" xfId="23870" xr:uid="{00000000-0005-0000-0000-00002D530000}"/>
    <cellStyle name="Moneda 4 2 5 15" xfId="24099" xr:uid="{00000000-0005-0000-0000-00002E530000}"/>
    <cellStyle name="Moneda 4 2 5 15 2" xfId="37278" xr:uid="{00000000-0005-0000-0000-00002F530000}"/>
    <cellStyle name="Moneda 4 2 5 16" xfId="24328" xr:uid="{00000000-0005-0000-0000-000030530000}"/>
    <cellStyle name="Moneda 4 2 5 16 2" xfId="37507" xr:uid="{00000000-0005-0000-0000-000031530000}"/>
    <cellStyle name="Moneda 4 2 5 17" xfId="24579" xr:uid="{00000000-0005-0000-0000-000032530000}"/>
    <cellStyle name="Moneda 4 2 5 17 2" xfId="37758" xr:uid="{00000000-0005-0000-0000-000033530000}"/>
    <cellStyle name="Moneda 4 2 5 18" xfId="34481" xr:uid="{00000000-0005-0000-0000-000034530000}"/>
    <cellStyle name="Moneda 4 2 5 19" xfId="24882" xr:uid="{00000000-0005-0000-0000-000035530000}"/>
    <cellStyle name="Moneda 4 2 5 2" xfId="3887" xr:uid="{00000000-0005-0000-0000-000036530000}"/>
    <cellStyle name="Moneda 4 2 5 2 10" xfId="24208" xr:uid="{00000000-0005-0000-0000-000037530000}"/>
    <cellStyle name="Moneda 4 2 5 2 10 2" xfId="37387" xr:uid="{00000000-0005-0000-0000-000038530000}"/>
    <cellStyle name="Moneda 4 2 5 2 11" xfId="24437" xr:uid="{00000000-0005-0000-0000-000039530000}"/>
    <cellStyle name="Moneda 4 2 5 2 11 2" xfId="37616" xr:uid="{00000000-0005-0000-0000-00003A530000}"/>
    <cellStyle name="Moneda 4 2 5 2 12" xfId="24688" xr:uid="{00000000-0005-0000-0000-00003B530000}"/>
    <cellStyle name="Moneda 4 2 5 2 12 2" xfId="37867" xr:uid="{00000000-0005-0000-0000-00003C530000}"/>
    <cellStyle name="Moneda 4 2 5 2 13" xfId="34513" xr:uid="{00000000-0005-0000-0000-00003D530000}"/>
    <cellStyle name="Moneda 4 2 5 2 14" xfId="24917" xr:uid="{00000000-0005-0000-0000-00003E530000}"/>
    <cellStyle name="Moneda 4 2 5 2 15" xfId="21325" xr:uid="{00000000-0005-0000-0000-00003F530000}"/>
    <cellStyle name="Moneda 4 2 5 2 2" xfId="6843" xr:uid="{00000000-0005-0000-0000-000040530000}"/>
    <cellStyle name="Moneda 4 2 5 2 2 10" xfId="25089" xr:uid="{00000000-0005-0000-0000-000041530000}"/>
    <cellStyle name="Moneda 4 2 5 2 2 11" xfId="21402" xr:uid="{00000000-0005-0000-0000-000042530000}"/>
    <cellStyle name="Moneda 4 2 5 2 2 2" xfId="12844" xr:uid="{00000000-0005-0000-0000-000043530000}"/>
    <cellStyle name="Moneda 4 2 5 2 2 2 2" xfId="26035" xr:uid="{00000000-0005-0000-0000-000044530000}"/>
    <cellStyle name="Moneda 4 2 5 2 2 3" xfId="13893" xr:uid="{00000000-0005-0000-0000-000045530000}"/>
    <cellStyle name="Moneda 4 2 5 2 2 3 2" xfId="27084" xr:uid="{00000000-0005-0000-0000-000046530000}"/>
    <cellStyle name="Moneda 4 2 5 2 2 4" xfId="14949" xr:uid="{00000000-0005-0000-0000-000047530000}"/>
    <cellStyle name="Moneda 4 2 5 2 2 4 2" xfId="28140" xr:uid="{00000000-0005-0000-0000-000048530000}"/>
    <cellStyle name="Moneda 4 2 5 2 2 5" xfId="16005" xr:uid="{00000000-0005-0000-0000-000049530000}"/>
    <cellStyle name="Moneda 4 2 5 2 2 5 2" xfId="29196" xr:uid="{00000000-0005-0000-0000-00004A530000}"/>
    <cellStyle name="Moneda 4 2 5 2 2 6" xfId="17286" xr:uid="{00000000-0005-0000-0000-00004B530000}"/>
    <cellStyle name="Moneda 4 2 5 2 2 6 2" xfId="30477" xr:uid="{00000000-0005-0000-0000-00004C530000}"/>
    <cellStyle name="Moneda 4 2 5 2 2 7" xfId="18572" xr:uid="{00000000-0005-0000-0000-00004D530000}"/>
    <cellStyle name="Moneda 4 2 5 2 2 7 2" xfId="31763" xr:uid="{00000000-0005-0000-0000-00004E530000}"/>
    <cellStyle name="Moneda 4 2 5 2 2 8" xfId="19876" xr:uid="{00000000-0005-0000-0000-00004F530000}"/>
    <cellStyle name="Moneda 4 2 5 2 2 8 2" xfId="33065" xr:uid="{00000000-0005-0000-0000-000050530000}"/>
    <cellStyle name="Moneda 4 2 5 2 2 9" xfId="34590" xr:uid="{00000000-0005-0000-0000-000051530000}"/>
    <cellStyle name="Moneda 4 2 5 2 3" xfId="12767" xr:uid="{00000000-0005-0000-0000-000052530000}"/>
    <cellStyle name="Moneda 4 2 5 2 3 2" xfId="17120" xr:uid="{00000000-0005-0000-0000-000053530000}"/>
    <cellStyle name="Moneda 4 2 5 2 3 2 2" xfId="30311" xr:uid="{00000000-0005-0000-0000-000054530000}"/>
    <cellStyle name="Moneda 4 2 5 2 3 3" xfId="18400" xr:uid="{00000000-0005-0000-0000-000055530000}"/>
    <cellStyle name="Moneda 4 2 5 2 3 3 2" xfId="31591" xr:uid="{00000000-0005-0000-0000-000056530000}"/>
    <cellStyle name="Moneda 4 2 5 2 3 4" xfId="19686" xr:uid="{00000000-0005-0000-0000-000057530000}"/>
    <cellStyle name="Moneda 4 2 5 2 3 4 2" xfId="32877" xr:uid="{00000000-0005-0000-0000-000058530000}"/>
    <cellStyle name="Moneda 4 2 5 2 3 5" xfId="20990" xr:uid="{00000000-0005-0000-0000-000059530000}"/>
    <cellStyle name="Moneda 4 2 5 2 3 5 2" xfId="34179" xr:uid="{00000000-0005-0000-0000-00005A530000}"/>
    <cellStyle name="Moneda 4 2 5 2 3 6" xfId="35704" xr:uid="{00000000-0005-0000-0000-00005B530000}"/>
    <cellStyle name="Moneda 4 2 5 2 3 7" xfId="25958" xr:uid="{00000000-0005-0000-0000-00005C530000}"/>
    <cellStyle name="Moneda 4 2 5 2 3 8" xfId="22516" xr:uid="{00000000-0005-0000-0000-00005D530000}"/>
    <cellStyle name="Moneda 4 2 5 2 4" xfId="13816" xr:uid="{00000000-0005-0000-0000-00005E530000}"/>
    <cellStyle name="Moneda 4 2 5 2 4 2" xfId="21235" xr:uid="{00000000-0005-0000-0000-00005F530000}"/>
    <cellStyle name="Moneda 4 2 5 2 4 2 2" xfId="34424" xr:uid="{00000000-0005-0000-0000-000060530000}"/>
    <cellStyle name="Moneda 4 2 5 2 4 3" xfId="35949" xr:uid="{00000000-0005-0000-0000-000061530000}"/>
    <cellStyle name="Moneda 4 2 5 2 4 4" xfId="27007" xr:uid="{00000000-0005-0000-0000-000062530000}"/>
    <cellStyle name="Moneda 4 2 5 2 4 5" xfId="22761" xr:uid="{00000000-0005-0000-0000-000063530000}"/>
    <cellStyle name="Moneda 4 2 5 2 5" xfId="14872" xr:uid="{00000000-0005-0000-0000-000064530000}"/>
    <cellStyle name="Moneda 4 2 5 2 5 2" xfId="36189" xr:uid="{00000000-0005-0000-0000-000065530000}"/>
    <cellStyle name="Moneda 4 2 5 2 5 3" xfId="28063" xr:uid="{00000000-0005-0000-0000-000066530000}"/>
    <cellStyle name="Moneda 4 2 5 2 5 4" xfId="23001" xr:uid="{00000000-0005-0000-0000-000067530000}"/>
    <cellStyle name="Moneda 4 2 5 2 6" xfId="15928" xr:uid="{00000000-0005-0000-0000-000068530000}"/>
    <cellStyle name="Moneda 4 2 5 2 6 2" xfId="36419" xr:uid="{00000000-0005-0000-0000-000069530000}"/>
    <cellStyle name="Moneda 4 2 5 2 6 3" xfId="29119" xr:uid="{00000000-0005-0000-0000-00006A530000}"/>
    <cellStyle name="Moneda 4 2 5 2 6 4" xfId="23231" xr:uid="{00000000-0005-0000-0000-00006B530000}"/>
    <cellStyle name="Moneda 4 2 5 2 7" xfId="17209" xr:uid="{00000000-0005-0000-0000-00006C530000}"/>
    <cellStyle name="Moneda 4 2 5 2 7 2" xfId="36674" xr:uid="{00000000-0005-0000-0000-00006D530000}"/>
    <cellStyle name="Moneda 4 2 5 2 7 3" xfId="30400" xr:uid="{00000000-0005-0000-0000-00006E530000}"/>
    <cellStyle name="Moneda 4 2 5 2 7 4" xfId="23495" xr:uid="{00000000-0005-0000-0000-00006F530000}"/>
    <cellStyle name="Moneda 4 2 5 2 8" xfId="18495" xr:uid="{00000000-0005-0000-0000-000070530000}"/>
    <cellStyle name="Moneda 4 2 5 2 8 2" xfId="36929" xr:uid="{00000000-0005-0000-0000-000071530000}"/>
    <cellStyle name="Moneda 4 2 5 2 8 3" xfId="31686" xr:uid="{00000000-0005-0000-0000-000072530000}"/>
    <cellStyle name="Moneda 4 2 5 2 8 4" xfId="23750" xr:uid="{00000000-0005-0000-0000-000073530000}"/>
    <cellStyle name="Moneda 4 2 5 2 9" xfId="19799" xr:uid="{00000000-0005-0000-0000-000074530000}"/>
    <cellStyle name="Moneda 4 2 5 2 9 2" xfId="37158" xr:uid="{00000000-0005-0000-0000-000075530000}"/>
    <cellStyle name="Moneda 4 2 5 2 9 3" xfId="32988" xr:uid="{00000000-0005-0000-0000-000076530000}"/>
    <cellStyle name="Moneda 4 2 5 2 9 4" xfId="23979" xr:uid="{00000000-0005-0000-0000-000077530000}"/>
    <cellStyle name="Moneda 4 2 5 20" xfId="21293" xr:uid="{00000000-0005-0000-0000-000078530000}"/>
    <cellStyle name="Moneda 4 2 5 3" xfId="9311" xr:uid="{00000000-0005-0000-0000-000079530000}"/>
    <cellStyle name="Moneda 4 2 5 3 10" xfId="25117" xr:uid="{00000000-0005-0000-0000-00007A530000}"/>
    <cellStyle name="Moneda 4 2 5 3 11" xfId="21430" xr:uid="{00000000-0005-0000-0000-00007B530000}"/>
    <cellStyle name="Moneda 4 2 5 3 2" xfId="12872" xr:uid="{00000000-0005-0000-0000-00007C530000}"/>
    <cellStyle name="Moneda 4 2 5 3 2 2" xfId="26063" xr:uid="{00000000-0005-0000-0000-00007D530000}"/>
    <cellStyle name="Moneda 4 2 5 3 3" xfId="13921" xr:uid="{00000000-0005-0000-0000-00007E530000}"/>
    <cellStyle name="Moneda 4 2 5 3 3 2" xfId="27112" xr:uid="{00000000-0005-0000-0000-00007F530000}"/>
    <cellStyle name="Moneda 4 2 5 3 4" xfId="14977" xr:uid="{00000000-0005-0000-0000-000080530000}"/>
    <cellStyle name="Moneda 4 2 5 3 4 2" xfId="28168" xr:uid="{00000000-0005-0000-0000-000081530000}"/>
    <cellStyle name="Moneda 4 2 5 3 5" xfId="16033" xr:uid="{00000000-0005-0000-0000-000082530000}"/>
    <cellStyle name="Moneda 4 2 5 3 5 2" xfId="29224" xr:uid="{00000000-0005-0000-0000-000083530000}"/>
    <cellStyle name="Moneda 4 2 5 3 6" xfId="17314" xr:uid="{00000000-0005-0000-0000-000084530000}"/>
    <cellStyle name="Moneda 4 2 5 3 6 2" xfId="30505" xr:uid="{00000000-0005-0000-0000-000085530000}"/>
    <cellStyle name="Moneda 4 2 5 3 7" xfId="18600" xr:uid="{00000000-0005-0000-0000-000086530000}"/>
    <cellStyle name="Moneda 4 2 5 3 7 2" xfId="31791" xr:uid="{00000000-0005-0000-0000-000087530000}"/>
    <cellStyle name="Moneda 4 2 5 3 8" xfId="19904" xr:uid="{00000000-0005-0000-0000-000088530000}"/>
    <cellStyle name="Moneda 4 2 5 3 8 2" xfId="33093" xr:uid="{00000000-0005-0000-0000-000089530000}"/>
    <cellStyle name="Moneda 4 2 5 3 9" xfId="34618" xr:uid="{00000000-0005-0000-0000-00008A530000}"/>
    <cellStyle name="Moneda 4 2 5 4" xfId="5051" xr:uid="{00000000-0005-0000-0000-00008B530000}"/>
    <cellStyle name="Moneda 4 2 5 4 10" xfId="25050" xr:uid="{00000000-0005-0000-0000-00008C530000}"/>
    <cellStyle name="Moneda 4 2 5 4 11" xfId="21364" xr:uid="{00000000-0005-0000-0000-00008D530000}"/>
    <cellStyle name="Moneda 4 2 5 4 2" xfId="12806" xr:uid="{00000000-0005-0000-0000-00008E530000}"/>
    <cellStyle name="Moneda 4 2 5 4 2 2" xfId="25997" xr:uid="{00000000-0005-0000-0000-00008F530000}"/>
    <cellStyle name="Moneda 4 2 5 4 3" xfId="13855" xr:uid="{00000000-0005-0000-0000-000090530000}"/>
    <cellStyle name="Moneda 4 2 5 4 3 2" xfId="27046" xr:uid="{00000000-0005-0000-0000-000091530000}"/>
    <cellStyle name="Moneda 4 2 5 4 4" xfId="14911" xr:uid="{00000000-0005-0000-0000-000092530000}"/>
    <cellStyle name="Moneda 4 2 5 4 4 2" xfId="28102" xr:uid="{00000000-0005-0000-0000-000093530000}"/>
    <cellStyle name="Moneda 4 2 5 4 5" xfId="15967" xr:uid="{00000000-0005-0000-0000-000094530000}"/>
    <cellStyle name="Moneda 4 2 5 4 5 2" xfId="29158" xr:uid="{00000000-0005-0000-0000-000095530000}"/>
    <cellStyle name="Moneda 4 2 5 4 6" xfId="17248" xr:uid="{00000000-0005-0000-0000-000096530000}"/>
    <cellStyle name="Moneda 4 2 5 4 6 2" xfId="30439" xr:uid="{00000000-0005-0000-0000-000097530000}"/>
    <cellStyle name="Moneda 4 2 5 4 7" xfId="18534" xr:uid="{00000000-0005-0000-0000-000098530000}"/>
    <cellStyle name="Moneda 4 2 5 4 7 2" xfId="31725" xr:uid="{00000000-0005-0000-0000-000099530000}"/>
    <cellStyle name="Moneda 4 2 5 4 8" xfId="19838" xr:uid="{00000000-0005-0000-0000-00009A530000}"/>
    <cellStyle name="Moneda 4 2 5 4 8 2" xfId="33027" xr:uid="{00000000-0005-0000-0000-00009B530000}"/>
    <cellStyle name="Moneda 4 2 5 4 9" xfId="34552" xr:uid="{00000000-0005-0000-0000-00009C530000}"/>
    <cellStyle name="Moneda 4 2 5 5" xfId="12527" xr:uid="{00000000-0005-0000-0000-00009D530000}"/>
    <cellStyle name="Moneda 4 2 5 5 10" xfId="25719" xr:uid="{00000000-0005-0000-0000-00009E530000}"/>
    <cellStyle name="Moneda 4 2 5 5 11" xfId="22021" xr:uid="{00000000-0005-0000-0000-00009F530000}"/>
    <cellStyle name="Moneda 4 2 5 5 2" xfId="13463" xr:uid="{00000000-0005-0000-0000-0000A0530000}"/>
    <cellStyle name="Moneda 4 2 5 5 2 2" xfId="26654" xr:uid="{00000000-0005-0000-0000-0000A1530000}"/>
    <cellStyle name="Moneda 4 2 5 5 3" xfId="14512" xr:uid="{00000000-0005-0000-0000-0000A2530000}"/>
    <cellStyle name="Moneda 4 2 5 5 3 2" xfId="27703" xr:uid="{00000000-0005-0000-0000-0000A3530000}"/>
    <cellStyle name="Moneda 4 2 5 5 4" xfId="15568" xr:uid="{00000000-0005-0000-0000-0000A4530000}"/>
    <cellStyle name="Moneda 4 2 5 5 4 2" xfId="28759" xr:uid="{00000000-0005-0000-0000-0000A5530000}"/>
    <cellStyle name="Moneda 4 2 5 5 5" xfId="16624" xr:uid="{00000000-0005-0000-0000-0000A6530000}"/>
    <cellStyle name="Moneda 4 2 5 5 5 2" xfId="29815" xr:uid="{00000000-0005-0000-0000-0000A7530000}"/>
    <cellStyle name="Moneda 4 2 5 5 6" xfId="17905" xr:uid="{00000000-0005-0000-0000-0000A8530000}"/>
    <cellStyle name="Moneda 4 2 5 5 6 2" xfId="31096" xr:uid="{00000000-0005-0000-0000-0000A9530000}"/>
    <cellStyle name="Moneda 4 2 5 5 7" xfId="19191" xr:uid="{00000000-0005-0000-0000-0000AA530000}"/>
    <cellStyle name="Moneda 4 2 5 5 7 2" xfId="32382" xr:uid="{00000000-0005-0000-0000-0000AB530000}"/>
    <cellStyle name="Moneda 4 2 5 5 8" xfId="20495" xr:uid="{00000000-0005-0000-0000-0000AC530000}"/>
    <cellStyle name="Moneda 4 2 5 5 8 2" xfId="33684" xr:uid="{00000000-0005-0000-0000-0000AD530000}"/>
    <cellStyle name="Moneda 4 2 5 5 9" xfId="35209" xr:uid="{00000000-0005-0000-0000-0000AE530000}"/>
    <cellStyle name="Moneda 4 2 5 6" xfId="12641" xr:uid="{00000000-0005-0000-0000-0000AF530000}"/>
    <cellStyle name="Moneda 4 2 5 6 10" xfId="25833" xr:uid="{00000000-0005-0000-0000-0000B0530000}"/>
    <cellStyle name="Moneda 4 2 5 6 11" xfId="22135" xr:uid="{00000000-0005-0000-0000-0000B1530000}"/>
    <cellStyle name="Moneda 4 2 5 6 2" xfId="13577" xr:uid="{00000000-0005-0000-0000-0000B2530000}"/>
    <cellStyle name="Moneda 4 2 5 6 2 2" xfId="26768" xr:uid="{00000000-0005-0000-0000-0000B3530000}"/>
    <cellStyle name="Moneda 4 2 5 6 3" xfId="14626" xr:uid="{00000000-0005-0000-0000-0000B4530000}"/>
    <cellStyle name="Moneda 4 2 5 6 3 2" xfId="27817" xr:uid="{00000000-0005-0000-0000-0000B5530000}"/>
    <cellStyle name="Moneda 4 2 5 6 4" xfId="15682" xr:uid="{00000000-0005-0000-0000-0000B6530000}"/>
    <cellStyle name="Moneda 4 2 5 6 4 2" xfId="28873" xr:uid="{00000000-0005-0000-0000-0000B7530000}"/>
    <cellStyle name="Moneda 4 2 5 6 5" xfId="16738" xr:uid="{00000000-0005-0000-0000-0000B8530000}"/>
    <cellStyle name="Moneda 4 2 5 6 5 2" xfId="29929" xr:uid="{00000000-0005-0000-0000-0000B9530000}"/>
    <cellStyle name="Moneda 4 2 5 6 6" xfId="18019" xr:uid="{00000000-0005-0000-0000-0000BA530000}"/>
    <cellStyle name="Moneda 4 2 5 6 6 2" xfId="31210" xr:uid="{00000000-0005-0000-0000-0000BB530000}"/>
    <cellStyle name="Moneda 4 2 5 6 7" xfId="19305" xr:uid="{00000000-0005-0000-0000-0000BC530000}"/>
    <cellStyle name="Moneda 4 2 5 6 7 2" xfId="32496" xr:uid="{00000000-0005-0000-0000-0000BD530000}"/>
    <cellStyle name="Moneda 4 2 5 6 8" xfId="20609" xr:uid="{00000000-0005-0000-0000-0000BE530000}"/>
    <cellStyle name="Moneda 4 2 5 6 8 2" xfId="33798" xr:uid="{00000000-0005-0000-0000-0000BF530000}"/>
    <cellStyle name="Moneda 4 2 5 6 9" xfId="35323" xr:uid="{00000000-0005-0000-0000-0000C0530000}"/>
    <cellStyle name="Moneda 4 2 5 7" xfId="13728" xr:uid="{00000000-0005-0000-0000-0000C1530000}"/>
    <cellStyle name="Moneda 4 2 5 7 10" xfId="22286" xr:uid="{00000000-0005-0000-0000-0000C2530000}"/>
    <cellStyle name="Moneda 4 2 5 7 2" xfId="14777" xr:uid="{00000000-0005-0000-0000-0000C3530000}"/>
    <cellStyle name="Moneda 4 2 5 7 2 2" xfId="27968" xr:uid="{00000000-0005-0000-0000-0000C4530000}"/>
    <cellStyle name="Moneda 4 2 5 7 3" xfId="15833" xr:uid="{00000000-0005-0000-0000-0000C5530000}"/>
    <cellStyle name="Moneda 4 2 5 7 3 2" xfId="29024" xr:uid="{00000000-0005-0000-0000-0000C6530000}"/>
    <cellStyle name="Moneda 4 2 5 7 4" xfId="16889" xr:uid="{00000000-0005-0000-0000-0000C7530000}"/>
    <cellStyle name="Moneda 4 2 5 7 4 2" xfId="30080" xr:uid="{00000000-0005-0000-0000-0000C8530000}"/>
    <cellStyle name="Moneda 4 2 5 7 5" xfId="18170" xr:uid="{00000000-0005-0000-0000-0000C9530000}"/>
    <cellStyle name="Moneda 4 2 5 7 5 2" xfId="31361" xr:uid="{00000000-0005-0000-0000-0000CA530000}"/>
    <cellStyle name="Moneda 4 2 5 7 6" xfId="19456" xr:uid="{00000000-0005-0000-0000-0000CB530000}"/>
    <cellStyle name="Moneda 4 2 5 7 6 2" xfId="32647" xr:uid="{00000000-0005-0000-0000-0000CC530000}"/>
    <cellStyle name="Moneda 4 2 5 7 7" xfId="20760" xr:uid="{00000000-0005-0000-0000-0000CD530000}"/>
    <cellStyle name="Moneda 4 2 5 7 7 2" xfId="33949" xr:uid="{00000000-0005-0000-0000-0000CE530000}"/>
    <cellStyle name="Moneda 4 2 5 7 8" xfId="35474" xr:uid="{00000000-0005-0000-0000-0000CF530000}"/>
    <cellStyle name="Moneda 4 2 5 7 9" xfId="26919" xr:uid="{00000000-0005-0000-0000-0000D0530000}"/>
    <cellStyle name="Moneda 4 2 5 8" xfId="12735" xr:uid="{00000000-0005-0000-0000-0000D1530000}"/>
    <cellStyle name="Moneda 4 2 5 8 2" xfId="17011" xr:uid="{00000000-0005-0000-0000-0000D2530000}"/>
    <cellStyle name="Moneda 4 2 5 8 2 2" xfId="30202" xr:uid="{00000000-0005-0000-0000-0000D3530000}"/>
    <cellStyle name="Moneda 4 2 5 8 3" xfId="18291" xr:uid="{00000000-0005-0000-0000-0000D4530000}"/>
    <cellStyle name="Moneda 4 2 5 8 3 2" xfId="31482" xr:uid="{00000000-0005-0000-0000-0000D5530000}"/>
    <cellStyle name="Moneda 4 2 5 8 4" xfId="19577" xr:uid="{00000000-0005-0000-0000-0000D6530000}"/>
    <cellStyle name="Moneda 4 2 5 8 4 2" xfId="32768" xr:uid="{00000000-0005-0000-0000-0000D7530000}"/>
    <cellStyle name="Moneda 4 2 5 8 5" xfId="20881" xr:uid="{00000000-0005-0000-0000-0000D8530000}"/>
    <cellStyle name="Moneda 4 2 5 8 5 2" xfId="34070" xr:uid="{00000000-0005-0000-0000-0000D9530000}"/>
    <cellStyle name="Moneda 4 2 5 8 6" xfId="35595" xr:uid="{00000000-0005-0000-0000-0000DA530000}"/>
    <cellStyle name="Moneda 4 2 5 8 7" xfId="25926" xr:uid="{00000000-0005-0000-0000-0000DB530000}"/>
    <cellStyle name="Moneda 4 2 5 8 8" xfId="22407" xr:uid="{00000000-0005-0000-0000-0000DC530000}"/>
    <cellStyle name="Moneda 4 2 5 9" xfId="13784" xr:uid="{00000000-0005-0000-0000-0000DD530000}"/>
    <cellStyle name="Moneda 4 2 5 9 2" xfId="21126" xr:uid="{00000000-0005-0000-0000-0000DE530000}"/>
    <cellStyle name="Moneda 4 2 5 9 2 2" xfId="34315" xr:uid="{00000000-0005-0000-0000-0000DF530000}"/>
    <cellStyle name="Moneda 4 2 5 9 3" xfId="35840" xr:uid="{00000000-0005-0000-0000-0000E0530000}"/>
    <cellStyle name="Moneda 4 2 5 9 4" xfId="26975" xr:uid="{00000000-0005-0000-0000-0000E1530000}"/>
    <cellStyle name="Moneda 4 2 5 9 5" xfId="22652" xr:uid="{00000000-0005-0000-0000-0000E2530000}"/>
    <cellStyle name="Moneda 4 2 6" xfId="1079" xr:uid="{00000000-0005-0000-0000-0000E3530000}"/>
    <cellStyle name="Moneda 4 2 6 10" xfId="18466" xr:uid="{00000000-0005-0000-0000-0000E4530000}"/>
    <cellStyle name="Moneda 4 2 6 10 2" xfId="36838" xr:uid="{00000000-0005-0000-0000-0000E5530000}"/>
    <cellStyle name="Moneda 4 2 6 10 3" xfId="31657" xr:uid="{00000000-0005-0000-0000-0000E6530000}"/>
    <cellStyle name="Moneda 4 2 6 10 4" xfId="23659" xr:uid="{00000000-0005-0000-0000-0000E7530000}"/>
    <cellStyle name="Moneda 4 2 6 11" xfId="19770" xr:uid="{00000000-0005-0000-0000-0000E8530000}"/>
    <cellStyle name="Moneda 4 2 6 11 2" xfId="37067" xr:uid="{00000000-0005-0000-0000-0000E9530000}"/>
    <cellStyle name="Moneda 4 2 6 11 3" xfId="32959" xr:uid="{00000000-0005-0000-0000-0000EA530000}"/>
    <cellStyle name="Moneda 4 2 6 11 4" xfId="23888" xr:uid="{00000000-0005-0000-0000-0000EB530000}"/>
    <cellStyle name="Moneda 4 2 6 12" xfId="24117" xr:uid="{00000000-0005-0000-0000-0000EC530000}"/>
    <cellStyle name="Moneda 4 2 6 12 2" xfId="37296" xr:uid="{00000000-0005-0000-0000-0000ED530000}"/>
    <cellStyle name="Moneda 4 2 6 13" xfId="24346" xr:uid="{00000000-0005-0000-0000-0000EE530000}"/>
    <cellStyle name="Moneda 4 2 6 13 2" xfId="37525" xr:uid="{00000000-0005-0000-0000-0000EF530000}"/>
    <cellStyle name="Moneda 4 2 6 14" xfId="24597" xr:uid="{00000000-0005-0000-0000-0000F0530000}"/>
    <cellStyle name="Moneda 4 2 6 14 2" xfId="37776" xr:uid="{00000000-0005-0000-0000-0000F1530000}"/>
    <cellStyle name="Moneda 4 2 6 15" xfId="34484" xr:uid="{00000000-0005-0000-0000-0000F2530000}"/>
    <cellStyle name="Moneda 4 2 6 16" xfId="24885" xr:uid="{00000000-0005-0000-0000-0000F3530000}"/>
    <cellStyle name="Moneda 4 2 6 17" xfId="21296" xr:uid="{00000000-0005-0000-0000-0000F4530000}"/>
    <cellStyle name="Moneda 4 2 6 2" xfId="6844" xr:uid="{00000000-0005-0000-0000-0000F5530000}"/>
    <cellStyle name="Moneda 4 2 6 2 10" xfId="25090" xr:uid="{00000000-0005-0000-0000-0000F6530000}"/>
    <cellStyle name="Moneda 4 2 6 2 11" xfId="21403" xr:uid="{00000000-0005-0000-0000-0000F7530000}"/>
    <cellStyle name="Moneda 4 2 6 2 2" xfId="12845" xr:uid="{00000000-0005-0000-0000-0000F8530000}"/>
    <cellStyle name="Moneda 4 2 6 2 2 2" xfId="26036" xr:uid="{00000000-0005-0000-0000-0000F9530000}"/>
    <cellStyle name="Moneda 4 2 6 2 3" xfId="13894" xr:uid="{00000000-0005-0000-0000-0000FA530000}"/>
    <cellStyle name="Moneda 4 2 6 2 3 2" xfId="27085" xr:uid="{00000000-0005-0000-0000-0000FB530000}"/>
    <cellStyle name="Moneda 4 2 6 2 4" xfId="14950" xr:uid="{00000000-0005-0000-0000-0000FC530000}"/>
    <cellStyle name="Moneda 4 2 6 2 4 2" xfId="28141" xr:uid="{00000000-0005-0000-0000-0000FD530000}"/>
    <cellStyle name="Moneda 4 2 6 2 5" xfId="16006" xr:uid="{00000000-0005-0000-0000-0000FE530000}"/>
    <cellStyle name="Moneda 4 2 6 2 5 2" xfId="29197" xr:uid="{00000000-0005-0000-0000-0000FF530000}"/>
    <cellStyle name="Moneda 4 2 6 2 6" xfId="17287" xr:uid="{00000000-0005-0000-0000-000000540000}"/>
    <cellStyle name="Moneda 4 2 6 2 6 2" xfId="30478" xr:uid="{00000000-0005-0000-0000-000001540000}"/>
    <cellStyle name="Moneda 4 2 6 2 7" xfId="18573" xr:uid="{00000000-0005-0000-0000-000002540000}"/>
    <cellStyle name="Moneda 4 2 6 2 7 2" xfId="31764" xr:uid="{00000000-0005-0000-0000-000003540000}"/>
    <cellStyle name="Moneda 4 2 6 2 8" xfId="19877" xr:uid="{00000000-0005-0000-0000-000004540000}"/>
    <cellStyle name="Moneda 4 2 6 2 8 2" xfId="33066" xr:uid="{00000000-0005-0000-0000-000005540000}"/>
    <cellStyle name="Moneda 4 2 6 2 9" xfId="34591" xr:uid="{00000000-0005-0000-0000-000006540000}"/>
    <cellStyle name="Moneda 4 2 6 3" xfId="9312" xr:uid="{00000000-0005-0000-0000-000007540000}"/>
    <cellStyle name="Moneda 4 2 6 3 10" xfId="25118" xr:uid="{00000000-0005-0000-0000-000008540000}"/>
    <cellStyle name="Moneda 4 2 6 3 11" xfId="21431" xr:uid="{00000000-0005-0000-0000-000009540000}"/>
    <cellStyle name="Moneda 4 2 6 3 2" xfId="12873" xr:uid="{00000000-0005-0000-0000-00000A540000}"/>
    <cellStyle name="Moneda 4 2 6 3 2 2" xfId="26064" xr:uid="{00000000-0005-0000-0000-00000B540000}"/>
    <cellStyle name="Moneda 4 2 6 3 3" xfId="13922" xr:uid="{00000000-0005-0000-0000-00000C540000}"/>
    <cellStyle name="Moneda 4 2 6 3 3 2" xfId="27113" xr:uid="{00000000-0005-0000-0000-00000D540000}"/>
    <cellStyle name="Moneda 4 2 6 3 4" xfId="14978" xr:uid="{00000000-0005-0000-0000-00000E540000}"/>
    <cellStyle name="Moneda 4 2 6 3 4 2" xfId="28169" xr:uid="{00000000-0005-0000-0000-00000F540000}"/>
    <cellStyle name="Moneda 4 2 6 3 5" xfId="16034" xr:uid="{00000000-0005-0000-0000-000010540000}"/>
    <cellStyle name="Moneda 4 2 6 3 5 2" xfId="29225" xr:uid="{00000000-0005-0000-0000-000011540000}"/>
    <cellStyle name="Moneda 4 2 6 3 6" xfId="17315" xr:uid="{00000000-0005-0000-0000-000012540000}"/>
    <cellStyle name="Moneda 4 2 6 3 6 2" xfId="30506" xr:uid="{00000000-0005-0000-0000-000013540000}"/>
    <cellStyle name="Moneda 4 2 6 3 7" xfId="18601" xr:uid="{00000000-0005-0000-0000-000014540000}"/>
    <cellStyle name="Moneda 4 2 6 3 7 2" xfId="31792" xr:uid="{00000000-0005-0000-0000-000015540000}"/>
    <cellStyle name="Moneda 4 2 6 3 8" xfId="19905" xr:uid="{00000000-0005-0000-0000-000016540000}"/>
    <cellStyle name="Moneda 4 2 6 3 8 2" xfId="33094" xr:uid="{00000000-0005-0000-0000-000017540000}"/>
    <cellStyle name="Moneda 4 2 6 3 9" xfId="34619" xr:uid="{00000000-0005-0000-0000-000018540000}"/>
    <cellStyle name="Moneda 4 2 6 4" xfId="5225" xr:uid="{00000000-0005-0000-0000-000019540000}"/>
    <cellStyle name="Moneda 4 2 6 4 10" xfId="25052" xr:uid="{00000000-0005-0000-0000-00001A540000}"/>
    <cellStyle name="Moneda 4 2 6 4 11" xfId="21366" xr:uid="{00000000-0005-0000-0000-00001B540000}"/>
    <cellStyle name="Moneda 4 2 6 4 2" xfId="12808" xr:uid="{00000000-0005-0000-0000-00001C540000}"/>
    <cellStyle name="Moneda 4 2 6 4 2 2" xfId="25999" xr:uid="{00000000-0005-0000-0000-00001D540000}"/>
    <cellStyle name="Moneda 4 2 6 4 3" xfId="13857" xr:uid="{00000000-0005-0000-0000-00001E540000}"/>
    <cellStyle name="Moneda 4 2 6 4 3 2" xfId="27048" xr:uid="{00000000-0005-0000-0000-00001F540000}"/>
    <cellStyle name="Moneda 4 2 6 4 4" xfId="14913" xr:uid="{00000000-0005-0000-0000-000020540000}"/>
    <cellStyle name="Moneda 4 2 6 4 4 2" xfId="28104" xr:uid="{00000000-0005-0000-0000-000021540000}"/>
    <cellStyle name="Moneda 4 2 6 4 5" xfId="15969" xr:uid="{00000000-0005-0000-0000-000022540000}"/>
    <cellStyle name="Moneda 4 2 6 4 5 2" xfId="29160" xr:uid="{00000000-0005-0000-0000-000023540000}"/>
    <cellStyle name="Moneda 4 2 6 4 6" xfId="17250" xr:uid="{00000000-0005-0000-0000-000024540000}"/>
    <cellStyle name="Moneda 4 2 6 4 6 2" xfId="30441" xr:uid="{00000000-0005-0000-0000-000025540000}"/>
    <cellStyle name="Moneda 4 2 6 4 7" xfId="18536" xr:uid="{00000000-0005-0000-0000-000026540000}"/>
    <cellStyle name="Moneda 4 2 6 4 7 2" xfId="31727" xr:uid="{00000000-0005-0000-0000-000027540000}"/>
    <cellStyle name="Moneda 4 2 6 4 8" xfId="19840" xr:uid="{00000000-0005-0000-0000-000028540000}"/>
    <cellStyle name="Moneda 4 2 6 4 8 2" xfId="33029" xr:uid="{00000000-0005-0000-0000-000029540000}"/>
    <cellStyle name="Moneda 4 2 6 4 9" xfId="34554" xr:uid="{00000000-0005-0000-0000-00002A540000}"/>
    <cellStyle name="Moneda 4 2 6 5" xfId="12738" xr:uid="{00000000-0005-0000-0000-00002B540000}"/>
    <cellStyle name="Moneda 4 2 6 5 2" xfId="17029" xr:uid="{00000000-0005-0000-0000-00002C540000}"/>
    <cellStyle name="Moneda 4 2 6 5 2 2" xfId="30220" xr:uid="{00000000-0005-0000-0000-00002D540000}"/>
    <cellStyle name="Moneda 4 2 6 5 3" xfId="18309" xr:uid="{00000000-0005-0000-0000-00002E540000}"/>
    <cellStyle name="Moneda 4 2 6 5 3 2" xfId="31500" xr:uid="{00000000-0005-0000-0000-00002F540000}"/>
    <cellStyle name="Moneda 4 2 6 5 4" xfId="19595" xr:uid="{00000000-0005-0000-0000-000030540000}"/>
    <cellStyle name="Moneda 4 2 6 5 4 2" xfId="32786" xr:uid="{00000000-0005-0000-0000-000031540000}"/>
    <cellStyle name="Moneda 4 2 6 5 5" xfId="20899" xr:uid="{00000000-0005-0000-0000-000032540000}"/>
    <cellStyle name="Moneda 4 2 6 5 5 2" xfId="34088" xr:uid="{00000000-0005-0000-0000-000033540000}"/>
    <cellStyle name="Moneda 4 2 6 5 6" xfId="35613" xr:uid="{00000000-0005-0000-0000-000034540000}"/>
    <cellStyle name="Moneda 4 2 6 5 7" xfId="25929" xr:uid="{00000000-0005-0000-0000-000035540000}"/>
    <cellStyle name="Moneda 4 2 6 5 8" xfId="22425" xr:uid="{00000000-0005-0000-0000-000036540000}"/>
    <cellStyle name="Moneda 4 2 6 6" xfId="13787" xr:uid="{00000000-0005-0000-0000-000037540000}"/>
    <cellStyle name="Moneda 4 2 6 6 2" xfId="21144" xr:uid="{00000000-0005-0000-0000-000038540000}"/>
    <cellStyle name="Moneda 4 2 6 6 2 2" xfId="34333" xr:uid="{00000000-0005-0000-0000-000039540000}"/>
    <cellStyle name="Moneda 4 2 6 6 3" xfId="35858" xr:uid="{00000000-0005-0000-0000-00003A540000}"/>
    <cellStyle name="Moneda 4 2 6 6 4" xfId="26978" xr:uid="{00000000-0005-0000-0000-00003B540000}"/>
    <cellStyle name="Moneda 4 2 6 6 5" xfId="22670" xr:uid="{00000000-0005-0000-0000-00003C540000}"/>
    <cellStyle name="Moneda 4 2 6 7" xfId="14843" xr:uid="{00000000-0005-0000-0000-00003D540000}"/>
    <cellStyle name="Moneda 4 2 6 7 2" xfId="36098" xr:uid="{00000000-0005-0000-0000-00003E540000}"/>
    <cellStyle name="Moneda 4 2 6 7 3" xfId="28034" xr:uid="{00000000-0005-0000-0000-00003F540000}"/>
    <cellStyle name="Moneda 4 2 6 7 4" xfId="22910" xr:uid="{00000000-0005-0000-0000-000040540000}"/>
    <cellStyle name="Moneda 4 2 6 8" xfId="15899" xr:uid="{00000000-0005-0000-0000-000041540000}"/>
    <cellStyle name="Moneda 4 2 6 8 2" xfId="36328" xr:uid="{00000000-0005-0000-0000-000042540000}"/>
    <cellStyle name="Moneda 4 2 6 8 3" xfId="29090" xr:uid="{00000000-0005-0000-0000-000043540000}"/>
    <cellStyle name="Moneda 4 2 6 8 4" xfId="23140" xr:uid="{00000000-0005-0000-0000-000044540000}"/>
    <cellStyle name="Moneda 4 2 6 9" xfId="17180" xr:uid="{00000000-0005-0000-0000-000045540000}"/>
    <cellStyle name="Moneda 4 2 6 9 2" xfId="36583" xr:uid="{00000000-0005-0000-0000-000046540000}"/>
    <cellStyle name="Moneda 4 2 6 9 3" xfId="30371" xr:uid="{00000000-0005-0000-0000-000047540000}"/>
    <cellStyle name="Moneda 4 2 6 9 4" xfId="23404" xr:uid="{00000000-0005-0000-0000-000048540000}"/>
    <cellStyle name="Moneda 4 2 7" xfId="1253" xr:uid="{00000000-0005-0000-0000-000049540000}"/>
    <cellStyle name="Moneda 4 2 7 10" xfId="18468" xr:uid="{00000000-0005-0000-0000-00004A540000}"/>
    <cellStyle name="Moneda 4 2 7 10 2" xfId="31659" xr:uid="{00000000-0005-0000-0000-00004B540000}"/>
    <cellStyle name="Moneda 4 2 7 11" xfId="19772" xr:uid="{00000000-0005-0000-0000-00004C540000}"/>
    <cellStyle name="Moneda 4 2 7 11 2" xfId="32961" xr:uid="{00000000-0005-0000-0000-00004D540000}"/>
    <cellStyle name="Moneda 4 2 7 12" xfId="34486" xr:uid="{00000000-0005-0000-0000-00004E540000}"/>
    <cellStyle name="Moneda 4 2 7 13" xfId="24887" xr:uid="{00000000-0005-0000-0000-00004F540000}"/>
    <cellStyle name="Moneda 4 2 7 14" xfId="21298" xr:uid="{00000000-0005-0000-0000-000050540000}"/>
    <cellStyle name="Moneda 4 2 7 2" xfId="6845" xr:uid="{00000000-0005-0000-0000-000051540000}"/>
    <cellStyle name="Moneda 4 2 7 2 10" xfId="25091" xr:uid="{00000000-0005-0000-0000-000052540000}"/>
    <cellStyle name="Moneda 4 2 7 2 11" xfId="21404" xr:uid="{00000000-0005-0000-0000-000053540000}"/>
    <cellStyle name="Moneda 4 2 7 2 2" xfId="12846" xr:uid="{00000000-0005-0000-0000-000054540000}"/>
    <cellStyle name="Moneda 4 2 7 2 2 2" xfId="26037" xr:uid="{00000000-0005-0000-0000-000055540000}"/>
    <cellStyle name="Moneda 4 2 7 2 3" xfId="13895" xr:uid="{00000000-0005-0000-0000-000056540000}"/>
    <cellStyle name="Moneda 4 2 7 2 3 2" xfId="27086" xr:uid="{00000000-0005-0000-0000-000057540000}"/>
    <cellStyle name="Moneda 4 2 7 2 4" xfId="14951" xr:uid="{00000000-0005-0000-0000-000058540000}"/>
    <cellStyle name="Moneda 4 2 7 2 4 2" xfId="28142" xr:uid="{00000000-0005-0000-0000-000059540000}"/>
    <cellStyle name="Moneda 4 2 7 2 5" xfId="16007" xr:uid="{00000000-0005-0000-0000-00005A540000}"/>
    <cellStyle name="Moneda 4 2 7 2 5 2" xfId="29198" xr:uid="{00000000-0005-0000-0000-00005B540000}"/>
    <cellStyle name="Moneda 4 2 7 2 6" xfId="17288" xr:uid="{00000000-0005-0000-0000-00005C540000}"/>
    <cellStyle name="Moneda 4 2 7 2 6 2" xfId="30479" xr:uid="{00000000-0005-0000-0000-00005D540000}"/>
    <cellStyle name="Moneda 4 2 7 2 7" xfId="18574" xr:uid="{00000000-0005-0000-0000-00005E540000}"/>
    <cellStyle name="Moneda 4 2 7 2 7 2" xfId="31765" xr:uid="{00000000-0005-0000-0000-00005F540000}"/>
    <cellStyle name="Moneda 4 2 7 2 8" xfId="19878" xr:uid="{00000000-0005-0000-0000-000060540000}"/>
    <cellStyle name="Moneda 4 2 7 2 8 2" xfId="33067" xr:uid="{00000000-0005-0000-0000-000061540000}"/>
    <cellStyle name="Moneda 4 2 7 2 9" xfId="34592" xr:uid="{00000000-0005-0000-0000-000062540000}"/>
    <cellStyle name="Moneda 4 2 7 3" xfId="9313" xr:uid="{00000000-0005-0000-0000-000063540000}"/>
    <cellStyle name="Moneda 4 2 7 3 10" xfId="25119" xr:uid="{00000000-0005-0000-0000-000064540000}"/>
    <cellStyle name="Moneda 4 2 7 3 11" xfId="21432" xr:uid="{00000000-0005-0000-0000-000065540000}"/>
    <cellStyle name="Moneda 4 2 7 3 2" xfId="12874" xr:uid="{00000000-0005-0000-0000-000066540000}"/>
    <cellStyle name="Moneda 4 2 7 3 2 2" xfId="26065" xr:uid="{00000000-0005-0000-0000-000067540000}"/>
    <cellStyle name="Moneda 4 2 7 3 3" xfId="13923" xr:uid="{00000000-0005-0000-0000-000068540000}"/>
    <cellStyle name="Moneda 4 2 7 3 3 2" xfId="27114" xr:uid="{00000000-0005-0000-0000-000069540000}"/>
    <cellStyle name="Moneda 4 2 7 3 4" xfId="14979" xr:uid="{00000000-0005-0000-0000-00006A540000}"/>
    <cellStyle name="Moneda 4 2 7 3 4 2" xfId="28170" xr:uid="{00000000-0005-0000-0000-00006B540000}"/>
    <cellStyle name="Moneda 4 2 7 3 5" xfId="16035" xr:uid="{00000000-0005-0000-0000-00006C540000}"/>
    <cellStyle name="Moneda 4 2 7 3 5 2" xfId="29226" xr:uid="{00000000-0005-0000-0000-00006D540000}"/>
    <cellStyle name="Moneda 4 2 7 3 6" xfId="17316" xr:uid="{00000000-0005-0000-0000-00006E540000}"/>
    <cellStyle name="Moneda 4 2 7 3 6 2" xfId="30507" xr:uid="{00000000-0005-0000-0000-00006F540000}"/>
    <cellStyle name="Moneda 4 2 7 3 7" xfId="18602" xr:uid="{00000000-0005-0000-0000-000070540000}"/>
    <cellStyle name="Moneda 4 2 7 3 7 2" xfId="31793" xr:uid="{00000000-0005-0000-0000-000071540000}"/>
    <cellStyle name="Moneda 4 2 7 3 8" xfId="19906" xr:uid="{00000000-0005-0000-0000-000072540000}"/>
    <cellStyle name="Moneda 4 2 7 3 8 2" xfId="33095" xr:uid="{00000000-0005-0000-0000-000073540000}"/>
    <cellStyle name="Moneda 4 2 7 3 9" xfId="34620" xr:uid="{00000000-0005-0000-0000-000074540000}"/>
    <cellStyle name="Moneda 4 2 7 4" xfId="5431" xr:uid="{00000000-0005-0000-0000-000075540000}"/>
    <cellStyle name="Moneda 4 2 7 4 10" xfId="25054" xr:uid="{00000000-0005-0000-0000-000076540000}"/>
    <cellStyle name="Moneda 4 2 7 4 11" xfId="21368" xr:uid="{00000000-0005-0000-0000-000077540000}"/>
    <cellStyle name="Moneda 4 2 7 4 2" xfId="12810" xr:uid="{00000000-0005-0000-0000-000078540000}"/>
    <cellStyle name="Moneda 4 2 7 4 2 2" xfId="26001" xr:uid="{00000000-0005-0000-0000-000079540000}"/>
    <cellStyle name="Moneda 4 2 7 4 3" xfId="13859" xr:uid="{00000000-0005-0000-0000-00007A540000}"/>
    <cellStyle name="Moneda 4 2 7 4 3 2" xfId="27050" xr:uid="{00000000-0005-0000-0000-00007B540000}"/>
    <cellStyle name="Moneda 4 2 7 4 4" xfId="14915" xr:uid="{00000000-0005-0000-0000-00007C540000}"/>
    <cellStyle name="Moneda 4 2 7 4 4 2" xfId="28106" xr:uid="{00000000-0005-0000-0000-00007D540000}"/>
    <cellStyle name="Moneda 4 2 7 4 5" xfId="15971" xr:uid="{00000000-0005-0000-0000-00007E540000}"/>
    <cellStyle name="Moneda 4 2 7 4 5 2" xfId="29162" xr:uid="{00000000-0005-0000-0000-00007F540000}"/>
    <cellStyle name="Moneda 4 2 7 4 6" xfId="17252" xr:uid="{00000000-0005-0000-0000-000080540000}"/>
    <cellStyle name="Moneda 4 2 7 4 6 2" xfId="30443" xr:uid="{00000000-0005-0000-0000-000081540000}"/>
    <cellStyle name="Moneda 4 2 7 4 7" xfId="18538" xr:uid="{00000000-0005-0000-0000-000082540000}"/>
    <cellStyle name="Moneda 4 2 7 4 7 2" xfId="31729" xr:uid="{00000000-0005-0000-0000-000083540000}"/>
    <cellStyle name="Moneda 4 2 7 4 8" xfId="19842" xr:uid="{00000000-0005-0000-0000-000084540000}"/>
    <cellStyle name="Moneda 4 2 7 4 8 2" xfId="33031" xr:uid="{00000000-0005-0000-0000-000085540000}"/>
    <cellStyle name="Moneda 4 2 7 4 9" xfId="34556" xr:uid="{00000000-0005-0000-0000-000086540000}"/>
    <cellStyle name="Moneda 4 2 7 5" xfId="12740" xr:uid="{00000000-0005-0000-0000-000087540000}"/>
    <cellStyle name="Moneda 4 2 7 5 2" xfId="25931" xr:uid="{00000000-0005-0000-0000-000088540000}"/>
    <cellStyle name="Moneda 4 2 7 6" xfId="13789" xr:uid="{00000000-0005-0000-0000-000089540000}"/>
    <cellStyle name="Moneda 4 2 7 6 2" xfId="26980" xr:uid="{00000000-0005-0000-0000-00008A540000}"/>
    <cellStyle name="Moneda 4 2 7 7" xfId="14845" xr:uid="{00000000-0005-0000-0000-00008B540000}"/>
    <cellStyle name="Moneda 4 2 7 7 2" xfId="28036" xr:uid="{00000000-0005-0000-0000-00008C540000}"/>
    <cellStyle name="Moneda 4 2 7 8" xfId="15901" xr:uid="{00000000-0005-0000-0000-00008D540000}"/>
    <cellStyle name="Moneda 4 2 7 8 2" xfId="29092" xr:uid="{00000000-0005-0000-0000-00008E540000}"/>
    <cellStyle name="Moneda 4 2 7 9" xfId="17182" xr:uid="{00000000-0005-0000-0000-00008F540000}"/>
    <cellStyle name="Moneda 4 2 7 9 2" xfId="30373" xr:uid="{00000000-0005-0000-0000-000090540000}"/>
    <cellStyle name="Moneda 4 2 8" xfId="1427" xr:uid="{00000000-0005-0000-0000-000091540000}"/>
    <cellStyle name="Moneda 4 2 8 10" xfId="18470" xr:uid="{00000000-0005-0000-0000-000092540000}"/>
    <cellStyle name="Moneda 4 2 8 10 2" xfId="31661" xr:uid="{00000000-0005-0000-0000-000093540000}"/>
    <cellStyle name="Moneda 4 2 8 11" xfId="19774" xr:uid="{00000000-0005-0000-0000-000094540000}"/>
    <cellStyle name="Moneda 4 2 8 11 2" xfId="32963" xr:uid="{00000000-0005-0000-0000-000095540000}"/>
    <cellStyle name="Moneda 4 2 8 12" xfId="34488" xr:uid="{00000000-0005-0000-0000-000096540000}"/>
    <cellStyle name="Moneda 4 2 8 13" xfId="24889" xr:uid="{00000000-0005-0000-0000-000097540000}"/>
    <cellStyle name="Moneda 4 2 8 14" xfId="21300" xr:uid="{00000000-0005-0000-0000-000098540000}"/>
    <cellStyle name="Moneda 4 2 8 2" xfId="6846" xr:uid="{00000000-0005-0000-0000-000099540000}"/>
    <cellStyle name="Moneda 4 2 8 2 10" xfId="25092" xr:uid="{00000000-0005-0000-0000-00009A540000}"/>
    <cellStyle name="Moneda 4 2 8 2 11" xfId="21405" xr:uid="{00000000-0005-0000-0000-00009B540000}"/>
    <cellStyle name="Moneda 4 2 8 2 2" xfId="12847" xr:uid="{00000000-0005-0000-0000-00009C540000}"/>
    <cellStyle name="Moneda 4 2 8 2 2 2" xfId="26038" xr:uid="{00000000-0005-0000-0000-00009D540000}"/>
    <cellStyle name="Moneda 4 2 8 2 3" xfId="13896" xr:uid="{00000000-0005-0000-0000-00009E540000}"/>
    <cellStyle name="Moneda 4 2 8 2 3 2" xfId="27087" xr:uid="{00000000-0005-0000-0000-00009F540000}"/>
    <cellStyle name="Moneda 4 2 8 2 4" xfId="14952" xr:uid="{00000000-0005-0000-0000-0000A0540000}"/>
    <cellStyle name="Moneda 4 2 8 2 4 2" xfId="28143" xr:uid="{00000000-0005-0000-0000-0000A1540000}"/>
    <cellStyle name="Moneda 4 2 8 2 5" xfId="16008" xr:uid="{00000000-0005-0000-0000-0000A2540000}"/>
    <cellStyle name="Moneda 4 2 8 2 5 2" xfId="29199" xr:uid="{00000000-0005-0000-0000-0000A3540000}"/>
    <cellStyle name="Moneda 4 2 8 2 6" xfId="17289" xr:uid="{00000000-0005-0000-0000-0000A4540000}"/>
    <cellStyle name="Moneda 4 2 8 2 6 2" xfId="30480" xr:uid="{00000000-0005-0000-0000-0000A5540000}"/>
    <cellStyle name="Moneda 4 2 8 2 7" xfId="18575" xr:uid="{00000000-0005-0000-0000-0000A6540000}"/>
    <cellStyle name="Moneda 4 2 8 2 7 2" xfId="31766" xr:uid="{00000000-0005-0000-0000-0000A7540000}"/>
    <cellStyle name="Moneda 4 2 8 2 8" xfId="19879" xr:uid="{00000000-0005-0000-0000-0000A8540000}"/>
    <cellStyle name="Moneda 4 2 8 2 8 2" xfId="33068" xr:uid="{00000000-0005-0000-0000-0000A9540000}"/>
    <cellStyle name="Moneda 4 2 8 2 9" xfId="34593" xr:uid="{00000000-0005-0000-0000-0000AA540000}"/>
    <cellStyle name="Moneda 4 2 8 3" xfId="9314" xr:uid="{00000000-0005-0000-0000-0000AB540000}"/>
    <cellStyle name="Moneda 4 2 8 3 10" xfId="25120" xr:uid="{00000000-0005-0000-0000-0000AC540000}"/>
    <cellStyle name="Moneda 4 2 8 3 11" xfId="21433" xr:uid="{00000000-0005-0000-0000-0000AD540000}"/>
    <cellStyle name="Moneda 4 2 8 3 2" xfId="12875" xr:uid="{00000000-0005-0000-0000-0000AE540000}"/>
    <cellStyle name="Moneda 4 2 8 3 2 2" xfId="26066" xr:uid="{00000000-0005-0000-0000-0000AF540000}"/>
    <cellStyle name="Moneda 4 2 8 3 3" xfId="13924" xr:uid="{00000000-0005-0000-0000-0000B0540000}"/>
    <cellStyle name="Moneda 4 2 8 3 3 2" xfId="27115" xr:uid="{00000000-0005-0000-0000-0000B1540000}"/>
    <cellStyle name="Moneda 4 2 8 3 4" xfId="14980" xr:uid="{00000000-0005-0000-0000-0000B2540000}"/>
    <cellStyle name="Moneda 4 2 8 3 4 2" xfId="28171" xr:uid="{00000000-0005-0000-0000-0000B3540000}"/>
    <cellStyle name="Moneda 4 2 8 3 5" xfId="16036" xr:uid="{00000000-0005-0000-0000-0000B4540000}"/>
    <cellStyle name="Moneda 4 2 8 3 5 2" xfId="29227" xr:uid="{00000000-0005-0000-0000-0000B5540000}"/>
    <cellStyle name="Moneda 4 2 8 3 6" xfId="17317" xr:uid="{00000000-0005-0000-0000-0000B6540000}"/>
    <cellStyle name="Moneda 4 2 8 3 6 2" xfId="30508" xr:uid="{00000000-0005-0000-0000-0000B7540000}"/>
    <cellStyle name="Moneda 4 2 8 3 7" xfId="18603" xr:uid="{00000000-0005-0000-0000-0000B8540000}"/>
    <cellStyle name="Moneda 4 2 8 3 7 2" xfId="31794" xr:uid="{00000000-0005-0000-0000-0000B9540000}"/>
    <cellStyle name="Moneda 4 2 8 3 8" xfId="19907" xr:uid="{00000000-0005-0000-0000-0000BA540000}"/>
    <cellStyle name="Moneda 4 2 8 3 8 2" xfId="33096" xr:uid="{00000000-0005-0000-0000-0000BB540000}"/>
    <cellStyle name="Moneda 4 2 8 3 9" xfId="34621" xr:uid="{00000000-0005-0000-0000-0000BC540000}"/>
    <cellStyle name="Moneda 4 2 8 4" xfId="5605" xr:uid="{00000000-0005-0000-0000-0000BD540000}"/>
    <cellStyle name="Moneda 4 2 8 4 10" xfId="25056" xr:uid="{00000000-0005-0000-0000-0000BE540000}"/>
    <cellStyle name="Moneda 4 2 8 4 11" xfId="21370" xr:uid="{00000000-0005-0000-0000-0000BF540000}"/>
    <cellStyle name="Moneda 4 2 8 4 2" xfId="12812" xr:uid="{00000000-0005-0000-0000-0000C0540000}"/>
    <cellStyle name="Moneda 4 2 8 4 2 2" xfId="26003" xr:uid="{00000000-0005-0000-0000-0000C1540000}"/>
    <cellStyle name="Moneda 4 2 8 4 3" xfId="13861" xr:uid="{00000000-0005-0000-0000-0000C2540000}"/>
    <cellStyle name="Moneda 4 2 8 4 3 2" xfId="27052" xr:uid="{00000000-0005-0000-0000-0000C3540000}"/>
    <cellStyle name="Moneda 4 2 8 4 4" xfId="14917" xr:uid="{00000000-0005-0000-0000-0000C4540000}"/>
    <cellStyle name="Moneda 4 2 8 4 4 2" xfId="28108" xr:uid="{00000000-0005-0000-0000-0000C5540000}"/>
    <cellStyle name="Moneda 4 2 8 4 5" xfId="15973" xr:uid="{00000000-0005-0000-0000-0000C6540000}"/>
    <cellStyle name="Moneda 4 2 8 4 5 2" xfId="29164" xr:uid="{00000000-0005-0000-0000-0000C7540000}"/>
    <cellStyle name="Moneda 4 2 8 4 6" xfId="17254" xr:uid="{00000000-0005-0000-0000-0000C8540000}"/>
    <cellStyle name="Moneda 4 2 8 4 6 2" xfId="30445" xr:uid="{00000000-0005-0000-0000-0000C9540000}"/>
    <cellStyle name="Moneda 4 2 8 4 7" xfId="18540" xr:uid="{00000000-0005-0000-0000-0000CA540000}"/>
    <cellStyle name="Moneda 4 2 8 4 7 2" xfId="31731" xr:uid="{00000000-0005-0000-0000-0000CB540000}"/>
    <cellStyle name="Moneda 4 2 8 4 8" xfId="19844" xr:uid="{00000000-0005-0000-0000-0000CC540000}"/>
    <cellStyle name="Moneda 4 2 8 4 8 2" xfId="33033" xr:uid="{00000000-0005-0000-0000-0000CD540000}"/>
    <cellStyle name="Moneda 4 2 8 4 9" xfId="34558" xr:uid="{00000000-0005-0000-0000-0000CE540000}"/>
    <cellStyle name="Moneda 4 2 8 5" xfId="12742" xr:uid="{00000000-0005-0000-0000-0000CF540000}"/>
    <cellStyle name="Moneda 4 2 8 5 2" xfId="25933" xr:uid="{00000000-0005-0000-0000-0000D0540000}"/>
    <cellStyle name="Moneda 4 2 8 6" xfId="13791" xr:uid="{00000000-0005-0000-0000-0000D1540000}"/>
    <cellStyle name="Moneda 4 2 8 6 2" xfId="26982" xr:uid="{00000000-0005-0000-0000-0000D2540000}"/>
    <cellStyle name="Moneda 4 2 8 7" xfId="14847" xr:uid="{00000000-0005-0000-0000-0000D3540000}"/>
    <cellStyle name="Moneda 4 2 8 7 2" xfId="28038" xr:uid="{00000000-0005-0000-0000-0000D4540000}"/>
    <cellStyle name="Moneda 4 2 8 8" xfId="15903" xr:uid="{00000000-0005-0000-0000-0000D5540000}"/>
    <cellStyle name="Moneda 4 2 8 8 2" xfId="29094" xr:uid="{00000000-0005-0000-0000-0000D6540000}"/>
    <cellStyle name="Moneda 4 2 8 9" xfId="17184" xr:uid="{00000000-0005-0000-0000-0000D7540000}"/>
    <cellStyle name="Moneda 4 2 8 9 2" xfId="30375" xr:uid="{00000000-0005-0000-0000-0000D8540000}"/>
    <cellStyle name="Moneda 4 2 9" xfId="1601" xr:uid="{00000000-0005-0000-0000-0000D9540000}"/>
    <cellStyle name="Moneda 4 2 9 10" xfId="18472" xr:uid="{00000000-0005-0000-0000-0000DA540000}"/>
    <cellStyle name="Moneda 4 2 9 10 2" xfId="31663" xr:uid="{00000000-0005-0000-0000-0000DB540000}"/>
    <cellStyle name="Moneda 4 2 9 11" xfId="19776" xr:uid="{00000000-0005-0000-0000-0000DC540000}"/>
    <cellStyle name="Moneda 4 2 9 11 2" xfId="32965" xr:uid="{00000000-0005-0000-0000-0000DD540000}"/>
    <cellStyle name="Moneda 4 2 9 12" xfId="34490" xr:uid="{00000000-0005-0000-0000-0000DE540000}"/>
    <cellStyle name="Moneda 4 2 9 13" xfId="24891" xr:uid="{00000000-0005-0000-0000-0000DF540000}"/>
    <cellStyle name="Moneda 4 2 9 14" xfId="21302" xr:uid="{00000000-0005-0000-0000-0000E0540000}"/>
    <cellStyle name="Moneda 4 2 9 2" xfId="6847" xr:uid="{00000000-0005-0000-0000-0000E1540000}"/>
    <cellStyle name="Moneda 4 2 9 2 10" xfId="25093" xr:uid="{00000000-0005-0000-0000-0000E2540000}"/>
    <cellStyle name="Moneda 4 2 9 2 11" xfId="21406" xr:uid="{00000000-0005-0000-0000-0000E3540000}"/>
    <cellStyle name="Moneda 4 2 9 2 2" xfId="12848" xr:uid="{00000000-0005-0000-0000-0000E4540000}"/>
    <cellStyle name="Moneda 4 2 9 2 2 2" xfId="26039" xr:uid="{00000000-0005-0000-0000-0000E5540000}"/>
    <cellStyle name="Moneda 4 2 9 2 3" xfId="13897" xr:uid="{00000000-0005-0000-0000-0000E6540000}"/>
    <cellStyle name="Moneda 4 2 9 2 3 2" xfId="27088" xr:uid="{00000000-0005-0000-0000-0000E7540000}"/>
    <cellStyle name="Moneda 4 2 9 2 4" xfId="14953" xr:uid="{00000000-0005-0000-0000-0000E8540000}"/>
    <cellStyle name="Moneda 4 2 9 2 4 2" xfId="28144" xr:uid="{00000000-0005-0000-0000-0000E9540000}"/>
    <cellStyle name="Moneda 4 2 9 2 5" xfId="16009" xr:uid="{00000000-0005-0000-0000-0000EA540000}"/>
    <cellStyle name="Moneda 4 2 9 2 5 2" xfId="29200" xr:uid="{00000000-0005-0000-0000-0000EB540000}"/>
    <cellStyle name="Moneda 4 2 9 2 6" xfId="17290" xr:uid="{00000000-0005-0000-0000-0000EC540000}"/>
    <cellStyle name="Moneda 4 2 9 2 6 2" xfId="30481" xr:uid="{00000000-0005-0000-0000-0000ED540000}"/>
    <cellStyle name="Moneda 4 2 9 2 7" xfId="18576" xr:uid="{00000000-0005-0000-0000-0000EE540000}"/>
    <cellStyle name="Moneda 4 2 9 2 7 2" xfId="31767" xr:uid="{00000000-0005-0000-0000-0000EF540000}"/>
    <cellStyle name="Moneda 4 2 9 2 8" xfId="19880" xr:uid="{00000000-0005-0000-0000-0000F0540000}"/>
    <cellStyle name="Moneda 4 2 9 2 8 2" xfId="33069" xr:uid="{00000000-0005-0000-0000-0000F1540000}"/>
    <cellStyle name="Moneda 4 2 9 2 9" xfId="34594" xr:uid="{00000000-0005-0000-0000-0000F2540000}"/>
    <cellStyle name="Moneda 4 2 9 3" xfId="9315" xr:uid="{00000000-0005-0000-0000-0000F3540000}"/>
    <cellStyle name="Moneda 4 2 9 3 10" xfId="25121" xr:uid="{00000000-0005-0000-0000-0000F4540000}"/>
    <cellStyle name="Moneda 4 2 9 3 11" xfId="21434" xr:uid="{00000000-0005-0000-0000-0000F5540000}"/>
    <cellStyle name="Moneda 4 2 9 3 2" xfId="12876" xr:uid="{00000000-0005-0000-0000-0000F6540000}"/>
    <cellStyle name="Moneda 4 2 9 3 2 2" xfId="26067" xr:uid="{00000000-0005-0000-0000-0000F7540000}"/>
    <cellStyle name="Moneda 4 2 9 3 3" xfId="13925" xr:uid="{00000000-0005-0000-0000-0000F8540000}"/>
    <cellStyle name="Moneda 4 2 9 3 3 2" xfId="27116" xr:uid="{00000000-0005-0000-0000-0000F9540000}"/>
    <cellStyle name="Moneda 4 2 9 3 4" xfId="14981" xr:uid="{00000000-0005-0000-0000-0000FA540000}"/>
    <cellStyle name="Moneda 4 2 9 3 4 2" xfId="28172" xr:uid="{00000000-0005-0000-0000-0000FB540000}"/>
    <cellStyle name="Moneda 4 2 9 3 5" xfId="16037" xr:uid="{00000000-0005-0000-0000-0000FC540000}"/>
    <cellStyle name="Moneda 4 2 9 3 5 2" xfId="29228" xr:uid="{00000000-0005-0000-0000-0000FD540000}"/>
    <cellStyle name="Moneda 4 2 9 3 6" xfId="17318" xr:uid="{00000000-0005-0000-0000-0000FE540000}"/>
    <cellStyle name="Moneda 4 2 9 3 6 2" xfId="30509" xr:uid="{00000000-0005-0000-0000-0000FF540000}"/>
    <cellStyle name="Moneda 4 2 9 3 7" xfId="18604" xr:uid="{00000000-0005-0000-0000-000000550000}"/>
    <cellStyle name="Moneda 4 2 9 3 7 2" xfId="31795" xr:uid="{00000000-0005-0000-0000-000001550000}"/>
    <cellStyle name="Moneda 4 2 9 3 8" xfId="19908" xr:uid="{00000000-0005-0000-0000-000002550000}"/>
    <cellStyle name="Moneda 4 2 9 3 8 2" xfId="33097" xr:uid="{00000000-0005-0000-0000-000003550000}"/>
    <cellStyle name="Moneda 4 2 9 3 9" xfId="34622" xr:uid="{00000000-0005-0000-0000-000004550000}"/>
    <cellStyle name="Moneda 4 2 9 4" xfId="5779" xr:uid="{00000000-0005-0000-0000-000005550000}"/>
    <cellStyle name="Moneda 4 2 9 4 10" xfId="25058" xr:uid="{00000000-0005-0000-0000-000006550000}"/>
    <cellStyle name="Moneda 4 2 9 4 11" xfId="21372" xr:uid="{00000000-0005-0000-0000-000007550000}"/>
    <cellStyle name="Moneda 4 2 9 4 2" xfId="12814" xr:uid="{00000000-0005-0000-0000-000008550000}"/>
    <cellStyle name="Moneda 4 2 9 4 2 2" xfId="26005" xr:uid="{00000000-0005-0000-0000-000009550000}"/>
    <cellStyle name="Moneda 4 2 9 4 3" xfId="13863" xr:uid="{00000000-0005-0000-0000-00000A550000}"/>
    <cellStyle name="Moneda 4 2 9 4 3 2" xfId="27054" xr:uid="{00000000-0005-0000-0000-00000B550000}"/>
    <cellStyle name="Moneda 4 2 9 4 4" xfId="14919" xr:uid="{00000000-0005-0000-0000-00000C550000}"/>
    <cellStyle name="Moneda 4 2 9 4 4 2" xfId="28110" xr:uid="{00000000-0005-0000-0000-00000D550000}"/>
    <cellStyle name="Moneda 4 2 9 4 5" xfId="15975" xr:uid="{00000000-0005-0000-0000-00000E550000}"/>
    <cellStyle name="Moneda 4 2 9 4 5 2" xfId="29166" xr:uid="{00000000-0005-0000-0000-00000F550000}"/>
    <cellStyle name="Moneda 4 2 9 4 6" xfId="17256" xr:uid="{00000000-0005-0000-0000-000010550000}"/>
    <cellStyle name="Moneda 4 2 9 4 6 2" xfId="30447" xr:uid="{00000000-0005-0000-0000-000011550000}"/>
    <cellStyle name="Moneda 4 2 9 4 7" xfId="18542" xr:uid="{00000000-0005-0000-0000-000012550000}"/>
    <cellStyle name="Moneda 4 2 9 4 7 2" xfId="31733" xr:uid="{00000000-0005-0000-0000-000013550000}"/>
    <cellStyle name="Moneda 4 2 9 4 8" xfId="19846" xr:uid="{00000000-0005-0000-0000-000014550000}"/>
    <cellStyle name="Moneda 4 2 9 4 8 2" xfId="33035" xr:uid="{00000000-0005-0000-0000-000015550000}"/>
    <cellStyle name="Moneda 4 2 9 4 9" xfId="34560" xr:uid="{00000000-0005-0000-0000-000016550000}"/>
    <cellStyle name="Moneda 4 2 9 5" xfId="12744" xr:uid="{00000000-0005-0000-0000-000017550000}"/>
    <cellStyle name="Moneda 4 2 9 5 2" xfId="25935" xr:uid="{00000000-0005-0000-0000-000018550000}"/>
    <cellStyle name="Moneda 4 2 9 6" xfId="13793" xr:uid="{00000000-0005-0000-0000-000019550000}"/>
    <cellStyle name="Moneda 4 2 9 6 2" xfId="26984" xr:uid="{00000000-0005-0000-0000-00001A550000}"/>
    <cellStyle name="Moneda 4 2 9 7" xfId="14849" xr:uid="{00000000-0005-0000-0000-00001B550000}"/>
    <cellStyle name="Moneda 4 2 9 7 2" xfId="28040" xr:uid="{00000000-0005-0000-0000-00001C550000}"/>
    <cellStyle name="Moneda 4 2 9 8" xfId="15905" xr:uid="{00000000-0005-0000-0000-00001D550000}"/>
    <cellStyle name="Moneda 4 2 9 8 2" xfId="29096" xr:uid="{00000000-0005-0000-0000-00001E550000}"/>
    <cellStyle name="Moneda 4 2 9 9" xfId="17186" xr:uid="{00000000-0005-0000-0000-00001F550000}"/>
    <cellStyle name="Moneda 4 2 9 9 2" xfId="30377" xr:uid="{00000000-0005-0000-0000-000020550000}"/>
    <cellStyle name="Moneda 4 20" xfId="4230" xr:uid="{00000000-0005-0000-0000-000021550000}"/>
    <cellStyle name="Moneda 4 20 10" xfId="24918" xr:uid="{00000000-0005-0000-0000-000022550000}"/>
    <cellStyle name="Moneda 4 20 11" xfId="21326" xr:uid="{00000000-0005-0000-0000-000023550000}"/>
    <cellStyle name="Moneda 4 20 2" xfId="12768" xr:uid="{00000000-0005-0000-0000-000024550000}"/>
    <cellStyle name="Moneda 4 20 2 2" xfId="25959" xr:uid="{00000000-0005-0000-0000-000025550000}"/>
    <cellStyle name="Moneda 4 20 3" xfId="13817" xr:uid="{00000000-0005-0000-0000-000026550000}"/>
    <cellStyle name="Moneda 4 20 3 2" xfId="27008" xr:uid="{00000000-0005-0000-0000-000027550000}"/>
    <cellStyle name="Moneda 4 20 4" xfId="14873" xr:uid="{00000000-0005-0000-0000-000028550000}"/>
    <cellStyle name="Moneda 4 20 4 2" xfId="28064" xr:uid="{00000000-0005-0000-0000-000029550000}"/>
    <cellStyle name="Moneda 4 20 5" xfId="15929" xr:uid="{00000000-0005-0000-0000-00002A550000}"/>
    <cellStyle name="Moneda 4 20 5 2" xfId="29120" xr:uid="{00000000-0005-0000-0000-00002B550000}"/>
    <cellStyle name="Moneda 4 20 6" xfId="17210" xr:uid="{00000000-0005-0000-0000-00002C550000}"/>
    <cellStyle name="Moneda 4 20 6 2" xfId="30401" xr:uid="{00000000-0005-0000-0000-00002D550000}"/>
    <cellStyle name="Moneda 4 20 7" xfId="18496" xr:uid="{00000000-0005-0000-0000-00002E550000}"/>
    <cellStyle name="Moneda 4 20 7 2" xfId="31687" xr:uid="{00000000-0005-0000-0000-00002F550000}"/>
    <cellStyle name="Moneda 4 20 8" xfId="19800" xr:uid="{00000000-0005-0000-0000-000030550000}"/>
    <cellStyle name="Moneda 4 20 8 2" xfId="32989" xr:uid="{00000000-0005-0000-0000-000031550000}"/>
    <cellStyle name="Moneda 4 20 9" xfId="34514" xr:uid="{00000000-0005-0000-0000-000032550000}"/>
    <cellStyle name="Moneda 4 21" xfId="11987" xr:uid="{00000000-0005-0000-0000-000033550000}"/>
    <cellStyle name="Moneda 4 21 10" xfId="25179" xr:uid="{00000000-0005-0000-0000-000034550000}"/>
    <cellStyle name="Moneda 4 21 11" xfId="21486" xr:uid="{00000000-0005-0000-0000-000035550000}"/>
    <cellStyle name="Moneda 4 21 2" xfId="12928" xr:uid="{00000000-0005-0000-0000-000036550000}"/>
    <cellStyle name="Moneda 4 21 2 2" xfId="26119" xr:uid="{00000000-0005-0000-0000-000037550000}"/>
    <cellStyle name="Moneda 4 21 3" xfId="13977" xr:uid="{00000000-0005-0000-0000-000038550000}"/>
    <cellStyle name="Moneda 4 21 3 2" xfId="27168" xr:uid="{00000000-0005-0000-0000-000039550000}"/>
    <cellStyle name="Moneda 4 21 4" xfId="15033" xr:uid="{00000000-0005-0000-0000-00003A550000}"/>
    <cellStyle name="Moneda 4 21 4 2" xfId="28224" xr:uid="{00000000-0005-0000-0000-00003B550000}"/>
    <cellStyle name="Moneda 4 21 5" xfId="16089" xr:uid="{00000000-0005-0000-0000-00003C550000}"/>
    <cellStyle name="Moneda 4 21 5 2" xfId="29280" xr:uid="{00000000-0005-0000-0000-00003D550000}"/>
    <cellStyle name="Moneda 4 21 6" xfId="17370" xr:uid="{00000000-0005-0000-0000-00003E550000}"/>
    <cellStyle name="Moneda 4 21 6 2" xfId="30561" xr:uid="{00000000-0005-0000-0000-00003F550000}"/>
    <cellStyle name="Moneda 4 21 7" xfId="18656" xr:uid="{00000000-0005-0000-0000-000040550000}"/>
    <cellStyle name="Moneda 4 21 7 2" xfId="31847" xr:uid="{00000000-0005-0000-0000-000041550000}"/>
    <cellStyle name="Moneda 4 21 8" xfId="19960" xr:uid="{00000000-0005-0000-0000-000042550000}"/>
    <cellStyle name="Moneda 4 21 8 2" xfId="33149" xr:uid="{00000000-0005-0000-0000-000043550000}"/>
    <cellStyle name="Moneda 4 21 9" xfId="34674" xr:uid="{00000000-0005-0000-0000-000044550000}"/>
    <cellStyle name="Moneda 4 22" xfId="12062" xr:uid="{00000000-0005-0000-0000-000045550000}"/>
    <cellStyle name="Moneda 4 22 10" xfId="25254" xr:uid="{00000000-0005-0000-0000-000046550000}"/>
    <cellStyle name="Moneda 4 22 11" xfId="21560" xr:uid="{00000000-0005-0000-0000-000047550000}"/>
    <cellStyle name="Moneda 4 22 2" xfId="13002" xr:uid="{00000000-0005-0000-0000-000048550000}"/>
    <cellStyle name="Moneda 4 22 2 2" xfId="26193" xr:uid="{00000000-0005-0000-0000-000049550000}"/>
    <cellStyle name="Moneda 4 22 3" xfId="14051" xr:uid="{00000000-0005-0000-0000-00004A550000}"/>
    <cellStyle name="Moneda 4 22 3 2" xfId="27242" xr:uid="{00000000-0005-0000-0000-00004B550000}"/>
    <cellStyle name="Moneda 4 22 4" xfId="15107" xr:uid="{00000000-0005-0000-0000-00004C550000}"/>
    <cellStyle name="Moneda 4 22 4 2" xfId="28298" xr:uid="{00000000-0005-0000-0000-00004D550000}"/>
    <cellStyle name="Moneda 4 22 5" xfId="16163" xr:uid="{00000000-0005-0000-0000-00004E550000}"/>
    <cellStyle name="Moneda 4 22 5 2" xfId="29354" xr:uid="{00000000-0005-0000-0000-00004F550000}"/>
    <cellStyle name="Moneda 4 22 6" xfId="17444" xr:uid="{00000000-0005-0000-0000-000050550000}"/>
    <cellStyle name="Moneda 4 22 6 2" xfId="30635" xr:uid="{00000000-0005-0000-0000-000051550000}"/>
    <cellStyle name="Moneda 4 22 7" xfId="18730" xr:uid="{00000000-0005-0000-0000-000052550000}"/>
    <cellStyle name="Moneda 4 22 7 2" xfId="31921" xr:uid="{00000000-0005-0000-0000-000053550000}"/>
    <cellStyle name="Moneda 4 22 8" xfId="20034" xr:uid="{00000000-0005-0000-0000-000054550000}"/>
    <cellStyle name="Moneda 4 22 8 2" xfId="33223" xr:uid="{00000000-0005-0000-0000-000055550000}"/>
    <cellStyle name="Moneda 4 22 9" xfId="34748" xr:uid="{00000000-0005-0000-0000-000056550000}"/>
    <cellStyle name="Moneda 4 23" xfId="12158" xr:uid="{00000000-0005-0000-0000-000057550000}"/>
    <cellStyle name="Moneda 4 23 10" xfId="25350" xr:uid="{00000000-0005-0000-0000-000058550000}"/>
    <cellStyle name="Moneda 4 23 11" xfId="21656" xr:uid="{00000000-0005-0000-0000-000059550000}"/>
    <cellStyle name="Moneda 4 23 2" xfId="13098" xr:uid="{00000000-0005-0000-0000-00005A550000}"/>
    <cellStyle name="Moneda 4 23 2 2" xfId="26289" xr:uid="{00000000-0005-0000-0000-00005B550000}"/>
    <cellStyle name="Moneda 4 23 3" xfId="14147" xr:uid="{00000000-0005-0000-0000-00005C550000}"/>
    <cellStyle name="Moneda 4 23 3 2" xfId="27338" xr:uid="{00000000-0005-0000-0000-00005D550000}"/>
    <cellStyle name="Moneda 4 23 4" xfId="15203" xr:uid="{00000000-0005-0000-0000-00005E550000}"/>
    <cellStyle name="Moneda 4 23 4 2" xfId="28394" xr:uid="{00000000-0005-0000-0000-00005F550000}"/>
    <cellStyle name="Moneda 4 23 5" xfId="16259" xr:uid="{00000000-0005-0000-0000-000060550000}"/>
    <cellStyle name="Moneda 4 23 5 2" xfId="29450" xr:uid="{00000000-0005-0000-0000-000061550000}"/>
    <cellStyle name="Moneda 4 23 6" xfId="17540" xr:uid="{00000000-0005-0000-0000-000062550000}"/>
    <cellStyle name="Moneda 4 23 6 2" xfId="30731" xr:uid="{00000000-0005-0000-0000-000063550000}"/>
    <cellStyle name="Moneda 4 23 7" xfId="18826" xr:uid="{00000000-0005-0000-0000-000064550000}"/>
    <cellStyle name="Moneda 4 23 7 2" xfId="32017" xr:uid="{00000000-0005-0000-0000-000065550000}"/>
    <cellStyle name="Moneda 4 23 8" xfId="20130" xr:uid="{00000000-0005-0000-0000-000066550000}"/>
    <cellStyle name="Moneda 4 23 8 2" xfId="33319" xr:uid="{00000000-0005-0000-0000-000067550000}"/>
    <cellStyle name="Moneda 4 23 9" xfId="34844" xr:uid="{00000000-0005-0000-0000-000068550000}"/>
    <cellStyle name="Moneda 4 24" xfId="12263" xr:uid="{00000000-0005-0000-0000-000069550000}"/>
    <cellStyle name="Moneda 4 24 10" xfId="25455" xr:uid="{00000000-0005-0000-0000-00006A550000}"/>
    <cellStyle name="Moneda 4 24 11" xfId="21761" xr:uid="{00000000-0005-0000-0000-00006B550000}"/>
    <cellStyle name="Moneda 4 24 2" xfId="13203" xr:uid="{00000000-0005-0000-0000-00006C550000}"/>
    <cellStyle name="Moneda 4 24 2 2" xfId="26394" xr:uid="{00000000-0005-0000-0000-00006D550000}"/>
    <cellStyle name="Moneda 4 24 3" xfId="14252" xr:uid="{00000000-0005-0000-0000-00006E550000}"/>
    <cellStyle name="Moneda 4 24 3 2" xfId="27443" xr:uid="{00000000-0005-0000-0000-00006F550000}"/>
    <cellStyle name="Moneda 4 24 4" xfId="15308" xr:uid="{00000000-0005-0000-0000-000070550000}"/>
    <cellStyle name="Moneda 4 24 4 2" xfId="28499" xr:uid="{00000000-0005-0000-0000-000071550000}"/>
    <cellStyle name="Moneda 4 24 5" xfId="16364" xr:uid="{00000000-0005-0000-0000-000072550000}"/>
    <cellStyle name="Moneda 4 24 5 2" xfId="29555" xr:uid="{00000000-0005-0000-0000-000073550000}"/>
    <cellStyle name="Moneda 4 24 6" xfId="17645" xr:uid="{00000000-0005-0000-0000-000074550000}"/>
    <cellStyle name="Moneda 4 24 6 2" xfId="30836" xr:uid="{00000000-0005-0000-0000-000075550000}"/>
    <cellStyle name="Moneda 4 24 7" xfId="18931" xr:uid="{00000000-0005-0000-0000-000076550000}"/>
    <cellStyle name="Moneda 4 24 7 2" xfId="32122" xr:uid="{00000000-0005-0000-0000-000077550000}"/>
    <cellStyle name="Moneda 4 24 8" xfId="20235" xr:uid="{00000000-0005-0000-0000-000078550000}"/>
    <cellStyle name="Moneda 4 24 8 2" xfId="33424" xr:uid="{00000000-0005-0000-0000-000079550000}"/>
    <cellStyle name="Moneda 4 24 9" xfId="34949" xr:uid="{00000000-0005-0000-0000-00007A550000}"/>
    <cellStyle name="Moneda 4 25" xfId="12428" xr:uid="{00000000-0005-0000-0000-00007B550000}"/>
    <cellStyle name="Moneda 4 25 10" xfId="25620" xr:uid="{00000000-0005-0000-0000-00007C550000}"/>
    <cellStyle name="Moneda 4 25 11" xfId="21922" xr:uid="{00000000-0005-0000-0000-00007D550000}"/>
    <cellStyle name="Moneda 4 25 2" xfId="13364" xr:uid="{00000000-0005-0000-0000-00007E550000}"/>
    <cellStyle name="Moneda 4 25 2 2" xfId="26555" xr:uid="{00000000-0005-0000-0000-00007F550000}"/>
    <cellStyle name="Moneda 4 25 3" xfId="14413" xr:uid="{00000000-0005-0000-0000-000080550000}"/>
    <cellStyle name="Moneda 4 25 3 2" xfId="27604" xr:uid="{00000000-0005-0000-0000-000081550000}"/>
    <cellStyle name="Moneda 4 25 4" xfId="15469" xr:uid="{00000000-0005-0000-0000-000082550000}"/>
    <cellStyle name="Moneda 4 25 4 2" xfId="28660" xr:uid="{00000000-0005-0000-0000-000083550000}"/>
    <cellStyle name="Moneda 4 25 5" xfId="16525" xr:uid="{00000000-0005-0000-0000-000084550000}"/>
    <cellStyle name="Moneda 4 25 5 2" xfId="29716" xr:uid="{00000000-0005-0000-0000-000085550000}"/>
    <cellStyle name="Moneda 4 25 6" xfId="17806" xr:uid="{00000000-0005-0000-0000-000086550000}"/>
    <cellStyle name="Moneda 4 25 6 2" xfId="30997" xr:uid="{00000000-0005-0000-0000-000087550000}"/>
    <cellStyle name="Moneda 4 25 7" xfId="19092" xr:uid="{00000000-0005-0000-0000-000088550000}"/>
    <cellStyle name="Moneda 4 25 7 2" xfId="32283" xr:uid="{00000000-0005-0000-0000-000089550000}"/>
    <cellStyle name="Moneda 4 25 8" xfId="20396" xr:uid="{00000000-0005-0000-0000-00008A550000}"/>
    <cellStyle name="Moneda 4 25 8 2" xfId="33585" xr:uid="{00000000-0005-0000-0000-00008B550000}"/>
    <cellStyle name="Moneda 4 25 9" xfId="35110" xr:uid="{00000000-0005-0000-0000-00008C550000}"/>
    <cellStyle name="Moneda 4 26" xfId="12542" xr:uid="{00000000-0005-0000-0000-00008D550000}"/>
    <cellStyle name="Moneda 4 26 10" xfId="25734" xr:uid="{00000000-0005-0000-0000-00008E550000}"/>
    <cellStyle name="Moneda 4 26 11" xfId="22036" xr:uid="{00000000-0005-0000-0000-00008F550000}"/>
    <cellStyle name="Moneda 4 26 2" xfId="13478" xr:uid="{00000000-0005-0000-0000-000090550000}"/>
    <cellStyle name="Moneda 4 26 2 2" xfId="26669" xr:uid="{00000000-0005-0000-0000-000091550000}"/>
    <cellStyle name="Moneda 4 26 3" xfId="14527" xr:uid="{00000000-0005-0000-0000-000092550000}"/>
    <cellStyle name="Moneda 4 26 3 2" xfId="27718" xr:uid="{00000000-0005-0000-0000-000093550000}"/>
    <cellStyle name="Moneda 4 26 4" xfId="15583" xr:uid="{00000000-0005-0000-0000-000094550000}"/>
    <cellStyle name="Moneda 4 26 4 2" xfId="28774" xr:uid="{00000000-0005-0000-0000-000095550000}"/>
    <cellStyle name="Moneda 4 26 5" xfId="16639" xr:uid="{00000000-0005-0000-0000-000096550000}"/>
    <cellStyle name="Moneda 4 26 5 2" xfId="29830" xr:uid="{00000000-0005-0000-0000-000097550000}"/>
    <cellStyle name="Moneda 4 26 6" xfId="17920" xr:uid="{00000000-0005-0000-0000-000098550000}"/>
    <cellStyle name="Moneda 4 26 6 2" xfId="31111" xr:uid="{00000000-0005-0000-0000-000099550000}"/>
    <cellStyle name="Moneda 4 26 7" xfId="19206" xr:uid="{00000000-0005-0000-0000-00009A550000}"/>
    <cellStyle name="Moneda 4 26 7 2" xfId="32397" xr:uid="{00000000-0005-0000-0000-00009B550000}"/>
    <cellStyle name="Moneda 4 26 8" xfId="20510" xr:uid="{00000000-0005-0000-0000-00009C550000}"/>
    <cellStyle name="Moneda 4 26 8 2" xfId="33699" xr:uid="{00000000-0005-0000-0000-00009D550000}"/>
    <cellStyle name="Moneda 4 26 9" xfId="35224" xr:uid="{00000000-0005-0000-0000-00009E550000}"/>
    <cellStyle name="Moneda 4 27" xfId="13628" xr:uid="{00000000-0005-0000-0000-00009F550000}"/>
    <cellStyle name="Moneda 4 27 10" xfId="22186" xr:uid="{00000000-0005-0000-0000-0000A0550000}"/>
    <cellStyle name="Moneda 4 27 2" xfId="14677" xr:uid="{00000000-0005-0000-0000-0000A1550000}"/>
    <cellStyle name="Moneda 4 27 2 2" xfId="27868" xr:uid="{00000000-0005-0000-0000-0000A2550000}"/>
    <cellStyle name="Moneda 4 27 3" xfId="15733" xr:uid="{00000000-0005-0000-0000-0000A3550000}"/>
    <cellStyle name="Moneda 4 27 3 2" xfId="28924" xr:uid="{00000000-0005-0000-0000-0000A4550000}"/>
    <cellStyle name="Moneda 4 27 4" xfId="16789" xr:uid="{00000000-0005-0000-0000-0000A5550000}"/>
    <cellStyle name="Moneda 4 27 4 2" xfId="29980" xr:uid="{00000000-0005-0000-0000-0000A6550000}"/>
    <cellStyle name="Moneda 4 27 5" xfId="18070" xr:uid="{00000000-0005-0000-0000-0000A7550000}"/>
    <cellStyle name="Moneda 4 27 5 2" xfId="31261" xr:uid="{00000000-0005-0000-0000-0000A8550000}"/>
    <cellStyle name="Moneda 4 27 6" xfId="19356" xr:uid="{00000000-0005-0000-0000-0000A9550000}"/>
    <cellStyle name="Moneda 4 27 6 2" xfId="32547" xr:uid="{00000000-0005-0000-0000-0000AA550000}"/>
    <cellStyle name="Moneda 4 27 7" xfId="20660" xr:uid="{00000000-0005-0000-0000-0000AB550000}"/>
    <cellStyle name="Moneda 4 27 7 2" xfId="33849" xr:uid="{00000000-0005-0000-0000-0000AC550000}"/>
    <cellStyle name="Moneda 4 27 8" xfId="35374" xr:uid="{00000000-0005-0000-0000-0000AD550000}"/>
    <cellStyle name="Moneda 4 27 9" xfId="26819" xr:uid="{00000000-0005-0000-0000-0000AE550000}"/>
    <cellStyle name="Moneda 4 28" xfId="12724" xr:uid="{00000000-0005-0000-0000-0000AF550000}"/>
    <cellStyle name="Moneda 4 28 2" xfId="16912" xr:uid="{00000000-0005-0000-0000-0000B0550000}"/>
    <cellStyle name="Moneda 4 28 2 2" xfId="30103" xr:uid="{00000000-0005-0000-0000-0000B1550000}"/>
    <cellStyle name="Moneda 4 28 3" xfId="18192" xr:uid="{00000000-0005-0000-0000-0000B2550000}"/>
    <cellStyle name="Moneda 4 28 3 2" xfId="31383" xr:uid="{00000000-0005-0000-0000-0000B3550000}"/>
    <cellStyle name="Moneda 4 28 4" xfId="19478" xr:uid="{00000000-0005-0000-0000-0000B4550000}"/>
    <cellStyle name="Moneda 4 28 4 2" xfId="32669" xr:uid="{00000000-0005-0000-0000-0000B5550000}"/>
    <cellStyle name="Moneda 4 28 5" xfId="20782" xr:uid="{00000000-0005-0000-0000-0000B6550000}"/>
    <cellStyle name="Moneda 4 28 5 2" xfId="33971" xr:uid="{00000000-0005-0000-0000-0000B7550000}"/>
    <cellStyle name="Moneda 4 28 6" xfId="35496" xr:uid="{00000000-0005-0000-0000-0000B8550000}"/>
    <cellStyle name="Moneda 4 28 7" xfId="25915" xr:uid="{00000000-0005-0000-0000-0000B9550000}"/>
    <cellStyle name="Moneda 4 28 8" xfId="22308" xr:uid="{00000000-0005-0000-0000-0000BA550000}"/>
    <cellStyle name="Moneda 4 29" xfId="13773" xr:uid="{00000000-0005-0000-0000-0000BB550000}"/>
    <cellStyle name="Moneda 4 29 2" xfId="21027" xr:uid="{00000000-0005-0000-0000-0000BC550000}"/>
    <cellStyle name="Moneda 4 29 2 2" xfId="34216" xr:uid="{00000000-0005-0000-0000-0000BD550000}"/>
    <cellStyle name="Moneda 4 29 3" xfId="35741" xr:uid="{00000000-0005-0000-0000-0000BE550000}"/>
    <cellStyle name="Moneda 4 29 4" xfId="26964" xr:uid="{00000000-0005-0000-0000-0000BF550000}"/>
    <cellStyle name="Moneda 4 29 5" xfId="22553" xr:uid="{00000000-0005-0000-0000-0000C0550000}"/>
    <cellStyle name="Moneda 4 3" xfId="379" xr:uid="{00000000-0005-0000-0000-0000C1550000}"/>
    <cellStyle name="Moneda 4 3 10" xfId="12444" xr:uid="{00000000-0005-0000-0000-0000C2550000}"/>
    <cellStyle name="Moneda 4 3 10 10" xfId="25636" xr:uid="{00000000-0005-0000-0000-0000C3550000}"/>
    <cellStyle name="Moneda 4 3 10 11" xfId="21938" xr:uid="{00000000-0005-0000-0000-0000C4550000}"/>
    <cellStyle name="Moneda 4 3 10 2" xfId="13380" xr:uid="{00000000-0005-0000-0000-0000C5550000}"/>
    <cellStyle name="Moneda 4 3 10 2 2" xfId="26571" xr:uid="{00000000-0005-0000-0000-0000C6550000}"/>
    <cellStyle name="Moneda 4 3 10 3" xfId="14429" xr:uid="{00000000-0005-0000-0000-0000C7550000}"/>
    <cellStyle name="Moneda 4 3 10 3 2" xfId="27620" xr:uid="{00000000-0005-0000-0000-0000C8550000}"/>
    <cellStyle name="Moneda 4 3 10 4" xfId="15485" xr:uid="{00000000-0005-0000-0000-0000C9550000}"/>
    <cellStyle name="Moneda 4 3 10 4 2" xfId="28676" xr:uid="{00000000-0005-0000-0000-0000CA550000}"/>
    <cellStyle name="Moneda 4 3 10 5" xfId="16541" xr:uid="{00000000-0005-0000-0000-0000CB550000}"/>
    <cellStyle name="Moneda 4 3 10 5 2" xfId="29732" xr:uid="{00000000-0005-0000-0000-0000CC550000}"/>
    <cellStyle name="Moneda 4 3 10 6" xfId="17822" xr:uid="{00000000-0005-0000-0000-0000CD550000}"/>
    <cellStyle name="Moneda 4 3 10 6 2" xfId="31013" xr:uid="{00000000-0005-0000-0000-0000CE550000}"/>
    <cellStyle name="Moneda 4 3 10 7" xfId="19108" xr:uid="{00000000-0005-0000-0000-0000CF550000}"/>
    <cellStyle name="Moneda 4 3 10 7 2" xfId="32299" xr:uid="{00000000-0005-0000-0000-0000D0550000}"/>
    <cellStyle name="Moneda 4 3 10 8" xfId="20412" xr:uid="{00000000-0005-0000-0000-0000D1550000}"/>
    <cellStyle name="Moneda 4 3 10 8 2" xfId="33601" xr:uid="{00000000-0005-0000-0000-0000D2550000}"/>
    <cellStyle name="Moneda 4 3 10 9" xfId="35126" xr:uid="{00000000-0005-0000-0000-0000D3550000}"/>
    <cellStyle name="Moneda 4 3 11" xfId="12558" xr:uid="{00000000-0005-0000-0000-0000D4550000}"/>
    <cellStyle name="Moneda 4 3 11 10" xfId="25750" xr:uid="{00000000-0005-0000-0000-0000D5550000}"/>
    <cellStyle name="Moneda 4 3 11 11" xfId="22052" xr:uid="{00000000-0005-0000-0000-0000D6550000}"/>
    <cellStyle name="Moneda 4 3 11 2" xfId="13494" xr:uid="{00000000-0005-0000-0000-0000D7550000}"/>
    <cellStyle name="Moneda 4 3 11 2 2" xfId="26685" xr:uid="{00000000-0005-0000-0000-0000D8550000}"/>
    <cellStyle name="Moneda 4 3 11 3" xfId="14543" xr:uid="{00000000-0005-0000-0000-0000D9550000}"/>
    <cellStyle name="Moneda 4 3 11 3 2" xfId="27734" xr:uid="{00000000-0005-0000-0000-0000DA550000}"/>
    <cellStyle name="Moneda 4 3 11 4" xfId="15599" xr:uid="{00000000-0005-0000-0000-0000DB550000}"/>
    <cellStyle name="Moneda 4 3 11 4 2" xfId="28790" xr:uid="{00000000-0005-0000-0000-0000DC550000}"/>
    <cellStyle name="Moneda 4 3 11 5" xfId="16655" xr:uid="{00000000-0005-0000-0000-0000DD550000}"/>
    <cellStyle name="Moneda 4 3 11 5 2" xfId="29846" xr:uid="{00000000-0005-0000-0000-0000DE550000}"/>
    <cellStyle name="Moneda 4 3 11 6" xfId="17936" xr:uid="{00000000-0005-0000-0000-0000DF550000}"/>
    <cellStyle name="Moneda 4 3 11 6 2" xfId="31127" xr:uid="{00000000-0005-0000-0000-0000E0550000}"/>
    <cellStyle name="Moneda 4 3 11 7" xfId="19222" xr:uid="{00000000-0005-0000-0000-0000E1550000}"/>
    <cellStyle name="Moneda 4 3 11 7 2" xfId="32413" xr:uid="{00000000-0005-0000-0000-0000E2550000}"/>
    <cellStyle name="Moneda 4 3 11 8" xfId="20526" xr:uid="{00000000-0005-0000-0000-0000E3550000}"/>
    <cellStyle name="Moneda 4 3 11 8 2" xfId="33715" xr:uid="{00000000-0005-0000-0000-0000E4550000}"/>
    <cellStyle name="Moneda 4 3 11 9" xfId="35240" xr:uid="{00000000-0005-0000-0000-0000E5550000}"/>
    <cellStyle name="Moneda 4 3 12" xfId="13645" xr:uid="{00000000-0005-0000-0000-0000E6550000}"/>
    <cellStyle name="Moneda 4 3 12 10" xfId="22203" xr:uid="{00000000-0005-0000-0000-0000E7550000}"/>
    <cellStyle name="Moneda 4 3 12 2" xfId="14694" xr:uid="{00000000-0005-0000-0000-0000E8550000}"/>
    <cellStyle name="Moneda 4 3 12 2 2" xfId="27885" xr:uid="{00000000-0005-0000-0000-0000E9550000}"/>
    <cellStyle name="Moneda 4 3 12 3" xfId="15750" xr:uid="{00000000-0005-0000-0000-0000EA550000}"/>
    <cellStyle name="Moneda 4 3 12 3 2" xfId="28941" xr:uid="{00000000-0005-0000-0000-0000EB550000}"/>
    <cellStyle name="Moneda 4 3 12 4" xfId="16806" xr:uid="{00000000-0005-0000-0000-0000EC550000}"/>
    <cellStyle name="Moneda 4 3 12 4 2" xfId="29997" xr:uid="{00000000-0005-0000-0000-0000ED550000}"/>
    <cellStyle name="Moneda 4 3 12 5" xfId="18087" xr:uid="{00000000-0005-0000-0000-0000EE550000}"/>
    <cellStyle name="Moneda 4 3 12 5 2" xfId="31278" xr:uid="{00000000-0005-0000-0000-0000EF550000}"/>
    <cellStyle name="Moneda 4 3 12 6" xfId="19373" xr:uid="{00000000-0005-0000-0000-0000F0550000}"/>
    <cellStyle name="Moneda 4 3 12 6 2" xfId="32564" xr:uid="{00000000-0005-0000-0000-0000F1550000}"/>
    <cellStyle name="Moneda 4 3 12 7" xfId="20677" xr:uid="{00000000-0005-0000-0000-0000F2550000}"/>
    <cellStyle name="Moneda 4 3 12 7 2" xfId="33866" xr:uid="{00000000-0005-0000-0000-0000F3550000}"/>
    <cellStyle name="Moneda 4 3 12 8" xfId="35391" xr:uid="{00000000-0005-0000-0000-0000F4550000}"/>
    <cellStyle name="Moneda 4 3 12 9" xfId="26836" xr:uid="{00000000-0005-0000-0000-0000F5550000}"/>
    <cellStyle name="Moneda 4 3 13" xfId="12727" xr:uid="{00000000-0005-0000-0000-0000F6550000}"/>
    <cellStyle name="Moneda 4 3 13 2" xfId="16928" xr:uid="{00000000-0005-0000-0000-0000F7550000}"/>
    <cellStyle name="Moneda 4 3 13 2 2" xfId="30119" xr:uid="{00000000-0005-0000-0000-0000F8550000}"/>
    <cellStyle name="Moneda 4 3 13 3" xfId="18208" xr:uid="{00000000-0005-0000-0000-0000F9550000}"/>
    <cellStyle name="Moneda 4 3 13 3 2" xfId="31399" xr:uid="{00000000-0005-0000-0000-0000FA550000}"/>
    <cellStyle name="Moneda 4 3 13 4" xfId="19494" xr:uid="{00000000-0005-0000-0000-0000FB550000}"/>
    <cellStyle name="Moneda 4 3 13 4 2" xfId="32685" xr:uid="{00000000-0005-0000-0000-0000FC550000}"/>
    <cellStyle name="Moneda 4 3 13 5" xfId="20798" xr:uid="{00000000-0005-0000-0000-0000FD550000}"/>
    <cellStyle name="Moneda 4 3 13 5 2" xfId="33987" xr:uid="{00000000-0005-0000-0000-0000FE550000}"/>
    <cellStyle name="Moneda 4 3 13 6" xfId="35512" xr:uid="{00000000-0005-0000-0000-0000FF550000}"/>
    <cellStyle name="Moneda 4 3 13 7" xfId="25918" xr:uid="{00000000-0005-0000-0000-000000560000}"/>
    <cellStyle name="Moneda 4 3 13 8" xfId="22324" xr:uid="{00000000-0005-0000-0000-000001560000}"/>
    <cellStyle name="Moneda 4 3 14" xfId="13776" xr:uid="{00000000-0005-0000-0000-000002560000}"/>
    <cellStyle name="Moneda 4 3 14 2" xfId="21043" xr:uid="{00000000-0005-0000-0000-000003560000}"/>
    <cellStyle name="Moneda 4 3 14 2 2" xfId="34232" xr:uid="{00000000-0005-0000-0000-000004560000}"/>
    <cellStyle name="Moneda 4 3 14 3" xfId="35757" xr:uid="{00000000-0005-0000-0000-000005560000}"/>
    <cellStyle name="Moneda 4 3 14 4" xfId="26967" xr:uid="{00000000-0005-0000-0000-000006560000}"/>
    <cellStyle name="Moneda 4 3 14 5" xfId="22569" xr:uid="{00000000-0005-0000-0000-000007560000}"/>
    <cellStyle name="Moneda 4 3 15" xfId="14832" xr:uid="{00000000-0005-0000-0000-000008560000}"/>
    <cellStyle name="Moneda 4 3 15 2" xfId="35997" xr:uid="{00000000-0005-0000-0000-000009560000}"/>
    <cellStyle name="Moneda 4 3 15 3" xfId="28023" xr:uid="{00000000-0005-0000-0000-00000A560000}"/>
    <cellStyle name="Moneda 4 3 15 4" xfId="22809" xr:uid="{00000000-0005-0000-0000-00000B560000}"/>
    <cellStyle name="Moneda 4 3 16" xfId="15888" xr:uid="{00000000-0005-0000-0000-00000C560000}"/>
    <cellStyle name="Moneda 4 3 16 2" xfId="36227" xr:uid="{00000000-0005-0000-0000-00000D560000}"/>
    <cellStyle name="Moneda 4 3 16 3" xfId="29079" xr:uid="{00000000-0005-0000-0000-00000E560000}"/>
    <cellStyle name="Moneda 4 3 16 4" xfId="23039" xr:uid="{00000000-0005-0000-0000-00000F560000}"/>
    <cellStyle name="Moneda 4 3 17" xfId="17169" xr:uid="{00000000-0005-0000-0000-000010560000}"/>
    <cellStyle name="Moneda 4 3 17 2" xfId="36482" xr:uid="{00000000-0005-0000-0000-000011560000}"/>
    <cellStyle name="Moneda 4 3 17 3" xfId="30360" xr:uid="{00000000-0005-0000-0000-000012560000}"/>
    <cellStyle name="Moneda 4 3 17 4" xfId="23303" xr:uid="{00000000-0005-0000-0000-000013560000}"/>
    <cellStyle name="Moneda 4 3 18" xfId="18455" xr:uid="{00000000-0005-0000-0000-000014560000}"/>
    <cellStyle name="Moneda 4 3 18 2" xfId="36737" xr:uid="{00000000-0005-0000-0000-000015560000}"/>
    <cellStyle name="Moneda 4 3 18 3" xfId="31646" xr:uid="{00000000-0005-0000-0000-000016560000}"/>
    <cellStyle name="Moneda 4 3 18 4" xfId="23558" xr:uid="{00000000-0005-0000-0000-000017560000}"/>
    <cellStyle name="Moneda 4 3 19" xfId="19759" xr:uid="{00000000-0005-0000-0000-000018560000}"/>
    <cellStyle name="Moneda 4 3 19 2" xfId="36966" xr:uid="{00000000-0005-0000-0000-000019560000}"/>
    <cellStyle name="Moneda 4 3 19 3" xfId="32948" xr:uid="{00000000-0005-0000-0000-00001A560000}"/>
    <cellStyle name="Moneda 4 3 19 4" xfId="23787" xr:uid="{00000000-0005-0000-0000-00001B560000}"/>
    <cellStyle name="Moneda 4 3 2" xfId="3363" xr:uid="{00000000-0005-0000-0000-00001C560000}"/>
    <cellStyle name="Moneda 4 3 2 10" xfId="12759" xr:uid="{00000000-0005-0000-0000-00001D560000}"/>
    <cellStyle name="Moneda 4 3 2 10 2" xfId="16992" xr:uid="{00000000-0005-0000-0000-00001E560000}"/>
    <cellStyle name="Moneda 4 3 2 10 2 2" xfId="30183" xr:uid="{00000000-0005-0000-0000-00001F560000}"/>
    <cellStyle name="Moneda 4 3 2 10 3" xfId="18272" xr:uid="{00000000-0005-0000-0000-000020560000}"/>
    <cellStyle name="Moneda 4 3 2 10 3 2" xfId="31463" xr:uid="{00000000-0005-0000-0000-000021560000}"/>
    <cellStyle name="Moneda 4 3 2 10 4" xfId="19558" xr:uid="{00000000-0005-0000-0000-000022560000}"/>
    <cellStyle name="Moneda 4 3 2 10 4 2" xfId="32749" xr:uid="{00000000-0005-0000-0000-000023560000}"/>
    <cellStyle name="Moneda 4 3 2 10 5" xfId="20862" xr:uid="{00000000-0005-0000-0000-000024560000}"/>
    <cellStyle name="Moneda 4 3 2 10 5 2" xfId="34051" xr:uid="{00000000-0005-0000-0000-000025560000}"/>
    <cellStyle name="Moneda 4 3 2 10 6" xfId="35576" xr:uid="{00000000-0005-0000-0000-000026560000}"/>
    <cellStyle name="Moneda 4 3 2 10 7" xfId="25950" xr:uid="{00000000-0005-0000-0000-000027560000}"/>
    <cellStyle name="Moneda 4 3 2 10 8" xfId="22388" xr:uid="{00000000-0005-0000-0000-000028560000}"/>
    <cellStyle name="Moneda 4 3 2 11" xfId="13808" xr:uid="{00000000-0005-0000-0000-000029560000}"/>
    <cellStyle name="Moneda 4 3 2 11 2" xfId="21107" xr:uid="{00000000-0005-0000-0000-00002A560000}"/>
    <cellStyle name="Moneda 4 3 2 11 2 2" xfId="34296" xr:uid="{00000000-0005-0000-0000-00002B560000}"/>
    <cellStyle name="Moneda 4 3 2 11 3" xfId="35821" xr:uid="{00000000-0005-0000-0000-00002C560000}"/>
    <cellStyle name="Moneda 4 3 2 11 4" xfId="26999" xr:uid="{00000000-0005-0000-0000-00002D560000}"/>
    <cellStyle name="Moneda 4 3 2 11 5" xfId="22633" xr:uid="{00000000-0005-0000-0000-00002E560000}"/>
    <cellStyle name="Moneda 4 3 2 12" xfId="14864" xr:uid="{00000000-0005-0000-0000-00002F560000}"/>
    <cellStyle name="Moneda 4 3 2 12 2" xfId="36061" xr:uid="{00000000-0005-0000-0000-000030560000}"/>
    <cellStyle name="Moneda 4 3 2 12 3" xfId="28055" xr:uid="{00000000-0005-0000-0000-000031560000}"/>
    <cellStyle name="Moneda 4 3 2 12 4" xfId="22873" xr:uid="{00000000-0005-0000-0000-000032560000}"/>
    <cellStyle name="Moneda 4 3 2 13" xfId="15920" xr:uid="{00000000-0005-0000-0000-000033560000}"/>
    <cellStyle name="Moneda 4 3 2 13 2" xfId="36291" xr:uid="{00000000-0005-0000-0000-000034560000}"/>
    <cellStyle name="Moneda 4 3 2 13 3" xfId="29111" xr:uid="{00000000-0005-0000-0000-000035560000}"/>
    <cellStyle name="Moneda 4 3 2 13 4" xfId="23103" xr:uid="{00000000-0005-0000-0000-000036560000}"/>
    <cellStyle name="Moneda 4 3 2 14" xfId="17201" xr:uid="{00000000-0005-0000-0000-000037560000}"/>
    <cellStyle name="Moneda 4 3 2 14 2" xfId="36546" xr:uid="{00000000-0005-0000-0000-000038560000}"/>
    <cellStyle name="Moneda 4 3 2 14 3" xfId="30392" xr:uid="{00000000-0005-0000-0000-000039560000}"/>
    <cellStyle name="Moneda 4 3 2 14 4" xfId="23367" xr:uid="{00000000-0005-0000-0000-00003A560000}"/>
    <cellStyle name="Moneda 4 3 2 15" xfId="18487" xr:uid="{00000000-0005-0000-0000-00003B560000}"/>
    <cellStyle name="Moneda 4 3 2 15 2" xfId="36801" xr:uid="{00000000-0005-0000-0000-00003C560000}"/>
    <cellStyle name="Moneda 4 3 2 15 3" xfId="31678" xr:uid="{00000000-0005-0000-0000-00003D560000}"/>
    <cellStyle name="Moneda 4 3 2 15 4" xfId="23622" xr:uid="{00000000-0005-0000-0000-00003E560000}"/>
    <cellStyle name="Moneda 4 3 2 16" xfId="19791" xr:uid="{00000000-0005-0000-0000-00003F560000}"/>
    <cellStyle name="Moneda 4 3 2 16 2" xfId="37030" xr:uid="{00000000-0005-0000-0000-000040560000}"/>
    <cellStyle name="Moneda 4 3 2 16 3" xfId="32980" xr:uid="{00000000-0005-0000-0000-000041560000}"/>
    <cellStyle name="Moneda 4 3 2 16 4" xfId="23851" xr:uid="{00000000-0005-0000-0000-000042560000}"/>
    <cellStyle name="Moneda 4 3 2 17" xfId="24080" xr:uid="{00000000-0005-0000-0000-000043560000}"/>
    <cellStyle name="Moneda 4 3 2 17 2" xfId="37259" xr:uid="{00000000-0005-0000-0000-000044560000}"/>
    <cellStyle name="Moneda 4 3 2 18" xfId="24309" xr:uid="{00000000-0005-0000-0000-000045560000}"/>
    <cellStyle name="Moneda 4 3 2 18 2" xfId="37488" xr:uid="{00000000-0005-0000-0000-000046560000}"/>
    <cellStyle name="Moneda 4 3 2 19" xfId="24560" xr:uid="{00000000-0005-0000-0000-000047560000}"/>
    <cellStyle name="Moneda 4 3 2 19 2" xfId="37739" xr:uid="{00000000-0005-0000-0000-000048560000}"/>
    <cellStyle name="Moneda 4 3 2 2" xfId="6848" xr:uid="{00000000-0005-0000-0000-000049560000}"/>
    <cellStyle name="Moneda 4 3 2 2 10" xfId="24418" xr:uid="{00000000-0005-0000-0000-00004A560000}"/>
    <cellStyle name="Moneda 4 3 2 2 10 2" xfId="37597" xr:uid="{00000000-0005-0000-0000-00004B560000}"/>
    <cellStyle name="Moneda 4 3 2 2 11" xfId="24669" xr:uid="{00000000-0005-0000-0000-00004C560000}"/>
    <cellStyle name="Moneda 4 3 2 2 11 2" xfId="37848" xr:uid="{00000000-0005-0000-0000-00004D560000}"/>
    <cellStyle name="Moneda 4 3 2 2 12" xfId="34595" xr:uid="{00000000-0005-0000-0000-00004E560000}"/>
    <cellStyle name="Moneda 4 3 2 2 13" xfId="25094" xr:uid="{00000000-0005-0000-0000-00004F560000}"/>
    <cellStyle name="Moneda 4 3 2 2 14" xfId="21407" xr:uid="{00000000-0005-0000-0000-000050560000}"/>
    <cellStyle name="Moneda 4 3 2 2 2" xfId="12849" xr:uid="{00000000-0005-0000-0000-000051560000}"/>
    <cellStyle name="Moneda 4 3 2 2 2 2" xfId="17101" xr:uid="{00000000-0005-0000-0000-000052560000}"/>
    <cellStyle name="Moneda 4 3 2 2 2 2 2" xfId="30292" xr:uid="{00000000-0005-0000-0000-000053560000}"/>
    <cellStyle name="Moneda 4 3 2 2 2 3" xfId="18381" xr:uid="{00000000-0005-0000-0000-000054560000}"/>
    <cellStyle name="Moneda 4 3 2 2 2 3 2" xfId="31572" xr:uid="{00000000-0005-0000-0000-000055560000}"/>
    <cellStyle name="Moneda 4 3 2 2 2 4" xfId="19667" xr:uid="{00000000-0005-0000-0000-000056560000}"/>
    <cellStyle name="Moneda 4 3 2 2 2 4 2" xfId="32858" xr:uid="{00000000-0005-0000-0000-000057560000}"/>
    <cellStyle name="Moneda 4 3 2 2 2 5" xfId="20971" xr:uid="{00000000-0005-0000-0000-000058560000}"/>
    <cellStyle name="Moneda 4 3 2 2 2 5 2" xfId="34160" xr:uid="{00000000-0005-0000-0000-000059560000}"/>
    <cellStyle name="Moneda 4 3 2 2 2 6" xfId="35685" xr:uid="{00000000-0005-0000-0000-00005A560000}"/>
    <cellStyle name="Moneda 4 3 2 2 2 7" xfId="26040" xr:uid="{00000000-0005-0000-0000-00005B560000}"/>
    <cellStyle name="Moneda 4 3 2 2 2 8" xfId="22497" xr:uid="{00000000-0005-0000-0000-00005C560000}"/>
    <cellStyle name="Moneda 4 3 2 2 3" xfId="13898" xr:uid="{00000000-0005-0000-0000-00005D560000}"/>
    <cellStyle name="Moneda 4 3 2 2 3 2" xfId="21216" xr:uid="{00000000-0005-0000-0000-00005E560000}"/>
    <cellStyle name="Moneda 4 3 2 2 3 2 2" xfId="34405" xr:uid="{00000000-0005-0000-0000-00005F560000}"/>
    <cellStyle name="Moneda 4 3 2 2 3 3" xfId="35930" xr:uid="{00000000-0005-0000-0000-000060560000}"/>
    <cellStyle name="Moneda 4 3 2 2 3 4" xfId="27089" xr:uid="{00000000-0005-0000-0000-000061560000}"/>
    <cellStyle name="Moneda 4 3 2 2 3 5" xfId="22742" xr:uid="{00000000-0005-0000-0000-000062560000}"/>
    <cellStyle name="Moneda 4 3 2 2 4" xfId="14954" xr:uid="{00000000-0005-0000-0000-000063560000}"/>
    <cellStyle name="Moneda 4 3 2 2 4 2" xfId="36170" xr:uid="{00000000-0005-0000-0000-000064560000}"/>
    <cellStyle name="Moneda 4 3 2 2 4 3" xfId="28145" xr:uid="{00000000-0005-0000-0000-000065560000}"/>
    <cellStyle name="Moneda 4 3 2 2 4 4" xfId="22982" xr:uid="{00000000-0005-0000-0000-000066560000}"/>
    <cellStyle name="Moneda 4 3 2 2 5" xfId="16010" xr:uid="{00000000-0005-0000-0000-000067560000}"/>
    <cellStyle name="Moneda 4 3 2 2 5 2" xfId="36400" xr:uid="{00000000-0005-0000-0000-000068560000}"/>
    <cellStyle name="Moneda 4 3 2 2 5 3" xfId="29201" xr:uid="{00000000-0005-0000-0000-000069560000}"/>
    <cellStyle name="Moneda 4 3 2 2 5 4" xfId="23212" xr:uid="{00000000-0005-0000-0000-00006A560000}"/>
    <cellStyle name="Moneda 4 3 2 2 6" xfId="17291" xr:uid="{00000000-0005-0000-0000-00006B560000}"/>
    <cellStyle name="Moneda 4 3 2 2 6 2" xfId="36655" xr:uid="{00000000-0005-0000-0000-00006C560000}"/>
    <cellStyle name="Moneda 4 3 2 2 6 3" xfId="30482" xr:uid="{00000000-0005-0000-0000-00006D560000}"/>
    <cellStyle name="Moneda 4 3 2 2 6 4" xfId="23476" xr:uid="{00000000-0005-0000-0000-00006E560000}"/>
    <cellStyle name="Moneda 4 3 2 2 7" xfId="18577" xr:uid="{00000000-0005-0000-0000-00006F560000}"/>
    <cellStyle name="Moneda 4 3 2 2 7 2" xfId="36910" xr:uid="{00000000-0005-0000-0000-000070560000}"/>
    <cellStyle name="Moneda 4 3 2 2 7 3" xfId="31768" xr:uid="{00000000-0005-0000-0000-000071560000}"/>
    <cellStyle name="Moneda 4 3 2 2 7 4" xfId="23731" xr:uid="{00000000-0005-0000-0000-000072560000}"/>
    <cellStyle name="Moneda 4 3 2 2 8" xfId="19881" xr:uid="{00000000-0005-0000-0000-000073560000}"/>
    <cellStyle name="Moneda 4 3 2 2 8 2" xfId="37139" xr:uid="{00000000-0005-0000-0000-000074560000}"/>
    <cellStyle name="Moneda 4 3 2 2 8 3" xfId="33070" xr:uid="{00000000-0005-0000-0000-000075560000}"/>
    <cellStyle name="Moneda 4 3 2 2 8 4" xfId="23960" xr:uid="{00000000-0005-0000-0000-000076560000}"/>
    <cellStyle name="Moneda 4 3 2 2 9" xfId="24189" xr:uid="{00000000-0005-0000-0000-000077560000}"/>
    <cellStyle name="Moneda 4 3 2 2 9 2" xfId="37368" xr:uid="{00000000-0005-0000-0000-000078560000}"/>
    <cellStyle name="Moneda 4 3 2 20" xfId="34505" xr:uid="{00000000-0005-0000-0000-000079560000}"/>
    <cellStyle name="Moneda 4 3 2 21" xfId="24909" xr:uid="{00000000-0005-0000-0000-00007A560000}"/>
    <cellStyle name="Moneda 4 3 2 22" xfId="21317" xr:uid="{00000000-0005-0000-0000-00007B560000}"/>
    <cellStyle name="Moneda 4 3 2 3" xfId="12035" xr:uid="{00000000-0005-0000-0000-00007C560000}"/>
    <cellStyle name="Moneda 4 3 2 3 10" xfId="25227" xr:uid="{00000000-0005-0000-0000-00007D560000}"/>
    <cellStyle name="Moneda 4 3 2 3 11" xfId="21534" xr:uid="{00000000-0005-0000-0000-00007E560000}"/>
    <cellStyle name="Moneda 4 3 2 3 2" xfId="12976" xr:uid="{00000000-0005-0000-0000-00007F560000}"/>
    <cellStyle name="Moneda 4 3 2 3 2 2" xfId="26167" xr:uid="{00000000-0005-0000-0000-000080560000}"/>
    <cellStyle name="Moneda 4 3 2 3 3" xfId="14025" xr:uid="{00000000-0005-0000-0000-000081560000}"/>
    <cellStyle name="Moneda 4 3 2 3 3 2" xfId="27216" xr:uid="{00000000-0005-0000-0000-000082560000}"/>
    <cellStyle name="Moneda 4 3 2 3 4" xfId="15081" xr:uid="{00000000-0005-0000-0000-000083560000}"/>
    <cellStyle name="Moneda 4 3 2 3 4 2" xfId="28272" xr:uid="{00000000-0005-0000-0000-000084560000}"/>
    <cellStyle name="Moneda 4 3 2 3 5" xfId="16137" xr:uid="{00000000-0005-0000-0000-000085560000}"/>
    <cellStyle name="Moneda 4 3 2 3 5 2" xfId="29328" xr:uid="{00000000-0005-0000-0000-000086560000}"/>
    <cellStyle name="Moneda 4 3 2 3 6" xfId="17418" xr:uid="{00000000-0005-0000-0000-000087560000}"/>
    <cellStyle name="Moneda 4 3 2 3 6 2" xfId="30609" xr:uid="{00000000-0005-0000-0000-000088560000}"/>
    <cellStyle name="Moneda 4 3 2 3 7" xfId="18704" xr:uid="{00000000-0005-0000-0000-000089560000}"/>
    <cellStyle name="Moneda 4 3 2 3 7 2" xfId="31895" xr:uid="{00000000-0005-0000-0000-00008A560000}"/>
    <cellStyle name="Moneda 4 3 2 3 8" xfId="20008" xr:uid="{00000000-0005-0000-0000-00008B560000}"/>
    <cellStyle name="Moneda 4 3 2 3 8 2" xfId="33197" xr:uid="{00000000-0005-0000-0000-00008C560000}"/>
    <cellStyle name="Moneda 4 3 2 3 9" xfId="34722" xr:uid="{00000000-0005-0000-0000-00008D560000}"/>
    <cellStyle name="Moneda 4 3 2 4" xfId="12142" xr:uid="{00000000-0005-0000-0000-00008E560000}"/>
    <cellStyle name="Moneda 4 3 2 4 10" xfId="25334" xr:uid="{00000000-0005-0000-0000-00008F560000}"/>
    <cellStyle name="Moneda 4 3 2 4 11" xfId="21640" xr:uid="{00000000-0005-0000-0000-000090560000}"/>
    <cellStyle name="Moneda 4 3 2 4 2" xfId="13082" xr:uid="{00000000-0005-0000-0000-000091560000}"/>
    <cellStyle name="Moneda 4 3 2 4 2 2" xfId="26273" xr:uid="{00000000-0005-0000-0000-000092560000}"/>
    <cellStyle name="Moneda 4 3 2 4 3" xfId="14131" xr:uid="{00000000-0005-0000-0000-000093560000}"/>
    <cellStyle name="Moneda 4 3 2 4 3 2" xfId="27322" xr:uid="{00000000-0005-0000-0000-000094560000}"/>
    <cellStyle name="Moneda 4 3 2 4 4" xfId="15187" xr:uid="{00000000-0005-0000-0000-000095560000}"/>
    <cellStyle name="Moneda 4 3 2 4 4 2" xfId="28378" xr:uid="{00000000-0005-0000-0000-000096560000}"/>
    <cellStyle name="Moneda 4 3 2 4 5" xfId="16243" xr:uid="{00000000-0005-0000-0000-000097560000}"/>
    <cellStyle name="Moneda 4 3 2 4 5 2" xfId="29434" xr:uid="{00000000-0005-0000-0000-000098560000}"/>
    <cellStyle name="Moneda 4 3 2 4 6" xfId="17524" xr:uid="{00000000-0005-0000-0000-000099560000}"/>
    <cellStyle name="Moneda 4 3 2 4 6 2" xfId="30715" xr:uid="{00000000-0005-0000-0000-00009A560000}"/>
    <cellStyle name="Moneda 4 3 2 4 7" xfId="18810" xr:uid="{00000000-0005-0000-0000-00009B560000}"/>
    <cellStyle name="Moneda 4 3 2 4 7 2" xfId="32001" xr:uid="{00000000-0005-0000-0000-00009C560000}"/>
    <cellStyle name="Moneda 4 3 2 4 8" xfId="20114" xr:uid="{00000000-0005-0000-0000-00009D560000}"/>
    <cellStyle name="Moneda 4 3 2 4 8 2" xfId="33303" xr:uid="{00000000-0005-0000-0000-00009E560000}"/>
    <cellStyle name="Moneda 4 3 2 4 9" xfId="34828" xr:uid="{00000000-0005-0000-0000-00009F560000}"/>
    <cellStyle name="Moneda 4 3 2 5" xfId="12238" xr:uid="{00000000-0005-0000-0000-0000A0560000}"/>
    <cellStyle name="Moneda 4 3 2 5 10" xfId="25430" xr:uid="{00000000-0005-0000-0000-0000A1560000}"/>
    <cellStyle name="Moneda 4 3 2 5 11" xfId="21736" xr:uid="{00000000-0005-0000-0000-0000A2560000}"/>
    <cellStyle name="Moneda 4 3 2 5 2" xfId="13178" xr:uid="{00000000-0005-0000-0000-0000A3560000}"/>
    <cellStyle name="Moneda 4 3 2 5 2 2" xfId="26369" xr:uid="{00000000-0005-0000-0000-0000A4560000}"/>
    <cellStyle name="Moneda 4 3 2 5 3" xfId="14227" xr:uid="{00000000-0005-0000-0000-0000A5560000}"/>
    <cellStyle name="Moneda 4 3 2 5 3 2" xfId="27418" xr:uid="{00000000-0005-0000-0000-0000A6560000}"/>
    <cellStyle name="Moneda 4 3 2 5 4" xfId="15283" xr:uid="{00000000-0005-0000-0000-0000A7560000}"/>
    <cellStyle name="Moneda 4 3 2 5 4 2" xfId="28474" xr:uid="{00000000-0005-0000-0000-0000A8560000}"/>
    <cellStyle name="Moneda 4 3 2 5 5" xfId="16339" xr:uid="{00000000-0005-0000-0000-0000A9560000}"/>
    <cellStyle name="Moneda 4 3 2 5 5 2" xfId="29530" xr:uid="{00000000-0005-0000-0000-0000AA560000}"/>
    <cellStyle name="Moneda 4 3 2 5 6" xfId="17620" xr:uid="{00000000-0005-0000-0000-0000AB560000}"/>
    <cellStyle name="Moneda 4 3 2 5 6 2" xfId="30811" xr:uid="{00000000-0005-0000-0000-0000AC560000}"/>
    <cellStyle name="Moneda 4 3 2 5 7" xfId="18906" xr:uid="{00000000-0005-0000-0000-0000AD560000}"/>
    <cellStyle name="Moneda 4 3 2 5 7 2" xfId="32097" xr:uid="{00000000-0005-0000-0000-0000AE560000}"/>
    <cellStyle name="Moneda 4 3 2 5 8" xfId="20210" xr:uid="{00000000-0005-0000-0000-0000AF560000}"/>
    <cellStyle name="Moneda 4 3 2 5 8 2" xfId="33399" xr:uid="{00000000-0005-0000-0000-0000B0560000}"/>
    <cellStyle name="Moneda 4 3 2 5 9" xfId="34924" xr:uid="{00000000-0005-0000-0000-0000B1560000}"/>
    <cellStyle name="Moneda 4 3 2 6" xfId="12343" xr:uid="{00000000-0005-0000-0000-0000B2560000}"/>
    <cellStyle name="Moneda 4 3 2 6 10" xfId="25535" xr:uid="{00000000-0005-0000-0000-0000B3560000}"/>
    <cellStyle name="Moneda 4 3 2 6 11" xfId="21841" xr:uid="{00000000-0005-0000-0000-0000B4560000}"/>
    <cellStyle name="Moneda 4 3 2 6 2" xfId="13283" xr:uid="{00000000-0005-0000-0000-0000B5560000}"/>
    <cellStyle name="Moneda 4 3 2 6 2 2" xfId="26474" xr:uid="{00000000-0005-0000-0000-0000B6560000}"/>
    <cellStyle name="Moneda 4 3 2 6 3" xfId="14332" xr:uid="{00000000-0005-0000-0000-0000B7560000}"/>
    <cellStyle name="Moneda 4 3 2 6 3 2" xfId="27523" xr:uid="{00000000-0005-0000-0000-0000B8560000}"/>
    <cellStyle name="Moneda 4 3 2 6 4" xfId="15388" xr:uid="{00000000-0005-0000-0000-0000B9560000}"/>
    <cellStyle name="Moneda 4 3 2 6 4 2" xfId="28579" xr:uid="{00000000-0005-0000-0000-0000BA560000}"/>
    <cellStyle name="Moneda 4 3 2 6 5" xfId="16444" xr:uid="{00000000-0005-0000-0000-0000BB560000}"/>
    <cellStyle name="Moneda 4 3 2 6 5 2" xfId="29635" xr:uid="{00000000-0005-0000-0000-0000BC560000}"/>
    <cellStyle name="Moneda 4 3 2 6 6" xfId="17725" xr:uid="{00000000-0005-0000-0000-0000BD560000}"/>
    <cellStyle name="Moneda 4 3 2 6 6 2" xfId="30916" xr:uid="{00000000-0005-0000-0000-0000BE560000}"/>
    <cellStyle name="Moneda 4 3 2 6 7" xfId="19011" xr:uid="{00000000-0005-0000-0000-0000BF560000}"/>
    <cellStyle name="Moneda 4 3 2 6 7 2" xfId="32202" xr:uid="{00000000-0005-0000-0000-0000C0560000}"/>
    <cellStyle name="Moneda 4 3 2 6 8" xfId="20315" xr:uid="{00000000-0005-0000-0000-0000C1560000}"/>
    <cellStyle name="Moneda 4 3 2 6 8 2" xfId="33504" xr:uid="{00000000-0005-0000-0000-0000C2560000}"/>
    <cellStyle name="Moneda 4 3 2 6 9" xfId="35029" xr:uid="{00000000-0005-0000-0000-0000C3560000}"/>
    <cellStyle name="Moneda 4 3 2 7" xfId="12508" xr:uid="{00000000-0005-0000-0000-0000C4560000}"/>
    <cellStyle name="Moneda 4 3 2 7 10" xfId="25700" xr:uid="{00000000-0005-0000-0000-0000C5560000}"/>
    <cellStyle name="Moneda 4 3 2 7 11" xfId="22002" xr:uid="{00000000-0005-0000-0000-0000C6560000}"/>
    <cellStyle name="Moneda 4 3 2 7 2" xfId="13444" xr:uid="{00000000-0005-0000-0000-0000C7560000}"/>
    <cellStyle name="Moneda 4 3 2 7 2 2" xfId="26635" xr:uid="{00000000-0005-0000-0000-0000C8560000}"/>
    <cellStyle name="Moneda 4 3 2 7 3" xfId="14493" xr:uid="{00000000-0005-0000-0000-0000C9560000}"/>
    <cellStyle name="Moneda 4 3 2 7 3 2" xfId="27684" xr:uid="{00000000-0005-0000-0000-0000CA560000}"/>
    <cellStyle name="Moneda 4 3 2 7 4" xfId="15549" xr:uid="{00000000-0005-0000-0000-0000CB560000}"/>
    <cellStyle name="Moneda 4 3 2 7 4 2" xfId="28740" xr:uid="{00000000-0005-0000-0000-0000CC560000}"/>
    <cellStyle name="Moneda 4 3 2 7 5" xfId="16605" xr:uid="{00000000-0005-0000-0000-0000CD560000}"/>
    <cellStyle name="Moneda 4 3 2 7 5 2" xfId="29796" xr:uid="{00000000-0005-0000-0000-0000CE560000}"/>
    <cellStyle name="Moneda 4 3 2 7 6" xfId="17886" xr:uid="{00000000-0005-0000-0000-0000CF560000}"/>
    <cellStyle name="Moneda 4 3 2 7 6 2" xfId="31077" xr:uid="{00000000-0005-0000-0000-0000D0560000}"/>
    <cellStyle name="Moneda 4 3 2 7 7" xfId="19172" xr:uid="{00000000-0005-0000-0000-0000D1560000}"/>
    <cellStyle name="Moneda 4 3 2 7 7 2" xfId="32363" xr:uid="{00000000-0005-0000-0000-0000D2560000}"/>
    <cellStyle name="Moneda 4 3 2 7 8" xfId="20476" xr:uid="{00000000-0005-0000-0000-0000D3560000}"/>
    <cellStyle name="Moneda 4 3 2 7 8 2" xfId="33665" xr:uid="{00000000-0005-0000-0000-0000D4560000}"/>
    <cellStyle name="Moneda 4 3 2 7 9" xfId="35190" xr:uid="{00000000-0005-0000-0000-0000D5560000}"/>
    <cellStyle name="Moneda 4 3 2 8" xfId="12622" xr:uid="{00000000-0005-0000-0000-0000D6560000}"/>
    <cellStyle name="Moneda 4 3 2 8 10" xfId="25814" xr:uid="{00000000-0005-0000-0000-0000D7560000}"/>
    <cellStyle name="Moneda 4 3 2 8 11" xfId="22116" xr:uid="{00000000-0005-0000-0000-0000D8560000}"/>
    <cellStyle name="Moneda 4 3 2 8 2" xfId="13558" xr:uid="{00000000-0005-0000-0000-0000D9560000}"/>
    <cellStyle name="Moneda 4 3 2 8 2 2" xfId="26749" xr:uid="{00000000-0005-0000-0000-0000DA560000}"/>
    <cellStyle name="Moneda 4 3 2 8 3" xfId="14607" xr:uid="{00000000-0005-0000-0000-0000DB560000}"/>
    <cellStyle name="Moneda 4 3 2 8 3 2" xfId="27798" xr:uid="{00000000-0005-0000-0000-0000DC560000}"/>
    <cellStyle name="Moneda 4 3 2 8 4" xfId="15663" xr:uid="{00000000-0005-0000-0000-0000DD560000}"/>
    <cellStyle name="Moneda 4 3 2 8 4 2" xfId="28854" xr:uid="{00000000-0005-0000-0000-0000DE560000}"/>
    <cellStyle name="Moneda 4 3 2 8 5" xfId="16719" xr:uid="{00000000-0005-0000-0000-0000DF560000}"/>
    <cellStyle name="Moneda 4 3 2 8 5 2" xfId="29910" xr:uid="{00000000-0005-0000-0000-0000E0560000}"/>
    <cellStyle name="Moneda 4 3 2 8 6" xfId="18000" xr:uid="{00000000-0005-0000-0000-0000E1560000}"/>
    <cellStyle name="Moneda 4 3 2 8 6 2" xfId="31191" xr:uid="{00000000-0005-0000-0000-0000E2560000}"/>
    <cellStyle name="Moneda 4 3 2 8 7" xfId="19286" xr:uid="{00000000-0005-0000-0000-0000E3560000}"/>
    <cellStyle name="Moneda 4 3 2 8 7 2" xfId="32477" xr:uid="{00000000-0005-0000-0000-0000E4560000}"/>
    <cellStyle name="Moneda 4 3 2 8 8" xfId="20590" xr:uid="{00000000-0005-0000-0000-0000E5560000}"/>
    <cellStyle name="Moneda 4 3 2 8 8 2" xfId="33779" xr:uid="{00000000-0005-0000-0000-0000E6560000}"/>
    <cellStyle name="Moneda 4 3 2 8 9" xfId="35304" xr:uid="{00000000-0005-0000-0000-0000E7560000}"/>
    <cellStyle name="Moneda 4 3 2 9" xfId="13709" xr:uid="{00000000-0005-0000-0000-0000E8560000}"/>
    <cellStyle name="Moneda 4 3 2 9 10" xfId="22267" xr:uid="{00000000-0005-0000-0000-0000E9560000}"/>
    <cellStyle name="Moneda 4 3 2 9 2" xfId="14758" xr:uid="{00000000-0005-0000-0000-0000EA560000}"/>
    <cellStyle name="Moneda 4 3 2 9 2 2" xfId="27949" xr:uid="{00000000-0005-0000-0000-0000EB560000}"/>
    <cellStyle name="Moneda 4 3 2 9 3" xfId="15814" xr:uid="{00000000-0005-0000-0000-0000EC560000}"/>
    <cellStyle name="Moneda 4 3 2 9 3 2" xfId="29005" xr:uid="{00000000-0005-0000-0000-0000ED560000}"/>
    <cellStyle name="Moneda 4 3 2 9 4" xfId="16870" xr:uid="{00000000-0005-0000-0000-0000EE560000}"/>
    <cellStyle name="Moneda 4 3 2 9 4 2" xfId="30061" xr:uid="{00000000-0005-0000-0000-0000EF560000}"/>
    <cellStyle name="Moneda 4 3 2 9 5" xfId="18151" xr:uid="{00000000-0005-0000-0000-0000F0560000}"/>
    <cellStyle name="Moneda 4 3 2 9 5 2" xfId="31342" xr:uid="{00000000-0005-0000-0000-0000F1560000}"/>
    <cellStyle name="Moneda 4 3 2 9 6" xfId="19437" xr:uid="{00000000-0005-0000-0000-0000F2560000}"/>
    <cellStyle name="Moneda 4 3 2 9 6 2" xfId="32628" xr:uid="{00000000-0005-0000-0000-0000F3560000}"/>
    <cellStyle name="Moneda 4 3 2 9 7" xfId="20741" xr:uid="{00000000-0005-0000-0000-0000F4560000}"/>
    <cellStyle name="Moneda 4 3 2 9 7 2" xfId="33930" xr:uid="{00000000-0005-0000-0000-0000F5560000}"/>
    <cellStyle name="Moneda 4 3 2 9 8" xfId="35455" xr:uid="{00000000-0005-0000-0000-0000F6560000}"/>
    <cellStyle name="Moneda 4 3 2 9 9" xfId="26900" xr:uid="{00000000-0005-0000-0000-0000F7560000}"/>
    <cellStyle name="Moneda 4 3 20" xfId="24016" xr:uid="{00000000-0005-0000-0000-0000F8560000}"/>
    <cellStyle name="Moneda 4 3 20 2" xfId="37195" xr:uid="{00000000-0005-0000-0000-0000F9560000}"/>
    <cellStyle name="Moneda 4 3 21" xfId="24245" xr:uid="{00000000-0005-0000-0000-0000FA560000}"/>
    <cellStyle name="Moneda 4 3 21 2" xfId="37424" xr:uid="{00000000-0005-0000-0000-0000FB560000}"/>
    <cellStyle name="Moneda 4 3 22" xfId="24496" xr:uid="{00000000-0005-0000-0000-0000FC560000}"/>
    <cellStyle name="Moneda 4 3 22 2" xfId="37675" xr:uid="{00000000-0005-0000-0000-0000FD560000}"/>
    <cellStyle name="Moneda 4 3 23" xfId="34473" xr:uid="{00000000-0005-0000-0000-0000FE560000}"/>
    <cellStyle name="Moneda 4 3 24" xfId="24874" xr:uid="{00000000-0005-0000-0000-0000FF560000}"/>
    <cellStyle name="Moneda 4 3 25" xfId="21285" xr:uid="{00000000-0005-0000-0000-000000570000}"/>
    <cellStyle name="Moneda 4 3 3" xfId="9316" xr:uid="{00000000-0005-0000-0000-000001570000}"/>
    <cellStyle name="Moneda 4 3 3 10" xfId="14982" xr:uid="{00000000-0005-0000-0000-000002570000}"/>
    <cellStyle name="Moneda 4 3 3 10 2" xfId="36029" xr:uid="{00000000-0005-0000-0000-000003570000}"/>
    <cellStyle name="Moneda 4 3 3 10 3" xfId="28173" xr:uid="{00000000-0005-0000-0000-000004570000}"/>
    <cellStyle name="Moneda 4 3 3 10 4" xfId="22841" xr:uid="{00000000-0005-0000-0000-000005570000}"/>
    <cellStyle name="Moneda 4 3 3 11" xfId="16038" xr:uid="{00000000-0005-0000-0000-000006570000}"/>
    <cellStyle name="Moneda 4 3 3 11 2" xfId="36259" xr:uid="{00000000-0005-0000-0000-000007570000}"/>
    <cellStyle name="Moneda 4 3 3 11 3" xfId="29229" xr:uid="{00000000-0005-0000-0000-000008570000}"/>
    <cellStyle name="Moneda 4 3 3 11 4" xfId="23071" xr:uid="{00000000-0005-0000-0000-000009570000}"/>
    <cellStyle name="Moneda 4 3 3 12" xfId="17319" xr:uid="{00000000-0005-0000-0000-00000A570000}"/>
    <cellStyle name="Moneda 4 3 3 12 2" xfId="36514" xr:uid="{00000000-0005-0000-0000-00000B570000}"/>
    <cellStyle name="Moneda 4 3 3 12 3" xfId="30510" xr:uid="{00000000-0005-0000-0000-00000C570000}"/>
    <cellStyle name="Moneda 4 3 3 12 4" xfId="23335" xr:uid="{00000000-0005-0000-0000-00000D570000}"/>
    <cellStyle name="Moneda 4 3 3 13" xfId="18605" xr:uid="{00000000-0005-0000-0000-00000E570000}"/>
    <cellStyle name="Moneda 4 3 3 13 2" xfId="36769" xr:uid="{00000000-0005-0000-0000-00000F570000}"/>
    <cellStyle name="Moneda 4 3 3 13 3" xfId="31796" xr:uid="{00000000-0005-0000-0000-000010570000}"/>
    <cellStyle name="Moneda 4 3 3 13 4" xfId="23590" xr:uid="{00000000-0005-0000-0000-000011570000}"/>
    <cellStyle name="Moneda 4 3 3 14" xfId="19909" xr:uid="{00000000-0005-0000-0000-000012570000}"/>
    <cellStyle name="Moneda 4 3 3 14 2" xfId="36998" xr:uid="{00000000-0005-0000-0000-000013570000}"/>
    <cellStyle name="Moneda 4 3 3 14 3" xfId="33098" xr:uid="{00000000-0005-0000-0000-000014570000}"/>
    <cellStyle name="Moneda 4 3 3 14 4" xfId="23819" xr:uid="{00000000-0005-0000-0000-000015570000}"/>
    <cellStyle name="Moneda 4 3 3 15" xfId="24048" xr:uid="{00000000-0005-0000-0000-000016570000}"/>
    <cellStyle name="Moneda 4 3 3 15 2" xfId="37227" xr:uid="{00000000-0005-0000-0000-000017570000}"/>
    <cellStyle name="Moneda 4 3 3 16" xfId="24277" xr:uid="{00000000-0005-0000-0000-000018570000}"/>
    <cellStyle name="Moneda 4 3 3 16 2" xfId="37456" xr:uid="{00000000-0005-0000-0000-000019570000}"/>
    <cellStyle name="Moneda 4 3 3 17" xfId="24528" xr:uid="{00000000-0005-0000-0000-00001A570000}"/>
    <cellStyle name="Moneda 4 3 3 17 2" xfId="37707" xr:uid="{00000000-0005-0000-0000-00001B570000}"/>
    <cellStyle name="Moneda 4 3 3 18" xfId="34623" xr:uid="{00000000-0005-0000-0000-00001C570000}"/>
    <cellStyle name="Moneda 4 3 3 19" xfId="25122" xr:uid="{00000000-0005-0000-0000-00001D570000}"/>
    <cellStyle name="Moneda 4 3 3 2" xfId="12110" xr:uid="{00000000-0005-0000-0000-00001E570000}"/>
    <cellStyle name="Moneda 4 3 3 2 10" xfId="24386" xr:uid="{00000000-0005-0000-0000-00001F570000}"/>
    <cellStyle name="Moneda 4 3 3 2 10 2" xfId="37565" xr:uid="{00000000-0005-0000-0000-000020570000}"/>
    <cellStyle name="Moneda 4 3 3 2 11" xfId="24637" xr:uid="{00000000-0005-0000-0000-000021570000}"/>
    <cellStyle name="Moneda 4 3 3 2 11 2" xfId="37816" xr:uid="{00000000-0005-0000-0000-000022570000}"/>
    <cellStyle name="Moneda 4 3 3 2 12" xfId="34796" xr:uid="{00000000-0005-0000-0000-000023570000}"/>
    <cellStyle name="Moneda 4 3 3 2 13" xfId="25302" xr:uid="{00000000-0005-0000-0000-000024570000}"/>
    <cellStyle name="Moneda 4 3 3 2 14" xfId="21608" xr:uid="{00000000-0005-0000-0000-000025570000}"/>
    <cellStyle name="Moneda 4 3 3 2 2" xfId="13050" xr:uid="{00000000-0005-0000-0000-000026570000}"/>
    <cellStyle name="Moneda 4 3 3 2 2 2" xfId="17069" xr:uid="{00000000-0005-0000-0000-000027570000}"/>
    <cellStyle name="Moneda 4 3 3 2 2 2 2" xfId="30260" xr:uid="{00000000-0005-0000-0000-000028570000}"/>
    <cellStyle name="Moneda 4 3 3 2 2 3" xfId="18349" xr:uid="{00000000-0005-0000-0000-000029570000}"/>
    <cellStyle name="Moneda 4 3 3 2 2 3 2" xfId="31540" xr:uid="{00000000-0005-0000-0000-00002A570000}"/>
    <cellStyle name="Moneda 4 3 3 2 2 4" xfId="19635" xr:uid="{00000000-0005-0000-0000-00002B570000}"/>
    <cellStyle name="Moneda 4 3 3 2 2 4 2" xfId="32826" xr:uid="{00000000-0005-0000-0000-00002C570000}"/>
    <cellStyle name="Moneda 4 3 3 2 2 5" xfId="20939" xr:uid="{00000000-0005-0000-0000-00002D570000}"/>
    <cellStyle name="Moneda 4 3 3 2 2 5 2" xfId="34128" xr:uid="{00000000-0005-0000-0000-00002E570000}"/>
    <cellStyle name="Moneda 4 3 3 2 2 6" xfId="35653" xr:uid="{00000000-0005-0000-0000-00002F570000}"/>
    <cellStyle name="Moneda 4 3 3 2 2 7" xfId="26241" xr:uid="{00000000-0005-0000-0000-000030570000}"/>
    <cellStyle name="Moneda 4 3 3 2 2 8" xfId="22465" xr:uid="{00000000-0005-0000-0000-000031570000}"/>
    <cellStyle name="Moneda 4 3 3 2 3" xfId="14099" xr:uid="{00000000-0005-0000-0000-000032570000}"/>
    <cellStyle name="Moneda 4 3 3 2 3 2" xfId="21184" xr:uid="{00000000-0005-0000-0000-000033570000}"/>
    <cellStyle name="Moneda 4 3 3 2 3 2 2" xfId="34373" xr:uid="{00000000-0005-0000-0000-000034570000}"/>
    <cellStyle name="Moneda 4 3 3 2 3 3" xfId="35898" xr:uid="{00000000-0005-0000-0000-000035570000}"/>
    <cellStyle name="Moneda 4 3 3 2 3 4" xfId="27290" xr:uid="{00000000-0005-0000-0000-000036570000}"/>
    <cellStyle name="Moneda 4 3 3 2 3 5" xfId="22710" xr:uid="{00000000-0005-0000-0000-000037570000}"/>
    <cellStyle name="Moneda 4 3 3 2 4" xfId="15155" xr:uid="{00000000-0005-0000-0000-000038570000}"/>
    <cellStyle name="Moneda 4 3 3 2 4 2" xfId="36138" xr:uid="{00000000-0005-0000-0000-000039570000}"/>
    <cellStyle name="Moneda 4 3 3 2 4 3" xfId="28346" xr:uid="{00000000-0005-0000-0000-00003A570000}"/>
    <cellStyle name="Moneda 4 3 3 2 4 4" xfId="22950" xr:uid="{00000000-0005-0000-0000-00003B570000}"/>
    <cellStyle name="Moneda 4 3 3 2 5" xfId="16211" xr:uid="{00000000-0005-0000-0000-00003C570000}"/>
    <cellStyle name="Moneda 4 3 3 2 5 2" xfId="36368" xr:uid="{00000000-0005-0000-0000-00003D570000}"/>
    <cellStyle name="Moneda 4 3 3 2 5 3" xfId="29402" xr:uid="{00000000-0005-0000-0000-00003E570000}"/>
    <cellStyle name="Moneda 4 3 3 2 5 4" xfId="23180" xr:uid="{00000000-0005-0000-0000-00003F570000}"/>
    <cellStyle name="Moneda 4 3 3 2 6" xfId="17492" xr:uid="{00000000-0005-0000-0000-000040570000}"/>
    <cellStyle name="Moneda 4 3 3 2 6 2" xfId="36623" xr:uid="{00000000-0005-0000-0000-000041570000}"/>
    <cellStyle name="Moneda 4 3 3 2 6 3" xfId="30683" xr:uid="{00000000-0005-0000-0000-000042570000}"/>
    <cellStyle name="Moneda 4 3 3 2 6 4" xfId="23444" xr:uid="{00000000-0005-0000-0000-000043570000}"/>
    <cellStyle name="Moneda 4 3 3 2 7" xfId="18778" xr:uid="{00000000-0005-0000-0000-000044570000}"/>
    <cellStyle name="Moneda 4 3 3 2 7 2" xfId="36878" xr:uid="{00000000-0005-0000-0000-000045570000}"/>
    <cellStyle name="Moneda 4 3 3 2 7 3" xfId="31969" xr:uid="{00000000-0005-0000-0000-000046570000}"/>
    <cellStyle name="Moneda 4 3 3 2 7 4" xfId="23699" xr:uid="{00000000-0005-0000-0000-000047570000}"/>
    <cellStyle name="Moneda 4 3 3 2 8" xfId="20082" xr:uid="{00000000-0005-0000-0000-000048570000}"/>
    <cellStyle name="Moneda 4 3 3 2 8 2" xfId="37107" xr:uid="{00000000-0005-0000-0000-000049570000}"/>
    <cellStyle name="Moneda 4 3 3 2 8 3" xfId="33271" xr:uid="{00000000-0005-0000-0000-00004A570000}"/>
    <cellStyle name="Moneda 4 3 3 2 8 4" xfId="23928" xr:uid="{00000000-0005-0000-0000-00004B570000}"/>
    <cellStyle name="Moneda 4 3 3 2 9" xfId="24157" xr:uid="{00000000-0005-0000-0000-00004C570000}"/>
    <cellStyle name="Moneda 4 3 3 2 9 2" xfId="37336" xr:uid="{00000000-0005-0000-0000-00004D570000}"/>
    <cellStyle name="Moneda 4 3 3 20" xfId="21435" xr:uid="{00000000-0005-0000-0000-00004E570000}"/>
    <cellStyle name="Moneda 4 3 3 3" xfId="12206" xr:uid="{00000000-0005-0000-0000-00004F570000}"/>
    <cellStyle name="Moneda 4 3 3 3 10" xfId="25398" xr:uid="{00000000-0005-0000-0000-000050570000}"/>
    <cellStyle name="Moneda 4 3 3 3 11" xfId="21704" xr:uid="{00000000-0005-0000-0000-000051570000}"/>
    <cellStyle name="Moneda 4 3 3 3 2" xfId="13146" xr:uid="{00000000-0005-0000-0000-000052570000}"/>
    <cellStyle name="Moneda 4 3 3 3 2 2" xfId="26337" xr:uid="{00000000-0005-0000-0000-000053570000}"/>
    <cellStyle name="Moneda 4 3 3 3 3" xfId="14195" xr:uid="{00000000-0005-0000-0000-000054570000}"/>
    <cellStyle name="Moneda 4 3 3 3 3 2" xfId="27386" xr:uid="{00000000-0005-0000-0000-000055570000}"/>
    <cellStyle name="Moneda 4 3 3 3 4" xfId="15251" xr:uid="{00000000-0005-0000-0000-000056570000}"/>
    <cellStyle name="Moneda 4 3 3 3 4 2" xfId="28442" xr:uid="{00000000-0005-0000-0000-000057570000}"/>
    <cellStyle name="Moneda 4 3 3 3 5" xfId="16307" xr:uid="{00000000-0005-0000-0000-000058570000}"/>
    <cellStyle name="Moneda 4 3 3 3 5 2" xfId="29498" xr:uid="{00000000-0005-0000-0000-000059570000}"/>
    <cellStyle name="Moneda 4 3 3 3 6" xfId="17588" xr:uid="{00000000-0005-0000-0000-00005A570000}"/>
    <cellStyle name="Moneda 4 3 3 3 6 2" xfId="30779" xr:uid="{00000000-0005-0000-0000-00005B570000}"/>
    <cellStyle name="Moneda 4 3 3 3 7" xfId="18874" xr:uid="{00000000-0005-0000-0000-00005C570000}"/>
    <cellStyle name="Moneda 4 3 3 3 7 2" xfId="32065" xr:uid="{00000000-0005-0000-0000-00005D570000}"/>
    <cellStyle name="Moneda 4 3 3 3 8" xfId="20178" xr:uid="{00000000-0005-0000-0000-00005E570000}"/>
    <cellStyle name="Moneda 4 3 3 3 8 2" xfId="33367" xr:uid="{00000000-0005-0000-0000-00005F570000}"/>
    <cellStyle name="Moneda 4 3 3 3 9" xfId="34892" xr:uid="{00000000-0005-0000-0000-000060570000}"/>
    <cellStyle name="Moneda 4 3 3 4" xfId="12311" xr:uid="{00000000-0005-0000-0000-000061570000}"/>
    <cellStyle name="Moneda 4 3 3 4 10" xfId="25503" xr:uid="{00000000-0005-0000-0000-000062570000}"/>
    <cellStyle name="Moneda 4 3 3 4 11" xfId="21809" xr:uid="{00000000-0005-0000-0000-000063570000}"/>
    <cellStyle name="Moneda 4 3 3 4 2" xfId="13251" xr:uid="{00000000-0005-0000-0000-000064570000}"/>
    <cellStyle name="Moneda 4 3 3 4 2 2" xfId="26442" xr:uid="{00000000-0005-0000-0000-000065570000}"/>
    <cellStyle name="Moneda 4 3 3 4 3" xfId="14300" xr:uid="{00000000-0005-0000-0000-000066570000}"/>
    <cellStyle name="Moneda 4 3 3 4 3 2" xfId="27491" xr:uid="{00000000-0005-0000-0000-000067570000}"/>
    <cellStyle name="Moneda 4 3 3 4 4" xfId="15356" xr:uid="{00000000-0005-0000-0000-000068570000}"/>
    <cellStyle name="Moneda 4 3 3 4 4 2" xfId="28547" xr:uid="{00000000-0005-0000-0000-000069570000}"/>
    <cellStyle name="Moneda 4 3 3 4 5" xfId="16412" xr:uid="{00000000-0005-0000-0000-00006A570000}"/>
    <cellStyle name="Moneda 4 3 3 4 5 2" xfId="29603" xr:uid="{00000000-0005-0000-0000-00006B570000}"/>
    <cellStyle name="Moneda 4 3 3 4 6" xfId="17693" xr:uid="{00000000-0005-0000-0000-00006C570000}"/>
    <cellStyle name="Moneda 4 3 3 4 6 2" xfId="30884" xr:uid="{00000000-0005-0000-0000-00006D570000}"/>
    <cellStyle name="Moneda 4 3 3 4 7" xfId="18979" xr:uid="{00000000-0005-0000-0000-00006E570000}"/>
    <cellStyle name="Moneda 4 3 3 4 7 2" xfId="32170" xr:uid="{00000000-0005-0000-0000-00006F570000}"/>
    <cellStyle name="Moneda 4 3 3 4 8" xfId="20283" xr:uid="{00000000-0005-0000-0000-000070570000}"/>
    <cellStyle name="Moneda 4 3 3 4 8 2" xfId="33472" xr:uid="{00000000-0005-0000-0000-000071570000}"/>
    <cellStyle name="Moneda 4 3 3 4 9" xfId="34997" xr:uid="{00000000-0005-0000-0000-000072570000}"/>
    <cellStyle name="Moneda 4 3 3 5" xfId="12476" xr:uid="{00000000-0005-0000-0000-000073570000}"/>
    <cellStyle name="Moneda 4 3 3 5 10" xfId="25668" xr:uid="{00000000-0005-0000-0000-000074570000}"/>
    <cellStyle name="Moneda 4 3 3 5 11" xfId="21970" xr:uid="{00000000-0005-0000-0000-000075570000}"/>
    <cellStyle name="Moneda 4 3 3 5 2" xfId="13412" xr:uid="{00000000-0005-0000-0000-000076570000}"/>
    <cellStyle name="Moneda 4 3 3 5 2 2" xfId="26603" xr:uid="{00000000-0005-0000-0000-000077570000}"/>
    <cellStyle name="Moneda 4 3 3 5 3" xfId="14461" xr:uid="{00000000-0005-0000-0000-000078570000}"/>
    <cellStyle name="Moneda 4 3 3 5 3 2" xfId="27652" xr:uid="{00000000-0005-0000-0000-000079570000}"/>
    <cellStyle name="Moneda 4 3 3 5 4" xfId="15517" xr:uid="{00000000-0005-0000-0000-00007A570000}"/>
    <cellStyle name="Moneda 4 3 3 5 4 2" xfId="28708" xr:uid="{00000000-0005-0000-0000-00007B570000}"/>
    <cellStyle name="Moneda 4 3 3 5 5" xfId="16573" xr:uid="{00000000-0005-0000-0000-00007C570000}"/>
    <cellStyle name="Moneda 4 3 3 5 5 2" xfId="29764" xr:uid="{00000000-0005-0000-0000-00007D570000}"/>
    <cellStyle name="Moneda 4 3 3 5 6" xfId="17854" xr:uid="{00000000-0005-0000-0000-00007E570000}"/>
    <cellStyle name="Moneda 4 3 3 5 6 2" xfId="31045" xr:uid="{00000000-0005-0000-0000-00007F570000}"/>
    <cellStyle name="Moneda 4 3 3 5 7" xfId="19140" xr:uid="{00000000-0005-0000-0000-000080570000}"/>
    <cellStyle name="Moneda 4 3 3 5 7 2" xfId="32331" xr:uid="{00000000-0005-0000-0000-000081570000}"/>
    <cellStyle name="Moneda 4 3 3 5 8" xfId="20444" xr:uid="{00000000-0005-0000-0000-000082570000}"/>
    <cellStyle name="Moneda 4 3 3 5 8 2" xfId="33633" xr:uid="{00000000-0005-0000-0000-000083570000}"/>
    <cellStyle name="Moneda 4 3 3 5 9" xfId="35158" xr:uid="{00000000-0005-0000-0000-000084570000}"/>
    <cellStyle name="Moneda 4 3 3 6" xfId="12590" xr:uid="{00000000-0005-0000-0000-000085570000}"/>
    <cellStyle name="Moneda 4 3 3 6 10" xfId="25782" xr:uid="{00000000-0005-0000-0000-000086570000}"/>
    <cellStyle name="Moneda 4 3 3 6 11" xfId="22084" xr:uid="{00000000-0005-0000-0000-000087570000}"/>
    <cellStyle name="Moneda 4 3 3 6 2" xfId="13526" xr:uid="{00000000-0005-0000-0000-000088570000}"/>
    <cellStyle name="Moneda 4 3 3 6 2 2" xfId="26717" xr:uid="{00000000-0005-0000-0000-000089570000}"/>
    <cellStyle name="Moneda 4 3 3 6 3" xfId="14575" xr:uid="{00000000-0005-0000-0000-00008A570000}"/>
    <cellStyle name="Moneda 4 3 3 6 3 2" xfId="27766" xr:uid="{00000000-0005-0000-0000-00008B570000}"/>
    <cellStyle name="Moneda 4 3 3 6 4" xfId="15631" xr:uid="{00000000-0005-0000-0000-00008C570000}"/>
    <cellStyle name="Moneda 4 3 3 6 4 2" xfId="28822" xr:uid="{00000000-0005-0000-0000-00008D570000}"/>
    <cellStyle name="Moneda 4 3 3 6 5" xfId="16687" xr:uid="{00000000-0005-0000-0000-00008E570000}"/>
    <cellStyle name="Moneda 4 3 3 6 5 2" xfId="29878" xr:uid="{00000000-0005-0000-0000-00008F570000}"/>
    <cellStyle name="Moneda 4 3 3 6 6" xfId="17968" xr:uid="{00000000-0005-0000-0000-000090570000}"/>
    <cellStyle name="Moneda 4 3 3 6 6 2" xfId="31159" xr:uid="{00000000-0005-0000-0000-000091570000}"/>
    <cellStyle name="Moneda 4 3 3 6 7" xfId="19254" xr:uid="{00000000-0005-0000-0000-000092570000}"/>
    <cellStyle name="Moneda 4 3 3 6 7 2" xfId="32445" xr:uid="{00000000-0005-0000-0000-000093570000}"/>
    <cellStyle name="Moneda 4 3 3 6 8" xfId="20558" xr:uid="{00000000-0005-0000-0000-000094570000}"/>
    <cellStyle name="Moneda 4 3 3 6 8 2" xfId="33747" xr:uid="{00000000-0005-0000-0000-000095570000}"/>
    <cellStyle name="Moneda 4 3 3 6 9" xfId="35272" xr:uid="{00000000-0005-0000-0000-000096570000}"/>
    <cellStyle name="Moneda 4 3 3 7" xfId="13677" xr:uid="{00000000-0005-0000-0000-000097570000}"/>
    <cellStyle name="Moneda 4 3 3 7 10" xfId="22235" xr:uid="{00000000-0005-0000-0000-000098570000}"/>
    <cellStyle name="Moneda 4 3 3 7 2" xfId="14726" xr:uid="{00000000-0005-0000-0000-000099570000}"/>
    <cellStyle name="Moneda 4 3 3 7 2 2" xfId="27917" xr:uid="{00000000-0005-0000-0000-00009A570000}"/>
    <cellStyle name="Moneda 4 3 3 7 3" xfId="15782" xr:uid="{00000000-0005-0000-0000-00009B570000}"/>
    <cellStyle name="Moneda 4 3 3 7 3 2" xfId="28973" xr:uid="{00000000-0005-0000-0000-00009C570000}"/>
    <cellStyle name="Moneda 4 3 3 7 4" xfId="16838" xr:uid="{00000000-0005-0000-0000-00009D570000}"/>
    <cellStyle name="Moneda 4 3 3 7 4 2" xfId="30029" xr:uid="{00000000-0005-0000-0000-00009E570000}"/>
    <cellStyle name="Moneda 4 3 3 7 5" xfId="18119" xr:uid="{00000000-0005-0000-0000-00009F570000}"/>
    <cellStyle name="Moneda 4 3 3 7 5 2" xfId="31310" xr:uid="{00000000-0005-0000-0000-0000A0570000}"/>
    <cellStyle name="Moneda 4 3 3 7 6" xfId="19405" xr:uid="{00000000-0005-0000-0000-0000A1570000}"/>
    <cellStyle name="Moneda 4 3 3 7 6 2" xfId="32596" xr:uid="{00000000-0005-0000-0000-0000A2570000}"/>
    <cellStyle name="Moneda 4 3 3 7 7" xfId="20709" xr:uid="{00000000-0005-0000-0000-0000A3570000}"/>
    <cellStyle name="Moneda 4 3 3 7 7 2" xfId="33898" xr:uid="{00000000-0005-0000-0000-0000A4570000}"/>
    <cellStyle name="Moneda 4 3 3 7 8" xfId="35423" xr:uid="{00000000-0005-0000-0000-0000A5570000}"/>
    <cellStyle name="Moneda 4 3 3 7 9" xfId="26868" xr:uid="{00000000-0005-0000-0000-0000A6570000}"/>
    <cellStyle name="Moneda 4 3 3 8" xfId="12877" xr:uid="{00000000-0005-0000-0000-0000A7570000}"/>
    <cellStyle name="Moneda 4 3 3 8 2" xfId="16960" xr:uid="{00000000-0005-0000-0000-0000A8570000}"/>
    <cellStyle name="Moneda 4 3 3 8 2 2" xfId="30151" xr:uid="{00000000-0005-0000-0000-0000A9570000}"/>
    <cellStyle name="Moneda 4 3 3 8 3" xfId="18240" xr:uid="{00000000-0005-0000-0000-0000AA570000}"/>
    <cellStyle name="Moneda 4 3 3 8 3 2" xfId="31431" xr:uid="{00000000-0005-0000-0000-0000AB570000}"/>
    <cellStyle name="Moneda 4 3 3 8 4" xfId="19526" xr:uid="{00000000-0005-0000-0000-0000AC570000}"/>
    <cellStyle name="Moneda 4 3 3 8 4 2" xfId="32717" xr:uid="{00000000-0005-0000-0000-0000AD570000}"/>
    <cellStyle name="Moneda 4 3 3 8 5" xfId="20830" xr:uid="{00000000-0005-0000-0000-0000AE570000}"/>
    <cellStyle name="Moneda 4 3 3 8 5 2" xfId="34019" xr:uid="{00000000-0005-0000-0000-0000AF570000}"/>
    <cellStyle name="Moneda 4 3 3 8 6" xfId="35544" xr:uid="{00000000-0005-0000-0000-0000B0570000}"/>
    <cellStyle name="Moneda 4 3 3 8 7" xfId="26068" xr:uid="{00000000-0005-0000-0000-0000B1570000}"/>
    <cellStyle name="Moneda 4 3 3 8 8" xfId="22356" xr:uid="{00000000-0005-0000-0000-0000B2570000}"/>
    <cellStyle name="Moneda 4 3 3 9" xfId="13926" xr:uid="{00000000-0005-0000-0000-0000B3570000}"/>
    <cellStyle name="Moneda 4 3 3 9 2" xfId="21075" xr:uid="{00000000-0005-0000-0000-0000B4570000}"/>
    <cellStyle name="Moneda 4 3 3 9 2 2" xfId="34264" xr:uid="{00000000-0005-0000-0000-0000B5570000}"/>
    <cellStyle name="Moneda 4 3 3 9 3" xfId="35789" xr:uid="{00000000-0005-0000-0000-0000B6570000}"/>
    <cellStyle name="Moneda 4 3 3 9 4" xfId="27117" xr:uid="{00000000-0005-0000-0000-0000B7570000}"/>
    <cellStyle name="Moneda 4 3 3 9 5" xfId="22601" xr:uid="{00000000-0005-0000-0000-0000B8570000}"/>
    <cellStyle name="Moneda 4 3 4" xfId="4481" xr:uid="{00000000-0005-0000-0000-0000B9570000}"/>
    <cellStyle name="Moneda 4 3 4 10" xfId="24354" xr:uid="{00000000-0005-0000-0000-0000BA570000}"/>
    <cellStyle name="Moneda 4 3 4 10 2" xfId="37533" xr:uid="{00000000-0005-0000-0000-0000BB570000}"/>
    <cellStyle name="Moneda 4 3 4 11" xfId="24605" xr:uid="{00000000-0005-0000-0000-0000BC570000}"/>
    <cellStyle name="Moneda 4 3 4 11 2" xfId="37784" xr:uid="{00000000-0005-0000-0000-0000BD570000}"/>
    <cellStyle name="Moneda 4 3 4 12" xfId="34545" xr:uid="{00000000-0005-0000-0000-0000BE570000}"/>
    <cellStyle name="Moneda 4 3 4 13" xfId="24996" xr:uid="{00000000-0005-0000-0000-0000BF570000}"/>
    <cellStyle name="Moneda 4 3 4 14" xfId="21357" xr:uid="{00000000-0005-0000-0000-0000C0570000}"/>
    <cellStyle name="Moneda 4 3 4 2" xfId="12799" xr:uid="{00000000-0005-0000-0000-0000C1570000}"/>
    <cellStyle name="Moneda 4 3 4 2 2" xfId="17037" xr:uid="{00000000-0005-0000-0000-0000C2570000}"/>
    <cellStyle name="Moneda 4 3 4 2 2 2" xfId="30228" xr:uid="{00000000-0005-0000-0000-0000C3570000}"/>
    <cellStyle name="Moneda 4 3 4 2 3" xfId="18317" xr:uid="{00000000-0005-0000-0000-0000C4570000}"/>
    <cellStyle name="Moneda 4 3 4 2 3 2" xfId="31508" xr:uid="{00000000-0005-0000-0000-0000C5570000}"/>
    <cellStyle name="Moneda 4 3 4 2 4" xfId="19603" xr:uid="{00000000-0005-0000-0000-0000C6570000}"/>
    <cellStyle name="Moneda 4 3 4 2 4 2" xfId="32794" xr:uid="{00000000-0005-0000-0000-0000C7570000}"/>
    <cellStyle name="Moneda 4 3 4 2 5" xfId="20907" xr:uid="{00000000-0005-0000-0000-0000C8570000}"/>
    <cellStyle name="Moneda 4 3 4 2 5 2" xfId="34096" xr:uid="{00000000-0005-0000-0000-0000C9570000}"/>
    <cellStyle name="Moneda 4 3 4 2 6" xfId="35621" xr:uid="{00000000-0005-0000-0000-0000CA570000}"/>
    <cellStyle name="Moneda 4 3 4 2 7" xfId="25990" xr:uid="{00000000-0005-0000-0000-0000CB570000}"/>
    <cellStyle name="Moneda 4 3 4 2 8" xfId="22433" xr:uid="{00000000-0005-0000-0000-0000CC570000}"/>
    <cellStyle name="Moneda 4 3 4 3" xfId="13848" xr:uid="{00000000-0005-0000-0000-0000CD570000}"/>
    <cellStyle name="Moneda 4 3 4 3 2" xfId="21152" xr:uid="{00000000-0005-0000-0000-0000CE570000}"/>
    <cellStyle name="Moneda 4 3 4 3 2 2" xfId="34341" xr:uid="{00000000-0005-0000-0000-0000CF570000}"/>
    <cellStyle name="Moneda 4 3 4 3 3" xfId="35866" xr:uid="{00000000-0005-0000-0000-0000D0570000}"/>
    <cellStyle name="Moneda 4 3 4 3 4" xfId="27039" xr:uid="{00000000-0005-0000-0000-0000D1570000}"/>
    <cellStyle name="Moneda 4 3 4 3 5" xfId="22678" xr:uid="{00000000-0005-0000-0000-0000D2570000}"/>
    <cellStyle name="Moneda 4 3 4 4" xfId="14904" xr:uid="{00000000-0005-0000-0000-0000D3570000}"/>
    <cellStyle name="Moneda 4 3 4 4 2" xfId="36106" xr:uid="{00000000-0005-0000-0000-0000D4570000}"/>
    <cellStyle name="Moneda 4 3 4 4 3" xfId="28095" xr:uid="{00000000-0005-0000-0000-0000D5570000}"/>
    <cellStyle name="Moneda 4 3 4 4 4" xfId="22918" xr:uid="{00000000-0005-0000-0000-0000D6570000}"/>
    <cellStyle name="Moneda 4 3 4 5" xfId="15960" xr:uid="{00000000-0005-0000-0000-0000D7570000}"/>
    <cellStyle name="Moneda 4 3 4 5 2" xfId="36336" xr:uid="{00000000-0005-0000-0000-0000D8570000}"/>
    <cellStyle name="Moneda 4 3 4 5 3" xfId="29151" xr:uid="{00000000-0005-0000-0000-0000D9570000}"/>
    <cellStyle name="Moneda 4 3 4 5 4" xfId="23148" xr:uid="{00000000-0005-0000-0000-0000DA570000}"/>
    <cellStyle name="Moneda 4 3 4 6" xfId="17241" xr:uid="{00000000-0005-0000-0000-0000DB570000}"/>
    <cellStyle name="Moneda 4 3 4 6 2" xfId="36591" xr:uid="{00000000-0005-0000-0000-0000DC570000}"/>
    <cellStyle name="Moneda 4 3 4 6 3" xfId="30432" xr:uid="{00000000-0005-0000-0000-0000DD570000}"/>
    <cellStyle name="Moneda 4 3 4 6 4" xfId="23412" xr:uid="{00000000-0005-0000-0000-0000DE570000}"/>
    <cellStyle name="Moneda 4 3 4 7" xfId="18527" xr:uid="{00000000-0005-0000-0000-0000DF570000}"/>
    <cellStyle name="Moneda 4 3 4 7 2" xfId="36846" xr:uid="{00000000-0005-0000-0000-0000E0570000}"/>
    <cellStyle name="Moneda 4 3 4 7 3" xfId="31718" xr:uid="{00000000-0005-0000-0000-0000E1570000}"/>
    <cellStyle name="Moneda 4 3 4 7 4" xfId="23667" xr:uid="{00000000-0005-0000-0000-0000E2570000}"/>
    <cellStyle name="Moneda 4 3 4 8" xfId="19831" xr:uid="{00000000-0005-0000-0000-0000E3570000}"/>
    <cellStyle name="Moneda 4 3 4 8 2" xfId="37075" xr:uid="{00000000-0005-0000-0000-0000E4570000}"/>
    <cellStyle name="Moneda 4 3 4 8 3" xfId="33020" xr:uid="{00000000-0005-0000-0000-0000E5570000}"/>
    <cellStyle name="Moneda 4 3 4 8 4" xfId="23896" xr:uid="{00000000-0005-0000-0000-0000E6570000}"/>
    <cellStyle name="Moneda 4 3 4 9" xfId="24125" xr:uid="{00000000-0005-0000-0000-0000E7570000}"/>
    <cellStyle name="Moneda 4 3 4 9 2" xfId="37304" xr:uid="{00000000-0005-0000-0000-0000E8570000}"/>
    <cellStyle name="Moneda 4 3 5" xfId="11956" xr:uid="{00000000-0005-0000-0000-0000E9570000}"/>
    <cellStyle name="Moneda 4 3 5 10" xfId="25148" xr:uid="{00000000-0005-0000-0000-0000EA570000}"/>
    <cellStyle name="Moneda 4 3 5 11" xfId="21457" xr:uid="{00000000-0005-0000-0000-0000EB570000}"/>
    <cellStyle name="Moneda 4 3 5 2" xfId="12899" xr:uid="{00000000-0005-0000-0000-0000EC570000}"/>
    <cellStyle name="Moneda 4 3 5 2 2" xfId="26090" xr:uid="{00000000-0005-0000-0000-0000ED570000}"/>
    <cellStyle name="Moneda 4 3 5 3" xfId="13948" xr:uid="{00000000-0005-0000-0000-0000EE570000}"/>
    <cellStyle name="Moneda 4 3 5 3 2" xfId="27139" xr:uid="{00000000-0005-0000-0000-0000EF570000}"/>
    <cellStyle name="Moneda 4 3 5 4" xfId="15004" xr:uid="{00000000-0005-0000-0000-0000F0570000}"/>
    <cellStyle name="Moneda 4 3 5 4 2" xfId="28195" xr:uid="{00000000-0005-0000-0000-0000F1570000}"/>
    <cellStyle name="Moneda 4 3 5 5" xfId="16060" xr:uid="{00000000-0005-0000-0000-0000F2570000}"/>
    <cellStyle name="Moneda 4 3 5 5 2" xfId="29251" xr:uid="{00000000-0005-0000-0000-0000F3570000}"/>
    <cellStyle name="Moneda 4 3 5 6" xfId="17341" xr:uid="{00000000-0005-0000-0000-0000F4570000}"/>
    <cellStyle name="Moneda 4 3 5 6 2" xfId="30532" xr:uid="{00000000-0005-0000-0000-0000F5570000}"/>
    <cellStyle name="Moneda 4 3 5 7" xfId="18627" xr:uid="{00000000-0005-0000-0000-0000F6570000}"/>
    <cellStyle name="Moneda 4 3 5 7 2" xfId="31818" xr:uid="{00000000-0005-0000-0000-0000F7570000}"/>
    <cellStyle name="Moneda 4 3 5 8" xfId="19931" xr:uid="{00000000-0005-0000-0000-0000F8570000}"/>
    <cellStyle name="Moneda 4 3 5 8 2" xfId="33120" xr:uid="{00000000-0005-0000-0000-0000F9570000}"/>
    <cellStyle name="Moneda 4 3 5 9" xfId="34645" xr:uid="{00000000-0005-0000-0000-0000FA570000}"/>
    <cellStyle name="Moneda 4 3 6" xfId="12003" xr:uid="{00000000-0005-0000-0000-0000FB570000}"/>
    <cellStyle name="Moneda 4 3 6 10" xfId="25195" xr:uid="{00000000-0005-0000-0000-0000FC570000}"/>
    <cellStyle name="Moneda 4 3 6 11" xfId="21502" xr:uid="{00000000-0005-0000-0000-0000FD570000}"/>
    <cellStyle name="Moneda 4 3 6 2" xfId="12944" xr:uid="{00000000-0005-0000-0000-0000FE570000}"/>
    <cellStyle name="Moneda 4 3 6 2 2" xfId="26135" xr:uid="{00000000-0005-0000-0000-0000FF570000}"/>
    <cellStyle name="Moneda 4 3 6 3" xfId="13993" xr:uid="{00000000-0005-0000-0000-000000580000}"/>
    <cellStyle name="Moneda 4 3 6 3 2" xfId="27184" xr:uid="{00000000-0005-0000-0000-000001580000}"/>
    <cellStyle name="Moneda 4 3 6 4" xfId="15049" xr:uid="{00000000-0005-0000-0000-000002580000}"/>
    <cellStyle name="Moneda 4 3 6 4 2" xfId="28240" xr:uid="{00000000-0005-0000-0000-000003580000}"/>
    <cellStyle name="Moneda 4 3 6 5" xfId="16105" xr:uid="{00000000-0005-0000-0000-000004580000}"/>
    <cellStyle name="Moneda 4 3 6 5 2" xfId="29296" xr:uid="{00000000-0005-0000-0000-000005580000}"/>
    <cellStyle name="Moneda 4 3 6 6" xfId="17386" xr:uid="{00000000-0005-0000-0000-000006580000}"/>
    <cellStyle name="Moneda 4 3 6 6 2" xfId="30577" xr:uid="{00000000-0005-0000-0000-000007580000}"/>
    <cellStyle name="Moneda 4 3 6 7" xfId="18672" xr:uid="{00000000-0005-0000-0000-000008580000}"/>
    <cellStyle name="Moneda 4 3 6 7 2" xfId="31863" xr:uid="{00000000-0005-0000-0000-000009580000}"/>
    <cellStyle name="Moneda 4 3 6 8" xfId="19976" xr:uid="{00000000-0005-0000-0000-00000A580000}"/>
    <cellStyle name="Moneda 4 3 6 8 2" xfId="33165" xr:uid="{00000000-0005-0000-0000-00000B580000}"/>
    <cellStyle name="Moneda 4 3 6 9" xfId="34690" xr:uid="{00000000-0005-0000-0000-00000C580000}"/>
    <cellStyle name="Moneda 4 3 7" xfId="12078" xr:uid="{00000000-0005-0000-0000-00000D580000}"/>
    <cellStyle name="Moneda 4 3 7 10" xfId="25270" xr:uid="{00000000-0005-0000-0000-00000E580000}"/>
    <cellStyle name="Moneda 4 3 7 11" xfId="21576" xr:uid="{00000000-0005-0000-0000-00000F580000}"/>
    <cellStyle name="Moneda 4 3 7 2" xfId="13018" xr:uid="{00000000-0005-0000-0000-000010580000}"/>
    <cellStyle name="Moneda 4 3 7 2 2" xfId="26209" xr:uid="{00000000-0005-0000-0000-000011580000}"/>
    <cellStyle name="Moneda 4 3 7 3" xfId="14067" xr:uid="{00000000-0005-0000-0000-000012580000}"/>
    <cellStyle name="Moneda 4 3 7 3 2" xfId="27258" xr:uid="{00000000-0005-0000-0000-000013580000}"/>
    <cellStyle name="Moneda 4 3 7 4" xfId="15123" xr:uid="{00000000-0005-0000-0000-000014580000}"/>
    <cellStyle name="Moneda 4 3 7 4 2" xfId="28314" xr:uid="{00000000-0005-0000-0000-000015580000}"/>
    <cellStyle name="Moneda 4 3 7 5" xfId="16179" xr:uid="{00000000-0005-0000-0000-000016580000}"/>
    <cellStyle name="Moneda 4 3 7 5 2" xfId="29370" xr:uid="{00000000-0005-0000-0000-000017580000}"/>
    <cellStyle name="Moneda 4 3 7 6" xfId="17460" xr:uid="{00000000-0005-0000-0000-000018580000}"/>
    <cellStyle name="Moneda 4 3 7 6 2" xfId="30651" xr:uid="{00000000-0005-0000-0000-000019580000}"/>
    <cellStyle name="Moneda 4 3 7 7" xfId="18746" xr:uid="{00000000-0005-0000-0000-00001A580000}"/>
    <cellStyle name="Moneda 4 3 7 7 2" xfId="31937" xr:uid="{00000000-0005-0000-0000-00001B580000}"/>
    <cellStyle name="Moneda 4 3 7 8" xfId="20050" xr:uid="{00000000-0005-0000-0000-00001C580000}"/>
    <cellStyle name="Moneda 4 3 7 8 2" xfId="33239" xr:uid="{00000000-0005-0000-0000-00001D580000}"/>
    <cellStyle name="Moneda 4 3 7 9" xfId="34764" xr:uid="{00000000-0005-0000-0000-00001E580000}"/>
    <cellStyle name="Moneda 4 3 8" xfId="12174" xr:uid="{00000000-0005-0000-0000-00001F580000}"/>
    <cellStyle name="Moneda 4 3 8 10" xfId="25366" xr:uid="{00000000-0005-0000-0000-000020580000}"/>
    <cellStyle name="Moneda 4 3 8 11" xfId="21672" xr:uid="{00000000-0005-0000-0000-000021580000}"/>
    <cellStyle name="Moneda 4 3 8 2" xfId="13114" xr:uid="{00000000-0005-0000-0000-000022580000}"/>
    <cellStyle name="Moneda 4 3 8 2 2" xfId="26305" xr:uid="{00000000-0005-0000-0000-000023580000}"/>
    <cellStyle name="Moneda 4 3 8 3" xfId="14163" xr:uid="{00000000-0005-0000-0000-000024580000}"/>
    <cellStyle name="Moneda 4 3 8 3 2" xfId="27354" xr:uid="{00000000-0005-0000-0000-000025580000}"/>
    <cellStyle name="Moneda 4 3 8 4" xfId="15219" xr:uid="{00000000-0005-0000-0000-000026580000}"/>
    <cellStyle name="Moneda 4 3 8 4 2" xfId="28410" xr:uid="{00000000-0005-0000-0000-000027580000}"/>
    <cellStyle name="Moneda 4 3 8 5" xfId="16275" xr:uid="{00000000-0005-0000-0000-000028580000}"/>
    <cellStyle name="Moneda 4 3 8 5 2" xfId="29466" xr:uid="{00000000-0005-0000-0000-000029580000}"/>
    <cellStyle name="Moneda 4 3 8 6" xfId="17556" xr:uid="{00000000-0005-0000-0000-00002A580000}"/>
    <cellStyle name="Moneda 4 3 8 6 2" xfId="30747" xr:uid="{00000000-0005-0000-0000-00002B580000}"/>
    <cellStyle name="Moneda 4 3 8 7" xfId="18842" xr:uid="{00000000-0005-0000-0000-00002C580000}"/>
    <cellStyle name="Moneda 4 3 8 7 2" xfId="32033" xr:uid="{00000000-0005-0000-0000-00002D580000}"/>
    <cellStyle name="Moneda 4 3 8 8" xfId="20146" xr:uid="{00000000-0005-0000-0000-00002E580000}"/>
    <cellStyle name="Moneda 4 3 8 8 2" xfId="33335" xr:uid="{00000000-0005-0000-0000-00002F580000}"/>
    <cellStyle name="Moneda 4 3 8 9" xfId="34860" xr:uid="{00000000-0005-0000-0000-000030580000}"/>
    <cellStyle name="Moneda 4 3 9" xfId="12279" xr:uid="{00000000-0005-0000-0000-000031580000}"/>
    <cellStyle name="Moneda 4 3 9 10" xfId="25471" xr:uid="{00000000-0005-0000-0000-000032580000}"/>
    <cellStyle name="Moneda 4 3 9 11" xfId="21777" xr:uid="{00000000-0005-0000-0000-000033580000}"/>
    <cellStyle name="Moneda 4 3 9 2" xfId="13219" xr:uid="{00000000-0005-0000-0000-000034580000}"/>
    <cellStyle name="Moneda 4 3 9 2 2" xfId="26410" xr:uid="{00000000-0005-0000-0000-000035580000}"/>
    <cellStyle name="Moneda 4 3 9 3" xfId="14268" xr:uid="{00000000-0005-0000-0000-000036580000}"/>
    <cellStyle name="Moneda 4 3 9 3 2" xfId="27459" xr:uid="{00000000-0005-0000-0000-000037580000}"/>
    <cellStyle name="Moneda 4 3 9 4" xfId="15324" xr:uid="{00000000-0005-0000-0000-000038580000}"/>
    <cellStyle name="Moneda 4 3 9 4 2" xfId="28515" xr:uid="{00000000-0005-0000-0000-000039580000}"/>
    <cellStyle name="Moneda 4 3 9 5" xfId="16380" xr:uid="{00000000-0005-0000-0000-00003A580000}"/>
    <cellStyle name="Moneda 4 3 9 5 2" xfId="29571" xr:uid="{00000000-0005-0000-0000-00003B580000}"/>
    <cellStyle name="Moneda 4 3 9 6" xfId="17661" xr:uid="{00000000-0005-0000-0000-00003C580000}"/>
    <cellStyle name="Moneda 4 3 9 6 2" xfId="30852" xr:uid="{00000000-0005-0000-0000-00003D580000}"/>
    <cellStyle name="Moneda 4 3 9 7" xfId="18947" xr:uid="{00000000-0005-0000-0000-00003E580000}"/>
    <cellStyle name="Moneda 4 3 9 7 2" xfId="32138" xr:uid="{00000000-0005-0000-0000-00003F580000}"/>
    <cellStyle name="Moneda 4 3 9 8" xfId="20251" xr:uid="{00000000-0005-0000-0000-000040580000}"/>
    <cellStyle name="Moneda 4 3 9 8 2" xfId="33440" xr:uid="{00000000-0005-0000-0000-000041580000}"/>
    <cellStyle name="Moneda 4 3 9 9" xfId="34965" xr:uid="{00000000-0005-0000-0000-000042580000}"/>
    <cellStyle name="Moneda 4 30" xfId="14829" xr:uid="{00000000-0005-0000-0000-000043580000}"/>
    <cellStyle name="Moneda 4 30 2" xfId="35981" xr:uid="{00000000-0005-0000-0000-000044580000}"/>
    <cellStyle name="Moneda 4 30 3" xfId="28020" xr:uid="{00000000-0005-0000-0000-000045580000}"/>
    <cellStyle name="Moneda 4 30 4" xfId="22793" xr:uid="{00000000-0005-0000-0000-000046580000}"/>
    <cellStyle name="Moneda 4 31" xfId="15885" xr:uid="{00000000-0005-0000-0000-000047580000}"/>
    <cellStyle name="Moneda 4 31 2" xfId="36211" xr:uid="{00000000-0005-0000-0000-000048580000}"/>
    <cellStyle name="Moneda 4 31 3" xfId="29076" xr:uid="{00000000-0005-0000-0000-000049580000}"/>
    <cellStyle name="Moneda 4 31 4" xfId="23023" xr:uid="{00000000-0005-0000-0000-00004A580000}"/>
    <cellStyle name="Moneda 4 32" xfId="17166" xr:uid="{00000000-0005-0000-0000-00004B580000}"/>
    <cellStyle name="Moneda 4 32 2" xfId="36466" xr:uid="{00000000-0005-0000-0000-00004C580000}"/>
    <cellStyle name="Moneda 4 32 3" xfId="30357" xr:uid="{00000000-0005-0000-0000-00004D580000}"/>
    <cellStyle name="Moneda 4 32 4" xfId="23286" xr:uid="{00000000-0005-0000-0000-00004E580000}"/>
    <cellStyle name="Moneda 4 33" xfId="18452" xr:uid="{00000000-0005-0000-0000-00004F580000}"/>
    <cellStyle name="Moneda 4 33 2" xfId="36721" xr:uid="{00000000-0005-0000-0000-000050580000}"/>
    <cellStyle name="Moneda 4 33 3" xfId="31643" xr:uid="{00000000-0005-0000-0000-000051580000}"/>
    <cellStyle name="Moneda 4 33 4" xfId="23542" xr:uid="{00000000-0005-0000-0000-000052580000}"/>
    <cellStyle name="Moneda 4 34" xfId="19756" xr:uid="{00000000-0005-0000-0000-000053580000}"/>
    <cellStyle name="Moneda 4 34 2" xfId="36950" xr:uid="{00000000-0005-0000-0000-000054580000}"/>
    <cellStyle name="Moneda 4 34 3" xfId="32945" xr:uid="{00000000-0005-0000-0000-000055580000}"/>
    <cellStyle name="Moneda 4 34 4" xfId="23771" xr:uid="{00000000-0005-0000-0000-000056580000}"/>
    <cellStyle name="Moneda 4 35" xfId="24000" xr:uid="{00000000-0005-0000-0000-000057580000}"/>
    <cellStyle name="Moneda 4 35 2" xfId="37179" xr:uid="{00000000-0005-0000-0000-000058580000}"/>
    <cellStyle name="Moneda 4 36" xfId="24229" xr:uid="{00000000-0005-0000-0000-000059580000}"/>
    <cellStyle name="Moneda 4 36 2" xfId="37408" xr:uid="{00000000-0005-0000-0000-00005A580000}"/>
    <cellStyle name="Moneda 4 37" xfId="24480" xr:uid="{00000000-0005-0000-0000-00005B580000}"/>
    <cellStyle name="Moneda 4 37 2" xfId="37659" xr:uid="{00000000-0005-0000-0000-00005C580000}"/>
    <cellStyle name="Moneda 4 38" xfId="34470" xr:uid="{00000000-0005-0000-0000-00005D580000}"/>
    <cellStyle name="Moneda 4 39" xfId="24852" xr:uid="{00000000-0005-0000-0000-00005E580000}"/>
    <cellStyle name="Moneda 4 4" xfId="553" xr:uid="{00000000-0005-0000-0000-00005F580000}"/>
    <cellStyle name="Moneda 4 4 10" xfId="12606" xr:uid="{00000000-0005-0000-0000-000060580000}"/>
    <cellStyle name="Moneda 4 4 10 10" xfId="25798" xr:uid="{00000000-0005-0000-0000-000061580000}"/>
    <cellStyle name="Moneda 4 4 10 11" xfId="22100" xr:uid="{00000000-0005-0000-0000-000062580000}"/>
    <cellStyle name="Moneda 4 4 10 2" xfId="13542" xr:uid="{00000000-0005-0000-0000-000063580000}"/>
    <cellStyle name="Moneda 4 4 10 2 2" xfId="26733" xr:uid="{00000000-0005-0000-0000-000064580000}"/>
    <cellStyle name="Moneda 4 4 10 3" xfId="14591" xr:uid="{00000000-0005-0000-0000-000065580000}"/>
    <cellStyle name="Moneda 4 4 10 3 2" xfId="27782" xr:uid="{00000000-0005-0000-0000-000066580000}"/>
    <cellStyle name="Moneda 4 4 10 4" xfId="15647" xr:uid="{00000000-0005-0000-0000-000067580000}"/>
    <cellStyle name="Moneda 4 4 10 4 2" xfId="28838" xr:uid="{00000000-0005-0000-0000-000068580000}"/>
    <cellStyle name="Moneda 4 4 10 5" xfId="16703" xr:uid="{00000000-0005-0000-0000-000069580000}"/>
    <cellStyle name="Moneda 4 4 10 5 2" xfId="29894" xr:uid="{00000000-0005-0000-0000-00006A580000}"/>
    <cellStyle name="Moneda 4 4 10 6" xfId="17984" xr:uid="{00000000-0005-0000-0000-00006B580000}"/>
    <cellStyle name="Moneda 4 4 10 6 2" xfId="31175" xr:uid="{00000000-0005-0000-0000-00006C580000}"/>
    <cellStyle name="Moneda 4 4 10 7" xfId="19270" xr:uid="{00000000-0005-0000-0000-00006D580000}"/>
    <cellStyle name="Moneda 4 4 10 7 2" xfId="32461" xr:uid="{00000000-0005-0000-0000-00006E580000}"/>
    <cellStyle name="Moneda 4 4 10 8" xfId="20574" xr:uid="{00000000-0005-0000-0000-00006F580000}"/>
    <cellStyle name="Moneda 4 4 10 8 2" xfId="33763" xr:uid="{00000000-0005-0000-0000-000070580000}"/>
    <cellStyle name="Moneda 4 4 10 9" xfId="35288" xr:uid="{00000000-0005-0000-0000-000071580000}"/>
    <cellStyle name="Moneda 4 4 11" xfId="13693" xr:uid="{00000000-0005-0000-0000-000072580000}"/>
    <cellStyle name="Moneda 4 4 11 10" xfId="22251" xr:uid="{00000000-0005-0000-0000-000073580000}"/>
    <cellStyle name="Moneda 4 4 11 2" xfId="14742" xr:uid="{00000000-0005-0000-0000-000074580000}"/>
    <cellStyle name="Moneda 4 4 11 2 2" xfId="27933" xr:uid="{00000000-0005-0000-0000-000075580000}"/>
    <cellStyle name="Moneda 4 4 11 3" xfId="15798" xr:uid="{00000000-0005-0000-0000-000076580000}"/>
    <cellStyle name="Moneda 4 4 11 3 2" xfId="28989" xr:uid="{00000000-0005-0000-0000-000077580000}"/>
    <cellStyle name="Moneda 4 4 11 4" xfId="16854" xr:uid="{00000000-0005-0000-0000-000078580000}"/>
    <cellStyle name="Moneda 4 4 11 4 2" xfId="30045" xr:uid="{00000000-0005-0000-0000-000079580000}"/>
    <cellStyle name="Moneda 4 4 11 5" xfId="18135" xr:uid="{00000000-0005-0000-0000-00007A580000}"/>
    <cellStyle name="Moneda 4 4 11 5 2" xfId="31326" xr:uid="{00000000-0005-0000-0000-00007B580000}"/>
    <cellStyle name="Moneda 4 4 11 6" xfId="19421" xr:uid="{00000000-0005-0000-0000-00007C580000}"/>
    <cellStyle name="Moneda 4 4 11 6 2" xfId="32612" xr:uid="{00000000-0005-0000-0000-00007D580000}"/>
    <cellStyle name="Moneda 4 4 11 7" xfId="20725" xr:uid="{00000000-0005-0000-0000-00007E580000}"/>
    <cellStyle name="Moneda 4 4 11 7 2" xfId="33914" xr:uid="{00000000-0005-0000-0000-00007F580000}"/>
    <cellStyle name="Moneda 4 4 11 8" xfId="35439" xr:uid="{00000000-0005-0000-0000-000080580000}"/>
    <cellStyle name="Moneda 4 4 11 9" xfId="26884" xr:uid="{00000000-0005-0000-0000-000081580000}"/>
    <cellStyle name="Moneda 4 4 12" xfId="12729" xr:uid="{00000000-0005-0000-0000-000082580000}"/>
    <cellStyle name="Moneda 4 4 12 2" xfId="16976" xr:uid="{00000000-0005-0000-0000-000083580000}"/>
    <cellStyle name="Moneda 4 4 12 2 2" xfId="30167" xr:uid="{00000000-0005-0000-0000-000084580000}"/>
    <cellStyle name="Moneda 4 4 12 3" xfId="18256" xr:uid="{00000000-0005-0000-0000-000085580000}"/>
    <cellStyle name="Moneda 4 4 12 3 2" xfId="31447" xr:uid="{00000000-0005-0000-0000-000086580000}"/>
    <cellStyle name="Moneda 4 4 12 4" xfId="19542" xr:uid="{00000000-0005-0000-0000-000087580000}"/>
    <cellStyle name="Moneda 4 4 12 4 2" xfId="32733" xr:uid="{00000000-0005-0000-0000-000088580000}"/>
    <cellStyle name="Moneda 4 4 12 5" xfId="20846" xr:uid="{00000000-0005-0000-0000-000089580000}"/>
    <cellStyle name="Moneda 4 4 12 5 2" xfId="34035" xr:uid="{00000000-0005-0000-0000-00008A580000}"/>
    <cellStyle name="Moneda 4 4 12 6" xfId="35560" xr:uid="{00000000-0005-0000-0000-00008B580000}"/>
    <cellStyle name="Moneda 4 4 12 7" xfId="25920" xr:uid="{00000000-0005-0000-0000-00008C580000}"/>
    <cellStyle name="Moneda 4 4 12 8" xfId="22372" xr:uid="{00000000-0005-0000-0000-00008D580000}"/>
    <cellStyle name="Moneda 4 4 13" xfId="13778" xr:uid="{00000000-0005-0000-0000-00008E580000}"/>
    <cellStyle name="Moneda 4 4 13 2" xfId="21091" xr:uid="{00000000-0005-0000-0000-00008F580000}"/>
    <cellStyle name="Moneda 4 4 13 2 2" xfId="34280" xr:uid="{00000000-0005-0000-0000-000090580000}"/>
    <cellStyle name="Moneda 4 4 13 3" xfId="35805" xr:uid="{00000000-0005-0000-0000-000091580000}"/>
    <cellStyle name="Moneda 4 4 13 4" xfId="26969" xr:uid="{00000000-0005-0000-0000-000092580000}"/>
    <cellStyle name="Moneda 4 4 13 5" xfId="22617" xr:uid="{00000000-0005-0000-0000-000093580000}"/>
    <cellStyle name="Moneda 4 4 14" xfId="14834" xr:uid="{00000000-0005-0000-0000-000094580000}"/>
    <cellStyle name="Moneda 4 4 14 2" xfId="36045" xr:uid="{00000000-0005-0000-0000-000095580000}"/>
    <cellStyle name="Moneda 4 4 14 3" xfId="28025" xr:uid="{00000000-0005-0000-0000-000096580000}"/>
    <cellStyle name="Moneda 4 4 14 4" xfId="22857" xr:uid="{00000000-0005-0000-0000-000097580000}"/>
    <cellStyle name="Moneda 4 4 15" xfId="15890" xr:uid="{00000000-0005-0000-0000-000098580000}"/>
    <cellStyle name="Moneda 4 4 15 2" xfId="36275" xr:uid="{00000000-0005-0000-0000-000099580000}"/>
    <cellStyle name="Moneda 4 4 15 3" xfId="29081" xr:uid="{00000000-0005-0000-0000-00009A580000}"/>
    <cellStyle name="Moneda 4 4 15 4" xfId="23087" xr:uid="{00000000-0005-0000-0000-00009B580000}"/>
    <cellStyle name="Moneda 4 4 16" xfId="17171" xr:uid="{00000000-0005-0000-0000-00009C580000}"/>
    <cellStyle name="Moneda 4 4 16 2" xfId="36530" xr:uid="{00000000-0005-0000-0000-00009D580000}"/>
    <cellStyle name="Moneda 4 4 16 3" xfId="30362" xr:uid="{00000000-0005-0000-0000-00009E580000}"/>
    <cellStyle name="Moneda 4 4 16 4" xfId="23351" xr:uid="{00000000-0005-0000-0000-00009F580000}"/>
    <cellStyle name="Moneda 4 4 17" xfId="18457" xr:uid="{00000000-0005-0000-0000-0000A0580000}"/>
    <cellStyle name="Moneda 4 4 17 2" xfId="36785" xr:uid="{00000000-0005-0000-0000-0000A1580000}"/>
    <cellStyle name="Moneda 4 4 17 3" xfId="31648" xr:uid="{00000000-0005-0000-0000-0000A2580000}"/>
    <cellStyle name="Moneda 4 4 17 4" xfId="23606" xr:uid="{00000000-0005-0000-0000-0000A3580000}"/>
    <cellStyle name="Moneda 4 4 18" xfId="19761" xr:uid="{00000000-0005-0000-0000-0000A4580000}"/>
    <cellStyle name="Moneda 4 4 18 2" xfId="37014" xr:uid="{00000000-0005-0000-0000-0000A5580000}"/>
    <cellStyle name="Moneda 4 4 18 3" xfId="32950" xr:uid="{00000000-0005-0000-0000-0000A6580000}"/>
    <cellStyle name="Moneda 4 4 18 4" xfId="23835" xr:uid="{00000000-0005-0000-0000-0000A7580000}"/>
    <cellStyle name="Moneda 4 4 19" xfId="24064" xr:uid="{00000000-0005-0000-0000-0000A8580000}"/>
    <cellStyle name="Moneda 4 4 19 2" xfId="37243" xr:uid="{00000000-0005-0000-0000-0000A9580000}"/>
    <cellStyle name="Moneda 4 4 2" xfId="3537" xr:uid="{00000000-0005-0000-0000-0000AA580000}"/>
    <cellStyle name="Moneda 4 4 2 10" xfId="24173" xr:uid="{00000000-0005-0000-0000-0000AB580000}"/>
    <cellStyle name="Moneda 4 4 2 10 2" xfId="37352" xr:uid="{00000000-0005-0000-0000-0000AC580000}"/>
    <cellStyle name="Moneda 4 4 2 11" xfId="24402" xr:uid="{00000000-0005-0000-0000-0000AD580000}"/>
    <cellStyle name="Moneda 4 4 2 11 2" xfId="37581" xr:uid="{00000000-0005-0000-0000-0000AE580000}"/>
    <cellStyle name="Moneda 4 4 2 12" xfId="24653" xr:uid="{00000000-0005-0000-0000-0000AF580000}"/>
    <cellStyle name="Moneda 4 4 2 12 2" xfId="37832" xr:uid="{00000000-0005-0000-0000-0000B0580000}"/>
    <cellStyle name="Moneda 4 4 2 13" xfId="34507" xr:uid="{00000000-0005-0000-0000-0000B1580000}"/>
    <cellStyle name="Moneda 4 4 2 14" xfId="24911" xr:uid="{00000000-0005-0000-0000-0000B2580000}"/>
    <cellStyle name="Moneda 4 4 2 15" xfId="21319" xr:uid="{00000000-0005-0000-0000-0000B3580000}"/>
    <cellStyle name="Moneda 4 4 2 2" xfId="6849" xr:uid="{00000000-0005-0000-0000-0000B4580000}"/>
    <cellStyle name="Moneda 4 4 2 2 10" xfId="25095" xr:uid="{00000000-0005-0000-0000-0000B5580000}"/>
    <cellStyle name="Moneda 4 4 2 2 11" xfId="21408" xr:uid="{00000000-0005-0000-0000-0000B6580000}"/>
    <cellStyle name="Moneda 4 4 2 2 2" xfId="12850" xr:uid="{00000000-0005-0000-0000-0000B7580000}"/>
    <cellStyle name="Moneda 4 4 2 2 2 2" xfId="26041" xr:uid="{00000000-0005-0000-0000-0000B8580000}"/>
    <cellStyle name="Moneda 4 4 2 2 3" xfId="13899" xr:uid="{00000000-0005-0000-0000-0000B9580000}"/>
    <cellStyle name="Moneda 4 4 2 2 3 2" xfId="27090" xr:uid="{00000000-0005-0000-0000-0000BA580000}"/>
    <cellStyle name="Moneda 4 4 2 2 4" xfId="14955" xr:uid="{00000000-0005-0000-0000-0000BB580000}"/>
    <cellStyle name="Moneda 4 4 2 2 4 2" xfId="28146" xr:uid="{00000000-0005-0000-0000-0000BC580000}"/>
    <cellStyle name="Moneda 4 4 2 2 5" xfId="16011" xr:uid="{00000000-0005-0000-0000-0000BD580000}"/>
    <cellStyle name="Moneda 4 4 2 2 5 2" xfId="29202" xr:uid="{00000000-0005-0000-0000-0000BE580000}"/>
    <cellStyle name="Moneda 4 4 2 2 6" xfId="17292" xr:uid="{00000000-0005-0000-0000-0000BF580000}"/>
    <cellStyle name="Moneda 4 4 2 2 6 2" xfId="30483" xr:uid="{00000000-0005-0000-0000-0000C0580000}"/>
    <cellStyle name="Moneda 4 4 2 2 7" xfId="18578" xr:uid="{00000000-0005-0000-0000-0000C1580000}"/>
    <cellStyle name="Moneda 4 4 2 2 7 2" xfId="31769" xr:uid="{00000000-0005-0000-0000-0000C2580000}"/>
    <cellStyle name="Moneda 4 4 2 2 8" xfId="19882" xr:uid="{00000000-0005-0000-0000-0000C3580000}"/>
    <cellStyle name="Moneda 4 4 2 2 8 2" xfId="33071" xr:uid="{00000000-0005-0000-0000-0000C4580000}"/>
    <cellStyle name="Moneda 4 4 2 2 9" xfId="34596" xr:uid="{00000000-0005-0000-0000-0000C5580000}"/>
    <cellStyle name="Moneda 4 4 2 3" xfId="12761" xr:uid="{00000000-0005-0000-0000-0000C6580000}"/>
    <cellStyle name="Moneda 4 4 2 3 2" xfId="17085" xr:uid="{00000000-0005-0000-0000-0000C7580000}"/>
    <cellStyle name="Moneda 4 4 2 3 2 2" xfId="30276" xr:uid="{00000000-0005-0000-0000-0000C8580000}"/>
    <cellStyle name="Moneda 4 4 2 3 3" xfId="18365" xr:uid="{00000000-0005-0000-0000-0000C9580000}"/>
    <cellStyle name="Moneda 4 4 2 3 3 2" xfId="31556" xr:uid="{00000000-0005-0000-0000-0000CA580000}"/>
    <cellStyle name="Moneda 4 4 2 3 4" xfId="19651" xr:uid="{00000000-0005-0000-0000-0000CB580000}"/>
    <cellStyle name="Moneda 4 4 2 3 4 2" xfId="32842" xr:uid="{00000000-0005-0000-0000-0000CC580000}"/>
    <cellStyle name="Moneda 4 4 2 3 5" xfId="20955" xr:uid="{00000000-0005-0000-0000-0000CD580000}"/>
    <cellStyle name="Moneda 4 4 2 3 5 2" xfId="34144" xr:uid="{00000000-0005-0000-0000-0000CE580000}"/>
    <cellStyle name="Moneda 4 4 2 3 6" xfId="35669" xr:uid="{00000000-0005-0000-0000-0000CF580000}"/>
    <cellStyle name="Moneda 4 4 2 3 7" xfId="25952" xr:uid="{00000000-0005-0000-0000-0000D0580000}"/>
    <cellStyle name="Moneda 4 4 2 3 8" xfId="22481" xr:uid="{00000000-0005-0000-0000-0000D1580000}"/>
    <cellStyle name="Moneda 4 4 2 4" xfId="13810" xr:uid="{00000000-0005-0000-0000-0000D2580000}"/>
    <cellStyle name="Moneda 4 4 2 4 2" xfId="21200" xr:uid="{00000000-0005-0000-0000-0000D3580000}"/>
    <cellStyle name="Moneda 4 4 2 4 2 2" xfId="34389" xr:uid="{00000000-0005-0000-0000-0000D4580000}"/>
    <cellStyle name="Moneda 4 4 2 4 3" xfId="35914" xr:uid="{00000000-0005-0000-0000-0000D5580000}"/>
    <cellStyle name="Moneda 4 4 2 4 4" xfId="27001" xr:uid="{00000000-0005-0000-0000-0000D6580000}"/>
    <cellStyle name="Moneda 4 4 2 4 5" xfId="22726" xr:uid="{00000000-0005-0000-0000-0000D7580000}"/>
    <cellStyle name="Moneda 4 4 2 5" xfId="14866" xr:uid="{00000000-0005-0000-0000-0000D8580000}"/>
    <cellStyle name="Moneda 4 4 2 5 2" xfId="36154" xr:uid="{00000000-0005-0000-0000-0000D9580000}"/>
    <cellStyle name="Moneda 4 4 2 5 3" xfId="28057" xr:uid="{00000000-0005-0000-0000-0000DA580000}"/>
    <cellStyle name="Moneda 4 4 2 5 4" xfId="22966" xr:uid="{00000000-0005-0000-0000-0000DB580000}"/>
    <cellStyle name="Moneda 4 4 2 6" xfId="15922" xr:uid="{00000000-0005-0000-0000-0000DC580000}"/>
    <cellStyle name="Moneda 4 4 2 6 2" xfId="36384" xr:uid="{00000000-0005-0000-0000-0000DD580000}"/>
    <cellStyle name="Moneda 4 4 2 6 3" xfId="29113" xr:uid="{00000000-0005-0000-0000-0000DE580000}"/>
    <cellStyle name="Moneda 4 4 2 6 4" xfId="23196" xr:uid="{00000000-0005-0000-0000-0000DF580000}"/>
    <cellStyle name="Moneda 4 4 2 7" xfId="17203" xr:uid="{00000000-0005-0000-0000-0000E0580000}"/>
    <cellStyle name="Moneda 4 4 2 7 2" xfId="36639" xr:uid="{00000000-0005-0000-0000-0000E1580000}"/>
    <cellStyle name="Moneda 4 4 2 7 3" xfId="30394" xr:uid="{00000000-0005-0000-0000-0000E2580000}"/>
    <cellStyle name="Moneda 4 4 2 7 4" xfId="23460" xr:uid="{00000000-0005-0000-0000-0000E3580000}"/>
    <cellStyle name="Moneda 4 4 2 8" xfId="18489" xr:uid="{00000000-0005-0000-0000-0000E4580000}"/>
    <cellStyle name="Moneda 4 4 2 8 2" xfId="36894" xr:uid="{00000000-0005-0000-0000-0000E5580000}"/>
    <cellStyle name="Moneda 4 4 2 8 3" xfId="31680" xr:uid="{00000000-0005-0000-0000-0000E6580000}"/>
    <cellStyle name="Moneda 4 4 2 8 4" xfId="23715" xr:uid="{00000000-0005-0000-0000-0000E7580000}"/>
    <cellStyle name="Moneda 4 4 2 9" xfId="19793" xr:uid="{00000000-0005-0000-0000-0000E8580000}"/>
    <cellStyle name="Moneda 4 4 2 9 2" xfId="37123" xr:uid="{00000000-0005-0000-0000-0000E9580000}"/>
    <cellStyle name="Moneda 4 4 2 9 3" xfId="32982" xr:uid="{00000000-0005-0000-0000-0000EA580000}"/>
    <cellStyle name="Moneda 4 4 2 9 4" xfId="23944" xr:uid="{00000000-0005-0000-0000-0000EB580000}"/>
    <cellStyle name="Moneda 4 4 20" xfId="24293" xr:uid="{00000000-0005-0000-0000-0000EC580000}"/>
    <cellStyle name="Moneda 4 4 20 2" xfId="37472" xr:uid="{00000000-0005-0000-0000-0000ED580000}"/>
    <cellStyle name="Moneda 4 4 21" xfId="24544" xr:uid="{00000000-0005-0000-0000-0000EE580000}"/>
    <cellStyle name="Moneda 4 4 21 2" xfId="37723" xr:uid="{00000000-0005-0000-0000-0000EF580000}"/>
    <cellStyle name="Moneda 4 4 22" xfId="34475" xr:uid="{00000000-0005-0000-0000-0000F0580000}"/>
    <cellStyle name="Moneda 4 4 23" xfId="24876" xr:uid="{00000000-0005-0000-0000-0000F1580000}"/>
    <cellStyle name="Moneda 4 4 24" xfId="21287" xr:uid="{00000000-0005-0000-0000-0000F2580000}"/>
    <cellStyle name="Moneda 4 4 3" xfId="9317" xr:uid="{00000000-0005-0000-0000-0000F3580000}"/>
    <cellStyle name="Moneda 4 4 3 10" xfId="25123" xr:uid="{00000000-0005-0000-0000-0000F4580000}"/>
    <cellStyle name="Moneda 4 4 3 11" xfId="21436" xr:uid="{00000000-0005-0000-0000-0000F5580000}"/>
    <cellStyle name="Moneda 4 4 3 2" xfId="12878" xr:uid="{00000000-0005-0000-0000-0000F6580000}"/>
    <cellStyle name="Moneda 4 4 3 2 2" xfId="26069" xr:uid="{00000000-0005-0000-0000-0000F7580000}"/>
    <cellStyle name="Moneda 4 4 3 3" xfId="13927" xr:uid="{00000000-0005-0000-0000-0000F8580000}"/>
    <cellStyle name="Moneda 4 4 3 3 2" xfId="27118" xr:uid="{00000000-0005-0000-0000-0000F9580000}"/>
    <cellStyle name="Moneda 4 4 3 4" xfId="14983" xr:uid="{00000000-0005-0000-0000-0000FA580000}"/>
    <cellStyle name="Moneda 4 4 3 4 2" xfId="28174" xr:uid="{00000000-0005-0000-0000-0000FB580000}"/>
    <cellStyle name="Moneda 4 4 3 5" xfId="16039" xr:uid="{00000000-0005-0000-0000-0000FC580000}"/>
    <cellStyle name="Moneda 4 4 3 5 2" xfId="29230" xr:uid="{00000000-0005-0000-0000-0000FD580000}"/>
    <cellStyle name="Moneda 4 4 3 6" xfId="17320" xr:uid="{00000000-0005-0000-0000-0000FE580000}"/>
    <cellStyle name="Moneda 4 4 3 6 2" xfId="30511" xr:uid="{00000000-0005-0000-0000-0000FF580000}"/>
    <cellStyle name="Moneda 4 4 3 7" xfId="18606" xr:uid="{00000000-0005-0000-0000-000000590000}"/>
    <cellStyle name="Moneda 4 4 3 7 2" xfId="31797" xr:uid="{00000000-0005-0000-0000-000001590000}"/>
    <cellStyle name="Moneda 4 4 3 8" xfId="19910" xr:uid="{00000000-0005-0000-0000-000002590000}"/>
    <cellStyle name="Moneda 4 4 3 8 2" xfId="33099" xr:uid="{00000000-0005-0000-0000-000003590000}"/>
    <cellStyle name="Moneda 4 4 3 9" xfId="34624" xr:uid="{00000000-0005-0000-0000-000004590000}"/>
    <cellStyle name="Moneda 4 4 4" xfId="4702" xr:uid="{00000000-0005-0000-0000-000005590000}"/>
    <cellStyle name="Moneda 4 4 4 10" xfId="25045" xr:uid="{00000000-0005-0000-0000-000006590000}"/>
    <cellStyle name="Moneda 4 4 4 11" xfId="21359" xr:uid="{00000000-0005-0000-0000-000007590000}"/>
    <cellStyle name="Moneda 4 4 4 2" xfId="12801" xr:uid="{00000000-0005-0000-0000-000008590000}"/>
    <cellStyle name="Moneda 4 4 4 2 2" xfId="25992" xr:uid="{00000000-0005-0000-0000-000009590000}"/>
    <cellStyle name="Moneda 4 4 4 3" xfId="13850" xr:uid="{00000000-0005-0000-0000-00000A590000}"/>
    <cellStyle name="Moneda 4 4 4 3 2" xfId="27041" xr:uid="{00000000-0005-0000-0000-00000B590000}"/>
    <cellStyle name="Moneda 4 4 4 4" xfId="14906" xr:uid="{00000000-0005-0000-0000-00000C590000}"/>
    <cellStyle name="Moneda 4 4 4 4 2" xfId="28097" xr:uid="{00000000-0005-0000-0000-00000D590000}"/>
    <cellStyle name="Moneda 4 4 4 5" xfId="15962" xr:uid="{00000000-0005-0000-0000-00000E590000}"/>
    <cellStyle name="Moneda 4 4 4 5 2" xfId="29153" xr:uid="{00000000-0005-0000-0000-00000F590000}"/>
    <cellStyle name="Moneda 4 4 4 6" xfId="17243" xr:uid="{00000000-0005-0000-0000-000010590000}"/>
    <cellStyle name="Moneda 4 4 4 6 2" xfId="30434" xr:uid="{00000000-0005-0000-0000-000011590000}"/>
    <cellStyle name="Moneda 4 4 4 7" xfId="18529" xr:uid="{00000000-0005-0000-0000-000012590000}"/>
    <cellStyle name="Moneda 4 4 4 7 2" xfId="31720" xr:uid="{00000000-0005-0000-0000-000013590000}"/>
    <cellStyle name="Moneda 4 4 4 8" xfId="19833" xr:uid="{00000000-0005-0000-0000-000014590000}"/>
    <cellStyle name="Moneda 4 4 4 8 2" xfId="33022" xr:uid="{00000000-0005-0000-0000-000015590000}"/>
    <cellStyle name="Moneda 4 4 4 9" xfId="34547" xr:uid="{00000000-0005-0000-0000-000016590000}"/>
    <cellStyle name="Moneda 4 4 5" xfId="12019" xr:uid="{00000000-0005-0000-0000-000017590000}"/>
    <cellStyle name="Moneda 4 4 5 10" xfId="25211" xr:uid="{00000000-0005-0000-0000-000018590000}"/>
    <cellStyle name="Moneda 4 4 5 11" xfId="21518" xr:uid="{00000000-0005-0000-0000-000019590000}"/>
    <cellStyle name="Moneda 4 4 5 2" xfId="12960" xr:uid="{00000000-0005-0000-0000-00001A590000}"/>
    <cellStyle name="Moneda 4 4 5 2 2" xfId="26151" xr:uid="{00000000-0005-0000-0000-00001B590000}"/>
    <cellStyle name="Moneda 4 4 5 3" xfId="14009" xr:uid="{00000000-0005-0000-0000-00001C590000}"/>
    <cellStyle name="Moneda 4 4 5 3 2" xfId="27200" xr:uid="{00000000-0005-0000-0000-00001D590000}"/>
    <cellStyle name="Moneda 4 4 5 4" xfId="15065" xr:uid="{00000000-0005-0000-0000-00001E590000}"/>
    <cellStyle name="Moneda 4 4 5 4 2" xfId="28256" xr:uid="{00000000-0005-0000-0000-00001F590000}"/>
    <cellStyle name="Moneda 4 4 5 5" xfId="16121" xr:uid="{00000000-0005-0000-0000-000020590000}"/>
    <cellStyle name="Moneda 4 4 5 5 2" xfId="29312" xr:uid="{00000000-0005-0000-0000-000021590000}"/>
    <cellStyle name="Moneda 4 4 5 6" xfId="17402" xr:uid="{00000000-0005-0000-0000-000022590000}"/>
    <cellStyle name="Moneda 4 4 5 6 2" xfId="30593" xr:uid="{00000000-0005-0000-0000-000023590000}"/>
    <cellStyle name="Moneda 4 4 5 7" xfId="18688" xr:uid="{00000000-0005-0000-0000-000024590000}"/>
    <cellStyle name="Moneda 4 4 5 7 2" xfId="31879" xr:uid="{00000000-0005-0000-0000-000025590000}"/>
    <cellStyle name="Moneda 4 4 5 8" xfId="19992" xr:uid="{00000000-0005-0000-0000-000026590000}"/>
    <cellStyle name="Moneda 4 4 5 8 2" xfId="33181" xr:uid="{00000000-0005-0000-0000-000027590000}"/>
    <cellStyle name="Moneda 4 4 5 9" xfId="34706" xr:uid="{00000000-0005-0000-0000-000028590000}"/>
    <cellStyle name="Moneda 4 4 6" xfId="12126" xr:uid="{00000000-0005-0000-0000-000029590000}"/>
    <cellStyle name="Moneda 4 4 6 10" xfId="25318" xr:uid="{00000000-0005-0000-0000-00002A590000}"/>
    <cellStyle name="Moneda 4 4 6 11" xfId="21624" xr:uid="{00000000-0005-0000-0000-00002B590000}"/>
    <cellStyle name="Moneda 4 4 6 2" xfId="13066" xr:uid="{00000000-0005-0000-0000-00002C590000}"/>
    <cellStyle name="Moneda 4 4 6 2 2" xfId="26257" xr:uid="{00000000-0005-0000-0000-00002D590000}"/>
    <cellStyle name="Moneda 4 4 6 3" xfId="14115" xr:uid="{00000000-0005-0000-0000-00002E590000}"/>
    <cellStyle name="Moneda 4 4 6 3 2" xfId="27306" xr:uid="{00000000-0005-0000-0000-00002F590000}"/>
    <cellStyle name="Moneda 4 4 6 4" xfId="15171" xr:uid="{00000000-0005-0000-0000-000030590000}"/>
    <cellStyle name="Moneda 4 4 6 4 2" xfId="28362" xr:uid="{00000000-0005-0000-0000-000031590000}"/>
    <cellStyle name="Moneda 4 4 6 5" xfId="16227" xr:uid="{00000000-0005-0000-0000-000032590000}"/>
    <cellStyle name="Moneda 4 4 6 5 2" xfId="29418" xr:uid="{00000000-0005-0000-0000-000033590000}"/>
    <cellStyle name="Moneda 4 4 6 6" xfId="17508" xr:uid="{00000000-0005-0000-0000-000034590000}"/>
    <cellStyle name="Moneda 4 4 6 6 2" xfId="30699" xr:uid="{00000000-0005-0000-0000-000035590000}"/>
    <cellStyle name="Moneda 4 4 6 7" xfId="18794" xr:uid="{00000000-0005-0000-0000-000036590000}"/>
    <cellStyle name="Moneda 4 4 6 7 2" xfId="31985" xr:uid="{00000000-0005-0000-0000-000037590000}"/>
    <cellStyle name="Moneda 4 4 6 8" xfId="20098" xr:uid="{00000000-0005-0000-0000-000038590000}"/>
    <cellStyle name="Moneda 4 4 6 8 2" xfId="33287" xr:uid="{00000000-0005-0000-0000-000039590000}"/>
    <cellStyle name="Moneda 4 4 6 9" xfId="34812" xr:uid="{00000000-0005-0000-0000-00003A590000}"/>
    <cellStyle name="Moneda 4 4 7" xfId="12222" xr:uid="{00000000-0005-0000-0000-00003B590000}"/>
    <cellStyle name="Moneda 4 4 7 10" xfId="25414" xr:uid="{00000000-0005-0000-0000-00003C590000}"/>
    <cellStyle name="Moneda 4 4 7 11" xfId="21720" xr:uid="{00000000-0005-0000-0000-00003D590000}"/>
    <cellStyle name="Moneda 4 4 7 2" xfId="13162" xr:uid="{00000000-0005-0000-0000-00003E590000}"/>
    <cellStyle name="Moneda 4 4 7 2 2" xfId="26353" xr:uid="{00000000-0005-0000-0000-00003F590000}"/>
    <cellStyle name="Moneda 4 4 7 3" xfId="14211" xr:uid="{00000000-0005-0000-0000-000040590000}"/>
    <cellStyle name="Moneda 4 4 7 3 2" xfId="27402" xr:uid="{00000000-0005-0000-0000-000041590000}"/>
    <cellStyle name="Moneda 4 4 7 4" xfId="15267" xr:uid="{00000000-0005-0000-0000-000042590000}"/>
    <cellStyle name="Moneda 4 4 7 4 2" xfId="28458" xr:uid="{00000000-0005-0000-0000-000043590000}"/>
    <cellStyle name="Moneda 4 4 7 5" xfId="16323" xr:uid="{00000000-0005-0000-0000-000044590000}"/>
    <cellStyle name="Moneda 4 4 7 5 2" xfId="29514" xr:uid="{00000000-0005-0000-0000-000045590000}"/>
    <cellStyle name="Moneda 4 4 7 6" xfId="17604" xr:uid="{00000000-0005-0000-0000-000046590000}"/>
    <cellStyle name="Moneda 4 4 7 6 2" xfId="30795" xr:uid="{00000000-0005-0000-0000-000047590000}"/>
    <cellStyle name="Moneda 4 4 7 7" xfId="18890" xr:uid="{00000000-0005-0000-0000-000048590000}"/>
    <cellStyle name="Moneda 4 4 7 7 2" xfId="32081" xr:uid="{00000000-0005-0000-0000-000049590000}"/>
    <cellStyle name="Moneda 4 4 7 8" xfId="20194" xr:uid="{00000000-0005-0000-0000-00004A590000}"/>
    <cellStyle name="Moneda 4 4 7 8 2" xfId="33383" xr:uid="{00000000-0005-0000-0000-00004B590000}"/>
    <cellStyle name="Moneda 4 4 7 9" xfId="34908" xr:uid="{00000000-0005-0000-0000-00004C590000}"/>
    <cellStyle name="Moneda 4 4 8" xfId="12327" xr:uid="{00000000-0005-0000-0000-00004D590000}"/>
    <cellStyle name="Moneda 4 4 8 10" xfId="25519" xr:uid="{00000000-0005-0000-0000-00004E590000}"/>
    <cellStyle name="Moneda 4 4 8 11" xfId="21825" xr:uid="{00000000-0005-0000-0000-00004F590000}"/>
    <cellStyle name="Moneda 4 4 8 2" xfId="13267" xr:uid="{00000000-0005-0000-0000-000050590000}"/>
    <cellStyle name="Moneda 4 4 8 2 2" xfId="26458" xr:uid="{00000000-0005-0000-0000-000051590000}"/>
    <cellStyle name="Moneda 4 4 8 3" xfId="14316" xr:uid="{00000000-0005-0000-0000-000052590000}"/>
    <cellStyle name="Moneda 4 4 8 3 2" xfId="27507" xr:uid="{00000000-0005-0000-0000-000053590000}"/>
    <cellStyle name="Moneda 4 4 8 4" xfId="15372" xr:uid="{00000000-0005-0000-0000-000054590000}"/>
    <cellStyle name="Moneda 4 4 8 4 2" xfId="28563" xr:uid="{00000000-0005-0000-0000-000055590000}"/>
    <cellStyle name="Moneda 4 4 8 5" xfId="16428" xr:uid="{00000000-0005-0000-0000-000056590000}"/>
    <cellStyle name="Moneda 4 4 8 5 2" xfId="29619" xr:uid="{00000000-0005-0000-0000-000057590000}"/>
    <cellStyle name="Moneda 4 4 8 6" xfId="17709" xr:uid="{00000000-0005-0000-0000-000058590000}"/>
    <cellStyle name="Moneda 4 4 8 6 2" xfId="30900" xr:uid="{00000000-0005-0000-0000-000059590000}"/>
    <cellStyle name="Moneda 4 4 8 7" xfId="18995" xr:uid="{00000000-0005-0000-0000-00005A590000}"/>
    <cellStyle name="Moneda 4 4 8 7 2" xfId="32186" xr:uid="{00000000-0005-0000-0000-00005B590000}"/>
    <cellStyle name="Moneda 4 4 8 8" xfId="20299" xr:uid="{00000000-0005-0000-0000-00005C590000}"/>
    <cellStyle name="Moneda 4 4 8 8 2" xfId="33488" xr:uid="{00000000-0005-0000-0000-00005D590000}"/>
    <cellStyle name="Moneda 4 4 8 9" xfId="35013" xr:uid="{00000000-0005-0000-0000-00005E590000}"/>
    <cellStyle name="Moneda 4 4 9" xfId="12492" xr:uid="{00000000-0005-0000-0000-00005F590000}"/>
    <cellStyle name="Moneda 4 4 9 10" xfId="25684" xr:uid="{00000000-0005-0000-0000-000060590000}"/>
    <cellStyle name="Moneda 4 4 9 11" xfId="21986" xr:uid="{00000000-0005-0000-0000-000061590000}"/>
    <cellStyle name="Moneda 4 4 9 2" xfId="13428" xr:uid="{00000000-0005-0000-0000-000062590000}"/>
    <cellStyle name="Moneda 4 4 9 2 2" xfId="26619" xr:uid="{00000000-0005-0000-0000-000063590000}"/>
    <cellStyle name="Moneda 4 4 9 3" xfId="14477" xr:uid="{00000000-0005-0000-0000-000064590000}"/>
    <cellStyle name="Moneda 4 4 9 3 2" xfId="27668" xr:uid="{00000000-0005-0000-0000-000065590000}"/>
    <cellStyle name="Moneda 4 4 9 4" xfId="15533" xr:uid="{00000000-0005-0000-0000-000066590000}"/>
    <cellStyle name="Moneda 4 4 9 4 2" xfId="28724" xr:uid="{00000000-0005-0000-0000-000067590000}"/>
    <cellStyle name="Moneda 4 4 9 5" xfId="16589" xr:uid="{00000000-0005-0000-0000-000068590000}"/>
    <cellStyle name="Moneda 4 4 9 5 2" xfId="29780" xr:uid="{00000000-0005-0000-0000-000069590000}"/>
    <cellStyle name="Moneda 4 4 9 6" xfId="17870" xr:uid="{00000000-0005-0000-0000-00006A590000}"/>
    <cellStyle name="Moneda 4 4 9 6 2" xfId="31061" xr:uid="{00000000-0005-0000-0000-00006B590000}"/>
    <cellStyle name="Moneda 4 4 9 7" xfId="19156" xr:uid="{00000000-0005-0000-0000-00006C590000}"/>
    <cellStyle name="Moneda 4 4 9 7 2" xfId="32347" xr:uid="{00000000-0005-0000-0000-00006D590000}"/>
    <cellStyle name="Moneda 4 4 9 8" xfId="20460" xr:uid="{00000000-0005-0000-0000-00006E590000}"/>
    <cellStyle name="Moneda 4 4 9 8 2" xfId="33649" xr:uid="{00000000-0005-0000-0000-00006F590000}"/>
    <cellStyle name="Moneda 4 4 9 9" xfId="35174" xr:uid="{00000000-0005-0000-0000-000070590000}"/>
    <cellStyle name="Moneda 4 40" xfId="21282" xr:uid="{00000000-0005-0000-0000-000071590000}"/>
    <cellStyle name="Moneda 4 41" xfId="37948" xr:uid="{00000000-0005-0000-0000-000072590000}"/>
    <cellStyle name="Moneda 4 42" xfId="37996" xr:uid="{00000000-0005-0000-0000-000073590000}"/>
    <cellStyle name="Moneda 4 43" xfId="185" xr:uid="{00000000-0005-0000-0000-000074590000}"/>
    <cellStyle name="Moneda 4 5" xfId="727" xr:uid="{00000000-0005-0000-0000-000075590000}"/>
    <cellStyle name="Moneda 4 5 10" xfId="13661" xr:uid="{00000000-0005-0000-0000-000076590000}"/>
    <cellStyle name="Moneda 4 5 10 10" xfId="22219" xr:uid="{00000000-0005-0000-0000-000077590000}"/>
    <cellStyle name="Moneda 4 5 10 2" xfId="14710" xr:uid="{00000000-0005-0000-0000-000078590000}"/>
    <cellStyle name="Moneda 4 5 10 2 2" xfId="27901" xr:uid="{00000000-0005-0000-0000-000079590000}"/>
    <cellStyle name="Moneda 4 5 10 3" xfId="15766" xr:uid="{00000000-0005-0000-0000-00007A590000}"/>
    <cellStyle name="Moneda 4 5 10 3 2" xfId="28957" xr:uid="{00000000-0005-0000-0000-00007B590000}"/>
    <cellStyle name="Moneda 4 5 10 4" xfId="16822" xr:uid="{00000000-0005-0000-0000-00007C590000}"/>
    <cellStyle name="Moneda 4 5 10 4 2" xfId="30013" xr:uid="{00000000-0005-0000-0000-00007D590000}"/>
    <cellStyle name="Moneda 4 5 10 5" xfId="18103" xr:uid="{00000000-0005-0000-0000-00007E590000}"/>
    <cellStyle name="Moneda 4 5 10 5 2" xfId="31294" xr:uid="{00000000-0005-0000-0000-00007F590000}"/>
    <cellStyle name="Moneda 4 5 10 6" xfId="19389" xr:uid="{00000000-0005-0000-0000-000080590000}"/>
    <cellStyle name="Moneda 4 5 10 6 2" xfId="32580" xr:uid="{00000000-0005-0000-0000-000081590000}"/>
    <cellStyle name="Moneda 4 5 10 7" xfId="20693" xr:uid="{00000000-0005-0000-0000-000082590000}"/>
    <cellStyle name="Moneda 4 5 10 7 2" xfId="33882" xr:uid="{00000000-0005-0000-0000-000083590000}"/>
    <cellStyle name="Moneda 4 5 10 8" xfId="35407" xr:uid="{00000000-0005-0000-0000-000084590000}"/>
    <cellStyle name="Moneda 4 5 10 9" xfId="26852" xr:uid="{00000000-0005-0000-0000-000085590000}"/>
    <cellStyle name="Moneda 4 5 11" xfId="12731" xr:uid="{00000000-0005-0000-0000-000086590000}"/>
    <cellStyle name="Moneda 4 5 11 2" xfId="16944" xr:uid="{00000000-0005-0000-0000-000087590000}"/>
    <cellStyle name="Moneda 4 5 11 2 2" xfId="30135" xr:uid="{00000000-0005-0000-0000-000088590000}"/>
    <cellStyle name="Moneda 4 5 11 3" xfId="18224" xr:uid="{00000000-0005-0000-0000-000089590000}"/>
    <cellStyle name="Moneda 4 5 11 3 2" xfId="31415" xr:uid="{00000000-0005-0000-0000-00008A590000}"/>
    <cellStyle name="Moneda 4 5 11 4" xfId="19510" xr:uid="{00000000-0005-0000-0000-00008B590000}"/>
    <cellStyle name="Moneda 4 5 11 4 2" xfId="32701" xr:uid="{00000000-0005-0000-0000-00008C590000}"/>
    <cellStyle name="Moneda 4 5 11 5" xfId="20814" xr:uid="{00000000-0005-0000-0000-00008D590000}"/>
    <cellStyle name="Moneda 4 5 11 5 2" xfId="34003" xr:uid="{00000000-0005-0000-0000-00008E590000}"/>
    <cellStyle name="Moneda 4 5 11 6" xfId="35528" xr:uid="{00000000-0005-0000-0000-00008F590000}"/>
    <cellStyle name="Moneda 4 5 11 7" xfId="25922" xr:uid="{00000000-0005-0000-0000-000090590000}"/>
    <cellStyle name="Moneda 4 5 11 8" xfId="22340" xr:uid="{00000000-0005-0000-0000-000091590000}"/>
    <cellStyle name="Moneda 4 5 12" xfId="13780" xr:uid="{00000000-0005-0000-0000-000092590000}"/>
    <cellStyle name="Moneda 4 5 12 2" xfId="21059" xr:uid="{00000000-0005-0000-0000-000093590000}"/>
    <cellStyle name="Moneda 4 5 12 2 2" xfId="34248" xr:uid="{00000000-0005-0000-0000-000094590000}"/>
    <cellStyle name="Moneda 4 5 12 3" xfId="35773" xr:uid="{00000000-0005-0000-0000-000095590000}"/>
    <cellStyle name="Moneda 4 5 12 4" xfId="26971" xr:uid="{00000000-0005-0000-0000-000096590000}"/>
    <cellStyle name="Moneda 4 5 12 5" xfId="22585" xr:uid="{00000000-0005-0000-0000-000097590000}"/>
    <cellStyle name="Moneda 4 5 13" xfId="14836" xr:uid="{00000000-0005-0000-0000-000098590000}"/>
    <cellStyle name="Moneda 4 5 13 2" xfId="36013" xr:uid="{00000000-0005-0000-0000-000099590000}"/>
    <cellStyle name="Moneda 4 5 13 3" xfId="28027" xr:uid="{00000000-0005-0000-0000-00009A590000}"/>
    <cellStyle name="Moneda 4 5 13 4" xfId="22825" xr:uid="{00000000-0005-0000-0000-00009B590000}"/>
    <cellStyle name="Moneda 4 5 14" xfId="15892" xr:uid="{00000000-0005-0000-0000-00009C590000}"/>
    <cellStyle name="Moneda 4 5 14 2" xfId="36243" xr:uid="{00000000-0005-0000-0000-00009D590000}"/>
    <cellStyle name="Moneda 4 5 14 3" xfId="29083" xr:uid="{00000000-0005-0000-0000-00009E590000}"/>
    <cellStyle name="Moneda 4 5 14 4" xfId="23055" xr:uid="{00000000-0005-0000-0000-00009F590000}"/>
    <cellStyle name="Moneda 4 5 15" xfId="17173" xr:uid="{00000000-0005-0000-0000-0000A0590000}"/>
    <cellStyle name="Moneda 4 5 15 2" xfId="36498" xr:uid="{00000000-0005-0000-0000-0000A1590000}"/>
    <cellStyle name="Moneda 4 5 15 3" xfId="30364" xr:uid="{00000000-0005-0000-0000-0000A2590000}"/>
    <cellStyle name="Moneda 4 5 15 4" xfId="23319" xr:uid="{00000000-0005-0000-0000-0000A3590000}"/>
    <cellStyle name="Moneda 4 5 16" xfId="18459" xr:uid="{00000000-0005-0000-0000-0000A4590000}"/>
    <cellStyle name="Moneda 4 5 16 2" xfId="36753" xr:uid="{00000000-0005-0000-0000-0000A5590000}"/>
    <cellStyle name="Moneda 4 5 16 3" xfId="31650" xr:uid="{00000000-0005-0000-0000-0000A6590000}"/>
    <cellStyle name="Moneda 4 5 16 4" xfId="23574" xr:uid="{00000000-0005-0000-0000-0000A7590000}"/>
    <cellStyle name="Moneda 4 5 17" xfId="19763" xr:uid="{00000000-0005-0000-0000-0000A8590000}"/>
    <cellStyle name="Moneda 4 5 17 2" xfId="36982" xr:uid="{00000000-0005-0000-0000-0000A9590000}"/>
    <cellStyle name="Moneda 4 5 17 3" xfId="32952" xr:uid="{00000000-0005-0000-0000-0000AA590000}"/>
    <cellStyle name="Moneda 4 5 17 4" xfId="23803" xr:uid="{00000000-0005-0000-0000-0000AB590000}"/>
    <cellStyle name="Moneda 4 5 18" xfId="24032" xr:uid="{00000000-0005-0000-0000-0000AC590000}"/>
    <cellStyle name="Moneda 4 5 18 2" xfId="37211" xr:uid="{00000000-0005-0000-0000-0000AD590000}"/>
    <cellStyle name="Moneda 4 5 19" xfId="24261" xr:uid="{00000000-0005-0000-0000-0000AE590000}"/>
    <cellStyle name="Moneda 4 5 19 2" xfId="37440" xr:uid="{00000000-0005-0000-0000-0000AF590000}"/>
    <cellStyle name="Moneda 4 5 2" xfId="3711" xr:uid="{00000000-0005-0000-0000-0000B0590000}"/>
    <cellStyle name="Moneda 4 5 2 10" xfId="24141" xr:uid="{00000000-0005-0000-0000-0000B1590000}"/>
    <cellStyle name="Moneda 4 5 2 10 2" xfId="37320" xr:uid="{00000000-0005-0000-0000-0000B2590000}"/>
    <cellStyle name="Moneda 4 5 2 11" xfId="24370" xr:uid="{00000000-0005-0000-0000-0000B3590000}"/>
    <cellStyle name="Moneda 4 5 2 11 2" xfId="37549" xr:uid="{00000000-0005-0000-0000-0000B4590000}"/>
    <cellStyle name="Moneda 4 5 2 12" xfId="24621" xr:uid="{00000000-0005-0000-0000-0000B5590000}"/>
    <cellStyle name="Moneda 4 5 2 12 2" xfId="37800" xr:uid="{00000000-0005-0000-0000-0000B6590000}"/>
    <cellStyle name="Moneda 4 5 2 13" xfId="34509" xr:uid="{00000000-0005-0000-0000-0000B7590000}"/>
    <cellStyle name="Moneda 4 5 2 14" xfId="24913" xr:uid="{00000000-0005-0000-0000-0000B8590000}"/>
    <cellStyle name="Moneda 4 5 2 15" xfId="21321" xr:uid="{00000000-0005-0000-0000-0000B9590000}"/>
    <cellStyle name="Moneda 4 5 2 2" xfId="6850" xr:uid="{00000000-0005-0000-0000-0000BA590000}"/>
    <cellStyle name="Moneda 4 5 2 2 10" xfId="25096" xr:uid="{00000000-0005-0000-0000-0000BB590000}"/>
    <cellStyle name="Moneda 4 5 2 2 11" xfId="21409" xr:uid="{00000000-0005-0000-0000-0000BC590000}"/>
    <cellStyle name="Moneda 4 5 2 2 2" xfId="12851" xr:uid="{00000000-0005-0000-0000-0000BD590000}"/>
    <cellStyle name="Moneda 4 5 2 2 2 2" xfId="26042" xr:uid="{00000000-0005-0000-0000-0000BE590000}"/>
    <cellStyle name="Moneda 4 5 2 2 3" xfId="13900" xr:uid="{00000000-0005-0000-0000-0000BF590000}"/>
    <cellStyle name="Moneda 4 5 2 2 3 2" xfId="27091" xr:uid="{00000000-0005-0000-0000-0000C0590000}"/>
    <cellStyle name="Moneda 4 5 2 2 4" xfId="14956" xr:uid="{00000000-0005-0000-0000-0000C1590000}"/>
    <cellStyle name="Moneda 4 5 2 2 4 2" xfId="28147" xr:uid="{00000000-0005-0000-0000-0000C2590000}"/>
    <cellStyle name="Moneda 4 5 2 2 5" xfId="16012" xr:uid="{00000000-0005-0000-0000-0000C3590000}"/>
    <cellStyle name="Moneda 4 5 2 2 5 2" xfId="29203" xr:uid="{00000000-0005-0000-0000-0000C4590000}"/>
    <cellStyle name="Moneda 4 5 2 2 6" xfId="17293" xr:uid="{00000000-0005-0000-0000-0000C5590000}"/>
    <cellStyle name="Moneda 4 5 2 2 6 2" xfId="30484" xr:uid="{00000000-0005-0000-0000-0000C6590000}"/>
    <cellStyle name="Moneda 4 5 2 2 7" xfId="18579" xr:uid="{00000000-0005-0000-0000-0000C7590000}"/>
    <cellStyle name="Moneda 4 5 2 2 7 2" xfId="31770" xr:uid="{00000000-0005-0000-0000-0000C8590000}"/>
    <cellStyle name="Moneda 4 5 2 2 8" xfId="19883" xr:uid="{00000000-0005-0000-0000-0000C9590000}"/>
    <cellStyle name="Moneda 4 5 2 2 8 2" xfId="33072" xr:uid="{00000000-0005-0000-0000-0000CA590000}"/>
    <cellStyle name="Moneda 4 5 2 2 9" xfId="34597" xr:uid="{00000000-0005-0000-0000-0000CB590000}"/>
    <cellStyle name="Moneda 4 5 2 3" xfId="12763" xr:uid="{00000000-0005-0000-0000-0000CC590000}"/>
    <cellStyle name="Moneda 4 5 2 3 2" xfId="17053" xr:uid="{00000000-0005-0000-0000-0000CD590000}"/>
    <cellStyle name="Moneda 4 5 2 3 2 2" xfId="30244" xr:uid="{00000000-0005-0000-0000-0000CE590000}"/>
    <cellStyle name="Moneda 4 5 2 3 3" xfId="18333" xr:uid="{00000000-0005-0000-0000-0000CF590000}"/>
    <cellStyle name="Moneda 4 5 2 3 3 2" xfId="31524" xr:uid="{00000000-0005-0000-0000-0000D0590000}"/>
    <cellStyle name="Moneda 4 5 2 3 4" xfId="19619" xr:uid="{00000000-0005-0000-0000-0000D1590000}"/>
    <cellStyle name="Moneda 4 5 2 3 4 2" xfId="32810" xr:uid="{00000000-0005-0000-0000-0000D2590000}"/>
    <cellStyle name="Moneda 4 5 2 3 5" xfId="20923" xr:uid="{00000000-0005-0000-0000-0000D3590000}"/>
    <cellStyle name="Moneda 4 5 2 3 5 2" xfId="34112" xr:uid="{00000000-0005-0000-0000-0000D4590000}"/>
    <cellStyle name="Moneda 4 5 2 3 6" xfId="35637" xr:uid="{00000000-0005-0000-0000-0000D5590000}"/>
    <cellStyle name="Moneda 4 5 2 3 7" xfId="25954" xr:uid="{00000000-0005-0000-0000-0000D6590000}"/>
    <cellStyle name="Moneda 4 5 2 3 8" xfId="22449" xr:uid="{00000000-0005-0000-0000-0000D7590000}"/>
    <cellStyle name="Moneda 4 5 2 4" xfId="13812" xr:uid="{00000000-0005-0000-0000-0000D8590000}"/>
    <cellStyle name="Moneda 4 5 2 4 2" xfId="21168" xr:uid="{00000000-0005-0000-0000-0000D9590000}"/>
    <cellStyle name="Moneda 4 5 2 4 2 2" xfId="34357" xr:uid="{00000000-0005-0000-0000-0000DA590000}"/>
    <cellStyle name="Moneda 4 5 2 4 3" xfId="35882" xr:uid="{00000000-0005-0000-0000-0000DB590000}"/>
    <cellStyle name="Moneda 4 5 2 4 4" xfId="27003" xr:uid="{00000000-0005-0000-0000-0000DC590000}"/>
    <cellStyle name="Moneda 4 5 2 4 5" xfId="22694" xr:uid="{00000000-0005-0000-0000-0000DD590000}"/>
    <cellStyle name="Moneda 4 5 2 5" xfId="14868" xr:uid="{00000000-0005-0000-0000-0000DE590000}"/>
    <cellStyle name="Moneda 4 5 2 5 2" xfId="36122" xr:uid="{00000000-0005-0000-0000-0000DF590000}"/>
    <cellStyle name="Moneda 4 5 2 5 3" xfId="28059" xr:uid="{00000000-0005-0000-0000-0000E0590000}"/>
    <cellStyle name="Moneda 4 5 2 5 4" xfId="22934" xr:uid="{00000000-0005-0000-0000-0000E1590000}"/>
    <cellStyle name="Moneda 4 5 2 6" xfId="15924" xr:uid="{00000000-0005-0000-0000-0000E2590000}"/>
    <cellStyle name="Moneda 4 5 2 6 2" xfId="36352" xr:uid="{00000000-0005-0000-0000-0000E3590000}"/>
    <cellStyle name="Moneda 4 5 2 6 3" xfId="29115" xr:uid="{00000000-0005-0000-0000-0000E4590000}"/>
    <cellStyle name="Moneda 4 5 2 6 4" xfId="23164" xr:uid="{00000000-0005-0000-0000-0000E5590000}"/>
    <cellStyle name="Moneda 4 5 2 7" xfId="17205" xr:uid="{00000000-0005-0000-0000-0000E6590000}"/>
    <cellStyle name="Moneda 4 5 2 7 2" xfId="36607" xr:uid="{00000000-0005-0000-0000-0000E7590000}"/>
    <cellStyle name="Moneda 4 5 2 7 3" xfId="30396" xr:uid="{00000000-0005-0000-0000-0000E8590000}"/>
    <cellStyle name="Moneda 4 5 2 7 4" xfId="23428" xr:uid="{00000000-0005-0000-0000-0000E9590000}"/>
    <cellStyle name="Moneda 4 5 2 8" xfId="18491" xr:uid="{00000000-0005-0000-0000-0000EA590000}"/>
    <cellStyle name="Moneda 4 5 2 8 2" xfId="36862" xr:uid="{00000000-0005-0000-0000-0000EB590000}"/>
    <cellStyle name="Moneda 4 5 2 8 3" xfId="31682" xr:uid="{00000000-0005-0000-0000-0000EC590000}"/>
    <cellStyle name="Moneda 4 5 2 8 4" xfId="23683" xr:uid="{00000000-0005-0000-0000-0000ED590000}"/>
    <cellStyle name="Moneda 4 5 2 9" xfId="19795" xr:uid="{00000000-0005-0000-0000-0000EE590000}"/>
    <cellStyle name="Moneda 4 5 2 9 2" xfId="37091" xr:uid="{00000000-0005-0000-0000-0000EF590000}"/>
    <cellStyle name="Moneda 4 5 2 9 3" xfId="32984" xr:uid="{00000000-0005-0000-0000-0000F0590000}"/>
    <cellStyle name="Moneda 4 5 2 9 4" xfId="23912" xr:uid="{00000000-0005-0000-0000-0000F1590000}"/>
    <cellStyle name="Moneda 4 5 20" xfId="24512" xr:uid="{00000000-0005-0000-0000-0000F2590000}"/>
    <cellStyle name="Moneda 4 5 20 2" xfId="37691" xr:uid="{00000000-0005-0000-0000-0000F3590000}"/>
    <cellStyle name="Moneda 4 5 21" xfId="34477" xr:uid="{00000000-0005-0000-0000-0000F4590000}"/>
    <cellStyle name="Moneda 4 5 22" xfId="24878" xr:uid="{00000000-0005-0000-0000-0000F5590000}"/>
    <cellStyle name="Moneda 4 5 23" xfId="21289" xr:uid="{00000000-0005-0000-0000-0000F6590000}"/>
    <cellStyle name="Moneda 4 5 3" xfId="9318" xr:uid="{00000000-0005-0000-0000-0000F7590000}"/>
    <cellStyle name="Moneda 4 5 3 10" xfId="25124" xr:uid="{00000000-0005-0000-0000-0000F8590000}"/>
    <cellStyle name="Moneda 4 5 3 11" xfId="21437" xr:uid="{00000000-0005-0000-0000-0000F9590000}"/>
    <cellStyle name="Moneda 4 5 3 2" xfId="12879" xr:uid="{00000000-0005-0000-0000-0000FA590000}"/>
    <cellStyle name="Moneda 4 5 3 2 2" xfId="26070" xr:uid="{00000000-0005-0000-0000-0000FB590000}"/>
    <cellStyle name="Moneda 4 5 3 3" xfId="13928" xr:uid="{00000000-0005-0000-0000-0000FC590000}"/>
    <cellStyle name="Moneda 4 5 3 3 2" xfId="27119" xr:uid="{00000000-0005-0000-0000-0000FD590000}"/>
    <cellStyle name="Moneda 4 5 3 4" xfId="14984" xr:uid="{00000000-0005-0000-0000-0000FE590000}"/>
    <cellStyle name="Moneda 4 5 3 4 2" xfId="28175" xr:uid="{00000000-0005-0000-0000-0000FF590000}"/>
    <cellStyle name="Moneda 4 5 3 5" xfId="16040" xr:uid="{00000000-0005-0000-0000-0000005A0000}"/>
    <cellStyle name="Moneda 4 5 3 5 2" xfId="29231" xr:uid="{00000000-0005-0000-0000-0000015A0000}"/>
    <cellStyle name="Moneda 4 5 3 6" xfId="17321" xr:uid="{00000000-0005-0000-0000-0000025A0000}"/>
    <cellStyle name="Moneda 4 5 3 6 2" xfId="30512" xr:uid="{00000000-0005-0000-0000-0000035A0000}"/>
    <cellStyle name="Moneda 4 5 3 7" xfId="18607" xr:uid="{00000000-0005-0000-0000-0000045A0000}"/>
    <cellStyle name="Moneda 4 5 3 7 2" xfId="31798" xr:uid="{00000000-0005-0000-0000-0000055A0000}"/>
    <cellStyle name="Moneda 4 5 3 8" xfId="19911" xr:uid="{00000000-0005-0000-0000-0000065A0000}"/>
    <cellStyle name="Moneda 4 5 3 8 2" xfId="33100" xr:uid="{00000000-0005-0000-0000-0000075A0000}"/>
    <cellStyle name="Moneda 4 5 3 9" xfId="34625" xr:uid="{00000000-0005-0000-0000-0000085A0000}"/>
    <cellStyle name="Moneda 4 5 4" xfId="4876" xr:uid="{00000000-0005-0000-0000-0000095A0000}"/>
    <cellStyle name="Moneda 4 5 4 10" xfId="25047" xr:uid="{00000000-0005-0000-0000-00000A5A0000}"/>
    <cellStyle name="Moneda 4 5 4 11" xfId="21361" xr:uid="{00000000-0005-0000-0000-00000B5A0000}"/>
    <cellStyle name="Moneda 4 5 4 2" xfId="12803" xr:uid="{00000000-0005-0000-0000-00000C5A0000}"/>
    <cellStyle name="Moneda 4 5 4 2 2" xfId="25994" xr:uid="{00000000-0005-0000-0000-00000D5A0000}"/>
    <cellStyle name="Moneda 4 5 4 3" xfId="13852" xr:uid="{00000000-0005-0000-0000-00000E5A0000}"/>
    <cellStyle name="Moneda 4 5 4 3 2" xfId="27043" xr:uid="{00000000-0005-0000-0000-00000F5A0000}"/>
    <cellStyle name="Moneda 4 5 4 4" xfId="14908" xr:uid="{00000000-0005-0000-0000-0000105A0000}"/>
    <cellStyle name="Moneda 4 5 4 4 2" xfId="28099" xr:uid="{00000000-0005-0000-0000-0000115A0000}"/>
    <cellStyle name="Moneda 4 5 4 5" xfId="15964" xr:uid="{00000000-0005-0000-0000-0000125A0000}"/>
    <cellStyle name="Moneda 4 5 4 5 2" xfId="29155" xr:uid="{00000000-0005-0000-0000-0000135A0000}"/>
    <cellStyle name="Moneda 4 5 4 6" xfId="17245" xr:uid="{00000000-0005-0000-0000-0000145A0000}"/>
    <cellStyle name="Moneda 4 5 4 6 2" xfId="30436" xr:uid="{00000000-0005-0000-0000-0000155A0000}"/>
    <cellStyle name="Moneda 4 5 4 7" xfId="18531" xr:uid="{00000000-0005-0000-0000-0000165A0000}"/>
    <cellStyle name="Moneda 4 5 4 7 2" xfId="31722" xr:uid="{00000000-0005-0000-0000-0000175A0000}"/>
    <cellStyle name="Moneda 4 5 4 8" xfId="19835" xr:uid="{00000000-0005-0000-0000-0000185A0000}"/>
    <cellStyle name="Moneda 4 5 4 8 2" xfId="33024" xr:uid="{00000000-0005-0000-0000-0000195A0000}"/>
    <cellStyle name="Moneda 4 5 4 9" xfId="34549" xr:uid="{00000000-0005-0000-0000-00001A5A0000}"/>
    <cellStyle name="Moneda 4 5 5" xfId="12094" xr:uid="{00000000-0005-0000-0000-00001B5A0000}"/>
    <cellStyle name="Moneda 4 5 5 10" xfId="25286" xr:uid="{00000000-0005-0000-0000-00001C5A0000}"/>
    <cellStyle name="Moneda 4 5 5 11" xfId="21592" xr:uid="{00000000-0005-0000-0000-00001D5A0000}"/>
    <cellStyle name="Moneda 4 5 5 2" xfId="13034" xr:uid="{00000000-0005-0000-0000-00001E5A0000}"/>
    <cellStyle name="Moneda 4 5 5 2 2" xfId="26225" xr:uid="{00000000-0005-0000-0000-00001F5A0000}"/>
    <cellStyle name="Moneda 4 5 5 3" xfId="14083" xr:uid="{00000000-0005-0000-0000-0000205A0000}"/>
    <cellStyle name="Moneda 4 5 5 3 2" xfId="27274" xr:uid="{00000000-0005-0000-0000-0000215A0000}"/>
    <cellStyle name="Moneda 4 5 5 4" xfId="15139" xr:uid="{00000000-0005-0000-0000-0000225A0000}"/>
    <cellStyle name="Moneda 4 5 5 4 2" xfId="28330" xr:uid="{00000000-0005-0000-0000-0000235A0000}"/>
    <cellStyle name="Moneda 4 5 5 5" xfId="16195" xr:uid="{00000000-0005-0000-0000-0000245A0000}"/>
    <cellStyle name="Moneda 4 5 5 5 2" xfId="29386" xr:uid="{00000000-0005-0000-0000-0000255A0000}"/>
    <cellStyle name="Moneda 4 5 5 6" xfId="17476" xr:uid="{00000000-0005-0000-0000-0000265A0000}"/>
    <cellStyle name="Moneda 4 5 5 6 2" xfId="30667" xr:uid="{00000000-0005-0000-0000-0000275A0000}"/>
    <cellStyle name="Moneda 4 5 5 7" xfId="18762" xr:uid="{00000000-0005-0000-0000-0000285A0000}"/>
    <cellStyle name="Moneda 4 5 5 7 2" xfId="31953" xr:uid="{00000000-0005-0000-0000-0000295A0000}"/>
    <cellStyle name="Moneda 4 5 5 8" xfId="20066" xr:uid="{00000000-0005-0000-0000-00002A5A0000}"/>
    <cellStyle name="Moneda 4 5 5 8 2" xfId="33255" xr:uid="{00000000-0005-0000-0000-00002B5A0000}"/>
    <cellStyle name="Moneda 4 5 5 9" xfId="34780" xr:uid="{00000000-0005-0000-0000-00002C5A0000}"/>
    <cellStyle name="Moneda 4 5 6" xfId="12190" xr:uid="{00000000-0005-0000-0000-00002D5A0000}"/>
    <cellStyle name="Moneda 4 5 6 10" xfId="25382" xr:uid="{00000000-0005-0000-0000-00002E5A0000}"/>
    <cellStyle name="Moneda 4 5 6 11" xfId="21688" xr:uid="{00000000-0005-0000-0000-00002F5A0000}"/>
    <cellStyle name="Moneda 4 5 6 2" xfId="13130" xr:uid="{00000000-0005-0000-0000-0000305A0000}"/>
    <cellStyle name="Moneda 4 5 6 2 2" xfId="26321" xr:uid="{00000000-0005-0000-0000-0000315A0000}"/>
    <cellStyle name="Moneda 4 5 6 3" xfId="14179" xr:uid="{00000000-0005-0000-0000-0000325A0000}"/>
    <cellStyle name="Moneda 4 5 6 3 2" xfId="27370" xr:uid="{00000000-0005-0000-0000-0000335A0000}"/>
    <cellStyle name="Moneda 4 5 6 4" xfId="15235" xr:uid="{00000000-0005-0000-0000-0000345A0000}"/>
    <cellStyle name="Moneda 4 5 6 4 2" xfId="28426" xr:uid="{00000000-0005-0000-0000-0000355A0000}"/>
    <cellStyle name="Moneda 4 5 6 5" xfId="16291" xr:uid="{00000000-0005-0000-0000-0000365A0000}"/>
    <cellStyle name="Moneda 4 5 6 5 2" xfId="29482" xr:uid="{00000000-0005-0000-0000-0000375A0000}"/>
    <cellStyle name="Moneda 4 5 6 6" xfId="17572" xr:uid="{00000000-0005-0000-0000-0000385A0000}"/>
    <cellStyle name="Moneda 4 5 6 6 2" xfId="30763" xr:uid="{00000000-0005-0000-0000-0000395A0000}"/>
    <cellStyle name="Moneda 4 5 6 7" xfId="18858" xr:uid="{00000000-0005-0000-0000-00003A5A0000}"/>
    <cellStyle name="Moneda 4 5 6 7 2" xfId="32049" xr:uid="{00000000-0005-0000-0000-00003B5A0000}"/>
    <cellStyle name="Moneda 4 5 6 8" xfId="20162" xr:uid="{00000000-0005-0000-0000-00003C5A0000}"/>
    <cellStyle name="Moneda 4 5 6 8 2" xfId="33351" xr:uid="{00000000-0005-0000-0000-00003D5A0000}"/>
    <cellStyle name="Moneda 4 5 6 9" xfId="34876" xr:uid="{00000000-0005-0000-0000-00003E5A0000}"/>
    <cellStyle name="Moneda 4 5 7" xfId="12295" xr:uid="{00000000-0005-0000-0000-00003F5A0000}"/>
    <cellStyle name="Moneda 4 5 7 10" xfId="25487" xr:uid="{00000000-0005-0000-0000-0000405A0000}"/>
    <cellStyle name="Moneda 4 5 7 11" xfId="21793" xr:uid="{00000000-0005-0000-0000-0000415A0000}"/>
    <cellStyle name="Moneda 4 5 7 2" xfId="13235" xr:uid="{00000000-0005-0000-0000-0000425A0000}"/>
    <cellStyle name="Moneda 4 5 7 2 2" xfId="26426" xr:uid="{00000000-0005-0000-0000-0000435A0000}"/>
    <cellStyle name="Moneda 4 5 7 3" xfId="14284" xr:uid="{00000000-0005-0000-0000-0000445A0000}"/>
    <cellStyle name="Moneda 4 5 7 3 2" xfId="27475" xr:uid="{00000000-0005-0000-0000-0000455A0000}"/>
    <cellStyle name="Moneda 4 5 7 4" xfId="15340" xr:uid="{00000000-0005-0000-0000-0000465A0000}"/>
    <cellStyle name="Moneda 4 5 7 4 2" xfId="28531" xr:uid="{00000000-0005-0000-0000-0000475A0000}"/>
    <cellStyle name="Moneda 4 5 7 5" xfId="16396" xr:uid="{00000000-0005-0000-0000-0000485A0000}"/>
    <cellStyle name="Moneda 4 5 7 5 2" xfId="29587" xr:uid="{00000000-0005-0000-0000-0000495A0000}"/>
    <cellStyle name="Moneda 4 5 7 6" xfId="17677" xr:uid="{00000000-0005-0000-0000-00004A5A0000}"/>
    <cellStyle name="Moneda 4 5 7 6 2" xfId="30868" xr:uid="{00000000-0005-0000-0000-00004B5A0000}"/>
    <cellStyle name="Moneda 4 5 7 7" xfId="18963" xr:uid="{00000000-0005-0000-0000-00004C5A0000}"/>
    <cellStyle name="Moneda 4 5 7 7 2" xfId="32154" xr:uid="{00000000-0005-0000-0000-00004D5A0000}"/>
    <cellStyle name="Moneda 4 5 7 8" xfId="20267" xr:uid="{00000000-0005-0000-0000-00004E5A0000}"/>
    <cellStyle name="Moneda 4 5 7 8 2" xfId="33456" xr:uid="{00000000-0005-0000-0000-00004F5A0000}"/>
    <cellStyle name="Moneda 4 5 7 9" xfId="34981" xr:uid="{00000000-0005-0000-0000-0000505A0000}"/>
    <cellStyle name="Moneda 4 5 8" xfId="12460" xr:uid="{00000000-0005-0000-0000-0000515A0000}"/>
    <cellStyle name="Moneda 4 5 8 10" xfId="25652" xr:uid="{00000000-0005-0000-0000-0000525A0000}"/>
    <cellStyle name="Moneda 4 5 8 11" xfId="21954" xr:uid="{00000000-0005-0000-0000-0000535A0000}"/>
    <cellStyle name="Moneda 4 5 8 2" xfId="13396" xr:uid="{00000000-0005-0000-0000-0000545A0000}"/>
    <cellStyle name="Moneda 4 5 8 2 2" xfId="26587" xr:uid="{00000000-0005-0000-0000-0000555A0000}"/>
    <cellStyle name="Moneda 4 5 8 3" xfId="14445" xr:uid="{00000000-0005-0000-0000-0000565A0000}"/>
    <cellStyle name="Moneda 4 5 8 3 2" xfId="27636" xr:uid="{00000000-0005-0000-0000-0000575A0000}"/>
    <cellStyle name="Moneda 4 5 8 4" xfId="15501" xr:uid="{00000000-0005-0000-0000-0000585A0000}"/>
    <cellStyle name="Moneda 4 5 8 4 2" xfId="28692" xr:uid="{00000000-0005-0000-0000-0000595A0000}"/>
    <cellStyle name="Moneda 4 5 8 5" xfId="16557" xr:uid="{00000000-0005-0000-0000-00005A5A0000}"/>
    <cellStyle name="Moneda 4 5 8 5 2" xfId="29748" xr:uid="{00000000-0005-0000-0000-00005B5A0000}"/>
    <cellStyle name="Moneda 4 5 8 6" xfId="17838" xr:uid="{00000000-0005-0000-0000-00005C5A0000}"/>
    <cellStyle name="Moneda 4 5 8 6 2" xfId="31029" xr:uid="{00000000-0005-0000-0000-00005D5A0000}"/>
    <cellStyle name="Moneda 4 5 8 7" xfId="19124" xr:uid="{00000000-0005-0000-0000-00005E5A0000}"/>
    <cellStyle name="Moneda 4 5 8 7 2" xfId="32315" xr:uid="{00000000-0005-0000-0000-00005F5A0000}"/>
    <cellStyle name="Moneda 4 5 8 8" xfId="20428" xr:uid="{00000000-0005-0000-0000-0000605A0000}"/>
    <cellStyle name="Moneda 4 5 8 8 2" xfId="33617" xr:uid="{00000000-0005-0000-0000-0000615A0000}"/>
    <cellStyle name="Moneda 4 5 8 9" xfId="35142" xr:uid="{00000000-0005-0000-0000-0000625A0000}"/>
    <cellStyle name="Moneda 4 5 9" xfId="12574" xr:uid="{00000000-0005-0000-0000-0000635A0000}"/>
    <cellStyle name="Moneda 4 5 9 10" xfId="25766" xr:uid="{00000000-0005-0000-0000-0000645A0000}"/>
    <cellStyle name="Moneda 4 5 9 11" xfId="22068" xr:uid="{00000000-0005-0000-0000-0000655A0000}"/>
    <cellStyle name="Moneda 4 5 9 2" xfId="13510" xr:uid="{00000000-0005-0000-0000-0000665A0000}"/>
    <cellStyle name="Moneda 4 5 9 2 2" xfId="26701" xr:uid="{00000000-0005-0000-0000-0000675A0000}"/>
    <cellStyle name="Moneda 4 5 9 3" xfId="14559" xr:uid="{00000000-0005-0000-0000-0000685A0000}"/>
    <cellStyle name="Moneda 4 5 9 3 2" xfId="27750" xr:uid="{00000000-0005-0000-0000-0000695A0000}"/>
    <cellStyle name="Moneda 4 5 9 4" xfId="15615" xr:uid="{00000000-0005-0000-0000-00006A5A0000}"/>
    <cellStyle name="Moneda 4 5 9 4 2" xfId="28806" xr:uid="{00000000-0005-0000-0000-00006B5A0000}"/>
    <cellStyle name="Moneda 4 5 9 5" xfId="16671" xr:uid="{00000000-0005-0000-0000-00006C5A0000}"/>
    <cellStyle name="Moneda 4 5 9 5 2" xfId="29862" xr:uid="{00000000-0005-0000-0000-00006D5A0000}"/>
    <cellStyle name="Moneda 4 5 9 6" xfId="17952" xr:uid="{00000000-0005-0000-0000-00006E5A0000}"/>
    <cellStyle name="Moneda 4 5 9 6 2" xfId="31143" xr:uid="{00000000-0005-0000-0000-00006F5A0000}"/>
    <cellStyle name="Moneda 4 5 9 7" xfId="19238" xr:uid="{00000000-0005-0000-0000-0000705A0000}"/>
    <cellStyle name="Moneda 4 5 9 7 2" xfId="32429" xr:uid="{00000000-0005-0000-0000-0000715A0000}"/>
    <cellStyle name="Moneda 4 5 9 8" xfId="20542" xr:uid="{00000000-0005-0000-0000-0000725A0000}"/>
    <cellStyle name="Moneda 4 5 9 8 2" xfId="33731" xr:uid="{00000000-0005-0000-0000-0000735A0000}"/>
    <cellStyle name="Moneda 4 5 9 9" xfId="35256" xr:uid="{00000000-0005-0000-0000-0000745A0000}"/>
    <cellStyle name="Moneda 4 6" xfId="902" xr:uid="{00000000-0005-0000-0000-0000755A0000}"/>
    <cellStyle name="Moneda 4 6 10" xfId="14839" xr:uid="{00000000-0005-0000-0000-0000765A0000}"/>
    <cellStyle name="Moneda 4 6 10 2" xfId="36079" xr:uid="{00000000-0005-0000-0000-0000775A0000}"/>
    <cellStyle name="Moneda 4 6 10 3" xfId="28030" xr:uid="{00000000-0005-0000-0000-0000785A0000}"/>
    <cellStyle name="Moneda 4 6 10 4" xfId="22891" xr:uid="{00000000-0005-0000-0000-0000795A0000}"/>
    <cellStyle name="Moneda 4 6 11" xfId="15895" xr:uid="{00000000-0005-0000-0000-00007A5A0000}"/>
    <cellStyle name="Moneda 4 6 11 2" xfId="36309" xr:uid="{00000000-0005-0000-0000-00007B5A0000}"/>
    <cellStyle name="Moneda 4 6 11 3" xfId="29086" xr:uid="{00000000-0005-0000-0000-00007C5A0000}"/>
    <cellStyle name="Moneda 4 6 11 4" xfId="23121" xr:uid="{00000000-0005-0000-0000-00007D5A0000}"/>
    <cellStyle name="Moneda 4 6 12" xfId="17176" xr:uid="{00000000-0005-0000-0000-00007E5A0000}"/>
    <cellStyle name="Moneda 4 6 12 2" xfId="36564" xr:uid="{00000000-0005-0000-0000-00007F5A0000}"/>
    <cellStyle name="Moneda 4 6 12 3" xfId="30367" xr:uid="{00000000-0005-0000-0000-0000805A0000}"/>
    <cellStyle name="Moneda 4 6 12 4" xfId="23385" xr:uid="{00000000-0005-0000-0000-0000815A0000}"/>
    <cellStyle name="Moneda 4 6 13" xfId="18462" xr:uid="{00000000-0005-0000-0000-0000825A0000}"/>
    <cellStyle name="Moneda 4 6 13 2" xfId="36819" xr:uid="{00000000-0005-0000-0000-0000835A0000}"/>
    <cellStyle name="Moneda 4 6 13 3" xfId="31653" xr:uid="{00000000-0005-0000-0000-0000845A0000}"/>
    <cellStyle name="Moneda 4 6 13 4" xfId="23640" xr:uid="{00000000-0005-0000-0000-0000855A0000}"/>
    <cellStyle name="Moneda 4 6 14" xfId="19766" xr:uid="{00000000-0005-0000-0000-0000865A0000}"/>
    <cellStyle name="Moneda 4 6 14 2" xfId="37048" xr:uid="{00000000-0005-0000-0000-0000875A0000}"/>
    <cellStyle name="Moneda 4 6 14 3" xfId="32955" xr:uid="{00000000-0005-0000-0000-0000885A0000}"/>
    <cellStyle name="Moneda 4 6 14 4" xfId="23869" xr:uid="{00000000-0005-0000-0000-0000895A0000}"/>
    <cellStyle name="Moneda 4 6 15" xfId="24098" xr:uid="{00000000-0005-0000-0000-00008A5A0000}"/>
    <cellStyle name="Moneda 4 6 15 2" xfId="37277" xr:uid="{00000000-0005-0000-0000-00008B5A0000}"/>
    <cellStyle name="Moneda 4 6 16" xfId="24327" xr:uid="{00000000-0005-0000-0000-00008C5A0000}"/>
    <cellStyle name="Moneda 4 6 16 2" xfId="37506" xr:uid="{00000000-0005-0000-0000-00008D5A0000}"/>
    <cellStyle name="Moneda 4 6 17" xfId="24578" xr:uid="{00000000-0005-0000-0000-00008E5A0000}"/>
    <cellStyle name="Moneda 4 6 17 2" xfId="37757" xr:uid="{00000000-0005-0000-0000-00008F5A0000}"/>
    <cellStyle name="Moneda 4 6 18" xfId="34480" xr:uid="{00000000-0005-0000-0000-0000905A0000}"/>
    <cellStyle name="Moneda 4 6 19" xfId="24881" xr:uid="{00000000-0005-0000-0000-0000915A0000}"/>
    <cellStyle name="Moneda 4 6 2" xfId="3886" xr:uid="{00000000-0005-0000-0000-0000925A0000}"/>
    <cellStyle name="Moneda 4 6 2 10" xfId="24207" xr:uid="{00000000-0005-0000-0000-0000935A0000}"/>
    <cellStyle name="Moneda 4 6 2 10 2" xfId="37386" xr:uid="{00000000-0005-0000-0000-0000945A0000}"/>
    <cellStyle name="Moneda 4 6 2 11" xfId="24436" xr:uid="{00000000-0005-0000-0000-0000955A0000}"/>
    <cellStyle name="Moneda 4 6 2 11 2" xfId="37615" xr:uid="{00000000-0005-0000-0000-0000965A0000}"/>
    <cellStyle name="Moneda 4 6 2 12" xfId="24687" xr:uid="{00000000-0005-0000-0000-0000975A0000}"/>
    <cellStyle name="Moneda 4 6 2 12 2" xfId="37866" xr:uid="{00000000-0005-0000-0000-0000985A0000}"/>
    <cellStyle name="Moneda 4 6 2 13" xfId="34512" xr:uid="{00000000-0005-0000-0000-0000995A0000}"/>
    <cellStyle name="Moneda 4 6 2 14" xfId="24916" xr:uid="{00000000-0005-0000-0000-00009A5A0000}"/>
    <cellStyle name="Moneda 4 6 2 15" xfId="21324" xr:uid="{00000000-0005-0000-0000-00009B5A0000}"/>
    <cellStyle name="Moneda 4 6 2 2" xfId="6851" xr:uid="{00000000-0005-0000-0000-00009C5A0000}"/>
    <cellStyle name="Moneda 4 6 2 2 10" xfId="25097" xr:uid="{00000000-0005-0000-0000-00009D5A0000}"/>
    <cellStyle name="Moneda 4 6 2 2 11" xfId="21410" xr:uid="{00000000-0005-0000-0000-00009E5A0000}"/>
    <cellStyle name="Moneda 4 6 2 2 2" xfId="12852" xr:uid="{00000000-0005-0000-0000-00009F5A0000}"/>
    <cellStyle name="Moneda 4 6 2 2 2 2" xfId="26043" xr:uid="{00000000-0005-0000-0000-0000A05A0000}"/>
    <cellStyle name="Moneda 4 6 2 2 3" xfId="13901" xr:uid="{00000000-0005-0000-0000-0000A15A0000}"/>
    <cellStyle name="Moneda 4 6 2 2 3 2" xfId="27092" xr:uid="{00000000-0005-0000-0000-0000A25A0000}"/>
    <cellStyle name="Moneda 4 6 2 2 4" xfId="14957" xr:uid="{00000000-0005-0000-0000-0000A35A0000}"/>
    <cellStyle name="Moneda 4 6 2 2 4 2" xfId="28148" xr:uid="{00000000-0005-0000-0000-0000A45A0000}"/>
    <cellStyle name="Moneda 4 6 2 2 5" xfId="16013" xr:uid="{00000000-0005-0000-0000-0000A55A0000}"/>
    <cellStyle name="Moneda 4 6 2 2 5 2" xfId="29204" xr:uid="{00000000-0005-0000-0000-0000A65A0000}"/>
    <cellStyle name="Moneda 4 6 2 2 6" xfId="17294" xr:uid="{00000000-0005-0000-0000-0000A75A0000}"/>
    <cellStyle name="Moneda 4 6 2 2 6 2" xfId="30485" xr:uid="{00000000-0005-0000-0000-0000A85A0000}"/>
    <cellStyle name="Moneda 4 6 2 2 7" xfId="18580" xr:uid="{00000000-0005-0000-0000-0000A95A0000}"/>
    <cellStyle name="Moneda 4 6 2 2 7 2" xfId="31771" xr:uid="{00000000-0005-0000-0000-0000AA5A0000}"/>
    <cellStyle name="Moneda 4 6 2 2 8" xfId="19884" xr:uid="{00000000-0005-0000-0000-0000AB5A0000}"/>
    <cellStyle name="Moneda 4 6 2 2 8 2" xfId="33073" xr:uid="{00000000-0005-0000-0000-0000AC5A0000}"/>
    <cellStyle name="Moneda 4 6 2 2 9" xfId="34598" xr:uid="{00000000-0005-0000-0000-0000AD5A0000}"/>
    <cellStyle name="Moneda 4 6 2 3" xfId="12766" xr:uid="{00000000-0005-0000-0000-0000AE5A0000}"/>
    <cellStyle name="Moneda 4 6 2 3 2" xfId="17119" xr:uid="{00000000-0005-0000-0000-0000AF5A0000}"/>
    <cellStyle name="Moneda 4 6 2 3 2 2" xfId="30310" xr:uid="{00000000-0005-0000-0000-0000B05A0000}"/>
    <cellStyle name="Moneda 4 6 2 3 3" xfId="18399" xr:uid="{00000000-0005-0000-0000-0000B15A0000}"/>
    <cellStyle name="Moneda 4 6 2 3 3 2" xfId="31590" xr:uid="{00000000-0005-0000-0000-0000B25A0000}"/>
    <cellStyle name="Moneda 4 6 2 3 4" xfId="19685" xr:uid="{00000000-0005-0000-0000-0000B35A0000}"/>
    <cellStyle name="Moneda 4 6 2 3 4 2" xfId="32876" xr:uid="{00000000-0005-0000-0000-0000B45A0000}"/>
    <cellStyle name="Moneda 4 6 2 3 5" xfId="20989" xr:uid="{00000000-0005-0000-0000-0000B55A0000}"/>
    <cellStyle name="Moneda 4 6 2 3 5 2" xfId="34178" xr:uid="{00000000-0005-0000-0000-0000B65A0000}"/>
    <cellStyle name="Moneda 4 6 2 3 6" xfId="35703" xr:uid="{00000000-0005-0000-0000-0000B75A0000}"/>
    <cellStyle name="Moneda 4 6 2 3 7" xfId="25957" xr:uid="{00000000-0005-0000-0000-0000B85A0000}"/>
    <cellStyle name="Moneda 4 6 2 3 8" xfId="22515" xr:uid="{00000000-0005-0000-0000-0000B95A0000}"/>
    <cellStyle name="Moneda 4 6 2 4" xfId="13815" xr:uid="{00000000-0005-0000-0000-0000BA5A0000}"/>
    <cellStyle name="Moneda 4 6 2 4 2" xfId="21234" xr:uid="{00000000-0005-0000-0000-0000BB5A0000}"/>
    <cellStyle name="Moneda 4 6 2 4 2 2" xfId="34423" xr:uid="{00000000-0005-0000-0000-0000BC5A0000}"/>
    <cellStyle name="Moneda 4 6 2 4 3" xfId="35948" xr:uid="{00000000-0005-0000-0000-0000BD5A0000}"/>
    <cellStyle name="Moneda 4 6 2 4 4" xfId="27006" xr:uid="{00000000-0005-0000-0000-0000BE5A0000}"/>
    <cellStyle name="Moneda 4 6 2 4 5" xfId="22760" xr:uid="{00000000-0005-0000-0000-0000BF5A0000}"/>
    <cellStyle name="Moneda 4 6 2 5" xfId="14871" xr:uid="{00000000-0005-0000-0000-0000C05A0000}"/>
    <cellStyle name="Moneda 4 6 2 5 2" xfId="36188" xr:uid="{00000000-0005-0000-0000-0000C15A0000}"/>
    <cellStyle name="Moneda 4 6 2 5 3" xfId="28062" xr:uid="{00000000-0005-0000-0000-0000C25A0000}"/>
    <cellStyle name="Moneda 4 6 2 5 4" xfId="23000" xr:uid="{00000000-0005-0000-0000-0000C35A0000}"/>
    <cellStyle name="Moneda 4 6 2 6" xfId="15927" xr:uid="{00000000-0005-0000-0000-0000C45A0000}"/>
    <cellStyle name="Moneda 4 6 2 6 2" xfId="36418" xr:uid="{00000000-0005-0000-0000-0000C55A0000}"/>
    <cellStyle name="Moneda 4 6 2 6 3" xfId="29118" xr:uid="{00000000-0005-0000-0000-0000C65A0000}"/>
    <cellStyle name="Moneda 4 6 2 6 4" xfId="23230" xr:uid="{00000000-0005-0000-0000-0000C75A0000}"/>
    <cellStyle name="Moneda 4 6 2 7" xfId="17208" xr:uid="{00000000-0005-0000-0000-0000C85A0000}"/>
    <cellStyle name="Moneda 4 6 2 7 2" xfId="36673" xr:uid="{00000000-0005-0000-0000-0000C95A0000}"/>
    <cellStyle name="Moneda 4 6 2 7 3" xfId="30399" xr:uid="{00000000-0005-0000-0000-0000CA5A0000}"/>
    <cellStyle name="Moneda 4 6 2 7 4" xfId="23494" xr:uid="{00000000-0005-0000-0000-0000CB5A0000}"/>
    <cellStyle name="Moneda 4 6 2 8" xfId="18494" xr:uid="{00000000-0005-0000-0000-0000CC5A0000}"/>
    <cellStyle name="Moneda 4 6 2 8 2" xfId="36928" xr:uid="{00000000-0005-0000-0000-0000CD5A0000}"/>
    <cellStyle name="Moneda 4 6 2 8 3" xfId="31685" xr:uid="{00000000-0005-0000-0000-0000CE5A0000}"/>
    <cellStyle name="Moneda 4 6 2 8 4" xfId="23749" xr:uid="{00000000-0005-0000-0000-0000CF5A0000}"/>
    <cellStyle name="Moneda 4 6 2 9" xfId="19798" xr:uid="{00000000-0005-0000-0000-0000D05A0000}"/>
    <cellStyle name="Moneda 4 6 2 9 2" xfId="37157" xr:uid="{00000000-0005-0000-0000-0000D15A0000}"/>
    <cellStyle name="Moneda 4 6 2 9 3" xfId="32987" xr:uid="{00000000-0005-0000-0000-0000D25A0000}"/>
    <cellStyle name="Moneda 4 6 2 9 4" xfId="23978" xr:uid="{00000000-0005-0000-0000-0000D35A0000}"/>
    <cellStyle name="Moneda 4 6 20" xfId="21292" xr:uid="{00000000-0005-0000-0000-0000D45A0000}"/>
    <cellStyle name="Moneda 4 6 3" xfId="9319" xr:uid="{00000000-0005-0000-0000-0000D55A0000}"/>
    <cellStyle name="Moneda 4 6 3 10" xfId="25125" xr:uid="{00000000-0005-0000-0000-0000D65A0000}"/>
    <cellStyle name="Moneda 4 6 3 11" xfId="21438" xr:uid="{00000000-0005-0000-0000-0000D75A0000}"/>
    <cellStyle name="Moneda 4 6 3 2" xfId="12880" xr:uid="{00000000-0005-0000-0000-0000D85A0000}"/>
    <cellStyle name="Moneda 4 6 3 2 2" xfId="26071" xr:uid="{00000000-0005-0000-0000-0000D95A0000}"/>
    <cellStyle name="Moneda 4 6 3 3" xfId="13929" xr:uid="{00000000-0005-0000-0000-0000DA5A0000}"/>
    <cellStyle name="Moneda 4 6 3 3 2" xfId="27120" xr:uid="{00000000-0005-0000-0000-0000DB5A0000}"/>
    <cellStyle name="Moneda 4 6 3 4" xfId="14985" xr:uid="{00000000-0005-0000-0000-0000DC5A0000}"/>
    <cellStyle name="Moneda 4 6 3 4 2" xfId="28176" xr:uid="{00000000-0005-0000-0000-0000DD5A0000}"/>
    <cellStyle name="Moneda 4 6 3 5" xfId="16041" xr:uid="{00000000-0005-0000-0000-0000DE5A0000}"/>
    <cellStyle name="Moneda 4 6 3 5 2" xfId="29232" xr:uid="{00000000-0005-0000-0000-0000DF5A0000}"/>
    <cellStyle name="Moneda 4 6 3 6" xfId="17322" xr:uid="{00000000-0005-0000-0000-0000E05A0000}"/>
    <cellStyle name="Moneda 4 6 3 6 2" xfId="30513" xr:uid="{00000000-0005-0000-0000-0000E15A0000}"/>
    <cellStyle name="Moneda 4 6 3 7" xfId="18608" xr:uid="{00000000-0005-0000-0000-0000E25A0000}"/>
    <cellStyle name="Moneda 4 6 3 7 2" xfId="31799" xr:uid="{00000000-0005-0000-0000-0000E35A0000}"/>
    <cellStyle name="Moneda 4 6 3 8" xfId="19912" xr:uid="{00000000-0005-0000-0000-0000E45A0000}"/>
    <cellStyle name="Moneda 4 6 3 8 2" xfId="33101" xr:uid="{00000000-0005-0000-0000-0000E55A0000}"/>
    <cellStyle name="Moneda 4 6 3 9" xfId="34626" xr:uid="{00000000-0005-0000-0000-0000E65A0000}"/>
    <cellStyle name="Moneda 4 6 4" xfId="5050" xr:uid="{00000000-0005-0000-0000-0000E75A0000}"/>
    <cellStyle name="Moneda 4 6 4 10" xfId="25049" xr:uid="{00000000-0005-0000-0000-0000E85A0000}"/>
    <cellStyle name="Moneda 4 6 4 11" xfId="21363" xr:uid="{00000000-0005-0000-0000-0000E95A0000}"/>
    <cellStyle name="Moneda 4 6 4 2" xfId="12805" xr:uid="{00000000-0005-0000-0000-0000EA5A0000}"/>
    <cellStyle name="Moneda 4 6 4 2 2" xfId="25996" xr:uid="{00000000-0005-0000-0000-0000EB5A0000}"/>
    <cellStyle name="Moneda 4 6 4 3" xfId="13854" xr:uid="{00000000-0005-0000-0000-0000EC5A0000}"/>
    <cellStyle name="Moneda 4 6 4 3 2" xfId="27045" xr:uid="{00000000-0005-0000-0000-0000ED5A0000}"/>
    <cellStyle name="Moneda 4 6 4 4" xfId="14910" xr:uid="{00000000-0005-0000-0000-0000EE5A0000}"/>
    <cellStyle name="Moneda 4 6 4 4 2" xfId="28101" xr:uid="{00000000-0005-0000-0000-0000EF5A0000}"/>
    <cellStyle name="Moneda 4 6 4 5" xfId="15966" xr:uid="{00000000-0005-0000-0000-0000F05A0000}"/>
    <cellStyle name="Moneda 4 6 4 5 2" xfId="29157" xr:uid="{00000000-0005-0000-0000-0000F15A0000}"/>
    <cellStyle name="Moneda 4 6 4 6" xfId="17247" xr:uid="{00000000-0005-0000-0000-0000F25A0000}"/>
    <cellStyle name="Moneda 4 6 4 6 2" xfId="30438" xr:uid="{00000000-0005-0000-0000-0000F35A0000}"/>
    <cellStyle name="Moneda 4 6 4 7" xfId="18533" xr:uid="{00000000-0005-0000-0000-0000F45A0000}"/>
    <cellStyle name="Moneda 4 6 4 7 2" xfId="31724" xr:uid="{00000000-0005-0000-0000-0000F55A0000}"/>
    <cellStyle name="Moneda 4 6 4 8" xfId="19837" xr:uid="{00000000-0005-0000-0000-0000F65A0000}"/>
    <cellStyle name="Moneda 4 6 4 8 2" xfId="33026" xr:uid="{00000000-0005-0000-0000-0000F75A0000}"/>
    <cellStyle name="Moneda 4 6 4 9" xfId="34551" xr:uid="{00000000-0005-0000-0000-0000F85A0000}"/>
    <cellStyle name="Moneda 4 6 5" xfId="12526" xr:uid="{00000000-0005-0000-0000-0000F95A0000}"/>
    <cellStyle name="Moneda 4 6 5 10" xfId="25718" xr:uid="{00000000-0005-0000-0000-0000FA5A0000}"/>
    <cellStyle name="Moneda 4 6 5 11" xfId="22020" xr:uid="{00000000-0005-0000-0000-0000FB5A0000}"/>
    <cellStyle name="Moneda 4 6 5 2" xfId="13462" xr:uid="{00000000-0005-0000-0000-0000FC5A0000}"/>
    <cellStyle name="Moneda 4 6 5 2 2" xfId="26653" xr:uid="{00000000-0005-0000-0000-0000FD5A0000}"/>
    <cellStyle name="Moneda 4 6 5 3" xfId="14511" xr:uid="{00000000-0005-0000-0000-0000FE5A0000}"/>
    <cellStyle name="Moneda 4 6 5 3 2" xfId="27702" xr:uid="{00000000-0005-0000-0000-0000FF5A0000}"/>
    <cellStyle name="Moneda 4 6 5 4" xfId="15567" xr:uid="{00000000-0005-0000-0000-0000005B0000}"/>
    <cellStyle name="Moneda 4 6 5 4 2" xfId="28758" xr:uid="{00000000-0005-0000-0000-0000015B0000}"/>
    <cellStyle name="Moneda 4 6 5 5" xfId="16623" xr:uid="{00000000-0005-0000-0000-0000025B0000}"/>
    <cellStyle name="Moneda 4 6 5 5 2" xfId="29814" xr:uid="{00000000-0005-0000-0000-0000035B0000}"/>
    <cellStyle name="Moneda 4 6 5 6" xfId="17904" xr:uid="{00000000-0005-0000-0000-0000045B0000}"/>
    <cellStyle name="Moneda 4 6 5 6 2" xfId="31095" xr:uid="{00000000-0005-0000-0000-0000055B0000}"/>
    <cellStyle name="Moneda 4 6 5 7" xfId="19190" xr:uid="{00000000-0005-0000-0000-0000065B0000}"/>
    <cellStyle name="Moneda 4 6 5 7 2" xfId="32381" xr:uid="{00000000-0005-0000-0000-0000075B0000}"/>
    <cellStyle name="Moneda 4 6 5 8" xfId="20494" xr:uid="{00000000-0005-0000-0000-0000085B0000}"/>
    <cellStyle name="Moneda 4 6 5 8 2" xfId="33683" xr:uid="{00000000-0005-0000-0000-0000095B0000}"/>
    <cellStyle name="Moneda 4 6 5 9" xfId="35208" xr:uid="{00000000-0005-0000-0000-00000A5B0000}"/>
    <cellStyle name="Moneda 4 6 6" xfId="12640" xr:uid="{00000000-0005-0000-0000-00000B5B0000}"/>
    <cellStyle name="Moneda 4 6 6 10" xfId="25832" xr:uid="{00000000-0005-0000-0000-00000C5B0000}"/>
    <cellStyle name="Moneda 4 6 6 11" xfId="22134" xr:uid="{00000000-0005-0000-0000-00000D5B0000}"/>
    <cellStyle name="Moneda 4 6 6 2" xfId="13576" xr:uid="{00000000-0005-0000-0000-00000E5B0000}"/>
    <cellStyle name="Moneda 4 6 6 2 2" xfId="26767" xr:uid="{00000000-0005-0000-0000-00000F5B0000}"/>
    <cellStyle name="Moneda 4 6 6 3" xfId="14625" xr:uid="{00000000-0005-0000-0000-0000105B0000}"/>
    <cellStyle name="Moneda 4 6 6 3 2" xfId="27816" xr:uid="{00000000-0005-0000-0000-0000115B0000}"/>
    <cellStyle name="Moneda 4 6 6 4" xfId="15681" xr:uid="{00000000-0005-0000-0000-0000125B0000}"/>
    <cellStyle name="Moneda 4 6 6 4 2" xfId="28872" xr:uid="{00000000-0005-0000-0000-0000135B0000}"/>
    <cellStyle name="Moneda 4 6 6 5" xfId="16737" xr:uid="{00000000-0005-0000-0000-0000145B0000}"/>
    <cellStyle name="Moneda 4 6 6 5 2" xfId="29928" xr:uid="{00000000-0005-0000-0000-0000155B0000}"/>
    <cellStyle name="Moneda 4 6 6 6" xfId="18018" xr:uid="{00000000-0005-0000-0000-0000165B0000}"/>
    <cellStyle name="Moneda 4 6 6 6 2" xfId="31209" xr:uid="{00000000-0005-0000-0000-0000175B0000}"/>
    <cellStyle name="Moneda 4 6 6 7" xfId="19304" xr:uid="{00000000-0005-0000-0000-0000185B0000}"/>
    <cellStyle name="Moneda 4 6 6 7 2" xfId="32495" xr:uid="{00000000-0005-0000-0000-0000195B0000}"/>
    <cellStyle name="Moneda 4 6 6 8" xfId="20608" xr:uid="{00000000-0005-0000-0000-00001A5B0000}"/>
    <cellStyle name="Moneda 4 6 6 8 2" xfId="33797" xr:uid="{00000000-0005-0000-0000-00001B5B0000}"/>
    <cellStyle name="Moneda 4 6 6 9" xfId="35322" xr:uid="{00000000-0005-0000-0000-00001C5B0000}"/>
    <cellStyle name="Moneda 4 6 7" xfId="13727" xr:uid="{00000000-0005-0000-0000-00001D5B0000}"/>
    <cellStyle name="Moneda 4 6 7 10" xfId="22285" xr:uid="{00000000-0005-0000-0000-00001E5B0000}"/>
    <cellStyle name="Moneda 4 6 7 2" xfId="14776" xr:uid="{00000000-0005-0000-0000-00001F5B0000}"/>
    <cellStyle name="Moneda 4 6 7 2 2" xfId="27967" xr:uid="{00000000-0005-0000-0000-0000205B0000}"/>
    <cellStyle name="Moneda 4 6 7 3" xfId="15832" xr:uid="{00000000-0005-0000-0000-0000215B0000}"/>
    <cellStyle name="Moneda 4 6 7 3 2" xfId="29023" xr:uid="{00000000-0005-0000-0000-0000225B0000}"/>
    <cellStyle name="Moneda 4 6 7 4" xfId="16888" xr:uid="{00000000-0005-0000-0000-0000235B0000}"/>
    <cellStyle name="Moneda 4 6 7 4 2" xfId="30079" xr:uid="{00000000-0005-0000-0000-0000245B0000}"/>
    <cellStyle name="Moneda 4 6 7 5" xfId="18169" xr:uid="{00000000-0005-0000-0000-0000255B0000}"/>
    <cellStyle name="Moneda 4 6 7 5 2" xfId="31360" xr:uid="{00000000-0005-0000-0000-0000265B0000}"/>
    <cellStyle name="Moneda 4 6 7 6" xfId="19455" xr:uid="{00000000-0005-0000-0000-0000275B0000}"/>
    <cellStyle name="Moneda 4 6 7 6 2" xfId="32646" xr:uid="{00000000-0005-0000-0000-0000285B0000}"/>
    <cellStyle name="Moneda 4 6 7 7" xfId="20759" xr:uid="{00000000-0005-0000-0000-0000295B0000}"/>
    <cellStyle name="Moneda 4 6 7 7 2" xfId="33948" xr:uid="{00000000-0005-0000-0000-00002A5B0000}"/>
    <cellStyle name="Moneda 4 6 7 8" xfId="35473" xr:uid="{00000000-0005-0000-0000-00002B5B0000}"/>
    <cellStyle name="Moneda 4 6 7 9" xfId="26918" xr:uid="{00000000-0005-0000-0000-00002C5B0000}"/>
    <cellStyle name="Moneda 4 6 8" xfId="12734" xr:uid="{00000000-0005-0000-0000-00002D5B0000}"/>
    <cellStyle name="Moneda 4 6 8 2" xfId="17010" xr:uid="{00000000-0005-0000-0000-00002E5B0000}"/>
    <cellStyle name="Moneda 4 6 8 2 2" xfId="30201" xr:uid="{00000000-0005-0000-0000-00002F5B0000}"/>
    <cellStyle name="Moneda 4 6 8 3" xfId="18290" xr:uid="{00000000-0005-0000-0000-0000305B0000}"/>
    <cellStyle name="Moneda 4 6 8 3 2" xfId="31481" xr:uid="{00000000-0005-0000-0000-0000315B0000}"/>
    <cellStyle name="Moneda 4 6 8 4" xfId="19576" xr:uid="{00000000-0005-0000-0000-0000325B0000}"/>
    <cellStyle name="Moneda 4 6 8 4 2" xfId="32767" xr:uid="{00000000-0005-0000-0000-0000335B0000}"/>
    <cellStyle name="Moneda 4 6 8 5" xfId="20880" xr:uid="{00000000-0005-0000-0000-0000345B0000}"/>
    <cellStyle name="Moneda 4 6 8 5 2" xfId="34069" xr:uid="{00000000-0005-0000-0000-0000355B0000}"/>
    <cellStyle name="Moneda 4 6 8 6" xfId="35594" xr:uid="{00000000-0005-0000-0000-0000365B0000}"/>
    <cellStyle name="Moneda 4 6 8 7" xfId="25925" xr:uid="{00000000-0005-0000-0000-0000375B0000}"/>
    <cellStyle name="Moneda 4 6 8 8" xfId="22406" xr:uid="{00000000-0005-0000-0000-0000385B0000}"/>
    <cellStyle name="Moneda 4 6 9" xfId="13783" xr:uid="{00000000-0005-0000-0000-0000395B0000}"/>
    <cellStyle name="Moneda 4 6 9 2" xfId="21125" xr:uid="{00000000-0005-0000-0000-00003A5B0000}"/>
    <cellStyle name="Moneda 4 6 9 2 2" xfId="34314" xr:uid="{00000000-0005-0000-0000-00003B5B0000}"/>
    <cellStyle name="Moneda 4 6 9 3" xfId="35839" xr:uid="{00000000-0005-0000-0000-00003C5B0000}"/>
    <cellStyle name="Moneda 4 6 9 4" xfId="26974" xr:uid="{00000000-0005-0000-0000-00003D5B0000}"/>
    <cellStyle name="Moneda 4 6 9 5" xfId="22651" xr:uid="{00000000-0005-0000-0000-00003E5B0000}"/>
    <cellStyle name="Moneda 4 7" xfId="1078" xr:uid="{00000000-0005-0000-0000-00003F5B0000}"/>
    <cellStyle name="Moneda 4 7 10" xfId="18465" xr:uid="{00000000-0005-0000-0000-0000405B0000}"/>
    <cellStyle name="Moneda 4 7 10 2" xfId="36830" xr:uid="{00000000-0005-0000-0000-0000415B0000}"/>
    <cellStyle name="Moneda 4 7 10 3" xfId="31656" xr:uid="{00000000-0005-0000-0000-0000425B0000}"/>
    <cellStyle name="Moneda 4 7 10 4" xfId="23651" xr:uid="{00000000-0005-0000-0000-0000435B0000}"/>
    <cellStyle name="Moneda 4 7 11" xfId="19769" xr:uid="{00000000-0005-0000-0000-0000445B0000}"/>
    <cellStyle name="Moneda 4 7 11 2" xfId="37059" xr:uid="{00000000-0005-0000-0000-0000455B0000}"/>
    <cellStyle name="Moneda 4 7 11 3" xfId="32958" xr:uid="{00000000-0005-0000-0000-0000465B0000}"/>
    <cellStyle name="Moneda 4 7 11 4" xfId="23880" xr:uid="{00000000-0005-0000-0000-0000475B0000}"/>
    <cellStyle name="Moneda 4 7 12" xfId="24109" xr:uid="{00000000-0005-0000-0000-0000485B0000}"/>
    <cellStyle name="Moneda 4 7 12 2" xfId="37288" xr:uid="{00000000-0005-0000-0000-0000495B0000}"/>
    <cellStyle name="Moneda 4 7 13" xfId="24338" xr:uid="{00000000-0005-0000-0000-00004A5B0000}"/>
    <cellStyle name="Moneda 4 7 13 2" xfId="37517" xr:uid="{00000000-0005-0000-0000-00004B5B0000}"/>
    <cellStyle name="Moneda 4 7 14" xfId="24589" xr:uid="{00000000-0005-0000-0000-00004C5B0000}"/>
    <cellStyle name="Moneda 4 7 14 2" xfId="37768" xr:uid="{00000000-0005-0000-0000-00004D5B0000}"/>
    <cellStyle name="Moneda 4 7 15" xfId="34483" xr:uid="{00000000-0005-0000-0000-00004E5B0000}"/>
    <cellStyle name="Moneda 4 7 16" xfId="24884" xr:uid="{00000000-0005-0000-0000-00004F5B0000}"/>
    <cellStyle name="Moneda 4 7 17" xfId="21295" xr:uid="{00000000-0005-0000-0000-0000505B0000}"/>
    <cellStyle name="Moneda 4 7 2" xfId="6852" xr:uid="{00000000-0005-0000-0000-0000515B0000}"/>
    <cellStyle name="Moneda 4 7 2 10" xfId="25098" xr:uid="{00000000-0005-0000-0000-0000525B0000}"/>
    <cellStyle name="Moneda 4 7 2 11" xfId="21411" xr:uid="{00000000-0005-0000-0000-0000535B0000}"/>
    <cellStyle name="Moneda 4 7 2 2" xfId="12853" xr:uid="{00000000-0005-0000-0000-0000545B0000}"/>
    <cellStyle name="Moneda 4 7 2 2 2" xfId="26044" xr:uid="{00000000-0005-0000-0000-0000555B0000}"/>
    <cellStyle name="Moneda 4 7 2 3" xfId="13902" xr:uid="{00000000-0005-0000-0000-0000565B0000}"/>
    <cellStyle name="Moneda 4 7 2 3 2" xfId="27093" xr:uid="{00000000-0005-0000-0000-0000575B0000}"/>
    <cellStyle name="Moneda 4 7 2 4" xfId="14958" xr:uid="{00000000-0005-0000-0000-0000585B0000}"/>
    <cellStyle name="Moneda 4 7 2 4 2" xfId="28149" xr:uid="{00000000-0005-0000-0000-0000595B0000}"/>
    <cellStyle name="Moneda 4 7 2 5" xfId="16014" xr:uid="{00000000-0005-0000-0000-00005A5B0000}"/>
    <cellStyle name="Moneda 4 7 2 5 2" xfId="29205" xr:uid="{00000000-0005-0000-0000-00005B5B0000}"/>
    <cellStyle name="Moneda 4 7 2 6" xfId="17295" xr:uid="{00000000-0005-0000-0000-00005C5B0000}"/>
    <cellStyle name="Moneda 4 7 2 6 2" xfId="30486" xr:uid="{00000000-0005-0000-0000-00005D5B0000}"/>
    <cellStyle name="Moneda 4 7 2 7" xfId="18581" xr:uid="{00000000-0005-0000-0000-00005E5B0000}"/>
    <cellStyle name="Moneda 4 7 2 7 2" xfId="31772" xr:uid="{00000000-0005-0000-0000-00005F5B0000}"/>
    <cellStyle name="Moneda 4 7 2 8" xfId="19885" xr:uid="{00000000-0005-0000-0000-0000605B0000}"/>
    <cellStyle name="Moneda 4 7 2 8 2" xfId="33074" xr:uid="{00000000-0005-0000-0000-0000615B0000}"/>
    <cellStyle name="Moneda 4 7 2 9" xfId="34599" xr:uid="{00000000-0005-0000-0000-0000625B0000}"/>
    <cellStyle name="Moneda 4 7 3" xfId="9320" xr:uid="{00000000-0005-0000-0000-0000635B0000}"/>
    <cellStyle name="Moneda 4 7 3 10" xfId="25126" xr:uid="{00000000-0005-0000-0000-0000645B0000}"/>
    <cellStyle name="Moneda 4 7 3 11" xfId="21439" xr:uid="{00000000-0005-0000-0000-0000655B0000}"/>
    <cellStyle name="Moneda 4 7 3 2" xfId="12881" xr:uid="{00000000-0005-0000-0000-0000665B0000}"/>
    <cellStyle name="Moneda 4 7 3 2 2" xfId="26072" xr:uid="{00000000-0005-0000-0000-0000675B0000}"/>
    <cellStyle name="Moneda 4 7 3 3" xfId="13930" xr:uid="{00000000-0005-0000-0000-0000685B0000}"/>
    <cellStyle name="Moneda 4 7 3 3 2" xfId="27121" xr:uid="{00000000-0005-0000-0000-0000695B0000}"/>
    <cellStyle name="Moneda 4 7 3 4" xfId="14986" xr:uid="{00000000-0005-0000-0000-00006A5B0000}"/>
    <cellStyle name="Moneda 4 7 3 4 2" xfId="28177" xr:uid="{00000000-0005-0000-0000-00006B5B0000}"/>
    <cellStyle name="Moneda 4 7 3 5" xfId="16042" xr:uid="{00000000-0005-0000-0000-00006C5B0000}"/>
    <cellStyle name="Moneda 4 7 3 5 2" xfId="29233" xr:uid="{00000000-0005-0000-0000-00006D5B0000}"/>
    <cellStyle name="Moneda 4 7 3 6" xfId="17323" xr:uid="{00000000-0005-0000-0000-00006E5B0000}"/>
    <cellStyle name="Moneda 4 7 3 6 2" xfId="30514" xr:uid="{00000000-0005-0000-0000-00006F5B0000}"/>
    <cellStyle name="Moneda 4 7 3 7" xfId="18609" xr:uid="{00000000-0005-0000-0000-0000705B0000}"/>
    <cellStyle name="Moneda 4 7 3 7 2" xfId="31800" xr:uid="{00000000-0005-0000-0000-0000715B0000}"/>
    <cellStyle name="Moneda 4 7 3 8" xfId="19913" xr:uid="{00000000-0005-0000-0000-0000725B0000}"/>
    <cellStyle name="Moneda 4 7 3 8 2" xfId="33102" xr:uid="{00000000-0005-0000-0000-0000735B0000}"/>
    <cellStyle name="Moneda 4 7 3 9" xfId="34627" xr:uid="{00000000-0005-0000-0000-0000745B0000}"/>
    <cellStyle name="Moneda 4 7 4" xfId="5224" xr:uid="{00000000-0005-0000-0000-0000755B0000}"/>
    <cellStyle name="Moneda 4 7 4 10" xfId="25051" xr:uid="{00000000-0005-0000-0000-0000765B0000}"/>
    <cellStyle name="Moneda 4 7 4 11" xfId="21365" xr:uid="{00000000-0005-0000-0000-0000775B0000}"/>
    <cellStyle name="Moneda 4 7 4 2" xfId="12807" xr:uid="{00000000-0005-0000-0000-0000785B0000}"/>
    <cellStyle name="Moneda 4 7 4 2 2" xfId="25998" xr:uid="{00000000-0005-0000-0000-0000795B0000}"/>
    <cellStyle name="Moneda 4 7 4 3" xfId="13856" xr:uid="{00000000-0005-0000-0000-00007A5B0000}"/>
    <cellStyle name="Moneda 4 7 4 3 2" xfId="27047" xr:uid="{00000000-0005-0000-0000-00007B5B0000}"/>
    <cellStyle name="Moneda 4 7 4 4" xfId="14912" xr:uid="{00000000-0005-0000-0000-00007C5B0000}"/>
    <cellStyle name="Moneda 4 7 4 4 2" xfId="28103" xr:uid="{00000000-0005-0000-0000-00007D5B0000}"/>
    <cellStyle name="Moneda 4 7 4 5" xfId="15968" xr:uid="{00000000-0005-0000-0000-00007E5B0000}"/>
    <cellStyle name="Moneda 4 7 4 5 2" xfId="29159" xr:uid="{00000000-0005-0000-0000-00007F5B0000}"/>
    <cellStyle name="Moneda 4 7 4 6" xfId="17249" xr:uid="{00000000-0005-0000-0000-0000805B0000}"/>
    <cellStyle name="Moneda 4 7 4 6 2" xfId="30440" xr:uid="{00000000-0005-0000-0000-0000815B0000}"/>
    <cellStyle name="Moneda 4 7 4 7" xfId="18535" xr:uid="{00000000-0005-0000-0000-0000825B0000}"/>
    <cellStyle name="Moneda 4 7 4 7 2" xfId="31726" xr:uid="{00000000-0005-0000-0000-0000835B0000}"/>
    <cellStyle name="Moneda 4 7 4 8" xfId="19839" xr:uid="{00000000-0005-0000-0000-0000845B0000}"/>
    <cellStyle name="Moneda 4 7 4 8 2" xfId="33028" xr:uid="{00000000-0005-0000-0000-0000855B0000}"/>
    <cellStyle name="Moneda 4 7 4 9" xfId="34553" xr:uid="{00000000-0005-0000-0000-0000865B0000}"/>
    <cellStyle name="Moneda 4 7 5" xfId="12737" xr:uid="{00000000-0005-0000-0000-0000875B0000}"/>
    <cellStyle name="Moneda 4 7 5 2" xfId="17021" xr:uid="{00000000-0005-0000-0000-0000885B0000}"/>
    <cellStyle name="Moneda 4 7 5 2 2" xfId="30212" xr:uid="{00000000-0005-0000-0000-0000895B0000}"/>
    <cellStyle name="Moneda 4 7 5 3" xfId="18301" xr:uid="{00000000-0005-0000-0000-00008A5B0000}"/>
    <cellStyle name="Moneda 4 7 5 3 2" xfId="31492" xr:uid="{00000000-0005-0000-0000-00008B5B0000}"/>
    <cellStyle name="Moneda 4 7 5 4" xfId="19587" xr:uid="{00000000-0005-0000-0000-00008C5B0000}"/>
    <cellStyle name="Moneda 4 7 5 4 2" xfId="32778" xr:uid="{00000000-0005-0000-0000-00008D5B0000}"/>
    <cellStyle name="Moneda 4 7 5 5" xfId="20891" xr:uid="{00000000-0005-0000-0000-00008E5B0000}"/>
    <cellStyle name="Moneda 4 7 5 5 2" xfId="34080" xr:uid="{00000000-0005-0000-0000-00008F5B0000}"/>
    <cellStyle name="Moneda 4 7 5 6" xfId="35605" xr:uid="{00000000-0005-0000-0000-0000905B0000}"/>
    <cellStyle name="Moneda 4 7 5 7" xfId="25928" xr:uid="{00000000-0005-0000-0000-0000915B0000}"/>
    <cellStyle name="Moneda 4 7 5 8" xfId="22417" xr:uid="{00000000-0005-0000-0000-0000925B0000}"/>
    <cellStyle name="Moneda 4 7 6" xfId="13786" xr:uid="{00000000-0005-0000-0000-0000935B0000}"/>
    <cellStyle name="Moneda 4 7 6 2" xfId="21136" xr:uid="{00000000-0005-0000-0000-0000945B0000}"/>
    <cellStyle name="Moneda 4 7 6 2 2" xfId="34325" xr:uid="{00000000-0005-0000-0000-0000955B0000}"/>
    <cellStyle name="Moneda 4 7 6 3" xfId="35850" xr:uid="{00000000-0005-0000-0000-0000965B0000}"/>
    <cellStyle name="Moneda 4 7 6 4" xfId="26977" xr:uid="{00000000-0005-0000-0000-0000975B0000}"/>
    <cellStyle name="Moneda 4 7 6 5" xfId="22662" xr:uid="{00000000-0005-0000-0000-0000985B0000}"/>
    <cellStyle name="Moneda 4 7 7" xfId="14842" xr:uid="{00000000-0005-0000-0000-0000995B0000}"/>
    <cellStyle name="Moneda 4 7 7 2" xfId="36090" xr:uid="{00000000-0005-0000-0000-00009A5B0000}"/>
    <cellStyle name="Moneda 4 7 7 3" xfId="28033" xr:uid="{00000000-0005-0000-0000-00009B5B0000}"/>
    <cellStyle name="Moneda 4 7 7 4" xfId="22902" xr:uid="{00000000-0005-0000-0000-00009C5B0000}"/>
    <cellStyle name="Moneda 4 7 8" xfId="15898" xr:uid="{00000000-0005-0000-0000-00009D5B0000}"/>
    <cellStyle name="Moneda 4 7 8 2" xfId="36320" xr:uid="{00000000-0005-0000-0000-00009E5B0000}"/>
    <cellStyle name="Moneda 4 7 8 3" xfId="29089" xr:uid="{00000000-0005-0000-0000-00009F5B0000}"/>
    <cellStyle name="Moneda 4 7 8 4" xfId="23132" xr:uid="{00000000-0005-0000-0000-0000A05B0000}"/>
    <cellStyle name="Moneda 4 7 9" xfId="17179" xr:uid="{00000000-0005-0000-0000-0000A15B0000}"/>
    <cellStyle name="Moneda 4 7 9 2" xfId="36575" xr:uid="{00000000-0005-0000-0000-0000A25B0000}"/>
    <cellStyle name="Moneda 4 7 9 3" xfId="30370" xr:uid="{00000000-0005-0000-0000-0000A35B0000}"/>
    <cellStyle name="Moneda 4 7 9 4" xfId="23396" xr:uid="{00000000-0005-0000-0000-0000A45B0000}"/>
    <cellStyle name="Moneda 4 8" xfId="1252" xr:uid="{00000000-0005-0000-0000-0000A55B0000}"/>
    <cellStyle name="Moneda 4 8 10" xfId="18467" xr:uid="{00000000-0005-0000-0000-0000A65B0000}"/>
    <cellStyle name="Moneda 4 8 10 2" xfId="31658" xr:uid="{00000000-0005-0000-0000-0000A75B0000}"/>
    <cellStyle name="Moneda 4 8 11" xfId="19771" xr:uid="{00000000-0005-0000-0000-0000A85B0000}"/>
    <cellStyle name="Moneda 4 8 11 2" xfId="32960" xr:uid="{00000000-0005-0000-0000-0000A95B0000}"/>
    <cellStyle name="Moneda 4 8 12" xfId="34485" xr:uid="{00000000-0005-0000-0000-0000AA5B0000}"/>
    <cellStyle name="Moneda 4 8 13" xfId="24886" xr:uid="{00000000-0005-0000-0000-0000AB5B0000}"/>
    <cellStyle name="Moneda 4 8 14" xfId="21297" xr:uid="{00000000-0005-0000-0000-0000AC5B0000}"/>
    <cellStyle name="Moneda 4 8 2" xfId="6853" xr:uid="{00000000-0005-0000-0000-0000AD5B0000}"/>
    <cellStyle name="Moneda 4 8 2 10" xfId="25099" xr:uid="{00000000-0005-0000-0000-0000AE5B0000}"/>
    <cellStyle name="Moneda 4 8 2 11" xfId="21412" xr:uid="{00000000-0005-0000-0000-0000AF5B0000}"/>
    <cellStyle name="Moneda 4 8 2 2" xfId="12854" xr:uid="{00000000-0005-0000-0000-0000B05B0000}"/>
    <cellStyle name="Moneda 4 8 2 2 2" xfId="26045" xr:uid="{00000000-0005-0000-0000-0000B15B0000}"/>
    <cellStyle name="Moneda 4 8 2 3" xfId="13903" xr:uid="{00000000-0005-0000-0000-0000B25B0000}"/>
    <cellStyle name="Moneda 4 8 2 3 2" xfId="27094" xr:uid="{00000000-0005-0000-0000-0000B35B0000}"/>
    <cellStyle name="Moneda 4 8 2 4" xfId="14959" xr:uid="{00000000-0005-0000-0000-0000B45B0000}"/>
    <cellStyle name="Moneda 4 8 2 4 2" xfId="28150" xr:uid="{00000000-0005-0000-0000-0000B55B0000}"/>
    <cellStyle name="Moneda 4 8 2 5" xfId="16015" xr:uid="{00000000-0005-0000-0000-0000B65B0000}"/>
    <cellStyle name="Moneda 4 8 2 5 2" xfId="29206" xr:uid="{00000000-0005-0000-0000-0000B75B0000}"/>
    <cellStyle name="Moneda 4 8 2 6" xfId="17296" xr:uid="{00000000-0005-0000-0000-0000B85B0000}"/>
    <cellStyle name="Moneda 4 8 2 6 2" xfId="30487" xr:uid="{00000000-0005-0000-0000-0000B95B0000}"/>
    <cellStyle name="Moneda 4 8 2 7" xfId="18582" xr:uid="{00000000-0005-0000-0000-0000BA5B0000}"/>
    <cellStyle name="Moneda 4 8 2 7 2" xfId="31773" xr:uid="{00000000-0005-0000-0000-0000BB5B0000}"/>
    <cellStyle name="Moneda 4 8 2 8" xfId="19886" xr:uid="{00000000-0005-0000-0000-0000BC5B0000}"/>
    <cellStyle name="Moneda 4 8 2 8 2" xfId="33075" xr:uid="{00000000-0005-0000-0000-0000BD5B0000}"/>
    <cellStyle name="Moneda 4 8 2 9" xfId="34600" xr:uid="{00000000-0005-0000-0000-0000BE5B0000}"/>
    <cellStyle name="Moneda 4 8 3" xfId="9321" xr:uid="{00000000-0005-0000-0000-0000BF5B0000}"/>
    <cellStyle name="Moneda 4 8 3 10" xfId="25127" xr:uid="{00000000-0005-0000-0000-0000C05B0000}"/>
    <cellStyle name="Moneda 4 8 3 11" xfId="21440" xr:uid="{00000000-0005-0000-0000-0000C15B0000}"/>
    <cellStyle name="Moneda 4 8 3 2" xfId="12882" xr:uid="{00000000-0005-0000-0000-0000C25B0000}"/>
    <cellStyle name="Moneda 4 8 3 2 2" xfId="26073" xr:uid="{00000000-0005-0000-0000-0000C35B0000}"/>
    <cellStyle name="Moneda 4 8 3 3" xfId="13931" xr:uid="{00000000-0005-0000-0000-0000C45B0000}"/>
    <cellStyle name="Moneda 4 8 3 3 2" xfId="27122" xr:uid="{00000000-0005-0000-0000-0000C55B0000}"/>
    <cellStyle name="Moneda 4 8 3 4" xfId="14987" xr:uid="{00000000-0005-0000-0000-0000C65B0000}"/>
    <cellStyle name="Moneda 4 8 3 4 2" xfId="28178" xr:uid="{00000000-0005-0000-0000-0000C75B0000}"/>
    <cellStyle name="Moneda 4 8 3 5" xfId="16043" xr:uid="{00000000-0005-0000-0000-0000C85B0000}"/>
    <cellStyle name="Moneda 4 8 3 5 2" xfId="29234" xr:uid="{00000000-0005-0000-0000-0000C95B0000}"/>
    <cellStyle name="Moneda 4 8 3 6" xfId="17324" xr:uid="{00000000-0005-0000-0000-0000CA5B0000}"/>
    <cellStyle name="Moneda 4 8 3 6 2" xfId="30515" xr:uid="{00000000-0005-0000-0000-0000CB5B0000}"/>
    <cellStyle name="Moneda 4 8 3 7" xfId="18610" xr:uid="{00000000-0005-0000-0000-0000CC5B0000}"/>
    <cellStyle name="Moneda 4 8 3 7 2" xfId="31801" xr:uid="{00000000-0005-0000-0000-0000CD5B0000}"/>
    <cellStyle name="Moneda 4 8 3 8" xfId="19914" xr:uid="{00000000-0005-0000-0000-0000CE5B0000}"/>
    <cellStyle name="Moneda 4 8 3 8 2" xfId="33103" xr:uid="{00000000-0005-0000-0000-0000CF5B0000}"/>
    <cellStyle name="Moneda 4 8 3 9" xfId="34628" xr:uid="{00000000-0005-0000-0000-0000D05B0000}"/>
    <cellStyle name="Moneda 4 8 4" xfId="5430" xr:uid="{00000000-0005-0000-0000-0000D15B0000}"/>
    <cellStyle name="Moneda 4 8 4 10" xfId="25053" xr:uid="{00000000-0005-0000-0000-0000D25B0000}"/>
    <cellStyle name="Moneda 4 8 4 11" xfId="21367" xr:uid="{00000000-0005-0000-0000-0000D35B0000}"/>
    <cellStyle name="Moneda 4 8 4 2" xfId="12809" xr:uid="{00000000-0005-0000-0000-0000D45B0000}"/>
    <cellStyle name="Moneda 4 8 4 2 2" xfId="26000" xr:uid="{00000000-0005-0000-0000-0000D55B0000}"/>
    <cellStyle name="Moneda 4 8 4 3" xfId="13858" xr:uid="{00000000-0005-0000-0000-0000D65B0000}"/>
    <cellStyle name="Moneda 4 8 4 3 2" xfId="27049" xr:uid="{00000000-0005-0000-0000-0000D75B0000}"/>
    <cellStyle name="Moneda 4 8 4 4" xfId="14914" xr:uid="{00000000-0005-0000-0000-0000D85B0000}"/>
    <cellStyle name="Moneda 4 8 4 4 2" xfId="28105" xr:uid="{00000000-0005-0000-0000-0000D95B0000}"/>
    <cellStyle name="Moneda 4 8 4 5" xfId="15970" xr:uid="{00000000-0005-0000-0000-0000DA5B0000}"/>
    <cellStyle name="Moneda 4 8 4 5 2" xfId="29161" xr:uid="{00000000-0005-0000-0000-0000DB5B0000}"/>
    <cellStyle name="Moneda 4 8 4 6" xfId="17251" xr:uid="{00000000-0005-0000-0000-0000DC5B0000}"/>
    <cellStyle name="Moneda 4 8 4 6 2" xfId="30442" xr:uid="{00000000-0005-0000-0000-0000DD5B0000}"/>
    <cellStyle name="Moneda 4 8 4 7" xfId="18537" xr:uid="{00000000-0005-0000-0000-0000DE5B0000}"/>
    <cellStyle name="Moneda 4 8 4 7 2" xfId="31728" xr:uid="{00000000-0005-0000-0000-0000DF5B0000}"/>
    <cellStyle name="Moneda 4 8 4 8" xfId="19841" xr:uid="{00000000-0005-0000-0000-0000E05B0000}"/>
    <cellStyle name="Moneda 4 8 4 8 2" xfId="33030" xr:uid="{00000000-0005-0000-0000-0000E15B0000}"/>
    <cellStyle name="Moneda 4 8 4 9" xfId="34555" xr:uid="{00000000-0005-0000-0000-0000E25B0000}"/>
    <cellStyle name="Moneda 4 8 5" xfId="12739" xr:uid="{00000000-0005-0000-0000-0000E35B0000}"/>
    <cellStyle name="Moneda 4 8 5 2" xfId="25930" xr:uid="{00000000-0005-0000-0000-0000E45B0000}"/>
    <cellStyle name="Moneda 4 8 6" xfId="13788" xr:uid="{00000000-0005-0000-0000-0000E55B0000}"/>
    <cellStyle name="Moneda 4 8 6 2" xfId="26979" xr:uid="{00000000-0005-0000-0000-0000E65B0000}"/>
    <cellStyle name="Moneda 4 8 7" xfId="14844" xr:uid="{00000000-0005-0000-0000-0000E75B0000}"/>
    <cellStyle name="Moneda 4 8 7 2" xfId="28035" xr:uid="{00000000-0005-0000-0000-0000E85B0000}"/>
    <cellStyle name="Moneda 4 8 8" xfId="15900" xr:uid="{00000000-0005-0000-0000-0000E95B0000}"/>
    <cellStyle name="Moneda 4 8 8 2" xfId="29091" xr:uid="{00000000-0005-0000-0000-0000EA5B0000}"/>
    <cellStyle name="Moneda 4 8 9" xfId="17181" xr:uid="{00000000-0005-0000-0000-0000EB5B0000}"/>
    <cellStyle name="Moneda 4 8 9 2" xfId="30372" xr:uid="{00000000-0005-0000-0000-0000EC5B0000}"/>
    <cellStyle name="Moneda 4 9" xfId="1426" xr:uid="{00000000-0005-0000-0000-0000ED5B0000}"/>
    <cellStyle name="Moneda 4 9 10" xfId="18469" xr:uid="{00000000-0005-0000-0000-0000EE5B0000}"/>
    <cellStyle name="Moneda 4 9 10 2" xfId="31660" xr:uid="{00000000-0005-0000-0000-0000EF5B0000}"/>
    <cellStyle name="Moneda 4 9 11" xfId="19773" xr:uid="{00000000-0005-0000-0000-0000F05B0000}"/>
    <cellStyle name="Moneda 4 9 11 2" xfId="32962" xr:uid="{00000000-0005-0000-0000-0000F15B0000}"/>
    <cellStyle name="Moneda 4 9 12" xfId="34487" xr:uid="{00000000-0005-0000-0000-0000F25B0000}"/>
    <cellStyle name="Moneda 4 9 13" xfId="24888" xr:uid="{00000000-0005-0000-0000-0000F35B0000}"/>
    <cellStyle name="Moneda 4 9 14" xfId="21299" xr:uid="{00000000-0005-0000-0000-0000F45B0000}"/>
    <cellStyle name="Moneda 4 9 2" xfId="6854" xr:uid="{00000000-0005-0000-0000-0000F55B0000}"/>
    <cellStyle name="Moneda 4 9 2 10" xfId="25100" xr:uid="{00000000-0005-0000-0000-0000F65B0000}"/>
    <cellStyle name="Moneda 4 9 2 11" xfId="21413" xr:uid="{00000000-0005-0000-0000-0000F75B0000}"/>
    <cellStyle name="Moneda 4 9 2 2" xfId="12855" xr:uid="{00000000-0005-0000-0000-0000F85B0000}"/>
    <cellStyle name="Moneda 4 9 2 2 2" xfId="26046" xr:uid="{00000000-0005-0000-0000-0000F95B0000}"/>
    <cellStyle name="Moneda 4 9 2 3" xfId="13904" xr:uid="{00000000-0005-0000-0000-0000FA5B0000}"/>
    <cellStyle name="Moneda 4 9 2 3 2" xfId="27095" xr:uid="{00000000-0005-0000-0000-0000FB5B0000}"/>
    <cellStyle name="Moneda 4 9 2 4" xfId="14960" xr:uid="{00000000-0005-0000-0000-0000FC5B0000}"/>
    <cellStyle name="Moneda 4 9 2 4 2" xfId="28151" xr:uid="{00000000-0005-0000-0000-0000FD5B0000}"/>
    <cellStyle name="Moneda 4 9 2 5" xfId="16016" xr:uid="{00000000-0005-0000-0000-0000FE5B0000}"/>
    <cellStyle name="Moneda 4 9 2 5 2" xfId="29207" xr:uid="{00000000-0005-0000-0000-0000FF5B0000}"/>
    <cellStyle name="Moneda 4 9 2 6" xfId="17297" xr:uid="{00000000-0005-0000-0000-0000005C0000}"/>
    <cellStyle name="Moneda 4 9 2 6 2" xfId="30488" xr:uid="{00000000-0005-0000-0000-0000015C0000}"/>
    <cellStyle name="Moneda 4 9 2 7" xfId="18583" xr:uid="{00000000-0005-0000-0000-0000025C0000}"/>
    <cellStyle name="Moneda 4 9 2 7 2" xfId="31774" xr:uid="{00000000-0005-0000-0000-0000035C0000}"/>
    <cellStyle name="Moneda 4 9 2 8" xfId="19887" xr:uid="{00000000-0005-0000-0000-0000045C0000}"/>
    <cellStyle name="Moneda 4 9 2 8 2" xfId="33076" xr:uid="{00000000-0005-0000-0000-0000055C0000}"/>
    <cellStyle name="Moneda 4 9 2 9" xfId="34601" xr:uid="{00000000-0005-0000-0000-0000065C0000}"/>
    <cellStyle name="Moneda 4 9 3" xfId="9322" xr:uid="{00000000-0005-0000-0000-0000075C0000}"/>
    <cellStyle name="Moneda 4 9 3 10" xfId="25128" xr:uid="{00000000-0005-0000-0000-0000085C0000}"/>
    <cellStyle name="Moneda 4 9 3 11" xfId="21441" xr:uid="{00000000-0005-0000-0000-0000095C0000}"/>
    <cellStyle name="Moneda 4 9 3 2" xfId="12883" xr:uid="{00000000-0005-0000-0000-00000A5C0000}"/>
    <cellStyle name="Moneda 4 9 3 2 2" xfId="26074" xr:uid="{00000000-0005-0000-0000-00000B5C0000}"/>
    <cellStyle name="Moneda 4 9 3 3" xfId="13932" xr:uid="{00000000-0005-0000-0000-00000C5C0000}"/>
    <cellStyle name="Moneda 4 9 3 3 2" xfId="27123" xr:uid="{00000000-0005-0000-0000-00000D5C0000}"/>
    <cellStyle name="Moneda 4 9 3 4" xfId="14988" xr:uid="{00000000-0005-0000-0000-00000E5C0000}"/>
    <cellStyle name="Moneda 4 9 3 4 2" xfId="28179" xr:uid="{00000000-0005-0000-0000-00000F5C0000}"/>
    <cellStyle name="Moneda 4 9 3 5" xfId="16044" xr:uid="{00000000-0005-0000-0000-0000105C0000}"/>
    <cellStyle name="Moneda 4 9 3 5 2" xfId="29235" xr:uid="{00000000-0005-0000-0000-0000115C0000}"/>
    <cellStyle name="Moneda 4 9 3 6" xfId="17325" xr:uid="{00000000-0005-0000-0000-0000125C0000}"/>
    <cellStyle name="Moneda 4 9 3 6 2" xfId="30516" xr:uid="{00000000-0005-0000-0000-0000135C0000}"/>
    <cellStyle name="Moneda 4 9 3 7" xfId="18611" xr:uid="{00000000-0005-0000-0000-0000145C0000}"/>
    <cellStyle name="Moneda 4 9 3 7 2" xfId="31802" xr:uid="{00000000-0005-0000-0000-0000155C0000}"/>
    <cellStyle name="Moneda 4 9 3 8" xfId="19915" xr:uid="{00000000-0005-0000-0000-0000165C0000}"/>
    <cellStyle name="Moneda 4 9 3 8 2" xfId="33104" xr:uid="{00000000-0005-0000-0000-0000175C0000}"/>
    <cellStyle name="Moneda 4 9 3 9" xfId="34629" xr:uid="{00000000-0005-0000-0000-0000185C0000}"/>
    <cellStyle name="Moneda 4 9 4" xfId="5604" xr:uid="{00000000-0005-0000-0000-0000195C0000}"/>
    <cellStyle name="Moneda 4 9 4 10" xfId="25055" xr:uid="{00000000-0005-0000-0000-00001A5C0000}"/>
    <cellStyle name="Moneda 4 9 4 11" xfId="21369" xr:uid="{00000000-0005-0000-0000-00001B5C0000}"/>
    <cellStyle name="Moneda 4 9 4 2" xfId="12811" xr:uid="{00000000-0005-0000-0000-00001C5C0000}"/>
    <cellStyle name="Moneda 4 9 4 2 2" xfId="26002" xr:uid="{00000000-0005-0000-0000-00001D5C0000}"/>
    <cellStyle name="Moneda 4 9 4 3" xfId="13860" xr:uid="{00000000-0005-0000-0000-00001E5C0000}"/>
    <cellStyle name="Moneda 4 9 4 3 2" xfId="27051" xr:uid="{00000000-0005-0000-0000-00001F5C0000}"/>
    <cellStyle name="Moneda 4 9 4 4" xfId="14916" xr:uid="{00000000-0005-0000-0000-0000205C0000}"/>
    <cellStyle name="Moneda 4 9 4 4 2" xfId="28107" xr:uid="{00000000-0005-0000-0000-0000215C0000}"/>
    <cellStyle name="Moneda 4 9 4 5" xfId="15972" xr:uid="{00000000-0005-0000-0000-0000225C0000}"/>
    <cellStyle name="Moneda 4 9 4 5 2" xfId="29163" xr:uid="{00000000-0005-0000-0000-0000235C0000}"/>
    <cellStyle name="Moneda 4 9 4 6" xfId="17253" xr:uid="{00000000-0005-0000-0000-0000245C0000}"/>
    <cellStyle name="Moneda 4 9 4 6 2" xfId="30444" xr:uid="{00000000-0005-0000-0000-0000255C0000}"/>
    <cellStyle name="Moneda 4 9 4 7" xfId="18539" xr:uid="{00000000-0005-0000-0000-0000265C0000}"/>
    <cellStyle name="Moneda 4 9 4 7 2" xfId="31730" xr:uid="{00000000-0005-0000-0000-0000275C0000}"/>
    <cellStyle name="Moneda 4 9 4 8" xfId="19843" xr:uid="{00000000-0005-0000-0000-0000285C0000}"/>
    <cellStyle name="Moneda 4 9 4 8 2" xfId="33032" xr:uid="{00000000-0005-0000-0000-0000295C0000}"/>
    <cellStyle name="Moneda 4 9 4 9" xfId="34557" xr:uid="{00000000-0005-0000-0000-00002A5C0000}"/>
    <cellStyle name="Moneda 4 9 5" xfId="12741" xr:uid="{00000000-0005-0000-0000-00002B5C0000}"/>
    <cellStyle name="Moneda 4 9 5 2" xfId="25932" xr:uid="{00000000-0005-0000-0000-00002C5C0000}"/>
    <cellStyle name="Moneda 4 9 6" xfId="13790" xr:uid="{00000000-0005-0000-0000-00002D5C0000}"/>
    <cellStyle name="Moneda 4 9 6 2" xfId="26981" xr:uid="{00000000-0005-0000-0000-00002E5C0000}"/>
    <cellStyle name="Moneda 4 9 7" xfId="14846" xr:uid="{00000000-0005-0000-0000-00002F5C0000}"/>
    <cellStyle name="Moneda 4 9 7 2" xfId="28037" xr:uid="{00000000-0005-0000-0000-0000305C0000}"/>
    <cellStyle name="Moneda 4 9 8" xfId="15902" xr:uid="{00000000-0005-0000-0000-0000315C0000}"/>
    <cellStyle name="Moneda 4 9 8 2" xfId="29093" xr:uid="{00000000-0005-0000-0000-0000325C0000}"/>
    <cellStyle name="Moneda 4 9 9" xfId="17183" xr:uid="{00000000-0005-0000-0000-0000335C0000}"/>
    <cellStyle name="Moneda 4 9 9 2" xfId="30374" xr:uid="{00000000-0005-0000-0000-0000345C0000}"/>
    <cellStyle name="Moneda 40" xfId="23754" xr:uid="{00000000-0005-0000-0000-0000355C0000}"/>
    <cellStyle name="Moneda 40 2" xfId="36933" xr:uid="{00000000-0005-0000-0000-0000365C0000}"/>
    <cellStyle name="Moneda 41" xfId="24213" xr:uid="{00000000-0005-0000-0000-0000375C0000}"/>
    <cellStyle name="Moneda 41 2" xfId="37392" xr:uid="{00000000-0005-0000-0000-0000385C0000}"/>
    <cellStyle name="Moneda 42" xfId="24222" xr:uid="{00000000-0005-0000-0000-0000395C0000}"/>
    <cellStyle name="Moneda 42 2" xfId="37401" xr:uid="{00000000-0005-0000-0000-00003A5C0000}"/>
    <cellStyle name="Moneda 43" xfId="24462" xr:uid="{00000000-0005-0000-0000-00003B5C0000}"/>
    <cellStyle name="Moneda 43 2" xfId="37640" xr:uid="{00000000-0005-0000-0000-00003C5C0000}"/>
    <cellStyle name="Moneda 44" xfId="24468" xr:uid="{00000000-0005-0000-0000-00003D5C0000}"/>
    <cellStyle name="Moneda 44 2" xfId="37646" xr:uid="{00000000-0005-0000-0000-00003E5C0000}"/>
    <cellStyle name="Moneda 45" xfId="24717" xr:uid="{00000000-0005-0000-0000-00003F5C0000}"/>
    <cellStyle name="Moneda 45 2" xfId="37896" xr:uid="{00000000-0005-0000-0000-0000405C0000}"/>
    <cellStyle name="Moneda 46" xfId="24725" xr:uid="{00000000-0005-0000-0000-0000415C0000}"/>
    <cellStyle name="Moneda 46 2" xfId="37904" xr:uid="{00000000-0005-0000-0000-0000425C0000}"/>
    <cellStyle name="Moneda 47" xfId="24729" xr:uid="{00000000-0005-0000-0000-0000435C0000}"/>
    <cellStyle name="Moneda 47 2" xfId="37908" xr:uid="{00000000-0005-0000-0000-0000445C0000}"/>
    <cellStyle name="Moneda 48" xfId="24734" xr:uid="{00000000-0005-0000-0000-0000455C0000}"/>
    <cellStyle name="Moneda 5" xfId="15" xr:uid="{00000000-0005-0000-0000-0000465C0000}"/>
    <cellStyle name="Moneda 5 10" xfId="12540" xr:uid="{00000000-0005-0000-0000-0000475C0000}"/>
    <cellStyle name="Moneda 5 10 10" xfId="25732" xr:uid="{00000000-0005-0000-0000-0000485C0000}"/>
    <cellStyle name="Moneda 5 10 11" xfId="22034" xr:uid="{00000000-0005-0000-0000-0000495C0000}"/>
    <cellStyle name="Moneda 5 10 2" xfId="13476" xr:uid="{00000000-0005-0000-0000-00004A5C0000}"/>
    <cellStyle name="Moneda 5 10 2 2" xfId="26667" xr:uid="{00000000-0005-0000-0000-00004B5C0000}"/>
    <cellStyle name="Moneda 5 10 3" xfId="14525" xr:uid="{00000000-0005-0000-0000-00004C5C0000}"/>
    <cellStyle name="Moneda 5 10 3 2" xfId="27716" xr:uid="{00000000-0005-0000-0000-00004D5C0000}"/>
    <cellStyle name="Moneda 5 10 4" xfId="15581" xr:uid="{00000000-0005-0000-0000-00004E5C0000}"/>
    <cellStyle name="Moneda 5 10 4 2" xfId="28772" xr:uid="{00000000-0005-0000-0000-00004F5C0000}"/>
    <cellStyle name="Moneda 5 10 5" xfId="16637" xr:uid="{00000000-0005-0000-0000-0000505C0000}"/>
    <cellStyle name="Moneda 5 10 5 2" xfId="29828" xr:uid="{00000000-0005-0000-0000-0000515C0000}"/>
    <cellStyle name="Moneda 5 10 6" xfId="17918" xr:uid="{00000000-0005-0000-0000-0000525C0000}"/>
    <cellStyle name="Moneda 5 10 6 2" xfId="31109" xr:uid="{00000000-0005-0000-0000-0000535C0000}"/>
    <cellStyle name="Moneda 5 10 7" xfId="19204" xr:uid="{00000000-0005-0000-0000-0000545C0000}"/>
    <cellStyle name="Moneda 5 10 7 2" xfId="32395" xr:uid="{00000000-0005-0000-0000-0000555C0000}"/>
    <cellStyle name="Moneda 5 10 8" xfId="20508" xr:uid="{00000000-0005-0000-0000-0000565C0000}"/>
    <cellStyle name="Moneda 5 10 8 2" xfId="33697" xr:uid="{00000000-0005-0000-0000-0000575C0000}"/>
    <cellStyle name="Moneda 5 10 9" xfId="35222" xr:uid="{00000000-0005-0000-0000-0000585C0000}"/>
    <cellStyle name="Moneda 5 11" xfId="13627" xr:uid="{00000000-0005-0000-0000-0000595C0000}"/>
    <cellStyle name="Moneda 5 11 10" xfId="22185" xr:uid="{00000000-0005-0000-0000-00005A5C0000}"/>
    <cellStyle name="Moneda 5 11 2" xfId="14676" xr:uid="{00000000-0005-0000-0000-00005B5C0000}"/>
    <cellStyle name="Moneda 5 11 2 2" xfId="27867" xr:uid="{00000000-0005-0000-0000-00005C5C0000}"/>
    <cellStyle name="Moneda 5 11 3" xfId="15732" xr:uid="{00000000-0005-0000-0000-00005D5C0000}"/>
    <cellStyle name="Moneda 5 11 3 2" xfId="28923" xr:uid="{00000000-0005-0000-0000-00005E5C0000}"/>
    <cellStyle name="Moneda 5 11 4" xfId="16788" xr:uid="{00000000-0005-0000-0000-00005F5C0000}"/>
    <cellStyle name="Moneda 5 11 4 2" xfId="29979" xr:uid="{00000000-0005-0000-0000-0000605C0000}"/>
    <cellStyle name="Moneda 5 11 5" xfId="18069" xr:uid="{00000000-0005-0000-0000-0000615C0000}"/>
    <cellStyle name="Moneda 5 11 5 2" xfId="31260" xr:uid="{00000000-0005-0000-0000-0000625C0000}"/>
    <cellStyle name="Moneda 5 11 6" xfId="19355" xr:uid="{00000000-0005-0000-0000-0000635C0000}"/>
    <cellStyle name="Moneda 5 11 6 2" xfId="32546" xr:uid="{00000000-0005-0000-0000-0000645C0000}"/>
    <cellStyle name="Moneda 5 11 7" xfId="20659" xr:uid="{00000000-0005-0000-0000-0000655C0000}"/>
    <cellStyle name="Moneda 5 11 7 2" xfId="33848" xr:uid="{00000000-0005-0000-0000-0000665C0000}"/>
    <cellStyle name="Moneda 5 11 8" xfId="35373" xr:uid="{00000000-0005-0000-0000-0000675C0000}"/>
    <cellStyle name="Moneda 5 11 9" xfId="26818" xr:uid="{00000000-0005-0000-0000-0000685C0000}"/>
    <cellStyle name="Moneda 5 12" xfId="12821" xr:uid="{00000000-0005-0000-0000-0000695C0000}"/>
    <cellStyle name="Moneda 5 12 2" xfId="16911" xr:uid="{00000000-0005-0000-0000-00006A5C0000}"/>
    <cellStyle name="Moneda 5 12 2 2" xfId="30102" xr:uid="{00000000-0005-0000-0000-00006B5C0000}"/>
    <cellStyle name="Moneda 5 12 3" xfId="18191" xr:uid="{00000000-0005-0000-0000-00006C5C0000}"/>
    <cellStyle name="Moneda 5 12 3 2" xfId="31382" xr:uid="{00000000-0005-0000-0000-00006D5C0000}"/>
    <cellStyle name="Moneda 5 12 4" xfId="19477" xr:uid="{00000000-0005-0000-0000-00006E5C0000}"/>
    <cellStyle name="Moneda 5 12 4 2" xfId="32668" xr:uid="{00000000-0005-0000-0000-00006F5C0000}"/>
    <cellStyle name="Moneda 5 12 5" xfId="20781" xr:uid="{00000000-0005-0000-0000-0000705C0000}"/>
    <cellStyle name="Moneda 5 12 5 2" xfId="33970" xr:uid="{00000000-0005-0000-0000-0000715C0000}"/>
    <cellStyle name="Moneda 5 12 6" xfId="35495" xr:uid="{00000000-0005-0000-0000-0000725C0000}"/>
    <cellStyle name="Moneda 5 12 7" xfId="26012" xr:uid="{00000000-0005-0000-0000-0000735C0000}"/>
    <cellStyle name="Moneda 5 12 8" xfId="22307" xr:uid="{00000000-0005-0000-0000-0000745C0000}"/>
    <cellStyle name="Moneda 5 13" xfId="13870" xr:uid="{00000000-0005-0000-0000-0000755C0000}"/>
    <cellStyle name="Moneda 5 13 2" xfId="21025" xr:uid="{00000000-0005-0000-0000-0000765C0000}"/>
    <cellStyle name="Moneda 5 13 2 2" xfId="34214" xr:uid="{00000000-0005-0000-0000-0000775C0000}"/>
    <cellStyle name="Moneda 5 13 3" xfId="35739" xr:uid="{00000000-0005-0000-0000-0000785C0000}"/>
    <cellStyle name="Moneda 5 13 4" xfId="27061" xr:uid="{00000000-0005-0000-0000-0000795C0000}"/>
    <cellStyle name="Moneda 5 13 5" xfId="22551" xr:uid="{00000000-0005-0000-0000-00007A5C0000}"/>
    <cellStyle name="Moneda 5 14" xfId="14926" xr:uid="{00000000-0005-0000-0000-00007B5C0000}"/>
    <cellStyle name="Moneda 5 14 2" xfId="35979" xr:uid="{00000000-0005-0000-0000-00007C5C0000}"/>
    <cellStyle name="Moneda 5 14 3" xfId="28117" xr:uid="{00000000-0005-0000-0000-00007D5C0000}"/>
    <cellStyle name="Moneda 5 14 4" xfId="22791" xr:uid="{00000000-0005-0000-0000-00007E5C0000}"/>
    <cellStyle name="Moneda 5 15" xfId="15982" xr:uid="{00000000-0005-0000-0000-00007F5C0000}"/>
    <cellStyle name="Moneda 5 15 2" xfId="36209" xr:uid="{00000000-0005-0000-0000-0000805C0000}"/>
    <cellStyle name="Moneda 5 15 3" xfId="29173" xr:uid="{00000000-0005-0000-0000-0000815C0000}"/>
    <cellStyle name="Moneda 5 15 4" xfId="23021" xr:uid="{00000000-0005-0000-0000-0000825C0000}"/>
    <cellStyle name="Moneda 5 16" xfId="17263" xr:uid="{00000000-0005-0000-0000-0000835C0000}"/>
    <cellStyle name="Moneda 5 16 2" xfId="36464" xr:uid="{00000000-0005-0000-0000-0000845C0000}"/>
    <cellStyle name="Moneda 5 16 3" xfId="30454" xr:uid="{00000000-0005-0000-0000-0000855C0000}"/>
    <cellStyle name="Moneda 5 16 4" xfId="23284" xr:uid="{00000000-0005-0000-0000-0000865C0000}"/>
    <cellStyle name="Moneda 5 17" xfId="18549" xr:uid="{00000000-0005-0000-0000-0000875C0000}"/>
    <cellStyle name="Moneda 5 17 2" xfId="36719" xr:uid="{00000000-0005-0000-0000-0000885C0000}"/>
    <cellStyle name="Moneda 5 17 3" xfId="31740" xr:uid="{00000000-0005-0000-0000-0000895C0000}"/>
    <cellStyle name="Moneda 5 17 4" xfId="23540" xr:uid="{00000000-0005-0000-0000-00008A5C0000}"/>
    <cellStyle name="Moneda 5 18" xfId="19853" xr:uid="{00000000-0005-0000-0000-00008B5C0000}"/>
    <cellStyle name="Moneda 5 18 2" xfId="36948" xr:uid="{00000000-0005-0000-0000-00008C5C0000}"/>
    <cellStyle name="Moneda 5 18 3" xfId="33042" xr:uid="{00000000-0005-0000-0000-00008D5C0000}"/>
    <cellStyle name="Moneda 5 18 4" xfId="23769" xr:uid="{00000000-0005-0000-0000-00008E5C0000}"/>
    <cellStyle name="Moneda 5 19" xfId="23998" xr:uid="{00000000-0005-0000-0000-00008F5C0000}"/>
    <cellStyle name="Moneda 5 19 2" xfId="37177" xr:uid="{00000000-0005-0000-0000-0000905C0000}"/>
    <cellStyle name="Moneda 5 2" xfId="11943" xr:uid="{00000000-0005-0000-0000-0000915C0000}"/>
    <cellStyle name="Moneda 5 2 10" xfId="13635" xr:uid="{00000000-0005-0000-0000-0000925C0000}"/>
    <cellStyle name="Moneda 5 2 10 10" xfId="22193" xr:uid="{00000000-0005-0000-0000-0000935C0000}"/>
    <cellStyle name="Moneda 5 2 10 2" xfId="14684" xr:uid="{00000000-0005-0000-0000-0000945C0000}"/>
    <cellStyle name="Moneda 5 2 10 2 2" xfId="27875" xr:uid="{00000000-0005-0000-0000-0000955C0000}"/>
    <cellStyle name="Moneda 5 2 10 3" xfId="15740" xr:uid="{00000000-0005-0000-0000-0000965C0000}"/>
    <cellStyle name="Moneda 5 2 10 3 2" xfId="28931" xr:uid="{00000000-0005-0000-0000-0000975C0000}"/>
    <cellStyle name="Moneda 5 2 10 4" xfId="16796" xr:uid="{00000000-0005-0000-0000-0000985C0000}"/>
    <cellStyle name="Moneda 5 2 10 4 2" xfId="29987" xr:uid="{00000000-0005-0000-0000-0000995C0000}"/>
    <cellStyle name="Moneda 5 2 10 5" xfId="18077" xr:uid="{00000000-0005-0000-0000-00009A5C0000}"/>
    <cellStyle name="Moneda 5 2 10 5 2" xfId="31268" xr:uid="{00000000-0005-0000-0000-00009B5C0000}"/>
    <cellStyle name="Moneda 5 2 10 6" xfId="19363" xr:uid="{00000000-0005-0000-0000-00009C5C0000}"/>
    <cellStyle name="Moneda 5 2 10 6 2" xfId="32554" xr:uid="{00000000-0005-0000-0000-00009D5C0000}"/>
    <cellStyle name="Moneda 5 2 10 7" xfId="20667" xr:uid="{00000000-0005-0000-0000-00009E5C0000}"/>
    <cellStyle name="Moneda 5 2 10 7 2" xfId="33856" xr:uid="{00000000-0005-0000-0000-00009F5C0000}"/>
    <cellStyle name="Moneda 5 2 10 8" xfId="35381" xr:uid="{00000000-0005-0000-0000-0000A05C0000}"/>
    <cellStyle name="Moneda 5 2 10 9" xfId="26826" xr:uid="{00000000-0005-0000-0000-0000A15C0000}"/>
    <cellStyle name="Moneda 5 2 11" xfId="12890" xr:uid="{00000000-0005-0000-0000-0000A25C0000}"/>
    <cellStyle name="Moneda 5 2 11 2" xfId="16918" xr:uid="{00000000-0005-0000-0000-0000A35C0000}"/>
    <cellStyle name="Moneda 5 2 11 2 2" xfId="30109" xr:uid="{00000000-0005-0000-0000-0000A45C0000}"/>
    <cellStyle name="Moneda 5 2 11 3" xfId="18198" xr:uid="{00000000-0005-0000-0000-0000A55C0000}"/>
    <cellStyle name="Moneda 5 2 11 3 2" xfId="31389" xr:uid="{00000000-0005-0000-0000-0000A65C0000}"/>
    <cellStyle name="Moneda 5 2 11 4" xfId="19484" xr:uid="{00000000-0005-0000-0000-0000A75C0000}"/>
    <cellStyle name="Moneda 5 2 11 4 2" xfId="32675" xr:uid="{00000000-0005-0000-0000-0000A85C0000}"/>
    <cellStyle name="Moneda 5 2 11 5" xfId="20788" xr:uid="{00000000-0005-0000-0000-0000A95C0000}"/>
    <cellStyle name="Moneda 5 2 11 5 2" xfId="33977" xr:uid="{00000000-0005-0000-0000-0000AA5C0000}"/>
    <cellStyle name="Moneda 5 2 11 6" xfId="35502" xr:uid="{00000000-0005-0000-0000-0000AB5C0000}"/>
    <cellStyle name="Moneda 5 2 11 7" xfId="26081" xr:uid="{00000000-0005-0000-0000-0000AC5C0000}"/>
    <cellStyle name="Moneda 5 2 11 8" xfId="22314" xr:uid="{00000000-0005-0000-0000-0000AD5C0000}"/>
    <cellStyle name="Moneda 5 2 12" xfId="13939" xr:uid="{00000000-0005-0000-0000-0000AE5C0000}"/>
    <cellStyle name="Moneda 5 2 12 2" xfId="21033" xr:uid="{00000000-0005-0000-0000-0000AF5C0000}"/>
    <cellStyle name="Moneda 5 2 12 2 2" xfId="34222" xr:uid="{00000000-0005-0000-0000-0000B05C0000}"/>
    <cellStyle name="Moneda 5 2 12 3" xfId="35747" xr:uid="{00000000-0005-0000-0000-0000B15C0000}"/>
    <cellStyle name="Moneda 5 2 12 4" xfId="27130" xr:uid="{00000000-0005-0000-0000-0000B25C0000}"/>
    <cellStyle name="Moneda 5 2 12 5" xfId="22559" xr:uid="{00000000-0005-0000-0000-0000B35C0000}"/>
    <cellStyle name="Moneda 5 2 13" xfId="14995" xr:uid="{00000000-0005-0000-0000-0000B45C0000}"/>
    <cellStyle name="Moneda 5 2 13 2" xfId="35987" xr:uid="{00000000-0005-0000-0000-0000B55C0000}"/>
    <cellStyle name="Moneda 5 2 13 3" xfId="28186" xr:uid="{00000000-0005-0000-0000-0000B65C0000}"/>
    <cellStyle name="Moneda 5 2 13 4" xfId="22799" xr:uid="{00000000-0005-0000-0000-0000B75C0000}"/>
    <cellStyle name="Moneda 5 2 14" xfId="16051" xr:uid="{00000000-0005-0000-0000-0000B85C0000}"/>
    <cellStyle name="Moneda 5 2 14 2" xfId="36217" xr:uid="{00000000-0005-0000-0000-0000B95C0000}"/>
    <cellStyle name="Moneda 5 2 14 3" xfId="29242" xr:uid="{00000000-0005-0000-0000-0000BA5C0000}"/>
    <cellStyle name="Moneda 5 2 14 4" xfId="23029" xr:uid="{00000000-0005-0000-0000-0000BB5C0000}"/>
    <cellStyle name="Moneda 5 2 15" xfId="17332" xr:uid="{00000000-0005-0000-0000-0000BC5C0000}"/>
    <cellStyle name="Moneda 5 2 15 2" xfId="36472" xr:uid="{00000000-0005-0000-0000-0000BD5C0000}"/>
    <cellStyle name="Moneda 5 2 15 3" xfId="30523" xr:uid="{00000000-0005-0000-0000-0000BE5C0000}"/>
    <cellStyle name="Moneda 5 2 15 4" xfId="23293" xr:uid="{00000000-0005-0000-0000-0000BF5C0000}"/>
    <cellStyle name="Moneda 5 2 16" xfId="18618" xr:uid="{00000000-0005-0000-0000-0000C05C0000}"/>
    <cellStyle name="Moneda 5 2 16 2" xfId="36727" xr:uid="{00000000-0005-0000-0000-0000C15C0000}"/>
    <cellStyle name="Moneda 5 2 16 3" xfId="31809" xr:uid="{00000000-0005-0000-0000-0000C25C0000}"/>
    <cellStyle name="Moneda 5 2 16 4" xfId="23548" xr:uid="{00000000-0005-0000-0000-0000C35C0000}"/>
    <cellStyle name="Moneda 5 2 17" xfId="19922" xr:uid="{00000000-0005-0000-0000-0000C45C0000}"/>
    <cellStyle name="Moneda 5 2 17 2" xfId="36956" xr:uid="{00000000-0005-0000-0000-0000C55C0000}"/>
    <cellStyle name="Moneda 5 2 17 3" xfId="33111" xr:uid="{00000000-0005-0000-0000-0000C65C0000}"/>
    <cellStyle name="Moneda 5 2 17 4" xfId="23777" xr:uid="{00000000-0005-0000-0000-0000C75C0000}"/>
    <cellStyle name="Moneda 5 2 18" xfId="24006" xr:uid="{00000000-0005-0000-0000-0000C85C0000}"/>
    <cellStyle name="Moneda 5 2 18 2" xfId="37185" xr:uid="{00000000-0005-0000-0000-0000C95C0000}"/>
    <cellStyle name="Moneda 5 2 19" xfId="24235" xr:uid="{00000000-0005-0000-0000-0000CA5C0000}"/>
    <cellStyle name="Moneda 5 2 19 2" xfId="37414" xr:uid="{00000000-0005-0000-0000-0000CB5C0000}"/>
    <cellStyle name="Moneda 5 2 2" xfId="11961" xr:uid="{00000000-0005-0000-0000-0000CC5C0000}"/>
    <cellStyle name="Moneda 5 2 2 10" xfId="12904" xr:uid="{00000000-0005-0000-0000-0000CD5C0000}"/>
    <cellStyle name="Moneda 5 2 2 10 2" xfId="16934" xr:uid="{00000000-0005-0000-0000-0000CE5C0000}"/>
    <cellStyle name="Moneda 5 2 2 10 2 2" xfId="30125" xr:uid="{00000000-0005-0000-0000-0000CF5C0000}"/>
    <cellStyle name="Moneda 5 2 2 10 3" xfId="18214" xr:uid="{00000000-0005-0000-0000-0000D05C0000}"/>
    <cellStyle name="Moneda 5 2 2 10 3 2" xfId="31405" xr:uid="{00000000-0005-0000-0000-0000D15C0000}"/>
    <cellStyle name="Moneda 5 2 2 10 4" xfId="19500" xr:uid="{00000000-0005-0000-0000-0000D25C0000}"/>
    <cellStyle name="Moneda 5 2 2 10 4 2" xfId="32691" xr:uid="{00000000-0005-0000-0000-0000D35C0000}"/>
    <cellStyle name="Moneda 5 2 2 10 5" xfId="20804" xr:uid="{00000000-0005-0000-0000-0000D45C0000}"/>
    <cellStyle name="Moneda 5 2 2 10 5 2" xfId="33993" xr:uid="{00000000-0005-0000-0000-0000D55C0000}"/>
    <cellStyle name="Moneda 5 2 2 10 6" xfId="35518" xr:uid="{00000000-0005-0000-0000-0000D65C0000}"/>
    <cellStyle name="Moneda 5 2 2 10 7" xfId="26095" xr:uid="{00000000-0005-0000-0000-0000D75C0000}"/>
    <cellStyle name="Moneda 5 2 2 10 8" xfId="22330" xr:uid="{00000000-0005-0000-0000-0000D85C0000}"/>
    <cellStyle name="Moneda 5 2 2 11" xfId="13953" xr:uid="{00000000-0005-0000-0000-0000D95C0000}"/>
    <cellStyle name="Moneda 5 2 2 11 2" xfId="21049" xr:uid="{00000000-0005-0000-0000-0000DA5C0000}"/>
    <cellStyle name="Moneda 5 2 2 11 2 2" xfId="34238" xr:uid="{00000000-0005-0000-0000-0000DB5C0000}"/>
    <cellStyle name="Moneda 5 2 2 11 3" xfId="35763" xr:uid="{00000000-0005-0000-0000-0000DC5C0000}"/>
    <cellStyle name="Moneda 5 2 2 11 4" xfId="27144" xr:uid="{00000000-0005-0000-0000-0000DD5C0000}"/>
    <cellStyle name="Moneda 5 2 2 11 5" xfId="22575" xr:uid="{00000000-0005-0000-0000-0000DE5C0000}"/>
    <cellStyle name="Moneda 5 2 2 12" xfId="15009" xr:uid="{00000000-0005-0000-0000-0000DF5C0000}"/>
    <cellStyle name="Moneda 5 2 2 12 2" xfId="36003" xr:uid="{00000000-0005-0000-0000-0000E05C0000}"/>
    <cellStyle name="Moneda 5 2 2 12 3" xfId="28200" xr:uid="{00000000-0005-0000-0000-0000E15C0000}"/>
    <cellStyle name="Moneda 5 2 2 12 4" xfId="22815" xr:uid="{00000000-0005-0000-0000-0000E25C0000}"/>
    <cellStyle name="Moneda 5 2 2 13" xfId="16065" xr:uid="{00000000-0005-0000-0000-0000E35C0000}"/>
    <cellStyle name="Moneda 5 2 2 13 2" xfId="36233" xr:uid="{00000000-0005-0000-0000-0000E45C0000}"/>
    <cellStyle name="Moneda 5 2 2 13 3" xfId="29256" xr:uid="{00000000-0005-0000-0000-0000E55C0000}"/>
    <cellStyle name="Moneda 5 2 2 13 4" xfId="23045" xr:uid="{00000000-0005-0000-0000-0000E65C0000}"/>
    <cellStyle name="Moneda 5 2 2 14" xfId="17346" xr:uid="{00000000-0005-0000-0000-0000E75C0000}"/>
    <cellStyle name="Moneda 5 2 2 14 2" xfId="36488" xr:uid="{00000000-0005-0000-0000-0000E85C0000}"/>
    <cellStyle name="Moneda 5 2 2 14 3" xfId="30537" xr:uid="{00000000-0005-0000-0000-0000E95C0000}"/>
    <cellStyle name="Moneda 5 2 2 14 4" xfId="23309" xr:uid="{00000000-0005-0000-0000-0000EA5C0000}"/>
    <cellStyle name="Moneda 5 2 2 15" xfId="18632" xr:uid="{00000000-0005-0000-0000-0000EB5C0000}"/>
    <cellStyle name="Moneda 5 2 2 15 2" xfId="36743" xr:uid="{00000000-0005-0000-0000-0000EC5C0000}"/>
    <cellStyle name="Moneda 5 2 2 15 3" xfId="31823" xr:uid="{00000000-0005-0000-0000-0000ED5C0000}"/>
    <cellStyle name="Moneda 5 2 2 15 4" xfId="23564" xr:uid="{00000000-0005-0000-0000-0000EE5C0000}"/>
    <cellStyle name="Moneda 5 2 2 16" xfId="19936" xr:uid="{00000000-0005-0000-0000-0000EF5C0000}"/>
    <cellStyle name="Moneda 5 2 2 16 2" xfId="36972" xr:uid="{00000000-0005-0000-0000-0000F05C0000}"/>
    <cellStyle name="Moneda 5 2 2 16 3" xfId="33125" xr:uid="{00000000-0005-0000-0000-0000F15C0000}"/>
    <cellStyle name="Moneda 5 2 2 16 4" xfId="23793" xr:uid="{00000000-0005-0000-0000-0000F25C0000}"/>
    <cellStyle name="Moneda 5 2 2 17" xfId="24022" xr:uid="{00000000-0005-0000-0000-0000F35C0000}"/>
    <cellStyle name="Moneda 5 2 2 17 2" xfId="37201" xr:uid="{00000000-0005-0000-0000-0000F45C0000}"/>
    <cellStyle name="Moneda 5 2 2 18" xfId="24251" xr:uid="{00000000-0005-0000-0000-0000F55C0000}"/>
    <cellStyle name="Moneda 5 2 2 18 2" xfId="37430" xr:uid="{00000000-0005-0000-0000-0000F65C0000}"/>
    <cellStyle name="Moneda 5 2 2 19" xfId="24502" xr:uid="{00000000-0005-0000-0000-0000F75C0000}"/>
    <cellStyle name="Moneda 5 2 2 19 2" xfId="37681" xr:uid="{00000000-0005-0000-0000-0000F85C0000}"/>
    <cellStyle name="Moneda 5 2 2 2" xfId="12041" xr:uid="{00000000-0005-0000-0000-0000F95C0000}"/>
    <cellStyle name="Moneda 5 2 2 2 10" xfId="15087" xr:uid="{00000000-0005-0000-0000-0000FA5C0000}"/>
    <cellStyle name="Moneda 5 2 2 2 10 2" xfId="36067" xr:uid="{00000000-0005-0000-0000-0000FB5C0000}"/>
    <cellStyle name="Moneda 5 2 2 2 10 3" xfId="28278" xr:uid="{00000000-0005-0000-0000-0000FC5C0000}"/>
    <cellStyle name="Moneda 5 2 2 2 10 4" xfId="22879" xr:uid="{00000000-0005-0000-0000-0000FD5C0000}"/>
    <cellStyle name="Moneda 5 2 2 2 11" xfId="16143" xr:uid="{00000000-0005-0000-0000-0000FE5C0000}"/>
    <cellStyle name="Moneda 5 2 2 2 11 2" xfId="36297" xr:uid="{00000000-0005-0000-0000-0000FF5C0000}"/>
    <cellStyle name="Moneda 5 2 2 2 11 3" xfId="29334" xr:uid="{00000000-0005-0000-0000-0000005D0000}"/>
    <cellStyle name="Moneda 5 2 2 2 11 4" xfId="23109" xr:uid="{00000000-0005-0000-0000-0000015D0000}"/>
    <cellStyle name="Moneda 5 2 2 2 12" xfId="17424" xr:uid="{00000000-0005-0000-0000-0000025D0000}"/>
    <cellStyle name="Moneda 5 2 2 2 12 2" xfId="36552" xr:uid="{00000000-0005-0000-0000-0000035D0000}"/>
    <cellStyle name="Moneda 5 2 2 2 12 3" xfId="30615" xr:uid="{00000000-0005-0000-0000-0000045D0000}"/>
    <cellStyle name="Moneda 5 2 2 2 12 4" xfId="23373" xr:uid="{00000000-0005-0000-0000-0000055D0000}"/>
    <cellStyle name="Moneda 5 2 2 2 13" xfId="18710" xr:uid="{00000000-0005-0000-0000-0000065D0000}"/>
    <cellStyle name="Moneda 5 2 2 2 13 2" xfId="36807" xr:uid="{00000000-0005-0000-0000-0000075D0000}"/>
    <cellStyle name="Moneda 5 2 2 2 13 3" xfId="31901" xr:uid="{00000000-0005-0000-0000-0000085D0000}"/>
    <cellStyle name="Moneda 5 2 2 2 13 4" xfId="23628" xr:uid="{00000000-0005-0000-0000-0000095D0000}"/>
    <cellStyle name="Moneda 5 2 2 2 14" xfId="20014" xr:uid="{00000000-0005-0000-0000-00000A5D0000}"/>
    <cellStyle name="Moneda 5 2 2 2 14 2" xfId="37036" xr:uid="{00000000-0005-0000-0000-00000B5D0000}"/>
    <cellStyle name="Moneda 5 2 2 2 14 3" xfId="33203" xr:uid="{00000000-0005-0000-0000-00000C5D0000}"/>
    <cellStyle name="Moneda 5 2 2 2 14 4" xfId="23857" xr:uid="{00000000-0005-0000-0000-00000D5D0000}"/>
    <cellStyle name="Moneda 5 2 2 2 15" xfId="24086" xr:uid="{00000000-0005-0000-0000-00000E5D0000}"/>
    <cellStyle name="Moneda 5 2 2 2 15 2" xfId="37265" xr:uid="{00000000-0005-0000-0000-00000F5D0000}"/>
    <cellStyle name="Moneda 5 2 2 2 16" xfId="24315" xr:uid="{00000000-0005-0000-0000-0000105D0000}"/>
    <cellStyle name="Moneda 5 2 2 2 16 2" xfId="37494" xr:uid="{00000000-0005-0000-0000-0000115D0000}"/>
    <cellStyle name="Moneda 5 2 2 2 17" xfId="24566" xr:uid="{00000000-0005-0000-0000-0000125D0000}"/>
    <cellStyle name="Moneda 5 2 2 2 17 2" xfId="37745" xr:uid="{00000000-0005-0000-0000-0000135D0000}"/>
    <cellStyle name="Moneda 5 2 2 2 18" xfId="34728" xr:uid="{00000000-0005-0000-0000-0000145D0000}"/>
    <cellStyle name="Moneda 5 2 2 2 19" xfId="25233" xr:uid="{00000000-0005-0000-0000-0000155D0000}"/>
    <cellStyle name="Moneda 5 2 2 2 2" xfId="12148" xr:uid="{00000000-0005-0000-0000-0000165D0000}"/>
    <cellStyle name="Moneda 5 2 2 2 2 10" xfId="24424" xr:uid="{00000000-0005-0000-0000-0000175D0000}"/>
    <cellStyle name="Moneda 5 2 2 2 2 10 2" xfId="37603" xr:uid="{00000000-0005-0000-0000-0000185D0000}"/>
    <cellStyle name="Moneda 5 2 2 2 2 11" xfId="24675" xr:uid="{00000000-0005-0000-0000-0000195D0000}"/>
    <cellStyle name="Moneda 5 2 2 2 2 11 2" xfId="37854" xr:uid="{00000000-0005-0000-0000-00001A5D0000}"/>
    <cellStyle name="Moneda 5 2 2 2 2 12" xfId="34834" xr:uid="{00000000-0005-0000-0000-00001B5D0000}"/>
    <cellStyle name="Moneda 5 2 2 2 2 13" xfId="25340" xr:uid="{00000000-0005-0000-0000-00001C5D0000}"/>
    <cellStyle name="Moneda 5 2 2 2 2 14" xfId="21646" xr:uid="{00000000-0005-0000-0000-00001D5D0000}"/>
    <cellStyle name="Moneda 5 2 2 2 2 2" xfId="13088" xr:uid="{00000000-0005-0000-0000-00001E5D0000}"/>
    <cellStyle name="Moneda 5 2 2 2 2 2 2" xfId="17107" xr:uid="{00000000-0005-0000-0000-00001F5D0000}"/>
    <cellStyle name="Moneda 5 2 2 2 2 2 2 2" xfId="30298" xr:uid="{00000000-0005-0000-0000-0000205D0000}"/>
    <cellStyle name="Moneda 5 2 2 2 2 2 3" xfId="18387" xr:uid="{00000000-0005-0000-0000-0000215D0000}"/>
    <cellStyle name="Moneda 5 2 2 2 2 2 3 2" xfId="31578" xr:uid="{00000000-0005-0000-0000-0000225D0000}"/>
    <cellStyle name="Moneda 5 2 2 2 2 2 4" xfId="19673" xr:uid="{00000000-0005-0000-0000-0000235D0000}"/>
    <cellStyle name="Moneda 5 2 2 2 2 2 4 2" xfId="32864" xr:uid="{00000000-0005-0000-0000-0000245D0000}"/>
    <cellStyle name="Moneda 5 2 2 2 2 2 5" xfId="20977" xr:uid="{00000000-0005-0000-0000-0000255D0000}"/>
    <cellStyle name="Moneda 5 2 2 2 2 2 5 2" xfId="34166" xr:uid="{00000000-0005-0000-0000-0000265D0000}"/>
    <cellStyle name="Moneda 5 2 2 2 2 2 6" xfId="35691" xr:uid="{00000000-0005-0000-0000-0000275D0000}"/>
    <cellStyle name="Moneda 5 2 2 2 2 2 7" xfId="26279" xr:uid="{00000000-0005-0000-0000-0000285D0000}"/>
    <cellStyle name="Moneda 5 2 2 2 2 2 8" xfId="22503" xr:uid="{00000000-0005-0000-0000-0000295D0000}"/>
    <cellStyle name="Moneda 5 2 2 2 2 3" xfId="14137" xr:uid="{00000000-0005-0000-0000-00002A5D0000}"/>
    <cellStyle name="Moneda 5 2 2 2 2 3 2" xfId="21222" xr:uid="{00000000-0005-0000-0000-00002B5D0000}"/>
    <cellStyle name="Moneda 5 2 2 2 2 3 2 2" xfId="34411" xr:uid="{00000000-0005-0000-0000-00002C5D0000}"/>
    <cellStyle name="Moneda 5 2 2 2 2 3 3" xfId="35936" xr:uid="{00000000-0005-0000-0000-00002D5D0000}"/>
    <cellStyle name="Moneda 5 2 2 2 2 3 4" xfId="27328" xr:uid="{00000000-0005-0000-0000-00002E5D0000}"/>
    <cellStyle name="Moneda 5 2 2 2 2 3 5" xfId="22748" xr:uid="{00000000-0005-0000-0000-00002F5D0000}"/>
    <cellStyle name="Moneda 5 2 2 2 2 4" xfId="15193" xr:uid="{00000000-0005-0000-0000-0000305D0000}"/>
    <cellStyle name="Moneda 5 2 2 2 2 4 2" xfId="36176" xr:uid="{00000000-0005-0000-0000-0000315D0000}"/>
    <cellStyle name="Moneda 5 2 2 2 2 4 3" xfId="28384" xr:uid="{00000000-0005-0000-0000-0000325D0000}"/>
    <cellStyle name="Moneda 5 2 2 2 2 4 4" xfId="22988" xr:uid="{00000000-0005-0000-0000-0000335D0000}"/>
    <cellStyle name="Moneda 5 2 2 2 2 5" xfId="16249" xr:uid="{00000000-0005-0000-0000-0000345D0000}"/>
    <cellStyle name="Moneda 5 2 2 2 2 5 2" xfId="36406" xr:uid="{00000000-0005-0000-0000-0000355D0000}"/>
    <cellStyle name="Moneda 5 2 2 2 2 5 3" xfId="29440" xr:uid="{00000000-0005-0000-0000-0000365D0000}"/>
    <cellStyle name="Moneda 5 2 2 2 2 5 4" xfId="23218" xr:uid="{00000000-0005-0000-0000-0000375D0000}"/>
    <cellStyle name="Moneda 5 2 2 2 2 6" xfId="17530" xr:uid="{00000000-0005-0000-0000-0000385D0000}"/>
    <cellStyle name="Moneda 5 2 2 2 2 6 2" xfId="36661" xr:uid="{00000000-0005-0000-0000-0000395D0000}"/>
    <cellStyle name="Moneda 5 2 2 2 2 6 3" xfId="30721" xr:uid="{00000000-0005-0000-0000-00003A5D0000}"/>
    <cellStyle name="Moneda 5 2 2 2 2 6 4" xfId="23482" xr:uid="{00000000-0005-0000-0000-00003B5D0000}"/>
    <cellStyle name="Moneda 5 2 2 2 2 7" xfId="18816" xr:uid="{00000000-0005-0000-0000-00003C5D0000}"/>
    <cellStyle name="Moneda 5 2 2 2 2 7 2" xfId="36916" xr:uid="{00000000-0005-0000-0000-00003D5D0000}"/>
    <cellStyle name="Moneda 5 2 2 2 2 7 3" xfId="32007" xr:uid="{00000000-0005-0000-0000-00003E5D0000}"/>
    <cellStyle name="Moneda 5 2 2 2 2 7 4" xfId="23737" xr:uid="{00000000-0005-0000-0000-00003F5D0000}"/>
    <cellStyle name="Moneda 5 2 2 2 2 8" xfId="20120" xr:uid="{00000000-0005-0000-0000-0000405D0000}"/>
    <cellStyle name="Moneda 5 2 2 2 2 8 2" xfId="37145" xr:uid="{00000000-0005-0000-0000-0000415D0000}"/>
    <cellStyle name="Moneda 5 2 2 2 2 8 3" xfId="33309" xr:uid="{00000000-0005-0000-0000-0000425D0000}"/>
    <cellStyle name="Moneda 5 2 2 2 2 8 4" xfId="23966" xr:uid="{00000000-0005-0000-0000-0000435D0000}"/>
    <cellStyle name="Moneda 5 2 2 2 2 9" xfId="24195" xr:uid="{00000000-0005-0000-0000-0000445D0000}"/>
    <cellStyle name="Moneda 5 2 2 2 2 9 2" xfId="37374" xr:uid="{00000000-0005-0000-0000-0000455D0000}"/>
    <cellStyle name="Moneda 5 2 2 2 20" xfId="21540" xr:uid="{00000000-0005-0000-0000-0000465D0000}"/>
    <cellStyle name="Moneda 5 2 2 2 3" xfId="12244" xr:uid="{00000000-0005-0000-0000-0000475D0000}"/>
    <cellStyle name="Moneda 5 2 2 2 3 10" xfId="25436" xr:uid="{00000000-0005-0000-0000-0000485D0000}"/>
    <cellStyle name="Moneda 5 2 2 2 3 11" xfId="21742" xr:uid="{00000000-0005-0000-0000-0000495D0000}"/>
    <cellStyle name="Moneda 5 2 2 2 3 2" xfId="13184" xr:uid="{00000000-0005-0000-0000-00004A5D0000}"/>
    <cellStyle name="Moneda 5 2 2 2 3 2 2" xfId="26375" xr:uid="{00000000-0005-0000-0000-00004B5D0000}"/>
    <cellStyle name="Moneda 5 2 2 2 3 3" xfId="14233" xr:uid="{00000000-0005-0000-0000-00004C5D0000}"/>
    <cellStyle name="Moneda 5 2 2 2 3 3 2" xfId="27424" xr:uid="{00000000-0005-0000-0000-00004D5D0000}"/>
    <cellStyle name="Moneda 5 2 2 2 3 4" xfId="15289" xr:uid="{00000000-0005-0000-0000-00004E5D0000}"/>
    <cellStyle name="Moneda 5 2 2 2 3 4 2" xfId="28480" xr:uid="{00000000-0005-0000-0000-00004F5D0000}"/>
    <cellStyle name="Moneda 5 2 2 2 3 5" xfId="16345" xr:uid="{00000000-0005-0000-0000-0000505D0000}"/>
    <cellStyle name="Moneda 5 2 2 2 3 5 2" xfId="29536" xr:uid="{00000000-0005-0000-0000-0000515D0000}"/>
    <cellStyle name="Moneda 5 2 2 2 3 6" xfId="17626" xr:uid="{00000000-0005-0000-0000-0000525D0000}"/>
    <cellStyle name="Moneda 5 2 2 2 3 6 2" xfId="30817" xr:uid="{00000000-0005-0000-0000-0000535D0000}"/>
    <cellStyle name="Moneda 5 2 2 2 3 7" xfId="18912" xr:uid="{00000000-0005-0000-0000-0000545D0000}"/>
    <cellStyle name="Moneda 5 2 2 2 3 7 2" xfId="32103" xr:uid="{00000000-0005-0000-0000-0000555D0000}"/>
    <cellStyle name="Moneda 5 2 2 2 3 8" xfId="20216" xr:uid="{00000000-0005-0000-0000-0000565D0000}"/>
    <cellStyle name="Moneda 5 2 2 2 3 8 2" xfId="33405" xr:uid="{00000000-0005-0000-0000-0000575D0000}"/>
    <cellStyle name="Moneda 5 2 2 2 3 9" xfId="34930" xr:uid="{00000000-0005-0000-0000-0000585D0000}"/>
    <cellStyle name="Moneda 5 2 2 2 4" xfId="12349" xr:uid="{00000000-0005-0000-0000-0000595D0000}"/>
    <cellStyle name="Moneda 5 2 2 2 4 10" xfId="25541" xr:uid="{00000000-0005-0000-0000-00005A5D0000}"/>
    <cellStyle name="Moneda 5 2 2 2 4 11" xfId="21847" xr:uid="{00000000-0005-0000-0000-00005B5D0000}"/>
    <cellStyle name="Moneda 5 2 2 2 4 2" xfId="13289" xr:uid="{00000000-0005-0000-0000-00005C5D0000}"/>
    <cellStyle name="Moneda 5 2 2 2 4 2 2" xfId="26480" xr:uid="{00000000-0005-0000-0000-00005D5D0000}"/>
    <cellStyle name="Moneda 5 2 2 2 4 3" xfId="14338" xr:uid="{00000000-0005-0000-0000-00005E5D0000}"/>
    <cellStyle name="Moneda 5 2 2 2 4 3 2" xfId="27529" xr:uid="{00000000-0005-0000-0000-00005F5D0000}"/>
    <cellStyle name="Moneda 5 2 2 2 4 4" xfId="15394" xr:uid="{00000000-0005-0000-0000-0000605D0000}"/>
    <cellStyle name="Moneda 5 2 2 2 4 4 2" xfId="28585" xr:uid="{00000000-0005-0000-0000-0000615D0000}"/>
    <cellStyle name="Moneda 5 2 2 2 4 5" xfId="16450" xr:uid="{00000000-0005-0000-0000-0000625D0000}"/>
    <cellStyle name="Moneda 5 2 2 2 4 5 2" xfId="29641" xr:uid="{00000000-0005-0000-0000-0000635D0000}"/>
    <cellStyle name="Moneda 5 2 2 2 4 6" xfId="17731" xr:uid="{00000000-0005-0000-0000-0000645D0000}"/>
    <cellStyle name="Moneda 5 2 2 2 4 6 2" xfId="30922" xr:uid="{00000000-0005-0000-0000-0000655D0000}"/>
    <cellStyle name="Moneda 5 2 2 2 4 7" xfId="19017" xr:uid="{00000000-0005-0000-0000-0000665D0000}"/>
    <cellStyle name="Moneda 5 2 2 2 4 7 2" xfId="32208" xr:uid="{00000000-0005-0000-0000-0000675D0000}"/>
    <cellStyle name="Moneda 5 2 2 2 4 8" xfId="20321" xr:uid="{00000000-0005-0000-0000-0000685D0000}"/>
    <cellStyle name="Moneda 5 2 2 2 4 8 2" xfId="33510" xr:uid="{00000000-0005-0000-0000-0000695D0000}"/>
    <cellStyle name="Moneda 5 2 2 2 4 9" xfId="35035" xr:uid="{00000000-0005-0000-0000-00006A5D0000}"/>
    <cellStyle name="Moneda 5 2 2 2 5" xfId="12514" xr:uid="{00000000-0005-0000-0000-00006B5D0000}"/>
    <cellStyle name="Moneda 5 2 2 2 5 10" xfId="25706" xr:uid="{00000000-0005-0000-0000-00006C5D0000}"/>
    <cellStyle name="Moneda 5 2 2 2 5 11" xfId="22008" xr:uid="{00000000-0005-0000-0000-00006D5D0000}"/>
    <cellStyle name="Moneda 5 2 2 2 5 2" xfId="13450" xr:uid="{00000000-0005-0000-0000-00006E5D0000}"/>
    <cellStyle name="Moneda 5 2 2 2 5 2 2" xfId="26641" xr:uid="{00000000-0005-0000-0000-00006F5D0000}"/>
    <cellStyle name="Moneda 5 2 2 2 5 3" xfId="14499" xr:uid="{00000000-0005-0000-0000-0000705D0000}"/>
    <cellStyle name="Moneda 5 2 2 2 5 3 2" xfId="27690" xr:uid="{00000000-0005-0000-0000-0000715D0000}"/>
    <cellStyle name="Moneda 5 2 2 2 5 4" xfId="15555" xr:uid="{00000000-0005-0000-0000-0000725D0000}"/>
    <cellStyle name="Moneda 5 2 2 2 5 4 2" xfId="28746" xr:uid="{00000000-0005-0000-0000-0000735D0000}"/>
    <cellStyle name="Moneda 5 2 2 2 5 5" xfId="16611" xr:uid="{00000000-0005-0000-0000-0000745D0000}"/>
    <cellStyle name="Moneda 5 2 2 2 5 5 2" xfId="29802" xr:uid="{00000000-0005-0000-0000-0000755D0000}"/>
    <cellStyle name="Moneda 5 2 2 2 5 6" xfId="17892" xr:uid="{00000000-0005-0000-0000-0000765D0000}"/>
    <cellStyle name="Moneda 5 2 2 2 5 6 2" xfId="31083" xr:uid="{00000000-0005-0000-0000-0000775D0000}"/>
    <cellStyle name="Moneda 5 2 2 2 5 7" xfId="19178" xr:uid="{00000000-0005-0000-0000-0000785D0000}"/>
    <cellStyle name="Moneda 5 2 2 2 5 7 2" xfId="32369" xr:uid="{00000000-0005-0000-0000-0000795D0000}"/>
    <cellStyle name="Moneda 5 2 2 2 5 8" xfId="20482" xr:uid="{00000000-0005-0000-0000-00007A5D0000}"/>
    <cellStyle name="Moneda 5 2 2 2 5 8 2" xfId="33671" xr:uid="{00000000-0005-0000-0000-00007B5D0000}"/>
    <cellStyle name="Moneda 5 2 2 2 5 9" xfId="35196" xr:uid="{00000000-0005-0000-0000-00007C5D0000}"/>
    <cellStyle name="Moneda 5 2 2 2 6" xfId="12628" xr:uid="{00000000-0005-0000-0000-00007D5D0000}"/>
    <cellStyle name="Moneda 5 2 2 2 6 10" xfId="25820" xr:uid="{00000000-0005-0000-0000-00007E5D0000}"/>
    <cellStyle name="Moneda 5 2 2 2 6 11" xfId="22122" xr:uid="{00000000-0005-0000-0000-00007F5D0000}"/>
    <cellStyle name="Moneda 5 2 2 2 6 2" xfId="13564" xr:uid="{00000000-0005-0000-0000-0000805D0000}"/>
    <cellStyle name="Moneda 5 2 2 2 6 2 2" xfId="26755" xr:uid="{00000000-0005-0000-0000-0000815D0000}"/>
    <cellStyle name="Moneda 5 2 2 2 6 3" xfId="14613" xr:uid="{00000000-0005-0000-0000-0000825D0000}"/>
    <cellStyle name="Moneda 5 2 2 2 6 3 2" xfId="27804" xr:uid="{00000000-0005-0000-0000-0000835D0000}"/>
    <cellStyle name="Moneda 5 2 2 2 6 4" xfId="15669" xr:uid="{00000000-0005-0000-0000-0000845D0000}"/>
    <cellStyle name="Moneda 5 2 2 2 6 4 2" xfId="28860" xr:uid="{00000000-0005-0000-0000-0000855D0000}"/>
    <cellStyle name="Moneda 5 2 2 2 6 5" xfId="16725" xr:uid="{00000000-0005-0000-0000-0000865D0000}"/>
    <cellStyle name="Moneda 5 2 2 2 6 5 2" xfId="29916" xr:uid="{00000000-0005-0000-0000-0000875D0000}"/>
    <cellStyle name="Moneda 5 2 2 2 6 6" xfId="18006" xr:uid="{00000000-0005-0000-0000-0000885D0000}"/>
    <cellStyle name="Moneda 5 2 2 2 6 6 2" xfId="31197" xr:uid="{00000000-0005-0000-0000-0000895D0000}"/>
    <cellStyle name="Moneda 5 2 2 2 6 7" xfId="19292" xr:uid="{00000000-0005-0000-0000-00008A5D0000}"/>
    <cellStyle name="Moneda 5 2 2 2 6 7 2" xfId="32483" xr:uid="{00000000-0005-0000-0000-00008B5D0000}"/>
    <cellStyle name="Moneda 5 2 2 2 6 8" xfId="20596" xr:uid="{00000000-0005-0000-0000-00008C5D0000}"/>
    <cellStyle name="Moneda 5 2 2 2 6 8 2" xfId="33785" xr:uid="{00000000-0005-0000-0000-00008D5D0000}"/>
    <cellStyle name="Moneda 5 2 2 2 6 9" xfId="35310" xr:uid="{00000000-0005-0000-0000-00008E5D0000}"/>
    <cellStyle name="Moneda 5 2 2 2 7" xfId="13715" xr:uid="{00000000-0005-0000-0000-00008F5D0000}"/>
    <cellStyle name="Moneda 5 2 2 2 7 10" xfId="22273" xr:uid="{00000000-0005-0000-0000-0000905D0000}"/>
    <cellStyle name="Moneda 5 2 2 2 7 2" xfId="14764" xr:uid="{00000000-0005-0000-0000-0000915D0000}"/>
    <cellStyle name="Moneda 5 2 2 2 7 2 2" xfId="27955" xr:uid="{00000000-0005-0000-0000-0000925D0000}"/>
    <cellStyle name="Moneda 5 2 2 2 7 3" xfId="15820" xr:uid="{00000000-0005-0000-0000-0000935D0000}"/>
    <cellStyle name="Moneda 5 2 2 2 7 3 2" xfId="29011" xr:uid="{00000000-0005-0000-0000-0000945D0000}"/>
    <cellStyle name="Moneda 5 2 2 2 7 4" xfId="16876" xr:uid="{00000000-0005-0000-0000-0000955D0000}"/>
    <cellStyle name="Moneda 5 2 2 2 7 4 2" xfId="30067" xr:uid="{00000000-0005-0000-0000-0000965D0000}"/>
    <cellStyle name="Moneda 5 2 2 2 7 5" xfId="18157" xr:uid="{00000000-0005-0000-0000-0000975D0000}"/>
    <cellStyle name="Moneda 5 2 2 2 7 5 2" xfId="31348" xr:uid="{00000000-0005-0000-0000-0000985D0000}"/>
    <cellStyle name="Moneda 5 2 2 2 7 6" xfId="19443" xr:uid="{00000000-0005-0000-0000-0000995D0000}"/>
    <cellStyle name="Moneda 5 2 2 2 7 6 2" xfId="32634" xr:uid="{00000000-0005-0000-0000-00009A5D0000}"/>
    <cellStyle name="Moneda 5 2 2 2 7 7" xfId="20747" xr:uid="{00000000-0005-0000-0000-00009B5D0000}"/>
    <cellStyle name="Moneda 5 2 2 2 7 7 2" xfId="33936" xr:uid="{00000000-0005-0000-0000-00009C5D0000}"/>
    <cellStyle name="Moneda 5 2 2 2 7 8" xfId="35461" xr:uid="{00000000-0005-0000-0000-00009D5D0000}"/>
    <cellStyle name="Moneda 5 2 2 2 7 9" xfId="26906" xr:uid="{00000000-0005-0000-0000-00009E5D0000}"/>
    <cellStyle name="Moneda 5 2 2 2 8" xfId="12982" xr:uid="{00000000-0005-0000-0000-00009F5D0000}"/>
    <cellStyle name="Moneda 5 2 2 2 8 2" xfId="16998" xr:uid="{00000000-0005-0000-0000-0000A05D0000}"/>
    <cellStyle name="Moneda 5 2 2 2 8 2 2" xfId="30189" xr:uid="{00000000-0005-0000-0000-0000A15D0000}"/>
    <cellStyle name="Moneda 5 2 2 2 8 3" xfId="18278" xr:uid="{00000000-0005-0000-0000-0000A25D0000}"/>
    <cellStyle name="Moneda 5 2 2 2 8 3 2" xfId="31469" xr:uid="{00000000-0005-0000-0000-0000A35D0000}"/>
    <cellStyle name="Moneda 5 2 2 2 8 4" xfId="19564" xr:uid="{00000000-0005-0000-0000-0000A45D0000}"/>
    <cellStyle name="Moneda 5 2 2 2 8 4 2" xfId="32755" xr:uid="{00000000-0005-0000-0000-0000A55D0000}"/>
    <cellStyle name="Moneda 5 2 2 2 8 5" xfId="20868" xr:uid="{00000000-0005-0000-0000-0000A65D0000}"/>
    <cellStyle name="Moneda 5 2 2 2 8 5 2" xfId="34057" xr:uid="{00000000-0005-0000-0000-0000A75D0000}"/>
    <cellStyle name="Moneda 5 2 2 2 8 6" xfId="35582" xr:uid="{00000000-0005-0000-0000-0000A85D0000}"/>
    <cellStyle name="Moneda 5 2 2 2 8 7" xfId="26173" xr:uid="{00000000-0005-0000-0000-0000A95D0000}"/>
    <cellStyle name="Moneda 5 2 2 2 8 8" xfId="22394" xr:uid="{00000000-0005-0000-0000-0000AA5D0000}"/>
    <cellStyle name="Moneda 5 2 2 2 9" xfId="14031" xr:uid="{00000000-0005-0000-0000-0000AB5D0000}"/>
    <cellStyle name="Moneda 5 2 2 2 9 2" xfId="21113" xr:uid="{00000000-0005-0000-0000-0000AC5D0000}"/>
    <cellStyle name="Moneda 5 2 2 2 9 2 2" xfId="34302" xr:uid="{00000000-0005-0000-0000-0000AD5D0000}"/>
    <cellStyle name="Moneda 5 2 2 2 9 3" xfId="35827" xr:uid="{00000000-0005-0000-0000-0000AE5D0000}"/>
    <cellStyle name="Moneda 5 2 2 2 9 4" xfId="27222" xr:uid="{00000000-0005-0000-0000-0000AF5D0000}"/>
    <cellStyle name="Moneda 5 2 2 2 9 5" xfId="22639" xr:uid="{00000000-0005-0000-0000-0000B05D0000}"/>
    <cellStyle name="Moneda 5 2 2 20" xfId="34650" xr:uid="{00000000-0005-0000-0000-0000B15D0000}"/>
    <cellStyle name="Moneda 5 2 2 21" xfId="25153" xr:uid="{00000000-0005-0000-0000-0000B25D0000}"/>
    <cellStyle name="Moneda 5 2 2 22" xfId="21462" xr:uid="{00000000-0005-0000-0000-0000B35D0000}"/>
    <cellStyle name="Moneda 5 2 2 3" xfId="12009" xr:uid="{00000000-0005-0000-0000-0000B45D0000}"/>
    <cellStyle name="Moneda 5 2 2 3 10" xfId="15055" xr:uid="{00000000-0005-0000-0000-0000B55D0000}"/>
    <cellStyle name="Moneda 5 2 2 3 10 2" xfId="36035" xr:uid="{00000000-0005-0000-0000-0000B65D0000}"/>
    <cellStyle name="Moneda 5 2 2 3 10 3" xfId="28246" xr:uid="{00000000-0005-0000-0000-0000B75D0000}"/>
    <cellStyle name="Moneda 5 2 2 3 10 4" xfId="22847" xr:uid="{00000000-0005-0000-0000-0000B85D0000}"/>
    <cellStyle name="Moneda 5 2 2 3 11" xfId="16111" xr:uid="{00000000-0005-0000-0000-0000B95D0000}"/>
    <cellStyle name="Moneda 5 2 2 3 11 2" xfId="36265" xr:uid="{00000000-0005-0000-0000-0000BA5D0000}"/>
    <cellStyle name="Moneda 5 2 2 3 11 3" xfId="29302" xr:uid="{00000000-0005-0000-0000-0000BB5D0000}"/>
    <cellStyle name="Moneda 5 2 2 3 11 4" xfId="23077" xr:uid="{00000000-0005-0000-0000-0000BC5D0000}"/>
    <cellStyle name="Moneda 5 2 2 3 12" xfId="17392" xr:uid="{00000000-0005-0000-0000-0000BD5D0000}"/>
    <cellStyle name="Moneda 5 2 2 3 12 2" xfId="36520" xr:uid="{00000000-0005-0000-0000-0000BE5D0000}"/>
    <cellStyle name="Moneda 5 2 2 3 12 3" xfId="30583" xr:uid="{00000000-0005-0000-0000-0000BF5D0000}"/>
    <cellStyle name="Moneda 5 2 2 3 12 4" xfId="23341" xr:uid="{00000000-0005-0000-0000-0000C05D0000}"/>
    <cellStyle name="Moneda 5 2 2 3 13" xfId="18678" xr:uid="{00000000-0005-0000-0000-0000C15D0000}"/>
    <cellStyle name="Moneda 5 2 2 3 13 2" xfId="36775" xr:uid="{00000000-0005-0000-0000-0000C25D0000}"/>
    <cellStyle name="Moneda 5 2 2 3 13 3" xfId="31869" xr:uid="{00000000-0005-0000-0000-0000C35D0000}"/>
    <cellStyle name="Moneda 5 2 2 3 13 4" xfId="23596" xr:uid="{00000000-0005-0000-0000-0000C45D0000}"/>
    <cellStyle name="Moneda 5 2 2 3 14" xfId="19982" xr:uid="{00000000-0005-0000-0000-0000C55D0000}"/>
    <cellStyle name="Moneda 5 2 2 3 14 2" xfId="37004" xr:uid="{00000000-0005-0000-0000-0000C65D0000}"/>
    <cellStyle name="Moneda 5 2 2 3 14 3" xfId="33171" xr:uid="{00000000-0005-0000-0000-0000C75D0000}"/>
    <cellStyle name="Moneda 5 2 2 3 14 4" xfId="23825" xr:uid="{00000000-0005-0000-0000-0000C85D0000}"/>
    <cellStyle name="Moneda 5 2 2 3 15" xfId="24054" xr:uid="{00000000-0005-0000-0000-0000C95D0000}"/>
    <cellStyle name="Moneda 5 2 2 3 15 2" xfId="37233" xr:uid="{00000000-0005-0000-0000-0000CA5D0000}"/>
    <cellStyle name="Moneda 5 2 2 3 16" xfId="24283" xr:uid="{00000000-0005-0000-0000-0000CB5D0000}"/>
    <cellStyle name="Moneda 5 2 2 3 16 2" xfId="37462" xr:uid="{00000000-0005-0000-0000-0000CC5D0000}"/>
    <cellStyle name="Moneda 5 2 2 3 17" xfId="24534" xr:uid="{00000000-0005-0000-0000-0000CD5D0000}"/>
    <cellStyle name="Moneda 5 2 2 3 17 2" xfId="37713" xr:uid="{00000000-0005-0000-0000-0000CE5D0000}"/>
    <cellStyle name="Moneda 5 2 2 3 18" xfId="34696" xr:uid="{00000000-0005-0000-0000-0000CF5D0000}"/>
    <cellStyle name="Moneda 5 2 2 3 19" xfId="25201" xr:uid="{00000000-0005-0000-0000-0000D05D0000}"/>
    <cellStyle name="Moneda 5 2 2 3 2" xfId="12116" xr:uid="{00000000-0005-0000-0000-0000D15D0000}"/>
    <cellStyle name="Moneda 5 2 2 3 2 10" xfId="24392" xr:uid="{00000000-0005-0000-0000-0000D25D0000}"/>
    <cellStyle name="Moneda 5 2 2 3 2 10 2" xfId="37571" xr:uid="{00000000-0005-0000-0000-0000D35D0000}"/>
    <cellStyle name="Moneda 5 2 2 3 2 11" xfId="24643" xr:uid="{00000000-0005-0000-0000-0000D45D0000}"/>
    <cellStyle name="Moneda 5 2 2 3 2 11 2" xfId="37822" xr:uid="{00000000-0005-0000-0000-0000D55D0000}"/>
    <cellStyle name="Moneda 5 2 2 3 2 12" xfId="34802" xr:uid="{00000000-0005-0000-0000-0000D65D0000}"/>
    <cellStyle name="Moneda 5 2 2 3 2 13" xfId="25308" xr:uid="{00000000-0005-0000-0000-0000D75D0000}"/>
    <cellStyle name="Moneda 5 2 2 3 2 14" xfId="21614" xr:uid="{00000000-0005-0000-0000-0000D85D0000}"/>
    <cellStyle name="Moneda 5 2 2 3 2 2" xfId="13056" xr:uid="{00000000-0005-0000-0000-0000D95D0000}"/>
    <cellStyle name="Moneda 5 2 2 3 2 2 2" xfId="17075" xr:uid="{00000000-0005-0000-0000-0000DA5D0000}"/>
    <cellStyle name="Moneda 5 2 2 3 2 2 2 2" xfId="30266" xr:uid="{00000000-0005-0000-0000-0000DB5D0000}"/>
    <cellStyle name="Moneda 5 2 2 3 2 2 3" xfId="18355" xr:uid="{00000000-0005-0000-0000-0000DC5D0000}"/>
    <cellStyle name="Moneda 5 2 2 3 2 2 3 2" xfId="31546" xr:uid="{00000000-0005-0000-0000-0000DD5D0000}"/>
    <cellStyle name="Moneda 5 2 2 3 2 2 4" xfId="19641" xr:uid="{00000000-0005-0000-0000-0000DE5D0000}"/>
    <cellStyle name="Moneda 5 2 2 3 2 2 4 2" xfId="32832" xr:uid="{00000000-0005-0000-0000-0000DF5D0000}"/>
    <cellStyle name="Moneda 5 2 2 3 2 2 5" xfId="20945" xr:uid="{00000000-0005-0000-0000-0000E05D0000}"/>
    <cellStyle name="Moneda 5 2 2 3 2 2 5 2" xfId="34134" xr:uid="{00000000-0005-0000-0000-0000E15D0000}"/>
    <cellStyle name="Moneda 5 2 2 3 2 2 6" xfId="35659" xr:uid="{00000000-0005-0000-0000-0000E25D0000}"/>
    <cellStyle name="Moneda 5 2 2 3 2 2 7" xfId="26247" xr:uid="{00000000-0005-0000-0000-0000E35D0000}"/>
    <cellStyle name="Moneda 5 2 2 3 2 2 8" xfId="22471" xr:uid="{00000000-0005-0000-0000-0000E45D0000}"/>
    <cellStyle name="Moneda 5 2 2 3 2 3" xfId="14105" xr:uid="{00000000-0005-0000-0000-0000E55D0000}"/>
    <cellStyle name="Moneda 5 2 2 3 2 3 2" xfId="21190" xr:uid="{00000000-0005-0000-0000-0000E65D0000}"/>
    <cellStyle name="Moneda 5 2 2 3 2 3 2 2" xfId="34379" xr:uid="{00000000-0005-0000-0000-0000E75D0000}"/>
    <cellStyle name="Moneda 5 2 2 3 2 3 3" xfId="35904" xr:uid="{00000000-0005-0000-0000-0000E85D0000}"/>
    <cellStyle name="Moneda 5 2 2 3 2 3 4" xfId="27296" xr:uid="{00000000-0005-0000-0000-0000E95D0000}"/>
    <cellStyle name="Moneda 5 2 2 3 2 3 5" xfId="22716" xr:uid="{00000000-0005-0000-0000-0000EA5D0000}"/>
    <cellStyle name="Moneda 5 2 2 3 2 4" xfId="15161" xr:uid="{00000000-0005-0000-0000-0000EB5D0000}"/>
    <cellStyle name="Moneda 5 2 2 3 2 4 2" xfId="36144" xr:uid="{00000000-0005-0000-0000-0000EC5D0000}"/>
    <cellStyle name="Moneda 5 2 2 3 2 4 3" xfId="28352" xr:uid="{00000000-0005-0000-0000-0000ED5D0000}"/>
    <cellStyle name="Moneda 5 2 2 3 2 4 4" xfId="22956" xr:uid="{00000000-0005-0000-0000-0000EE5D0000}"/>
    <cellStyle name="Moneda 5 2 2 3 2 5" xfId="16217" xr:uid="{00000000-0005-0000-0000-0000EF5D0000}"/>
    <cellStyle name="Moneda 5 2 2 3 2 5 2" xfId="36374" xr:uid="{00000000-0005-0000-0000-0000F05D0000}"/>
    <cellStyle name="Moneda 5 2 2 3 2 5 3" xfId="29408" xr:uid="{00000000-0005-0000-0000-0000F15D0000}"/>
    <cellStyle name="Moneda 5 2 2 3 2 5 4" xfId="23186" xr:uid="{00000000-0005-0000-0000-0000F25D0000}"/>
    <cellStyle name="Moneda 5 2 2 3 2 6" xfId="17498" xr:uid="{00000000-0005-0000-0000-0000F35D0000}"/>
    <cellStyle name="Moneda 5 2 2 3 2 6 2" xfId="36629" xr:uid="{00000000-0005-0000-0000-0000F45D0000}"/>
    <cellStyle name="Moneda 5 2 2 3 2 6 3" xfId="30689" xr:uid="{00000000-0005-0000-0000-0000F55D0000}"/>
    <cellStyle name="Moneda 5 2 2 3 2 6 4" xfId="23450" xr:uid="{00000000-0005-0000-0000-0000F65D0000}"/>
    <cellStyle name="Moneda 5 2 2 3 2 7" xfId="18784" xr:uid="{00000000-0005-0000-0000-0000F75D0000}"/>
    <cellStyle name="Moneda 5 2 2 3 2 7 2" xfId="36884" xr:uid="{00000000-0005-0000-0000-0000F85D0000}"/>
    <cellStyle name="Moneda 5 2 2 3 2 7 3" xfId="31975" xr:uid="{00000000-0005-0000-0000-0000F95D0000}"/>
    <cellStyle name="Moneda 5 2 2 3 2 7 4" xfId="23705" xr:uid="{00000000-0005-0000-0000-0000FA5D0000}"/>
    <cellStyle name="Moneda 5 2 2 3 2 8" xfId="20088" xr:uid="{00000000-0005-0000-0000-0000FB5D0000}"/>
    <cellStyle name="Moneda 5 2 2 3 2 8 2" xfId="37113" xr:uid="{00000000-0005-0000-0000-0000FC5D0000}"/>
    <cellStyle name="Moneda 5 2 2 3 2 8 3" xfId="33277" xr:uid="{00000000-0005-0000-0000-0000FD5D0000}"/>
    <cellStyle name="Moneda 5 2 2 3 2 8 4" xfId="23934" xr:uid="{00000000-0005-0000-0000-0000FE5D0000}"/>
    <cellStyle name="Moneda 5 2 2 3 2 9" xfId="24163" xr:uid="{00000000-0005-0000-0000-0000FF5D0000}"/>
    <cellStyle name="Moneda 5 2 2 3 2 9 2" xfId="37342" xr:uid="{00000000-0005-0000-0000-0000005E0000}"/>
    <cellStyle name="Moneda 5 2 2 3 20" xfId="21508" xr:uid="{00000000-0005-0000-0000-0000015E0000}"/>
    <cellStyle name="Moneda 5 2 2 3 3" xfId="12212" xr:uid="{00000000-0005-0000-0000-0000025E0000}"/>
    <cellStyle name="Moneda 5 2 2 3 3 10" xfId="25404" xr:uid="{00000000-0005-0000-0000-0000035E0000}"/>
    <cellStyle name="Moneda 5 2 2 3 3 11" xfId="21710" xr:uid="{00000000-0005-0000-0000-0000045E0000}"/>
    <cellStyle name="Moneda 5 2 2 3 3 2" xfId="13152" xr:uid="{00000000-0005-0000-0000-0000055E0000}"/>
    <cellStyle name="Moneda 5 2 2 3 3 2 2" xfId="26343" xr:uid="{00000000-0005-0000-0000-0000065E0000}"/>
    <cellStyle name="Moneda 5 2 2 3 3 3" xfId="14201" xr:uid="{00000000-0005-0000-0000-0000075E0000}"/>
    <cellStyle name="Moneda 5 2 2 3 3 3 2" xfId="27392" xr:uid="{00000000-0005-0000-0000-0000085E0000}"/>
    <cellStyle name="Moneda 5 2 2 3 3 4" xfId="15257" xr:uid="{00000000-0005-0000-0000-0000095E0000}"/>
    <cellStyle name="Moneda 5 2 2 3 3 4 2" xfId="28448" xr:uid="{00000000-0005-0000-0000-00000A5E0000}"/>
    <cellStyle name="Moneda 5 2 2 3 3 5" xfId="16313" xr:uid="{00000000-0005-0000-0000-00000B5E0000}"/>
    <cellStyle name="Moneda 5 2 2 3 3 5 2" xfId="29504" xr:uid="{00000000-0005-0000-0000-00000C5E0000}"/>
    <cellStyle name="Moneda 5 2 2 3 3 6" xfId="17594" xr:uid="{00000000-0005-0000-0000-00000D5E0000}"/>
    <cellStyle name="Moneda 5 2 2 3 3 6 2" xfId="30785" xr:uid="{00000000-0005-0000-0000-00000E5E0000}"/>
    <cellStyle name="Moneda 5 2 2 3 3 7" xfId="18880" xr:uid="{00000000-0005-0000-0000-00000F5E0000}"/>
    <cellStyle name="Moneda 5 2 2 3 3 7 2" xfId="32071" xr:uid="{00000000-0005-0000-0000-0000105E0000}"/>
    <cellStyle name="Moneda 5 2 2 3 3 8" xfId="20184" xr:uid="{00000000-0005-0000-0000-0000115E0000}"/>
    <cellStyle name="Moneda 5 2 2 3 3 8 2" xfId="33373" xr:uid="{00000000-0005-0000-0000-0000125E0000}"/>
    <cellStyle name="Moneda 5 2 2 3 3 9" xfId="34898" xr:uid="{00000000-0005-0000-0000-0000135E0000}"/>
    <cellStyle name="Moneda 5 2 2 3 4" xfId="12317" xr:uid="{00000000-0005-0000-0000-0000145E0000}"/>
    <cellStyle name="Moneda 5 2 2 3 4 10" xfId="25509" xr:uid="{00000000-0005-0000-0000-0000155E0000}"/>
    <cellStyle name="Moneda 5 2 2 3 4 11" xfId="21815" xr:uid="{00000000-0005-0000-0000-0000165E0000}"/>
    <cellStyle name="Moneda 5 2 2 3 4 2" xfId="13257" xr:uid="{00000000-0005-0000-0000-0000175E0000}"/>
    <cellStyle name="Moneda 5 2 2 3 4 2 2" xfId="26448" xr:uid="{00000000-0005-0000-0000-0000185E0000}"/>
    <cellStyle name="Moneda 5 2 2 3 4 3" xfId="14306" xr:uid="{00000000-0005-0000-0000-0000195E0000}"/>
    <cellStyle name="Moneda 5 2 2 3 4 3 2" xfId="27497" xr:uid="{00000000-0005-0000-0000-00001A5E0000}"/>
    <cellStyle name="Moneda 5 2 2 3 4 4" xfId="15362" xr:uid="{00000000-0005-0000-0000-00001B5E0000}"/>
    <cellStyle name="Moneda 5 2 2 3 4 4 2" xfId="28553" xr:uid="{00000000-0005-0000-0000-00001C5E0000}"/>
    <cellStyle name="Moneda 5 2 2 3 4 5" xfId="16418" xr:uid="{00000000-0005-0000-0000-00001D5E0000}"/>
    <cellStyle name="Moneda 5 2 2 3 4 5 2" xfId="29609" xr:uid="{00000000-0005-0000-0000-00001E5E0000}"/>
    <cellStyle name="Moneda 5 2 2 3 4 6" xfId="17699" xr:uid="{00000000-0005-0000-0000-00001F5E0000}"/>
    <cellStyle name="Moneda 5 2 2 3 4 6 2" xfId="30890" xr:uid="{00000000-0005-0000-0000-0000205E0000}"/>
    <cellStyle name="Moneda 5 2 2 3 4 7" xfId="18985" xr:uid="{00000000-0005-0000-0000-0000215E0000}"/>
    <cellStyle name="Moneda 5 2 2 3 4 7 2" xfId="32176" xr:uid="{00000000-0005-0000-0000-0000225E0000}"/>
    <cellStyle name="Moneda 5 2 2 3 4 8" xfId="20289" xr:uid="{00000000-0005-0000-0000-0000235E0000}"/>
    <cellStyle name="Moneda 5 2 2 3 4 8 2" xfId="33478" xr:uid="{00000000-0005-0000-0000-0000245E0000}"/>
    <cellStyle name="Moneda 5 2 2 3 4 9" xfId="35003" xr:uid="{00000000-0005-0000-0000-0000255E0000}"/>
    <cellStyle name="Moneda 5 2 2 3 5" xfId="12482" xr:uid="{00000000-0005-0000-0000-0000265E0000}"/>
    <cellStyle name="Moneda 5 2 2 3 5 10" xfId="25674" xr:uid="{00000000-0005-0000-0000-0000275E0000}"/>
    <cellStyle name="Moneda 5 2 2 3 5 11" xfId="21976" xr:uid="{00000000-0005-0000-0000-0000285E0000}"/>
    <cellStyle name="Moneda 5 2 2 3 5 2" xfId="13418" xr:uid="{00000000-0005-0000-0000-0000295E0000}"/>
    <cellStyle name="Moneda 5 2 2 3 5 2 2" xfId="26609" xr:uid="{00000000-0005-0000-0000-00002A5E0000}"/>
    <cellStyle name="Moneda 5 2 2 3 5 3" xfId="14467" xr:uid="{00000000-0005-0000-0000-00002B5E0000}"/>
    <cellStyle name="Moneda 5 2 2 3 5 3 2" xfId="27658" xr:uid="{00000000-0005-0000-0000-00002C5E0000}"/>
    <cellStyle name="Moneda 5 2 2 3 5 4" xfId="15523" xr:uid="{00000000-0005-0000-0000-00002D5E0000}"/>
    <cellStyle name="Moneda 5 2 2 3 5 4 2" xfId="28714" xr:uid="{00000000-0005-0000-0000-00002E5E0000}"/>
    <cellStyle name="Moneda 5 2 2 3 5 5" xfId="16579" xr:uid="{00000000-0005-0000-0000-00002F5E0000}"/>
    <cellStyle name="Moneda 5 2 2 3 5 5 2" xfId="29770" xr:uid="{00000000-0005-0000-0000-0000305E0000}"/>
    <cellStyle name="Moneda 5 2 2 3 5 6" xfId="17860" xr:uid="{00000000-0005-0000-0000-0000315E0000}"/>
    <cellStyle name="Moneda 5 2 2 3 5 6 2" xfId="31051" xr:uid="{00000000-0005-0000-0000-0000325E0000}"/>
    <cellStyle name="Moneda 5 2 2 3 5 7" xfId="19146" xr:uid="{00000000-0005-0000-0000-0000335E0000}"/>
    <cellStyle name="Moneda 5 2 2 3 5 7 2" xfId="32337" xr:uid="{00000000-0005-0000-0000-0000345E0000}"/>
    <cellStyle name="Moneda 5 2 2 3 5 8" xfId="20450" xr:uid="{00000000-0005-0000-0000-0000355E0000}"/>
    <cellStyle name="Moneda 5 2 2 3 5 8 2" xfId="33639" xr:uid="{00000000-0005-0000-0000-0000365E0000}"/>
    <cellStyle name="Moneda 5 2 2 3 5 9" xfId="35164" xr:uid="{00000000-0005-0000-0000-0000375E0000}"/>
    <cellStyle name="Moneda 5 2 2 3 6" xfId="12596" xr:uid="{00000000-0005-0000-0000-0000385E0000}"/>
    <cellStyle name="Moneda 5 2 2 3 6 10" xfId="25788" xr:uid="{00000000-0005-0000-0000-0000395E0000}"/>
    <cellStyle name="Moneda 5 2 2 3 6 11" xfId="22090" xr:uid="{00000000-0005-0000-0000-00003A5E0000}"/>
    <cellStyle name="Moneda 5 2 2 3 6 2" xfId="13532" xr:uid="{00000000-0005-0000-0000-00003B5E0000}"/>
    <cellStyle name="Moneda 5 2 2 3 6 2 2" xfId="26723" xr:uid="{00000000-0005-0000-0000-00003C5E0000}"/>
    <cellStyle name="Moneda 5 2 2 3 6 3" xfId="14581" xr:uid="{00000000-0005-0000-0000-00003D5E0000}"/>
    <cellStyle name="Moneda 5 2 2 3 6 3 2" xfId="27772" xr:uid="{00000000-0005-0000-0000-00003E5E0000}"/>
    <cellStyle name="Moneda 5 2 2 3 6 4" xfId="15637" xr:uid="{00000000-0005-0000-0000-00003F5E0000}"/>
    <cellStyle name="Moneda 5 2 2 3 6 4 2" xfId="28828" xr:uid="{00000000-0005-0000-0000-0000405E0000}"/>
    <cellStyle name="Moneda 5 2 2 3 6 5" xfId="16693" xr:uid="{00000000-0005-0000-0000-0000415E0000}"/>
    <cellStyle name="Moneda 5 2 2 3 6 5 2" xfId="29884" xr:uid="{00000000-0005-0000-0000-0000425E0000}"/>
    <cellStyle name="Moneda 5 2 2 3 6 6" xfId="17974" xr:uid="{00000000-0005-0000-0000-0000435E0000}"/>
    <cellStyle name="Moneda 5 2 2 3 6 6 2" xfId="31165" xr:uid="{00000000-0005-0000-0000-0000445E0000}"/>
    <cellStyle name="Moneda 5 2 2 3 6 7" xfId="19260" xr:uid="{00000000-0005-0000-0000-0000455E0000}"/>
    <cellStyle name="Moneda 5 2 2 3 6 7 2" xfId="32451" xr:uid="{00000000-0005-0000-0000-0000465E0000}"/>
    <cellStyle name="Moneda 5 2 2 3 6 8" xfId="20564" xr:uid="{00000000-0005-0000-0000-0000475E0000}"/>
    <cellStyle name="Moneda 5 2 2 3 6 8 2" xfId="33753" xr:uid="{00000000-0005-0000-0000-0000485E0000}"/>
    <cellStyle name="Moneda 5 2 2 3 6 9" xfId="35278" xr:uid="{00000000-0005-0000-0000-0000495E0000}"/>
    <cellStyle name="Moneda 5 2 2 3 7" xfId="13683" xr:uid="{00000000-0005-0000-0000-00004A5E0000}"/>
    <cellStyle name="Moneda 5 2 2 3 7 10" xfId="22241" xr:uid="{00000000-0005-0000-0000-00004B5E0000}"/>
    <cellStyle name="Moneda 5 2 2 3 7 2" xfId="14732" xr:uid="{00000000-0005-0000-0000-00004C5E0000}"/>
    <cellStyle name="Moneda 5 2 2 3 7 2 2" xfId="27923" xr:uid="{00000000-0005-0000-0000-00004D5E0000}"/>
    <cellStyle name="Moneda 5 2 2 3 7 3" xfId="15788" xr:uid="{00000000-0005-0000-0000-00004E5E0000}"/>
    <cellStyle name="Moneda 5 2 2 3 7 3 2" xfId="28979" xr:uid="{00000000-0005-0000-0000-00004F5E0000}"/>
    <cellStyle name="Moneda 5 2 2 3 7 4" xfId="16844" xr:uid="{00000000-0005-0000-0000-0000505E0000}"/>
    <cellStyle name="Moneda 5 2 2 3 7 4 2" xfId="30035" xr:uid="{00000000-0005-0000-0000-0000515E0000}"/>
    <cellStyle name="Moneda 5 2 2 3 7 5" xfId="18125" xr:uid="{00000000-0005-0000-0000-0000525E0000}"/>
    <cellStyle name="Moneda 5 2 2 3 7 5 2" xfId="31316" xr:uid="{00000000-0005-0000-0000-0000535E0000}"/>
    <cellStyle name="Moneda 5 2 2 3 7 6" xfId="19411" xr:uid="{00000000-0005-0000-0000-0000545E0000}"/>
    <cellStyle name="Moneda 5 2 2 3 7 6 2" xfId="32602" xr:uid="{00000000-0005-0000-0000-0000555E0000}"/>
    <cellStyle name="Moneda 5 2 2 3 7 7" xfId="20715" xr:uid="{00000000-0005-0000-0000-0000565E0000}"/>
    <cellStyle name="Moneda 5 2 2 3 7 7 2" xfId="33904" xr:uid="{00000000-0005-0000-0000-0000575E0000}"/>
    <cellStyle name="Moneda 5 2 2 3 7 8" xfId="35429" xr:uid="{00000000-0005-0000-0000-0000585E0000}"/>
    <cellStyle name="Moneda 5 2 2 3 7 9" xfId="26874" xr:uid="{00000000-0005-0000-0000-0000595E0000}"/>
    <cellStyle name="Moneda 5 2 2 3 8" xfId="12950" xr:uid="{00000000-0005-0000-0000-00005A5E0000}"/>
    <cellStyle name="Moneda 5 2 2 3 8 2" xfId="16966" xr:uid="{00000000-0005-0000-0000-00005B5E0000}"/>
    <cellStyle name="Moneda 5 2 2 3 8 2 2" xfId="30157" xr:uid="{00000000-0005-0000-0000-00005C5E0000}"/>
    <cellStyle name="Moneda 5 2 2 3 8 3" xfId="18246" xr:uid="{00000000-0005-0000-0000-00005D5E0000}"/>
    <cellStyle name="Moneda 5 2 2 3 8 3 2" xfId="31437" xr:uid="{00000000-0005-0000-0000-00005E5E0000}"/>
    <cellStyle name="Moneda 5 2 2 3 8 4" xfId="19532" xr:uid="{00000000-0005-0000-0000-00005F5E0000}"/>
    <cellStyle name="Moneda 5 2 2 3 8 4 2" xfId="32723" xr:uid="{00000000-0005-0000-0000-0000605E0000}"/>
    <cellStyle name="Moneda 5 2 2 3 8 5" xfId="20836" xr:uid="{00000000-0005-0000-0000-0000615E0000}"/>
    <cellStyle name="Moneda 5 2 2 3 8 5 2" xfId="34025" xr:uid="{00000000-0005-0000-0000-0000625E0000}"/>
    <cellStyle name="Moneda 5 2 2 3 8 6" xfId="35550" xr:uid="{00000000-0005-0000-0000-0000635E0000}"/>
    <cellStyle name="Moneda 5 2 2 3 8 7" xfId="26141" xr:uid="{00000000-0005-0000-0000-0000645E0000}"/>
    <cellStyle name="Moneda 5 2 2 3 8 8" xfId="22362" xr:uid="{00000000-0005-0000-0000-0000655E0000}"/>
    <cellStyle name="Moneda 5 2 2 3 9" xfId="13999" xr:uid="{00000000-0005-0000-0000-0000665E0000}"/>
    <cellStyle name="Moneda 5 2 2 3 9 2" xfId="21081" xr:uid="{00000000-0005-0000-0000-0000675E0000}"/>
    <cellStyle name="Moneda 5 2 2 3 9 2 2" xfId="34270" xr:uid="{00000000-0005-0000-0000-0000685E0000}"/>
    <cellStyle name="Moneda 5 2 2 3 9 3" xfId="35795" xr:uid="{00000000-0005-0000-0000-0000695E0000}"/>
    <cellStyle name="Moneda 5 2 2 3 9 4" xfId="27190" xr:uid="{00000000-0005-0000-0000-00006A5E0000}"/>
    <cellStyle name="Moneda 5 2 2 3 9 5" xfId="22607" xr:uid="{00000000-0005-0000-0000-00006B5E0000}"/>
    <cellStyle name="Moneda 5 2 2 4" xfId="12084" xr:uid="{00000000-0005-0000-0000-00006C5E0000}"/>
    <cellStyle name="Moneda 5 2 2 4 10" xfId="24360" xr:uid="{00000000-0005-0000-0000-00006D5E0000}"/>
    <cellStyle name="Moneda 5 2 2 4 10 2" xfId="37539" xr:uid="{00000000-0005-0000-0000-00006E5E0000}"/>
    <cellStyle name="Moneda 5 2 2 4 11" xfId="24611" xr:uid="{00000000-0005-0000-0000-00006F5E0000}"/>
    <cellStyle name="Moneda 5 2 2 4 11 2" xfId="37790" xr:uid="{00000000-0005-0000-0000-0000705E0000}"/>
    <cellStyle name="Moneda 5 2 2 4 12" xfId="34770" xr:uid="{00000000-0005-0000-0000-0000715E0000}"/>
    <cellStyle name="Moneda 5 2 2 4 13" xfId="25276" xr:uid="{00000000-0005-0000-0000-0000725E0000}"/>
    <cellStyle name="Moneda 5 2 2 4 14" xfId="21582" xr:uid="{00000000-0005-0000-0000-0000735E0000}"/>
    <cellStyle name="Moneda 5 2 2 4 2" xfId="13024" xr:uid="{00000000-0005-0000-0000-0000745E0000}"/>
    <cellStyle name="Moneda 5 2 2 4 2 2" xfId="17043" xr:uid="{00000000-0005-0000-0000-0000755E0000}"/>
    <cellStyle name="Moneda 5 2 2 4 2 2 2" xfId="30234" xr:uid="{00000000-0005-0000-0000-0000765E0000}"/>
    <cellStyle name="Moneda 5 2 2 4 2 3" xfId="18323" xr:uid="{00000000-0005-0000-0000-0000775E0000}"/>
    <cellStyle name="Moneda 5 2 2 4 2 3 2" xfId="31514" xr:uid="{00000000-0005-0000-0000-0000785E0000}"/>
    <cellStyle name="Moneda 5 2 2 4 2 4" xfId="19609" xr:uid="{00000000-0005-0000-0000-0000795E0000}"/>
    <cellStyle name="Moneda 5 2 2 4 2 4 2" xfId="32800" xr:uid="{00000000-0005-0000-0000-00007A5E0000}"/>
    <cellStyle name="Moneda 5 2 2 4 2 5" xfId="20913" xr:uid="{00000000-0005-0000-0000-00007B5E0000}"/>
    <cellStyle name="Moneda 5 2 2 4 2 5 2" xfId="34102" xr:uid="{00000000-0005-0000-0000-00007C5E0000}"/>
    <cellStyle name="Moneda 5 2 2 4 2 6" xfId="35627" xr:uid="{00000000-0005-0000-0000-00007D5E0000}"/>
    <cellStyle name="Moneda 5 2 2 4 2 7" xfId="26215" xr:uid="{00000000-0005-0000-0000-00007E5E0000}"/>
    <cellStyle name="Moneda 5 2 2 4 2 8" xfId="22439" xr:uid="{00000000-0005-0000-0000-00007F5E0000}"/>
    <cellStyle name="Moneda 5 2 2 4 3" xfId="14073" xr:uid="{00000000-0005-0000-0000-0000805E0000}"/>
    <cellStyle name="Moneda 5 2 2 4 3 2" xfId="21158" xr:uid="{00000000-0005-0000-0000-0000815E0000}"/>
    <cellStyle name="Moneda 5 2 2 4 3 2 2" xfId="34347" xr:uid="{00000000-0005-0000-0000-0000825E0000}"/>
    <cellStyle name="Moneda 5 2 2 4 3 3" xfId="35872" xr:uid="{00000000-0005-0000-0000-0000835E0000}"/>
    <cellStyle name="Moneda 5 2 2 4 3 4" xfId="27264" xr:uid="{00000000-0005-0000-0000-0000845E0000}"/>
    <cellStyle name="Moneda 5 2 2 4 3 5" xfId="22684" xr:uid="{00000000-0005-0000-0000-0000855E0000}"/>
    <cellStyle name="Moneda 5 2 2 4 4" xfId="15129" xr:uid="{00000000-0005-0000-0000-0000865E0000}"/>
    <cellStyle name="Moneda 5 2 2 4 4 2" xfId="36112" xr:uid="{00000000-0005-0000-0000-0000875E0000}"/>
    <cellStyle name="Moneda 5 2 2 4 4 3" xfId="28320" xr:uid="{00000000-0005-0000-0000-0000885E0000}"/>
    <cellStyle name="Moneda 5 2 2 4 4 4" xfId="22924" xr:uid="{00000000-0005-0000-0000-0000895E0000}"/>
    <cellStyle name="Moneda 5 2 2 4 5" xfId="16185" xr:uid="{00000000-0005-0000-0000-00008A5E0000}"/>
    <cellStyle name="Moneda 5 2 2 4 5 2" xfId="36342" xr:uid="{00000000-0005-0000-0000-00008B5E0000}"/>
    <cellStyle name="Moneda 5 2 2 4 5 3" xfId="29376" xr:uid="{00000000-0005-0000-0000-00008C5E0000}"/>
    <cellStyle name="Moneda 5 2 2 4 5 4" xfId="23154" xr:uid="{00000000-0005-0000-0000-00008D5E0000}"/>
    <cellStyle name="Moneda 5 2 2 4 6" xfId="17466" xr:uid="{00000000-0005-0000-0000-00008E5E0000}"/>
    <cellStyle name="Moneda 5 2 2 4 6 2" xfId="36597" xr:uid="{00000000-0005-0000-0000-00008F5E0000}"/>
    <cellStyle name="Moneda 5 2 2 4 6 3" xfId="30657" xr:uid="{00000000-0005-0000-0000-0000905E0000}"/>
    <cellStyle name="Moneda 5 2 2 4 6 4" xfId="23418" xr:uid="{00000000-0005-0000-0000-0000915E0000}"/>
    <cellStyle name="Moneda 5 2 2 4 7" xfId="18752" xr:uid="{00000000-0005-0000-0000-0000925E0000}"/>
    <cellStyle name="Moneda 5 2 2 4 7 2" xfId="36852" xr:uid="{00000000-0005-0000-0000-0000935E0000}"/>
    <cellStyle name="Moneda 5 2 2 4 7 3" xfId="31943" xr:uid="{00000000-0005-0000-0000-0000945E0000}"/>
    <cellStyle name="Moneda 5 2 2 4 7 4" xfId="23673" xr:uid="{00000000-0005-0000-0000-0000955E0000}"/>
    <cellStyle name="Moneda 5 2 2 4 8" xfId="20056" xr:uid="{00000000-0005-0000-0000-0000965E0000}"/>
    <cellStyle name="Moneda 5 2 2 4 8 2" xfId="37081" xr:uid="{00000000-0005-0000-0000-0000975E0000}"/>
    <cellStyle name="Moneda 5 2 2 4 8 3" xfId="33245" xr:uid="{00000000-0005-0000-0000-0000985E0000}"/>
    <cellStyle name="Moneda 5 2 2 4 8 4" xfId="23902" xr:uid="{00000000-0005-0000-0000-0000995E0000}"/>
    <cellStyle name="Moneda 5 2 2 4 9" xfId="24131" xr:uid="{00000000-0005-0000-0000-00009A5E0000}"/>
    <cellStyle name="Moneda 5 2 2 4 9 2" xfId="37310" xr:uid="{00000000-0005-0000-0000-00009B5E0000}"/>
    <cellStyle name="Moneda 5 2 2 5" xfId="12180" xr:uid="{00000000-0005-0000-0000-00009C5E0000}"/>
    <cellStyle name="Moneda 5 2 2 5 10" xfId="25372" xr:uid="{00000000-0005-0000-0000-00009D5E0000}"/>
    <cellStyle name="Moneda 5 2 2 5 11" xfId="21678" xr:uid="{00000000-0005-0000-0000-00009E5E0000}"/>
    <cellStyle name="Moneda 5 2 2 5 2" xfId="13120" xr:uid="{00000000-0005-0000-0000-00009F5E0000}"/>
    <cellStyle name="Moneda 5 2 2 5 2 2" xfId="26311" xr:uid="{00000000-0005-0000-0000-0000A05E0000}"/>
    <cellStyle name="Moneda 5 2 2 5 3" xfId="14169" xr:uid="{00000000-0005-0000-0000-0000A15E0000}"/>
    <cellStyle name="Moneda 5 2 2 5 3 2" xfId="27360" xr:uid="{00000000-0005-0000-0000-0000A25E0000}"/>
    <cellStyle name="Moneda 5 2 2 5 4" xfId="15225" xr:uid="{00000000-0005-0000-0000-0000A35E0000}"/>
    <cellStyle name="Moneda 5 2 2 5 4 2" xfId="28416" xr:uid="{00000000-0005-0000-0000-0000A45E0000}"/>
    <cellStyle name="Moneda 5 2 2 5 5" xfId="16281" xr:uid="{00000000-0005-0000-0000-0000A55E0000}"/>
    <cellStyle name="Moneda 5 2 2 5 5 2" xfId="29472" xr:uid="{00000000-0005-0000-0000-0000A65E0000}"/>
    <cellStyle name="Moneda 5 2 2 5 6" xfId="17562" xr:uid="{00000000-0005-0000-0000-0000A75E0000}"/>
    <cellStyle name="Moneda 5 2 2 5 6 2" xfId="30753" xr:uid="{00000000-0005-0000-0000-0000A85E0000}"/>
    <cellStyle name="Moneda 5 2 2 5 7" xfId="18848" xr:uid="{00000000-0005-0000-0000-0000A95E0000}"/>
    <cellStyle name="Moneda 5 2 2 5 7 2" xfId="32039" xr:uid="{00000000-0005-0000-0000-0000AA5E0000}"/>
    <cellStyle name="Moneda 5 2 2 5 8" xfId="20152" xr:uid="{00000000-0005-0000-0000-0000AB5E0000}"/>
    <cellStyle name="Moneda 5 2 2 5 8 2" xfId="33341" xr:uid="{00000000-0005-0000-0000-0000AC5E0000}"/>
    <cellStyle name="Moneda 5 2 2 5 9" xfId="34866" xr:uid="{00000000-0005-0000-0000-0000AD5E0000}"/>
    <cellStyle name="Moneda 5 2 2 6" xfId="12285" xr:uid="{00000000-0005-0000-0000-0000AE5E0000}"/>
    <cellStyle name="Moneda 5 2 2 6 10" xfId="25477" xr:uid="{00000000-0005-0000-0000-0000AF5E0000}"/>
    <cellStyle name="Moneda 5 2 2 6 11" xfId="21783" xr:uid="{00000000-0005-0000-0000-0000B05E0000}"/>
    <cellStyle name="Moneda 5 2 2 6 2" xfId="13225" xr:uid="{00000000-0005-0000-0000-0000B15E0000}"/>
    <cellStyle name="Moneda 5 2 2 6 2 2" xfId="26416" xr:uid="{00000000-0005-0000-0000-0000B25E0000}"/>
    <cellStyle name="Moneda 5 2 2 6 3" xfId="14274" xr:uid="{00000000-0005-0000-0000-0000B35E0000}"/>
    <cellStyle name="Moneda 5 2 2 6 3 2" xfId="27465" xr:uid="{00000000-0005-0000-0000-0000B45E0000}"/>
    <cellStyle name="Moneda 5 2 2 6 4" xfId="15330" xr:uid="{00000000-0005-0000-0000-0000B55E0000}"/>
    <cellStyle name="Moneda 5 2 2 6 4 2" xfId="28521" xr:uid="{00000000-0005-0000-0000-0000B65E0000}"/>
    <cellStyle name="Moneda 5 2 2 6 5" xfId="16386" xr:uid="{00000000-0005-0000-0000-0000B75E0000}"/>
    <cellStyle name="Moneda 5 2 2 6 5 2" xfId="29577" xr:uid="{00000000-0005-0000-0000-0000B85E0000}"/>
    <cellStyle name="Moneda 5 2 2 6 6" xfId="17667" xr:uid="{00000000-0005-0000-0000-0000B95E0000}"/>
    <cellStyle name="Moneda 5 2 2 6 6 2" xfId="30858" xr:uid="{00000000-0005-0000-0000-0000BA5E0000}"/>
    <cellStyle name="Moneda 5 2 2 6 7" xfId="18953" xr:uid="{00000000-0005-0000-0000-0000BB5E0000}"/>
    <cellStyle name="Moneda 5 2 2 6 7 2" xfId="32144" xr:uid="{00000000-0005-0000-0000-0000BC5E0000}"/>
    <cellStyle name="Moneda 5 2 2 6 8" xfId="20257" xr:uid="{00000000-0005-0000-0000-0000BD5E0000}"/>
    <cellStyle name="Moneda 5 2 2 6 8 2" xfId="33446" xr:uid="{00000000-0005-0000-0000-0000BE5E0000}"/>
    <cellStyle name="Moneda 5 2 2 6 9" xfId="34971" xr:uid="{00000000-0005-0000-0000-0000BF5E0000}"/>
    <cellStyle name="Moneda 5 2 2 7" xfId="12450" xr:uid="{00000000-0005-0000-0000-0000C05E0000}"/>
    <cellStyle name="Moneda 5 2 2 7 10" xfId="25642" xr:uid="{00000000-0005-0000-0000-0000C15E0000}"/>
    <cellStyle name="Moneda 5 2 2 7 11" xfId="21944" xr:uid="{00000000-0005-0000-0000-0000C25E0000}"/>
    <cellStyle name="Moneda 5 2 2 7 2" xfId="13386" xr:uid="{00000000-0005-0000-0000-0000C35E0000}"/>
    <cellStyle name="Moneda 5 2 2 7 2 2" xfId="26577" xr:uid="{00000000-0005-0000-0000-0000C45E0000}"/>
    <cellStyle name="Moneda 5 2 2 7 3" xfId="14435" xr:uid="{00000000-0005-0000-0000-0000C55E0000}"/>
    <cellStyle name="Moneda 5 2 2 7 3 2" xfId="27626" xr:uid="{00000000-0005-0000-0000-0000C65E0000}"/>
    <cellStyle name="Moneda 5 2 2 7 4" xfId="15491" xr:uid="{00000000-0005-0000-0000-0000C75E0000}"/>
    <cellStyle name="Moneda 5 2 2 7 4 2" xfId="28682" xr:uid="{00000000-0005-0000-0000-0000C85E0000}"/>
    <cellStyle name="Moneda 5 2 2 7 5" xfId="16547" xr:uid="{00000000-0005-0000-0000-0000C95E0000}"/>
    <cellStyle name="Moneda 5 2 2 7 5 2" xfId="29738" xr:uid="{00000000-0005-0000-0000-0000CA5E0000}"/>
    <cellStyle name="Moneda 5 2 2 7 6" xfId="17828" xr:uid="{00000000-0005-0000-0000-0000CB5E0000}"/>
    <cellStyle name="Moneda 5 2 2 7 6 2" xfId="31019" xr:uid="{00000000-0005-0000-0000-0000CC5E0000}"/>
    <cellStyle name="Moneda 5 2 2 7 7" xfId="19114" xr:uid="{00000000-0005-0000-0000-0000CD5E0000}"/>
    <cellStyle name="Moneda 5 2 2 7 7 2" xfId="32305" xr:uid="{00000000-0005-0000-0000-0000CE5E0000}"/>
    <cellStyle name="Moneda 5 2 2 7 8" xfId="20418" xr:uid="{00000000-0005-0000-0000-0000CF5E0000}"/>
    <cellStyle name="Moneda 5 2 2 7 8 2" xfId="33607" xr:uid="{00000000-0005-0000-0000-0000D05E0000}"/>
    <cellStyle name="Moneda 5 2 2 7 9" xfId="35132" xr:uid="{00000000-0005-0000-0000-0000D15E0000}"/>
    <cellStyle name="Moneda 5 2 2 8" xfId="12564" xr:uid="{00000000-0005-0000-0000-0000D25E0000}"/>
    <cellStyle name="Moneda 5 2 2 8 10" xfId="25756" xr:uid="{00000000-0005-0000-0000-0000D35E0000}"/>
    <cellStyle name="Moneda 5 2 2 8 11" xfId="22058" xr:uid="{00000000-0005-0000-0000-0000D45E0000}"/>
    <cellStyle name="Moneda 5 2 2 8 2" xfId="13500" xr:uid="{00000000-0005-0000-0000-0000D55E0000}"/>
    <cellStyle name="Moneda 5 2 2 8 2 2" xfId="26691" xr:uid="{00000000-0005-0000-0000-0000D65E0000}"/>
    <cellStyle name="Moneda 5 2 2 8 3" xfId="14549" xr:uid="{00000000-0005-0000-0000-0000D75E0000}"/>
    <cellStyle name="Moneda 5 2 2 8 3 2" xfId="27740" xr:uid="{00000000-0005-0000-0000-0000D85E0000}"/>
    <cellStyle name="Moneda 5 2 2 8 4" xfId="15605" xr:uid="{00000000-0005-0000-0000-0000D95E0000}"/>
    <cellStyle name="Moneda 5 2 2 8 4 2" xfId="28796" xr:uid="{00000000-0005-0000-0000-0000DA5E0000}"/>
    <cellStyle name="Moneda 5 2 2 8 5" xfId="16661" xr:uid="{00000000-0005-0000-0000-0000DB5E0000}"/>
    <cellStyle name="Moneda 5 2 2 8 5 2" xfId="29852" xr:uid="{00000000-0005-0000-0000-0000DC5E0000}"/>
    <cellStyle name="Moneda 5 2 2 8 6" xfId="17942" xr:uid="{00000000-0005-0000-0000-0000DD5E0000}"/>
    <cellStyle name="Moneda 5 2 2 8 6 2" xfId="31133" xr:uid="{00000000-0005-0000-0000-0000DE5E0000}"/>
    <cellStyle name="Moneda 5 2 2 8 7" xfId="19228" xr:uid="{00000000-0005-0000-0000-0000DF5E0000}"/>
    <cellStyle name="Moneda 5 2 2 8 7 2" xfId="32419" xr:uid="{00000000-0005-0000-0000-0000E05E0000}"/>
    <cellStyle name="Moneda 5 2 2 8 8" xfId="20532" xr:uid="{00000000-0005-0000-0000-0000E15E0000}"/>
    <cellStyle name="Moneda 5 2 2 8 8 2" xfId="33721" xr:uid="{00000000-0005-0000-0000-0000E25E0000}"/>
    <cellStyle name="Moneda 5 2 2 8 9" xfId="35246" xr:uid="{00000000-0005-0000-0000-0000E35E0000}"/>
    <cellStyle name="Moneda 5 2 2 9" xfId="13651" xr:uid="{00000000-0005-0000-0000-0000E45E0000}"/>
    <cellStyle name="Moneda 5 2 2 9 10" xfId="22209" xr:uid="{00000000-0005-0000-0000-0000E55E0000}"/>
    <cellStyle name="Moneda 5 2 2 9 2" xfId="14700" xr:uid="{00000000-0005-0000-0000-0000E65E0000}"/>
    <cellStyle name="Moneda 5 2 2 9 2 2" xfId="27891" xr:uid="{00000000-0005-0000-0000-0000E75E0000}"/>
    <cellStyle name="Moneda 5 2 2 9 3" xfId="15756" xr:uid="{00000000-0005-0000-0000-0000E85E0000}"/>
    <cellStyle name="Moneda 5 2 2 9 3 2" xfId="28947" xr:uid="{00000000-0005-0000-0000-0000E95E0000}"/>
    <cellStyle name="Moneda 5 2 2 9 4" xfId="16812" xr:uid="{00000000-0005-0000-0000-0000EA5E0000}"/>
    <cellStyle name="Moneda 5 2 2 9 4 2" xfId="30003" xr:uid="{00000000-0005-0000-0000-0000EB5E0000}"/>
    <cellStyle name="Moneda 5 2 2 9 5" xfId="18093" xr:uid="{00000000-0005-0000-0000-0000EC5E0000}"/>
    <cellStyle name="Moneda 5 2 2 9 5 2" xfId="31284" xr:uid="{00000000-0005-0000-0000-0000ED5E0000}"/>
    <cellStyle name="Moneda 5 2 2 9 6" xfId="19379" xr:uid="{00000000-0005-0000-0000-0000EE5E0000}"/>
    <cellStyle name="Moneda 5 2 2 9 6 2" xfId="32570" xr:uid="{00000000-0005-0000-0000-0000EF5E0000}"/>
    <cellStyle name="Moneda 5 2 2 9 7" xfId="20683" xr:uid="{00000000-0005-0000-0000-0000F05E0000}"/>
    <cellStyle name="Moneda 5 2 2 9 7 2" xfId="33872" xr:uid="{00000000-0005-0000-0000-0000F15E0000}"/>
    <cellStyle name="Moneda 5 2 2 9 8" xfId="35397" xr:uid="{00000000-0005-0000-0000-0000F25E0000}"/>
    <cellStyle name="Moneda 5 2 2 9 9" xfId="26842" xr:uid="{00000000-0005-0000-0000-0000F35E0000}"/>
    <cellStyle name="Moneda 5 2 20" xfId="24486" xr:uid="{00000000-0005-0000-0000-0000F45E0000}"/>
    <cellStyle name="Moneda 5 2 20 2" xfId="37665" xr:uid="{00000000-0005-0000-0000-0000F55E0000}"/>
    <cellStyle name="Moneda 5 2 21" xfId="34636" xr:uid="{00000000-0005-0000-0000-0000F65E0000}"/>
    <cellStyle name="Moneda 5 2 22" xfId="25136" xr:uid="{00000000-0005-0000-0000-0000F75E0000}"/>
    <cellStyle name="Moneda 5 2 23" xfId="21448" xr:uid="{00000000-0005-0000-0000-0000F85E0000}"/>
    <cellStyle name="Moneda 5 2 3" xfId="12025" xr:uid="{00000000-0005-0000-0000-0000F95E0000}"/>
    <cellStyle name="Moneda 5 2 3 10" xfId="15071" xr:uid="{00000000-0005-0000-0000-0000FA5E0000}"/>
    <cellStyle name="Moneda 5 2 3 10 2" xfId="36051" xr:uid="{00000000-0005-0000-0000-0000FB5E0000}"/>
    <cellStyle name="Moneda 5 2 3 10 3" xfId="28262" xr:uid="{00000000-0005-0000-0000-0000FC5E0000}"/>
    <cellStyle name="Moneda 5 2 3 10 4" xfId="22863" xr:uid="{00000000-0005-0000-0000-0000FD5E0000}"/>
    <cellStyle name="Moneda 5 2 3 11" xfId="16127" xr:uid="{00000000-0005-0000-0000-0000FE5E0000}"/>
    <cellStyle name="Moneda 5 2 3 11 2" xfId="36281" xr:uid="{00000000-0005-0000-0000-0000FF5E0000}"/>
    <cellStyle name="Moneda 5 2 3 11 3" xfId="29318" xr:uid="{00000000-0005-0000-0000-0000005F0000}"/>
    <cellStyle name="Moneda 5 2 3 11 4" xfId="23093" xr:uid="{00000000-0005-0000-0000-0000015F0000}"/>
    <cellStyle name="Moneda 5 2 3 12" xfId="17408" xr:uid="{00000000-0005-0000-0000-0000025F0000}"/>
    <cellStyle name="Moneda 5 2 3 12 2" xfId="36536" xr:uid="{00000000-0005-0000-0000-0000035F0000}"/>
    <cellStyle name="Moneda 5 2 3 12 3" xfId="30599" xr:uid="{00000000-0005-0000-0000-0000045F0000}"/>
    <cellStyle name="Moneda 5 2 3 12 4" xfId="23357" xr:uid="{00000000-0005-0000-0000-0000055F0000}"/>
    <cellStyle name="Moneda 5 2 3 13" xfId="18694" xr:uid="{00000000-0005-0000-0000-0000065F0000}"/>
    <cellStyle name="Moneda 5 2 3 13 2" xfId="36791" xr:uid="{00000000-0005-0000-0000-0000075F0000}"/>
    <cellStyle name="Moneda 5 2 3 13 3" xfId="31885" xr:uid="{00000000-0005-0000-0000-0000085F0000}"/>
    <cellStyle name="Moneda 5 2 3 13 4" xfId="23612" xr:uid="{00000000-0005-0000-0000-0000095F0000}"/>
    <cellStyle name="Moneda 5 2 3 14" xfId="19998" xr:uid="{00000000-0005-0000-0000-00000A5F0000}"/>
    <cellStyle name="Moneda 5 2 3 14 2" xfId="37020" xr:uid="{00000000-0005-0000-0000-00000B5F0000}"/>
    <cellStyle name="Moneda 5 2 3 14 3" xfId="33187" xr:uid="{00000000-0005-0000-0000-00000C5F0000}"/>
    <cellStyle name="Moneda 5 2 3 14 4" xfId="23841" xr:uid="{00000000-0005-0000-0000-00000D5F0000}"/>
    <cellStyle name="Moneda 5 2 3 15" xfId="24070" xr:uid="{00000000-0005-0000-0000-00000E5F0000}"/>
    <cellStyle name="Moneda 5 2 3 15 2" xfId="37249" xr:uid="{00000000-0005-0000-0000-00000F5F0000}"/>
    <cellStyle name="Moneda 5 2 3 16" xfId="24299" xr:uid="{00000000-0005-0000-0000-0000105F0000}"/>
    <cellStyle name="Moneda 5 2 3 16 2" xfId="37478" xr:uid="{00000000-0005-0000-0000-0000115F0000}"/>
    <cellStyle name="Moneda 5 2 3 17" xfId="24550" xr:uid="{00000000-0005-0000-0000-0000125F0000}"/>
    <cellStyle name="Moneda 5 2 3 17 2" xfId="37729" xr:uid="{00000000-0005-0000-0000-0000135F0000}"/>
    <cellStyle name="Moneda 5 2 3 18" xfId="34712" xr:uid="{00000000-0005-0000-0000-0000145F0000}"/>
    <cellStyle name="Moneda 5 2 3 19" xfId="25217" xr:uid="{00000000-0005-0000-0000-0000155F0000}"/>
    <cellStyle name="Moneda 5 2 3 2" xfId="12132" xr:uid="{00000000-0005-0000-0000-0000165F0000}"/>
    <cellStyle name="Moneda 5 2 3 2 10" xfId="24408" xr:uid="{00000000-0005-0000-0000-0000175F0000}"/>
    <cellStyle name="Moneda 5 2 3 2 10 2" xfId="37587" xr:uid="{00000000-0005-0000-0000-0000185F0000}"/>
    <cellStyle name="Moneda 5 2 3 2 11" xfId="24659" xr:uid="{00000000-0005-0000-0000-0000195F0000}"/>
    <cellStyle name="Moneda 5 2 3 2 11 2" xfId="37838" xr:uid="{00000000-0005-0000-0000-00001A5F0000}"/>
    <cellStyle name="Moneda 5 2 3 2 12" xfId="34818" xr:uid="{00000000-0005-0000-0000-00001B5F0000}"/>
    <cellStyle name="Moneda 5 2 3 2 13" xfId="25324" xr:uid="{00000000-0005-0000-0000-00001C5F0000}"/>
    <cellStyle name="Moneda 5 2 3 2 14" xfId="21630" xr:uid="{00000000-0005-0000-0000-00001D5F0000}"/>
    <cellStyle name="Moneda 5 2 3 2 2" xfId="13072" xr:uid="{00000000-0005-0000-0000-00001E5F0000}"/>
    <cellStyle name="Moneda 5 2 3 2 2 2" xfId="17091" xr:uid="{00000000-0005-0000-0000-00001F5F0000}"/>
    <cellStyle name="Moneda 5 2 3 2 2 2 2" xfId="30282" xr:uid="{00000000-0005-0000-0000-0000205F0000}"/>
    <cellStyle name="Moneda 5 2 3 2 2 3" xfId="18371" xr:uid="{00000000-0005-0000-0000-0000215F0000}"/>
    <cellStyle name="Moneda 5 2 3 2 2 3 2" xfId="31562" xr:uid="{00000000-0005-0000-0000-0000225F0000}"/>
    <cellStyle name="Moneda 5 2 3 2 2 4" xfId="19657" xr:uid="{00000000-0005-0000-0000-0000235F0000}"/>
    <cellStyle name="Moneda 5 2 3 2 2 4 2" xfId="32848" xr:uid="{00000000-0005-0000-0000-0000245F0000}"/>
    <cellStyle name="Moneda 5 2 3 2 2 5" xfId="20961" xr:uid="{00000000-0005-0000-0000-0000255F0000}"/>
    <cellStyle name="Moneda 5 2 3 2 2 5 2" xfId="34150" xr:uid="{00000000-0005-0000-0000-0000265F0000}"/>
    <cellStyle name="Moneda 5 2 3 2 2 6" xfId="35675" xr:uid="{00000000-0005-0000-0000-0000275F0000}"/>
    <cellStyle name="Moneda 5 2 3 2 2 7" xfId="26263" xr:uid="{00000000-0005-0000-0000-0000285F0000}"/>
    <cellStyle name="Moneda 5 2 3 2 2 8" xfId="22487" xr:uid="{00000000-0005-0000-0000-0000295F0000}"/>
    <cellStyle name="Moneda 5 2 3 2 3" xfId="14121" xr:uid="{00000000-0005-0000-0000-00002A5F0000}"/>
    <cellStyle name="Moneda 5 2 3 2 3 2" xfId="21206" xr:uid="{00000000-0005-0000-0000-00002B5F0000}"/>
    <cellStyle name="Moneda 5 2 3 2 3 2 2" xfId="34395" xr:uid="{00000000-0005-0000-0000-00002C5F0000}"/>
    <cellStyle name="Moneda 5 2 3 2 3 3" xfId="35920" xr:uid="{00000000-0005-0000-0000-00002D5F0000}"/>
    <cellStyle name="Moneda 5 2 3 2 3 4" xfId="27312" xr:uid="{00000000-0005-0000-0000-00002E5F0000}"/>
    <cellStyle name="Moneda 5 2 3 2 3 5" xfId="22732" xr:uid="{00000000-0005-0000-0000-00002F5F0000}"/>
    <cellStyle name="Moneda 5 2 3 2 4" xfId="15177" xr:uid="{00000000-0005-0000-0000-0000305F0000}"/>
    <cellStyle name="Moneda 5 2 3 2 4 2" xfId="36160" xr:uid="{00000000-0005-0000-0000-0000315F0000}"/>
    <cellStyle name="Moneda 5 2 3 2 4 3" xfId="28368" xr:uid="{00000000-0005-0000-0000-0000325F0000}"/>
    <cellStyle name="Moneda 5 2 3 2 4 4" xfId="22972" xr:uid="{00000000-0005-0000-0000-0000335F0000}"/>
    <cellStyle name="Moneda 5 2 3 2 5" xfId="16233" xr:uid="{00000000-0005-0000-0000-0000345F0000}"/>
    <cellStyle name="Moneda 5 2 3 2 5 2" xfId="36390" xr:uid="{00000000-0005-0000-0000-0000355F0000}"/>
    <cellStyle name="Moneda 5 2 3 2 5 3" xfId="29424" xr:uid="{00000000-0005-0000-0000-0000365F0000}"/>
    <cellStyle name="Moneda 5 2 3 2 5 4" xfId="23202" xr:uid="{00000000-0005-0000-0000-0000375F0000}"/>
    <cellStyle name="Moneda 5 2 3 2 6" xfId="17514" xr:uid="{00000000-0005-0000-0000-0000385F0000}"/>
    <cellStyle name="Moneda 5 2 3 2 6 2" xfId="36645" xr:uid="{00000000-0005-0000-0000-0000395F0000}"/>
    <cellStyle name="Moneda 5 2 3 2 6 3" xfId="30705" xr:uid="{00000000-0005-0000-0000-00003A5F0000}"/>
    <cellStyle name="Moneda 5 2 3 2 6 4" xfId="23466" xr:uid="{00000000-0005-0000-0000-00003B5F0000}"/>
    <cellStyle name="Moneda 5 2 3 2 7" xfId="18800" xr:uid="{00000000-0005-0000-0000-00003C5F0000}"/>
    <cellStyle name="Moneda 5 2 3 2 7 2" xfId="36900" xr:uid="{00000000-0005-0000-0000-00003D5F0000}"/>
    <cellStyle name="Moneda 5 2 3 2 7 3" xfId="31991" xr:uid="{00000000-0005-0000-0000-00003E5F0000}"/>
    <cellStyle name="Moneda 5 2 3 2 7 4" xfId="23721" xr:uid="{00000000-0005-0000-0000-00003F5F0000}"/>
    <cellStyle name="Moneda 5 2 3 2 8" xfId="20104" xr:uid="{00000000-0005-0000-0000-0000405F0000}"/>
    <cellStyle name="Moneda 5 2 3 2 8 2" xfId="37129" xr:uid="{00000000-0005-0000-0000-0000415F0000}"/>
    <cellStyle name="Moneda 5 2 3 2 8 3" xfId="33293" xr:uid="{00000000-0005-0000-0000-0000425F0000}"/>
    <cellStyle name="Moneda 5 2 3 2 8 4" xfId="23950" xr:uid="{00000000-0005-0000-0000-0000435F0000}"/>
    <cellStyle name="Moneda 5 2 3 2 9" xfId="24179" xr:uid="{00000000-0005-0000-0000-0000445F0000}"/>
    <cellStyle name="Moneda 5 2 3 2 9 2" xfId="37358" xr:uid="{00000000-0005-0000-0000-0000455F0000}"/>
    <cellStyle name="Moneda 5 2 3 20" xfId="21524" xr:uid="{00000000-0005-0000-0000-0000465F0000}"/>
    <cellStyle name="Moneda 5 2 3 3" xfId="12228" xr:uid="{00000000-0005-0000-0000-0000475F0000}"/>
    <cellStyle name="Moneda 5 2 3 3 10" xfId="25420" xr:uid="{00000000-0005-0000-0000-0000485F0000}"/>
    <cellStyle name="Moneda 5 2 3 3 11" xfId="21726" xr:uid="{00000000-0005-0000-0000-0000495F0000}"/>
    <cellStyle name="Moneda 5 2 3 3 2" xfId="13168" xr:uid="{00000000-0005-0000-0000-00004A5F0000}"/>
    <cellStyle name="Moneda 5 2 3 3 2 2" xfId="26359" xr:uid="{00000000-0005-0000-0000-00004B5F0000}"/>
    <cellStyle name="Moneda 5 2 3 3 3" xfId="14217" xr:uid="{00000000-0005-0000-0000-00004C5F0000}"/>
    <cellStyle name="Moneda 5 2 3 3 3 2" xfId="27408" xr:uid="{00000000-0005-0000-0000-00004D5F0000}"/>
    <cellStyle name="Moneda 5 2 3 3 4" xfId="15273" xr:uid="{00000000-0005-0000-0000-00004E5F0000}"/>
    <cellStyle name="Moneda 5 2 3 3 4 2" xfId="28464" xr:uid="{00000000-0005-0000-0000-00004F5F0000}"/>
    <cellStyle name="Moneda 5 2 3 3 5" xfId="16329" xr:uid="{00000000-0005-0000-0000-0000505F0000}"/>
    <cellStyle name="Moneda 5 2 3 3 5 2" xfId="29520" xr:uid="{00000000-0005-0000-0000-0000515F0000}"/>
    <cellStyle name="Moneda 5 2 3 3 6" xfId="17610" xr:uid="{00000000-0005-0000-0000-0000525F0000}"/>
    <cellStyle name="Moneda 5 2 3 3 6 2" xfId="30801" xr:uid="{00000000-0005-0000-0000-0000535F0000}"/>
    <cellStyle name="Moneda 5 2 3 3 7" xfId="18896" xr:uid="{00000000-0005-0000-0000-0000545F0000}"/>
    <cellStyle name="Moneda 5 2 3 3 7 2" xfId="32087" xr:uid="{00000000-0005-0000-0000-0000555F0000}"/>
    <cellStyle name="Moneda 5 2 3 3 8" xfId="20200" xr:uid="{00000000-0005-0000-0000-0000565F0000}"/>
    <cellStyle name="Moneda 5 2 3 3 8 2" xfId="33389" xr:uid="{00000000-0005-0000-0000-0000575F0000}"/>
    <cellStyle name="Moneda 5 2 3 3 9" xfId="34914" xr:uid="{00000000-0005-0000-0000-0000585F0000}"/>
    <cellStyle name="Moneda 5 2 3 4" xfId="12333" xr:uid="{00000000-0005-0000-0000-0000595F0000}"/>
    <cellStyle name="Moneda 5 2 3 4 10" xfId="25525" xr:uid="{00000000-0005-0000-0000-00005A5F0000}"/>
    <cellStyle name="Moneda 5 2 3 4 11" xfId="21831" xr:uid="{00000000-0005-0000-0000-00005B5F0000}"/>
    <cellStyle name="Moneda 5 2 3 4 2" xfId="13273" xr:uid="{00000000-0005-0000-0000-00005C5F0000}"/>
    <cellStyle name="Moneda 5 2 3 4 2 2" xfId="26464" xr:uid="{00000000-0005-0000-0000-00005D5F0000}"/>
    <cellStyle name="Moneda 5 2 3 4 3" xfId="14322" xr:uid="{00000000-0005-0000-0000-00005E5F0000}"/>
    <cellStyle name="Moneda 5 2 3 4 3 2" xfId="27513" xr:uid="{00000000-0005-0000-0000-00005F5F0000}"/>
    <cellStyle name="Moneda 5 2 3 4 4" xfId="15378" xr:uid="{00000000-0005-0000-0000-0000605F0000}"/>
    <cellStyle name="Moneda 5 2 3 4 4 2" xfId="28569" xr:uid="{00000000-0005-0000-0000-0000615F0000}"/>
    <cellStyle name="Moneda 5 2 3 4 5" xfId="16434" xr:uid="{00000000-0005-0000-0000-0000625F0000}"/>
    <cellStyle name="Moneda 5 2 3 4 5 2" xfId="29625" xr:uid="{00000000-0005-0000-0000-0000635F0000}"/>
    <cellStyle name="Moneda 5 2 3 4 6" xfId="17715" xr:uid="{00000000-0005-0000-0000-0000645F0000}"/>
    <cellStyle name="Moneda 5 2 3 4 6 2" xfId="30906" xr:uid="{00000000-0005-0000-0000-0000655F0000}"/>
    <cellStyle name="Moneda 5 2 3 4 7" xfId="19001" xr:uid="{00000000-0005-0000-0000-0000665F0000}"/>
    <cellStyle name="Moneda 5 2 3 4 7 2" xfId="32192" xr:uid="{00000000-0005-0000-0000-0000675F0000}"/>
    <cellStyle name="Moneda 5 2 3 4 8" xfId="20305" xr:uid="{00000000-0005-0000-0000-0000685F0000}"/>
    <cellStyle name="Moneda 5 2 3 4 8 2" xfId="33494" xr:uid="{00000000-0005-0000-0000-0000695F0000}"/>
    <cellStyle name="Moneda 5 2 3 4 9" xfId="35019" xr:uid="{00000000-0005-0000-0000-00006A5F0000}"/>
    <cellStyle name="Moneda 5 2 3 5" xfId="12498" xr:uid="{00000000-0005-0000-0000-00006B5F0000}"/>
    <cellStyle name="Moneda 5 2 3 5 10" xfId="25690" xr:uid="{00000000-0005-0000-0000-00006C5F0000}"/>
    <cellStyle name="Moneda 5 2 3 5 11" xfId="21992" xr:uid="{00000000-0005-0000-0000-00006D5F0000}"/>
    <cellStyle name="Moneda 5 2 3 5 2" xfId="13434" xr:uid="{00000000-0005-0000-0000-00006E5F0000}"/>
    <cellStyle name="Moneda 5 2 3 5 2 2" xfId="26625" xr:uid="{00000000-0005-0000-0000-00006F5F0000}"/>
    <cellStyle name="Moneda 5 2 3 5 3" xfId="14483" xr:uid="{00000000-0005-0000-0000-0000705F0000}"/>
    <cellStyle name="Moneda 5 2 3 5 3 2" xfId="27674" xr:uid="{00000000-0005-0000-0000-0000715F0000}"/>
    <cellStyle name="Moneda 5 2 3 5 4" xfId="15539" xr:uid="{00000000-0005-0000-0000-0000725F0000}"/>
    <cellStyle name="Moneda 5 2 3 5 4 2" xfId="28730" xr:uid="{00000000-0005-0000-0000-0000735F0000}"/>
    <cellStyle name="Moneda 5 2 3 5 5" xfId="16595" xr:uid="{00000000-0005-0000-0000-0000745F0000}"/>
    <cellStyle name="Moneda 5 2 3 5 5 2" xfId="29786" xr:uid="{00000000-0005-0000-0000-0000755F0000}"/>
    <cellStyle name="Moneda 5 2 3 5 6" xfId="17876" xr:uid="{00000000-0005-0000-0000-0000765F0000}"/>
    <cellStyle name="Moneda 5 2 3 5 6 2" xfId="31067" xr:uid="{00000000-0005-0000-0000-0000775F0000}"/>
    <cellStyle name="Moneda 5 2 3 5 7" xfId="19162" xr:uid="{00000000-0005-0000-0000-0000785F0000}"/>
    <cellStyle name="Moneda 5 2 3 5 7 2" xfId="32353" xr:uid="{00000000-0005-0000-0000-0000795F0000}"/>
    <cellStyle name="Moneda 5 2 3 5 8" xfId="20466" xr:uid="{00000000-0005-0000-0000-00007A5F0000}"/>
    <cellStyle name="Moneda 5 2 3 5 8 2" xfId="33655" xr:uid="{00000000-0005-0000-0000-00007B5F0000}"/>
    <cellStyle name="Moneda 5 2 3 5 9" xfId="35180" xr:uid="{00000000-0005-0000-0000-00007C5F0000}"/>
    <cellStyle name="Moneda 5 2 3 6" xfId="12612" xr:uid="{00000000-0005-0000-0000-00007D5F0000}"/>
    <cellStyle name="Moneda 5 2 3 6 10" xfId="25804" xr:uid="{00000000-0005-0000-0000-00007E5F0000}"/>
    <cellStyle name="Moneda 5 2 3 6 11" xfId="22106" xr:uid="{00000000-0005-0000-0000-00007F5F0000}"/>
    <cellStyle name="Moneda 5 2 3 6 2" xfId="13548" xr:uid="{00000000-0005-0000-0000-0000805F0000}"/>
    <cellStyle name="Moneda 5 2 3 6 2 2" xfId="26739" xr:uid="{00000000-0005-0000-0000-0000815F0000}"/>
    <cellStyle name="Moneda 5 2 3 6 3" xfId="14597" xr:uid="{00000000-0005-0000-0000-0000825F0000}"/>
    <cellStyle name="Moneda 5 2 3 6 3 2" xfId="27788" xr:uid="{00000000-0005-0000-0000-0000835F0000}"/>
    <cellStyle name="Moneda 5 2 3 6 4" xfId="15653" xr:uid="{00000000-0005-0000-0000-0000845F0000}"/>
    <cellStyle name="Moneda 5 2 3 6 4 2" xfId="28844" xr:uid="{00000000-0005-0000-0000-0000855F0000}"/>
    <cellStyle name="Moneda 5 2 3 6 5" xfId="16709" xr:uid="{00000000-0005-0000-0000-0000865F0000}"/>
    <cellStyle name="Moneda 5 2 3 6 5 2" xfId="29900" xr:uid="{00000000-0005-0000-0000-0000875F0000}"/>
    <cellStyle name="Moneda 5 2 3 6 6" xfId="17990" xr:uid="{00000000-0005-0000-0000-0000885F0000}"/>
    <cellStyle name="Moneda 5 2 3 6 6 2" xfId="31181" xr:uid="{00000000-0005-0000-0000-0000895F0000}"/>
    <cellStyle name="Moneda 5 2 3 6 7" xfId="19276" xr:uid="{00000000-0005-0000-0000-00008A5F0000}"/>
    <cellStyle name="Moneda 5 2 3 6 7 2" xfId="32467" xr:uid="{00000000-0005-0000-0000-00008B5F0000}"/>
    <cellStyle name="Moneda 5 2 3 6 8" xfId="20580" xr:uid="{00000000-0005-0000-0000-00008C5F0000}"/>
    <cellStyle name="Moneda 5 2 3 6 8 2" xfId="33769" xr:uid="{00000000-0005-0000-0000-00008D5F0000}"/>
    <cellStyle name="Moneda 5 2 3 6 9" xfId="35294" xr:uid="{00000000-0005-0000-0000-00008E5F0000}"/>
    <cellStyle name="Moneda 5 2 3 7" xfId="13699" xr:uid="{00000000-0005-0000-0000-00008F5F0000}"/>
    <cellStyle name="Moneda 5 2 3 7 10" xfId="22257" xr:uid="{00000000-0005-0000-0000-0000905F0000}"/>
    <cellStyle name="Moneda 5 2 3 7 2" xfId="14748" xr:uid="{00000000-0005-0000-0000-0000915F0000}"/>
    <cellStyle name="Moneda 5 2 3 7 2 2" xfId="27939" xr:uid="{00000000-0005-0000-0000-0000925F0000}"/>
    <cellStyle name="Moneda 5 2 3 7 3" xfId="15804" xr:uid="{00000000-0005-0000-0000-0000935F0000}"/>
    <cellStyle name="Moneda 5 2 3 7 3 2" xfId="28995" xr:uid="{00000000-0005-0000-0000-0000945F0000}"/>
    <cellStyle name="Moneda 5 2 3 7 4" xfId="16860" xr:uid="{00000000-0005-0000-0000-0000955F0000}"/>
    <cellStyle name="Moneda 5 2 3 7 4 2" xfId="30051" xr:uid="{00000000-0005-0000-0000-0000965F0000}"/>
    <cellStyle name="Moneda 5 2 3 7 5" xfId="18141" xr:uid="{00000000-0005-0000-0000-0000975F0000}"/>
    <cellStyle name="Moneda 5 2 3 7 5 2" xfId="31332" xr:uid="{00000000-0005-0000-0000-0000985F0000}"/>
    <cellStyle name="Moneda 5 2 3 7 6" xfId="19427" xr:uid="{00000000-0005-0000-0000-0000995F0000}"/>
    <cellStyle name="Moneda 5 2 3 7 6 2" xfId="32618" xr:uid="{00000000-0005-0000-0000-00009A5F0000}"/>
    <cellStyle name="Moneda 5 2 3 7 7" xfId="20731" xr:uid="{00000000-0005-0000-0000-00009B5F0000}"/>
    <cellStyle name="Moneda 5 2 3 7 7 2" xfId="33920" xr:uid="{00000000-0005-0000-0000-00009C5F0000}"/>
    <cellStyle name="Moneda 5 2 3 7 8" xfId="35445" xr:uid="{00000000-0005-0000-0000-00009D5F0000}"/>
    <cellStyle name="Moneda 5 2 3 7 9" xfId="26890" xr:uid="{00000000-0005-0000-0000-00009E5F0000}"/>
    <cellStyle name="Moneda 5 2 3 8" xfId="12966" xr:uid="{00000000-0005-0000-0000-00009F5F0000}"/>
    <cellStyle name="Moneda 5 2 3 8 2" xfId="16982" xr:uid="{00000000-0005-0000-0000-0000A05F0000}"/>
    <cellStyle name="Moneda 5 2 3 8 2 2" xfId="30173" xr:uid="{00000000-0005-0000-0000-0000A15F0000}"/>
    <cellStyle name="Moneda 5 2 3 8 3" xfId="18262" xr:uid="{00000000-0005-0000-0000-0000A25F0000}"/>
    <cellStyle name="Moneda 5 2 3 8 3 2" xfId="31453" xr:uid="{00000000-0005-0000-0000-0000A35F0000}"/>
    <cellStyle name="Moneda 5 2 3 8 4" xfId="19548" xr:uid="{00000000-0005-0000-0000-0000A45F0000}"/>
    <cellStyle name="Moneda 5 2 3 8 4 2" xfId="32739" xr:uid="{00000000-0005-0000-0000-0000A55F0000}"/>
    <cellStyle name="Moneda 5 2 3 8 5" xfId="20852" xr:uid="{00000000-0005-0000-0000-0000A65F0000}"/>
    <cellStyle name="Moneda 5 2 3 8 5 2" xfId="34041" xr:uid="{00000000-0005-0000-0000-0000A75F0000}"/>
    <cellStyle name="Moneda 5 2 3 8 6" xfId="35566" xr:uid="{00000000-0005-0000-0000-0000A85F0000}"/>
    <cellStyle name="Moneda 5 2 3 8 7" xfId="26157" xr:uid="{00000000-0005-0000-0000-0000A95F0000}"/>
    <cellStyle name="Moneda 5 2 3 8 8" xfId="22378" xr:uid="{00000000-0005-0000-0000-0000AA5F0000}"/>
    <cellStyle name="Moneda 5 2 3 9" xfId="14015" xr:uid="{00000000-0005-0000-0000-0000AB5F0000}"/>
    <cellStyle name="Moneda 5 2 3 9 2" xfId="21097" xr:uid="{00000000-0005-0000-0000-0000AC5F0000}"/>
    <cellStyle name="Moneda 5 2 3 9 2 2" xfId="34286" xr:uid="{00000000-0005-0000-0000-0000AD5F0000}"/>
    <cellStyle name="Moneda 5 2 3 9 3" xfId="35811" xr:uid="{00000000-0005-0000-0000-0000AE5F0000}"/>
    <cellStyle name="Moneda 5 2 3 9 4" xfId="27206" xr:uid="{00000000-0005-0000-0000-0000AF5F0000}"/>
    <cellStyle name="Moneda 5 2 3 9 5" xfId="22623" xr:uid="{00000000-0005-0000-0000-0000B05F0000}"/>
    <cellStyle name="Moneda 5 2 4" xfId="11993" xr:uid="{00000000-0005-0000-0000-0000B15F0000}"/>
    <cellStyle name="Moneda 5 2 4 10" xfId="15039" xr:uid="{00000000-0005-0000-0000-0000B25F0000}"/>
    <cellStyle name="Moneda 5 2 4 10 2" xfId="36019" xr:uid="{00000000-0005-0000-0000-0000B35F0000}"/>
    <cellStyle name="Moneda 5 2 4 10 3" xfId="28230" xr:uid="{00000000-0005-0000-0000-0000B45F0000}"/>
    <cellStyle name="Moneda 5 2 4 10 4" xfId="22831" xr:uid="{00000000-0005-0000-0000-0000B55F0000}"/>
    <cellStyle name="Moneda 5 2 4 11" xfId="16095" xr:uid="{00000000-0005-0000-0000-0000B65F0000}"/>
    <cellStyle name="Moneda 5 2 4 11 2" xfId="36249" xr:uid="{00000000-0005-0000-0000-0000B75F0000}"/>
    <cellStyle name="Moneda 5 2 4 11 3" xfId="29286" xr:uid="{00000000-0005-0000-0000-0000B85F0000}"/>
    <cellStyle name="Moneda 5 2 4 11 4" xfId="23061" xr:uid="{00000000-0005-0000-0000-0000B95F0000}"/>
    <cellStyle name="Moneda 5 2 4 12" xfId="17376" xr:uid="{00000000-0005-0000-0000-0000BA5F0000}"/>
    <cellStyle name="Moneda 5 2 4 12 2" xfId="36504" xr:uid="{00000000-0005-0000-0000-0000BB5F0000}"/>
    <cellStyle name="Moneda 5 2 4 12 3" xfId="30567" xr:uid="{00000000-0005-0000-0000-0000BC5F0000}"/>
    <cellStyle name="Moneda 5 2 4 12 4" xfId="23325" xr:uid="{00000000-0005-0000-0000-0000BD5F0000}"/>
    <cellStyle name="Moneda 5 2 4 13" xfId="18662" xr:uid="{00000000-0005-0000-0000-0000BE5F0000}"/>
    <cellStyle name="Moneda 5 2 4 13 2" xfId="36759" xr:uid="{00000000-0005-0000-0000-0000BF5F0000}"/>
    <cellStyle name="Moneda 5 2 4 13 3" xfId="31853" xr:uid="{00000000-0005-0000-0000-0000C05F0000}"/>
    <cellStyle name="Moneda 5 2 4 13 4" xfId="23580" xr:uid="{00000000-0005-0000-0000-0000C15F0000}"/>
    <cellStyle name="Moneda 5 2 4 14" xfId="19966" xr:uid="{00000000-0005-0000-0000-0000C25F0000}"/>
    <cellStyle name="Moneda 5 2 4 14 2" xfId="36988" xr:uid="{00000000-0005-0000-0000-0000C35F0000}"/>
    <cellStyle name="Moneda 5 2 4 14 3" xfId="33155" xr:uid="{00000000-0005-0000-0000-0000C45F0000}"/>
    <cellStyle name="Moneda 5 2 4 14 4" xfId="23809" xr:uid="{00000000-0005-0000-0000-0000C55F0000}"/>
    <cellStyle name="Moneda 5 2 4 15" xfId="24038" xr:uid="{00000000-0005-0000-0000-0000C65F0000}"/>
    <cellStyle name="Moneda 5 2 4 15 2" xfId="37217" xr:uid="{00000000-0005-0000-0000-0000C75F0000}"/>
    <cellStyle name="Moneda 5 2 4 16" xfId="24267" xr:uid="{00000000-0005-0000-0000-0000C85F0000}"/>
    <cellStyle name="Moneda 5 2 4 16 2" xfId="37446" xr:uid="{00000000-0005-0000-0000-0000C95F0000}"/>
    <cellStyle name="Moneda 5 2 4 17" xfId="24518" xr:uid="{00000000-0005-0000-0000-0000CA5F0000}"/>
    <cellStyle name="Moneda 5 2 4 17 2" xfId="37697" xr:uid="{00000000-0005-0000-0000-0000CB5F0000}"/>
    <cellStyle name="Moneda 5 2 4 18" xfId="34680" xr:uid="{00000000-0005-0000-0000-0000CC5F0000}"/>
    <cellStyle name="Moneda 5 2 4 19" xfId="25185" xr:uid="{00000000-0005-0000-0000-0000CD5F0000}"/>
    <cellStyle name="Moneda 5 2 4 2" xfId="12100" xr:uid="{00000000-0005-0000-0000-0000CE5F0000}"/>
    <cellStyle name="Moneda 5 2 4 2 10" xfId="24376" xr:uid="{00000000-0005-0000-0000-0000CF5F0000}"/>
    <cellStyle name="Moneda 5 2 4 2 10 2" xfId="37555" xr:uid="{00000000-0005-0000-0000-0000D05F0000}"/>
    <cellStyle name="Moneda 5 2 4 2 11" xfId="24627" xr:uid="{00000000-0005-0000-0000-0000D15F0000}"/>
    <cellStyle name="Moneda 5 2 4 2 11 2" xfId="37806" xr:uid="{00000000-0005-0000-0000-0000D25F0000}"/>
    <cellStyle name="Moneda 5 2 4 2 12" xfId="34786" xr:uid="{00000000-0005-0000-0000-0000D35F0000}"/>
    <cellStyle name="Moneda 5 2 4 2 13" xfId="25292" xr:uid="{00000000-0005-0000-0000-0000D45F0000}"/>
    <cellStyle name="Moneda 5 2 4 2 14" xfId="21598" xr:uid="{00000000-0005-0000-0000-0000D55F0000}"/>
    <cellStyle name="Moneda 5 2 4 2 2" xfId="13040" xr:uid="{00000000-0005-0000-0000-0000D65F0000}"/>
    <cellStyle name="Moneda 5 2 4 2 2 2" xfId="17059" xr:uid="{00000000-0005-0000-0000-0000D75F0000}"/>
    <cellStyle name="Moneda 5 2 4 2 2 2 2" xfId="30250" xr:uid="{00000000-0005-0000-0000-0000D85F0000}"/>
    <cellStyle name="Moneda 5 2 4 2 2 3" xfId="18339" xr:uid="{00000000-0005-0000-0000-0000D95F0000}"/>
    <cellStyle name="Moneda 5 2 4 2 2 3 2" xfId="31530" xr:uid="{00000000-0005-0000-0000-0000DA5F0000}"/>
    <cellStyle name="Moneda 5 2 4 2 2 4" xfId="19625" xr:uid="{00000000-0005-0000-0000-0000DB5F0000}"/>
    <cellStyle name="Moneda 5 2 4 2 2 4 2" xfId="32816" xr:uid="{00000000-0005-0000-0000-0000DC5F0000}"/>
    <cellStyle name="Moneda 5 2 4 2 2 5" xfId="20929" xr:uid="{00000000-0005-0000-0000-0000DD5F0000}"/>
    <cellStyle name="Moneda 5 2 4 2 2 5 2" xfId="34118" xr:uid="{00000000-0005-0000-0000-0000DE5F0000}"/>
    <cellStyle name="Moneda 5 2 4 2 2 6" xfId="35643" xr:uid="{00000000-0005-0000-0000-0000DF5F0000}"/>
    <cellStyle name="Moneda 5 2 4 2 2 7" xfId="26231" xr:uid="{00000000-0005-0000-0000-0000E05F0000}"/>
    <cellStyle name="Moneda 5 2 4 2 2 8" xfId="22455" xr:uid="{00000000-0005-0000-0000-0000E15F0000}"/>
    <cellStyle name="Moneda 5 2 4 2 3" xfId="14089" xr:uid="{00000000-0005-0000-0000-0000E25F0000}"/>
    <cellStyle name="Moneda 5 2 4 2 3 2" xfId="21174" xr:uid="{00000000-0005-0000-0000-0000E35F0000}"/>
    <cellStyle name="Moneda 5 2 4 2 3 2 2" xfId="34363" xr:uid="{00000000-0005-0000-0000-0000E45F0000}"/>
    <cellStyle name="Moneda 5 2 4 2 3 3" xfId="35888" xr:uid="{00000000-0005-0000-0000-0000E55F0000}"/>
    <cellStyle name="Moneda 5 2 4 2 3 4" xfId="27280" xr:uid="{00000000-0005-0000-0000-0000E65F0000}"/>
    <cellStyle name="Moneda 5 2 4 2 3 5" xfId="22700" xr:uid="{00000000-0005-0000-0000-0000E75F0000}"/>
    <cellStyle name="Moneda 5 2 4 2 4" xfId="15145" xr:uid="{00000000-0005-0000-0000-0000E85F0000}"/>
    <cellStyle name="Moneda 5 2 4 2 4 2" xfId="36128" xr:uid="{00000000-0005-0000-0000-0000E95F0000}"/>
    <cellStyle name="Moneda 5 2 4 2 4 3" xfId="28336" xr:uid="{00000000-0005-0000-0000-0000EA5F0000}"/>
    <cellStyle name="Moneda 5 2 4 2 4 4" xfId="22940" xr:uid="{00000000-0005-0000-0000-0000EB5F0000}"/>
    <cellStyle name="Moneda 5 2 4 2 5" xfId="16201" xr:uid="{00000000-0005-0000-0000-0000EC5F0000}"/>
    <cellStyle name="Moneda 5 2 4 2 5 2" xfId="36358" xr:uid="{00000000-0005-0000-0000-0000ED5F0000}"/>
    <cellStyle name="Moneda 5 2 4 2 5 3" xfId="29392" xr:uid="{00000000-0005-0000-0000-0000EE5F0000}"/>
    <cellStyle name="Moneda 5 2 4 2 5 4" xfId="23170" xr:uid="{00000000-0005-0000-0000-0000EF5F0000}"/>
    <cellStyle name="Moneda 5 2 4 2 6" xfId="17482" xr:uid="{00000000-0005-0000-0000-0000F05F0000}"/>
    <cellStyle name="Moneda 5 2 4 2 6 2" xfId="36613" xr:uid="{00000000-0005-0000-0000-0000F15F0000}"/>
    <cellStyle name="Moneda 5 2 4 2 6 3" xfId="30673" xr:uid="{00000000-0005-0000-0000-0000F25F0000}"/>
    <cellStyle name="Moneda 5 2 4 2 6 4" xfId="23434" xr:uid="{00000000-0005-0000-0000-0000F35F0000}"/>
    <cellStyle name="Moneda 5 2 4 2 7" xfId="18768" xr:uid="{00000000-0005-0000-0000-0000F45F0000}"/>
    <cellStyle name="Moneda 5 2 4 2 7 2" xfId="36868" xr:uid="{00000000-0005-0000-0000-0000F55F0000}"/>
    <cellStyle name="Moneda 5 2 4 2 7 3" xfId="31959" xr:uid="{00000000-0005-0000-0000-0000F65F0000}"/>
    <cellStyle name="Moneda 5 2 4 2 7 4" xfId="23689" xr:uid="{00000000-0005-0000-0000-0000F75F0000}"/>
    <cellStyle name="Moneda 5 2 4 2 8" xfId="20072" xr:uid="{00000000-0005-0000-0000-0000F85F0000}"/>
    <cellStyle name="Moneda 5 2 4 2 8 2" xfId="37097" xr:uid="{00000000-0005-0000-0000-0000F95F0000}"/>
    <cellStyle name="Moneda 5 2 4 2 8 3" xfId="33261" xr:uid="{00000000-0005-0000-0000-0000FA5F0000}"/>
    <cellStyle name="Moneda 5 2 4 2 8 4" xfId="23918" xr:uid="{00000000-0005-0000-0000-0000FB5F0000}"/>
    <cellStyle name="Moneda 5 2 4 2 9" xfId="24147" xr:uid="{00000000-0005-0000-0000-0000FC5F0000}"/>
    <cellStyle name="Moneda 5 2 4 2 9 2" xfId="37326" xr:uid="{00000000-0005-0000-0000-0000FD5F0000}"/>
    <cellStyle name="Moneda 5 2 4 20" xfId="21492" xr:uid="{00000000-0005-0000-0000-0000FE5F0000}"/>
    <cellStyle name="Moneda 5 2 4 3" xfId="12196" xr:uid="{00000000-0005-0000-0000-0000FF5F0000}"/>
    <cellStyle name="Moneda 5 2 4 3 10" xfId="25388" xr:uid="{00000000-0005-0000-0000-000000600000}"/>
    <cellStyle name="Moneda 5 2 4 3 11" xfId="21694" xr:uid="{00000000-0005-0000-0000-000001600000}"/>
    <cellStyle name="Moneda 5 2 4 3 2" xfId="13136" xr:uid="{00000000-0005-0000-0000-000002600000}"/>
    <cellStyle name="Moneda 5 2 4 3 2 2" xfId="26327" xr:uid="{00000000-0005-0000-0000-000003600000}"/>
    <cellStyle name="Moneda 5 2 4 3 3" xfId="14185" xr:uid="{00000000-0005-0000-0000-000004600000}"/>
    <cellStyle name="Moneda 5 2 4 3 3 2" xfId="27376" xr:uid="{00000000-0005-0000-0000-000005600000}"/>
    <cellStyle name="Moneda 5 2 4 3 4" xfId="15241" xr:uid="{00000000-0005-0000-0000-000006600000}"/>
    <cellStyle name="Moneda 5 2 4 3 4 2" xfId="28432" xr:uid="{00000000-0005-0000-0000-000007600000}"/>
    <cellStyle name="Moneda 5 2 4 3 5" xfId="16297" xr:uid="{00000000-0005-0000-0000-000008600000}"/>
    <cellStyle name="Moneda 5 2 4 3 5 2" xfId="29488" xr:uid="{00000000-0005-0000-0000-000009600000}"/>
    <cellStyle name="Moneda 5 2 4 3 6" xfId="17578" xr:uid="{00000000-0005-0000-0000-00000A600000}"/>
    <cellStyle name="Moneda 5 2 4 3 6 2" xfId="30769" xr:uid="{00000000-0005-0000-0000-00000B600000}"/>
    <cellStyle name="Moneda 5 2 4 3 7" xfId="18864" xr:uid="{00000000-0005-0000-0000-00000C600000}"/>
    <cellStyle name="Moneda 5 2 4 3 7 2" xfId="32055" xr:uid="{00000000-0005-0000-0000-00000D600000}"/>
    <cellStyle name="Moneda 5 2 4 3 8" xfId="20168" xr:uid="{00000000-0005-0000-0000-00000E600000}"/>
    <cellStyle name="Moneda 5 2 4 3 8 2" xfId="33357" xr:uid="{00000000-0005-0000-0000-00000F600000}"/>
    <cellStyle name="Moneda 5 2 4 3 9" xfId="34882" xr:uid="{00000000-0005-0000-0000-000010600000}"/>
    <cellStyle name="Moneda 5 2 4 4" xfId="12301" xr:uid="{00000000-0005-0000-0000-000011600000}"/>
    <cellStyle name="Moneda 5 2 4 4 10" xfId="25493" xr:uid="{00000000-0005-0000-0000-000012600000}"/>
    <cellStyle name="Moneda 5 2 4 4 11" xfId="21799" xr:uid="{00000000-0005-0000-0000-000013600000}"/>
    <cellStyle name="Moneda 5 2 4 4 2" xfId="13241" xr:uid="{00000000-0005-0000-0000-000014600000}"/>
    <cellStyle name="Moneda 5 2 4 4 2 2" xfId="26432" xr:uid="{00000000-0005-0000-0000-000015600000}"/>
    <cellStyle name="Moneda 5 2 4 4 3" xfId="14290" xr:uid="{00000000-0005-0000-0000-000016600000}"/>
    <cellStyle name="Moneda 5 2 4 4 3 2" xfId="27481" xr:uid="{00000000-0005-0000-0000-000017600000}"/>
    <cellStyle name="Moneda 5 2 4 4 4" xfId="15346" xr:uid="{00000000-0005-0000-0000-000018600000}"/>
    <cellStyle name="Moneda 5 2 4 4 4 2" xfId="28537" xr:uid="{00000000-0005-0000-0000-000019600000}"/>
    <cellStyle name="Moneda 5 2 4 4 5" xfId="16402" xr:uid="{00000000-0005-0000-0000-00001A600000}"/>
    <cellStyle name="Moneda 5 2 4 4 5 2" xfId="29593" xr:uid="{00000000-0005-0000-0000-00001B600000}"/>
    <cellStyle name="Moneda 5 2 4 4 6" xfId="17683" xr:uid="{00000000-0005-0000-0000-00001C600000}"/>
    <cellStyle name="Moneda 5 2 4 4 6 2" xfId="30874" xr:uid="{00000000-0005-0000-0000-00001D600000}"/>
    <cellStyle name="Moneda 5 2 4 4 7" xfId="18969" xr:uid="{00000000-0005-0000-0000-00001E600000}"/>
    <cellStyle name="Moneda 5 2 4 4 7 2" xfId="32160" xr:uid="{00000000-0005-0000-0000-00001F600000}"/>
    <cellStyle name="Moneda 5 2 4 4 8" xfId="20273" xr:uid="{00000000-0005-0000-0000-000020600000}"/>
    <cellStyle name="Moneda 5 2 4 4 8 2" xfId="33462" xr:uid="{00000000-0005-0000-0000-000021600000}"/>
    <cellStyle name="Moneda 5 2 4 4 9" xfId="34987" xr:uid="{00000000-0005-0000-0000-000022600000}"/>
    <cellStyle name="Moneda 5 2 4 5" xfId="12466" xr:uid="{00000000-0005-0000-0000-000023600000}"/>
    <cellStyle name="Moneda 5 2 4 5 10" xfId="25658" xr:uid="{00000000-0005-0000-0000-000024600000}"/>
    <cellStyle name="Moneda 5 2 4 5 11" xfId="21960" xr:uid="{00000000-0005-0000-0000-000025600000}"/>
    <cellStyle name="Moneda 5 2 4 5 2" xfId="13402" xr:uid="{00000000-0005-0000-0000-000026600000}"/>
    <cellStyle name="Moneda 5 2 4 5 2 2" xfId="26593" xr:uid="{00000000-0005-0000-0000-000027600000}"/>
    <cellStyle name="Moneda 5 2 4 5 3" xfId="14451" xr:uid="{00000000-0005-0000-0000-000028600000}"/>
    <cellStyle name="Moneda 5 2 4 5 3 2" xfId="27642" xr:uid="{00000000-0005-0000-0000-000029600000}"/>
    <cellStyle name="Moneda 5 2 4 5 4" xfId="15507" xr:uid="{00000000-0005-0000-0000-00002A600000}"/>
    <cellStyle name="Moneda 5 2 4 5 4 2" xfId="28698" xr:uid="{00000000-0005-0000-0000-00002B600000}"/>
    <cellStyle name="Moneda 5 2 4 5 5" xfId="16563" xr:uid="{00000000-0005-0000-0000-00002C600000}"/>
    <cellStyle name="Moneda 5 2 4 5 5 2" xfId="29754" xr:uid="{00000000-0005-0000-0000-00002D600000}"/>
    <cellStyle name="Moneda 5 2 4 5 6" xfId="17844" xr:uid="{00000000-0005-0000-0000-00002E600000}"/>
    <cellStyle name="Moneda 5 2 4 5 6 2" xfId="31035" xr:uid="{00000000-0005-0000-0000-00002F600000}"/>
    <cellStyle name="Moneda 5 2 4 5 7" xfId="19130" xr:uid="{00000000-0005-0000-0000-000030600000}"/>
    <cellStyle name="Moneda 5 2 4 5 7 2" xfId="32321" xr:uid="{00000000-0005-0000-0000-000031600000}"/>
    <cellStyle name="Moneda 5 2 4 5 8" xfId="20434" xr:uid="{00000000-0005-0000-0000-000032600000}"/>
    <cellStyle name="Moneda 5 2 4 5 8 2" xfId="33623" xr:uid="{00000000-0005-0000-0000-000033600000}"/>
    <cellStyle name="Moneda 5 2 4 5 9" xfId="35148" xr:uid="{00000000-0005-0000-0000-000034600000}"/>
    <cellStyle name="Moneda 5 2 4 6" xfId="12580" xr:uid="{00000000-0005-0000-0000-000035600000}"/>
    <cellStyle name="Moneda 5 2 4 6 10" xfId="25772" xr:uid="{00000000-0005-0000-0000-000036600000}"/>
    <cellStyle name="Moneda 5 2 4 6 11" xfId="22074" xr:uid="{00000000-0005-0000-0000-000037600000}"/>
    <cellStyle name="Moneda 5 2 4 6 2" xfId="13516" xr:uid="{00000000-0005-0000-0000-000038600000}"/>
    <cellStyle name="Moneda 5 2 4 6 2 2" xfId="26707" xr:uid="{00000000-0005-0000-0000-000039600000}"/>
    <cellStyle name="Moneda 5 2 4 6 3" xfId="14565" xr:uid="{00000000-0005-0000-0000-00003A600000}"/>
    <cellStyle name="Moneda 5 2 4 6 3 2" xfId="27756" xr:uid="{00000000-0005-0000-0000-00003B600000}"/>
    <cellStyle name="Moneda 5 2 4 6 4" xfId="15621" xr:uid="{00000000-0005-0000-0000-00003C600000}"/>
    <cellStyle name="Moneda 5 2 4 6 4 2" xfId="28812" xr:uid="{00000000-0005-0000-0000-00003D600000}"/>
    <cellStyle name="Moneda 5 2 4 6 5" xfId="16677" xr:uid="{00000000-0005-0000-0000-00003E600000}"/>
    <cellStyle name="Moneda 5 2 4 6 5 2" xfId="29868" xr:uid="{00000000-0005-0000-0000-00003F600000}"/>
    <cellStyle name="Moneda 5 2 4 6 6" xfId="17958" xr:uid="{00000000-0005-0000-0000-000040600000}"/>
    <cellStyle name="Moneda 5 2 4 6 6 2" xfId="31149" xr:uid="{00000000-0005-0000-0000-000041600000}"/>
    <cellStyle name="Moneda 5 2 4 6 7" xfId="19244" xr:uid="{00000000-0005-0000-0000-000042600000}"/>
    <cellStyle name="Moneda 5 2 4 6 7 2" xfId="32435" xr:uid="{00000000-0005-0000-0000-000043600000}"/>
    <cellStyle name="Moneda 5 2 4 6 8" xfId="20548" xr:uid="{00000000-0005-0000-0000-000044600000}"/>
    <cellStyle name="Moneda 5 2 4 6 8 2" xfId="33737" xr:uid="{00000000-0005-0000-0000-000045600000}"/>
    <cellStyle name="Moneda 5 2 4 6 9" xfId="35262" xr:uid="{00000000-0005-0000-0000-000046600000}"/>
    <cellStyle name="Moneda 5 2 4 7" xfId="13667" xr:uid="{00000000-0005-0000-0000-000047600000}"/>
    <cellStyle name="Moneda 5 2 4 7 10" xfId="22225" xr:uid="{00000000-0005-0000-0000-000048600000}"/>
    <cellStyle name="Moneda 5 2 4 7 2" xfId="14716" xr:uid="{00000000-0005-0000-0000-000049600000}"/>
    <cellStyle name="Moneda 5 2 4 7 2 2" xfId="27907" xr:uid="{00000000-0005-0000-0000-00004A600000}"/>
    <cellStyle name="Moneda 5 2 4 7 3" xfId="15772" xr:uid="{00000000-0005-0000-0000-00004B600000}"/>
    <cellStyle name="Moneda 5 2 4 7 3 2" xfId="28963" xr:uid="{00000000-0005-0000-0000-00004C600000}"/>
    <cellStyle name="Moneda 5 2 4 7 4" xfId="16828" xr:uid="{00000000-0005-0000-0000-00004D600000}"/>
    <cellStyle name="Moneda 5 2 4 7 4 2" xfId="30019" xr:uid="{00000000-0005-0000-0000-00004E600000}"/>
    <cellStyle name="Moneda 5 2 4 7 5" xfId="18109" xr:uid="{00000000-0005-0000-0000-00004F600000}"/>
    <cellStyle name="Moneda 5 2 4 7 5 2" xfId="31300" xr:uid="{00000000-0005-0000-0000-000050600000}"/>
    <cellStyle name="Moneda 5 2 4 7 6" xfId="19395" xr:uid="{00000000-0005-0000-0000-000051600000}"/>
    <cellStyle name="Moneda 5 2 4 7 6 2" xfId="32586" xr:uid="{00000000-0005-0000-0000-000052600000}"/>
    <cellStyle name="Moneda 5 2 4 7 7" xfId="20699" xr:uid="{00000000-0005-0000-0000-000053600000}"/>
    <cellStyle name="Moneda 5 2 4 7 7 2" xfId="33888" xr:uid="{00000000-0005-0000-0000-000054600000}"/>
    <cellStyle name="Moneda 5 2 4 7 8" xfId="35413" xr:uid="{00000000-0005-0000-0000-000055600000}"/>
    <cellStyle name="Moneda 5 2 4 7 9" xfId="26858" xr:uid="{00000000-0005-0000-0000-000056600000}"/>
    <cellStyle name="Moneda 5 2 4 8" xfId="12934" xr:uid="{00000000-0005-0000-0000-000057600000}"/>
    <cellStyle name="Moneda 5 2 4 8 2" xfId="16950" xr:uid="{00000000-0005-0000-0000-000058600000}"/>
    <cellStyle name="Moneda 5 2 4 8 2 2" xfId="30141" xr:uid="{00000000-0005-0000-0000-000059600000}"/>
    <cellStyle name="Moneda 5 2 4 8 3" xfId="18230" xr:uid="{00000000-0005-0000-0000-00005A600000}"/>
    <cellStyle name="Moneda 5 2 4 8 3 2" xfId="31421" xr:uid="{00000000-0005-0000-0000-00005B600000}"/>
    <cellStyle name="Moneda 5 2 4 8 4" xfId="19516" xr:uid="{00000000-0005-0000-0000-00005C600000}"/>
    <cellStyle name="Moneda 5 2 4 8 4 2" xfId="32707" xr:uid="{00000000-0005-0000-0000-00005D600000}"/>
    <cellStyle name="Moneda 5 2 4 8 5" xfId="20820" xr:uid="{00000000-0005-0000-0000-00005E600000}"/>
    <cellStyle name="Moneda 5 2 4 8 5 2" xfId="34009" xr:uid="{00000000-0005-0000-0000-00005F600000}"/>
    <cellStyle name="Moneda 5 2 4 8 6" xfId="35534" xr:uid="{00000000-0005-0000-0000-000060600000}"/>
    <cellStyle name="Moneda 5 2 4 8 7" xfId="26125" xr:uid="{00000000-0005-0000-0000-000061600000}"/>
    <cellStyle name="Moneda 5 2 4 8 8" xfId="22346" xr:uid="{00000000-0005-0000-0000-000062600000}"/>
    <cellStyle name="Moneda 5 2 4 9" xfId="13983" xr:uid="{00000000-0005-0000-0000-000063600000}"/>
    <cellStyle name="Moneda 5 2 4 9 2" xfId="21065" xr:uid="{00000000-0005-0000-0000-000064600000}"/>
    <cellStyle name="Moneda 5 2 4 9 2 2" xfId="34254" xr:uid="{00000000-0005-0000-0000-000065600000}"/>
    <cellStyle name="Moneda 5 2 4 9 3" xfId="35779" xr:uid="{00000000-0005-0000-0000-000066600000}"/>
    <cellStyle name="Moneda 5 2 4 9 4" xfId="27174" xr:uid="{00000000-0005-0000-0000-000067600000}"/>
    <cellStyle name="Moneda 5 2 4 9 5" xfId="22591" xr:uid="{00000000-0005-0000-0000-000068600000}"/>
    <cellStyle name="Moneda 5 2 5" xfId="12068" xr:uid="{00000000-0005-0000-0000-000069600000}"/>
    <cellStyle name="Moneda 5 2 5 10" xfId="18736" xr:uid="{00000000-0005-0000-0000-00006A600000}"/>
    <cellStyle name="Moneda 5 2 5 10 2" xfId="36822" xr:uid="{00000000-0005-0000-0000-00006B600000}"/>
    <cellStyle name="Moneda 5 2 5 10 3" xfId="31927" xr:uid="{00000000-0005-0000-0000-00006C600000}"/>
    <cellStyle name="Moneda 5 2 5 10 4" xfId="23643" xr:uid="{00000000-0005-0000-0000-00006D600000}"/>
    <cellStyle name="Moneda 5 2 5 11" xfId="20040" xr:uid="{00000000-0005-0000-0000-00006E600000}"/>
    <cellStyle name="Moneda 5 2 5 11 2" xfId="37051" xr:uid="{00000000-0005-0000-0000-00006F600000}"/>
    <cellStyle name="Moneda 5 2 5 11 3" xfId="33229" xr:uid="{00000000-0005-0000-0000-000070600000}"/>
    <cellStyle name="Moneda 5 2 5 11 4" xfId="23872" xr:uid="{00000000-0005-0000-0000-000071600000}"/>
    <cellStyle name="Moneda 5 2 5 12" xfId="24101" xr:uid="{00000000-0005-0000-0000-000072600000}"/>
    <cellStyle name="Moneda 5 2 5 12 2" xfId="37280" xr:uid="{00000000-0005-0000-0000-000073600000}"/>
    <cellStyle name="Moneda 5 2 5 13" xfId="24330" xr:uid="{00000000-0005-0000-0000-000074600000}"/>
    <cellStyle name="Moneda 5 2 5 13 2" xfId="37509" xr:uid="{00000000-0005-0000-0000-000075600000}"/>
    <cellStyle name="Moneda 5 2 5 14" xfId="24581" xr:uid="{00000000-0005-0000-0000-000076600000}"/>
    <cellStyle name="Moneda 5 2 5 14 2" xfId="37760" xr:uid="{00000000-0005-0000-0000-000077600000}"/>
    <cellStyle name="Moneda 5 2 5 15" xfId="34754" xr:uid="{00000000-0005-0000-0000-000078600000}"/>
    <cellStyle name="Moneda 5 2 5 16" xfId="25260" xr:uid="{00000000-0005-0000-0000-000079600000}"/>
    <cellStyle name="Moneda 5 2 5 17" xfId="21566" xr:uid="{00000000-0005-0000-0000-00007A600000}"/>
    <cellStyle name="Moneda 5 2 5 2" xfId="12529" xr:uid="{00000000-0005-0000-0000-00007B600000}"/>
    <cellStyle name="Moneda 5 2 5 2 10" xfId="24439" xr:uid="{00000000-0005-0000-0000-00007C600000}"/>
    <cellStyle name="Moneda 5 2 5 2 10 2" xfId="37618" xr:uid="{00000000-0005-0000-0000-00007D600000}"/>
    <cellStyle name="Moneda 5 2 5 2 11" xfId="24690" xr:uid="{00000000-0005-0000-0000-00007E600000}"/>
    <cellStyle name="Moneda 5 2 5 2 11 2" xfId="37869" xr:uid="{00000000-0005-0000-0000-00007F600000}"/>
    <cellStyle name="Moneda 5 2 5 2 12" xfId="35211" xr:uid="{00000000-0005-0000-0000-000080600000}"/>
    <cellStyle name="Moneda 5 2 5 2 13" xfId="25721" xr:uid="{00000000-0005-0000-0000-000081600000}"/>
    <cellStyle name="Moneda 5 2 5 2 14" xfId="22023" xr:uid="{00000000-0005-0000-0000-000082600000}"/>
    <cellStyle name="Moneda 5 2 5 2 2" xfId="13465" xr:uid="{00000000-0005-0000-0000-000083600000}"/>
    <cellStyle name="Moneda 5 2 5 2 2 2" xfId="17122" xr:uid="{00000000-0005-0000-0000-000084600000}"/>
    <cellStyle name="Moneda 5 2 5 2 2 2 2" xfId="30313" xr:uid="{00000000-0005-0000-0000-000085600000}"/>
    <cellStyle name="Moneda 5 2 5 2 2 3" xfId="18402" xr:uid="{00000000-0005-0000-0000-000086600000}"/>
    <cellStyle name="Moneda 5 2 5 2 2 3 2" xfId="31593" xr:uid="{00000000-0005-0000-0000-000087600000}"/>
    <cellStyle name="Moneda 5 2 5 2 2 4" xfId="19688" xr:uid="{00000000-0005-0000-0000-000088600000}"/>
    <cellStyle name="Moneda 5 2 5 2 2 4 2" xfId="32879" xr:uid="{00000000-0005-0000-0000-000089600000}"/>
    <cellStyle name="Moneda 5 2 5 2 2 5" xfId="20992" xr:uid="{00000000-0005-0000-0000-00008A600000}"/>
    <cellStyle name="Moneda 5 2 5 2 2 5 2" xfId="34181" xr:uid="{00000000-0005-0000-0000-00008B600000}"/>
    <cellStyle name="Moneda 5 2 5 2 2 6" xfId="35706" xr:uid="{00000000-0005-0000-0000-00008C600000}"/>
    <cellStyle name="Moneda 5 2 5 2 2 7" xfId="26656" xr:uid="{00000000-0005-0000-0000-00008D600000}"/>
    <cellStyle name="Moneda 5 2 5 2 2 8" xfId="22518" xr:uid="{00000000-0005-0000-0000-00008E600000}"/>
    <cellStyle name="Moneda 5 2 5 2 3" xfId="14514" xr:uid="{00000000-0005-0000-0000-00008F600000}"/>
    <cellStyle name="Moneda 5 2 5 2 3 2" xfId="21237" xr:uid="{00000000-0005-0000-0000-000090600000}"/>
    <cellStyle name="Moneda 5 2 5 2 3 2 2" xfId="34426" xr:uid="{00000000-0005-0000-0000-000091600000}"/>
    <cellStyle name="Moneda 5 2 5 2 3 3" xfId="35951" xr:uid="{00000000-0005-0000-0000-000092600000}"/>
    <cellStyle name="Moneda 5 2 5 2 3 4" xfId="27705" xr:uid="{00000000-0005-0000-0000-000093600000}"/>
    <cellStyle name="Moneda 5 2 5 2 3 5" xfId="22763" xr:uid="{00000000-0005-0000-0000-000094600000}"/>
    <cellStyle name="Moneda 5 2 5 2 4" xfId="15570" xr:uid="{00000000-0005-0000-0000-000095600000}"/>
    <cellStyle name="Moneda 5 2 5 2 4 2" xfId="36191" xr:uid="{00000000-0005-0000-0000-000096600000}"/>
    <cellStyle name="Moneda 5 2 5 2 4 3" xfId="28761" xr:uid="{00000000-0005-0000-0000-000097600000}"/>
    <cellStyle name="Moneda 5 2 5 2 4 4" xfId="23003" xr:uid="{00000000-0005-0000-0000-000098600000}"/>
    <cellStyle name="Moneda 5 2 5 2 5" xfId="16626" xr:uid="{00000000-0005-0000-0000-000099600000}"/>
    <cellStyle name="Moneda 5 2 5 2 5 2" xfId="36421" xr:uid="{00000000-0005-0000-0000-00009A600000}"/>
    <cellStyle name="Moneda 5 2 5 2 5 3" xfId="29817" xr:uid="{00000000-0005-0000-0000-00009B600000}"/>
    <cellStyle name="Moneda 5 2 5 2 5 4" xfId="23233" xr:uid="{00000000-0005-0000-0000-00009C600000}"/>
    <cellStyle name="Moneda 5 2 5 2 6" xfId="17907" xr:uid="{00000000-0005-0000-0000-00009D600000}"/>
    <cellStyle name="Moneda 5 2 5 2 6 2" xfId="36676" xr:uid="{00000000-0005-0000-0000-00009E600000}"/>
    <cellStyle name="Moneda 5 2 5 2 6 3" xfId="31098" xr:uid="{00000000-0005-0000-0000-00009F600000}"/>
    <cellStyle name="Moneda 5 2 5 2 6 4" xfId="23497" xr:uid="{00000000-0005-0000-0000-0000A0600000}"/>
    <cellStyle name="Moneda 5 2 5 2 7" xfId="19193" xr:uid="{00000000-0005-0000-0000-0000A1600000}"/>
    <cellStyle name="Moneda 5 2 5 2 7 2" xfId="36931" xr:uid="{00000000-0005-0000-0000-0000A2600000}"/>
    <cellStyle name="Moneda 5 2 5 2 7 3" xfId="32384" xr:uid="{00000000-0005-0000-0000-0000A3600000}"/>
    <cellStyle name="Moneda 5 2 5 2 7 4" xfId="23752" xr:uid="{00000000-0005-0000-0000-0000A4600000}"/>
    <cellStyle name="Moneda 5 2 5 2 8" xfId="20497" xr:uid="{00000000-0005-0000-0000-0000A5600000}"/>
    <cellStyle name="Moneda 5 2 5 2 8 2" xfId="37160" xr:uid="{00000000-0005-0000-0000-0000A6600000}"/>
    <cellStyle name="Moneda 5 2 5 2 8 3" xfId="33686" xr:uid="{00000000-0005-0000-0000-0000A7600000}"/>
    <cellStyle name="Moneda 5 2 5 2 8 4" xfId="23981" xr:uid="{00000000-0005-0000-0000-0000A8600000}"/>
    <cellStyle name="Moneda 5 2 5 2 9" xfId="24210" xr:uid="{00000000-0005-0000-0000-0000A9600000}"/>
    <cellStyle name="Moneda 5 2 5 2 9 2" xfId="37389" xr:uid="{00000000-0005-0000-0000-0000AA600000}"/>
    <cellStyle name="Moneda 5 2 5 3" xfId="12643" xr:uid="{00000000-0005-0000-0000-0000AB600000}"/>
    <cellStyle name="Moneda 5 2 5 3 10" xfId="25835" xr:uid="{00000000-0005-0000-0000-0000AC600000}"/>
    <cellStyle name="Moneda 5 2 5 3 11" xfId="22137" xr:uid="{00000000-0005-0000-0000-0000AD600000}"/>
    <cellStyle name="Moneda 5 2 5 3 2" xfId="13579" xr:uid="{00000000-0005-0000-0000-0000AE600000}"/>
    <cellStyle name="Moneda 5 2 5 3 2 2" xfId="26770" xr:uid="{00000000-0005-0000-0000-0000AF600000}"/>
    <cellStyle name="Moneda 5 2 5 3 3" xfId="14628" xr:uid="{00000000-0005-0000-0000-0000B0600000}"/>
    <cellStyle name="Moneda 5 2 5 3 3 2" xfId="27819" xr:uid="{00000000-0005-0000-0000-0000B1600000}"/>
    <cellStyle name="Moneda 5 2 5 3 4" xfId="15684" xr:uid="{00000000-0005-0000-0000-0000B2600000}"/>
    <cellStyle name="Moneda 5 2 5 3 4 2" xfId="28875" xr:uid="{00000000-0005-0000-0000-0000B3600000}"/>
    <cellStyle name="Moneda 5 2 5 3 5" xfId="16740" xr:uid="{00000000-0005-0000-0000-0000B4600000}"/>
    <cellStyle name="Moneda 5 2 5 3 5 2" xfId="29931" xr:uid="{00000000-0005-0000-0000-0000B5600000}"/>
    <cellStyle name="Moneda 5 2 5 3 6" xfId="18021" xr:uid="{00000000-0005-0000-0000-0000B6600000}"/>
    <cellStyle name="Moneda 5 2 5 3 6 2" xfId="31212" xr:uid="{00000000-0005-0000-0000-0000B7600000}"/>
    <cellStyle name="Moneda 5 2 5 3 7" xfId="19307" xr:uid="{00000000-0005-0000-0000-0000B8600000}"/>
    <cellStyle name="Moneda 5 2 5 3 7 2" xfId="32498" xr:uid="{00000000-0005-0000-0000-0000B9600000}"/>
    <cellStyle name="Moneda 5 2 5 3 8" xfId="20611" xr:uid="{00000000-0005-0000-0000-0000BA600000}"/>
    <cellStyle name="Moneda 5 2 5 3 8 2" xfId="33800" xr:uid="{00000000-0005-0000-0000-0000BB600000}"/>
    <cellStyle name="Moneda 5 2 5 3 9" xfId="35325" xr:uid="{00000000-0005-0000-0000-0000BC600000}"/>
    <cellStyle name="Moneda 5 2 5 4" xfId="13730" xr:uid="{00000000-0005-0000-0000-0000BD600000}"/>
    <cellStyle name="Moneda 5 2 5 4 10" xfId="22288" xr:uid="{00000000-0005-0000-0000-0000BE600000}"/>
    <cellStyle name="Moneda 5 2 5 4 2" xfId="14779" xr:uid="{00000000-0005-0000-0000-0000BF600000}"/>
    <cellStyle name="Moneda 5 2 5 4 2 2" xfId="27970" xr:uid="{00000000-0005-0000-0000-0000C0600000}"/>
    <cellStyle name="Moneda 5 2 5 4 3" xfId="15835" xr:uid="{00000000-0005-0000-0000-0000C1600000}"/>
    <cellStyle name="Moneda 5 2 5 4 3 2" xfId="29026" xr:uid="{00000000-0005-0000-0000-0000C2600000}"/>
    <cellStyle name="Moneda 5 2 5 4 4" xfId="16891" xr:uid="{00000000-0005-0000-0000-0000C3600000}"/>
    <cellStyle name="Moneda 5 2 5 4 4 2" xfId="30082" xr:uid="{00000000-0005-0000-0000-0000C4600000}"/>
    <cellStyle name="Moneda 5 2 5 4 5" xfId="18172" xr:uid="{00000000-0005-0000-0000-0000C5600000}"/>
    <cellStyle name="Moneda 5 2 5 4 5 2" xfId="31363" xr:uid="{00000000-0005-0000-0000-0000C6600000}"/>
    <cellStyle name="Moneda 5 2 5 4 6" xfId="19458" xr:uid="{00000000-0005-0000-0000-0000C7600000}"/>
    <cellStyle name="Moneda 5 2 5 4 6 2" xfId="32649" xr:uid="{00000000-0005-0000-0000-0000C8600000}"/>
    <cellStyle name="Moneda 5 2 5 4 7" xfId="20762" xr:uid="{00000000-0005-0000-0000-0000C9600000}"/>
    <cellStyle name="Moneda 5 2 5 4 7 2" xfId="33951" xr:uid="{00000000-0005-0000-0000-0000CA600000}"/>
    <cellStyle name="Moneda 5 2 5 4 8" xfId="35476" xr:uid="{00000000-0005-0000-0000-0000CB600000}"/>
    <cellStyle name="Moneda 5 2 5 4 9" xfId="26921" xr:uid="{00000000-0005-0000-0000-0000CC600000}"/>
    <cellStyle name="Moneda 5 2 5 5" xfId="13008" xr:uid="{00000000-0005-0000-0000-0000CD600000}"/>
    <cellStyle name="Moneda 5 2 5 5 2" xfId="17013" xr:uid="{00000000-0005-0000-0000-0000CE600000}"/>
    <cellStyle name="Moneda 5 2 5 5 2 2" xfId="30204" xr:uid="{00000000-0005-0000-0000-0000CF600000}"/>
    <cellStyle name="Moneda 5 2 5 5 3" xfId="18293" xr:uid="{00000000-0005-0000-0000-0000D0600000}"/>
    <cellStyle name="Moneda 5 2 5 5 3 2" xfId="31484" xr:uid="{00000000-0005-0000-0000-0000D1600000}"/>
    <cellStyle name="Moneda 5 2 5 5 4" xfId="19579" xr:uid="{00000000-0005-0000-0000-0000D2600000}"/>
    <cellStyle name="Moneda 5 2 5 5 4 2" xfId="32770" xr:uid="{00000000-0005-0000-0000-0000D3600000}"/>
    <cellStyle name="Moneda 5 2 5 5 5" xfId="20883" xr:uid="{00000000-0005-0000-0000-0000D4600000}"/>
    <cellStyle name="Moneda 5 2 5 5 5 2" xfId="34072" xr:uid="{00000000-0005-0000-0000-0000D5600000}"/>
    <cellStyle name="Moneda 5 2 5 5 6" xfId="35597" xr:uid="{00000000-0005-0000-0000-0000D6600000}"/>
    <cellStyle name="Moneda 5 2 5 5 7" xfId="26199" xr:uid="{00000000-0005-0000-0000-0000D7600000}"/>
    <cellStyle name="Moneda 5 2 5 5 8" xfId="22409" xr:uid="{00000000-0005-0000-0000-0000D8600000}"/>
    <cellStyle name="Moneda 5 2 5 6" xfId="14057" xr:uid="{00000000-0005-0000-0000-0000D9600000}"/>
    <cellStyle name="Moneda 5 2 5 6 2" xfId="21128" xr:uid="{00000000-0005-0000-0000-0000DA600000}"/>
    <cellStyle name="Moneda 5 2 5 6 2 2" xfId="34317" xr:uid="{00000000-0005-0000-0000-0000DB600000}"/>
    <cellStyle name="Moneda 5 2 5 6 3" xfId="35842" xr:uid="{00000000-0005-0000-0000-0000DC600000}"/>
    <cellStyle name="Moneda 5 2 5 6 4" xfId="27248" xr:uid="{00000000-0005-0000-0000-0000DD600000}"/>
    <cellStyle name="Moneda 5 2 5 6 5" xfId="22654" xr:uid="{00000000-0005-0000-0000-0000DE600000}"/>
    <cellStyle name="Moneda 5 2 5 7" xfId="15113" xr:uid="{00000000-0005-0000-0000-0000DF600000}"/>
    <cellStyle name="Moneda 5 2 5 7 2" xfId="36082" xr:uid="{00000000-0005-0000-0000-0000E0600000}"/>
    <cellStyle name="Moneda 5 2 5 7 3" xfId="28304" xr:uid="{00000000-0005-0000-0000-0000E1600000}"/>
    <cellStyle name="Moneda 5 2 5 7 4" xfId="22894" xr:uid="{00000000-0005-0000-0000-0000E2600000}"/>
    <cellStyle name="Moneda 5 2 5 8" xfId="16169" xr:uid="{00000000-0005-0000-0000-0000E3600000}"/>
    <cellStyle name="Moneda 5 2 5 8 2" xfId="36312" xr:uid="{00000000-0005-0000-0000-0000E4600000}"/>
    <cellStyle name="Moneda 5 2 5 8 3" xfId="29360" xr:uid="{00000000-0005-0000-0000-0000E5600000}"/>
    <cellStyle name="Moneda 5 2 5 8 4" xfId="23124" xr:uid="{00000000-0005-0000-0000-0000E6600000}"/>
    <cellStyle name="Moneda 5 2 5 9" xfId="17450" xr:uid="{00000000-0005-0000-0000-0000E7600000}"/>
    <cellStyle name="Moneda 5 2 5 9 2" xfId="36567" xr:uid="{00000000-0005-0000-0000-0000E8600000}"/>
    <cellStyle name="Moneda 5 2 5 9 3" xfId="30641" xr:uid="{00000000-0005-0000-0000-0000E9600000}"/>
    <cellStyle name="Moneda 5 2 5 9 4" xfId="23388" xr:uid="{00000000-0005-0000-0000-0000EA600000}"/>
    <cellStyle name="Moneda 5 2 6" xfId="12164" xr:uid="{00000000-0005-0000-0000-0000EB600000}"/>
    <cellStyle name="Moneda 5 2 6 10" xfId="24344" xr:uid="{00000000-0005-0000-0000-0000EC600000}"/>
    <cellStyle name="Moneda 5 2 6 10 2" xfId="37523" xr:uid="{00000000-0005-0000-0000-0000ED600000}"/>
    <cellStyle name="Moneda 5 2 6 11" xfId="24595" xr:uid="{00000000-0005-0000-0000-0000EE600000}"/>
    <cellStyle name="Moneda 5 2 6 11 2" xfId="37774" xr:uid="{00000000-0005-0000-0000-0000EF600000}"/>
    <cellStyle name="Moneda 5 2 6 12" xfId="34850" xr:uid="{00000000-0005-0000-0000-0000F0600000}"/>
    <cellStyle name="Moneda 5 2 6 13" xfId="25356" xr:uid="{00000000-0005-0000-0000-0000F1600000}"/>
    <cellStyle name="Moneda 5 2 6 14" xfId="21662" xr:uid="{00000000-0005-0000-0000-0000F2600000}"/>
    <cellStyle name="Moneda 5 2 6 2" xfId="13104" xr:uid="{00000000-0005-0000-0000-0000F3600000}"/>
    <cellStyle name="Moneda 5 2 6 2 2" xfId="17027" xr:uid="{00000000-0005-0000-0000-0000F4600000}"/>
    <cellStyle name="Moneda 5 2 6 2 2 2" xfId="30218" xr:uid="{00000000-0005-0000-0000-0000F5600000}"/>
    <cellStyle name="Moneda 5 2 6 2 3" xfId="18307" xr:uid="{00000000-0005-0000-0000-0000F6600000}"/>
    <cellStyle name="Moneda 5 2 6 2 3 2" xfId="31498" xr:uid="{00000000-0005-0000-0000-0000F7600000}"/>
    <cellStyle name="Moneda 5 2 6 2 4" xfId="19593" xr:uid="{00000000-0005-0000-0000-0000F8600000}"/>
    <cellStyle name="Moneda 5 2 6 2 4 2" xfId="32784" xr:uid="{00000000-0005-0000-0000-0000F9600000}"/>
    <cellStyle name="Moneda 5 2 6 2 5" xfId="20897" xr:uid="{00000000-0005-0000-0000-0000FA600000}"/>
    <cellStyle name="Moneda 5 2 6 2 5 2" xfId="34086" xr:uid="{00000000-0005-0000-0000-0000FB600000}"/>
    <cellStyle name="Moneda 5 2 6 2 6" xfId="35611" xr:uid="{00000000-0005-0000-0000-0000FC600000}"/>
    <cellStyle name="Moneda 5 2 6 2 7" xfId="26295" xr:uid="{00000000-0005-0000-0000-0000FD600000}"/>
    <cellStyle name="Moneda 5 2 6 2 8" xfId="22423" xr:uid="{00000000-0005-0000-0000-0000FE600000}"/>
    <cellStyle name="Moneda 5 2 6 3" xfId="14153" xr:uid="{00000000-0005-0000-0000-0000FF600000}"/>
    <cellStyle name="Moneda 5 2 6 3 2" xfId="21142" xr:uid="{00000000-0005-0000-0000-000000610000}"/>
    <cellStyle name="Moneda 5 2 6 3 2 2" xfId="34331" xr:uid="{00000000-0005-0000-0000-000001610000}"/>
    <cellStyle name="Moneda 5 2 6 3 3" xfId="35856" xr:uid="{00000000-0005-0000-0000-000002610000}"/>
    <cellStyle name="Moneda 5 2 6 3 4" xfId="27344" xr:uid="{00000000-0005-0000-0000-000003610000}"/>
    <cellStyle name="Moneda 5 2 6 3 5" xfId="22668" xr:uid="{00000000-0005-0000-0000-000004610000}"/>
    <cellStyle name="Moneda 5 2 6 4" xfId="15209" xr:uid="{00000000-0005-0000-0000-000005610000}"/>
    <cellStyle name="Moneda 5 2 6 4 2" xfId="36096" xr:uid="{00000000-0005-0000-0000-000006610000}"/>
    <cellStyle name="Moneda 5 2 6 4 3" xfId="28400" xr:uid="{00000000-0005-0000-0000-000007610000}"/>
    <cellStyle name="Moneda 5 2 6 4 4" xfId="22908" xr:uid="{00000000-0005-0000-0000-000008610000}"/>
    <cellStyle name="Moneda 5 2 6 5" xfId="16265" xr:uid="{00000000-0005-0000-0000-000009610000}"/>
    <cellStyle name="Moneda 5 2 6 5 2" xfId="36326" xr:uid="{00000000-0005-0000-0000-00000A610000}"/>
    <cellStyle name="Moneda 5 2 6 5 3" xfId="29456" xr:uid="{00000000-0005-0000-0000-00000B610000}"/>
    <cellStyle name="Moneda 5 2 6 5 4" xfId="23138" xr:uid="{00000000-0005-0000-0000-00000C610000}"/>
    <cellStyle name="Moneda 5 2 6 6" xfId="17546" xr:uid="{00000000-0005-0000-0000-00000D610000}"/>
    <cellStyle name="Moneda 5 2 6 6 2" xfId="36581" xr:uid="{00000000-0005-0000-0000-00000E610000}"/>
    <cellStyle name="Moneda 5 2 6 6 3" xfId="30737" xr:uid="{00000000-0005-0000-0000-00000F610000}"/>
    <cellStyle name="Moneda 5 2 6 6 4" xfId="23402" xr:uid="{00000000-0005-0000-0000-000010610000}"/>
    <cellStyle name="Moneda 5 2 6 7" xfId="18832" xr:uid="{00000000-0005-0000-0000-000011610000}"/>
    <cellStyle name="Moneda 5 2 6 7 2" xfId="36836" xr:uid="{00000000-0005-0000-0000-000012610000}"/>
    <cellStyle name="Moneda 5 2 6 7 3" xfId="32023" xr:uid="{00000000-0005-0000-0000-000013610000}"/>
    <cellStyle name="Moneda 5 2 6 7 4" xfId="23657" xr:uid="{00000000-0005-0000-0000-000014610000}"/>
    <cellStyle name="Moneda 5 2 6 8" xfId="20136" xr:uid="{00000000-0005-0000-0000-000015610000}"/>
    <cellStyle name="Moneda 5 2 6 8 2" xfId="37065" xr:uid="{00000000-0005-0000-0000-000016610000}"/>
    <cellStyle name="Moneda 5 2 6 8 3" xfId="33325" xr:uid="{00000000-0005-0000-0000-000017610000}"/>
    <cellStyle name="Moneda 5 2 6 8 4" xfId="23886" xr:uid="{00000000-0005-0000-0000-000018610000}"/>
    <cellStyle name="Moneda 5 2 6 9" xfId="24115" xr:uid="{00000000-0005-0000-0000-000019610000}"/>
    <cellStyle name="Moneda 5 2 6 9 2" xfId="37294" xr:uid="{00000000-0005-0000-0000-00001A610000}"/>
    <cellStyle name="Moneda 5 2 7" xfId="12269" xr:uid="{00000000-0005-0000-0000-00001B610000}"/>
    <cellStyle name="Moneda 5 2 7 10" xfId="25461" xr:uid="{00000000-0005-0000-0000-00001C610000}"/>
    <cellStyle name="Moneda 5 2 7 11" xfId="21767" xr:uid="{00000000-0005-0000-0000-00001D610000}"/>
    <cellStyle name="Moneda 5 2 7 2" xfId="13209" xr:uid="{00000000-0005-0000-0000-00001E610000}"/>
    <cellStyle name="Moneda 5 2 7 2 2" xfId="26400" xr:uid="{00000000-0005-0000-0000-00001F610000}"/>
    <cellStyle name="Moneda 5 2 7 3" xfId="14258" xr:uid="{00000000-0005-0000-0000-000020610000}"/>
    <cellStyle name="Moneda 5 2 7 3 2" xfId="27449" xr:uid="{00000000-0005-0000-0000-000021610000}"/>
    <cellStyle name="Moneda 5 2 7 4" xfId="15314" xr:uid="{00000000-0005-0000-0000-000022610000}"/>
    <cellStyle name="Moneda 5 2 7 4 2" xfId="28505" xr:uid="{00000000-0005-0000-0000-000023610000}"/>
    <cellStyle name="Moneda 5 2 7 5" xfId="16370" xr:uid="{00000000-0005-0000-0000-000024610000}"/>
    <cellStyle name="Moneda 5 2 7 5 2" xfId="29561" xr:uid="{00000000-0005-0000-0000-000025610000}"/>
    <cellStyle name="Moneda 5 2 7 6" xfId="17651" xr:uid="{00000000-0005-0000-0000-000026610000}"/>
    <cellStyle name="Moneda 5 2 7 6 2" xfId="30842" xr:uid="{00000000-0005-0000-0000-000027610000}"/>
    <cellStyle name="Moneda 5 2 7 7" xfId="18937" xr:uid="{00000000-0005-0000-0000-000028610000}"/>
    <cellStyle name="Moneda 5 2 7 7 2" xfId="32128" xr:uid="{00000000-0005-0000-0000-000029610000}"/>
    <cellStyle name="Moneda 5 2 7 8" xfId="20241" xr:uid="{00000000-0005-0000-0000-00002A610000}"/>
    <cellStyle name="Moneda 5 2 7 8 2" xfId="33430" xr:uid="{00000000-0005-0000-0000-00002B610000}"/>
    <cellStyle name="Moneda 5 2 7 9" xfId="34955" xr:uid="{00000000-0005-0000-0000-00002C610000}"/>
    <cellStyle name="Moneda 5 2 8" xfId="12434" xr:uid="{00000000-0005-0000-0000-00002D610000}"/>
    <cellStyle name="Moneda 5 2 8 10" xfId="25626" xr:uid="{00000000-0005-0000-0000-00002E610000}"/>
    <cellStyle name="Moneda 5 2 8 11" xfId="21928" xr:uid="{00000000-0005-0000-0000-00002F610000}"/>
    <cellStyle name="Moneda 5 2 8 2" xfId="13370" xr:uid="{00000000-0005-0000-0000-000030610000}"/>
    <cellStyle name="Moneda 5 2 8 2 2" xfId="26561" xr:uid="{00000000-0005-0000-0000-000031610000}"/>
    <cellStyle name="Moneda 5 2 8 3" xfId="14419" xr:uid="{00000000-0005-0000-0000-000032610000}"/>
    <cellStyle name="Moneda 5 2 8 3 2" xfId="27610" xr:uid="{00000000-0005-0000-0000-000033610000}"/>
    <cellStyle name="Moneda 5 2 8 4" xfId="15475" xr:uid="{00000000-0005-0000-0000-000034610000}"/>
    <cellStyle name="Moneda 5 2 8 4 2" xfId="28666" xr:uid="{00000000-0005-0000-0000-000035610000}"/>
    <cellStyle name="Moneda 5 2 8 5" xfId="16531" xr:uid="{00000000-0005-0000-0000-000036610000}"/>
    <cellStyle name="Moneda 5 2 8 5 2" xfId="29722" xr:uid="{00000000-0005-0000-0000-000037610000}"/>
    <cellStyle name="Moneda 5 2 8 6" xfId="17812" xr:uid="{00000000-0005-0000-0000-000038610000}"/>
    <cellStyle name="Moneda 5 2 8 6 2" xfId="31003" xr:uid="{00000000-0005-0000-0000-000039610000}"/>
    <cellStyle name="Moneda 5 2 8 7" xfId="19098" xr:uid="{00000000-0005-0000-0000-00003A610000}"/>
    <cellStyle name="Moneda 5 2 8 7 2" xfId="32289" xr:uid="{00000000-0005-0000-0000-00003B610000}"/>
    <cellStyle name="Moneda 5 2 8 8" xfId="20402" xr:uid="{00000000-0005-0000-0000-00003C610000}"/>
    <cellStyle name="Moneda 5 2 8 8 2" xfId="33591" xr:uid="{00000000-0005-0000-0000-00003D610000}"/>
    <cellStyle name="Moneda 5 2 8 9" xfId="35116" xr:uid="{00000000-0005-0000-0000-00003E610000}"/>
    <cellStyle name="Moneda 5 2 9" xfId="12548" xr:uid="{00000000-0005-0000-0000-00003F610000}"/>
    <cellStyle name="Moneda 5 2 9 10" xfId="25740" xr:uid="{00000000-0005-0000-0000-000040610000}"/>
    <cellStyle name="Moneda 5 2 9 11" xfId="22042" xr:uid="{00000000-0005-0000-0000-000041610000}"/>
    <cellStyle name="Moneda 5 2 9 2" xfId="13484" xr:uid="{00000000-0005-0000-0000-000042610000}"/>
    <cellStyle name="Moneda 5 2 9 2 2" xfId="26675" xr:uid="{00000000-0005-0000-0000-000043610000}"/>
    <cellStyle name="Moneda 5 2 9 3" xfId="14533" xr:uid="{00000000-0005-0000-0000-000044610000}"/>
    <cellStyle name="Moneda 5 2 9 3 2" xfId="27724" xr:uid="{00000000-0005-0000-0000-000045610000}"/>
    <cellStyle name="Moneda 5 2 9 4" xfId="15589" xr:uid="{00000000-0005-0000-0000-000046610000}"/>
    <cellStyle name="Moneda 5 2 9 4 2" xfId="28780" xr:uid="{00000000-0005-0000-0000-000047610000}"/>
    <cellStyle name="Moneda 5 2 9 5" xfId="16645" xr:uid="{00000000-0005-0000-0000-000048610000}"/>
    <cellStyle name="Moneda 5 2 9 5 2" xfId="29836" xr:uid="{00000000-0005-0000-0000-000049610000}"/>
    <cellStyle name="Moneda 5 2 9 6" xfId="17926" xr:uid="{00000000-0005-0000-0000-00004A610000}"/>
    <cellStyle name="Moneda 5 2 9 6 2" xfId="31117" xr:uid="{00000000-0005-0000-0000-00004B610000}"/>
    <cellStyle name="Moneda 5 2 9 7" xfId="19212" xr:uid="{00000000-0005-0000-0000-00004C610000}"/>
    <cellStyle name="Moneda 5 2 9 7 2" xfId="32403" xr:uid="{00000000-0005-0000-0000-00004D610000}"/>
    <cellStyle name="Moneda 5 2 9 8" xfId="20516" xr:uid="{00000000-0005-0000-0000-00004E610000}"/>
    <cellStyle name="Moneda 5 2 9 8 2" xfId="33705" xr:uid="{00000000-0005-0000-0000-00004F610000}"/>
    <cellStyle name="Moneda 5 2 9 9" xfId="35230" xr:uid="{00000000-0005-0000-0000-000050610000}"/>
    <cellStyle name="Moneda 5 20" xfId="24228" xr:uid="{00000000-0005-0000-0000-000051610000}"/>
    <cellStyle name="Moneda 5 20 2" xfId="37407" xr:uid="{00000000-0005-0000-0000-000052610000}"/>
    <cellStyle name="Moneda 5 21" xfId="24478" xr:uid="{00000000-0005-0000-0000-000053610000}"/>
    <cellStyle name="Moneda 5 21 2" xfId="37657" xr:uid="{00000000-0005-0000-0000-000054610000}"/>
    <cellStyle name="Moneda 5 22" xfId="34567" xr:uid="{00000000-0005-0000-0000-000055610000}"/>
    <cellStyle name="Moneda 5 23" xfId="25065" xr:uid="{00000000-0005-0000-0000-000056610000}"/>
    <cellStyle name="Moneda 5 24" xfId="21379" xr:uid="{00000000-0005-0000-0000-000057610000}"/>
    <cellStyle name="Moneda 5 3" xfId="11954" xr:uid="{00000000-0005-0000-0000-000058610000}"/>
    <cellStyle name="Moneda 5 3 10" xfId="12897" xr:uid="{00000000-0005-0000-0000-000059610000}"/>
    <cellStyle name="Moneda 5 3 10 2" xfId="16926" xr:uid="{00000000-0005-0000-0000-00005A610000}"/>
    <cellStyle name="Moneda 5 3 10 2 2" xfId="30117" xr:uid="{00000000-0005-0000-0000-00005B610000}"/>
    <cellStyle name="Moneda 5 3 10 3" xfId="18206" xr:uid="{00000000-0005-0000-0000-00005C610000}"/>
    <cellStyle name="Moneda 5 3 10 3 2" xfId="31397" xr:uid="{00000000-0005-0000-0000-00005D610000}"/>
    <cellStyle name="Moneda 5 3 10 4" xfId="19492" xr:uid="{00000000-0005-0000-0000-00005E610000}"/>
    <cellStyle name="Moneda 5 3 10 4 2" xfId="32683" xr:uid="{00000000-0005-0000-0000-00005F610000}"/>
    <cellStyle name="Moneda 5 3 10 5" xfId="20796" xr:uid="{00000000-0005-0000-0000-000060610000}"/>
    <cellStyle name="Moneda 5 3 10 5 2" xfId="33985" xr:uid="{00000000-0005-0000-0000-000061610000}"/>
    <cellStyle name="Moneda 5 3 10 6" xfId="35510" xr:uid="{00000000-0005-0000-0000-000062610000}"/>
    <cellStyle name="Moneda 5 3 10 7" xfId="26088" xr:uid="{00000000-0005-0000-0000-000063610000}"/>
    <cellStyle name="Moneda 5 3 10 8" xfId="22322" xr:uid="{00000000-0005-0000-0000-000064610000}"/>
    <cellStyle name="Moneda 5 3 11" xfId="13946" xr:uid="{00000000-0005-0000-0000-000065610000}"/>
    <cellStyle name="Moneda 5 3 11 2" xfId="21041" xr:uid="{00000000-0005-0000-0000-000066610000}"/>
    <cellStyle name="Moneda 5 3 11 2 2" xfId="34230" xr:uid="{00000000-0005-0000-0000-000067610000}"/>
    <cellStyle name="Moneda 5 3 11 3" xfId="35755" xr:uid="{00000000-0005-0000-0000-000068610000}"/>
    <cellStyle name="Moneda 5 3 11 4" xfId="27137" xr:uid="{00000000-0005-0000-0000-000069610000}"/>
    <cellStyle name="Moneda 5 3 11 5" xfId="22567" xr:uid="{00000000-0005-0000-0000-00006A610000}"/>
    <cellStyle name="Moneda 5 3 12" xfId="15002" xr:uid="{00000000-0005-0000-0000-00006B610000}"/>
    <cellStyle name="Moneda 5 3 12 2" xfId="35995" xr:uid="{00000000-0005-0000-0000-00006C610000}"/>
    <cellStyle name="Moneda 5 3 12 3" xfId="28193" xr:uid="{00000000-0005-0000-0000-00006D610000}"/>
    <cellStyle name="Moneda 5 3 12 4" xfId="22807" xr:uid="{00000000-0005-0000-0000-00006E610000}"/>
    <cellStyle name="Moneda 5 3 13" xfId="16058" xr:uid="{00000000-0005-0000-0000-00006F610000}"/>
    <cellStyle name="Moneda 5 3 13 2" xfId="36225" xr:uid="{00000000-0005-0000-0000-000070610000}"/>
    <cellStyle name="Moneda 5 3 13 3" xfId="29249" xr:uid="{00000000-0005-0000-0000-000071610000}"/>
    <cellStyle name="Moneda 5 3 13 4" xfId="23037" xr:uid="{00000000-0005-0000-0000-000072610000}"/>
    <cellStyle name="Moneda 5 3 14" xfId="17339" xr:uid="{00000000-0005-0000-0000-000073610000}"/>
    <cellStyle name="Moneda 5 3 14 2" xfId="36480" xr:uid="{00000000-0005-0000-0000-000074610000}"/>
    <cellStyle name="Moneda 5 3 14 3" xfId="30530" xr:uid="{00000000-0005-0000-0000-000075610000}"/>
    <cellStyle name="Moneda 5 3 14 4" xfId="23301" xr:uid="{00000000-0005-0000-0000-000076610000}"/>
    <cellStyle name="Moneda 5 3 15" xfId="18625" xr:uid="{00000000-0005-0000-0000-000077610000}"/>
    <cellStyle name="Moneda 5 3 15 2" xfId="36735" xr:uid="{00000000-0005-0000-0000-000078610000}"/>
    <cellStyle name="Moneda 5 3 15 3" xfId="31816" xr:uid="{00000000-0005-0000-0000-000079610000}"/>
    <cellStyle name="Moneda 5 3 15 4" xfId="23556" xr:uid="{00000000-0005-0000-0000-00007A610000}"/>
    <cellStyle name="Moneda 5 3 16" xfId="19929" xr:uid="{00000000-0005-0000-0000-00007B610000}"/>
    <cellStyle name="Moneda 5 3 16 2" xfId="36964" xr:uid="{00000000-0005-0000-0000-00007C610000}"/>
    <cellStyle name="Moneda 5 3 16 3" xfId="33118" xr:uid="{00000000-0005-0000-0000-00007D610000}"/>
    <cellStyle name="Moneda 5 3 16 4" xfId="23785" xr:uid="{00000000-0005-0000-0000-00007E610000}"/>
    <cellStyle name="Moneda 5 3 17" xfId="24014" xr:uid="{00000000-0005-0000-0000-00007F610000}"/>
    <cellStyle name="Moneda 5 3 17 2" xfId="37193" xr:uid="{00000000-0005-0000-0000-000080610000}"/>
    <cellStyle name="Moneda 5 3 18" xfId="24243" xr:uid="{00000000-0005-0000-0000-000081610000}"/>
    <cellStyle name="Moneda 5 3 18 2" xfId="37422" xr:uid="{00000000-0005-0000-0000-000082610000}"/>
    <cellStyle name="Moneda 5 3 19" xfId="24494" xr:uid="{00000000-0005-0000-0000-000083610000}"/>
    <cellStyle name="Moneda 5 3 19 2" xfId="37673" xr:uid="{00000000-0005-0000-0000-000084610000}"/>
    <cellStyle name="Moneda 5 3 2" xfId="12033" xr:uid="{00000000-0005-0000-0000-000085610000}"/>
    <cellStyle name="Moneda 5 3 2 10" xfId="15079" xr:uid="{00000000-0005-0000-0000-000086610000}"/>
    <cellStyle name="Moneda 5 3 2 10 2" xfId="36059" xr:uid="{00000000-0005-0000-0000-000087610000}"/>
    <cellStyle name="Moneda 5 3 2 10 3" xfId="28270" xr:uid="{00000000-0005-0000-0000-000088610000}"/>
    <cellStyle name="Moneda 5 3 2 10 4" xfId="22871" xr:uid="{00000000-0005-0000-0000-000089610000}"/>
    <cellStyle name="Moneda 5 3 2 11" xfId="16135" xr:uid="{00000000-0005-0000-0000-00008A610000}"/>
    <cellStyle name="Moneda 5 3 2 11 2" xfId="36289" xr:uid="{00000000-0005-0000-0000-00008B610000}"/>
    <cellStyle name="Moneda 5 3 2 11 3" xfId="29326" xr:uid="{00000000-0005-0000-0000-00008C610000}"/>
    <cellStyle name="Moneda 5 3 2 11 4" xfId="23101" xr:uid="{00000000-0005-0000-0000-00008D610000}"/>
    <cellStyle name="Moneda 5 3 2 12" xfId="17416" xr:uid="{00000000-0005-0000-0000-00008E610000}"/>
    <cellStyle name="Moneda 5 3 2 12 2" xfId="36544" xr:uid="{00000000-0005-0000-0000-00008F610000}"/>
    <cellStyle name="Moneda 5 3 2 12 3" xfId="30607" xr:uid="{00000000-0005-0000-0000-000090610000}"/>
    <cellStyle name="Moneda 5 3 2 12 4" xfId="23365" xr:uid="{00000000-0005-0000-0000-000091610000}"/>
    <cellStyle name="Moneda 5 3 2 13" xfId="18702" xr:uid="{00000000-0005-0000-0000-000092610000}"/>
    <cellStyle name="Moneda 5 3 2 13 2" xfId="36799" xr:uid="{00000000-0005-0000-0000-000093610000}"/>
    <cellStyle name="Moneda 5 3 2 13 3" xfId="31893" xr:uid="{00000000-0005-0000-0000-000094610000}"/>
    <cellStyle name="Moneda 5 3 2 13 4" xfId="23620" xr:uid="{00000000-0005-0000-0000-000095610000}"/>
    <cellStyle name="Moneda 5 3 2 14" xfId="20006" xr:uid="{00000000-0005-0000-0000-000096610000}"/>
    <cellStyle name="Moneda 5 3 2 14 2" xfId="37028" xr:uid="{00000000-0005-0000-0000-000097610000}"/>
    <cellStyle name="Moneda 5 3 2 14 3" xfId="33195" xr:uid="{00000000-0005-0000-0000-000098610000}"/>
    <cellStyle name="Moneda 5 3 2 14 4" xfId="23849" xr:uid="{00000000-0005-0000-0000-000099610000}"/>
    <cellStyle name="Moneda 5 3 2 15" xfId="24078" xr:uid="{00000000-0005-0000-0000-00009A610000}"/>
    <cellStyle name="Moneda 5 3 2 15 2" xfId="37257" xr:uid="{00000000-0005-0000-0000-00009B610000}"/>
    <cellStyle name="Moneda 5 3 2 16" xfId="24307" xr:uid="{00000000-0005-0000-0000-00009C610000}"/>
    <cellStyle name="Moneda 5 3 2 16 2" xfId="37486" xr:uid="{00000000-0005-0000-0000-00009D610000}"/>
    <cellStyle name="Moneda 5 3 2 17" xfId="24558" xr:uid="{00000000-0005-0000-0000-00009E610000}"/>
    <cellStyle name="Moneda 5 3 2 17 2" xfId="37737" xr:uid="{00000000-0005-0000-0000-00009F610000}"/>
    <cellStyle name="Moneda 5 3 2 18" xfId="34720" xr:uid="{00000000-0005-0000-0000-0000A0610000}"/>
    <cellStyle name="Moneda 5 3 2 19" xfId="25225" xr:uid="{00000000-0005-0000-0000-0000A1610000}"/>
    <cellStyle name="Moneda 5 3 2 2" xfId="12140" xr:uid="{00000000-0005-0000-0000-0000A2610000}"/>
    <cellStyle name="Moneda 5 3 2 2 10" xfId="24416" xr:uid="{00000000-0005-0000-0000-0000A3610000}"/>
    <cellStyle name="Moneda 5 3 2 2 10 2" xfId="37595" xr:uid="{00000000-0005-0000-0000-0000A4610000}"/>
    <cellStyle name="Moneda 5 3 2 2 11" xfId="24667" xr:uid="{00000000-0005-0000-0000-0000A5610000}"/>
    <cellStyle name="Moneda 5 3 2 2 11 2" xfId="37846" xr:uid="{00000000-0005-0000-0000-0000A6610000}"/>
    <cellStyle name="Moneda 5 3 2 2 12" xfId="34826" xr:uid="{00000000-0005-0000-0000-0000A7610000}"/>
    <cellStyle name="Moneda 5 3 2 2 13" xfId="25332" xr:uid="{00000000-0005-0000-0000-0000A8610000}"/>
    <cellStyle name="Moneda 5 3 2 2 14" xfId="21638" xr:uid="{00000000-0005-0000-0000-0000A9610000}"/>
    <cellStyle name="Moneda 5 3 2 2 2" xfId="13080" xr:uid="{00000000-0005-0000-0000-0000AA610000}"/>
    <cellStyle name="Moneda 5 3 2 2 2 2" xfId="17099" xr:uid="{00000000-0005-0000-0000-0000AB610000}"/>
    <cellStyle name="Moneda 5 3 2 2 2 2 2" xfId="30290" xr:uid="{00000000-0005-0000-0000-0000AC610000}"/>
    <cellStyle name="Moneda 5 3 2 2 2 3" xfId="18379" xr:uid="{00000000-0005-0000-0000-0000AD610000}"/>
    <cellStyle name="Moneda 5 3 2 2 2 3 2" xfId="31570" xr:uid="{00000000-0005-0000-0000-0000AE610000}"/>
    <cellStyle name="Moneda 5 3 2 2 2 4" xfId="19665" xr:uid="{00000000-0005-0000-0000-0000AF610000}"/>
    <cellStyle name="Moneda 5 3 2 2 2 4 2" xfId="32856" xr:uid="{00000000-0005-0000-0000-0000B0610000}"/>
    <cellStyle name="Moneda 5 3 2 2 2 5" xfId="20969" xr:uid="{00000000-0005-0000-0000-0000B1610000}"/>
    <cellStyle name="Moneda 5 3 2 2 2 5 2" xfId="34158" xr:uid="{00000000-0005-0000-0000-0000B2610000}"/>
    <cellStyle name="Moneda 5 3 2 2 2 6" xfId="35683" xr:uid="{00000000-0005-0000-0000-0000B3610000}"/>
    <cellStyle name="Moneda 5 3 2 2 2 7" xfId="26271" xr:uid="{00000000-0005-0000-0000-0000B4610000}"/>
    <cellStyle name="Moneda 5 3 2 2 2 8" xfId="22495" xr:uid="{00000000-0005-0000-0000-0000B5610000}"/>
    <cellStyle name="Moneda 5 3 2 2 3" xfId="14129" xr:uid="{00000000-0005-0000-0000-0000B6610000}"/>
    <cellStyle name="Moneda 5 3 2 2 3 2" xfId="21214" xr:uid="{00000000-0005-0000-0000-0000B7610000}"/>
    <cellStyle name="Moneda 5 3 2 2 3 2 2" xfId="34403" xr:uid="{00000000-0005-0000-0000-0000B8610000}"/>
    <cellStyle name="Moneda 5 3 2 2 3 3" xfId="35928" xr:uid="{00000000-0005-0000-0000-0000B9610000}"/>
    <cellStyle name="Moneda 5 3 2 2 3 4" xfId="27320" xr:uid="{00000000-0005-0000-0000-0000BA610000}"/>
    <cellStyle name="Moneda 5 3 2 2 3 5" xfId="22740" xr:uid="{00000000-0005-0000-0000-0000BB610000}"/>
    <cellStyle name="Moneda 5 3 2 2 4" xfId="15185" xr:uid="{00000000-0005-0000-0000-0000BC610000}"/>
    <cellStyle name="Moneda 5 3 2 2 4 2" xfId="36168" xr:uid="{00000000-0005-0000-0000-0000BD610000}"/>
    <cellStyle name="Moneda 5 3 2 2 4 3" xfId="28376" xr:uid="{00000000-0005-0000-0000-0000BE610000}"/>
    <cellStyle name="Moneda 5 3 2 2 4 4" xfId="22980" xr:uid="{00000000-0005-0000-0000-0000BF610000}"/>
    <cellStyle name="Moneda 5 3 2 2 5" xfId="16241" xr:uid="{00000000-0005-0000-0000-0000C0610000}"/>
    <cellStyle name="Moneda 5 3 2 2 5 2" xfId="36398" xr:uid="{00000000-0005-0000-0000-0000C1610000}"/>
    <cellStyle name="Moneda 5 3 2 2 5 3" xfId="29432" xr:uid="{00000000-0005-0000-0000-0000C2610000}"/>
    <cellStyle name="Moneda 5 3 2 2 5 4" xfId="23210" xr:uid="{00000000-0005-0000-0000-0000C3610000}"/>
    <cellStyle name="Moneda 5 3 2 2 6" xfId="17522" xr:uid="{00000000-0005-0000-0000-0000C4610000}"/>
    <cellStyle name="Moneda 5 3 2 2 6 2" xfId="36653" xr:uid="{00000000-0005-0000-0000-0000C5610000}"/>
    <cellStyle name="Moneda 5 3 2 2 6 3" xfId="30713" xr:uid="{00000000-0005-0000-0000-0000C6610000}"/>
    <cellStyle name="Moneda 5 3 2 2 6 4" xfId="23474" xr:uid="{00000000-0005-0000-0000-0000C7610000}"/>
    <cellStyle name="Moneda 5 3 2 2 7" xfId="18808" xr:uid="{00000000-0005-0000-0000-0000C8610000}"/>
    <cellStyle name="Moneda 5 3 2 2 7 2" xfId="36908" xr:uid="{00000000-0005-0000-0000-0000C9610000}"/>
    <cellStyle name="Moneda 5 3 2 2 7 3" xfId="31999" xr:uid="{00000000-0005-0000-0000-0000CA610000}"/>
    <cellStyle name="Moneda 5 3 2 2 7 4" xfId="23729" xr:uid="{00000000-0005-0000-0000-0000CB610000}"/>
    <cellStyle name="Moneda 5 3 2 2 8" xfId="20112" xr:uid="{00000000-0005-0000-0000-0000CC610000}"/>
    <cellStyle name="Moneda 5 3 2 2 8 2" xfId="37137" xr:uid="{00000000-0005-0000-0000-0000CD610000}"/>
    <cellStyle name="Moneda 5 3 2 2 8 3" xfId="33301" xr:uid="{00000000-0005-0000-0000-0000CE610000}"/>
    <cellStyle name="Moneda 5 3 2 2 8 4" xfId="23958" xr:uid="{00000000-0005-0000-0000-0000CF610000}"/>
    <cellStyle name="Moneda 5 3 2 2 9" xfId="24187" xr:uid="{00000000-0005-0000-0000-0000D0610000}"/>
    <cellStyle name="Moneda 5 3 2 2 9 2" xfId="37366" xr:uid="{00000000-0005-0000-0000-0000D1610000}"/>
    <cellStyle name="Moneda 5 3 2 20" xfId="21532" xr:uid="{00000000-0005-0000-0000-0000D2610000}"/>
    <cellStyle name="Moneda 5 3 2 3" xfId="12236" xr:uid="{00000000-0005-0000-0000-0000D3610000}"/>
    <cellStyle name="Moneda 5 3 2 3 10" xfId="25428" xr:uid="{00000000-0005-0000-0000-0000D4610000}"/>
    <cellStyle name="Moneda 5 3 2 3 11" xfId="21734" xr:uid="{00000000-0005-0000-0000-0000D5610000}"/>
    <cellStyle name="Moneda 5 3 2 3 2" xfId="13176" xr:uid="{00000000-0005-0000-0000-0000D6610000}"/>
    <cellStyle name="Moneda 5 3 2 3 2 2" xfId="26367" xr:uid="{00000000-0005-0000-0000-0000D7610000}"/>
    <cellStyle name="Moneda 5 3 2 3 3" xfId="14225" xr:uid="{00000000-0005-0000-0000-0000D8610000}"/>
    <cellStyle name="Moneda 5 3 2 3 3 2" xfId="27416" xr:uid="{00000000-0005-0000-0000-0000D9610000}"/>
    <cellStyle name="Moneda 5 3 2 3 4" xfId="15281" xr:uid="{00000000-0005-0000-0000-0000DA610000}"/>
    <cellStyle name="Moneda 5 3 2 3 4 2" xfId="28472" xr:uid="{00000000-0005-0000-0000-0000DB610000}"/>
    <cellStyle name="Moneda 5 3 2 3 5" xfId="16337" xr:uid="{00000000-0005-0000-0000-0000DC610000}"/>
    <cellStyle name="Moneda 5 3 2 3 5 2" xfId="29528" xr:uid="{00000000-0005-0000-0000-0000DD610000}"/>
    <cellStyle name="Moneda 5 3 2 3 6" xfId="17618" xr:uid="{00000000-0005-0000-0000-0000DE610000}"/>
    <cellStyle name="Moneda 5 3 2 3 6 2" xfId="30809" xr:uid="{00000000-0005-0000-0000-0000DF610000}"/>
    <cellStyle name="Moneda 5 3 2 3 7" xfId="18904" xr:uid="{00000000-0005-0000-0000-0000E0610000}"/>
    <cellStyle name="Moneda 5 3 2 3 7 2" xfId="32095" xr:uid="{00000000-0005-0000-0000-0000E1610000}"/>
    <cellStyle name="Moneda 5 3 2 3 8" xfId="20208" xr:uid="{00000000-0005-0000-0000-0000E2610000}"/>
    <cellStyle name="Moneda 5 3 2 3 8 2" xfId="33397" xr:uid="{00000000-0005-0000-0000-0000E3610000}"/>
    <cellStyle name="Moneda 5 3 2 3 9" xfId="34922" xr:uid="{00000000-0005-0000-0000-0000E4610000}"/>
    <cellStyle name="Moneda 5 3 2 4" xfId="12341" xr:uid="{00000000-0005-0000-0000-0000E5610000}"/>
    <cellStyle name="Moneda 5 3 2 4 10" xfId="25533" xr:uid="{00000000-0005-0000-0000-0000E6610000}"/>
    <cellStyle name="Moneda 5 3 2 4 11" xfId="21839" xr:uid="{00000000-0005-0000-0000-0000E7610000}"/>
    <cellStyle name="Moneda 5 3 2 4 2" xfId="13281" xr:uid="{00000000-0005-0000-0000-0000E8610000}"/>
    <cellStyle name="Moneda 5 3 2 4 2 2" xfId="26472" xr:uid="{00000000-0005-0000-0000-0000E9610000}"/>
    <cellStyle name="Moneda 5 3 2 4 3" xfId="14330" xr:uid="{00000000-0005-0000-0000-0000EA610000}"/>
    <cellStyle name="Moneda 5 3 2 4 3 2" xfId="27521" xr:uid="{00000000-0005-0000-0000-0000EB610000}"/>
    <cellStyle name="Moneda 5 3 2 4 4" xfId="15386" xr:uid="{00000000-0005-0000-0000-0000EC610000}"/>
    <cellStyle name="Moneda 5 3 2 4 4 2" xfId="28577" xr:uid="{00000000-0005-0000-0000-0000ED610000}"/>
    <cellStyle name="Moneda 5 3 2 4 5" xfId="16442" xr:uid="{00000000-0005-0000-0000-0000EE610000}"/>
    <cellStyle name="Moneda 5 3 2 4 5 2" xfId="29633" xr:uid="{00000000-0005-0000-0000-0000EF610000}"/>
    <cellStyle name="Moneda 5 3 2 4 6" xfId="17723" xr:uid="{00000000-0005-0000-0000-0000F0610000}"/>
    <cellStyle name="Moneda 5 3 2 4 6 2" xfId="30914" xr:uid="{00000000-0005-0000-0000-0000F1610000}"/>
    <cellStyle name="Moneda 5 3 2 4 7" xfId="19009" xr:uid="{00000000-0005-0000-0000-0000F2610000}"/>
    <cellStyle name="Moneda 5 3 2 4 7 2" xfId="32200" xr:uid="{00000000-0005-0000-0000-0000F3610000}"/>
    <cellStyle name="Moneda 5 3 2 4 8" xfId="20313" xr:uid="{00000000-0005-0000-0000-0000F4610000}"/>
    <cellStyle name="Moneda 5 3 2 4 8 2" xfId="33502" xr:uid="{00000000-0005-0000-0000-0000F5610000}"/>
    <cellStyle name="Moneda 5 3 2 4 9" xfId="35027" xr:uid="{00000000-0005-0000-0000-0000F6610000}"/>
    <cellStyle name="Moneda 5 3 2 5" xfId="12506" xr:uid="{00000000-0005-0000-0000-0000F7610000}"/>
    <cellStyle name="Moneda 5 3 2 5 10" xfId="25698" xr:uid="{00000000-0005-0000-0000-0000F8610000}"/>
    <cellStyle name="Moneda 5 3 2 5 11" xfId="22000" xr:uid="{00000000-0005-0000-0000-0000F9610000}"/>
    <cellStyle name="Moneda 5 3 2 5 2" xfId="13442" xr:uid="{00000000-0005-0000-0000-0000FA610000}"/>
    <cellStyle name="Moneda 5 3 2 5 2 2" xfId="26633" xr:uid="{00000000-0005-0000-0000-0000FB610000}"/>
    <cellStyle name="Moneda 5 3 2 5 3" xfId="14491" xr:uid="{00000000-0005-0000-0000-0000FC610000}"/>
    <cellStyle name="Moneda 5 3 2 5 3 2" xfId="27682" xr:uid="{00000000-0005-0000-0000-0000FD610000}"/>
    <cellStyle name="Moneda 5 3 2 5 4" xfId="15547" xr:uid="{00000000-0005-0000-0000-0000FE610000}"/>
    <cellStyle name="Moneda 5 3 2 5 4 2" xfId="28738" xr:uid="{00000000-0005-0000-0000-0000FF610000}"/>
    <cellStyle name="Moneda 5 3 2 5 5" xfId="16603" xr:uid="{00000000-0005-0000-0000-000000620000}"/>
    <cellStyle name="Moneda 5 3 2 5 5 2" xfId="29794" xr:uid="{00000000-0005-0000-0000-000001620000}"/>
    <cellStyle name="Moneda 5 3 2 5 6" xfId="17884" xr:uid="{00000000-0005-0000-0000-000002620000}"/>
    <cellStyle name="Moneda 5 3 2 5 6 2" xfId="31075" xr:uid="{00000000-0005-0000-0000-000003620000}"/>
    <cellStyle name="Moneda 5 3 2 5 7" xfId="19170" xr:uid="{00000000-0005-0000-0000-000004620000}"/>
    <cellStyle name="Moneda 5 3 2 5 7 2" xfId="32361" xr:uid="{00000000-0005-0000-0000-000005620000}"/>
    <cellStyle name="Moneda 5 3 2 5 8" xfId="20474" xr:uid="{00000000-0005-0000-0000-000006620000}"/>
    <cellStyle name="Moneda 5 3 2 5 8 2" xfId="33663" xr:uid="{00000000-0005-0000-0000-000007620000}"/>
    <cellStyle name="Moneda 5 3 2 5 9" xfId="35188" xr:uid="{00000000-0005-0000-0000-000008620000}"/>
    <cellStyle name="Moneda 5 3 2 6" xfId="12620" xr:uid="{00000000-0005-0000-0000-000009620000}"/>
    <cellStyle name="Moneda 5 3 2 6 10" xfId="25812" xr:uid="{00000000-0005-0000-0000-00000A620000}"/>
    <cellStyle name="Moneda 5 3 2 6 11" xfId="22114" xr:uid="{00000000-0005-0000-0000-00000B620000}"/>
    <cellStyle name="Moneda 5 3 2 6 2" xfId="13556" xr:uid="{00000000-0005-0000-0000-00000C620000}"/>
    <cellStyle name="Moneda 5 3 2 6 2 2" xfId="26747" xr:uid="{00000000-0005-0000-0000-00000D620000}"/>
    <cellStyle name="Moneda 5 3 2 6 3" xfId="14605" xr:uid="{00000000-0005-0000-0000-00000E620000}"/>
    <cellStyle name="Moneda 5 3 2 6 3 2" xfId="27796" xr:uid="{00000000-0005-0000-0000-00000F620000}"/>
    <cellStyle name="Moneda 5 3 2 6 4" xfId="15661" xr:uid="{00000000-0005-0000-0000-000010620000}"/>
    <cellStyle name="Moneda 5 3 2 6 4 2" xfId="28852" xr:uid="{00000000-0005-0000-0000-000011620000}"/>
    <cellStyle name="Moneda 5 3 2 6 5" xfId="16717" xr:uid="{00000000-0005-0000-0000-000012620000}"/>
    <cellStyle name="Moneda 5 3 2 6 5 2" xfId="29908" xr:uid="{00000000-0005-0000-0000-000013620000}"/>
    <cellStyle name="Moneda 5 3 2 6 6" xfId="17998" xr:uid="{00000000-0005-0000-0000-000014620000}"/>
    <cellStyle name="Moneda 5 3 2 6 6 2" xfId="31189" xr:uid="{00000000-0005-0000-0000-000015620000}"/>
    <cellStyle name="Moneda 5 3 2 6 7" xfId="19284" xr:uid="{00000000-0005-0000-0000-000016620000}"/>
    <cellStyle name="Moneda 5 3 2 6 7 2" xfId="32475" xr:uid="{00000000-0005-0000-0000-000017620000}"/>
    <cellStyle name="Moneda 5 3 2 6 8" xfId="20588" xr:uid="{00000000-0005-0000-0000-000018620000}"/>
    <cellStyle name="Moneda 5 3 2 6 8 2" xfId="33777" xr:uid="{00000000-0005-0000-0000-000019620000}"/>
    <cellStyle name="Moneda 5 3 2 6 9" xfId="35302" xr:uid="{00000000-0005-0000-0000-00001A620000}"/>
    <cellStyle name="Moneda 5 3 2 7" xfId="13707" xr:uid="{00000000-0005-0000-0000-00001B620000}"/>
    <cellStyle name="Moneda 5 3 2 7 10" xfId="22265" xr:uid="{00000000-0005-0000-0000-00001C620000}"/>
    <cellStyle name="Moneda 5 3 2 7 2" xfId="14756" xr:uid="{00000000-0005-0000-0000-00001D620000}"/>
    <cellStyle name="Moneda 5 3 2 7 2 2" xfId="27947" xr:uid="{00000000-0005-0000-0000-00001E620000}"/>
    <cellStyle name="Moneda 5 3 2 7 3" xfId="15812" xr:uid="{00000000-0005-0000-0000-00001F620000}"/>
    <cellStyle name="Moneda 5 3 2 7 3 2" xfId="29003" xr:uid="{00000000-0005-0000-0000-000020620000}"/>
    <cellStyle name="Moneda 5 3 2 7 4" xfId="16868" xr:uid="{00000000-0005-0000-0000-000021620000}"/>
    <cellStyle name="Moneda 5 3 2 7 4 2" xfId="30059" xr:uid="{00000000-0005-0000-0000-000022620000}"/>
    <cellStyle name="Moneda 5 3 2 7 5" xfId="18149" xr:uid="{00000000-0005-0000-0000-000023620000}"/>
    <cellStyle name="Moneda 5 3 2 7 5 2" xfId="31340" xr:uid="{00000000-0005-0000-0000-000024620000}"/>
    <cellStyle name="Moneda 5 3 2 7 6" xfId="19435" xr:uid="{00000000-0005-0000-0000-000025620000}"/>
    <cellStyle name="Moneda 5 3 2 7 6 2" xfId="32626" xr:uid="{00000000-0005-0000-0000-000026620000}"/>
    <cellStyle name="Moneda 5 3 2 7 7" xfId="20739" xr:uid="{00000000-0005-0000-0000-000027620000}"/>
    <cellStyle name="Moneda 5 3 2 7 7 2" xfId="33928" xr:uid="{00000000-0005-0000-0000-000028620000}"/>
    <cellStyle name="Moneda 5 3 2 7 8" xfId="35453" xr:uid="{00000000-0005-0000-0000-000029620000}"/>
    <cellStyle name="Moneda 5 3 2 7 9" xfId="26898" xr:uid="{00000000-0005-0000-0000-00002A620000}"/>
    <cellStyle name="Moneda 5 3 2 8" xfId="12974" xr:uid="{00000000-0005-0000-0000-00002B620000}"/>
    <cellStyle name="Moneda 5 3 2 8 2" xfId="16990" xr:uid="{00000000-0005-0000-0000-00002C620000}"/>
    <cellStyle name="Moneda 5 3 2 8 2 2" xfId="30181" xr:uid="{00000000-0005-0000-0000-00002D620000}"/>
    <cellStyle name="Moneda 5 3 2 8 3" xfId="18270" xr:uid="{00000000-0005-0000-0000-00002E620000}"/>
    <cellStyle name="Moneda 5 3 2 8 3 2" xfId="31461" xr:uid="{00000000-0005-0000-0000-00002F620000}"/>
    <cellStyle name="Moneda 5 3 2 8 4" xfId="19556" xr:uid="{00000000-0005-0000-0000-000030620000}"/>
    <cellStyle name="Moneda 5 3 2 8 4 2" xfId="32747" xr:uid="{00000000-0005-0000-0000-000031620000}"/>
    <cellStyle name="Moneda 5 3 2 8 5" xfId="20860" xr:uid="{00000000-0005-0000-0000-000032620000}"/>
    <cellStyle name="Moneda 5 3 2 8 5 2" xfId="34049" xr:uid="{00000000-0005-0000-0000-000033620000}"/>
    <cellStyle name="Moneda 5 3 2 8 6" xfId="35574" xr:uid="{00000000-0005-0000-0000-000034620000}"/>
    <cellStyle name="Moneda 5 3 2 8 7" xfId="26165" xr:uid="{00000000-0005-0000-0000-000035620000}"/>
    <cellStyle name="Moneda 5 3 2 8 8" xfId="22386" xr:uid="{00000000-0005-0000-0000-000036620000}"/>
    <cellStyle name="Moneda 5 3 2 9" xfId="14023" xr:uid="{00000000-0005-0000-0000-000037620000}"/>
    <cellStyle name="Moneda 5 3 2 9 2" xfId="21105" xr:uid="{00000000-0005-0000-0000-000038620000}"/>
    <cellStyle name="Moneda 5 3 2 9 2 2" xfId="34294" xr:uid="{00000000-0005-0000-0000-000039620000}"/>
    <cellStyle name="Moneda 5 3 2 9 3" xfId="35819" xr:uid="{00000000-0005-0000-0000-00003A620000}"/>
    <cellStyle name="Moneda 5 3 2 9 4" xfId="27214" xr:uid="{00000000-0005-0000-0000-00003B620000}"/>
    <cellStyle name="Moneda 5 3 2 9 5" xfId="22631" xr:uid="{00000000-0005-0000-0000-00003C620000}"/>
    <cellStyle name="Moneda 5 3 20" xfId="34643" xr:uid="{00000000-0005-0000-0000-00003D620000}"/>
    <cellStyle name="Moneda 5 3 21" xfId="25146" xr:uid="{00000000-0005-0000-0000-00003E620000}"/>
    <cellStyle name="Moneda 5 3 22" xfId="21455" xr:uid="{00000000-0005-0000-0000-00003F620000}"/>
    <cellStyle name="Moneda 5 3 3" xfId="12001" xr:uid="{00000000-0005-0000-0000-000040620000}"/>
    <cellStyle name="Moneda 5 3 3 10" xfId="15047" xr:uid="{00000000-0005-0000-0000-000041620000}"/>
    <cellStyle name="Moneda 5 3 3 10 2" xfId="36027" xr:uid="{00000000-0005-0000-0000-000042620000}"/>
    <cellStyle name="Moneda 5 3 3 10 3" xfId="28238" xr:uid="{00000000-0005-0000-0000-000043620000}"/>
    <cellStyle name="Moneda 5 3 3 10 4" xfId="22839" xr:uid="{00000000-0005-0000-0000-000044620000}"/>
    <cellStyle name="Moneda 5 3 3 11" xfId="16103" xr:uid="{00000000-0005-0000-0000-000045620000}"/>
    <cellStyle name="Moneda 5 3 3 11 2" xfId="36257" xr:uid="{00000000-0005-0000-0000-000046620000}"/>
    <cellStyle name="Moneda 5 3 3 11 3" xfId="29294" xr:uid="{00000000-0005-0000-0000-000047620000}"/>
    <cellStyle name="Moneda 5 3 3 11 4" xfId="23069" xr:uid="{00000000-0005-0000-0000-000048620000}"/>
    <cellStyle name="Moneda 5 3 3 12" xfId="17384" xr:uid="{00000000-0005-0000-0000-000049620000}"/>
    <cellStyle name="Moneda 5 3 3 12 2" xfId="36512" xr:uid="{00000000-0005-0000-0000-00004A620000}"/>
    <cellStyle name="Moneda 5 3 3 12 3" xfId="30575" xr:uid="{00000000-0005-0000-0000-00004B620000}"/>
    <cellStyle name="Moneda 5 3 3 12 4" xfId="23333" xr:uid="{00000000-0005-0000-0000-00004C620000}"/>
    <cellStyle name="Moneda 5 3 3 13" xfId="18670" xr:uid="{00000000-0005-0000-0000-00004D620000}"/>
    <cellStyle name="Moneda 5 3 3 13 2" xfId="36767" xr:uid="{00000000-0005-0000-0000-00004E620000}"/>
    <cellStyle name="Moneda 5 3 3 13 3" xfId="31861" xr:uid="{00000000-0005-0000-0000-00004F620000}"/>
    <cellStyle name="Moneda 5 3 3 13 4" xfId="23588" xr:uid="{00000000-0005-0000-0000-000050620000}"/>
    <cellStyle name="Moneda 5 3 3 14" xfId="19974" xr:uid="{00000000-0005-0000-0000-000051620000}"/>
    <cellStyle name="Moneda 5 3 3 14 2" xfId="36996" xr:uid="{00000000-0005-0000-0000-000052620000}"/>
    <cellStyle name="Moneda 5 3 3 14 3" xfId="33163" xr:uid="{00000000-0005-0000-0000-000053620000}"/>
    <cellStyle name="Moneda 5 3 3 14 4" xfId="23817" xr:uid="{00000000-0005-0000-0000-000054620000}"/>
    <cellStyle name="Moneda 5 3 3 15" xfId="24046" xr:uid="{00000000-0005-0000-0000-000055620000}"/>
    <cellStyle name="Moneda 5 3 3 15 2" xfId="37225" xr:uid="{00000000-0005-0000-0000-000056620000}"/>
    <cellStyle name="Moneda 5 3 3 16" xfId="24275" xr:uid="{00000000-0005-0000-0000-000057620000}"/>
    <cellStyle name="Moneda 5 3 3 16 2" xfId="37454" xr:uid="{00000000-0005-0000-0000-000058620000}"/>
    <cellStyle name="Moneda 5 3 3 17" xfId="24526" xr:uid="{00000000-0005-0000-0000-000059620000}"/>
    <cellStyle name="Moneda 5 3 3 17 2" xfId="37705" xr:uid="{00000000-0005-0000-0000-00005A620000}"/>
    <cellStyle name="Moneda 5 3 3 18" xfId="34688" xr:uid="{00000000-0005-0000-0000-00005B620000}"/>
    <cellStyle name="Moneda 5 3 3 19" xfId="25193" xr:uid="{00000000-0005-0000-0000-00005C620000}"/>
    <cellStyle name="Moneda 5 3 3 2" xfId="12108" xr:uid="{00000000-0005-0000-0000-00005D620000}"/>
    <cellStyle name="Moneda 5 3 3 2 10" xfId="24384" xr:uid="{00000000-0005-0000-0000-00005E620000}"/>
    <cellStyle name="Moneda 5 3 3 2 10 2" xfId="37563" xr:uid="{00000000-0005-0000-0000-00005F620000}"/>
    <cellStyle name="Moneda 5 3 3 2 11" xfId="24635" xr:uid="{00000000-0005-0000-0000-000060620000}"/>
    <cellStyle name="Moneda 5 3 3 2 11 2" xfId="37814" xr:uid="{00000000-0005-0000-0000-000061620000}"/>
    <cellStyle name="Moneda 5 3 3 2 12" xfId="34794" xr:uid="{00000000-0005-0000-0000-000062620000}"/>
    <cellStyle name="Moneda 5 3 3 2 13" xfId="25300" xr:uid="{00000000-0005-0000-0000-000063620000}"/>
    <cellStyle name="Moneda 5 3 3 2 14" xfId="21606" xr:uid="{00000000-0005-0000-0000-000064620000}"/>
    <cellStyle name="Moneda 5 3 3 2 2" xfId="13048" xr:uid="{00000000-0005-0000-0000-000065620000}"/>
    <cellStyle name="Moneda 5 3 3 2 2 2" xfId="17067" xr:uid="{00000000-0005-0000-0000-000066620000}"/>
    <cellStyle name="Moneda 5 3 3 2 2 2 2" xfId="30258" xr:uid="{00000000-0005-0000-0000-000067620000}"/>
    <cellStyle name="Moneda 5 3 3 2 2 3" xfId="18347" xr:uid="{00000000-0005-0000-0000-000068620000}"/>
    <cellStyle name="Moneda 5 3 3 2 2 3 2" xfId="31538" xr:uid="{00000000-0005-0000-0000-000069620000}"/>
    <cellStyle name="Moneda 5 3 3 2 2 4" xfId="19633" xr:uid="{00000000-0005-0000-0000-00006A620000}"/>
    <cellStyle name="Moneda 5 3 3 2 2 4 2" xfId="32824" xr:uid="{00000000-0005-0000-0000-00006B620000}"/>
    <cellStyle name="Moneda 5 3 3 2 2 5" xfId="20937" xr:uid="{00000000-0005-0000-0000-00006C620000}"/>
    <cellStyle name="Moneda 5 3 3 2 2 5 2" xfId="34126" xr:uid="{00000000-0005-0000-0000-00006D620000}"/>
    <cellStyle name="Moneda 5 3 3 2 2 6" xfId="35651" xr:uid="{00000000-0005-0000-0000-00006E620000}"/>
    <cellStyle name="Moneda 5 3 3 2 2 7" xfId="26239" xr:uid="{00000000-0005-0000-0000-00006F620000}"/>
    <cellStyle name="Moneda 5 3 3 2 2 8" xfId="22463" xr:uid="{00000000-0005-0000-0000-000070620000}"/>
    <cellStyle name="Moneda 5 3 3 2 3" xfId="14097" xr:uid="{00000000-0005-0000-0000-000071620000}"/>
    <cellStyle name="Moneda 5 3 3 2 3 2" xfId="21182" xr:uid="{00000000-0005-0000-0000-000072620000}"/>
    <cellStyle name="Moneda 5 3 3 2 3 2 2" xfId="34371" xr:uid="{00000000-0005-0000-0000-000073620000}"/>
    <cellStyle name="Moneda 5 3 3 2 3 3" xfId="35896" xr:uid="{00000000-0005-0000-0000-000074620000}"/>
    <cellStyle name="Moneda 5 3 3 2 3 4" xfId="27288" xr:uid="{00000000-0005-0000-0000-000075620000}"/>
    <cellStyle name="Moneda 5 3 3 2 3 5" xfId="22708" xr:uid="{00000000-0005-0000-0000-000076620000}"/>
    <cellStyle name="Moneda 5 3 3 2 4" xfId="15153" xr:uid="{00000000-0005-0000-0000-000077620000}"/>
    <cellStyle name="Moneda 5 3 3 2 4 2" xfId="36136" xr:uid="{00000000-0005-0000-0000-000078620000}"/>
    <cellStyle name="Moneda 5 3 3 2 4 3" xfId="28344" xr:uid="{00000000-0005-0000-0000-000079620000}"/>
    <cellStyle name="Moneda 5 3 3 2 4 4" xfId="22948" xr:uid="{00000000-0005-0000-0000-00007A620000}"/>
    <cellStyle name="Moneda 5 3 3 2 5" xfId="16209" xr:uid="{00000000-0005-0000-0000-00007B620000}"/>
    <cellStyle name="Moneda 5 3 3 2 5 2" xfId="36366" xr:uid="{00000000-0005-0000-0000-00007C620000}"/>
    <cellStyle name="Moneda 5 3 3 2 5 3" xfId="29400" xr:uid="{00000000-0005-0000-0000-00007D620000}"/>
    <cellStyle name="Moneda 5 3 3 2 5 4" xfId="23178" xr:uid="{00000000-0005-0000-0000-00007E620000}"/>
    <cellStyle name="Moneda 5 3 3 2 6" xfId="17490" xr:uid="{00000000-0005-0000-0000-00007F620000}"/>
    <cellStyle name="Moneda 5 3 3 2 6 2" xfId="36621" xr:uid="{00000000-0005-0000-0000-000080620000}"/>
    <cellStyle name="Moneda 5 3 3 2 6 3" xfId="30681" xr:uid="{00000000-0005-0000-0000-000081620000}"/>
    <cellStyle name="Moneda 5 3 3 2 6 4" xfId="23442" xr:uid="{00000000-0005-0000-0000-000082620000}"/>
    <cellStyle name="Moneda 5 3 3 2 7" xfId="18776" xr:uid="{00000000-0005-0000-0000-000083620000}"/>
    <cellStyle name="Moneda 5 3 3 2 7 2" xfId="36876" xr:uid="{00000000-0005-0000-0000-000084620000}"/>
    <cellStyle name="Moneda 5 3 3 2 7 3" xfId="31967" xr:uid="{00000000-0005-0000-0000-000085620000}"/>
    <cellStyle name="Moneda 5 3 3 2 7 4" xfId="23697" xr:uid="{00000000-0005-0000-0000-000086620000}"/>
    <cellStyle name="Moneda 5 3 3 2 8" xfId="20080" xr:uid="{00000000-0005-0000-0000-000087620000}"/>
    <cellStyle name="Moneda 5 3 3 2 8 2" xfId="37105" xr:uid="{00000000-0005-0000-0000-000088620000}"/>
    <cellStyle name="Moneda 5 3 3 2 8 3" xfId="33269" xr:uid="{00000000-0005-0000-0000-000089620000}"/>
    <cellStyle name="Moneda 5 3 3 2 8 4" xfId="23926" xr:uid="{00000000-0005-0000-0000-00008A620000}"/>
    <cellStyle name="Moneda 5 3 3 2 9" xfId="24155" xr:uid="{00000000-0005-0000-0000-00008B620000}"/>
    <cellStyle name="Moneda 5 3 3 2 9 2" xfId="37334" xr:uid="{00000000-0005-0000-0000-00008C620000}"/>
    <cellStyle name="Moneda 5 3 3 20" xfId="21500" xr:uid="{00000000-0005-0000-0000-00008D620000}"/>
    <cellStyle name="Moneda 5 3 3 3" xfId="12204" xr:uid="{00000000-0005-0000-0000-00008E620000}"/>
    <cellStyle name="Moneda 5 3 3 3 10" xfId="25396" xr:uid="{00000000-0005-0000-0000-00008F620000}"/>
    <cellStyle name="Moneda 5 3 3 3 11" xfId="21702" xr:uid="{00000000-0005-0000-0000-000090620000}"/>
    <cellStyle name="Moneda 5 3 3 3 2" xfId="13144" xr:uid="{00000000-0005-0000-0000-000091620000}"/>
    <cellStyle name="Moneda 5 3 3 3 2 2" xfId="26335" xr:uid="{00000000-0005-0000-0000-000092620000}"/>
    <cellStyle name="Moneda 5 3 3 3 3" xfId="14193" xr:uid="{00000000-0005-0000-0000-000093620000}"/>
    <cellStyle name="Moneda 5 3 3 3 3 2" xfId="27384" xr:uid="{00000000-0005-0000-0000-000094620000}"/>
    <cellStyle name="Moneda 5 3 3 3 4" xfId="15249" xr:uid="{00000000-0005-0000-0000-000095620000}"/>
    <cellStyle name="Moneda 5 3 3 3 4 2" xfId="28440" xr:uid="{00000000-0005-0000-0000-000096620000}"/>
    <cellStyle name="Moneda 5 3 3 3 5" xfId="16305" xr:uid="{00000000-0005-0000-0000-000097620000}"/>
    <cellStyle name="Moneda 5 3 3 3 5 2" xfId="29496" xr:uid="{00000000-0005-0000-0000-000098620000}"/>
    <cellStyle name="Moneda 5 3 3 3 6" xfId="17586" xr:uid="{00000000-0005-0000-0000-000099620000}"/>
    <cellStyle name="Moneda 5 3 3 3 6 2" xfId="30777" xr:uid="{00000000-0005-0000-0000-00009A620000}"/>
    <cellStyle name="Moneda 5 3 3 3 7" xfId="18872" xr:uid="{00000000-0005-0000-0000-00009B620000}"/>
    <cellStyle name="Moneda 5 3 3 3 7 2" xfId="32063" xr:uid="{00000000-0005-0000-0000-00009C620000}"/>
    <cellStyle name="Moneda 5 3 3 3 8" xfId="20176" xr:uid="{00000000-0005-0000-0000-00009D620000}"/>
    <cellStyle name="Moneda 5 3 3 3 8 2" xfId="33365" xr:uid="{00000000-0005-0000-0000-00009E620000}"/>
    <cellStyle name="Moneda 5 3 3 3 9" xfId="34890" xr:uid="{00000000-0005-0000-0000-00009F620000}"/>
    <cellStyle name="Moneda 5 3 3 4" xfId="12309" xr:uid="{00000000-0005-0000-0000-0000A0620000}"/>
    <cellStyle name="Moneda 5 3 3 4 10" xfId="25501" xr:uid="{00000000-0005-0000-0000-0000A1620000}"/>
    <cellStyle name="Moneda 5 3 3 4 11" xfId="21807" xr:uid="{00000000-0005-0000-0000-0000A2620000}"/>
    <cellStyle name="Moneda 5 3 3 4 2" xfId="13249" xr:uid="{00000000-0005-0000-0000-0000A3620000}"/>
    <cellStyle name="Moneda 5 3 3 4 2 2" xfId="26440" xr:uid="{00000000-0005-0000-0000-0000A4620000}"/>
    <cellStyle name="Moneda 5 3 3 4 3" xfId="14298" xr:uid="{00000000-0005-0000-0000-0000A5620000}"/>
    <cellStyle name="Moneda 5 3 3 4 3 2" xfId="27489" xr:uid="{00000000-0005-0000-0000-0000A6620000}"/>
    <cellStyle name="Moneda 5 3 3 4 4" xfId="15354" xr:uid="{00000000-0005-0000-0000-0000A7620000}"/>
    <cellStyle name="Moneda 5 3 3 4 4 2" xfId="28545" xr:uid="{00000000-0005-0000-0000-0000A8620000}"/>
    <cellStyle name="Moneda 5 3 3 4 5" xfId="16410" xr:uid="{00000000-0005-0000-0000-0000A9620000}"/>
    <cellStyle name="Moneda 5 3 3 4 5 2" xfId="29601" xr:uid="{00000000-0005-0000-0000-0000AA620000}"/>
    <cellStyle name="Moneda 5 3 3 4 6" xfId="17691" xr:uid="{00000000-0005-0000-0000-0000AB620000}"/>
    <cellStyle name="Moneda 5 3 3 4 6 2" xfId="30882" xr:uid="{00000000-0005-0000-0000-0000AC620000}"/>
    <cellStyle name="Moneda 5 3 3 4 7" xfId="18977" xr:uid="{00000000-0005-0000-0000-0000AD620000}"/>
    <cellStyle name="Moneda 5 3 3 4 7 2" xfId="32168" xr:uid="{00000000-0005-0000-0000-0000AE620000}"/>
    <cellStyle name="Moneda 5 3 3 4 8" xfId="20281" xr:uid="{00000000-0005-0000-0000-0000AF620000}"/>
    <cellStyle name="Moneda 5 3 3 4 8 2" xfId="33470" xr:uid="{00000000-0005-0000-0000-0000B0620000}"/>
    <cellStyle name="Moneda 5 3 3 4 9" xfId="34995" xr:uid="{00000000-0005-0000-0000-0000B1620000}"/>
    <cellStyle name="Moneda 5 3 3 5" xfId="12474" xr:uid="{00000000-0005-0000-0000-0000B2620000}"/>
    <cellStyle name="Moneda 5 3 3 5 10" xfId="25666" xr:uid="{00000000-0005-0000-0000-0000B3620000}"/>
    <cellStyle name="Moneda 5 3 3 5 11" xfId="21968" xr:uid="{00000000-0005-0000-0000-0000B4620000}"/>
    <cellStyle name="Moneda 5 3 3 5 2" xfId="13410" xr:uid="{00000000-0005-0000-0000-0000B5620000}"/>
    <cellStyle name="Moneda 5 3 3 5 2 2" xfId="26601" xr:uid="{00000000-0005-0000-0000-0000B6620000}"/>
    <cellStyle name="Moneda 5 3 3 5 3" xfId="14459" xr:uid="{00000000-0005-0000-0000-0000B7620000}"/>
    <cellStyle name="Moneda 5 3 3 5 3 2" xfId="27650" xr:uid="{00000000-0005-0000-0000-0000B8620000}"/>
    <cellStyle name="Moneda 5 3 3 5 4" xfId="15515" xr:uid="{00000000-0005-0000-0000-0000B9620000}"/>
    <cellStyle name="Moneda 5 3 3 5 4 2" xfId="28706" xr:uid="{00000000-0005-0000-0000-0000BA620000}"/>
    <cellStyle name="Moneda 5 3 3 5 5" xfId="16571" xr:uid="{00000000-0005-0000-0000-0000BB620000}"/>
    <cellStyle name="Moneda 5 3 3 5 5 2" xfId="29762" xr:uid="{00000000-0005-0000-0000-0000BC620000}"/>
    <cellStyle name="Moneda 5 3 3 5 6" xfId="17852" xr:uid="{00000000-0005-0000-0000-0000BD620000}"/>
    <cellStyle name="Moneda 5 3 3 5 6 2" xfId="31043" xr:uid="{00000000-0005-0000-0000-0000BE620000}"/>
    <cellStyle name="Moneda 5 3 3 5 7" xfId="19138" xr:uid="{00000000-0005-0000-0000-0000BF620000}"/>
    <cellStyle name="Moneda 5 3 3 5 7 2" xfId="32329" xr:uid="{00000000-0005-0000-0000-0000C0620000}"/>
    <cellStyle name="Moneda 5 3 3 5 8" xfId="20442" xr:uid="{00000000-0005-0000-0000-0000C1620000}"/>
    <cellStyle name="Moneda 5 3 3 5 8 2" xfId="33631" xr:uid="{00000000-0005-0000-0000-0000C2620000}"/>
    <cellStyle name="Moneda 5 3 3 5 9" xfId="35156" xr:uid="{00000000-0005-0000-0000-0000C3620000}"/>
    <cellStyle name="Moneda 5 3 3 6" xfId="12588" xr:uid="{00000000-0005-0000-0000-0000C4620000}"/>
    <cellStyle name="Moneda 5 3 3 6 10" xfId="25780" xr:uid="{00000000-0005-0000-0000-0000C5620000}"/>
    <cellStyle name="Moneda 5 3 3 6 11" xfId="22082" xr:uid="{00000000-0005-0000-0000-0000C6620000}"/>
    <cellStyle name="Moneda 5 3 3 6 2" xfId="13524" xr:uid="{00000000-0005-0000-0000-0000C7620000}"/>
    <cellStyle name="Moneda 5 3 3 6 2 2" xfId="26715" xr:uid="{00000000-0005-0000-0000-0000C8620000}"/>
    <cellStyle name="Moneda 5 3 3 6 3" xfId="14573" xr:uid="{00000000-0005-0000-0000-0000C9620000}"/>
    <cellStyle name="Moneda 5 3 3 6 3 2" xfId="27764" xr:uid="{00000000-0005-0000-0000-0000CA620000}"/>
    <cellStyle name="Moneda 5 3 3 6 4" xfId="15629" xr:uid="{00000000-0005-0000-0000-0000CB620000}"/>
    <cellStyle name="Moneda 5 3 3 6 4 2" xfId="28820" xr:uid="{00000000-0005-0000-0000-0000CC620000}"/>
    <cellStyle name="Moneda 5 3 3 6 5" xfId="16685" xr:uid="{00000000-0005-0000-0000-0000CD620000}"/>
    <cellStyle name="Moneda 5 3 3 6 5 2" xfId="29876" xr:uid="{00000000-0005-0000-0000-0000CE620000}"/>
    <cellStyle name="Moneda 5 3 3 6 6" xfId="17966" xr:uid="{00000000-0005-0000-0000-0000CF620000}"/>
    <cellStyle name="Moneda 5 3 3 6 6 2" xfId="31157" xr:uid="{00000000-0005-0000-0000-0000D0620000}"/>
    <cellStyle name="Moneda 5 3 3 6 7" xfId="19252" xr:uid="{00000000-0005-0000-0000-0000D1620000}"/>
    <cellStyle name="Moneda 5 3 3 6 7 2" xfId="32443" xr:uid="{00000000-0005-0000-0000-0000D2620000}"/>
    <cellStyle name="Moneda 5 3 3 6 8" xfId="20556" xr:uid="{00000000-0005-0000-0000-0000D3620000}"/>
    <cellStyle name="Moneda 5 3 3 6 8 2" xfId="33745" xr:uid="{00000000-0005-0000-0000-0000D4620000}"/>
    <cellStyle name="Moneda 5 3 3 6 9" xfId="35270" xr:uid="{00000000-0005-0000-0000-0000D5620000}"/>
    <cellStyle name="Moneda 5 3 3 7" xfId="13675" xr:uid="{00000000-0005-0000-0000-0000D6620000}"/>
    <cellStyle name="Moneda 5 3 3 7 10" xfId="22233" xr:uid="{00000000-0005-0000-0000-0000D7620000}"/>
    <cellStyle name="Moneda 5 3 3 7 2" xfId="14724" xr:uid="{00000000-0005-0000-0000-0000D8620000}"/>
    <cellStyle name="Moneda 5 3 3 7 2 2" xfId="27915" xr:uid="{00000000-0005-0000-0000-0000D9620000}"/>
    <cellStyle name="Moneda 5 3 3 7 3" xfId="15780" xr:uid="{00000000-0005-0000-0000-0000DA620000}"/>
    <cellStyle name="Moneda 5 3 3 7 3 2" xfId="28971" xr:uid="{00000000-0005-0000-0000-0000DB620000}"/>
    <cellStyle name="Moneda 5 3 3 7 4" xfId="16836" xr:uid="{00000000-0005-0000-0000-0000DC620000}"/>
    <cellStyle name="Moneda 5 3 3 7 4 2" xfId="30027" xr:uid="{00000000-0005-0000-0000-0000DD620000}"/>
    <cellStyle name="Moneda 5 3 3 7 5" xfId="18117" xr:uid="{00000000-0005-0000-0000-0000DE620000}"/>
    <cellStyle name="Moneda 5 3 3 7 5 2" xfId="31308" xr:uid="{00000000-0005-0000-0000-0000DF620000}"/>
    <cellStyle name="Moneda 5 3 3 7 6" xfId="19403" xr:uid="{00000000-0005-0000-0000-0000E0620000}"/>
    <cellStyle name="Moneda 5 3 3 7 6 2" xfId="32594" xr:uid="{00000000-0005-0000-0000-0000E1620000}"/>
    <cellStyle name="Moneda 5 3 3 7 7" xfId="20707" xr:uid="{00000000-0005-0000-0000-0000E2620000}"/>
    <cellStyle name="Moneda 5 3 3 7 7 2" xfId="33896" xr:uid="{00000000-0005-0000-0000-0000E3620000}"/>
    <cellStyle name="Moneda 5 3 3 7 8" xfId="35421" xr:uid="{00000000-0005-0000-0000-0000E4620000}"/>
    <cellStyle name="Moneda 5 3 3 7 9" xfId="26866" xr:uid="{00000000-0005-0000-0000-0000E5620000}"/>
    <cellStyle name="Moneda 5 3 3 8" xfId="12942" xr:uid="{00000000-0005-0000-0000-0000E6620000}"/>
    <cellStyle name="Moneda 5 3 3 8 2" xfId="16958" xr:uid="{00000000-0005-0000-0000-0000E7620000}"/>
    <cellStyle name="Moneda 5 3 3 8 2 2" xfId="30149" xr:uid="{00000000-0005-0000-0000-0000E8620000}"/>
    <cellStyle name="Moneda 5 3 3 8 3" xfId="18238" xr:uid="{00000000-0005-0000-0000-0000E9620000}"/>
    <cellStyle name="Moneda 5 3 3 8 3 2" xfId="31429" xr:uid="{00000000-0005-0000-0000-0000EA620000}"/>
    <cellStyle name="Moneda 5 3 3 8 4" xfId="19524" xr:uid="{00000000-0005-0000-0000-0000EB620000}"/>
    <cellStyle name="Moneda 5 3 3 8 4 2" xfId="32715" xr:uid="{00000000-0005-0000-0000-0000EC620000}"/>
    <cellStyle name="Moneda 5 3 3 8 5" xfId="20828" xr:uid="{00000000-0005-0000-0000-0000ED620000}"/>
    <cellStyle name="Moneda 5 3 3 8 5 2" xfId="34017" xr:uid="{00000000-0005-0000-0000-0000EE620000}"/>
    <cellStyle name="Moneda 5 3 3 8 6" xfId="35542" xr:uid="{00000000-0005-0000-0000-0000EF620000}"/>
    <cellStyle name="Moneda 5 3 3 8 7" xfId="26133" xr:uid="{00000000-0005-0000-0000-0000F0620000}"/>
    <cellStyle name="Moneda 5 3 3 8 8" xfId="22354" xr:uid="{00000000-0005-0000-0000-0000F1620000}"/>
    <cellStyle name="Moneda 5 3 3 9" xfId="13991" xr:uid="{00000000-0005-0000-0000-0000F2620000}"/>
    <cellStyle name="Moneda 5 3 3 9 2" xfId="21073" xr:uid="{00000000-0005-0000-0000-0000F3620000}"/>
    <cellStyle name="Moneda 5 3 3 9 2 2" xfId="34262" xr:uid="{00000000-0005-0000-0000-0000F4620000}"/>
    <cellStyle name="Moneda 5 3 3 9 3" xfId="35787" xr:uid="{00000000-0005-0000-0000-0000F5620000}"/>
    <cellStyle name="Moneda 5 3 3 9 4" xfId="27182" xr:uid="{00000000-0005-0000-0000-0000F6620000}"/>
    <cellStyle name="Moneda 5 3 3 9 5" xfId="22599" xr:uid="{00000000-0005-0000-0000-0000F7620000}"/>
    <cellStyle name="Moneda 5 3 4" xfId="12076" xr:uid="{00000000-0005-0000-0000-0000F8620000}"/>
    <cellStyle name="Moneda 5 3 4 10" xfId="24352" xr:uid="{00000000-0005-0000-0000-0000F9620000}"/>
    <cellStyle name="Moneda 5 3 4 10 2" xfId="37531" xr:uid="{00000000-0005-0000-0000-0000FA620000}"/>
    <cellStyle name="Moneda 5 3 4 11" xfId="24603" xr:uid="{00000000-0005-0000-0000-0000FB620000}"/>
    <cellStyle name="Moneda 5 3 4 11 2" xfId="37782" xr:uid="{00000000-0005-0000-0000-0000FC620000}"/>
    <cellStyle name="Moneda 5 3 4 12" xfId="34762" xr:uid="{00000000-0005-0000-0000-0000FD620000}"/>
    <cellStyle name="Moneda 5 3 4 13" xfId="25268" xr:uid="{00000000-0005-0000-0000-0000FE620000}"/>
    <cellStyle name="Moneda 5 3 4 14" xfId="21574" xr:uid="{00000000-0005-0000-0000-0000FF620000}"/>
    <cellStyle name="Moneda 5 3 4 2" xfId="13016" xr:uid="{00000000-0005-0000-0000-000000630000}"/>
    <cellStyle name="Moneda 5 3 4 2 2" xfId="17035" xr:uid="{00000000-0005-0000-0000-000001630000}"/>
    <cellStyle name="Moneda 5 3 4 2 2 2" xfId="30226" xr:uid="{00000000-0005-0000-0000-000002630000}"/>
    <cellStyle name="Moneda 5 3 4 2 3" xfId="18315" xr:uid="{00000000-0005-0000-0000-000003630000}"/>
    <cellStyle name="Moneda 5 3 4 2 3 2" xfId="31506" xr:uid="{00000000-0005-0000-0000-000004630000}"/>
    <cellStyle name="Moneda 5 3 4 2 4" xfId="19601" xr:uid="{00000000-0005-0000-0000-000005630000}"/>
    <cellStyle name="Moneda 5 3 4 2 4 2" xfId="32792" xr:uid="{00000000-0005-0000-0000-000006630000}"/>
    <cellStyle name="Moneda 5 3 4 2 5" xfId="20905" xr:uid="{00000000-0005-0000-0000-000007630000}"/>
    <cellStyle name="Moneda 5 3 4 2 5 2" xfId="34094" xr:uid="{00000000-0005-0000-0000-000008630000}"/>
    <cellStyle name="Moneda 5 3 4 2 6" xfId="35619" xr:uid="{00000000-0005-0000-0000-000009630000}"/>
    <cellStyle name="Moneda 5 3 4 2 7" xfId="26207" xr:uid="{00000000-0005-0000-0000-00000A630000}"/>
    <cellStyle name="Moneda 5 3 4 2 8" xfId="22431" xr:uid="{00000000-0005-0000-0000-00000B630000}"/>
    <cellStyle name="Moneda 5 3 4 3" xfId="14065" xr:uid="{00000000-0005-0000-0000-00000C630000}"/>
    <cellStyle name="Moneda 5 3 4 3 2" xfId="21150" xr:uid="{00000000-0005-0000-0000-00000D630000}"/>
    <cellStyle name="Moneda 5 3 4 3 2 2" xfId="34339" xr:uid="{00000000-0005-0000-0000-00000E630000}"/>
    <cellStyle name="Moneda 5 3 4 3 3" xfId="35864" xr:uid="{00000000-0005-0000-0000-00000F630000}"/>
    <cellStyle name="Moneda 5 3 4 3 4" xfId="27256" xr:uid="{00000000-0005-0000-0000-000010630000}"/>
    <cellStyle name="Moneda 5 3 4 3 5" xfId="22676" xr:uid="{00000000-0005-0000-0000-000011630000}"/>
    <cellStyle name="Moneda 5 3 4 4" xfId="15121" xr:uid="{00000000-0005-0000-0000-000012630000}"/>
    <cellStyle name="Moneda 5 3 4 4 2" xfId="36104" xr:uid="{00000000-0005-0000-0000-000013630000}"/>
    <cellStyle name="Moneda 5 3 4 4 3" xfId="28312" xr:uid="{00000000-0005-0000-0000-000014630000}"/>
    <cellStyle name="Moneda 5 3 4 4 4" xfId="22916" xr:uid="{00000000-0005-0000-0000-000015630000}"/>
    <cellStyle name="Moneda 5 3 4 5" xfId="16177" xr:uid="{00000000-0005-0000-0000-000016630000}"/>
    <cellStyle name="Moneda 5 3 4 5 2" xfId="36334" xr:uid="{00000000-0005-0000-0000-000017630000}"/>
    <cellStyle name="Moneda 5 3 4 5 3" xfId="29368" xr:uid="{00000000-0005-0000-0000-000018630000}"/>
    <cellStyle name="Moneda 5 3 4 5 4" xfId="23146" xr:uid="{00000000-0005-0000-0000-000019630000}"/>
    <cellStyle name="Moneda 5 3 4 6" xfId="17458" xr:uid="{00000000-0005-0000-0000-00001A630000}"/>
    <cellStyle name="Moneda 5 3 4 6 2" xfId="36589" xr:uid="{00000000-0005-0000-0000-00001B630000}"/>
    <cellStyle name="Moneda 5 3 4 6 3" xfId="30649" xr:uid="{00000000-0005-0000-0000-00001C630000}"/>
    <cellStyle name="Moneda 5 3 4 6 4" xfId="23410" xr:uid="{00000000-0005-0000-0000-00001D630000}"/>
    <cellStyle name="Moneda 5 3 4 7" xfId="18744" xr:uid="{00000000-0005-0000-0000-00001E630000}"/>
    <cellStyle name="Moneda 5 3 4 7 2" xfId="36844" xr:uid="{00000000-0005-0000-0000-00001F630000}"/>
    <cellStyle name="Moneda 5 3 4 7 3" xfId="31935" xr:uid="{00000000-0005-0000-0000-000020630000}"/>
    <cellStyle name="Moneda 5 3 4 7 4" xfId="23665" xr:uid="{00000000-0005-0000-0000-000021630000}"/>
    <cellStyle name="Moneda 5 3 4 8" xfId="20048" xr:uid="{00000000-0005-0000-0000-000022630000}"/>
    <cellStyle name="Moneda 5 3 4 8 2" xfId="37073" xr:uid="{00000000-0005-0000-0000-000023630000}"/>
    <cellStyle name="Moneda 5 3 4 8 3" xfId="33237" xr:uid="{00000000-0005-0000-0000-000024630000}"/>
    <cellStyle name="Moneda 5 3 4 8 4" xfId="23894" xr:uid="{00000000-0005-0000-0000-000025630000}"/>
    <cellStyle name="Moneda 5 3 4 9" xfId="24123" xr:uid="{00000000-0005-0000-0000-000026630000}"/>
    <cellStyle name="Moneda 5 3 4 9 2" xfId="37302" xr:uid="{00000000-0005-0000-0000-000027630000}"/>
    <cellStyle name="Moneda 5 3 5" xfId="12172" xr:uid="{00000000-0005-0000-0000-000028630000}"/>
    <cellStyle name="Moneda 5 3 5 10" xfId="25364" xr:uid="{00000000-0005-0000-0000-000029630000}"/>
    <cellStyle name="Moneda 5 3 5 11" xfId="21670" xr:uid="{00000000-0005-0000-0000-00002A630000}"/>
    <cellStyle name="Moneda 5 3 5 2" xfId="13112" xr:uid="{00000000-0005-0000-0000-00002B630000}"/>
    <cellStyle name="Moneda 5 3 5 2 2" xfId="26303" xr:uid="{00000000-0005-0000-0000-00002C630000}"/>
    <cellStyle name="Moneda 5 3 5 3" xfId="14161" xr:uid="{00000000-0005-0000-0000-00002D630000}"/>
    <cellStyle name="Moneda 5 3 5 3 2" xfId="27352" xr:uid="{00000000-0005-0000-0000-00002E630000}"/>
    <cellStyle name="Moneda 5 3 5 4" xfId="15217" xr:uid="{00000000-0005-0000-0000-00002F630000}"/>
    <cellStyle name="Moneda 5 3 5 4 2" xfId="28408" xr:uid="{00000000-0005-0000-0000-000030630000}"/>
    <cellStyle name="Moneda 5 3 5 5" xfId="16273" xr:uid="{00000000-0005-0000-0000-000031630000}"/>
    <cellStyle name="Moneda 5 3 5 5 2" xfId="29464" xr:uid="{00000000-0005-0000-0000-000032630000}"/>
    <cellStyle name="Moneda 5 3 5 6" xfId="17554" xr:uid="{00000000-0005-0000-0000-000033630000}"/>
    <cellStyle name="Moneda 5 3 5 6 2" xfId="30745" xr:uid="{00000000-0005-0000-0000-000034630000}"/>
    <cellStyle name="Moneda 5 3 5 7" xfId="18840" xr:uid="{00000000-0005-0000-0000-000035630000}"/>
    <cellStyle name="Moneda 5 3 5 7 2" xfId="32031" xr:uid="{00000000-0005-0000-0000-000036630000}"/>
    <cellStyle name="Moneda 5 3 5 8" xfId="20144" xr:uid="{00000000-0005-0000-0000-000037630000}"/>
    <cellStyle name="Moneda 5 3 5 8 2" xfId="33333" xr:uid="{00000000-0005-0000-0000-000038630000}"/>
    <cellStyle name="Moneda 5 3 5 9" xfId="34858" xr:uid="{00000000-0005-0000-0000-000039630000}"/>
    <cellStyle name="Moneda 5 3 6" xfId="12277" xr:uid="{00000000-0005-0000-0000-00003A630000}"/>
    <cellStyle name="Moneda 5 3 6 10" xfId="25469" xr:uid="{00000000-0005-0000-0000-00003B630000}"/>
    <cellStyle name="Moneda 5 3 6 11" xfId="21775" xr:uid="{00000000-0005-0000-0000-00003C630000}"/>
    <cellStyle name="Moneda 5 3 6 2" xfId="13217" xr:uid="{00000000-0005-0000-0000-00003D630000}"/>
    <cellStyle name="Moneda 5 3 6 2 2" xfId="26408" xr:uid="{00000000-0005-0000-0000-00003E630000}"/>
    <cellStyle name="Moneda 5 3 6 3" xfId="14266" xr:uid="{00000000-0005-0000-0000-00003F630000}"/>
    <cellStyle name="Moneda 5 3 6 3 2" xfId="27457" xr:uid="{00000000-0005-0000-0000-000040630000}"/>
    <cellStyle name="Moneda 5 3 6 4" xfId="15322" xr:uid="{00000000-0005-0000-0000-000041630000}"/>
    <cellStyle name="Moneda 5 3 6 4 2" xfId="28513" xr:uid="{00000000-0005-0000-0000-000042630000}"/>
    <cellStyle name="Moneda 5 3 6 5" xfId="16378" xr:uid="{00000000-0005-0000-0000-000043630000}"/>
    <cellStyle name="Moneda 5 3 6 5 2" xfId="29569" xr:uid="{00000000-0005-0000-0000-000044630000}"/>
    <cellStyle name="Moneda 5 3 6 6" xfId="17659" xr:uid="{00000000-0005-0000-0000-000045630000}"/>
    <cellStyle name="Moneda 5 3 6 6 2" xfId="30850" xr:uid="{00000000-0005-0000-0000-000046630000}"/>
    <cellStyle name="Moneda 5 3 6 7" xfId="18945" xr:uid="{00000000-0005-0000-0000-000047630000}"/>
    <cellStyle name="Moneda 5 3 6 7 2" xfId="32136" xr:uid="{00000000-0005-0000-0000-000048630000}"/>
    <cellStyle name="Moneda 5 3 6 8" xfId="20249" xr:uid="{00000000-0005-0000-0000-000049630000}"/>
    <cellStyle name="Moneda 5 3 6 8 2" xfId="33438" xr:uid="{00000000-0005-0000-0000-00004A630000}"/>
    <cellStyle name="Moneda 5 3 6 9" xfId="34963" xr:uid="{00000000-0005-0000-0000-00004B630000}"/>
    <cellStyle name="Moneda 5 3 7" xfId="12442" xr:uid="{00000000-0005-0000-0000-00004C630000}"/>
    <cellStyle name="Moneda 5 3 7 10" xfId="25634" xr:uid="{00000000-0005-0000-0000-00004D630000}"/>
    <cellStyle name="Moneda 5 3 7 11" xfId="21936" xr:uid="{00000000-0005-0000-0000-00004E630000}"/>
    <cellStyle name="Moneda 5 3 7 2" xfId="13378" xr:uid="{00000000-0005-0000-0000-00004F630000}"/>
    <cellStyle name="Moneda 5 3 7 2 2" xfId="26569" xr:uid="{00000000-0005-0000-0000-000050630000}"/>
    <cellStyle name="Moneda 5 3 7 3" xfId="14427" xr:uid="{00000000-0005-0000-0000-000051630000}"/>
    <cellStyle name="Moneda 5 3 7 3 2" xfId="27618" xr:uid="{00000000-0005-0000-0000-000052630000}"/>
    <cellStyle name="Moneda 5 3 7 4" xfId="15483" xr:uid="{00000000-0005-0000-0000-000053630000}"/>
    <cellStyle name="Moneda 5 3 7 4 2" xfId="28674" xr:uid="{00000000-0005-0000-0000-000054630000}"/>
    <cellStyle name="Moneda 5 3 7 5" xfId="16539" xr:uid="{00000000-0005-0000-0000-000055630000}"/>
    <cellStyle name="Moneda 5 3 7 5 2" xfId="29730" xr:uid="{00000000-0005-0000-0000-000056630000}"/>
    <cellStyle name="Moneda 5 3 7 6" xfId="17820" xr:uid="{00000000-0005-0000-0000-000057630000}"/>
    <cellStyle name="Moneda 5 3 7 6 2" xfId="31011" xr:uid="{00000000-0005-0000-0000-000058630000}"/>
    <cellStyle name="Moneda 5 3 7 7" xfId="19106" xr:uid="{00000000-0005-0000-0000-000059630000}"/>
    <cellStyle name="Moneda 5 3 7 7 2" xfId="32297" xr:uid="{00000000-0005-0000-0000-00005A630000}"/>
    <cellStyle name="Moneda 5 3 7 8" xfId="20410" xr:uid="{00000000-0005-0000-0000-00005B630000}"/>
    <cellStyle name="Moneda 5 3 7 8 2" xfId="33599" xr:uid="{00000000-0005-0000-0000-00005C630000}"/>
    <cellStyle name="Moneda 5 3 7 9" xfId="35124" xr:uid="{00000000-0005-0000-0000-00005D630000}"/>
    <cellStyle name="Moneda 5 3 8" xfId="12556" xr:uid="{00000000-0005-0000-0000-00005E630000}"/>
    <cellStyle name="Moneda 5 3 8 10" xfId="25748" xr:uid="{00000000-0005-0000-0000-00005F630000}"/>
    <cellStyle name="Moneda 5 3 8 11" xfId="22050" xr:uid="{00000000-0005-0000-0000-000060630000}"/>
    <cellStyle name="Moneda 5 3 8 2" xfId="13492" xr:uid="{00000000-0005-0000-0000-000061630000}"/>
    <cellStyle name="Moneda 5 3 8 2 2" xfId="26683" xr:uid="{00000000-0005-0000-0000-000062630000}"/>
    <cellStyle name="Moneda 5 3 8 3" xfId="14541" xr:uid="{00000000-0005-0000-0000-000063630000}"/>
    <cellStyle name="Moneda 5 3 8 3 2" xfId="27732" xr:uid="{00000000-0005-0000-0000-000064630000}"/>
    <cellStyle name="Moneda 5 3 8 4" xfId="15597" xr:uid="{00000000-0005-0000-0000-000065630000}"/>
    <cellStyle name="Moneda 5 3 8 4 2" xfId="28788" xr:uid="{00000000-0005-0000-0000-000066630000}"/>
    <cellStyle name="Moneda 5 3 8 5" xfId="16653" xr:uid="{00000000-0005-0000-0000-000067630000}"/>
    <cellStyle name="Moneda 5 3 8 5 2" xfId="29844" xr:uid="{00000000-0005-0000-0000-000068630000}"/>
    <cellStyle name="Moneda 5 3 8 6" xfId="17934" xr:uid="{00000000-0005-0000-0000-000069630000}"/>
    <cellStyle name="Moneda 5 3 8 6 2" xfId="31125" xr:uid="{00000000-0005-0000-0000-00006A630000}"/>
    <cellStyle name="Moneda 5 3 8 7" xfId="19220" xr:uid="{00000000-0005-0000-0000-00006B630000}"/>
    <cellStyle name="Moneda 5 3 8 7 2" xfId="32411" xr:uid="{00000000-0005-0000-0000-00006C630000}"/>
    <cellStyle name="Moneda 5 3 8 8" xfId="20524" xr:uid="{00000000-0005-0000-0000-00006D630000}"/>
    <cellStyle name="Moneda 5 3 8 8 2" xfId="33713" xr:uid="{00000000-0005-0000-0000-00006E630000}"/>
    <cellStyle name="Moneda 5 3 8 9" xfId="35238" xr:uid="{00000000-0005-0000-0000-00006F630000}"/>
    <cellStyle name="Moneda 5 3 9" xfId="13643" xr:uid="{00000000-0005-0000-0000-000070630000}"/>
    <cellStyle name="Moneda 5 3 9 10" xfId="22201" xr:uid="{00000000-0005-0000-0000-000071630000}"/>
    <cellStyle name="Moneda 5 3 9 2" xfId="14692" xr:uid="{00000000-0005-0000-0000-000072630000}"/>
    <cellStyle name="Moneda 5 3 9 2 2" xfId="27883" xr:uid="{00000000-0005-0000-0000-000073630000}"/>
    <cellStyle name="Moneda 5 3 9 3" xfId="15748" xr:uid="{00000000-0005-0000-0000-000074630000}"/>
    <cellStyle name="Moneda 5 3 9 3 2" xfId="28939" xr:uid="{00000000-0005-0000-0000-000075630000}"/>
    <cellStyle name="Moneda 5 3 9 4" xfId="16804" xr:uid="{00000000-0005-0000-0000-000076630000}"/>
    <cellStyle name="Moneda 5 3 9 4 2" xfId="29995" xr:uid="{00000000-0005-0000-0000-000077630000}"/>
    <cellStyle name="Moneda 5 3 9 5" xfId="18085" xr:uid="{00000000-0005-0000-0000-000078630000}"/>
    <cellStyle name="Moneda 5 3 9 5 2" xfId="31276" xr:uid="{00000000-0005-0000-0000-000079630000}"/>
    <cellStyle name="Moneda 5 3 9 6" xfId="19371" xr:uid="{00000000-0005-0000-0000-00007A630000}"/>
    <cellStyle name="Moneda 5 3 9 6 2" xfId="32562" xr:uid="{00000000-0005-0000-0000-00007B630000}"/>
    <cellStyle name="Moneda 5 3 9 7" xfId="20675" xr:uid="{00000000-0005-0000-0000-00007C630000}"/>
    <cellStyle name="Moneda 5 3 9 7 2" xfId="33864" xr:uid="{00000000-0005-0000-0000-00007D630000}"/>
    <cellStyle name="Moneda 5 3 9 8" xfId="35389" xr:uid="{00000000-0005-0000-0000-00007E630000}"/>
    <cellStyle name="Moneda 5 3 9 9" xfId="26834" xr:uid="{00000000-0005-0000-0000-00007F630000}"/>
    <cellStyle name="Moneda 5 4" xfId="12017" xr:uid="{00000000-0005-0000-0000-000080630000}"/>
    <cellStyle name="Moneda 5 4 10" xfId="15063" xr:uid="{00000000-0005-0000-0000-000081630000}"/>
    <cellStyle name="Moneda 5 4 10 2" xfId="36043" xr:uid="{00000000-0005-0000-0000-000082630000}"/>
    <cellStyle name="Moneda 5 4 10 3" xfId="28254" xr:uid="{00000000-0005-0000-0000-000083630000}"/>
    <cellStyle name="Moneda 5 4 10 4" xfId="22855" xr:uid="{00000000-0005-0000-0000-000084630000}"/>
    <cellStyle name="Moneda 5 4 11" xfId="16119" xr:uid="{00000000-0005-0000-0000-000085630000}"/>
    <cellStyle name="Moneda 5 4 11 2" xfId="36273" xr:uid="{00000000-0005-0000-0000-000086630000}"/>
    <cellStyle name="Moneda 5 4 11 3" xfId="29310" xr:uid="{00000000-0005-0000-0000-000087630000}"/>
    <cellStyle name="Moneda 5 4 11 4" xfId="23085" xr:uid="{00000000-0005-0000-0000-000088630000}"/>
    <cellStyle name="Moneda 5 4 12" xfId="17400" xr:uid="{00000000-0005-0000-0000-000089630000}"/>
    <cellStyle name="Moneda 5 4 12 2" xfId="36528" xr:uid="{00000000-0005-0000-0000-00008A630000}"/>
    <cellStyle name="Moneda 5 4 12 3" xfId="30591" xr:uid="{00000000-0005-0000-0000-00008B630000}"/>
    <cellStyle name="Moneda 5 4 12 4" xfId="23349" xr:uid="{00000000-0005-0000-0000-00008C630000}"/>
    <cellStyle name="Moneda 5 4 13" xfId="18686" xr:uid="{00000000-0005-0000-0000-00008D630000}"/>
    <cellStyle name="Moneda 5 4 13 2" xfId="36783" xr:uid="{00000000-0005-0000-0000-00008E630000}"/>
    <cellStyle name="Moneda 5 4 13 3" xfId="31877" xr:uid="{00000000-0005-0000-0000-00008F630000}"/>
    <cellStyle name="Moneda 5 4 13 4" xfId="23604" xr:uid="{00000000-0005-0000-0000-000090630000}"/>
    <cellStyle name="Moneda 5 4 14" xfId="19990" xr:uid="{00000000-0005-0000-0000-000091630000}"/>
    <cellStyle name="Moneda 5 4 14 2" xfId="37012" xr:uid="{00000000-0005-0000-0000-000092630000}"/>
    <cellStyle name="Moneda 5 4 14 3" xfId="33179" xr:uid="{00000000-0005-0000-0000-000093630000}"/>
    <cellStyle name="Moneda 5 4 14 4" xfId="23833" xr:uid="{00000000-0005-0000-0000-000094630000}"/>
    <cellStyle name="Moneda 5 4 15" xfId="24062" xr:uid="{00000000-0005-0000-0000-000095630000}"/>
    <cellStyle name="Moneda 5 4 15 2" xfId="37241" xr:uid="{00000000-0005-0000-0000-000096630000}"/>
    <cellStyle name="Moneda 5 4 16" xfId="24291" xr:uid="{00000000-0005-0000-0000-000097630000}"/>
    <cellStyle name="Moneda 5 4 16 2" xfId="37470" xr:uid="{00000000-0005-0000-0000-000098630000}"/>
    <cellStyle name="Moneda 5 4 17" xfId="24542" xr:uid="{00000000-0005-0000-0000-000099630000}"/>
    <cellStyle name="Moneda 5 4 17 2" xfId="37721" xr:uid="{00000000-0005-0000-0000-00009A630000}"/>
    <cellStyle name="Moneda 5 4 18" xfId="34704" xr:uid="{00000000-0005-0000-0000-00009B630000}"/>
    <cellStyle name="Moneda 5 4 19" xfId="25209" xr:uid="{00000000-0005-0000-0000-00009C630000}"/>
    <cellStyle name="Moneda 5 4 2" xfId="12124" xr:uid="{00000000-0005-0000-0000-00009D630000}"/>
    <cellStyle name="Moneda 5 4 2 10" xfId="24400" xr:uid="{00000000-0005-0000-0000-00009E630000}"/>
    <cellStyle name="Moneda 5 4 2 10 2" xfId="37579" xr:uid="{00000000-0005-0000-0000-00009F630000}"/>
    <cellStyle name="Moneda 5 4 2 11" xfId="24651" xr:uid="{00000000-0005-0000-0000-0000A0630000}"/>
    <cellStyle name="Moneda 5 4 2 11 2" xfId="37830" xr:uid="{00000000-0005-0000-0000-0000A1630000}"/>
    <cellStyle name="Moneda 5 4 2 12" xfId="34810" xr:uid="{00000000-0005-0000-0000-0000A2630000}"/>
    <cellStyle name="Moneda 5 4 2 13" xfId="25316" xr:uid="{00000000-0005-0000-0000-0000A3630000}"/>
    <cellStyle name="Moneda 5 4 2 14" xfId="21622" xr:uid="{00000000-0005-0000-0000-0000A4630000}"/>
    <cellStyle name="Moneda 5 4 2 2" xfId="13064" xr:uid="{00000000-0005-0000-0000-0000A5630000}"/>
    <cellStyle name="Moneda 5 4 2 2 2" xfId="17083" xr:uid="{00000000-0005-0000-0000-0000A6630000}"/>
    <cellStyle name="Moneda 5 4 2 2 2 2" xfId="30274" xr:uid="{00000000-0005-0000-0000-0000A7630000}"/>
    <cellStyle name="Moneda 5 4 2 2 3" xfId="18363" xr:uid="{00000000-0005-0000-0000-0000A8630000}"/>
    <cellStyle name="Moneda 5 4 2 2 3 2" xfId="31554" xr:uid="{00000000-0005-0000-0000-0000A9630000}"/>
    <cellStyle name="Moneda 5 4 2 2 4" xfId="19649" xr:uid="{00000000-0005-0000-0000-0000AA630000}"/>
    <cellStyle name="Moneda 5 4 2 2 4 2" xfId="32840" xr:uid="{00000000-0005-0000-0000-0000AB630000}"/>
    <cellStyle name="Moneda 5 4 2 2 5" xfId="20953" xr:uid="{00000000-0005-0000-0000-0000AC630000}"/>
    <cellStyle name="Moneda 5 4 2 2 5 2" xfId="34142" xr:uid="{00000000-0005-0000-0000-0000AD630000}"/>
    <cellStyle name="Moneda 5 4 2 2 6" xfId="35667" xr:uid="{00000000-0005-0000-0000-0000AE630000}"/>
    <cellStyle name="Moneda 5 4 2 2 7" xfId="26255" xr:uid="{00000000-0005-0000-0000-0000AF630000}"/>
    <cellStyle name="Moneda 5 4 2 2 8" xfId="22479" xr:uid="{00000000-0005-0000-0000-0000B0630000}"/>
    <cellStyle name="Moneda 5 4 2 3" xfId="14113" xr:uid="{00000000-0005-0000-0000-0000B1630000}"/>
    <cellStyle name="Moneda 5 4 2 3 2" xfId="21198" xr:uid="{00000000-0005-0000-0000-0000B2630000}"/>
    <cellStyle name="Moneda 5 4 2 3 2 2" xfId="34387" xr:uid="{00000000-0005-0000-0000-0000B3630000}"/>
    <cellStyle name="Moneda 5 4 2 3 3" xfId="35912" xr:uid="{00000000-0005-0000-0000-0000B4630000}"/>
    <cellStyle name="Moneda 5 4 2 3 4" xfId="27304" xr:uid="{00000000-0005-0000-0000-0000B5630000}"/>
    <cellStyle name="Moneda 5 4 2 3 5" xfId="22724" xr:uid="{00000000-0005-0000-0000-0000B6630000}"/>
    <cellStyle name="Moneda 5 4 2 4" xfId="15169" xr:uid="{00000000-0005-0000-0000-0000B7630000}"/>
    <cellStyle name="Moneda 5 4 2 4 2" xfId="36152" xr:uid="{00000000-0005-0000-0000-0000B8630000}"/>
    <cellStyle name="Moneda 5 4 2 4 3" xfId="28360" xr:uid="{00000000-0005-0000-0000-0000B9630000}"/>
    <cellStyle name="Moneda 5 4 2 4 4" xfId="22964" xr:uid="{00000000-0005-0000-0000-0000BA630000}"/>
    <cellStyle name="Moneda 5 4 2 5" xfId="16225" xr:uid="{00000000-0005-0000-0000-0000BB630000}"/>
    <cellStyle name="Moneda 5 4 2 5 2" xfId="36382" xr:uid="{00000000-0005-0000-0000-0000BC630000}"/>
    <cellStyle name="Moneda 5 4 2 5 3" xfId="29416" xr:uid="{00000000-0005-0000-0000-0000BD630000}"/>
    <cellStyle name="Moneda 5 4 2 5 4" xfId="23194" xr:uid="{00000000-0005-0000-0000-0000BE630000}"/>
    <cellStyle name="Moneda 5 4 2 6" xfId="17506" xr:uid="{00000000-0005-0000-0000-0000BF630000}"/>
    <cellStyle name="Moneda 5 4 2 6 2" xfId="36637" xr:uid="{00000000-0005-0000-0000-0000C0630000}"/>
    <cellStyle name="Moneda 5 4 2 6 3" xfId="30697" xr:uid="{00000000-0005-0000-0000-0000C1630000}"/>
    <cellStyle name="Moneda 5 4 2 6 4" xfId="23458" xr:uid="{00000000-0005-0000-0000-0000C2630000}"/>
    <cellStyle name="Moneda 5 4 2 7" xfId="18792" xr:uid="{00000000-0005-0000-0000-0000C3630000}"/>
    <cellStyle name="Moneda 5 4 2 7 2" xfId="36892" xr:uid="{00000000-0005-0000-0000-0000C4630000}"/>
    <cellStyle name="Moneda 5 4 2 7 3" xfId="31983" xr:uid="{00000000-0005-0000-0000-0000C5630000}"/>
    <cellStyle name="Moneda 5 4 2 7 4" xfId="23713" xr:uid="{00000000-0005-0000-0000-0000C6630000}"/>
    <cellStyle name="Moneda 5 4 2 8" xfId="20096" xr:uid="{00000000-0005-0000-0000-0000C7630000}"/>
    <cellStyle name="Moneda 5 4 2 8 2" xfId="37121" xr:uid="{00000000-0005-0000-0000-0000C8630000}"/>
    <cellStyle name="Moneda 5 4 2 8 3" xfId="33285" xr:uid="{00000000-0005-0000-0000-0000C9630000}"/>
    <cellStyle name="Moneda 5 4 2 8 4" xfId="23942" xr:uid="{00000000-0005-0000-0000-0000CA630000}"/>
    <cellStyle name="Moneda 5 4 2 9" xfId="24171" xr:uid="{00000000-0005-0000-0000-0000CB630000}"/>
    <cellStyle name="Moneda 5 4 2 9 2" xfId="37350" xr:uid="{00000000-0005-0000-0000-0000CC630000}"/>
    <cellStyle name="Moneda 5 4 20" xfId="21516" xr:uid="{00000000-0005-0000-0000-0000CD630000}"/>
    <cellStyle name="Moneda 5 4 3" xfId="12220" xr:uid="{00000000-0005-0000-0000-0000CE630000}"/>
    <cellStyle name="Moneda 5 4 3 10" xfId="25412" xr:uid="{00000000-0005-0000-0000-0000CF630000}"/>
    <cellStyle name="Moneda 5 4 3 11" xfId="21718" xr:uid="{00000000-0005-0000-0000-0000D0630000}"/>
    <cellStyle name="Moneda 5 4 3 2" xfId="13160" xr:uid="{00000000-0005-0000-0000-0000D1630000}"/>
    <cellStyle name="Moneda 5 4 3 2 2" xfId="26351" xr:uid="{00000000-0005-0000-0000-0000D2630000}"/>
    <cellStyle name="Moneda 5 4 3 3" xfId="14209" xr:uid="{00000000-0005-0000-0000-0000D3630000}"/>
    <cellStyle name="Moneda 5 4 3 3 2" xfId="27400" xr:uid="{00000000-0005-0000-0000-0000D4630000}"/>
    <cellStyle name="Moneda 5 4 3 4" xfId="15265" xr:uid="{00000000-0005-0000-0000-0000D5630000}"/>
    <cellStyle name="Moneda 5 4 3 4 2" xfId="28456" xr:uid="{00000000-0005-0000-0000-0000D6630000}"/>
    <cellStyle name="Moneda 5 4 3 5" xfId="16321" xr:uid="{00000000-0005-0000-0000-0000D7630000}"/>
    <cellStyle name="Moneda 5 4 3 5 2" xfId="29512" xr:uid="{00000000-0005-0000-0000-0000D8630000}"/>
    <cellStyle name="Moneda 5 4 3 6" xfId="17602" xr:uid="{00000000-0005-0000-0000-0000D9630000}"/>
    <cellStyle name="Moneda 5 4 3 6 2" xfId="30793" xr:uid="{00000000-0005-0000-0000-0000DA630000}"/>
    <cellStyle name="Moneda 5 4 3 7" xfId="18888" xr:uid="{00000000-0005-0000-0000-0000DB630000}"/>
    <cellStyle name="Moneda 5 4 3 7 2" xfId="32079" xr:uid="{00000000-0005-0000-0000-0000DC630000}"/>
    <cellStyle name="Moneda 5 4 3 8" xfId="20192" xr:uid="{00000000-0005-0000-0000-0000DD630000}"/>
    <cellStyle name="Moneda 5 4 3 8 2" xfId="33381" xr:uid="{00000000-0005-0000-0000-0000DE630000}"/>
    <cellStyle name="Moneda 5 4 3 9" xfId="34906" xr:uid="{00000000-0005-0000-0000-0000DF630000}"/>
    <cellStyle name="Moneda 5 4 4" xfId="12325" xr:uid="{00000000-0005-0000-0000-0000E0630000}"/>
    <cellStyle name="Moneda 5 4 4 10" xfId="25517" xr:uid="{00000000-0005-0000-0000-0000E1630000}"/>
    <cellStyle name="Moneda 5 4 4 11" xfId="21823" xr:uid="{00000000-0005-0000-0000-0000E2630000}"/>
    <cellStyle name="Moneda 5 4 4 2" xfId="13265" xr:uid="{00000000-0005-0000-0000-0000E3630000}"/>
    <cellStyle name="Moneda 5 4 4 2 2" xfId="26456" xr:uid="{00000000-0005-0000-0000-0000E4630000}"/>
    <cellStyle name="Moneda 5 4 4 3" xfId="14314" xr:uid="{00000000-0005-0000-0000-0000E5630000}"/>
    <cellStyle name="Moneda 5 4 4 3 2" xfId="27505" xr:uid="{00000000-0005-0000-0000-0000E6630000}"/>
    <cellStyle name="Moneda 5 4 4 4" xfId="15370" xr:uid="{00000000-0005-0000-0000-0000E7630000}"/>
    <cellStyle name="Moneda 5 4 4 4 2" xfId="28561" xr:uid="{00000000-0005-0000-0000-0000E8630000}"/>
    <cellStyle name="Moneda 5 4 4 5" xfId="16426" xr:uid="{00000000-0005-0000-0000-0000E9630000}"/>
    <cellStyle name="Moneda 5 4 4 5 2" xfId="29617" xr:uid="{00000000-0005-0000-0000-0000EA630000}"/>
    <cellStyle name="Moneda 5 4 4 6" xfId="17707" xr:uid="{00000000-0005-0000-0000-0000EB630000}"/>
    <cellStyle name="Moneda 5 4 4 6 2" xfId="30898" xr:uid="{00000000-0005-0000-0000-0000EC630000}"/>
    <cellStyle name="Moneda 5 4 4 7" xfId="18993" xr:uid="{00000000-0005-0000-0000-0000ED630000}"/>
    <cellStyle name="Moneda 5 4 4 7 2" xfId="32184" xr:uid="{00000000-0005-0000-0000-0000EE630000}"/>
    <cellStyle name="Moneda 5 4 4 8" xfId="20297" xr:uid="{00000000-0005-0000-0000-0000EF630000}"/>
    <cellStyle name="Moneda 5 4 4 8 2" xfId="33486" xr:uid="{00000000-0005-0000-0000-0000F0630000}"/>
    <cellStyle name="Moneda 5 4 4 9" xfId="35011" xr:uid="{00000000-0005-0000-0000-0000F1630000}"/>
    <cellStyle name="Moneda 5 4 5" xfId="12490" xr:uid="{00000000-0005-0000-0000-0000F2630000}"/>
    <cellStyle name="Moneda 5 4 5 10" xfId="25682" xr:uid="{00000000-0005-0000-0000-0000F3630000}"/>
    <cellStyle name="Moneda 5 4 5 11" xfId="21984" xr:uid="{00000000-0005-0000-0000-0000F4630000}"/>
    <cellStyle name="Moneda 5 4 5 2" xfId="13426" xr:uid="{00000000-0005-0000-0000-0000F5630000}"/>
    <cellStyle name="Moneda 5 4 5 2 2" xfId="26617" xr:uid="{00000000-0005-0000-0000-0000F6630000}"/>
    <cellStyle name="Moneda 5 4 5 3" xfId="14475" xr:uid="{00000000-0005-0000-0000-0000F7630000}"/>
    <cellStyle name="Moneda 5 4 5 3 2" xfId="27666" xr:uid="{00000000-0005-0000-0000-0000F8630000}"/>
    <cellStyle name="Moneda 5 4 5 4" xfId="15531" xr:uid="{00000000-0005-0000-0000-0000F9630000}"/>
    <cellStyle name="Moneda 5 4 5 4 2" xfId="28722" xr:uid="{00000000-0005-0000-0000-0000FA630000}"/>
    <cellStyle name="Moneda 5 4 5 5" xfId="16587" xr:uid="{00000000-0005-0000-0000-0000FB630000}"/>
    <cellStyle name="Moneda 5 4 5 5 2" xfId="29778" xr:uid="{00000000-0005-0000-0000-0000FC630000}"/>
    <cellStyle name="Moneda 5 4 5 6" xfId="17868" xr:uid="{00000000-0005-0000-0000-0000FD630000}"/>
    <cellStyle name="Moneda 5 4 5 6 2" xfId="31059" xr:uid="{00000000-0005-0000-0000-0000FE630000}"/>
    <cellStyle name="Moneda 5 4 5 7" xfId="19154" xr:uid="{00000000-0005-0000-0000-0000FF630000}"/>
    <cellStyle name="Moneda 5 4 5 7 2" xfId="32345" xr:uid="{00000000-0005-0000-0000-000000640000}"/>
    <cellStyle name="Moneda 5 4 5 8" xfId="20458" xr:uid="{00000000-0005-0000-0000-000001640000}"/>
    <cellStyle name="Moneda 5 4 5 8 2" xfId="33647" xr:uid="{00000000-0005-0000-0000-000002640000}"/>
    <cellStyle name="Moneda 5 4 5 9" xfId="35172" xr:uid="{00000000-0005-0000-0000-000003640000}"/>
    <cellStyle name="Moneda 5 4 6" xfId="12604" xr:uid="{00000000-0005-0000-0000-000004640000}"/>
    <cellStyle name="Moneda 5 4 6 10" xfId="25796" xr:uid="{00000000-0005-0000-0000-000005640000}"/>
    <cellStyle name="Moneda 5 4 6 11" xfId="22098" xr:uid="{00000000-0005-0000-0000-000006640000}"/>
    <cellStyle name="Moneda 5 4 6 2" xfId="13540" xr:uid="{00000000-0005-0000-0000-000007640000}"/>
    <cellStyle name="Moneda 5 4 6 2 2" xfId="26731" xr:uid="{00000000-0005-0000-0000-000008640000}"/>
    <cellStyle name="Moneda 5 4 6 3" xfId="14589" xr:uid="{00000000-0005-0000-0000-000009640000}"/>
    <cellStyle name="Moneda 5 4 6 3 2" xfId="27780" xr:uid="{00000000-0005-0000-0000-00000A640000}"/>
    <cellStyle name="Moneda 5 4 6 4" xfId="15645" xr:uid="{00000000-0005-0000-0000-00000B640000}"/>
    <cellStyle name="Moneda 5 4 6 4 2" xfId="28836" xr:uid="{00000000-0005-0000-0000-00000C640000}"/>
    <cellStyle name="Moneda 5 4 6 5" xfId="16701" xr:uid="{00000000-0005-0000-0000-00000D640000}"/>
    <cellStyle name="Moneda 5 4 6 5 2" xfId="29892" xr:uid="{00000000-0005-0000-0000-00000E640000}"/>
    <cellStyle name="Moneda 5 4 6 6" xfId="17982" xr:uid="{00000000-0005-0000-0000-00000F640000}"/>
    <cellStyle name="Moneda 5 4 6 6 2" xfId="31173" xr:uid="{00000000-0005-0000-0000-000010640000}"/>
    <cellStyle name="Moneda 5 4 6 7" xfId="19268" xr:uid="{00000000-0005-0000-0000-000011640000}"/>
    <cellStyle name="Moneda 5 4 6 7 2" xfId="32459" xr:uid="{00000000-0005-0000-0000-000012640000}"/>
    <cellStyle name="Moneda 5 4 6 8" xfId="20572" xr:uid="{00000000-0005-0000-0000-000013640000}"/>
    <cellStyle name="Moneda 5 4 6 8 2" xfId="33761" xr:uid="{00000000-0005-0000-0000-000014640000}"/>
    <cellStyle name="Moneda 5 4 6 9" xfId="35286" xr:uid="{00000000-0005-0000-0000-000015640000}"/>
    <cellStyle name="Moneda 5 4 7" xfId="13691" xr:uid="{00000000-0005-0000-0000-000016640000}"/>
    <cellStyle name="Moneda 5 4 7 10" xfId="22249" xr:uid="{00000000-0005-0000-0000-000017640000}"/>
    <cellStyle name="Moneda 5 4 7 2" xfId="14740" xr:uid="{00000000-0005-0000-0000-000018640000}"/>
    <cellStyle name="Moneda 5 4 7 2 2" xfId="27931" xr:uid="{00000000-0005-0000-0000-000019640000}"/>
    <cellStyle name="Moneda 5 4 7 3" xfId="15796" xr:uid="{00000000-0005-0000-0000-00001A640000}"/>
    <cellStyle name="Moneda 5 4 7 3 2" xfId="28987" xr:uid="{00000000-0005-0000-0000-00001B640000}"/>
    <cellStyle name="Moneda 5 4 7 4" xfId="16852" xr:uid="{00000000-0005-0000-0000-00001C640000}"/>
    <cellStyle name="Moneda 5 4 7 4 2" xfId="30043" xr:uid="{00000000-0005-0000-0000-00001D640000}"/>
    <cellStyle name="Moneda 5 4 7 5" xfId="18133" xr:uid="{00000000-0005-0000-0000-00001E640000}"/>
    <cellStyle name="Moneda 5 4 7 5 2" xfId="31324" xr:uid="{00000000-0005-0000-0000-00001F640000}"/>
    <cellStyle name="Moneda 5 4 7 6" xfId="19419" xr:uid="{00000000-0005-0000-0000-000020640000}"/>
    <cellStyle name="Moneda 5 4 7 6 2" xfId="32610" xr:uid="{00000000-0005-0000-0000-000021640000}"/>
    <cellStyle name="Moneda 5 4 7 7" xfId="20723" xr:uid="{00000000-0005-0000-0000-000022640000}"/>
    <cellStyle name="Moneda 5 4 7 7 2" xfId="33912" xr:uid="{00000000-0005-0000-0000-000023640000}"/>
    <cellStyle name="Moneda 5 4 7 8" xfId="35437" xr:uid="{00000000-0005-0000-0000-000024640000}"/>
    <cellStyle name="Moneda 5 4 7 9" xfId="26882" xr:uid="{00000000-0005-0000-0000-000025640000}"/>
    <cellStyle name="Moneda 5 4 8" xfId="12958" xr:uid="{00000000-0005-0000-0000-000026640000}"/>
    <cellStyle name="Moneda 5 4 8 2" xfId="16974" xr:uid="{00000000-0005-0000-0000-000027640000}"/>
    <cellStyle name="Moneda 5 4 8 2 2" xfId="30165" xr:uid="{00000000-0005-0000-0000-000028640000}"/>
    <cellStyle name="Moneda 5 4 8 3" xfId="18254" xr:uid="{00000000-0005-0000-0000-000029640000}"/>
    <cellStyle name="Moneda 5 4 8 3 2" xfId="31445" xr:uid="{00000000-0005-0000-0000-00002A640000}"/>
    <cellStyle name="Moneda 5 4 8 4" xfId="19540" xr:uid="{00000000-0005-0000-0000-00002B640000}"/>
    <cellStyle name="Moneda 5 4 8 4 2" xfId="32731" xr:uid="{00000000-0005-0000-0000-00002C640000}"/>
    <cellStyle name="Moneda 5 4 8 5" xfId="20844" xr:uid="{00000000-0005-0000-0000-00002D640000}"/>
    <cellStyle name="Moneda 5 4 8 5 2" xfId="34033" xr:uid="{00000000-0005-0000-0000-00002E640000}"/>
    <cellStyle name="Moneda 5 4 8 6" xfId="35558" xr:uid="{00000000-0005-0000-0000-00002F640000}"/>
    <cellStyle name="Moneda 5 4 8 7" xfId="26149" xr:uid="{00000000-0005-0000-0000-000030640000}"/>
    <cellStyle name="Moneda 5 4 8 8" xfId="22370" xr:uid="{00000000-0005-0000-0000-000031640000}"/>
    <cellStyle name="Moneda 5 4 9" xfId="14007" xr:uid="{00000000-0005-0000-0000-000032640000}"/>
    <cellStyle name="Moneda 5 4 9 2" xfId="21089" xr:uid="{00000000-0005-0000-0000-000033640000}"/>
    <cellStyle name="Moneda 5 4 9 2 2" xfId="34278" xr:uid="{00000000-0005-0000-0000-000034640000}"/>
    <cellStyle name="Moneda 5 4 9 3" xfId="35803" xr:uid="{00000000-0005-0000-0000-000035640000}"/>
    <cellStyle name="Moneda 5 4 9 4" xfId="27198" xr:uid="{00000000-0005-0000-0000-000036640000}"/>
    <cellStyle name="Moneda 5 4 9 5" xfId="22615" xr:uid="{00000000-0005-0000-0000-000037640000}"/>
    <cellStyle name="Moneda 5 5" xfId="11985" xr:uid="{00000000-0005-0000-0000-000038640000}"/>
    <cellStyle name="Moneda 5 5 10" xfId="15031" xr:uid="{00000000-0005-0000-0000-000039640000}"/>
    <cellStyle name="Moneda 5 5 10 2" xfId="36011" xr:uid="{00000000-0005-0000-0000-00003A640000}"/>
    <cellStyle name="Moneda 5 5 10 3" xfId="28222" xr:uid="{00000000-0005-0000-0000-00003B640000}"/>
    <cellStyle name="Moneda 5 5 10 4" xfId="22823" xr:uid="{00000000-0005-0000-0000-00003C640000}"/>
    <cellStyle name="Moneda 5 5 11" xfId="16087" xr:uid="{00000000-0005-0000-0000-00003D640000}"/>
    <cellStyle name="Moneda 5 5 11 2" xfId="36241" xr:uid="{00000000-0005-0000-0000-00003E640000}"/>
    <cellStyle name="Moneda 5 5 11 3" xfId="29278" xr:uid="{00000000-0005-0000-0000-00003F640000}"/>
    <cellStyle name="Moneda 5 5 11 4" xfId="23053" xr:uid="{00000000-0005-0000-0000-000040640000}"/>
    <cellStyle name="Moneda 5 5 12" xfId="17368" xr:uid="{00000000-0005-0000-0000-000041640000}"/>
    <cellStyle name="Moneda 5 5 12 2" xfId="36496" xr:uid="{00000000-0005-0000-0000-000042640000}"/>
    <cellStyle name="Moneda 5 5 12 3" xfId="30559" xr:uid="{00000000-0005-0000-0000-000043640000}"/>
    <cellStyle name="Moneda 5 5 12 4" xfId="23317" xr:uid="{00000000-0005-0000-0000-000044640000}"/>
    <cellStyle name="Moneda 5 5 13" xfId="18654" xr:uid="{00000000-0005-0000-0000-000045640000}"/>
    <cellStyle name="Moneda 5 5 13 2" xfId="36751" xr:uid="{00000000-0005-0000-0000-000046640000}"/>
    <cellStyle name="Moneda 5 5 13 3" xfId="31845" xr:uid="{00000000-0005-0000-0000-000047640000}"/>
    <cellStyle name="Moneda 5 5 13 4" xfId="23572" xr:uid="{00000000-0005-0000-0000-000048640000}"/>
    <cellStyle name="Moneda 5 5 14" xfId="19958" xr:uid="{00000000-0005-0000-0000-000049640000}"/>
    <cellStyle name="Moneda 5 5 14 2" xfId="36980" xr:uid="{00000000-0005-0000-0000-00004A640000}"/>
    <cellStyle name="Moneda 5 5 14 3" xfId="33147" xr:uid="{00000000-0005-0000-0000-00004B640000}"/>
    <cellStyle name="Moneda 5 5 14 4" xfId="23801" xr:uid="{00000000-0005-0000-0000-00004C640000}"/>
    <cellStyle name="Moneda 5 5 15" xfId="24030" xr:uid="{00000000-0005-0000-0000-00004D640000}"/>
    <cellStyle name="Moneda 5 5 15 2" xfId="37209" xr:uid="{00000000-0005-0000-0000-00004E640000}"/>
    <cellStyle name="Moneda 5 5 16" xfId="24259" xr:uid="{00000000-0005-0000-0000-00004F640000}"/>
    <cellStyle name="Moneda 5 5 16 2" xfId="37438" xr:uid="{00000000-0005-0000-0000-000050640000}"/>
    <cellStyle name="Moneda 5 5 17" xfId="24510" xr:uid="{00000000-0005-0000-0000-000051640000}"/>
    <cellStyle name="Moneda 5 5 17 2" xfId="37689" xr:uid="{00000000-0005-0000-0000-000052640000}"/>
    <cellStyle name="Moneda 5 5 18" xfId="34672" xr:uid="{00000000-0005-0000-0000-000053640000}"/>
    <cellStyle name="Moneda 5 5 19" xfId="25177" xr:uid="{00000000-0005-0000-0000-000054640000}"/>
    <cellStyle name="Moneda 5 5 2" xfId="12092" xr:uid="{00000000-0005-0000-0000-000055640000}"/>
    <cellStyle name="Moneda 5 5 2 10" xfId="24368" xr:uid="{00000000-0005-0000-0000-000056640000}"/>
    <cellStyle name="Moneda 5 5 2 10 2" xfId="37547" xr:uid="{00000000-0005-0000-0000-000057640000}"/>
    <cellStyle name="Moneda 5 5 2 11" xfId="24619" xr:uid="{00000000-0005-0000-0000-000058640000}"/>
    <cellStyle name="Moneda 5 5 2 11 2" xfId="37798" xr:uid="{00000000-0005-0000-0000-000059640000}"/>
    <cellStyle name="Moneda 5 5 2 12" xfId="34778" xr:uid="{00000000-0005-0000-0000-00005A640000}"/>
    <cellStyle name="Moneda 5 5 2 13" xfId="25284" xr:uid="{00000000-0005-0000-0000-00005B640000}"/>
    <cellStyle name="Moneda 5 5 2 14" xfId="21590" xr:uid="{00000000-0005-0000-0000-00005C640000}"/>
    <cellStyle name="Moneda 5 5 2 2" xfId="13032" xr:uid="{00000000-0005-0000-0000-00005D640000}"/>
    <cellStyle name="Moneda 5 5 2 2 2" xfId="17051" xr:uid="{00000000-0005-0000-0000-00005E640000}"/>
    <cellStyle name="Moneda 5 5 2 2 2 2" xfId="30242" xr:uid="{00000000-0005-0000-0000-00005F640000}"/>
    <cellStyle name="Moneda 5 5 2 2 3" xfId="18331" xr:uid="{00000000-0005-0000-0000-000060640000}"/>
    <cellStyle name="Moneda 5 5 2 2 3 2" xfId="31522" xr:uid="{00000000-0005-0000-0000-000061640000}"/>
    <cellStyle name="Moneda 5 5 2 2 4" xfId="19617" xr:uid="{00000000-0005-0000-0000-000062640000}"/>
    <cellStyle name="Moneda 5 5 2 2 4 2" xfId="32808" xr:uid="{00000000-0005-0000-0000-000063640000}"/>
    <cellStyle name="Moneda 5 5 2 2 5" xfId="20921" xr:uid="{00000000-0005-0000-0000-000064640000}"/>
    <cellStyle name="Moneda 5 5 2 2 5 2" xfId="34110" xr:uid="{00000000-0005-0000-0000-000065640000}"/>
    <cellStyle name="Moneda 5 5 2 2 6" xfId="35635" xr:uid="{00000000-0005-0000-0000-000066640000}"/>
    <cellStyle name="Moneda 5 5 2 2 7" xfId="26223" xr:uid="{00000000-0005-0000-0000-000067640000}"/>
    <cellStyle name="Moneda 5 5 2 2 8" xfId="22447" xr:uid="{00000000-0005-0000-0000-000068640000}"/>
    <cellStyle name="Moneda 5 5 2 3" xfId="14081" xr:uid="{00000000-0005-0000-0000-000069640000}"/>
    <cellStyle name="Moneda 5 5 2 3 2" xfId="21166" xr:uid="{00000000-0005-0000-0000-00006A640000}"/>
    <cellStyle name="Moneda 5 5 2 3 2 2" xfId="34355" xr:uid="{00000000-0005-0000-0000-00006B640000}"/>
    <cellStyle name="Moneda 5 5 2 3 3" xfId="35880" xr:uid="{00000000-0005-0000-0000-00006C640000}"/>
    <cellStyle name="Moneda 5 5 2 3 4" xfId="27272" xr:uid="{00000000-0005-0000-0000-00006D640000}"/>
    <cellStyle name="Moneda 5 5 2 3 5" xfId="22692" xr:uid="{00000000-0005-0000-0000-00006E640000}"/>
    <cellStyle name="Moneda 5 5 2 4" xfId="15137" xr:uid="{00000000-0005-0000-0000-00006F640000}"/>
    <cellStyle name="Moneda 5 5 2 4 2" xfId="36120" xr:uid="{00000000-0005-0000-0000-000070640000}"/>
    <cellStyle name="Moneda 5 5 2 4 3" xfId="28328" xr:uid="{00000000-0005-0000-0000-000071640000}"/>
    <cellStyle name="Moneda 5 5 2 4 4" xfId="22932" xr:uid="{00000000-0005-0000-0000-000072640000}"/>
    <cellStyle name="Moneda 5 5 2 5" xfId="16193" xr:uid="{00000000-0005-0000-0000-000073640000}"/>
    <cellStyle name="Moneda 5 5 2 5 2" xfId="36350" xr:uid="{00000000-0005-0000-0000-000074640000}"/>
    <cellStyle name="Moneda 5 5 2 5 3" xfId="29384" xr:uid="{00000000-0005-0000-0000-000075640000}"/>
    <cellStyle name="Moneda 5 5 2 5 4" xfId="23162" xr:uid="{00000000-0005-0000-0000-000076640000}"/>
    <cellStyle name="Moneda 5 5 2 6" xfId="17474" xr:uid="{00000000-0005-0000-0000-000077640000}"/>
    <cellStyle name="Moneda 5 5 2 6 2" xfId="36605" xr:uid="{00000000-0005-0000-0000-000078640000}"/>
    <cellStyle name="Moneda 5 5 2 6 3" xfId="30665" xr:uid="{00000000-0005-0000-0000-000079640000}"/>
    <cellStyle name="Moneda 5 5 2 6 4" xfId="23426" xr:uid="{00000000-0005-0000-0000-00007A640000}"/>
    <cellStyle name="Moneda 5 5 2 7" xfId="18760" xr:uid="{00000000-0005-0000-0000-00007B640000}"/>
    <cellStyle name="Moneda 5 5 2 7 2" xfId="36860" xr:uid="{00000000-0005-0000-0000-00007C640000}"/>
    <cellStyle name="Moneda 5 5 2 7 3" xfId="31951" xr:uid="{00000000-0005-0000-0000-00007D640000}"/>
    <cellStyle name="Moneda 5 5 2 7 4" xfId="23681" xr:uid="{00000000-0005-0000-0000-00007E640000}"/>
    <cellStyle name="Moneda 5 5 2 8" xfId="20064" xr:uid="{00000000-0005-0000-0000-00007F640000}"/>
    <cellStyle name="Moneda 5 5 2 8 2" xfId="37089" xr:uid="{00000000-0005-0000-0000-000080640000}"/>
    <cellStyle name="Moneda 5 5 2 8 3" xfId="33253" xr:uid="{00000000-0005-0000-0000-000081640000}"/>
    <cellStyle name="Moneda 5 5 2 8 4" xfId="23910" xr:uid="{00000000-0005-0000-0000-000082640000}"/>
    <cellStyle name="Moneda 5 5 2 9" xfId="24139" xr:uid="{00000000-0005-0000-0000-000083640000}"/>
    <cellStyle name="Moneda 5 5 2 9 2" xfId="37318" xr:uid="{00000000-0005-0000-0000-000084640000}"/>
    <cellStyle name="Moneda 5 5 20" xfId="21484" xr:uid="{00000000-0005-0000-0000-000085640000}"/>
    <cellStyle name="Moneda 5 5 3" xfId="12188" xr:uid="{00000000-0005-0000-0000-000086640000}"/>
    <cellStyle name="Moneda 5 5 3 10" xfId="25380" xr:uid="{00000000-0005-0000-0000-000087640000}"/>
    <cellStyle name="Moneda 5 5 3 11" xfId="21686" xr:uid="{00000000-0005-0000-0000-000088640000}"/>
    <cellStyle name="Moneda 5 5 3 2" xfId="13128" xr:uid="{00000000-0005-0000-0000-000089640000}"/>
    <cellStyle name="Moneda 5 5 3 2 2" xfId="26319" xr:uid="{00000000-0005-0000-0000-00008A640000}"/>
    <cellStyle name="Moneda 5 5 3 3" xfId="14177" xr:uid="{00000000-0005-0000-0000-00008B640000}"/>
    <cellStyle name="Moneda 5 5 3 3 2" xfId="27368" xr:uid="{00000000-0005-0000-0000-00008C640000}"/>
    <cellStyle name="Moneda 5 5 3 4" xfId="15233" xr:uid="{00000000-0005-0000-0000-00008D640000}"/>
    <cellStyle name="Moneda 5 5 3 4 2" xfId="28424" xr:uid="{00000000-0005-0000-0000-00008E640000}"/>
    <cellStyle name="Moneda 5 5 3 5" xfId="16289" xr:uid="{00000000-0005-0000-0000-00008F640000}"/>
    <cellStyle name="Moneda 5 5 3 5 2" xfId="29480" xr:uid="{00000000-0005-0000-0000-000090640000}"/>
    <cellStyle name="Moneda 5 5 3 6" xfId="17570" xr:uid="{00000000-0005-0000-0000-000091640000}"/>
    <cellStyle name="Moneda 5 5 3 6 2" xfId="30761" xr:uid="{00000000-0005-0000-0000-000092640000}"/>
    <cellStyle name="Moneda 5 5 3 7" xfId="18856" xr:uid="{00000000-0005-0000-0000-000093640000}"/>
    <cellStyle name="Moneda 5 5 3 7 2" xfId="32047" xr:uid="{00000000-0005-0000-0000-000094640000}"/>
    <cellStyle name="Moneda 5 5 3 8" xfId="20160" xr:uid="{00000000-0005-0000-0000-000095640000}"/>
    <cellStyle name="Moneda 5 5 3 8 2" xfId="33349" xr:uid="{00000000-0005-0000-0000-000096640000}"/>
    <cellStyle name="Moneda 5 5 3 9" xfId="34874" xr:uid="{00000000-0005-0000-0000-000097640000}"/>
    <cellStyle name="Moneda 5 5 4" xfId="12293" xr:uid="{00000000-0005-0000-0000-000098640000}"/>
    <cellStyle name="Moneda 5 5 4 10" xfId="25485" xr:uid="{00000000-0005-0000-0000-000099640000}"/>
    <cellStyle name="Moneda 5 5 4 11" xfId="21791" xr:uid="{00000000-0005-0000-0000-00009A640000}"/>
    <cellStyle name="Moneda 5 5 4 2" xfId="13233" xr:uid="{00000000-0005-0000-0000-00009B640000}"/>
    <cellStyle name="Moneda 5 5 4 2 2" xfId="26424" xr:uid="{00000000-0005-0000-0000-00009C640000}"/>
    <cellStyle name="Moneda 5 5 4 3" xfId="14282" xr:uid="{00000000-0005-0000-0000-00009D640000}"/>
    <cellStyle name="Moneda 5 5 4 3 2" xfId="27473" xr:uid="{00000000-0005-0000-0000-00009E640000}"/>
    <cellStyle name="Moneda 5 5 4 4" xfId="15338" xr:uid="{00000000-0005-0000-0000-00009F640000}"/>
    <cellStyle name="Moneda 5 5 4 4 2" xfId="28529" xr:uid="{00000000-0005-0000-0000-0000A0640000}"/>
    <cellStyle name="Moneda 5 5 4 5" xfId="16394" xr:uid="{00000000-0005-0000-0000-0000A1640000}"/>
    <cellStyle name="Moneda 5 5 4 5 2" xfId="29585" xr:uid="{00000000-0005-0000-0000-0000A2640000}"/>
    <cellStyle name="Moneda 5 5 4 6" xfId="17675" xr:uid="{00000000-0005-0000-0000-0000A3640000}"/>
    <cellStyle name="Moneda 5 5 4 6 2" xfId="30866" xr:uid="{00000000-0005-0000-0000-0000A4640000}"/>
    <cellStyle name="Moneda 5 5 4 7" xfId="18961" xr:uid="{00000000-0005-0000-0000-0000A5640000}"/>
    <cellStyle name="Moneda 5 5 4 7 2" xfId="32152" xr:uid="{00000000-0005-0000-0000-0000A6640000}"/>
    <cellStyle name="Moneda 5 5 4 8" xfId="20265" xr:uid="{00000000-0005-0000-0000-0000A7640000}"/>
    <cellStyle name="Moneda 5 5 4 8 2" xfId="33454" xr:uid="{00000000-0005-0000-0000-0000A8640000}"/>
    <cellStyle name="Moneda 5 5 4 9" xfId="34979" xr:uid="{00000000-0005-0000-0000-0000A9640000}"/>
    <cellStyle name="Moneda 5 5 5" xfId="12458" xr:uid="{00000000-0005-0000-0000-0000AA640000}"/>
    <cellStyle name="Moneda 5 5 5 10" xfId="25650" xr:uid="{00000000-0005-0000-0000-0000AB640000}"/>
    <cellStyle name="Moneda 5 5 5 11" xfId="21952" xr:uid="{00000000-0005-0000-0000-0000AC640000}"/>
    <cellStyle name="Moneda 5 5 5 2" xfId="13394" xr:uid="{00000000-0005-0000-0000-0000AD640000}"/>
    <cellStyle name="Moneda 5 5 5 2 2" xfId="26585" xr:uid="{00000000-0005-0000-0000-0000AE640000}"/>
    <cellStyle name="Moneda 5 5 5 3" xfId="14443" xr:uid="{00000000-0005-0000-0000-0000AF640000}"/>
    <cellStyle name="Moneda 5 5 5 3 2" xfId="27634" xr:uid="{00000000-0005-0000-0000-0000B0640000}"/>
    <cellStyle name="Moneda 5 5 5 4" xfId="15499" xr:uid="{00000000-0005-0000-0000-0000B1640000}"/>
    <cellStyle name="Moneda 5 5 5 4 2" xfId="28690" xr:uid="{00000000-0005-0000-0000-0000B2640000}"/>
    <cellStyle name="Moneda 5 5 5 5" xfId="16555" xr:uid="{00000000-0005-0000-0000-0000B3640000}"/>
    <cellStyle name="Moneda 5 5 5 5 2" xfId="29746" xr:uid="{00000000-0005-0000-0000-0000B4640000}"/>
    <cellStyle name="Moneda 5 5 5 6" xfId="17836" xr:uid="{00000000-0005-0000-0000-0000B5640000}"/>
    <cellStyle name="Moneda 5 5 5 6 2" xfId="31027" xr:uid="{00000000-0005-0000-0000-0000B6640000}"/>
    <cellStyle name="Moneda 5 5 5 7" xfId="19122" xr:uid="{00000000-0005-0000-0000-0000B7640000}"/>
    <cellStyle name="Moneda 5 5 5 7 2" xfId="32313" xr:uid="{00000000-0005-0000-0000-0000B8640000}"/>
    <cellStyle name="Moneda 5 5 5 8" xfId="20426" xr:uid="{00000000-0005-0000-0000-0000B9640000}"/>
    <cellStyle name="Moneda 5 5 5 8 2" xfId="33615" xr:uid="{00000000-0005-0000-0000-0000BA640000}"/>
    <cellStyle name="Moneda 5 5 5 9" xfId="35140" xr:uid="{00000000-0005-0000-0000-0000BB640000}"/>
    <cellStyle name="Moneda 5 5 6" xfId="12572" xr:uid="{00000000-0005-0000-0000-0000BC640000}"/>
    <cellStyle name="Moneda 5 5 6 10" xfId="25764" xr:uid="{00000000-0005-0000-0000-0000BD640000}"/>
    <cellStyle name="Moneda 5 5 6 11" xfId="22066" xr:uid="{00000000-0005-0000-0000-0000BE640000}"/>
    <cellStyle name="Moneda 5 5 6 2" xfId="13508" xr:uid="{00000000-0005-0000-0000-0000BF640000}"/>
    <cellStyle name="Moneda 5 5 6 2 2" xfId="26699" xr:uid="{00000000-0005-0000-0000-0000C0640000}"/>
    <cellStyle name="Moneda 5 5 6 3" xfId="14557" xr:uid="{00000000-0005-0000-0000-0000C1640000}"/>
    <cellStyle name="Moneda 5 5 6 3 2" xfId="27748" xr:uid="{00000000-0005-0000-0000-0000C2640000}"/>
    <cellStyle name="Moneda 5 5 6 4" xfId="15613" xr:uid="{00000000-0005-0000-0000-0000C3640000}"/>
    <cellStyle name="Moneda 5 5 6 4 2" xfId="28804" xr:uid="{00000000-0005-0000-0000-0000C4640000}"/>
    <cellStyle name="Moneda 5 5 6 5" xfId="16669" xr:uid="{00000000-0005-0000-0000-0000C5640000}"/>
    <cellStyle name="Moneda 5 5 6 5 2" xfId="29860" xr:uid="{00000000-0005-0000-0000-0000C6640000}"/>
    <cellStyle name="Moneda 5 5 6 6" xfId="17950" xr:uid="{00000000-0005-0000-0000-0000C7640000}"/>
    <cellStyle name="Moneda 5 5 6 6 2" xfId="31141" xr:uid="{00000000-0005-0000-0000-0000C8640000}"/>
    <cellStyle name="Moneda 5 5 6 7" xfId="19236" xr:uid="{00000000-0005-0000-0000-0000C9640000}"/>
    <cellStyle name="Moneda 5 5 6 7 2" xfId="32427" xr:uid="{00000000-0005-0000-0000-0000CA640000}"/>
    <cellStyle name="Moneda 5 5 6 8" xfId="20540" xr:uid="{00000000-0005-0000-0000-0000CB640000}"/>
    <cellStyle name="Moneda 5 5 6 8 2" xfId="33729" xr:uid="{00000000-0005-0000-0000-0000CC640000}"/>
    <cellStyle name="Moneda 5 5 6 9" xfId="35254" xr:uid="{00000000-0005-0000-0000-0000CD640000}"/>
    <cellStyle name="Moneda 5 5 7" xfId="13659" xr:uid="{00000000-0005-0000-0000-0000CE640000}"/>
    <cellStyle name="Moneda 5 5 7 10" xfId="22217" xr:uid="{00000000-0005-0000-0000-0000CF640000}"/>
    <cellStyle name="Moneda 5 5 7 2" xfId="14708" xr:uid="{00000000-0005-0000-0000-0000D0640000}"/>
    <cellStyle name="Moneda 5 5 7 2 2" xfId="27899" xr:uid="{00000000-0005-0000-0000-0000D1640000}"/>
    <cellStyle name="Moneda 5 5 7 3" xfId="15764" xr:uid="{00000000-0005-0000-0000-0000D2640000}"/>
    <cellStyle name="Moneda 5 5 7 3 2" xfId="28955" xr:uid="{00000000-0005-0000-0000-0000D3640000}"/>
    <cellStyle name="Moneda 5 5 7 4" xfId="16820" xr:uid="{00000000-0005-0000-0000-0000D4640000}"/>
    <cellStyle name="Moneda 5 5 7 4 2" xfId="30011" xr:uid="{00000000-0005-0000-0000-0000D5640000}"/>
    <cellStyle name="Moneda 5 5 7 5" xfId="18101" xr:uid="{00000000-0005-0000-0000-0000D6640000}"/>
    <cellStyle name="Moneda 5 5 7 5 2" xfId="31292" xr:uid="{00000000-0005-0000-0000-0000D7640000}"/>
    <cellStyle name="Moneda 5 5 7 6" xfId="19387" xr:uid="{00000000-0005-0000-0000-0000D8640000}"/>
    <cellStyle name="Moneda 5 5 7 6 2" xfId="32578" xr:uid="{00000000-0005-0000-0000-0000D9640000}"/>
    <cellStyle name="Moneda 5 5 7 7" xfId="20691" xr:uid="{00000000-0005-0000-0000-0000DA640000}"/>
    <cellStyle name="Moneda 5 5 7 7 2" xfId="33880" xr:uid="{00000000-0005-0000-0000-0000DB640000}"/>
    <cellStyle name="Moneda 5 5 7 8" xfId="35405" xr:uid="{00000000-0005-0000-0000-0000DC640000}"/>
    <cellStyle name="Moneda 5 5 7 9" xfId="26850" xr:uid="{00000000-0005-0000-0000-0000DD640000}"/>
    <cellStyle name="Moneda 5 5 8" xfId="12926" xr:uid="{00000000-0005-0000-0000-0000DE640000}"/>
    <cellStyle name="Moneda 5 5 8 2" xfId="16942" xr:uid="{00000000-0005-0000-0000-0000DF640000}"/>
    <cellStyle name="Moneda 5 5 8 2 2" xfId="30133" xr:uid="{00000000-0005-0000-0000-0000E0640000}"/>
    <cellStyle name="Moneda 5 5 8 3" xfId="18222" xr:uid="{00000000-0005-0000-0000-0000E1640000}"/>
    <cellStyle name="Moneda 5 5 8 3 2" xfId="31413" xr:uid="{00000000-0005-0000-0000-0000E2640000}"/>
    <cellStyle name="Moneda 5 5 8 4" xfId="19508" xr:uid="{00000000-0005-0000-0000-0000E3640000}"/>
    <cellStyle name="Moneda 5 5 8 4 2" xfId="32699" xr:uid="{00000000-0005-0000-0000-0000E4640000}"/>
    <cellStyle name="Moneda 5 5 8 5" xfId="20812" xr:uid="{00000000-0005-0000-0000-0000E5640000}"/>
    <cellStyle name="Moneda 5 5 8 5 2" xfId="34001" xr:uid="{00000000-0005-0000-0000-0000E6640000}"/>
    <cellStyle name="Moneda 5 5 8 6" xfId="35526" xr:uid="{00000000-0005-0000-0000-0000E7640000}"/>
    <cellStyle name="Moneda 5 5 8 7" xfId="26117" xr:uid="{00000000-0005-0000-0000-0000E8640000}"/>
    <cellStyle name="Moneda 5 5 8 8" xfId="22338" xr:uid="{00000000-0005-0000-0000-0000E9640000}"/>
    <cellStyle name="Moneda 5 5 9" xfId="13975" xr:uid="{00000000-0005-0000-0000-0000EA640000}"/>
    <cellStyle name="Moneda 5 5 9 2" xfId="21057" xr:uid="{00000000-0005-0000-0000-0000EB640000}"/>
    <cellStyle name="Moneda 5 5 9 2 2" xfId="34246" xr:uid="{00000000-0005-0000-0000-0000EC640000}"/>
    <cellStyle name="Moneda 5 5 9 3" xfId="35771" xr:uid="{00000000-0005-0000-0000-0000ED640000}"/>
    <cellStyle name="Moneda 5 5 9 4" xfId="27166" xr:uid="{00000000-0005-0000-0000-0000EE640000}"/>
    <cellStyle name="Moneda 5 5 9 5" xfId="22583" xr:uid="{00000000-0005-0000-0000-0000EF640000}"/>
    <cellStyle name="Moneda 5 6" xfId="12060" xr:uid="{00000000-0005-0000-0000-0000F0640000}"/>
    <cellStyle name="Moneda 5 6 10" xfId="18728" xr:uid="{00000000-0005-0000-0000-0000F1640000}"/>
    <cellStyle name="Moneda 5 6 10 2" xfId="36821" xr:uid="{00000000-0005-0000-0000-0000F2640000}"/>
    <cellStyle name="Moneda 5 6 10 3" xfId="31919" xr:uid="{00000000-0005-0000-0000-0000F3640000}"/>
    <cellStyle name="Moneda 5 6 10 4" xfId="23642" xr:uid="{00000000-0005-0000-0000-0000F4640000}"/>
    <cellStyle name="Moneda 5 6 11" xfId="20032" xr:uid="{00000000-0005-0000-0000-0000F5640000}"/>
    <cellStyle name="Moneda 5 6 11 2" xfId="37050" xr:uid="{00000000-0005-0000-0000-0000F6640000}"/>
    <cellStyle name="Moneda 5 6 11 3" xfId="33221" xr:uid="{00000000-0005-0000-0000-0000F7640000}"/>
    <cellStyle name="Moneda 5 6 11 4" xfId="23871" xr:uid="{00000000-0005-0000-0000-0000F8640000}"/>
    <cellStyle name="Moneda 5 6 12" xfId="24100" xr:uid="{00000000-0005-0000-0000-0000F9640000}"/>
    <cellStyle name="Moneda 5 6 12 2" xfId="37279" xr:uid="{00000000-0005-0000-0000-0000FA640000}"/>
    <cellStyle name="Moneda 5 6 13" xfId="24329" xr:uid="{00000000-0005-0000-0000-0000FB640000}"/>
    <cellStyle name="Moneda 5 6 13 2" xfId="37508" xr:uid="{00000000-0005-0000-0000-0000FC640000}"/>
    <cellStyle name="Moneda 5 6 14" xfId="24580" xr:uid="{00000000-0005-0000-0000-0000FD640000}"/>
    <cellStyle name="Moneda 5 6 14 2" xfId="37759" xr:uid="{00000000-0005-0000-0000-0000FE640000}"/>
    <cellStyle name="Moneda 5 6 15" xfId="34746" xr:uid="{00000000-0005-0000-0000-0000FF640000}"/>
    <cellStyle name="Moneda 5 6 16" xfId="25252" xr:uid="{00000000-0005-0000-0000-000000650000}"/>
    <cellStyle name="Moneda 5 6 17" xfId="21558" xr:uid="{00000000-0005-0000-0000-000001650000}"/>
    <cellStyle name="Moneda 5 6 2" xfId="12528" xr:uid="{00000000-0005-0000-0000-000002650000}"/>
    <cellStyle name="Moneda 5 6 2 10" xfId="24438" xr:uid="{00000000-0005-0000-0000-000003650000}"/>
    <cellStyle name="Moneda 5 6 2 10 2" xfId="37617" xr:uid="{00000000-0005-0000-0000-000004650000}"/>
    <cellStyle name="Moneda 5 6 2 11" xfId="24689" xr:uid="{00000000-0005-0000-0000-000005650000}"/>
    <cellStyle name="Moneda 5 6 2 11 2" xfId="37868" xr:uid="{00000000-0005-0000-0000-000006650000}"/>
    <cellStyle name="Moneda 5 6 2 12" xfId="35210" xr:uid="{00000000-0005-0000-0000-000007650000}"/>
    <cellStyle name="Moneda 5 6 2 13" xfId="25720" xr:uid="{00000000-0005-0000-0000-000008650000}"/>
    <cellStyle name="Moneda 5 6 2 14" xfId="22022" xr:uid="{00000000-0005-0000-0000-000009650000}"/>
    <cellStyle name="Moneda 5 6 2 2" xfId="13464" xr:uid="{00000000-0005-0000-0000-00000A650000}"/>
    <cellStyle name="Moneda 5 6 2 2 2" xfId="17121" xr:uid="{00000000-0005-0000-0000-00000B650000}"/>
    <cellStyle name="Moneda 5 6 2 2 2 2" xfId="30312" xr:uid="{00000000-0005-0000-0000-00000C650000}"/>
    <cellStyle name="Moneda 5 6 2 2 3" xfId="18401" xr:uid="{00000000-0005-0000-0000-00000D650000}"/>
    <cellStyle name="Moneda 5 6 2 2 3 2" xfId="31592" xr:uid="{00000000-0005-0000-0000-00000E650000}"/>
    <cellStyle name="Moneda 5 6 2 2 4" xfId="19687" xr:uid="{00000000-0005-0000-0000-00000F650000}"/>
    <cellStyle name="Moneda 5 6 2 2 4 2" xfId="32878" xr:uid="{00000000-0005-0000-0000-000010650000}"/>
    <cellStyle name="Moneda 5 6 2 2 5" xfId="20991" xr:uid="{00000000-0005-0000-0000-000011650000}"/>
    <cellStyle name="Moneda 5 6 2 2 5 2" xfId="34180" xr:uid="{00000000-0005-0000-0000-000012650000}"/>
    <cellStyle name="Moneda 5 6 2 2 6" xfId="35705" xr:uid="{00000000-0005-0000-0000-000013650000}"/>
    <cellStyle name="Moneda 5 6 2 2 7" xfId="26655" xr:uid="{00000000-0005-0000-0000-000014650000}"/>
    <cellStyle name="Moneda 5 6 2 2 8" xfId="22517" xr:uid="{00000000-0005-0000-0000-000015650000}"/>
    <cellStyle name="Moneda 5 6 2 3" xfId="14513" xr:uid="{00000000-0005-0000-0000-000016650000}"/>
    <cellStyle name="Moneda 5 6 2 3 2" xfId="21236" xr:uid="{00000000-0005-0000-0000-000017650000}"/>
    <cellStyle name="Moneda 5 6 2 3 2 2" xfId="34425" xr:uid="{00000000-0005-0000-0000-000018650000}"/>
    <cellStyle name="Moneda 5 6 2 3 3" xfId="35950" xr:uid="{00000000-0005-0000-0000-000019650000}"/>
    <cellStyle name="Moneda 5 6 2 3 4" xfId="27704" xr:uid="{00000000-0005-0000-0000-00001A650000}"/>
    <cellStyle name="Moneda 5 6 2 3 5" xfId="22762" xr:uid="{00000000-0005-0000-0000-00001B650000}"/>
    <cellStyle name="Moneda 5 6 2 4" xfId="15569" xr:uid="{00000000-0005-0000-0000-00001C650000}"/>
    <cellStyle name="Moneda 5 6 2 4 2" xfId="36190" xr:uid="{00000000-0005-0000-0000-00001D650000}"/>
    <cellStyle name="Moneda 5 6 2 4 3" xfId="28760" xr:uid="{00000000-0005-0000-0000-00001E650000}"/>
    <cellStyle name="Moneda 5 6 2 4 4" xfId="23002" xr:uid="{00000000-0005-0000-0000-00001F650000}"/>
    <cellStyle name="Moneda 5 6 2 5" xfId="16625" xr:uid="{00000000-0005-0000-0000-000020650000}"/>
    <cellStyle name="Moneda 5 6 2 5 2" xfId="36420" xr:uid="{00000000-0005-0000-0000-000021650000}"/>
    <cellStyle name="Moneda 5 6 2 5 3" xfId="29816" xr:uid="{00000000-0005-0000-0000-000022650000}"/>
    <cellStyle name="Moneda 5 6 2 5 4" xfId="23232" xr:uid="{00000000-0005-0000-0000-000023650000}"/>
    <cellStyle name="Moneda 5 6 2 6" xfId="17906" xr:uid="{00000000-0005-0000-0000-000024650000}"/>
    <cellStyle name="Moneda 5 6 2 6 2" xfId="36675" xr:uid="{00000000-0005-0000-0000-000025650000}"/>
    <cellStyle name="Moneda 5 6 2 6 3" xfId="31097" xr:uid="{00000000-0005-0000-0000-000026650000}"/>
    <cellStyle name="Moneda 5 6 2 6 4" xfId="23496" xr:uid="{00000000-0005-0000-0000-000027650000}"/>
    <cellStyle name="Moneda 5 6 2 7" xfId="19192" xr:uid="{00000000-0005-0000-0000-000028650000}"/>
    <cellStyle name="Moneda 5 6 2 7 2" xfId="36930" xr:uid="{00000000-0005-0000-0000-000029650000}"/>
    <cellStyle name="Moneda 5 6 2 7 3" xfId="32383" xr:uid="{00000000-0005-0000-0000-00002A650000}"/>
    <cellStyle name="Moneda 5 6 2 7 4" xfId="23751" xr:uid="{00000000-0005-0000-0000-00002B650000}"/>
    <cellStyle name="Moneda 5 6 2 8" xfId="20496" xr:uid="{00000000-0005-0000-0000-00002C650000}"/>
    <cellStyle name="Moneda 5 6 2 8 2" xfId="37159" xr:uid="{00000000-0005-0000-0000-00002D650000}"/>
    <cellStyle name="Moneda 5 6 2 8 3" xfId="33685" xr:uid="{00000000-0005-0000-0000-00002E650000}"/>
    <cellStyle name="Moneda 5 6 2 8 4" xfId="23980" xr:uid="{00000000-0005-0000-0000-00002F650000}"/>
    <cellStyle name="Moneda 5 6 2 9" xfId="24209" xr:uid="{00000000-0005-0000-0000-000030650000}"/>
    <cellStyle name="Moneda 5 6 2 9 2" xfId="37388" xr:uid="{00000000-0005-0000-0000-000031650000}"/>
    <cellStyle name="Moneda 5 6 3" xfId="12642" xr:uid="{00000000-0005-0000-0000-000032650000}"/>
    <cellStyle name="Moneda 5 6 3 10" xfId="25834" xr:uid="{00000000-0005-0000-0000-000033650000}"/>
    <cellStyle name="Moneda 5 6 3 11" xfId="22136" xr:uid="{00000000-0005-0000-0000-000034650000}"/>
    <cellStyle name="Moneda 5 6 3 2" xfId="13578" xr:uid="{00000000-0005-0000-0000-000035650000}"/>
    <cellStyle name="Moneda 5 6 3 2 2" xfId="26769" xr:uid="{00000000-0005-0000-0000-000036650000}"/>
    <cellStyle name="Moneda 5 6 3 3" xfId="14627" xr:uid="{00000000-0005-0000-0000-000037650000}"/>
    <cellStyle name="Moneda 5 6 3 3 2" xfId="27818" xr:uid="{00000000-0005-0000-0000-000038650000}"/>
    <cellStyle name="Moneda 5 6 3 4" xfId="15683" xr:uid="{00000000-0005-0000-0000-000039650000}"/>
    <cellStyle name="Moneda 5 6 3 4 2" xfId="28874" xr:uid="{00000000-0005-0000-0000-00003A650000}"/>
    <cellStyle name="Moneda 5 6 3 5" xfId="16739" xr:uid="{00000000-0005-0000-0000-00003B650000}"/>
    <cellStyle name="Moneda 5 6 3 5 2" xfId="29930" xr:uid="{00000000-0005-0000-0000-00003C650000}"/>
    <cellStyle name="Moneda 5 6 3 6" xfId="18020" xr:uid="{00000000-0005-0000-0000-00003D650000}"/>
    <cellStyle name="Moneda 5 6 3 6 2" xfId="31211" xr:uid="{00000000-0005-0000-0000-00003E650000}"/>
    <cellStyle name="Moneda 5 6 3 7" xfId="19306" xr:uid="{00000000-0005-0000-0000-00003F650000}"/>
    <cellStyle name="Moneda 5 6 3 7 2" xfId="32497" xr:uid="{00000000-0005-0000-0000-000040650000}"/>
    <cellStyle name="Moneda 5 6 3 8" xfId="20610" xr:uid="{00000000-0005-0000-0000-000041650000}"/>
    <cellStyle name="Moneda 5 6 3 8 2" xfId="33799" xr:uid="{00000000-0005-0000-0000-000042650000}"/>
    <cellStyle name="Moneda 5 6 3 9" xfId="35324" xr:uid="{00000000-0005-0000-0000-000043650000}"/>
    <cellStyle name="Moneda 5 6 4" xfId="13729" xr:uid="{00000000-0005-0000-0000-000044650000}"/>
    <cellStyle name="Moneda 5 6 4 10" xfId="22287" xr:uid="{00000000-0005-0000-0000-000045650000}"/>
    <cellStyle name="Moneda 5 6 4 2" xfId="14778" xr:uid="{00000000-0005-0000-0000-000046650000}"/>
    <cellStyle name="Moneda 5 6 4 2 2" xfId="27969" xr:uid="{00000000-0005-0000-0000-000047650000}"/>
    <cellStyle name="Moneda 5 6 4 3" xfId="15834" xr:uid="{00000000-0005-0000-0000-000048650000}"/>
    <cellStyle name="Moneda 5 6 4 3 2" xfId="29025" xr:uid="{00000000-0005-0000-0000-000049650000}"/>
    <cellStyle name="Moneda 5 6 4 4" xfId="16890" xr:uid="{00000000-0005-0000-0000-00004A650000}"/>
    <cellStyle name="Moneda 5 6 4 4 2" xfId="30081" xr:uid="{00000000-0005-0000-0000-00004B650000}"/>
    <cellStyle name="Moneda 5 6 4 5" xfId="18171" xr:uid="{00000000-0005-0000-0000-00004C650000}"/>
    <cellStyle name="Moneda 5 6 4 5 2" xfId="31362" xr:uid="{00000000-0005-0000-0000-00004D650000}"/>
    <cellStyle name="Moneda 5 6 4 6" xfId="19457" xr:uid="{00000000-0005-0000-0000-00004E650000}"/>
    <cellStyle name="Moneda 5 6 4 6 2" xfId="32648" xr:uid="{00000000-0005-0000-0000-00004F650000}"/>
    <cellStyle name="Moneda 5 6 4 7" xfId="20761" xr:uid="{00000000-0005-0000-0000-000050650000}"/>
    <cellStyle name="Moneda 5 6 4 7 2" xfId="33950" xr:uid="{00000000-0005-0000-0000-000051650000}"/>
    <cellStyle name="Moneda 5 6 4 8" xfId="35475" xr:uid="{00000000-0005-0000-0000-000052650000}"/>
    <cellStyle name="Moneda 5 6 4 9" xfId="26920" xr:uid="{00000000-0005-0000-0000-000053650000}"/>
    <cellStyle name="Moneda 5 6 5" xfId="13000" xr:uid="{00000000-0005-0000-0000-000054650000}"/>
    <cellStyle name="Moneda 5 6 5 2" xfId="17012" xr:uid="{00000000-0005-0000-0000-000055650000}"/>
    <cellStyle name="Moneda 5 6 5 2 2" xfId="30203" xr:uid="{00000000-0005-0000-0000-000056650000}"/>
    <cellStyle name="Moneda 5 6 5 3" xfId="18292" xr:uid="{00000000-0005-0000-0000-000057650000}"/>
    <cellStyle name="Moneda 5 6 5 3 2" xfId="31483" xr:uid="{00000000-0005-0000-0000-000058650000}"/>
    <cellStyle name="Moneda 5 6 5 4" xfId="19578" xr:uid="{00000000-0005-0000-0000-000059650000}"/>
    <cellStyle name="Moneda 5 6 5 4 2" xfId="32769" xr:uid="{00000000-0005-0000-0000-00005A650000}"/>
    <cellStyle name="Moneda 5 6 5 5" xfId="20882" xr:uid="{00000000-0005-0000-0000-00005B650000}"/>
    <cellStyle name="Moneda 5 6 5 5 2" xfId="34071" xr:uid="{00000000-0005-0000-0000-00005C650000}"/>
    <cellStyle name="Moneda 5 6 5 6" xfId="35596" xr:uid="{00000000-0005-0000-0000-00005D650000}"/>
    <cellStyle name="Moneda 5 6 5 7" xfId="26191" xr:uid="{00000000-0005-0000-0000-00005E650000}"/>
    <cellStyle name="Moneda 5 6 5 8" xfId="22408" xr:uid="{00000000-0005-0000-0000-00005F650000}"/>
    <cellStyle name="Moneda 5 6 6" xfId="14049" xr:uid="{00000000-0005-0000-0000-000060650000}"/>
    <cellStyle name="Moneda 5 6 6 2" xfId="21127" xr:uid="{00000000-0005-0000-0000-000061650000}"/>
    <cellStyle name="Moneda 5 6 6 2 2" xfId="34316" xr:uid="{00000000-0005-0000-0000-000062650000}"/>
    <cellStyle name="Moneda 5 6 6 3" xfId="35841" xr:uid="{00000000-0005-0000-0000-000063650000}"/>
    <cellStyle name="Moneda 5 6 6 4" xfId="27240" xr:uid="{00000000-0005-0000-0000-000064650000}"/>
    <cellStyle name="Moneda 5 6 6 5" xfId="22653" xr:uid="{00000000-0005-0000-0000-000065650000}"/>
    <cellStyle name="Moneda 5 6 7" xfId="15105" xr:uid="{00000000-0005-0000-0000-000066650000}"/>
    <cellStyle name="Moneda 5 6 7 2" xfId="36081" xr:uid="{00000000-0005-0000-0000-000067650000}"/>
    <cellStyle name="Moneda 5 6 7 3" xfId="28296" xr:uid="{00000000-0005-0000-0000-000068650000}"/>
    <cellStyle name="Moneda 5 6 7 4" xfId="22893" xr:uid="{00000000-0005-0000-0000-000069650000}"/>
    <cellStyle name="Moneda 5 6 8" xfId="16161" xr:uid="{00000000-0005-0000-0000-00006A650000}"/>
    <cellStyle name="Moneda 5 6 8 2" xfId="36311" xr:uid="{00000000-0005-0000-0000-00006B650000}"/>
    <cellStyle name="Moneda 5 6 8 3" xfId="29352" xr:uid="{00000000-0005-0000-0000-00006C650000}"/>
    <cellStyle name="Moneda 5 6 8 4" xfId="23123" xr:uid="{00000000-0005-0000-0000-00006D650000}"/>
    <cellStyle name="Moneda 5 6 9" xfId="17442" xr:uid="{00000000-0005-0000-0000-00006E650000}"/>
    <cellStyle name="Moneda 5 6 9 2" xfId="36566" xr:uid="{00000000-0005-0000-0000-00006F650000}"/>
    <cellStyle name="Moneda 5 6 9 3" xfId="30633" xr:uid="{00000000-0005-0000-0000-000070650000}"/>
    <cellStyle name="Moneda 5 6 9 4" xfId="23387" xr:uid="{00000000-0005-0000-0000-000071650000}"/>
    <cellStyle name="Moneda 5 7" xfId="12156" xr:uid="{00000000-0005-0000-0000-000072650000}"/>
    <cellStyle name="Moneda 5 7 10" xfId="24336" xr:uid="{00000000-0005-0000-0000-000073650000}"/>
    <cellStyle name="Moneda 5 7 10 2" xfId="37515" xr:uid="{00000000-0005-0000-0000-000074650000}"/>
    <cellStyle name="Moneda 5 7 11" xfId="24587" xr:uid="{00000000-0005-0000-0000-000075650000}"/>
    <cellStyle name="Moneda 5 7 11 2" xfId="37766" xr:uid="{00000000-0005-0000-0000-000076650000}"/>
    <cellStyle name="Moneda 5 7 12" xfId="34842" xr:uid="{00000000-0005-0000-0000-000077650000}"/>
    <cellStyle name="Moneda 5 7 13" xfId="25348" xr:uid="{00000000-0005-0000-0000-000078650000}"/>
    <cellStyle name="Moneda 5 7 14" xfId="21654" xr:uid="{00000000-0005-0000-0000-000079650000}"/>
    <cellStyle name="Moneda 5 7 2" xfId="13096" xr:uid="{00000000-0005-0000-0000-00007A650000}"/>
    <cellStyle name="Moneda 5 7 2 2" xfId="17019" xr:uid="{00000000-0005-0000-0000-00007B650000}"/>
    <cellStyle name="Moneda 5 7 2 2 2" xfId="30210" xr:uid="{00000000-0005-0000-0000-00007C650000}"/>
    <cellStyle name="Moneda 5 7 2 3" xfId="18299" xr:uid="{00000000-0005-0000-0000-00007D650000}"/>
    <cellStyle name="Moneda 5 7 2 3 2" xfId="31490" xr:uid="{00000000-0005-0000-0000-00007E650000}"/>
    <cellStyle name="Moneda 5 7 2 4" xfId="19585" xr:uid="{00000000-0005-0000-0000-00007F650000}"/>
    <cellStyle name="Moneda 5 7 2 4 2" xfId="32776" xr:uid="{00000000-0005-0000-0000-000080650000}"/>
    <cellStyle name="Moneda 5 7 2 5" xfId="20889" xr:uid="{00000000-0005-0000-0000-000081650000}"/>
    <cellStyle name="Moneda 5 7 2 5 2" xfId="34078" xr:uid="{00000000-0005-0000-0000-000082650000}"/>
    <cellStyle name="Moneda 5 7 2 6" xfId="35603" xr:uid="{00000000-0005-0000-0000-000083650000}"/>
    <cellStyle name="Moneda 5 7 2 7" xfId="26287" xr:uid="{00000000-0005-0000-0000-000084650000}"/>
    <cellStyle name="Moneda 5 7 2 8" xfId="22415" xr:uid="{00000000-0005-0000-0000-000085650000}"/>
    <cellStyle name="Moneda 5 7 3" xfId="14145" xr:uid="{00000000-0005-0000-0000-000086650000}"/>
    <cellStyle name="Moneda 5 7 3 2" xfId="21134" xr:uid="{00000000-0005-0000-0000-000087650000}"/>
    <cellStyle name="Moneda 5 7 3 2 2" xfId="34323" xr:uid="{00000000-0005-0000-0000-000088650000}"/>
    <cellStyle name="Moneda 5 7 3 3" xfId="35848" xr:uid="{00000000-0005-0000-0000-000089650000}"/>
    <cellStyle name="Moneda 5 7 3 4" xfId="27336" xr:uid="{00000000-0005-0000-0000-00008A650000}"/>
    <cellStyle name="Moneda 5 7 3 5" xfId="22660" xr:uid="{00000000-0005-0000-0000-00008B650000}"/>
    <cellStyle name="Moneda 5 7 4" xfId="15201" xr:uid="{00000000-0005-0000-0000-00008C650000}"/>
    <cellStyle name="Moneda 5 7 4 2" xfId="36088" xr:uid="{00000000-0005-0000-0000-00008D650000}"/>
    <cellStyle name="Moneda 5 7 4 3" xfId="28392" xr:uid="{00000000-0005-0000-0000-00008E650000}"/>
    <cellStyle name="Moneda 5 7 4 4" xfId="22900" xr:uid="{00000000-0005-0000-0000-00008F650000}"/>
    <cellStyle name="Moneda 5 7 5" xfId="16257" xr:uid="{00000000-0005-0000-0000-000090650000}"/>
    <cellStyle name="Moneda 5 7 5 2" xfId="36318" xr:uid="{00000000-0005-0000-0000-000091650000}"/>
    <cellStyle name="Moneda 5 7 5 3" xfId="29448" xr:uid="{00000000-0005-0000-0000-000092650000}"/>
    <cellStyle name="Moneda 5 7 5 4" xfId="23130" xr:uid="{00000000-0005-0000-0000-000093650000}"/>
    <cellStyle name="Moneda 5 7 6" xfId="17538" xr:uid="{00000000-0005-0000-0000-000094650000}"/>
    <cellStyle name="Moneda 5 7 6 2" xfId="36573" xr:uid="{00000000-0005-0000-0000-000095650000}"/>
    <cellStyle name="Moneda 5 7 6 3" xfId="30729" xr:uid="{00000000-0005-0000-0000-000096650000}"/>
    <cellStyle name="Moneda 5 7 6 4" xfId="23394" xr:uid="{00000000-0005-0000-0000-000097650000}"/>
    <cellStyle name="Moneda 5 7 7" xfId="18824" xr:uid="{00000000-0005-0000-0000-000098650000}"/>
    <cellStyle name="Moneda 5 7 7 2" xfId="36828" xr:uid="{00000000-0005-0000-0000-000099650000}"/>
    <cellStyle name="Moneda 5 7 7 3" xfId="32015" xr:uid="{00000000-0005-0000-0000-00009A650000}"/>
    <cellStyle name="Moneda 5 7 7 4" xfId="23649" xr:uid="{00000000-0005-0000-0000-00009B650000}"/>
    <cellStyle name="Moneda 5 7 8" xfId="20128" xr:uid="{00000000-0005-0000-0000-00009C650000}"/>
    <cellStyle name="Moneda 5 7 8 2" xfId="37057" xr:uid="{00000000-0005-0000-0000-00009D650000}"/>
    <cellStyle name="Moneda 5 7 8 3" xfId="33317" xr:uid="{00000000-0005-0000-0000-00009E650000}"/>
    <cellStyle name="Moneda 5 7 8 4" xfId="23878" xr:uid="{00000000-0005-0000-0000-00009F650000}"/>
    <cellStyle name="Moneda 5 7 9" xfId="24107" xr:uid="{00000000-0005-0000-0000-0000A0650000}"/>
    <cellStyle name="Moneda 5 7 9 2" xfId="37286" xr:uid="{00000000-0005-0000-0000-0000A1650000}"/>
    <cellStyle name="Moneda 5 8" xfId="12261" xr:uid="{00000000-0005-0000-0000-0000A2650000}"/>
    <cellStyle name="Moneda 5 8 10" xfId="25453" xr:uid="{00000000-0005-0000-0000-0000A3650000}"/>
    <cellStyle name="Moneda 5 8 11" xfId="21759" xr:uid="{00000000-0005-0000-0000-0000A4650000}"/>
    <cellStyle name="Moneda 5 8 2" xfId="13201" xr:uid="{00000000-0005-0000-0000-0000A5650000}"/>
    <cellStyle name="Moneda 5 8 2 2" xfId="26392" xr:uid="{00000000-0005-0000-0000-0000A6650000}"/>
    <cellStyle name="Moneda 5 8 3" xfId="14250" xr:uid="{00000000-0005-0000-0000-0000A7650000}"/>
    <cellStyle name="Moneda 5 8 3 2" xfId="27441" xr:uid="{00000000-0005-0000-0000-0000A8650000}"/>
    <cellStyle name="Moneda 5 8 4" xfId="15306" xr:uid="{00000000-0005-0000-0000-0000A9650000}"/>
    <cellStyle name="Moneda 5 8 4 2" xfId="28497" xr:uid="{00000000-0005-0000-0000-0000AA650000}"/>
    <cellStyle name="Moneda 5 8 5" xfId="16362" xr:uid="{00000000-0005-0000-0000-0000AB650000}"/>
    <cellStyle name="Moneda 5 8 5 2" xfId="29553" xr:uid="{00000000-0005-0000-0000-0000AC650000}"/>
    <cellStyle name="Moneda 5 8 6" xfId="17643" xr:uid="{00000000-0005-0000-0000-0000AD650000}"/>
    <cellStyle name="Moneda 5 8 6 2" xfId="30834" xr:uid="{00000000-0005-0000-0000-0000AE650000}"/>
    <cellStyle name="Moneda 5 8 7" xfId="18929" xr:uid="{00000000-0005-0000-0000-0000AF650000}"/>
    <cellStyle name="Moneda 5 8 7 2" xfId="32120" xr:uid="{00000000-0005-0000-0000-0000B0650000}"/>
    <cellStyle name="Moneda 5 8 8" xfId="20233" xr:uid="{00000000-0005-0000-0000-0000B1650000}"/>
    <cellStyle name="Moneda 5 8 8 2" xfId="33422" xr:uid="{00000000-0005-0000-0000-0000B2650000}"/>
    <cellStyle name="Moneda 5 8 9" xfId="34947" xr:uid="{00000000-0005-0000-0000-0000B3650000}"/>
    <cellStyle name="Moneda 5 9" xfId="12426" xr:uid="{00000000-0005-0000-0000-0000B4650000}"/>
    <cellStyle name="Moneda 5 9 10" xfId="25618" xr:uid="{00000000-0005-0000-0000-0000B5650000}"/>
    <cellStyle name="Moneda 5 9 11" xfId="21920" xr:uid="{00000000-0005-0000-0000-0000B6650000}"/>
    <cellStyle name="Moneda 5 9 2" xfId="13362" xr:uid="{00000000-0005-0000-0000-0000B7650000}"/>
    <cellStyle name="Moneda 5 9 2 2" xfId="26553" xr:uid="{00000000-0005-0000-0000-0000B8650000}"/>
    <cellStyle name="Moneda 5 9 3" xfId="14411" xr:uid="{00000000-0005-0000-0000-0000B9650000}"/>
    <cellStyle name="Moneda 5 9 3 2" xfId="27602" xr:uid="{00000000-0005-0000-0000-0000BA650000}"/>
    <cellStyle name="Moneda 5 9 4" xfId="15467" xr:uid="{00000000-0005-0000-0000-0000BB650000}"/>
    <cellStyle name="Moneda 5 9 4 2" xfId="28658" xr:uid="{00000000-0005-0000-0000-0000BC650000}"/>
    <cellStyle name="Moneda 5 9 5" xfId="16523" xr:uid="{00000000-0005-0000-0000-0000BD650000}"/>
    <cellStyle name="Moneda 5 9 5 2" xfId="29714" xr:uid="{00000000-0005-0000-0000-0000BE650000}"/>
    <cellStyle name="Moneda 5 9 6" xfId="17804" xr:uid="{00000000-0005-0000-0000-0000BF650000}"/>
    <cellStyle name="Moneda 5 9 6 2" xfId="30995" xr:uid="{00000000-0005-0000-0000-0000C0650000}"/>
    <cellStyle name="Moneda 5 9 7" xfId="19090" xr:uid="{00000000-0005-0000-0000-0000C1650000}"/>
    <cellStyle name="Moneda 5 9 7 2" xfId="32281" xr:uid="{00000000-0005-0000-0000-0000C2650000}"/>
    <cellStyle name="Moneda 5 9 8" xfId="20394" xr:uid="{00000000-0005-0000-0000-0000C3650000}"/>
    <cellStyle name="Moneda 5 9 8 2" xfId="33583" xr:uid="{00000000-0005-0000-0000-0000C4650000}"/>
    <cellStyle name="Moneda 5 9 9" xfId="35108" xr:uid="{00000000-0005-0000-0000-0000C5650000}"/>
    <cellStyle name="Moneda 6" xfId="12049" xr:uid="{00000000-0005-0000-0000-0000C6650000}"/>
    <cellStyle name="Moneda 6 10" xfId="17432" xr:uid="{00000000-0005-0000-0000-0000C7650000}"/>
    <cellStyle name="Moneda 6 10 2" xfId="36562" xr:uid="{00000000-0005-0000-0000-0000C8650000}"/>
    <cellStyle name="Moneda 6 10 3" xfId="30623" xr:uid="{00000000-0005-0000-0000-0000C9650000}"/>
    <cellStyle name="Moneda 6 10 4" xfId="23383" xr:uid="{00000000-0005-0000-0000-0000CA650000}"/>
    <cellStyle name="Moneda 6 11" xfId="18718" xr:uid="{00000000-0005-0000-0000-0000CB650000}"/>
    <cellStyle name="Moneda 6 11 2" xfId="36817" xr:uid="{00000000-0005-0000-0000-0000CC650000}"/>
    <cellStyle name="Moneda 6 11 3" xfId="31909" xr:uid="{00000000-0005-0000-0000-0000CD650000}"/>
    <cellStyle name="Moneda 6 11 4" xfId="23638" xr:uid="{00000000-0005-0000-0000-0000CE650000}"/>
    <cellStyle name="Moneda 6 12" xfId="20022" xr:uid="{00000000-0005-0000-0000-0000CF650000}"/>
    <cellStyle name="Moneda 6 12 2" xfId="37046" xr:uid="{00000000-0005-0000-0000-0000D0650000}"/>
    <cellStyle name="Moneda 6 12 3" xfId="33211" xr:uid="{00000000-0005-0000-0000-0000D1650000}"/>
    <cellStyle name="Moneda 6 12 4" xfId="23867" xr:uid="{00000000-0005-0000-0000-0000D2650000}"/>
    <cellStyle name="Moneda 6 13" xfId="24096" xr:uid="{00000000-0005-0000-0000-0000D3650000}"/>
    <cellStyle name="Moneda 6 13 2" xfId="37275" xr:uid="{00000000-0005-0000-0000-0000D4650000}"/>
    <cellStyle name="Moneda 6 14" xfId="24325" xr:uid="{00000000-0005-0000-0000-0000D5650000}"/>
    <cellStyle name="Moneda 6 14 2" xfId="37504" xr:uid="{00000000-0005-0000-0000-0000D6650000}"/>
    <cellStyle name="Moneda 6 15" xfId="24576" xr:uid="{00000000-0005-0000-0000-0000D7650000}"/>
    <cellStyle name="Moneda 6 15 2" xfId="37755" xr:uid="{00000000-0005-0000-0000-0000D8650000}"/>
    <cellStyle name="Moneda 6 16" xfId="34736" xr:uid="{00000000-0005-0000-0000-0000D9650000}"/>
    <cellStyle name="Moneda 6 17" xfId="25241" xr:uid="{00000000-0005-0000-0000-0000DA650000}"/>
    <cellStyle name="Moneda 6 18" xfId="21548" xr:uid="{00000000-0005-0000-0000-0000DB650000}"/>
    <cellStyle name="Moneda 6 2" xfId="12524" xr:uid="{00000000-0005-0000-0000-0000DC650000}"/>
    <cellStyle name="Moneda 6 2 10" xfId="24434" xr:uid="{00000000-0005-0000-0000-0000DD650000}"/>
    <cellStyle name="Moneda 6 2 10 2" xfId="37613" xr:uid="{00000000-0005-0000-0000-0000DE650000}"/>
    <cellStyle name="Moneda 6 2 11" xfId="24685" xr:uid="{00000000-0005-0000-0000-0000DF650000}"/>
    <cellStyle name="Moneda 6 2 11 2" xfId="37864" xr:uid="{00000000-0005-0000-0000-0000E0650000}"/>
    <cellStyle name="Moneda 6 2 12" xfId="35206" xr:uid="{00000000-0005-0000-0000-0000E1650000}"/>
    <cellStyle name="Moneda 6 2 13" xfId="25716" xr:uid="{00000000-0005-0000-0000-0000E2650000}"/>
    <cellStyle name="Moneda 6 2 14" xfId="22018" xr:uid="{00000000-0005-0000-0000-0000E3650000}"/>
    <cellStyle name="Moneda 6 2 2" xfId="13460" xr:uid="{00000000-0005-0000-0000-0000E4650000}"/>
    <cellStyle name="Moneda 6 2 2 2" xfId="17117" xr:uid="{00000000-0005-0000-0000-0000E5650000}"/>
    <cellStyle name="Moneda 6 2 2 2 2" xfId="30308" xr:uid="{00000000-0005-0000-0000-0000E6650000}"/>
    <cellStyle name="Moneda 6 2 2 3" xfId="18397" xr:uid="{00000000-0005-0000-0000-0000E7650000}"/>
    <cellStyle name="Moneda 6 2 2 3 2" xfId="31588" xr:uid="{00000000-0005-0000-0000-0000E8650000}"/>
    <cellStyle name="Moneda 6 2 2 4" xfId="19683" xr:uid="{00000000-0005-0000-0000-0000E9650000}"/>
    <cellStyle name="Moneda 6 2 2 4 2" xfId="32874" xr:uid="{00000000-0005-0000-0000-0000EA650000}"/>
    <cellStyle name="Moneda 6 2 2 5" xfId="20987" xr:uid="{00000000-0005-0000-0000-0000EB650000}"/>
    <cellStyle name="Moneda 6 2 2 5 2" xfId="34176" xr:uid="{00000000-0005-0000-0000-0000EC650000}"/>
    <cellStyle name="Moneda 6 2 2 6" xfId="35701" xr:uid="{00000000-0005-0000-0000-0000ED650000}"/>
    <cellStyle name="Moneda 6 2 2 7" xfId="26651" xr:uid="{00000000-0005-0000-0000-0000EE650000}"/>
    <cellStyle name="Moneda 6 2 2 8" xfId="22513" xr:uid="{00000000-0005-0000-0000-0000EF650000}"/>
    <cellStyle name="Moneda 6 2 3" xfId="14509" xr:uid="{00000000-0005-0000-0000-0000F0650000}"/>
    <cellStyle name="Moneda 6 2 3 2" xfId="21232" xr:uid="{00000000-0005-0000-0000-0000F1650000}"/>
    <cellStyle name="Moneda 6 2 3 2 2" xfId="34421" xr:uid="{00000000-0005-0000-0000-0000F2650000}"/>
    <cellStyle name="Moneda 6 2 3 3" xfId="35946" xr:uid="{00000000-0005-0000-0000-0000F3650000}"/>
    <cellStyle name="Moneda 6 2 3 4" xfId="27700" xr:uid="{00000000-0005-0000-0000-0000F4650000}"/>
    <cellStyle name="Moneda 6 2 3 5" xfId="22758" xr:uid="{00000000-0005-0000-0000-0000F5650000}"/>
    <cellStyle name="Moneda 6 2 4" xfId="15565" xr:uid="{00000000-0005-0000-0000-0000F6650000}"/>
    <cellStyle name="Moneda 6 2 4 2" xfId="36186" xr:uid="{00000000-0005-0000-0000-0000F7650000}"/>
    <cellStyle name="Moneda 6 2 4 3" xfId="28756" xr:uid="{00000000-0005-0000-0000-0000F8650000}"/>
    <cellStyle name="Moneda 6 2 4 4" xfId="22998" xr:uid="{00000000-0005-0000-0000-0000F9650000}"/>
    <cellStyle name="Moneda 6 2 5" xfId="16621" xr:uid="{00000000-0005-0000-0000-0000FA650000}"/>
    <cellStyle name="Moneda 6 2 5 2" xfId="36416" xr:uid="{00000000-0005-0000-0000-0000FB650000}"/>
    <cellStyle name="Moneda 6 2 5 3" xfId="29812" xr:uid="{00000000-0005-0000-0000-0000FC650000}"/>
    <cellStyle name="Moneda 6 2 5 4" xfId="23228" xr:uid="{00000000-0005-0000-0000-0000FD650000}"/>
    <cellStyle name="Moneda 6 2 6" xfId="17902" xr:uid="{00000000-0005-0000-0000-0000FE650000}"/>
    <cellStyle name="Moneda 6 2 6 2" xfId="36671" xr:uid="{00000000-0005-0000-0000-0000FF650000}"/>
    <cellStyle name="Moneda 6 2 6 3" xfId="31093" xr:uid="{00000000-0005-0000-0000-000000660000}"/>
    <cellStyle name="Moneda 6 2 6 4" xfId="23492" xr:uid="{00000000-0005-0000-0000-000001660000}"/>
    <cellStyle name="Moneda 6 2 7" xfId="19188" xr:uid="{00000000-0005-0000-0000-000002660000}"/>
    <cellStyle name="Moneda 6 2 7 2" xfId="36926" xr:uid="{00000000-0005-0000-0000-000003660000}"/>
    <cellStyle name="Moneda 6 2 7 3" xfId="32379" xr:uid="{00000000-0005-0000-0000-000004660000}"/>
    <cellStyle name="Moneda 6 2 7 4" xfId="23747" xr:uid="{00000000-0005-0000-0000-000005660000}"/>
    <cellStyle name="Moneda 6 2 8" xfId="20492" xr:uid="{00000000-0005-0000-0000-000006660000}"/>
    <cellStyle name="Moneda 6 2 8 2" xfId="37155" xr:uid="{00000000-0005-0000-0000-000007660000}"/>
    <cellStyle name="Moneda 6 2 8 3" xfId="33681" xr:uid="{00000000-0005-0000-0000-000008660000}"/>
    <cellStyle name="Moneda 6 2 8 4" xfId="23976" xr:uid="{00000000-0005-0000-0000-000009660000}"/>
    <cellStyle name="Moneda 6 2 9" xfId="24205" xr:uid="{00000000-0005-0000-0000-00000A660000}"/>
    <cellStyle name="Moneda 6 2 9 2" xfId="37384" xr:uid="{00000000-0005-0000-0000-00000B660000}"/>
    <cellStyle name="Moneda 6 3" xfId="12531" xr:uid="{00000000-0005-0000-0000-00000C660000}"/>
    <cellStyle name="Moneda 6 3 10" xfId="25723" xr:uid="{00000000-0005-0000-0000-00000D660000}"/>
    <cellStyle name="Moneda 6 3 11" xfId="22025" xr:uid="{00000000-0005-0000-0000-00000E660000}"/>
    <cellStyle name="Moneda 6 3 2" xfId="13467" xr:uid="{00000000-0005-0000-0000-00000F660000}"/>
    <cellStyle name="Moneda 6 3 2 2" xfId="26658" xr:uid="{00000000-0005-0000-0000-000010660000}"/>
    <cellStyle name="Moneda 6 3 3" xfId="14516" xr:uid="{00000000-0005-0000-0000-000011660000}"/>
    <cellStyle name="Moneda 6 3 3 2" xfId="27707" xr:uid="{00000000-0005-0000-0000-000012660000}"/>
    <cellStyle name="Moneda 6 3 4" xfId="15572" xr:uid="{00000000-0005-0000-0000-000013660000}"/>
    <cellStyle name="Moneda 6 3 4 2" xfId="28763" xr:uid="{00000000-0005-0000-0000-000014660000}"/>
    <cellStyle name="Moneda 6 3 5" xfId="16628" xr:uid="{00000000-0005-0000-0000-000015660000}"/>
    <cellStyle name="Moneda 6 3 5 2" xfId="29819" xr:uid="{00000000-0005-0000-0000-000016660000}"/>
    <cellStyle name="Moneda 6 3 6" xfId="17909" xr:uid="{00000000-0005-0000-0000-000017660000}"/>
    <cellStyle name="Moneda 6 3 6 2" xfId="31100" xr:uid="{00000000-0005-0000-0000-000018660000}"/>
    <cellStyle name="Moneda 6 3 7" xfId="19195" xr:uid="{00000000-0005-0000-0000-000019660000}"/>
    <cellStyle name="Moneda 6 3 7 2" xfId="32386" xr:uid="{00000000-0005-0000-0000-00001A660000}"/>
    <cellStyle name="Moneda 6 3 8" xfId="20499" xr:uid="{00000000-0005-0000-0000-00001B660000}"/>
    <cellStyle name="Moneda 6 3 8 2" xfId="33688" xr:uid="{00000000-0005-0000-0000-00001C660000}"/>
    <cellStyle name="Moneda 6 3 9" xfId="35213" xr:uid="{00000000-0005-0000-0000-00001D660000}"/>
    <cellStyle name="Moneda 6 4" xfId="12638" xr:uid="{00000000-0005-0000-0000-00001E660000}"/>
    <cellStyle name="Moneda 6 4 10" xfId="25830" xr:uid="{00000000-0005-0000-0000-00001F660000}"/>
    <cellStyle name="Moneda 6 4 11" xfId="22132" xr:uid="{00000000-0005-0000-0000-000020660000}"/>
    <cellStyle name="Moneda 6 4 2" xfId="13574" xr:uid="{00000000-0005-0000-0000-000021660000}"/>
    <cellStyle name="Moneda 6 4 2 2" xfId="26765" xr:uid="{00000000-0005-0000-0000-000022660000}"/>
    <cellStyle name="Moneda 6 4 3" xfId="14623" xr:uid="{00000000-0005-0000-0000-000023660000}"/>
    <cellStyle name="Moneda 6 4 3 2" xfId="27814" xr:uid="{00000000-0005-0000-0000-000024660000}"/>
    <cellStyle name="Moneda 6 4 4" xfId="15679" xr:uid="{00000000-0005-0000-0000-000025660000}"/>
    <cellStyle name="Moneda 6 4 4 2" xfId="28870" xr:uid="{00000000-0005-0000-0000-000026660000}"/>
    <cellStyle name="Moneda 6 4 5" xfId="16735" xr:uid="{00000000-0005-0000-0000-000027660000}"/>
    <cellStyle name="Moneda 6 4 5 2" xfId="29926" xr:uid="{00000000-0005-0000-0000-000028660000}"/>
    <cellStyle name="Moneda 6 4 6" xfId="18016" xr:uid="{00000000-0005-0000-0000-000029660000}"/>
    <cellStyle name="Moneda 6 4 6 2" xfId="31207" xr:uid="{00000000-0005-0000-0000-00002A660000}"/>
    <cellStyle name="Moneda 6 4 7" xfId="19302" xr:uid="{00000000-0005-0000-0000-00002B660000}"/>
    <cellStyle name="Moneda 6 4 7 2" xfId="32493" xr:uid="{00000000-0005-0000-0000-00002C660000}"/>
    <cellStyle name="Moneda 6 4 8" xfId="20606" xr:uid="{00000000-0005-0000-0000-00002D660000}"/>
    <cellStyle name="Moneda 6 4 8 2" xfId="33795" xr:uid="{00000000-0005-0000-0000-00002E660000}"/>
    <cellStyle name="Moneda 6 4 9" xfId="35320" xr:uid="{00000000-0005-0000-0000-00002F660000}"/>
    <cellStyle name="Moneda 6 5" xfId="13725" xr:uid="{00000000-0005-0000-0000-000030660000}"/>
    <cellStyle name="Moneda 6 5 10" xfId="22283" xr:uid="{00000000-0005-0000-0000-000031660000}"/>
    <cellStyle name="Moneda 6 5 2" xfId="14774" xr:uid="{00000000-0005-0000-0000-000032660000}"/>
    <cellStyle name="Moneda 6 5 2 2" xfId="27965" xr:uid="{00000000-0005-0000-0000-000033660000}"/>
    <cellStyle name="Moneda 6 5 3" xfId="15830" xr:uid="{00000000-0005-0000-0000-000034660000}"/>
    <cellStyle name="Moneda 6 5 3 2" xfId="29021" xr:uid="{00000000-0005-0000-0000-000035660000}"/>
    <cellStyle name="Moneda 6 5 4" xfId="16886" xr:uid="{00000000-0005-0000-0000-000036660000}"/>
    <cellStyle name="Moneda 6 5 4 2" xfId="30077" xr:uid="{00000000-0005-0000-0000-000037660000}"/>
    <cellStyle name="Moneda 6 5 5" xfId="18167" xr:uid="{00000000-0005-0000-0000-000038660000}"/>
    <cellStyle name="Moneda 6 5 5 2" xfId="31358" xr:uid="{00000000-0005-0000-0000-000039660000}"/>
    <cellStyle name="Moneda 6 5 6" xfId="19453" xr:uid="{00000000-0005-0000-0000-00003A660000}"/>
    <cellStyle name="Moneda 6 5 6 2" xfId="32644" xr:uid="{00000000-0005-0000-0000-00003B660000}"/>
    <cellStyle name="Moneda 6 5 7" xfId="20757" xr:uid="{00000000-0005-0000-0000-00003C660000}"/>
    <cellStyle name="Moneda 6 5 7 2" xfId="33946" xr:uid="{00000000-0005-0000-0000-00003D660000}"/>
    <cellStyle name="Moneda 6 5 8" xfId="35471" xr:uid="{00000000-0005-0000-0000-00003E660000}"/>
    <cellStyle name="Moneda 6 5 9" xfId="26916" xr:uid="{00000000-0005-0000-0000-00003F660000}"/>
    <cellStyle name="Moneda 6 6" xfId="12990" xr:uid="{00000000-0005-0000-0000-000040660000}"/>
    <cellStyle name="Moneda 6 6 2" xfId="17008" xr:uid="{00000000-0005-0000-0000-000041660000}"/>
    <cellStyle name="Moneda 6 6 2 2" xfId="30199" xr:uid="{00000000-0005-0000-0000-000042660000}"/>
    <cellStyle name="Moneda 6 6 3" xfId="18288" xr:uid="{00000000-0005-0000-0000-000043660000}"/>
    <cellStyle name="Moneda 6 6 3 2" xfId="31479" xr:uid="{00000000-0005-0000-0000-000044660000}"/>
    <cellStyle name="Moneda 6 6 4" xfId="19574" xr:uid="{00000000-0005-0000-0000-000045660000}"/>
    <cellStyle name="Moneda 6 6 4 2" xfId="32765" xr:uid="{00000000-0005-0000-0000-000046660000}"/>
    <cellStyle name="Moneda 6 6 5" xfId="20878" xr:uid="{00000000-0005-0000-0000-000047660000}"/>
    <cellStyle name="Moneda 6 6 5 2" xfId="34067" xr:uid="{00000000-0005-0000-0000-000048660000}"/>
    <cellStyle name="Moneda 6 6 6" xfId="35592" xr:uid="{00000000-0005-0000-0000-000049660000}"/>
    <cellStyle name="Moneda 6 6 7" xfId="26181" xr:uid="{00000000-0005-0000-0000-00004A660000}"/>
    <cellStyle name="Moneda 6 6 8" xfId="22404" xr:uid="{00000000-0005-0000-0000-00004B660000}"/>
    <cellStyle name="Moneda 6 7" xfId="14039" xr:uid="{00000000-0005-0000-0000-00004C660000}"/>
    <cellStyle name="Moneda 6 7 2" xfId="21123" xr:uid="{00000000-0005-0000-0000-00004D660000}"/>
    <cellStyle name="Moneda 6 7 2 2" xfId="34312" xr:uid="{00000000-0005-0000-0000-00004E660000}"/>
    <cellStyle name="Moneda 6 7 3" xfId="35837" xr:uid="{00000000-0005-0000-0000-00004F660000}"/>
    <cellStyle name="Moneda 6 7 4" xfId="27230" xr:uid="{00000000-0005-0000-0000-000050660000}"/>
    <cellStyle name="Moneda 6 7 5" xfId="22649" xr:uid="{00000000-0005-0000-0000-000051660000}"/>
    <cellStyle name="Moneda 6 8" xfId="15095" xr:uid="{00000000-0005-0000-0000-000052660000}"/>
    <cellStyle name="Moneda 6 8 2" xfId="36077" xr:uid="{00000000-0005-0000-0000-000053660000}"/>
    <cellStyle name="Moneda 6 8 3" xfId="28286" xr:uid="{00000000-0005-0000-0000-000054660000}"/>
    <cellStyle name="Moneda 6 8 4" xfId="22889" xr:uid="{00000000-0005-0000-0000-000055660000}"/>
    <cellStyle name="Moneda 6 9" xfId="16151" xr:uid="{00000000-0005-0000-0000-000056660000}"/>
    <cellStyle name="Moneda 6 9 2" xfId="36307" xr:uid="{00000000-0005-0000-0000-000057660000}"/>
    <cellStyle name="Moneda 6 9 3" xfId="29342" xr:uid="{00000000-0005-0000-0000-000058660000}"/>
    <cellStyle name="Moneda 6 9 4" xfId="23119" xr:uid="{00000000-0005-0000-0000-000059660000}"/>
    <cellStyle name="Moneda 7" xfId="12355" xr:uid="{00000000-0005-0000-0000-00005A660000}"/>
    <cellStyle name="Moneda 7 10" xfId="25547" xr:uid="{00000000-0005-0000-0000-00005B660000}"/>
    <cellStyle name="Moneda 7 11" xfId="21853" xr:uid="{00000000-0005-0000-0000-00005C660000}"/>
    <cellStyle name="Moneda 7 2" xfId="13295" xr:uid="{00000000-0005-0000-0000-00005D660000}"/>
    <cellStyle name="Moneda 7 2 2" xfId="26486" xr:uid="{00000000-0005-0000-0000-00005E660000}"/>
    <cellStyle name="Moneda 7 3" xfId="14344" xr:uid="{00000000-0005-0000-0000-00005F660000}"/>
    <cellStyle name="Moneda 7 3 2" xfId="27535" xr:uid="{00000000-0005-0000-0000-000060660000}"/>
    <cellStyle name="Moneda 7 4" xfId="15400" xr:uid="{00000000-0005-0000-0000-000061660000}"/>
    <cellStyle name="Moneda 7 4 2" xfId="28591" xr:uid="{00000000-0005-0000-0000-000062660000}"/>
    <cellStyle name="Moneda 7 5" xfId="16456" xr:uid="{00000000-0005-0000-0000-000063660000}"/>
    <cellStyle name="Moneda 7 5 2" xfId="29647" xr:uid="{00000000-0005-0000-0000-000064660000}"/>
    <cellStyle name="Moneda 7 6" xfId="17737" xr:uid="{00000000-0005-0000-0000-000065660000}"/>
    <cellStyle name="Moneda 7 6 2" xfId="30928" xr:uid="{00000000-0005-0000-0000-000066660000}"/>
    <cellStyle name="Moneda 7 7" xfId="19023" xr:uid="{00000000-0005-0000-0000-000067660000}"/>
    <cellStyle name="Moneda 7 7 2" xfId="32214" xr:uid="{00000000-0005-0000-0000-000068660000}"/>
    <cellStyle name="Moneda 7 8" xfId="20327" xr:uid="{00000000-0005-0000-0000-000069660000}"/>
    <cellStyle name="Moneda 7 8 2" xfId="33516" xr:uid="{00000000-0005-0000-0000-00006A660000}"/>
    <cellStyle name="Moneda 7 9" xfId="35041" xr:uid="{00000000-0005-0000-0000-00006B660000}"/>
    <cellStyle name="Moneda 8" xfId="12362" xr:uid="{00000000-0005-0000-0000-00006C660000}"/>
    <cellStyle name="Moneda 8 10" xfId="25554" xr:uid="{00000000-0005-0000-0000-00006D660000}"/>
    <cellStyle name="Moneda 8 11" xfId="21860" xr:uid="{00000000-0005-0000-0000-00006E660000}"/>
    <cellStyle name="Moneda 8 2" xfId="13302" xr:uid="{00000000-0005-0000-0000-00006F660000}"/>
    <cellStyle name="Moneda 8 2 2" xfId="26493" xr:uid="{00000000-0005-0000-0000-000070660000}"/>
    <cellStyle name="Moneda 8 3" xfId="14351" xr:uid="{00000000-0005-0000-0000-000071660000}"/>
    <cellStyle name="Moneda 8 3 2" xfId="27542" xr:uid="{00000000-0005-0000-0000-000072660000}"/>
    <cellStyle name="Moneda 8 4" xfId="15407" xr:uid="{00000000-0005-0000-0000-000073660000}"/>
    <cellStyle name="Moneda 8 4 2" xfId="28598" xr:uid="{00000000-0005-0000-0000-000074660000}"/>
    <cellStyle name="Moneda 8 5" xfId="16463" xr:uid="{00000000-0005-0000-0000-000075660000}"/>
    <cellStyle name="Moneda 8 5 2" xfId="29654" xr:uid="{00000000-0005-0000-0000-000076660000}"/>
    <cellStyle name="Moneda 8 6" xfId="17744" xr:uid="{00000000-0005-0000-0000-000077660000}"/>
    <cellStyle name="Moneda 8 6 2" xfId="30935" xr:uid="{00000000-0005-0000-0000-000078660000}"/>
    <cellStyle name="Moneda 8 7" xfId="19030" xr:uid="{00000000-0005-0000-0000-000079660000}"/>
    <cellStyle name="Moneda 8 7 2" xfId="32221" xr:uid="{00000000-0005-0000-0000-00007A660000}"/>
    <cellStyle name="Moneda 8 8" xfId="20334" xr:uid="{00000000-0005-0000-0000-00007B660000}"/>
    <cellStyle name="Moneda 8 8 2" xfId="33523" xr:uid="{00000000-0005-0000-0000-00007C660000}"/>
    <cellStyle name="Moneda 8 9" xfId="35048" xr:uid="{00000000-0005-0000-0000-00007D660000}"/>
    <cellStyle name="Moneda 9" xfId="12370" xr:uid="{00000000-0005-0000-0000-00007E660000}"/>
    <cellStyle name="Moneda 9 10" xfId="25562" xr:uid="{00000000-0005-0000-0000-00007F660000}"/>
    <cellStyle name="Moneda 9 11" xfId="21868" xr:uid="{00000000-0005-0000-0000-000080660000}"/>
    <cellStyle name="Moneda 9 2" xfId="13310" xr:uid="{00000000-0005-0000-0000-000081660000}"/>
    <cellStyle name="Moneda 9 2 2" xfId="26501" xr:uid="{00000000-0005-0000-0000-000082660000}"/>
    <cellStyle name="Moneda 9 3" xfId="14359" xr:uid="{00000000-0005-0000-0000-000083660000}"/>
    <cellStyle name="Moneda 9 3 2" xfId="27550" xr:uid="{00000000-0005-0000-0000-000084660000}"/>
    <cellStyle name="Moneda 9 4" xfId="15415" xr:uid="{00000000-0005-0000-0000-000085660000}"/>
    <cellStyle name="Moneda 9 4 2" xfId="28606" xr:uid="{00000000-0005-0000-0000-000086660000}"/>
    <cellStyle name="Moneda 9 5" xfId="16471" xr:uid="{00000000-0005-0000-0000-000087660000}"/>
    <cellStyle name="Moneda 9 5 2" xfId="29662" xr:uid="{00000000-0005-0000-0000-000088660000}"/>
    <cellStyle name="Moneda 9 6" xfId="17752" xr:uid="{00000000-0005-0000-0000-000089660000}"/>
    <cellStyle name="Moneda 9 6 2" xfId="30943" xr:uid="{00000000-0005-0000-0000-00008A660000}"/>
    <cellStyle name="Moneda 9 7" xfId="19038" xr:uid="{00000000-0005-0000-0000-00008B660000}"/>
    <cellStyle name="Moneda 9 7 2" xfId="32229" xr:uid="{00000000-0005-0000-0000-00008C660000}"/>
    <cellStyle name="Moneda 9 8" xfId="20342" xr:uid="{00000000-0005-0000-0000-00008D660000}"/>
    <cellStyle name="Moneda 9 8 2" xfId="33531" xr:uid="{00000000-0005-0000-0000-00008E660000}"/>
    <cellStyle name="Moneda 9 9" xfId="35056" xr:uid="{00000000-0005-0000-0000-00008F660000}"/>
    <cellStyle name="Normal" xfId="0" builtinId="0"/>
    <cellStyle name="Normal 10" xfId="23241" xr:uid="{00000000-0005-0000-0000-000092660000}"/>
    <cellStyle name="Normal 10 2" xfId="36426" xr:uid="{00000000-0005-0000-0000-000093660000}"/>
    <cellStyle name="Normal 11" xfId="23" xr:uid="{00000000-0005-0000-0000-000094660000}"/>
    <cellStyle name="Normal 11 2" xfId="36429" xr:uid="{00000000-0005-0000-0000-000095660000}"/>
    <cellStyle name="Normal 12" xfId="23259" xr:uid="{00000000-0005-0000-0000-000096660000}"/>
    <cellStyle name="Normal 12 2" xfId="36439" xr:uid="{00000000-0005-0000-0000-000097660000}"/>
    <cellStyle name="Normal 13" xfId="23277" xr:uid="{00000000-0005-0000-0000-000098660000}"/>
    <cellStyle name="Normal 13 2" xfId="36457" xr:uid="{00000000-0005-0000-0000-000099660000}"/>
    <cellStyle name="Normal 14" xfId="23521" xr:uid="{00000000-0005-0000-0000-00009A660000}"/>
    <cellStyle name="Normal 14 2" xfId="36700" xr:uid="{00000000-0005-0000-0000-00009B660000}"/>
    <cellStyle name="Normal 15" xfId="23760" xr:uid="{00000000-0005-0000-0000-00009C660000}"/>
    <cellStyle name="Normal 15 2" xfId="36939" xr:uid="{00000000-0005-0000-0000-00009D660000}"/>
    <cellStyle name="Normal 16" xfId="23987" xr:uid="{00000000-0005-0000-0000-00009E660000}"/>
    <cellStyle name="Normal 16 2" xfId="37166" xr:uid="{00000000-0005-0000-0000-00009F660000}"/>
    <cellStyle name="Normal 17" xfId="23992" xr:uid="{00000000-0005-0000-0000-0000A0660000}"/>
    <cellStyle name="Normal 17 2" xfId="37171" xr:uid="{00000000-0005-0000-0000-0000A1660000}"/>
    <cellStyle name="Normal 18" xfId="24218" xr:uid="{00000000-0005-0000-0000-0000A2660000}"/>
    <cellStyle name="Normal 18 2" xfId="37397" xr:uid="{00000000-0005-0000-0000-0000A3660000}"/>
    <cellStyle name="Normal 19" xfId="24446" xr:uid="{00000000-0005-0000-0000-0000A4660000}"/>
    <cellStyle name="Normal 19 2" xfId="37624" xr:uid="{00000000-0005-0000-0000-0000A5660000}"/>
    <cellStyle name="Normal 2" xfId="6" xr:uid="{00000000-0005-0000-0000-0000A6660000}"/>
    <cellStyle name="Normal 2 2" xfId="53" xr:uid="{00000000-0005-0000-0000-0000A7660000}"/>
    <cellStyle name="Normal 2 2 2" xfId="187" xr:uid="{00000000-0005-0000-0000-0000A8660000}"/>
    <cellStyle name="Normal 2 2 2 2" xfId="20" xr:uid="{00000000-0005-0000-0000-0000A9660000}"/>
    <cellStyle name="Normal 2 2 2 2 2" xfId="24738" xr:uid="{00000000-0005-0000-0000-0000AA660000}"/>
    <cellStyle name="Normal 2 2 2 3" xfId="24854" xr:uid="{00000000-0005-0000-0000-0000AB660000}"/>
    <cellStyle name="Normal 2 2 3" xfId="4484" xr:uid="{00000000-0005-0000-0000-0000AC660000}"/>
    <cellStyle name="Normal 2 2 3 2" xfId="24999" xr:uid="{00000000-0005-0000-0000-0000AD660000}"/>
    <cellStyle name="Normal 2 2 4" xfId="26" xr:uid="{00000000-0005-0000-0000-0000AE660000}"/>
    <cellStyle name="Normal 2 3" xfId="95" xr:uid="{00000000-0005-0000-0000-0000AF660000}"/>
    <cellStyle name="Normal 2 3 2" xfId="111" xr:uid="{00000000-0005-0000-0000-0000B0660000}"/>
    <cellStyle name="Normal 2 3 2 2" xfId="4486" xr:uid="{00000000-0005-0000-0000-0000B1660000}"/>
    <cellStyle name="Normal 2 3 2 2 2" xfId="25001" xr:uid="{00000000-0005-0000-0000-0000B2660000}"/>
    <cellStyle name="Normal 2 3 2 3" xfId="24799" xr:uid="{00000000-0005-0000-0000-0000B3660000}"/>
    <cellStyle name="Normal 2 3 3" xfId="4485" xr:uid="{00000000-0005-0000-0000-0000B4660000}"/>
    <cellStyle name="Normal 2 3 3 2" xfId="25000" xr:uid="{00000000-0005-0000-0000-0000B5660000}"/>
    <cellStyle name="Normal 2 3 4" xfId="23255" xr:uid="{00000000-0005-0000-0000-0000B6660000}"/>
    <cellStyle name="Normal 2 4" xfId="4483" xr:uid="{00000000-0005-0000-0000-0000B7660000}"/>
    <cellStyle name="Normal 2 4 2" xfId="24998" xr:uid="{00000000-0005-0000-0000-0000B8660000}"/>
    <cellStyle name="Normal 2 5" xfId="23239" xr:uid="{00000000-0005-0000-0000-0000B9660000}"/>
    <cellStyle name="Normal 2 6" xfId="37958" xr:uid="{00000000-0005-0000-0000-0000BA660000}"/>
    <cellStyle name="Normal 20" xfId="24450" xr:uid="{00000000-0005-0000-0000-0000BB660000}"/>
    <cellStyle name="Normal 20 2" xfId="37628" xr:uid="{00000000-0005-0000-0000-0000BC660000}"/>
    <cellStyle name="Normal 21" xfId="24456" xr:uid="{00000000-0005-0000-0000-0000BD660000}"/>
    <cellStyle name="Normal 21 2" xfId="37634" xr:uid="{00000000-0005-0000-0000-0000BE660000}"/>
    <cellStyle name="Normal 22" xfId="19" xr:uid="{00000000-0005-0000-0000-0000BF660000}"/>
    <cellStyle name="Normal 22 2" xfId="37638" xr:uid="{00000000-0005-0000-0000-0000C0660000}"/>
    <cellStyle name="Normal 23" xfId="24" xr:uid="{00000000-0005-0000-0000-0000C1660000}"/>
    <cellStyle name="Normal 23 2" xfId="37651" xr:uid="{00000000-0005-0000-0000-0000C2660000}"/>
    <cellStyle name="Normal 24" xfId="24693" xr:uid="{00000000-0005-0000-0000-0000C3660000}"/>
    <cellStyle name="Normal 24 2" xfId="37872" xr:uid="{00000000-0005-0000-0000-0000C4660000}"/>
    <cellStyle name="Normal 25" xfId="24698" xr:uid="{00000000-0005-0000-0000-0000C5660000}"/>
    <cellStyle name="Normal 25 2" xfId="37877" xr:uid="{00000000-0005-0000-0000-0000C6660000}"/>
    <cellStyle name="Normal 26" xfId="25" xr:uid="{00000000-0005-0000-0000-0000C7660000}"/>
    <cellStyle name="Normal 26 2" xfId="37882" xr:uid="{00000000-0005-0000-0000-0000C8660000}"/>
    <cellStyle name="Normal 26 3" xfId="24703" xr:uid="{00000000-0005-0000-0000-0000C9660000}"/>
    <cellStyle name="Normal 27" xfId="24732" xr:uid="{00000000-0005-0000-0000-0000CA660000}"/>
    <cellStyle name="Normal 27 2" xfId="37911" xr:uid="{00000000-0005-0000-0000-0000CB660000}"/>
    <cellStyle name="Normal 28" xfId="37912" xr:uid="{00000000-0005-0000-0000-0000CC660000}"/>
    <cellStyle name="Normal 29" xfId="37955" xr:uid="{00000000-0005-0000-0000-0000CD660000}"/>
    <cellStyle name="Normal 3" xfId="12" xr:uid="{00000000-0005-0000-0000-0000CE660000}"/>
    <cellStyle name="Normal 3 2" xfId="55" xr:uid="{00000000-0005-0000-0000-0000CF660000}"/>
    <cellStyle name="Normal 3 2 10" xfId="188" xr:uid="{00000000-0005-0000-0000-0000D0660000}"/>
    <cellStyle name="Normal 3 2 10 2" xfId="3191" xr:uid="{00000000-0005-0000-0000-0000D1660000}"/>
    <cellStyle name="Normal 3 2 10 2 2" xfId="6857" xr:uid="{00000000-0005-0000-0000-0000D2660000}"/>
    <cellStyle name="Normal 3 2 10 2 3" xfId="9325" xr:uid="{00000000-0005-0000-0000-0000D3660000}"/>
    <cellStyle name="Normal 3 2 10 2 4" xfId="5432" xr:uid="{00000000-0005-0000-0000-0000D4660000}"/>
    <cellStyle name="Normal 3 2 10 3" xfId="6856" xr:uid="{00000000-0005-0000-0000-0000D5660000}"/>
    <cellStyle name="Normal 3 2 10 4" xfId="9324" xr:uid="{00000000-0005-0000-0000-0000D6660000}"/>
    <cellStyle name="Normal 3 2 10 5" xfId="4487" xr:uid="{00000000-0005-0000-0000-0000D7660000}"/>
    <cellStyle name="Normal 3 2 11" xfId="381" xr:uid="{00000000-0005-0000-0000-0000D8660000}"/>
    <cellStyle name="Normal 3 2 11 2" xfId="3365" xr:uid="{00000000-0005-0000-0000-0000D9660000}"/>
    <cellStyle name="Normal 3 2 11 2 2" xfId="6858" xr:uid="{00000000-0005-0000-0000-0000DA660000}"/>
    <cellStyle name="Normal 3 2 11 3" xfId="9326" xr:uid="{00000000-0005-0000-0000-0000DB660000}"/>
    <cellStyle name="Normal 3 2 11 4" xfId="4704" xr:uid="{00000000-0005-0000-0000-0000DC660000}"/>
    <cellStyle name="Normal 3 2 12" xfId="555" xr:uid="{00000000-0005-0000-0000-0000DD660000}"/>
    <cellStyle name="Normal 3 2 12 2" xfId="3539" xr:uid="{00000000-0005-0000-0000-0000DE660000}"/>
    <cellStyle name="Normal 3 2 12 2 2" xfId="6859" xr:uid="{00000000-0005-0000-0000-0000DF660000}"/>
    <cellStyle name="Normal 3 2 12 3" xfId="9327" xr:uid="{00000000-0005-0000-0000-0000E0660000}"/>
    <cellStyle name="Normal 3 2 12 4" xfId="4878" xr:uid="{00000000-0005-0000-0000-0000E1660000}"/>
    <cellStyle name="Normal 3 2 13" xfId="729" xr:uid="{00000000-0005-0000-0000-0000E2660000}"/>
    <cellStyle name="Normal 3 2 13 2" xfId="3713" xr:uid="{00000000-0005-0000-0000-0000E3660000}"/>
    <cellStyle name="Normal 3 2 13 2 2" xfId="6860" xr:uid="{00000000-0005-0000-0000-0000E4660000}"/>
    <cellStyle name="Normal 3 2 13 3" xfId="9328" xr:uid="{00000000-0005-0000-0000-0000E5660000}"/>
    <cellStyle name="Normal 3 2 13 4" xfId="5052" xr:uid="{00000000-0005-0000-0000-0000E6660000}"/>
    <cellStyle name="Normal 3 2 14" xfId="904" xr:uid="{00000000-0005-0000-0000-0000E7660000}"/>
    <cellStyle name="Normal 3 2 14 2" xfId="3888" xr:uid="{00000000-0005-0000-0000-0000E8660000}"/>
    <cellStyle name="Normal 3 2 14 2 2" xfId="6861" xr:uid="{00000000-0005-0000-0000-0000E9660000}"/>
    <cellStyle name="Normal 3 2 14 3" xfId="9329" xr:uid="{00000000-0005-0000-0000-0000EA660000}"/>
    <cellStyle name="Normal 3 2 14 4" xfId="5226" xr:uid="{00000000-0005-0000-0000-0000EB660000}"/>
    <cellStyle name="Normal 3 2 15" xfId="1080" xr:uid="{00000000-0005-0000-0000-0000EC660000}"/>
    <cellStyle name="Normal 3 2 15 2" xfId="6862" xr:uid="{00000000-0005-0000-0000-0000ED660000}"/>
    <cellStyle name="Normal 3 2 15 3" xfId="9330" xr:uid="{00000000-0005-0000-0000-0000EE660000}"/>
    <cellStyle name="Normal 3 2 15 4" xfId="5398" xr:uid="{00000000-0005-0000-0000-0000EF660000}"/>
    <cellStyle name="Normal 3 2 16" xfId="1254" xr:uid="{00000000-0005-0000-0000-0000F0660000}"/>
    <cellStyle name="Normal 3 2 16 2" xfId="6863" xr:uid="{00000000-0005-0000-0000-0000F1660000}"/>
    <cellStyle name="Normal 3 2 16 3" xfId="9331" xr:uid="{00000000-0005-0000-0000-0000F2660000}"/>
    <cellStyle name="Normal 3 2 16 4" xfId="5606" xr:uid="{00000000-0005-0000-0000-0000F3660000}"/>
    <cellStyle name="Normal 3 2 17" xfId="1428" xr:uid="{00000000-0005-0000-0000-0000F4660000}"/>
    <cellStyle name="Normal 3 2 17 2" xfId="6864" xr:uid="{00000000-0005-0000-0000-0000F5660000}"/>
    <cellStyle name="Normal 3 2 17 3" xfId="9332" xr:uid="{00000000-0005-0000-0000-0000F6660000}"/>
    <cellStyle name="Normal 3 2 17 4" xfId="5780" xr:uid="{00000000-0005-0000-0000-0000F7660000}"/>
    <cellStyle name="Normal 3 2 18" xfId="1602" xr:uid="{00000000-0005-0000-0000-0000F8660000}"/>
    <cellStyle name="Normal 3 2 18 2" xfId="6865" xr:uid="{00000000-0005-0000-0000-0000F9660000}"/>
    <cellStyle name="Normal 3 2 18 3" xfId="9333" xr:uid="{00000000-0005-0000-0000-0000FA660000}"/>
    <cellStyle name="Normal 3 2 18 4" xfId="5954" xr:uid="{00000000-0005-0000-0000-0000FB660000}"/>
    <cellStyle name="Normal 3 2 19" xfId="1776" xr:uid="{00000000-0005-0000-0000-0000FC660000}"/>
    <cellStyle name="Normal 3 2 19 2" xfId="6866" xr:uid="{00000000-0005-0000-0000-0000FD660000}"/>
    <cellStyle name="Normal 3 2 19 3" xfId="9334" xr:uid="{00000000-0005-0000-0000-0000FE660000}"/>
    <cellStyle name="Normal 3 2 19 4" xfId="6128" xr:uid="{00000000-0005-0000-0000-0000FF660000}"/>
    <cellStyle name="Normal 3 2 2" xfId="56" xr:uid="{00000000-0005-0000-0000-000000670000}"/>
    <cellStyle name="Normal 3 2 2 10" xfId="382" xr:uid="{00000000-0005-0000-0000-000001670000}"/>
    <cellStyle name="Normal 3 2 2 10 2" xfId="3366" xr:uid="{00000000-0005-0000-0000-000002670000}"/>
    <cellStyle name="Normal 3 2 2 10 2 2" xfId="6868" xr:uid="{00000000-0005-0000-0000-000003670000}"/>
    <cellStyle name="Normal 3 2 2 10 3" xfId="9336" xr:uid="{00000000-0005-0000-0000-000004670000}"/>
    <cellStyle name="Normal 3 2 2 10 4" xfId="4705" xr:uid="{00000000-0005-0000-0000-000005670000}"/>
    <cellStyle name="Normal 3 2 2 11" xfId="556" xr:uid="{00000000-0005-0000-0000-000006670000}"/>
    <cellStyle name="Normal 3 2 2 11 2" xfId="3540" xr:uid="{00000000-0005-0000-0000-000007670000}"/>
    <cellStyle name="Normal 3 2 2 11 2 2" xfId="6869" xr:uid="{00000000-0005-0000-0000-000008670000}"/>
    <cellStyle name="Normal 3 2 2 11 3" xfId="9337" xr:uid="{00000000-0005-0000-0000-000009670000}"/>
    <cellStyle name="Normal 3 2 2 11 4" xfId="4879" xr:uid="{00000000-0005-0000-0000-00000A670000}"/>
    <cellStyle name="Normal 3 2 2 12" xfId="730" xr:uid="{00000000-0005-0000-0000-00000B670000}"/>
    <cellStyle name="Normal 3 2 2 12 2" xfId="3714" xr:uid="{00000000-0005-0000-0000-00000C670000}"/>
    <cellStyle name="Normal 3 2 2 12 2 2" xfId="6870" xr:uid="{00000000-0005-0000-0000-00000D670000}"/>
    <cellStyle name="Normal 3 2 2 12 3" xfId="9338" xr:uid="{00000000-0005-0000-0000-00000E670000}"/>
    <cellStyle name="Normal 3 2 2 12 4" xfId="5053" xr:uid="{00000000-0005-0000-0000-00000F670000}"/>
    <cellStyle name="Normal 3 2 2 13" xfId="905" xr:uid="{00000000-0005-0000-0000-000010670000}"/>
    <cellStyle name="Normal 3 2 2 13 2" xfId="3889" xr:uid="{00000000-0005-0000-0000-000011670000}"/>
    <cellStyle name="Normal 3 2 2 13 2 2" xfId="6871" xr:uid="{00000000-0005-0000-0000-000012670000}"/>
    <cellStyle name="Normal 3 2 2 13 3" xfId="9339" xr:uid="{00000000-0005-0000-0000-000013670000}"/>
    <cellStyle name="Normal 3 2 2 13 4" xfId="5227" xr:uid="{00000000-0005-0000-0000-000014670000}"/>
    <cellStyle name="Normal 3 2 2 14" xfId="1081" xr:uid="{00000000-0005-0000-0000-000015670000}"/>
    <cellStyle name="Normal 3 2 2 14 2" xfId="6872" xr:uid="{00000000-0005-0000-0000-000016670000}"/>
    <cellStyle name="Normal 3 2 2 14 3" xfId="9340" xr:uid="{00000000-0005-0000-0000-000017670000}"/>
    <cellStyle name="Normal 3 2 2 14 4" xfId="5399" xr:uid="{00000000-0005-0000-0000-000018670000}"/>
    <cellStyle name="Normal 3 2 2 15" xfId="1255" xr:uid="{00000000-0005-0000-0000-000019670000}"/>
    <cellStyle name="Normal 3 2 2 15 2" xfId="6873" xr:uid="{00000000-0005-0000-0000-00001A670000}"/>
    <cellStyle name="Normal 3 2 2 15 3" xfId="9341" xr:uid="{00000000-0005-0000-0000-00001B670000}"/>
    <cellStyle name="Normal 3 2 2 15 4" xfId="5607" xr:uid="{00000000-0005-0000-0000-00001C670000}"/>
    <cellStyle name="Normal 3 2 2 16" xfId="1429" xr:uid="{00000000-0005-0000-0000-00001D670000}"/>
    <cellStyle name="Normal 3 2 2 16 2" xfId="6874" xr:uid="{00000000-0005-0000-0000-00001E670000}"/>
    <cellStyle name="Normal 3 2 2 16 3" xfId="9342" xr:uid="{00000000-0005-0000-0000-00001F670000}"/>
    <cellStyle name="Normal 3 2 2 16 4" xfId="5781" xr:uid="{00000000-0005-0000-0000-000020670000}"/>
    <cellStyle name="Normal 3 2 2 17" xfId="1603" xr:uid="{00000000-0005-0000-0000-000021670000}"/>
    <cellStyle name="Normal 3 2 2 17 2" xfId="6875" xr:uid="{00000000-0005-0000-0000-000022670000}"/>
    <cellStyle name="Normal 3 2 2 17 3" xfId="9343" xr:uid="{00000000-0005-0000-0000-000023670000}"/>
    <cellStyle name="Normal 3 2 2 17 4" xfId="5955" xr:uid="{00000000-0005-0000-0000-000024670000}"/>
    <cellStyle name="Normal 3 2 2 18" xfId="1777" xr:uid="{00000000-0005-0000-0000-000025670000}"/>
    <cellStyle name="Normal 3 2 2 18 2" xfId="6876" xr:uid="{00000000-0005-0000-0000-000026670000}"/>
    <cellStyle name="Normal 3 2 2 18 3" xfId="9344" xr:uid="{00000000-0005-0000-0000-000027670000}"/>
    <cellStyle name="Normal 3 2 2 18 4" xfId="6129" xr:uid="{00000000-0005-0000-0000-000028670000}"/>
    <cellStyle name="Normal 3 2 2 19" xfId="1951" xr:uid="{00000000-0005-0000-0000-000029670000}"/>
    <cellStyle name="Normal 3 2 2 19 2" xfId="6877" xr:uid="{00000000-0005-0000-0000-00002A670000}"/>
    <cellStyle name="Normal 3 2 2 19 3" xfId="9345" xr:uid="{00000000-0005-0000-0000-00002B670000}"/>
    <cellStyle name="Normal 3 2 2 19 4" xfId="6303" xr:uid="{00000000-0005-0000-0000-00002C670000}"/>
    <cellStyle name="Normal 3 2 2 2" xfId="73" xr:uid="{00000000-0005-0000-0000-00002D670000}"/>
    <cellStyle name="Normal 3 2 2 2 10" xfId="557" xr:uid="{00000000-0005-0000-0000-00002E670000}"/>
    <cellStyle name="Normal 3 2 2 2 10 2" xfId="3541" xr:uid="{00000000-0005-0000-0000-00002F670000}"/>
    <cellStyle name="Normal 3 2 2 2 10 2 2" xfId="6879" xr:uid="{00000000-0005-0000-0000-000030670000}"/>
    <cellStyle name="Normal 3 2 2 2 10 3" xfId="9347" xr:uid="{00000000-0005-0000-0000-000031670000}"/>
    <cellStyle name="Normal 3 2 2 2 10 4" xfId="4880" xr:uid="{00000000-0005-0000-0000-000032670000}"/>
    <cellStyle name="Normal 3 2 2 2 11" xfId="731" xr:uid="{00000000-0005-0000-0000-000033670000}"/>
    <cellStyle name="Normal 3 2 2 2 11 2" xfId="3715" xr:uid="{00000000-0005-0000-0000-000034670000}"/>
    <cellStyle name="Normal 3 2 2 2 11 2 2" xfId="6880" xr:uid="{00000000-0005-0000-0000-000035670000}"/>
    <cellStyle name="Normal 3 2 2 2 11 3" xfId="9348" xr:uid="{00000000-0005-0000-0000-000036670000}"/>
    <cellStyle name="Normal 3 2 2 2 11 4" xfId="5054" xr:uid="{00000000-0005-0000-0000-000037670000}"/>
    <cellStyle name="Normal 3 2 2 2 12" xfId="906" xr:uid="{00000000-0005-0000-0000-000038670000}"/>
    <cellStyle name="Normal 3 2 2 2 12 2" xfId="3890" xr:uid="{00000000-0005-0000-0000-000039670000}"/>
    <cellStyle name="Normal 3 2 2 2 12 2 2" xfId="6881" xr:uid="{00000000-0005-0000-0000-00003A670000}"/>
    <cellStyle name="Normal 3 2 2 2 12 3" xfId="9349" xr:uid="{00000000-0005-0000-0000-00003B670000}"/>
    <cellStyle name="Normal 3 2 2 2 12 4" xfId="5228" xr:uid="{00000000-0005-0000-0000-00003C670000}"/>
    <cellStyle name="Normal 3 2 2 2 13" xfId="1082" xr:uid="{00000000-0005-0000-0000-00003D670000}"/>
    <cellStyle name="Normal 3 2 2 2 13 2" xfId="6882" xr:uid="{00000000-0005-0000-0000-00003E670000}"/>
    <cellStyle name="Normal 3 2 2 2 13 3" xfId="9350" xr:uid="{00000000-0005-0000-0000-00003F670000}"/>
    <cellStyle name="Normal 3 2 2 2 13 4" xfId="5401" xr:uid="{00000000-0005-0000-0000-000040670000}"/>
    <cellStyle name="Normal 3 2 2 2 14" xfId="1256" xr:uid="{00000000-0005-0000-0000-000041670000}"/>
    <cellStyle name="Normal 3 2 2 2 14 2" xfId="6883" xr:uid="{00000000-0005-0000-0000-000042670000}"/>
    <cellStyle name="Normal 3 2 2 2 14 3" xfId="9351" xr:uid="{00000000-0005-0000-0000-000043670000}"/>
    <cellStyle name="Normal 3 2 2 2 14 4" xfId="5608" xr:uid="{00000000-0005-0000-0000-000044670000}"/>
    <cellStyle name="Normal 3 2 2 2 15" xfId="1430" xr:uid="{00000000-0005-0000-0000-000045670000}"/>
    <cellStyle name="Normal 3 2 2 2 15 2" xfId="6884" xr:uid="{00000000-0005-0000-0000-000046670000}"/>
    <cellStyle name="Normal 3 2 2 2 15 3" xfId="9352" xr:uid="{00000000-0005-0000-0000-000047670000}"/>
    <cellStyle name="Normal 3 2 2 2 15 4" xfId="5782" xr:uid="{00000000-0005-0000-0000-000048670000}"/>
    <cellStyle name="Normal 3 2 2 2 16" xfId="1604" xr:uid="{00000000-0005-0000-0000-000049670000}"/>
    <cellStyle name="Normal 3 2 2 2 16 2" xfId="6885" xr:uid="{00000000-0005-0000-0000-00004A670000}"/>
    <cellStyle name="Normal 3 2 2 2 16 3" xfId="9353" xr:uid="{00000000-0005-0000-0000-00004B670000}"/>
    <cellStyle name="Normal 3 2 2 2 16 4" xfId="5956" xr:uid="{00000000-0005-0000-0000-00004C670000}"/>
    <cellStyle name="Normal 3 2 2 2 17" xfId="1778" xr:uid="{00000000-0005-0000-0000-00004D670000}"/>
    <cellStyle name="Normal 3 2 2 2 17 2" xfId="6886" xr:uid="{00000000-0005-0000-0000-00004E670000}"/>
    <cellStyle name="Normal 3 2 2 2 17 3" xfId="9354" xr:uid="{00000000-0005-0000-0000-00004F670000}"/>
    <cellStyle name="Normal 3 2 2 2 17 4" xfId="6130" xr:uid="{00000000-0005-0000-0000-000050670000}"/>
    <cellStyle name="Normal 3 2 2 2 18" xfId="1952" xr:uid="{00000000-0005-0000-0000-000051670000}"/>
    <cellStyle name="Normal 3 2 2 2 18 2" xfId="6887" xr:uid="{00000000-0005-0000-0000-000052670000}"/>
    <cellStyle name="Normal 3 2 2 2 18 3" xfId="9355" xr:uid="{00000000-0005-0000-0000-000053670000}"/>
    <cellStyle name="Normal 3 2 2 2 18 4" xfId="6304" xr:uid="{00000000-0005-0000-0000-000054670000}"/>
    <cellStyle name="Normal 3 2 2 2 19" xfId="2128" xr:uid="{00000000-0005-0000-0000-000055670000}"/>
    <cellStyle name="Normal 3 2 2 2 19 2" xfId="6888" xr:uid="{00000000-0005-0000-0000-000056670000}"/>
    <cellStyle name="Normal 3 2 2 2 19 3" xfId="9356" xr:uid="{00000000-0005-0000-0000-000057670000}"/>
    <cellStyle name="Normal 3 2 2 2 19 4" xfId="6482" xr:uid="{00000000-0005-0000-0000-000058670000}"/>
    <cellStyle name="Normal 3 2 2 2 2" xfId="83" xr:uid="{00000000-0005-0000-0000-000059670000}"/>
    <cellStyle name="Normal 3 2 2 2 2 10" xfId="732" xr:uid="{00000000-0005-0000-0000-00005A670000}"/>
    <cellStyle name="Normal 3 2 2 2 2 10 2" xfId="3716" xr:uid="{00000000-0005-0000-0000-00005B670000}"/>
    <cellStyle name="Normal 3 2 2 2 2 10 2 2" xfId="6890" xr:uid="{00000000-0005-0000-0000-00005C670000}"/>
    <cellStyle name="Normal 3 2 2 2 2 10 3" xfId="9358" xr:uid="{00000000-0005-0000-0000-00005D670000}"/>
    <cellStyle name="Normal 3 2 2 2 2 10 4" xfId="5055" xr:uid="{00000000-0005-0000-0000-00005E670000}"/>
    <cellStyle name="Normal 3 2 2 2 2 11" xfId="907" xr:uid="{00000000-0005-0000-0000-00005F670000}"/>
    <cellStyle name="Normal 3 2 2 2 2 11 2" xfId="3891" xr:uid="{00000000-0005-0000-0000-000060670000}"/>
    <cellStyle name="Normal 3 2 2 2 2 11 2 2" xfId="6891" xr:uid="{00000000-0005-0000-0000-000061670000}"/>
    <cellStyle name="Normal 3 2 2 2 2 11 3" xfId="9359" xr:uid="{00000000-0005-0000-0000-000062670000}"/>
    <cellStyle name="Normal 3 2 2 2 2 11 4" xfId="5229" xr:uid="{00000000-0005-0000-0000-000063670000}"/>
    <cellStyle name="Normal 3 2 2 2 2 12" xfId="1083" xr:uid="{00000000-0005-0000-0000-000064670000}"/>
    <cellStyle name="Normal 3 2 2 2 2 12 2" xfId="6892" xr:uid="{00000000-0005-0000-0000-000065670000}"/>
    <cellStyle name="Normal 3 2 2 2 2 12 3" xfId="9360" xr:uid="{00000000-0005-0000-0000-000066670000}"/>
    <cellStyle name="Normal 3 2 2 2 2 12 4" xfId="5404" xr:uid="{00000000-0005-0000-0000-000067670000}"/>
    <cellStyle name="Normal 3 2 2 2 2 13" xfId="1257" xr:uid="{00000000-0005-0000-0000-000068670000}"/>
    <cellStyle name="Normal 3 2 2 2 2 13 2" xfId="6893" xr:uid="{00000000-0005-0000-0000-000069670000}"/>
    <cellStyle name="Normal 3 2 2 2 2 13 3" xfId="9361" xr:uid="{00000000-0005-0000-0000-00006A670000}"/>
    <cellStyle name="Normal 3 2 2 2 2 13 4" xfId="5609" xr:uid="{00000000-0005-0000-0000-00006B670000}"/>
    <cellStyle name="Normal 3 2 2 2 2 14" xfId="1431" xr:uid="{00000000-0005-0000-0000-00006C670000}"/>
    <cellStyle name="Normal 3 2 2 2 2 14 2" xfId="6894" xr:uid="{00000000-0005-0000-0000-00006D670000}"/>
    <cellStyle name="Normal 3 2 2 2 2 14 3" xfId="9362" xr:uid="{00000000-0005-0000-0000-00006E670000}"/>
    <cellStyle name="Normal 3 2 2 2 2 14 4" xfId="5783" xr:uid="{00000000-0005-0000-0000-00006F670000}"/>
    <cellStyle name="Normal 3 2 2 2 2 15" xfId="1605" xr:uid="{00000000-0005-0000-0000-000070670000}"/>
    <cellStyle name="Normal 3 2 2 2 2 15 2" xfId="6895" xr:uid="{00000000-0005-0000-0000-000071670000}"/>
    <cellStyle name="Normal 3 2 2 2 2 15 3" xfId="9363" xr:uid="{00000000-0005-0000-0000-000072670000}"/>
    <cellStyle name="Normal 3 2 2 2 2 15 4" xfId="5957" xr:uid="{00000000-0005-0000-0000-000073670000}"/>
    <cellStyle name="Normal 3 2 2 2 2 16" xfId="1779" xr:uid="{00000000-0005-0000-0000-000074670000}"/>
    <cellStyle name="Normal 3 2 2 2 2 16 2" xfId="6896" xr:uid="{00000000-0005-0000-0000-000075670000}"/>
    <cellStyle name="Normal 3 2 2 2 2 16 3" xfId="9364" xr:uid="{00000000-0005-0000-0000-000076670000}"/>
    <cellStyle name="Normal 3 2 2 2 2 16 4" xfId="6131" xr:uid="{00000000-0005-0000-0000-000077670000}"/>
    <cellStyle name="Normal 3 2 2 2 2 17" xfId="1953" xr:uid="{00000000-0005-0000-0000-000078670000}"/>
    <cellStyle name="Normal 3 2 2 2 2 17 2" xfId="6897" xr:uid="{00000000-0005-0000-0000-000079670000}"/>
    <cellStyle name="Normal 3 2 2 2 2 17 3" xfId="9365" xr:uid="{00000000-0005-0000-0000-00007A670000}"/>
    <cellStyle name="Normal 3 2 2 2 2 17 4" xfId="6305" xr:uid="{00000000-0005-0000-0000-00007B670000}"/>
    <cellStyle name="Normal 3 2 2 2 2 18" xfId="2129" xr:uid="{00000000-0005-0000-0000-00007C670000}"/>
    <cellStyle name="Normal 3 2 2 2 2 18 2" xfId="6898" xr:uid="{00000000-0005-0000-0000-00007D670000}"/>
    <cellStyle name="Normal 3 2 2 2 2 18 3" xfId="9366" xr:uid="{00000000-0005-0000-0000-00007E670000}"/>
    <cellStyle name="Normal 3 2 2 2 2 18 4" xfId="6483" xr:uid="{00000000-0005-0000-0000-00007F670000}"/>
    <cellStyle name="Normal 3 2 2 2 2 19" xfId="2303" xr:uid="{00000000-0005-0000-0000-000080670000}"/>
    <cellStyle name="Normal 3 2 2 2 2 19 2" xfId="6899" xr:uid="{00000000-0005-0000-0000-000081670000}"/>
    <cellStyle name="Normal 3 2 2 2 2 19 3" xfId="9367" xr:uid="{00000000-0005-0000-0000-000082670000}"/>
    <cellStyle name="Normal 3 2 2 2 2 19 4" xfId="6657" xr:uid="{00000000-0005-0000-0000-000083670000}"/>
    <cellStyle name="Normal 3 2 2 2 2 2" xfId="99" xr:uid="{00000000-0005-0000-0000-000084670000}"/>
    <cellStyle name="Normal 3 2 2 2 2 2 10" xfId="1084" xr:uid="{00000000-0005-0000-0000-000085670000}"/>
    <cellStyle name="Normal 3 2 2 2 2 2 10 2" xfId="6901" xr:uid="{00000000-0005-0000-0000-000086670000}"/>
    <cellStyle name="Normal 3 2 2 2 2 2 10 3" xfId="9369" xr:uid="{00000000-0005-0000-0000-000087670000}"/>
    <cellStyle name="Normal 3 2 2 2 2 2 10 4" xfId="5409" xr:uid="{00000000-0005-0000-0000-000088670000}"/>
    <cellStyle name="Normal 3 2 2 2 2 2 11" xfId="1258" xr:uid="{00000000-0005-0000-0000-000089670000}"/>
    <cellStyle name="Normal 3 2 2 2 2 2 11 2" xfId="6902" xr:uid="{00000000-0005-0000-0000-00008A670000}"/>
    <cellStyle name="Normal 3 2 2 2 2 2 11 3" xfId="9370" xr:uid="{00000000-0005-0000-0000-00008B670000}"/>
    <cellStyle name="Normal 3 2 2 2 2 2 11 4" xfId="5610" xr:uid="{00000000-0005-0000-0000-00008C670000}"/>
    <cellStyle name="Normal 3 2 2 2 2 2 12" xfId="1432" xr:uid="{00000000-0005-0000-0000-00008D670000}"/>
    <cellStyle name="Normal 3 2 2 2 2 2 12 2" xfId="6903" xr:uid="{00000000-0005-0000-0000-00008E670000}"/>
    <cellStyle name="Normal 3 2 2 2 2 2 12 3" xfId="9371" xr:uid="{00000000-0005-0000-0000-00008F670000}"/>
    <cellStyle name="Normal 3 2 2 2 2 2 12 4" xfId="5784" xr:uid="{00000000-0005-0000-0000-000090670000}"/>
    <cellStyle name="Normal 3 2 2 2 2 2 13" xfId="1606" xr:uid="{00000000-0005-0000-0000-000091670000}"/>
    <cellStyle name="Normal 3 2 2 2 2 2 13 2" xfId="6904" xr:uid="{00000000-0005-0000-0000-000092670000}"/>
    <cellStyle name="Normal 3 2 2 2 2 2 13 3" xfId="9372" xr:uid="{00000000-0005-0000-0000-000093670000}"/>
    <cellStyle name="Normal 3 2 2 2 2 2 13 4" xfId="5958" xr:uid="{00000000-0005-0000-0000-000094670000}"/>
    <cellStyle name="Normal 3 2 2 2 2 2 14" xfId="1780" xr:uid="{00000000-0005-0000-0000-000095670000}"/>
    <cellStyle name="Normal 3 2 2 2 2 2 14 2" xfId="6905" xr:uid="{00000000-0005-0000-0000-000096670000}"/>
    <cellStyle name="Normal 3 2 2 2 2 2 14 3" xfId="9373" xr:uid="{00000000-0005-0000-0000-000097670000}"/>
    <cellStyle name="Normal 3 2 2 2 2 2 14 4" xfId="6132" xr:uid="{00000000-0005-0000-0000-000098670000}"/>
    <cellStyle name="Normal 3 2 2 2 2 2 15" xfId="1954" xr:uid="{00000000-0005-0000-0000-000099670000}"/>
    <cellStyle name="Normal 3 2 2 2 2 2 15 2" xfId="6906" xr:uid="{00000000-0005-0000-0000-00009A670000}"/>
    <cellStyle name="Normal 3 2 2 2 2 2 15 3" xfId="9374" xr:uid="{00000000-0005-0000-0000-00009B670000}"/>
    <cellStyle name="Normal 3 2 2 2 2 2 15 4" xfId="6306" xr:uid="{00000000-0005-0000-0000-00009C670000}"/>
    <cellStyle name="Normal 3 2 2 2 2 2 16" xfId="2130" xr:uid="{00000000-0005-0000-0000-00009D670000}"/>
    <cellStyle name="Normal 3 2 2 2 2 2 16 2" xfId="6907" xr:uid="{00000000-0005-0000-0000-00009E670000}"/>
    <cellStyle name="Normal 3 2 2 2 2 2 16 3" xfId="9375" xr:uid="{00000000-0005-0000-0000-00009F670000}"/>
    <cellStyle name="Normal 3 2 2 2 2 2 16 4" xfId="6484" xr:uid="{00000000-0005-0000-0000-0000A0670000}"/>
    <cellStyle name="Normal 3 2 2 2 2 2 17" xfId="2304" xr:uid="{00000000-0005-0000-0000-0000A1670000}"/>
    <cellStyle name="Normal 3 2 2 2 2 2 17 2" xfId="6908" xr:uid="{00000000-0005-0000-0000-0000A2670000}"/>
    <cellStyle name="Normal 3 2 2 2 2 2 17 3" xfId="9376" xr:uid="{00000000-0005-0000-0000-0000A3670000}"/>
    <cellStyle name="Normal 3 2 2 2 2 2 17 4" xfId="6658" xr:uid="{00000000-0005-0000-0000-0000A4670000}"/>
    <cellStyle name="Normal 3 2 2 2 2 2 18" xfId="2476" xr:uid="{00000000-0005-0000-0000-0000A5670000}"/>
    <cellStyle name="Normal 3 2 2 2 2 2 18 2" xfId="6900" xr:uid="{00000000-0005-0000-0000-0000A6670000}"/>
    <cellStyle name="Normal 3 2 2 2 2 2 19" xfId="2646" xr:uid="{00000000-0005-0000-0000-0000A7670000}"/>
    <cellStyle name="Normal 3 2 2 2 2 2 19 2" xfId="9368" xr:uid="{00000000-0005-0000-0000-0000A8670000}"/>
    <cellStyle name="Normal 3 2 2 2 2 2 2" xfId="116" xr:uid="{00000000-0005-0000-0000-0000A9670000}"/>
    <cellStyle name="Normal 3 2 2 2 2 2 2 10" xfId="1259" xr:uid="{00000000-0005-0000-0000-0000AA670000}"/>
    <cellStyle name="Normal 3 2 2 2 2 2 2 10 2" xfId="6910" xr:uid="{00000000-0005-0000-0000-0000AB670000}"/>
    <cellStyle name="Normal 3 2 2 2 2 2 2 10 3" xfId="9378" xr:uid="{00000000-0005-0000-0000-0000AC670000}"/>
    <cellStyle name="Normal 3 2 2 2 2 2 2 10 4" xfId="5611" xr:uid="{00000000-0005-0000-0000-0000AD670000}"/>
    <cellStyle name="Normal 3 2 2 2 2 2 2 11" xfId="1433" xr:uid="{00000000-0005-0000-0000-0000AE670000}"/>
    <cellStyle name="Normal 3 2 2 2 2 2 2 11 2" xfId="6911" xr:uid="{00000000-0005-0000-0000-0000AF670000}"/>
    <cellStyle name="Normal 3 2 2 2 2 2 2 11 3" xfId="9379" xr:uid="{00000000-0005-0000-0000-0000B0670000}"/>
    <cellStyle name="Normal 3 2 2 2 2 2 2 11 4" xfId="5785" xr:uid="{00000000-0005-0000-0000-0000B1670000}"/>
    <cellStyle name="Normal 3 2 2 2 2 2 2 12" xfId="1607" xr:uid="{00000000-0005-0000-0000-0000B2670000}"/>
    <cellStyle name="Normal 3 2 2 2 2 2 2 12 2" xfId="6912" xr:uid="{00000000-0005-0000-0000-0000B3670000}"/>
    <cellStyle name="Normal 3 2 2 2 2 2 2 12 3" xfId="9380" xr:uid="{00000000-0005-0000-0000-0000B4670000}"/>
    <cellStyle name="Normal 3 2 2 2 2 2 2 12 4" xfId="5959" xr:uid="{00000000-0005-0000-0000-0000B5670000}"/>
    <cellStyle name="Normal 3 2 2 2 2 2 2 13" xfId="1781" xr:uid="{00000000-0005-0000-0000-0000B6670000}"/>
    <cellStyle name="Normal 3 2 2 2 2 2 2 13 2" xfId="6913" xr:uid="{00000000-0005-0000-0000-0000B7670000}"/>
    <cellStyle name="Normal 3 2 2 2 2 2 2 13 3" xfId="9381" xr:uid="{00000000-0005-0000-0000-0000B8670000}"/>
    <cellStyle name="Normal 3 2 2 2 2 2 2 13 4" xfId="6133" xr:uid="{00000000-0005-0000-0000-0000B9670000}"/>
    <cellStyle name="Normal 3 2 2 2 2 2 2 14" xfId="1955" xr:uid="{00000000-0005-0000-0000-0000BA670000}"/>
    <cellStyle name="Normal 3 2 2 2 2 2 2 14 2" xfId="6914" xr:uid="{00000000-0005-0000-0000-0000BB670000}"/>
    <cellStyle name="Normal 3 2 2 2 2 2 2 14 3" xfId="9382" xr:uid="{00000000-0005-0000-0000-0000BC670000}"/>
    <cellStyle name="Normal 3 2 2 2 2 2 2 14 4" xfId="6307" xr:uid="{00000000-0005-0000-0000-0000BD670000}"/>
    <cellStyle name="Normal 3 2 2 2 2 2 2 15" xfId="2131" xr:uid="{00000000-0005-0000-0000-0000BE670000}"/>
    <cellStyle name="Normal 3 2 2 2 2 2 2 15 2" xfId="6915" xr:uid="{00000000-0005-0000-0000-0000BF670000}"/>
    <cellStyle name="Normal 3 2 2 2 2 2 2 15 3" xfId="9383" xr:uid="{00000000-0005-0000-0000-0000C0670000}"/>
    <cellStyle name="Normal 3 2 2 2 2 2 2 15 4" xfId="6485" xr:uid="{00000000-0005-0000-0000-0000C1670000}"/>
    <cellStyle name="Normal 3 2 2 2 2 2 2 16" xfId="2305" xr:uid="{00000000-0005-0000-0000-0000C2670000}"/>
    <cellStyle name="Normal 3 2 2 2 2 2 2 16 2" xfId="6916" xr:uid="{00000000-0005-0000-0000-0000C3670000}"/>
    <cellStyle name="Normal 3 2 2 2 2 2 2 16 3" xfId="9384" xr:uid="{00000000-0005-0000-0000-0000C4670000}"/>
    <cellStyle name="Normal 3 2 2 2 2 2 2 16 4" xfId="6659" xr:uid="{00000000-0005-0000-0000-0000C5670000}"/>
    <cellStyle name="Normal 3 2 2 2 2 2 2 17" xfId="2477" xr:uid="{00000000-0005-0000-0000-0000C6670000}"/>
    <cellStyle name="Normal 3 2 2 2 2 2 2 17 2" xfId="6909" xr:uid="{00000000-0005-0000-0000-0000C7670000}"/>
    <cellStyle name="Normal 3 2 2 2 2 2 2 18" xfId="2647" xr:uid="{00000000-0005-0000-0000-0000C8670000}"/>
    <cellStyle name="Normal 3 2 2 2 2 2 2 18 2" xfId="9377" xr:uid="{00000000-0005-0000-0000-0000C9670000}"/>
    <cellStyle name="Normal 3 2 2 2 2 2 2 19" xfId="2817" xr:uid="{00000000-0005-0000-0000-0000CA670000}"/>
    <cellStyle name="Normal 3 2 2 2 2 2 2 19 2" xfId="11771" xr:uid="{00000000-0005-0000-0000-0000CB670000}"/>
    <cellStyle name="Normal 3 2 2 2 2 2 2 2" xfId="194" xr:uid="{00000000-0005-0000-0000-0000CC670000}"/>
    <cellStyle name="Normal 3 2 2 2 2 2 2 2 10" xfId="1608" xr:uid="{00000000-0005-0000-0000-0000CD670000}"/>
    <cellStyle name="Normal 3 2 2 2 2 2 2 2 10 2" xfId="6918" xr:uid="{00000000-0005-0000-0000-0000CE670000}"/>
    <cellStyle name="Normal 3 2 2 2 2 2 2 2 10 3" xfId="9386" xr:uid="{00000000-0005-0000-0000-0000CF670000}"/>
    <cellStyle name="Normal 3 2 2 2 2 2 2 2 10 4" xfId="5786" xr:uid="{00000000-0005-0000-0000-0000D0670000}"/>
    <cellStyle name="Normal 3 2 2 2 2 2 2 2 11" xfId="1782" xr:uid="{00000000-0005-0000-0000-0000D1670000}"/>
    <cellStyle name="Normal 3 2 2 2 2 2 2 2 11 2" xfId="6919" xr:uid="{00000000-0005-0000-0000-0000D2670000}"/>
    <cellStyle name="Normal 3 2 2 2 2 2 2 2 11 3" xfId="9387" xr:uid="{00000000-0005-0000-0000-0000D3670000}"/>
    <cellStyle name="Normal 3 2 2 2 2 2 2 2 11 4" xfId="5960" xr:uid="{00000000-0005-0000-0000-0000D4670000}"/>
    <cellStyle name="Normal 3 2 2 2 2 2 2 2 12" xfId="1956" xr:uid="{00000000-0005-0000-0000-0000D5670000}"/>
    <cellStyle name="Normal 3 2 2 2 2 2 2 2 12 2" xfId="6920" xr:uid="{00000000-0005-0000-0000-0000D6670000}"/>
    <cellStyle name="Normal 3 2 2 2 2 2 2 2 12 3" xfId="9388" xr:uid="{00000000-0005-0000-0000-0000D7670000}"/>
    <cellStyle name="Normal 3 2 2 2 2 2 2 2 12 4" xfId="6134" xr:uid="{00000000-0005-0000-0000-0000D8670000}"/>
    <cellStyle name="Normal 3 2 2 2 2 2 2 2 13" xfId="2132" xr:uid="{00000000-0005-0000-0000-0000D9670000}"/>
    <cellStyle name="Normal 3 2 2 2 2 2 2 2 13 2" xfId="6921" xr:uid="{00000000-0005-0000-0000-0000DA670000}"/>
    <cellStyle name="Normal 3 2 2 2 2 2 2 2 13 3" xfId="9389" xr:uid="{00000000-0005-0000-0000-0000DB670000}"/>
    <cellStyle name="Normal 3 2 2 2 2 2 2 2 13 4" xfId="6308" xr:uid="{00000000-0005-0000-0000-0000DC670000}"/>
    <cellStyle name="Normal 3 2 2 2 2 2 2 2 14" xfId="2306" xr:uid="{00000000-0005-0000-0000-0000DD670000}"/>
    <cellStyle name="Normal 3 2 2 2 2 2 2 2 14 2" xfId="6922" xr:uid="{00000000-0005-0000-0000-0000DE670000}"/>
    <cellStyle name="Normal 3 2 2 2 2 2 2 2 14 3" xfId="9390" xr:uid="{00000000-0005-0000-0000-0000DF670000}"/>
    <cellStyle name="Normal 3 2 2 2 2 2 2 2 14 4" xfId="6486" xr:uid="{00000000-0005-0000-0000-0000E0670000}"/>
    <cellStyle name="Normal 3 2 2 2 2 2 2 2 15" xfId="2478" xr:uid="{00000000-0005-0000-0000-0000E1670000}"/>
    <cellStyle name="Normal 3 2 2 2 2 2 2 2 15 2" xfId="6923" xr:uid="{00000000-0005-0000-0000-0000E2670000}"/>
    <cellStyle name="Normal 3 2 2 2 2 2 2 2 15 3" xfId="9391" xr:uid="{00000000-0005-0000-0000-0000E3670000}"/>
    <cellStyle name="Normal 3 2 2 2 2 2 2 2 15 4" xfId="6660" xr:uid="{00000000-0005-0000-0000-0000E4670000}"/>
    <cellStyle name="Normal 3 2 2 2 2 2 2 2 16" xfId="2648" xr:uid="{00000000-0005-0000-0000-0000E5670000}"/>
    <cellStyle name="Normal 3 2 2 2 2 2 2 2 16 2" xfId="6917" xr:uid="{00000000-0005-0000-0000-0000E6670000}"/>
    <cellStyle name="Normal 3 2 2 2 2 2 2 2 17" xfId="2818" xr:uid="{00000000-0005-0000-0000-0000E7670000}"/>
    <cellStyle name="Normal 3 2 2 2 2 2 2 2 17 2" xfId="9385" xr:uid="{00000000-0005-0000-0000-0000E8670000}"/>
    <cellStyle name="Normal 3 2 2 2 2 2 2 2 18" xfId="2989" xr:uid="{00000000-0005-0000-0000-0000E9670000}"/>
    <cellStyle name="Normal 3 2 2 2 2 2 2 2 18 2" xfId="11772" xr:uid="{00000000-0005-0000-0000-0000EA670000}"/>
    <cellStyle name="Normal 3 2 2 2 2 2 2 2 19" xfId="3197" xr:uid="{00000000-0005-0000-0000-0000EB670000}"/>
    <cellStyle name="Normal 3 2 2 2 2 2 2 2 2" xfId="195" xr:uid="{00000000-0005-0000-0000-0000EC670000}"/>
    <cellStyle name="Normal 3 2 2 2 2 2 2 2 2 10" xfId="1783" xr:uid="{00000000-0005-0000-0000-0000ED670000}"/>
    <cellStyle name="Normal 3 2 2 2 2 2 2 2 2 10 2" xfId="6925" xr:uid="{00000000-0005-0000-0000-0000EE670000}"/>
    <cellStyle name="Normal 3 2 2 2 2 2 2 2 2 10 3" xfId="9393" xr:uid="{00000000-0005-0000-0000-0000EF670000}"/>
    <cellStyle name="Normal 3 2 2 2 2 2 2 2 2 10 4" xfId="5961" xr:uid="{00000000-0005-0000-0000-0000F0670000}"/>
    <cellStyle name="Normal 3 2 2 2 2 2 2 2 2 11" xfId="1957" xr:uid="{00000000-0005-0000-0000-0000F1670000}"/>
    <cellStyle name="Normal 3 2 2 2 2 2 2 2 2 11 2" xfId="6926" xr:uid="{00000000-0005-0000-0000-0000F2670000}"/>
    <cellStyle name="Normal 3 2 2 2 2 2 2 2 2 11 3" xfId="9394" xr:uid="{00000000-0005-0000-0000-0000F3670000}"/>
    <cellStyle name="Normal 3 2 2 2 2 2 2 2 2 11 4" xfId="6135" xr:uid="{00000000-0005-0000-0000-0000F4670000}"/>
    <cellStyle name="Normal 3 2 2 2 2 2 2 2 2 12" xfId="2133" xr:uid="{00000000-0005-0000-0000-0000F5670000}"/>
    <cellStyle name="Normal 3 2 2 2 2 2 2 2 2 12 2" xfId="6927" xr:uid="{00000000-0005-0000-0000-0000F6670000}"/>
    <cellStyle name="Normal 3 2 2 2 2 2 2 2 2 12 3" xfId="9395" xr:uid="{00000000-0005-0000-0000-0000F7670000}"/>
    <cellStyle name="Normal 3 2 2 2 2 2 2 2 2 12 4" xfId="6309" xr:uid="{00000000-0005-0000-0000-0000F8670000}"/>
    <cellStyle name="Normal 3 2 2 2 2 2 2 2 2 13" xfId="2307" xr:uid="{00000000-0005-0000-0000-0000F9670000}"/>
    <cellStyle name="Normal 3 2 2 2 2 2 2 2 2 13 2" xfId="6928" xr:uid="{00000000-0005-0000-0000-0000FA670000}"/>
    <cellStyle name="Normal 3 2 2 2 2 2 2 2 2 13 3" xfId="9396" xr:uid="{00000000-0005-0000-0000-0000FB670000}"/>
    <cellStyle name="Normal 3 2 2 2 2 2 2 2 2 13 4" xfId="6487" xr:uid="{00000000-0005-0000-0000-0000FC670000}"/>
    <cellStyle name="Normal 3 2 2 2 2 2 2 2 2 14" xfId="2479" xr:uid="{00000000-0005-0000-0000-0000FD670000}"/>
    <cellStyle name="Normal 3 2 2 2 2 2 2 2 2 14 2" xfId="6929" xr:uid="{00000000-0005-0000-0000-0000FE670000}"/>
    <cellStyle name="Normal 3 2 2 2 2 2 2 2 2 14 3" xfId="9397" xr:uid="{00000000-0005-0000-0000-0000FF670000}"/>
    <cellStyle name="Normal 3 2 2 2 2 2 2 2 2 14 4" xfId="6661" xr:uid="{00000000-0005-0000-0000-000000680000}"/>
    <cellStyle name="Normal 3 2 2 2 2 2 2 2 2 15" xfId="2649" xr:uid="{00000000-0005-0000-0000-000001680000}"/>
    <cellStyle name="Normal 3 2 2 2 2 2 2 2 2 15 2" xfId="6924" xr:uid="{00000000-0005-0000-0000-000002680000}"/>
    <cellStyle name="Normal 3 2 2 2 2 2 2 2 2 16" xfId="2819" xr:uid="{00000000-0005-0000-0000-000003680000}"/>
    <cellStyle name="Normal 3 2 2 2 2 2 2 2 2 16 2" xfId="9392" xr:uid="{00000000-0005-0000-0000-000004680000}"/>
    <cellStyle name="Normal 3 2 2 2 2 2 2 2 2 17" xfId="2990" xr:uid="{00000000-0005-0000-0000-000005680000}"/>
    <cellStyle name="Normal 3 2 2 2 2 2 2 2 2 17 2" xfId="11773" xr:uid="{00000000-0005-0000-0000-000006680000}"/>
    <cellStyle name="Normal 3 2 2 2 2 2 2 2 2 18" xfId="3198" xr:uid="{00000000-0005-0000-0000-000007680000}"/>
    <cellStyle name="Normal 3 2 2 2 2 2 2 2 2 19" xfId="4067" xr:uid="{00000000-0005-0000-0000-000008680000}"/>
    <cellStyle name="Normal 3 2 2 2 2 2 2 2 2 2" xfId="388" xr:uid="{00000000-0005-0000-0000-000009680000}"/>
    <cellStyle name="Normal 3 2 2 2 2 2 2 2 2 2 2" xfId="3372" xr:uid="{00000000-0005-0000-0000-00000A680000}"/>
    <cellStyle name="Normal 3 2 2 2 2 2 2 2 2 2 2 2" xfId="6930" xr:uid="{00000000-0005-0000-0000-00000B680000}"/>
    <cellStyle name="Normal 3 2 2 2 2 2 2 2 2 2 3" xfId="9398" xr:uid="{00000000-0005-0000-0000-00000C680000}"/>
    <cellStyle name="Normal 3 2 2 2 2 2 2 2 2 2 4" xfId="4494" xr:uid="{00000000-0005-0000-0000-00000D680000}"/>
    <cellStyle name="Normal 3 2 2 2 2 2 2 2 2 20" xfId="4239" xr:uid="{00000000-0005-0000-0000-00000E680000}"/>
    <cellStyle name="Normal 3 2 2 2 2 2 2 2 2 3" xfId="562" xr:uid="{00000000-0005-0000-0000-00000F680000}"/>
    <cellStyle name="Normal 3 2 2 2 2 2 2 2 2 3 2" xfId="3546" xr:uid="{00000000-0005-0000-0000-000010680000}"/>
    <cellStyle name="Normal 3 2 2 2 2 2 2 2 2 3 2 2" xfId="6931" xr:uid="{00000000-0005-0000-0000-000011680000}"/>
    <cellStyle name="Normal 3 2 2 2 2 2 2 2 2 3 3" xfId="9399" xr:uid="{00000000-0005-0000-0000-000012680000}"/>
    <cellStyle name="Normal 3 2 2 2 2 2 2 2 2 3 4" xfId="4711" xr:uid="{00000000-0005-0000-0000-000013680000}"/>
    <cellStyle name="Normal 3 2 2 2 2 2 2 2 2 4" xfId="736" xr:uid="{00000000-0005-0000-0000-000014680000}"/>
    <cellStyle name="Normal 3 2 2 2 2 2 2 2 2 4 2" xfId="3720" xr:uid="{00000000-0005-0000-0000-000015680000}"/>
    <cellStyle name="Normal 3 2 2 2 2 2 2 2 2 4 2 2" xfId="6932" xr:uid="{00000000-0005-0000-0000-000016680000}"/>
    <cellStyle name="Normal 3 2 2 2 2 2 2 2 2 4 3" xfId="9400" xr:uid="{00000000-0005-0000-0000-000017680000}"/>
    <cellStyle name="Normal 3 2 2 2 2 2 2 2 2 4 4" xfId="4885" xr:uid="{00000000-0005-0000-0000-000018680000}"/>
    <cellStyle name="Normal 3 2 2 2 2 2 2 2 2 5" xfId="911" xr:uid="{00000000-0005-0000-0000-000019680000}"/>
    <cellStyle name="Normal 3 2 2 2 2 2 2 2 2 5 2" xfId="3895" xr:uid="{00000000-0005-0000-0000-00001A680000}"/>
    <cellStyle name="Normal 3 2 2 2 2 2 2 2 2 5 2 2" xfId="6933" xr:uid="{00000000-0005-0000-0000-00001B680000}"/>
    <cellStyle name="Normal 3 2 2 2 2 2 2 2 2 5 3" xfId="9401" xr:uid="{00000000-0005-0000-0000-00001C680000}"/>
    <cellStyle name="Normal 3 2 2 2 2 2 2 2 2 5 4" xfId="5059" xr:uid="{00000000-0005-0000-0000-00001D680000}"/>
    <cellStyle name="Normal 3 2 2 2 2 2 2 2 2 6" xfId="1087" xr:uid="{00000000-0005-0000-0000-00001E680000}"/>
    <cellStyle name="Normal 3 2 2 2 2 2 2 2 2 6 2" xfId="6934" xr:uid="{00000000-0005-0000-0000-00001F680000}"/>
    <cellStyle name="Normal 3 2 2 2 2 2 2 2 2 6 3" xfId="9402" xr:uid="{00000000-0005-0000-0000-000020680000}"/>
    <cellStyle name="Normal 3 2 2 2 2 2 2 2 2 6 4" xfId="5233" xr:uid="{00000000-0005-0000-0000-000021680000}"/>
    <cellStyle name="Normal 3 2 2 2 2 2 2 2 2 7" xfId="1261" xr:uid="{00000000-0005-0000-0000-000022680000}"/>
    <cellStyle name="Normal 3 2 2 2 2 2 2 2 2 7 2" xfId="6935" xr:uid="{00000000-0005-0000-0000-000023680000}"/>
    <cellStyle name="Normal 3 2 2 2 2 2 2 2 2 7 3" xfId="9403" xr:uid="{00000000-0005-0000-0000-000024680000}"/>
    <cellStyle name="Normal 3 2 2 2 2 2 2 2 2 7 4" xfId="5439" xr:uid="{00000000-0005-0000-0000-000025680000}"/>
    <cellStyle name="Normal 3 2 2 2 2 2 2 2 2 8" xfId="1435" xr:uid="{00000000-0005-0000-0000-000026680000}"/>
    <cellStyle name="Normal 3 2 2 2 2 2 2 2 2 8 2" xfId="6936" xr:uid="{00000000-0005-0000-0000-000027680000}"/>
    <cellStyle name="Normal 3 2 2 2 2 2 2 2 2 8 3" xfId="9404" xr:uid="{00000000-0005-0000-0000-000028680000}"/>
    <cellStyle name="Normal 3 2 2 2 2 2 2 2 2 8 4" xfId="5613" xr:uid="{00000000-0005-0000-0000-000029680000}"/>
    <cellStyle name="Normal 3 2 2 2 2 2 2 2 2 9" xfId="1609" xr:uid="{00000000-0005-0000-0000-00002A680000}"/>
    <cellStyle name="Normal 3 2 2 2 2 2 2 2 2 9 2" xfId="6937" xr:uid="{00000000-0005-0000-0000-00002B680000}"/>
    <cellStyle name="Normal 3 2 2 2 2 2 2 2 2 9 3" xfId="9405" xr:uid="{00000000-0005-0000-0000-00002C680000}"/>
    <cellStyle name="Normal 3 2 2 2 2 2 2 2 2 9 4" xfId="5787" xr:uid="{00000000-0005-0000-0000-00002D680000}"/>
    <cellStyle name="Normal 3 2 2 2 2 2 2 2 20" xfId="4066" xr:uid="{00000000-0005-0000-0000-00002E680000}"/>
    <cellStyle name="Normal 3 2 2 2 2 2 2 2 21" xfId="4238" xr:uid="{00000000-0005-0000-0000-00002F680000}"/>
    <cellStyle name="Normal 3 2 2 2 2 2 2 2 3" xfId="387" xr:uid="{00000000-0005-0000-0000-000030680000}"/>
    <cellStyle name="Normal 3 2 2 2 2 2 2 2 3 2" xfId="3371" xr:uid="{00000000-0005-0000-0000-000031680000}"/>
    <cellStyle name="Normal 3 2 2 2 2 2 2 2 3 2 2" xfId="6938" xr:uid="{00000000-0005-0000-0000-000032680000}"/>
    <cellStyle name="Normal 3 2 2 2 2 2 2 2 3 3" xfId="9406" xr:uid="{00000000-0005-0000-0000-000033680000}"/>
    <cellStyle name="Normal 3 2 2 2 2 2 2 2 3 4" xfId="4493" xr:uid="{00000000-0005-0000-0000-000034680000}"/>
    <cellStyle name="Normal 3 2 2 2 2 2 2 2 4" xfId="561" xr:uid="{00000000-0005-0000-0000-000035680000}"/>
    <cellStyle name="Normal 3 2 2 2 2 2 2 2 4 2" xfId="3545" xr:uid="{00000000-0005-0000-0000-000036680000}"/>
    <cellStyle name="Normal 3 2 2 2 2 2 2 2 4 2 2" xfId="6939" xr:uid="{00000000-0005-0000-0000-000037680000}"/>
    <cellStyle name="Normal 3 2 2 2 2 2 2 2 4 3" xfId="9407" xr:uid="{00000000-0005-0000-0000-000038680000}"/>
    <cellStyle name="Normal 3 2 2 2 2 2 2 2 4 4" xfId="4710" xr:uid="{00000000-0005-0000-0000-000039680000}"/>
    <cellStyle name="Normal 3 2 2 2 2 2 2 2 5" xfId="735" xr:uid="{00000000-0005-0000-0000-00003A680000}"/>
    <cellStyle name="Normal 3 2 2 2 2 2 2 2 5 2" xfId="3719" xr:uid="{00000000-0005-0000-0000-00003B680000}"/>
    <cellStyle name="Normal 3 2 2 2 2 2 2 2 5 2 2" xfId="6940" xr:uid="{00000000-0005-0000-0000-00003C680000}"/>
    <cellStyle name="Normal 3 2 2 2 2 2 2 2 5 3" xfId="9408" xr:uid="{00000000-0005-0000-0000-00003D680000}"/>
    <cellStyle name="Normal 3 2 2 2 2 2 2 2 5 4" xfId="4884" xr:uid="{00000000-0005-0000-0000-00003E680000}"/>
    <cellStyle name="Normal 3 2 2 2 2 2 2 2 6" xfId="910" xr:uid="{00000000-0005-0000-0000-00003F680000}"/>
    <cellStyle name="Normal 3 2 2 2 2 2 2 2 6 2" xfId="3894" xr:uid="{00000000-0005-0000-0000-000040680000}"/>
    <cellStyle name="Normal 3 2 2 2 2 2 2 2 6 2 2" xfId="6941" xr:uid="{00000000-0005-0000-0000-000041680000}"/>
    <cellStyle name="Normal 3 2 2 2 2 2 2 2 6 3" xfId="9409" xr:uid="{00000000-0005-0000-0000-000042680000}"/>
    <cellStyle name="Normal 3 2 2 2 2 2 2 2 6 4" xfId="5058" xr:uid="{00000000-0005-0000-0000-000043680000}"/>
    <cellStyle name="Normal 3 2 2 2 2 2 2 2 7" xfId="1086" xr:uid="{00000000-0005-0000-0000-000044680000}"/>
    <cellStyle name="Normal 3 2 2 2 2 2 2 2 7 2" xfId="6942" xr:uid="{00000000-0005-0000-0000-000045680000}"/>
    <cellStyle name="Normal 3 2 2 2 2 2 2 2 7 3" xfId="9410" xr:uid="{00000000-0005-0000-0000-000046680000}"/>
    <cellStyle name="Normal 3 2 2 2 2 2 2 2 7 4" xfId="5232" xr:uid="{00000000-0005-0000-0000-000047680000}"/>
    <cellStyle name="Normal 3 2 2 2 2 2 2 2 8" xfId="1260" xr:uid="{00000000-0005-0000-0000-000048680000}"/>
    <cellStyle name="Normal 3 2 2 2 2 2 2 2 8 2" xfId="6943" xr:uid="{00000000-0005-0000-0000-000049680000}"/>
    <cellStyle name="Normal 3 2 2 2 2 2 2 2 8 3" xfId="9411" xr:uid="{00000000-0005-0000-0000-00004A680000}"/>
    <cellStyle name="Normal 3 2 2 2 2 2 2 2 8 4" xfId="5438" xr:uid="{00000000-0005-0000-0000-00004B680000}"/>
    <cellStyle name="Normal 3 2 2 2 2 2 2 2 9" xfId="1434" xr:uid="{00000000-0005-0000-0000-00004C680000}"/>
    <cellStyle name="Normal 3 2 2 2 2 2 2 2 9 2" xfId="6944" xr:uid="{00000000-0005-0000-0000-00004D680000}"/>
    <cellStyle name="Normal 3 2 2 2 2 2 2 2 9 3" xfId="9412" xr:uid="{00000000-0005-0000-0000-00004E680000}"/>
    <cellStyle name="Normal 3 2 2 2 2 2 2 2 9 4" xfId="5612" xr:uid="{00000000-0005-0000-0000-00004F680000}"/>
    <cellStyle name="Normal 3 2 2 2 2 2 2 20" xfId="2988" xr:uid="{00000000-0005-0000-0000-000050680000}"/>
    <cellStyle name="Normal 3 2 2 2 2 2 2 21" xfId="3173" xr:uid="{00000000-0005-0000-0000-000051680000}"/>
    <cellStyle name="Normal 3 2 2 2 2 2 2 22" xfId="4065" xr:uid="{00000000-0005-0000-0000-000052680000}"/>
    <cellStyle name="Normal 3 2 2 2 2 2 2 23" xfId="4237" xr:uid="{00000000-0005-0000-0000-000053680000}"/>
    <cellStyle name="Normal 3 2 2 2 2 2 2 3" xfId="196" xr:uid="{00000000-0005-0000-0000-000054680000}"/>
    <cellStyle name="Normal 3 2 2 2 2 2 2 3 10" xfId="1784" xr:uid="{00000000-0005-0000-0000-000055680000}"/>
    <cellStyle name="Normal 3 2 2 2 2 2 2 3 10 2" xfId="6946" xr:uid="{00000000-0005-0000-0000-000056680000}"/>
    <cellStyle name="Normal 3 2 2 2 2 2 2 3 10 3" xfId="9414" xr:uid="{00000000-0005-0000-0000-000057680000}"/>
    <cellStyle name="Normal 3 2 2 2 2 2 2 3 10 4" xfId="5962" xr:uid="{00000000-0005-0000-0000-000058680000}"/>
    <cellStyle name="Normal 3 2 2 2 2 2 2 3 11" xfId="1958" xr:uid="{00000000-0005-0000-0000-000059680000}"/>
    <cellStyle name="Normal 3 2 2 2 2 2 2 3 11 2" xfId="6947" xr:uid="{00000000-0005-0000-0000-00005A680000}"/>
    <cellStyle name="Normal 3 2 2 2 2 2 2 3 11 3" xfId="9415" xr:uid="{00000000-0005-0000-0000-00005B680000}"/>
    <cellStyle name="Normal 3 2 2 2 2 2 2 3 11 4" xfId="6136" xr:uid="{00000000-0005-0000-0000-00005C680000}"/>
    <cellStyle name="Normal 3 2 2 2 2 2 2 3 12" xfId="2134" xr:uid="{00000000-0005-0000-0000-00005D680000}"/>
    <cellStyle name="Normal 3 2 2 2 2 2 2 3 12 2" xfId="6948" xr:uid="{00000000-0005-0000-0000-00005E680000}"/>
    <cellStyle name="Normal 3 2 2 2 2 2 2 3 12 3" xfId="9416" xr:uid="{00000000-0005-0000-0000-00005F680000}"/>
    <cellStyle name="Normal 3 2 2 2 2 2 2 3 12 4" xfId="6310" xr:uid="{00000000-0005-0000-0000-000060680000}"/>
    <cellStyle name="Normal 3 2 2 2 2 2 2 3 13" xfId="2308" xr:uid="{00000000-0005-0000-0000-000061680000}"/>
    <cellStyle name="Normal 3 2 2 2 2 2 2 3 13 2" xfId="6949" xr:uid="{00000000-0005-0000-0000-000062680000}"/>
    <cellStyle name="Normal 3 2 2 2 2 2 2 3 13 3" xfId="9417" xr:uid="{00000000-0005-0000-0000-000063680000}"/>
    <cellStyle name="Normal 3 2 2 2 2 2 2 3 13 4" xfId="6488" xr:uid="{00000000-0005-0000-0000-000064680000}"/>
    <cellStyle name="Normal 3 2 2 2 2 2 2 3 14" xfId="2480" xr:uid="{00000000-0005-0000-0000-000065680000}"/>
    <cellStyle name="Normal 3 2 2 2 2 2 2 3 14 2" xfId="6950" xr:uid="{00000000-0005-0000-0000-000066680000}"/>
    <cellStyle name="Normal 3 2 2 2 2 2 2 3 14 3" xfId="9418" xr:uid="{00000000-0005-0000-0000-000067680000}"/>
    <cellStyle name="Normal 3 2 2 2 2 2 2 3 14 4" xfId="6662" xr:uid="{00000000-0005-0000-0000-000068680000}"/>
    <cellStyle name="Normal 3 2 2 2 2 2 2 3 15" xfId="2650" xr:uid="{00000000-0005-0000-0000-000069680000}"/>
    <cellStyle name="Normal 3 2 2 2 2 2 2 3 15 2" xfId="6945" xr:uid="{00000000-0005-0000-0000-00006A680000}"/>
    <cellStyle name="Normal 3 2 2 2 2 2 2 3 16" xfId="2820" xr:uid="{00000000-0005-0000-0000-00006B680000}"/>
    <cellStyle name="Normal 3 2 2 2 2 2 2 3 16 2" xfId="9413" xr:uid="{00000000-0005-0000-0000-00006C680000}"/>
    <cellStyle name="Normal 3 2 2 2 2 2 2 3 17" xfId="2991" xr:uid="{00000000-0005-0000-0000-00006D680000}"/>
    <cellStyle name="Normal 3 2 2 2 2 2 2 3 17 2" xfId="11774" xr:uid="{00000000-0005-0000-0000-00006E680000}"/>
    <cellStyle name="Normal 3 2 2 2 2 2 2 3 18" xfId="3199" xr:uid="{00000000-0005-0000-0000-00006F680000}"/>
    <cellStyle name="Normal 3 2 2 2 2 2 2 3 19" xfId="4068" xr:uid="{00000000-0005-0000-0000-000070680000}"/>
    <cellStyle name="Normal 3 2 2 2 2 2 2 3 2" xfId="389" xr:uid="{00000000-0005-0000-0000-000071680000}"/>
    <cellStyle name="Normal 3 2 2 2 2 2 2 3 2 2" xfId="3373" xr:uid="{00000000-0005-0000-0000-000072680000}"/>
    <cellStyle name="Normal 3 2 2 2 2 2 2 3 2 2 2" xfId="6951" xr:uid="{00000000-0005-0000-0000-000073680000}"/>
    <cellStyle name="Normal 3 2 2 2 2 2 2 3 2 3" xfId="9419" xr:uid="{00000000-0005-0000-0000-000074680000}"/>
    <cellStyle name="Normal 3 2 2 2 2 2 2 3 2 4" xfId="4495" xr:uid="{00000000-0005-0000-0000-000075680000}"/>
    <cellStyle name="Normal 3 2 2 2 2 2 2 3 20" xfId="4240" xr:uid="{00000000-0005-0000-0000-000076680000}"/>
    <cellStyle name="Normal 3 2 2 2 2 2 2 3 3" xfId="563" xr:uid="{00000000-0005-0000-0000-000077680000}"/>
    <cellStyle name="Normal 3 2 2 2 2 2 2 3 3 2" xfId="3547" xr:uid="{00000000-0005-0000-0000-000078680000}"/>
    <cellStyle name="Normal 3 2 2 2 2 2 2 3 3 2 2" xfId="6952" xr:uid="{00000000-0005-0000-0000-000079680000}"/>
    <cellStyle name="Normal 3 2 2 2 2 2 2 3 3 3" xfId="9420" xr:uid="{00000000-0005-0000-0000-00007A680000}"/>
    <cellStyle name="Normal 3 2 2 2 2 2 2 3 3 4" xfId="4712" xr:uid="{00000000-0005-0000-0000-00007B680000}"/>
    <cellStyle name="Normal 3 2 2 2 2 2 2 3 4" xfId="737" xr:uid="{00000000-0005-0000-0000-00007C680000}"/>
    <cellStyle name="Normal 3 2 2 2 2 2 2 3 4 2" xfId="3721" xr:uid="{00000000-0005-0000-0000-00007D680000}"/>
    <cellStyle name="Normal 3 2 2 2 2 2 2 3 4 2 2" xfId="6953" xr:uid="{00000000-0005-0000-0000-00007E680000}"/>
    <cellStyle name="Normal 3 2 2 2 2 2 2 3 4 3" xfId="9421" xr:uid="{00000000-0005-0000-0000-00007F680000}"/>
    <cellStyle name="Normal 3 2 2 2 2 2 2 3 4 4" xfId="4886" xr:uid="{00000000-0005-0000-0000-000080680000}"/>
    <cellStyle name="Normal 3 2 2 2 2 2 2 3 5" xfId="912" xr:uid="{00000000-0005-0000-0000-000081680000}"/>
    <cellStyle name="Normal 3 2 2 2 2 2 2 3 5 2" xfId="3896" xr:uid="{00000000-0005-0000-0000-000082680000}"/>
    <cellStyle name="Normal 3 2 2 2 2 2 2 3 5 2 2" xfId="6954" xr:uid="{00000000-0005-0000-0000-000083680000}"/>
    <cellStyle name="Normal 3 2 2 2 2 2 2 3 5 3" xfId="9422" xr:uid="{00000000-0005-0000-0000-000084680000}"/>
    <cellStyle name="Normal 3 2 2 2 2 2 2 3 5 4" xfId="5060" xr:uid="{00000000-0005-0000-0000-000085680000}"/>
    <cellStyle name="Normal 3 2 2 2 2 2 2 3 6" xfId="1088" xr:uid="{00000000-0005-0000-0000-000086680000}"/>
    <cellStyle name="Normal 3 2 2 2 2 2 2 3 6 2" xfId="6955" xr:uid="{00000000-0005-0000-0000-000087680000}"/>
    <cellStyle name="Normal 3 2 2 2 2 2 2 3 6 3" xfId="9423" xr:uid="{00000000-0005-0000-0000-000088680000}"/>
    <cellStyle name="Normal 3 2 2 2 2 2 2 3 6 4" xfId="5234" xr:uid="{00000000-0005-0000-0000-000089680000}"/>
    <cellStyle name="Normal 3 2 2 2 2 2 2 3 7" xfId="1262" xr:uid="{00000000-0005-0000-0000-00008A680000}"/>
    <cellStyle name="Normal 3 2 2 2 2 2 2 3 7 2" xfId="6956" xr:uid="{00000000-0005-0000-0000-00008B680000}"/>
    <cellStyle name="Normal 3 2 2 2 2 2 2 3 7 3" xfId="9424" xr:uid="{00000000-0005-0000-0000-00008C680000}"/>
    <cellStyle name="Normal 3 2 2 2 2 2 2 3 7 4" xfId="5440" xr:uid="{00000000-0005-0000-0000-00008D680000}"/>
    <cellStyle name="Normal 3 2 2 2 2 2 2 3 8" xfId="1436" xr:uid="{00000000-0005-0000-0000-00008E680000}"/>
    <cellStyle name="Normal 3 2 2 2 2 2 2 3 8 2" xfId="6957" xr:uid="{00000000-0005-0000-0000-00008F680000}"/>
    <cellStyle name="Normal 3 2 2 2 2 2 2 3 8 3" xfId="9425" xr:uid="{00000000-0005-0000-0000-000090680000}"/>
    <cellStyle name="Normal 3 2 2 2 2 2 2 3 8 4" xfId="5614" xr:uid="{00000000-0005-0000-0000-000091680000}"/>
    <cellStyle name="Normal 3 2 2 2 2 2 2 3 9" xfId="1610" xr:uid="{00000000-0005-0000-0000-000092680000}"/>
    <cellStyle name="Normal 3 2 2 2 2 2 2 3 9 2" xfId="6958" xr:uid="{00000000-0005-0000-0000-000093680000}"/>
    <cellStyle name="Normal 3 2 2 2 2 2 2 3 9 3" xfId="9426" xr:uid="{00000000-0005-0000-0000-000094680000}"/>
    <cellStyle name="Normal 3 2 2 2 2 2 2 3 9 4" xfId="5788" xr:uid="{00000000-0005-0000-0000-000095680000}"/>
    <cellStyle name="Normal 3 2 2 2 2 2 2 4" xfId="193" xr:uid="{00000000-0005-0000-0000-000096680000}"/>
    <cellStyle name="Normal 3 2 2 2 2 2 2 4 2" xfId="3196" xr:uid="{00000000-0005-0000-0000-000097680000}"/>
    <cellStyle name="Normal 3 2 2 2 2 2 2 4 2 2" xfId="6960" xr:uid="{00000000-0005-0000-0000-000098680000}"/>
    <cellStyle name="Normal 3 2 2 2 2 2 2 4 2 3" xfId="9428" xr:uid="{00000000-0005-0000-0000-000099680000}"/>
    <cellStyle name="Normal 3 2 2 2 2 2 2 4 2 4" xfId="5437" xr:uid="{00000000-0005-0000-0000-00009A680000}"/>
    <cellStyle name="Normal 3 2 2 2 2 2 2 4 3" xfId="6959" xr:uid="{00000000-0005-0000-0000-00009B680000}"/>
    <cellStyle name="Normal 3 2 2 2 2 2 2 4 4" xfId="9427" xr:uid="{00000000-0005-0000-0000-00009C680000}"/>
    <cellStyle name="Normal 3 2 2 2 2 2 2 4 5" xfId="4492" xr:uid="{00000000-0005-0000-0000-00009D680000}"/>
    <cellStyle name="Normal 3 2 2 2 2 2 2 5" xfId="386" xr:uid="{00000000-0005-0000-0000-00009E680000}"/>
    <cellStyle name="Normal 3 2 2 2 2 2 2 5 2" xfId="3370" xr:uid="{00000000-0005-0000-0000-00009F680000}"/>
    <cellStyle name="Normal 3 2 2 2 2 2 2 5 2 2" xfId="6961" xr:uid="{00000000-0005-0000-0000-0000A0680000}"/>
    <cellStyle name="Normal 3 2 2 2 2 2 2 5 3" xfId="9429" xr:uid="{00000000-0005-0000-0000-0000A1680000}"/>
    <cellStyle name="Normal 3 2 2 2 2 2 2 5 4" xfId="4709" xr:uid="{00000000-0005-0000-0000-0000A2680000}"/>
    <cellStyle name="Normal 3 2 2 2 2 2 2 6" xfId="560" xr:uid="{00000000-0005-0000-0000-0000A3680000}"/>
    <cellStyle name="Normal 3 2 2 2 2 2 2 6 2" xfId="3544" xr:uid="{00000000-0005-0000-0000-0000A4680000}"/>
    <cellStyle name="Normal 3 2 2 2 2 2 2 6 2 2" xfId="6962" xr:uid="{00000000-0005-0000-0000-0000A5680000}"/>
    <cellStyle name="Normal 3 2 2 2 2 2 2 6 3" xfId="9430" xr:uid="{00000000-0005-0000-0000-0000A6680000}"/>
    <cellStyle name="Normal 3 2 2 2 2 2 2 6 4" xfId="4883" xr:uid="{00000000-0005-0000-0000-0000A7680000}"/>
    <cellStyle name="Normal 3 2 2 2 2 2 2 7" xfId="734" xr:uid="{00000000-0005-0000-0000-0000A8680000}"/>
    <cellStyle name="Normal 3 2 2 2 2 2 2 7 2" xfId="3718" xr:uid="{00000000-0005-0000-0000-0000A9680000}"/>
    <cellStyle name="Normal 3 2 2 2 2 2 2 7 2 2" xfId="6963" xr:uid="{00000000-0005-0000-0000-0000AA680000}"/>
    <cellStyle name="Normal 3 2 2 2 2 2 2 7 3" xfId="9431" xr:uid="{00000000-0005-0000-0000-0000AB680000}"/>
    <cellStyle name="Normal 3 2 2 2 2 2 2 7 4" xfId="5057" xr:uid="{00000000-0005-0000-0000-0000AC680000}"/>
    <cellStyle name="Normal 3 2 2 2 2 2 2 8" xfId="909" xr:uid="{00000000-0005-0000-0000-0000AD680000}"/>
    <cellStyle name="Normal 3 2 2 2 2 2 2 8 2" xfId="3893" xr:uid="{00000000-0005-0000-0000-0000AE680000}"/>
    <cellStyle name="Normal 3 2 2 2 2 2 2 8 2 2" xfId="6964" xr:uid="{00000000-0005-0000-0000-0000AF680000}"/>
    <cellStyle name="Normal 3 2 2 2 2 2 2 8 3" xfId="9432" xr:uid="{00000000-0005-0000-0000-0000B0680000}"/>
    <cellStyle name="Normal 3 2 2 2 2 2 2 8 4" xfId="5231" xr:uid="{00000000-0005-0000-0000-0000B1680000}"/>
    <cellStyle name="Normal 3 2 2 2 2 2 2 9" xfId="1085" xr:uid="{00000000-0005-0000-0000-0000B2680000}"/>
    <cellStyle name="Normal 3 2 2 2 2 2 2 9 2" xfId="6965" xr:uid="{00000000-0005-0000-0000-0000B3680000}"/>
    <cellStyle name="Normal 3 2 2 2 2 2 2 9 3" xfId="9433" xr:uid="{00000000-0005-0000-0000-0000B4680000}"/>
    <cellStyle name="Normal 3 2 2 2 2 2 2 9 4" xfId="5418" xr:uid="{00000000-0005-0000-0000-0000B5680000}"/>
    <cellStyle name="Normal 3 2 2 2 2 2 20" xfId="2816" xr:uid="{00000000-0005-0000-0000-0000B6680000}"/>
    <cellStyle name="Normal 3 2 2 2 2 2 20 2" xfId="11770" xr:uid="{00000000-0005-0000-0000-0000B7680000}"/>
    <cellStyle name="Normal 3 2 2 2 2 2 21" xfId="2987" xr:uid="{00000000-0005-0000-0000-0000B8680000}"/>
    <cellStyle name="Normal 3 2 2 2 2 2 22" xfId="3164" xr:uid="{00000000-0005-0000-0000-0000B9680000}"/>
    <cellStyle name="Normal 3 2 2 2 2 2 23" xfId="4064" xr:uid="{00000000-0005-0000-0000-0000BA680000}"/>
    <cellStyle name="Normal 3 2 2 2 2 2 24" xfId="4236" xr:uid="{00000000-0005-0000-0000-0000BB680000}"/>
    <cellStyle name="Normal 3 2 2 2 2 2 3" xfId="197" xr:uid="{00000000-0005-0000-0000-0000BC680000}"/>
    <cellStyle name="Normal 3 2 2 2 2 2 3 10" xfId="1611" xr:uid="{00000000-0005-0000-0000-0000BD680000}"/>
    <cellStyle name="Normal 3 2 2 2 2 2 3 10 2" xfId="6967" xr:uid="{00000000-0005-0000-0000-0000BE680000}"/>
    <cellStyle name="Normal 3 2 2 2 2 2 3 10 3" xfId="9435" xr:uid="{00000000-0005-0000-0000-0000BF680000}"/>
    <cellStyle name="Normal 3 2 2 2 2 2 3 10 4" xfId="5789" xr:uid="{00000000-0005-0000-0000-0000C0680000}"/>
    <cellStyle name="Normal 3 2 2 2 2 2 3 11" xfId="1785" xr:uid="{00000000-0005-0000-0000-0000C1680000}"/>
    <cellStyle name="Normal 3 2 2 2 2 2 3 11 2" xfId="6968" xr:uid="{00000000-0005-0000-0000-0000C2680000}"/>
    <cellStyle name="Normal 3 2 2 2 2 2 3 11 3" xfId="9436" xr:uid="{00000000-0005-0000-0000-0000C3680000}"/>
    <cellStyle name="Normal 3 2 2 2 2 2 3 11 4" xfId="5963" xr:uid="{00000000-0005-0000-0000-0000C4680000}"/>
    <cellStyle name="Normal 3 2 2 2 2 2 3 12" xfId="1959" xr:uid="{00000000-0005-0000-0000-0000C5680000}"/>
    <cellStyle name="Normal 3 2 2 2 2 2 3 12 2" xfId="6969" xr:uid="{00000000-0005-0000-0000-0000C6680000}"/>
    <cellStyle name="Normal 3 2 2 2 2 2 3 12 3" xfId="9437" xr:uid="{00000000-0005-0000-0000-0000C7680000}"/>
    <cellStyle name="Normal 3 2 2 2 2 2 3 12 4" xfId="6137" xr:uid="{00000000-0005-0000-0000-0000C8680000}"/>
    <cellStyle name="Normal 3 2 2 2 2 2 3 13" xfId="2135" xr:uid="{00000000-0005-0000-0000-0000C9680000}"/>
    <cellStyle name="Normal 3 2 2 2 2 2 3 13 2" xfId="6970" xr:uid="{00000000-0005-0000-0000-0000CA680000}"/>
    <cellStyle name="Normal 3 2 2 2 2 2 3 13 3" xfId="9438" xr:uid="{00000000-0005-0000-0000-0000CB680000}"/>
    <cellStyle name="Normal 3 2 2 2 2 2 3 13 4" xfId="6311" xr:uid="{00000000-0005-0000-0000-0000CC680000}"/>
    <cellStyle name="Normal 3 2 2 2 2 2 3 14" xfId="2309" xr:uid="{00000000-0005-0000-0000-0000CD680000}"/>
    <cellStyle name="Normal 3 2 2 2 2 2 3 14 2" xfId="6971" xr:uid="{00000000-0005-0000-0000-0000CE680000}"/>
    <cellStyle name="Normal 3 2 2 2 2 2 3 14 3" xfId="9439" xr:uid="{00000000-0005-0000-0000-0000CF680000}"/>
    <cellStyle name="Normal 3 2 2 2 2 2 3 14 4" xfId="6489" xr:uid="{00000000-0005-0000-0000-0000D0680000}"/>
    <cellStyle name="Normal 3 2 2 2 2 2 3 15" xfId="2481" xr:uid="{00000000-0005-0000-0000-0000D1680000}"/>
    <cellStyle name="Normal 3 2 2 2 2 2 3 15 2" xfId="6972" xr:uid="{00000000-0005-0000-0000-0000D2680000}"/>
    <cellStyle name="Normal 3 2 2 2 2 2 3 15 3" xfId="9440" xr:uid="{00000000-0005-0000-0000-0000D3680000}"/>
    <cellStyle name="Normal 3 2 2 2 2 2 3 15 4" xfId="6663" xr:uid="{00000000-0005-0000-0000-0000D4680000}"/>
    <cellStyle name="Normal 3 2 2 2 2 2 3 16" xfId="2651" xr:uid="{00000000-0005-0000-0000-0000D5680000}"/>
    <cellStyle name="Normal 3 2 2 2 2 2 3 16 2" xfId="6966" xr:uid="{00000000-0005-0000-0000-0000D6680000}"/>
    <cellStyle name="Normal 3 2 2 2 2 2 3 17" xfId="2821" xr:uid="{00000000-0005-0000-0000-0000D7680000}"/>
    <cellStyle name="Normal 3 2 2 2 2 2 3 17 2" xfId="9434" xr:uid="{00000000-0005-0000-0000-0000D8680000}"/>
    <cellStyle name="Normal 3 2 2 2 2 2 3 18" xfId="2992" xr:uid="{00000000-0005-0000-0000-0000D9680000}"/>
    <cellStyle name="Normal 3 2 2 2 2 2 3 18 2" xfId="11775" xr:uid="{00000000-0005-0000-0000-0000DA680000}"/>
    <cellStyle name="Normal 3 2 2 2 2 2 3 19" xfId="3200" xr:uid="{00000000-0005-0000-0000-0000DB680000}"/>
    <cellStyle name="Normal 3 2 2 2 2 2 3 2" xfId="198" xr:uid="{00000000-0005-0000-0000-0000DC680000}"/>
    <cellStyle name="Normal 3 2 2 2 2 2 3 2 10" xfId="1786" xr:uid="{00000000-0005-0000-0000-0000DD680000}"/>
    <cellStyle name="Normal 3 2 2 2 2 2 3 2 10 2" xfId="6974" xr:uid="{00000000-0005-0000-0000-0000DE680000}"/>
    <cellStyle name="Normal 3 2 2 2 2 2 3 2 10 3" xfId="9442" xr:uid="{00000000-0005-0000-0000-0000DF680000}"/>
    <cellStyle name="Normal 3 2 2 2 2 2 3 2 10 4" xfId="5964" xr:uid="{00000000-0005-0000-0000-0000E0680000}"/>
    <cellStyle name="Normal 3 2 2 2 2 2 3 2 11" xfId="1960" xr:uid="{00000000-0005-0000-0000-0000E1680000}"/>
    <cellStyle name="Normal 3 2 2 2 2 2 3 2 11 2" xfId="6975" xr:uid="{00000000-0005-0000-0000-0000E2680000}"/>
    <cellStyle name="Normal 3 2 2 2 2 2 3 2 11 3" xfId="9443" xr:uid="{00000000-0005-0000-0000-0000E3680000}"/>
    <cellStyle name="Normal 3 2 2 2 2 2 3 2 11 4" xfId="6138" xr:uid="{00000000-0005-0000-0000-0000E4680000}"/>
    <cellStyle name="Normal 3 2 2 2 2 2 3 2 12" xfId="2136" xr:uid="{00000000-0005-0000-0000-0000E5680000}"/>
    <cellStyle name="Normal 3 2 2 2 2 2 3 2 12 2" xfId="6976" xr:uid="{00000000-0005-0000-0000-0000E6680000}"/>
    <cellStyle name="Normal 3 2 2 2 2 2 3 2 12 3" xfId="9444" xr:uid="{00000000-0005-0000-0000-0000E7680000}"/>
    <cellStyle name="Normal 3 2 2 2 2 2 3 2 12 4" xfId="6312" xr:uid="{00000000-0005-0000-0000-0000E8680000}"/>
    <cellStyle name="Normal 3 2 2 2 2 2 3 2 13" xfId="2310" xr:uid="{00000000-0005-0000-0000-0000E9680000}"/>
    <cellStyle name="Normal 3 2 2 2 2 2 3 2 13 2" xfId="6977" xr:uid="{00000000-0005-0000-0000-0000EA680000}"/>
    <cellStyle name="Normal 3 2 2 2 2 2 3 2 13 3" xfId="9445" xr:uid="{00000000-0005-0000-0000-0000EB680000}"/>
    <cellStyle name="Normal 3 2 2 2 2 2 3 2 13 4" xfId="6490" xr:uid="{00000000-0005-0000-0000-0000EC680000}"/>
    <cellStyle name="Normal 3 2 2 2 2 2 3 2 14" xfId="2482" xr:uid="{00000000-0005-0000-0000-0000ED680000}"/>
    <cellStyle name="Normal 3 2 2 2 2 2 3 2 14 2" xfId="6978" xr:uid="{00000000-0005-0000-0000-0000EE680000}"/>
    <cellStyle name="Normal 3 2 2 2 2 2 3 2 14 3" xfId="9446" xr:uid="{00000000-0005-0000-0000-0000EF680000}"/>
    <cellStyle name="Normal 3 2 2 2 2 2 3 2 14 4" xfId="6664" xr:uid="{00000000-0005-0000-0000-0000F0680000}"/>
    <cellStyle name="Normal 3 2 2 2 2 2 3 2 15" xfId="2652" xr:uid="{00000000-0005-0000-0000-0000F1680000}"/>
    <cellStyle name="Normal 3 2 2 2 2 2 3 2 15 2" xfId="6973" xr:uid="{00000000-0005-0000-0000-0000F2680000}"/>
    <cellStyle name="Normal 3 2 2 2 2 2 3 2 16" xfId="2822" xr:uid="{00000000-0005-0000-0000-0000F3680000}"/>
    <cellStyle name="Normal 3 2 2 2 2 2 3 2 16 2" xfId="9441" xr:uid="{00000000-0005-0000-0000-0000F4680000}"/>
    <cellStyle name="Normal 3 2 2 2 2 2 3 2 17" xfId="2993" xr:uid="{00000000-0005-0000-0000-0000F5680000}"/>
    <cellStyle name="Normal 3 2 2 2 2 2 3 2 17 2" xfId="11776" xr:uid="{00000000-0005-0000-0000-0000F6680000}"/>
    <cellStyle name="Normal 3 2 2 2 2 2 3 2 18" xfId="3201" xr:uid="{00000000-0005-0000-0000-0000F7680000}"/>
    <cellStyle name="Normal 3 2 2 2 2 2 3 2 19" xfId="4070" xr:uid="{00000000-0005-0000-0000-0000F8680000}"/>
    <cellStyle name="Normal 3 2 2 2 2 2 3 2 2" xfId="391" xr:uid="{00000000-0005-0000-0000-0000F9680000}"/>
    <cellStyle name="Normal 3 2 2 2 2 2 3 2 2 2" xfId="3375" xr:uid="{00000000-0005-0000-0000-0000FA680000}"/>
    <cellStyle name="Normal 3 2 2 2 2 2 3 2 2 2 2" xfId="6979" xr:uid="{00000000-0005-0000-0000-0000FB680000}"/>
    <cellStyle name="Normal 3 2 2 2 2 2 3 2 2 3" xfId="9447" xr:uid="{00000000-0005-0000-0000-0000FC680000}"/>
    <cellStyle name="Normal 3 2 2 2 2 2 3 2 2 4" xfId="4497" xr:uid="{00000000-0005-0000-0000-0000FD680000}"/>
    <cellStyle name="Normal 3 2 2 2 2 2 3 2 20" xfId="4242" xr:uid="{00000000-0005-0000-0000-0000FE680000}"/>
    <cellStyle name="Normal 3 2 2 2 2 2 3 2 3" xfId="565" xr:uid="{00000000-0005-0000-0000-0000FF680000}"/>
    <cellStyle name="Normal 3 2 2 2 2 2 3 2 3 2" xfId="3549" xr:uid="{00000000-0005-0000-0000-000000690000}"/>
    <cellStyle name="Normal 3 2 2 2 2 2 3 2 3 2 2" xfId="6980" xr:uid="{00000000-0005-0000-0000-000001690000}"/>
    <cellStyle name="Normal 3 2 2 2 2 2 3 2 3 3" xfId="9448" xr:uid="{00000000-0005-0000-0000-000002690000}"/>
    <cellStyle name="Normal 3 2 2 2 2 2 3 2 3 4" xfId="4714" xr:uid="{00000000-0005-0000-0000-000003690000}"/>
    <cellStyle name="Normal 3 2 2 2 2 2 3 2 4" xfId="739" xr:uid="{00000000-0005-0000-0000-000004690000}"/>
    <cellStyle name="Normal 3 2 2 2 2 2 3 2 4 2" xfId="3723" xr:uid="{00000000-0005-0000-0000-000005690000}"/>
    <cellStyle name="Normal 3 2 2 2 2 2 3 2 4 2 2" xfId="6981" xr:uid="{00000000-0005-0000-0000-000006690000}"/>
    <cellStyle name="Normal 3 2 2 2 2 2 3 2 4 3" xfId="9449" xr:uid="{00000000-0005-0000-0000-000007690000}"/>
    <cellStyle name="Normal 3 2 2 2 2 2 3 2 4 4" xfId="4888" xr:uid="{00000000-0005-0000-0000-000008690000}"/>
    <cellStyle name="Normal 3 2 2 2 2 2 3 2 5" xfId="914" xr:uid="{00000000-0005-0000-0000-000009690000}"/>
    <cellStyle name="Normal 3 2 2 2 2 2 3 2 5 2" xfId="3898" xr:uid="{00000000-0005-0000-0000-00000A690000}"/>
    <cellStyle name="Normal 3 2 2 2 2 2 3 2 5 2 2" xfId="6982" xr:uid="{00000000-0005-0000-0000-00000B690000}"/>
    <cellStyle name="Normal 3 2 2 2 2 2 3 2 5 3" xfId="9450" xr:uid="{00000000-0005-0000-0000-00000C690000}"/>
    <cellStyle name="Normal 3 2 2 2 2 2 3 2 5 4" xfId="5062" xr:uid="{00000000-0005-0000-0000-00000D690000}"/>
    <cellStyle name="Normal 3 2 2 2 2 2 3 2 6" xfId="1090" xr:uid="{00000000-0005-0000-0000-00000E690000}"/>
    <cellStyle name="Normal 3 2 2 2 2 2 3 2 6 2" xfId="6983" xr:uid="{00000000-0005-0000-0000-00000F690000}"/>
    <cellStyle name="Normal 3 2 2 2 2 2 3 2 6 3" xfId="9451" xr:uid="{00000000-0005-0000-0000-000010690000}"/>
    <cellStyle name="Normal 3 2 2 2 2 2 3 2 6 4" xfId="5236" xr:uid="{00000000-0005-0000-0000-000011690000}"/>
    <cellStyle name="Normal 3 2 2 2 2 2 3 2 7" xfId="1264" xr:uid="{00000000-0005-0000-0000-000012690000}"/>
    <cellStyle name="Normal 3 2 2 2 2 2 3 2 7 2" xfId="6984" xr:uid="{00000000-0005-0000-0000-000013690000}"/>
    <cellStyle name="Normal 3 2 2 2 2 2 3 2 7 3" xfId="9452" xr:uid="{00000000-0005-0000-0000-000014690000}"/>
    <cellStyle name="Normal 3 2 2 2 2 2 3 2 7 4" xfId="5442" xr:uid="{00000000-0005-0000-0000-000015690000}"/>
    <cellStyle name="Normal 3 2 2 2 2 2 3 2 8" xfId="1438" xr:uid="{00000000-0005-0000-0000-000016690000}"/>
    <cellStyle name="Normal 3 2 2 2 2 2 3 2 8 2" xfId="6985" xr:uid="{00000000-0005-0000-0000-000017690000}"/>
    <cellStyle name="Normal 3 2 2 2 2 2 3 2 8 3" xfId="9453" xr:uid="{00000000-0005-0000-0000-000018690000}"/>
    <cellStyle name="Normal 3 2 2 2 2 2 3 2 8 4" xfId="5616" xr:uid="{00000000-0005-0000-0000-000019690000}"/>
    <cellStyle name="Normal 3 2 2 2 2 2 3 2 9" xfId="1612" xr:uid="{00000000-0005-0000-0000-00001A690000}"/>
    <cellStyle name="Normal 3 2 2 2 2 2 3 2 9 2" xfId="6986" xr:uid="{00000000-0005-0000-0000-00001B690000}"/>
    <cellStyle name="Normal 3 2 2 2 2 2 3 2 9 3" xfId="9454" xr:uid="{00000000-0005-0000-0000-00001C690000}"/>
    <cellStyle name="Normal 3 2 2 2 2 2 3 2 9 4" xfId="5790" xr:uid="{00000000-0005-0000-0000-00001D690000}"/>
    <cellStyle name="Normal 3 2 2 2 2 2 3 20" xfId="4069" xr:uid="{00000000-0005-0000-0000-00001E690000}"/>
    <cellStyle name="Normal 3 2 2 2 2 2 3 21" xfId="4241" xr:uid="{00000000-0005-0000-0000-00001F690000}"/>
    <cellStyle name="Normal 3 2 2 2 2 2 3 3" xfId="390" xr:uid="{00000000-0005-0000-0000-000020690000}"/>
    <cellStyle name="Normal 3 2 2 2 2 2 3 3 2" xfId="3374" xr:uid="{00000000-0005-0000-0000-000021690000}"/>
    <cellStyle name="Normal 3 2 2 2 2 2 3 3 2 2" xfId="6987" xr:uid="{00000000-0005-0000-0000-000022690000}"/>
    <cellStyle name="Normal 3 2 2 2 2 2 3 3 3" xfId="9455" xr:uid="{00000000-0005-0000-0000-000023690000}"/>
    <cellStyle name="Normal 3 2 2 2 2 2 3 3 4" xfId="4496" xr:uid="{00000000-0005-0000-0000-000024690000}"/>
    <cellStyle name="Normal 3 2 2 2 2 2 3 4" xfId="564" xr:uid="{00000000-0005-0000-0000-000025690000}"/>
    <cellStyle name="Normal 3 2 2 2 2 2 3 4 2" xfId="3548" xr:uid="{00000000-0005-0000-0000-000026690000}"/>
    <cellStyle name="Normal 3 2 2 2 2 2 3 4 2 2" xfId="6988" xr:uid="{00000000-0005-0000-0000-000027690000}"/>
    <cellStyle name="Normal 3 2 2 2 2 2 3 4 3" xfId="9456" xr:uid="{00000000-0005-0000-0000-000028690000}"/>
    <cellStyle name="Normal 3 2 2 2 2 2 3 4 4" xfId="4713" xr:uid="{00000000-0005-0000-0000-000029690000}"/>
    <cellStyle name="Normal 3 2 2 2 2 2 3 5" xfId="738" xr:uid="{00000000-0005-0000-0000-00002A690000}"/>
    <cellStyle name="Normal 3 2 2 2 2 2 3 5 2" xfId="3722" xr:uid="{00000000-0005-0000-0000-00002B690000}"/>
    <cellStyle name="Normal 3 2 2 2 2 2 3 5 2 2" xfId="6989" xr:uid="{00000000-0005-0000-0000-00002C690000}"/>
    <cellStyle name="Normal 3 2 2 2 2 2 3 5 3" xfId="9457" xr:uid="{00000000-0005-0000-0000-00002D690000}"/>
    <cellStyle name="Normal 3 2 2 2 2 2 3 5 4" xfId="4887" xr:uid="{00000000-0005-0000-0000-00002E690000}"/>
    <cellStyle name="Normal 3 2 2 2 2 2 3 6" xfId="913" xr:uid="{00000000-0005-0000-0000-00002F690000}"/>
    <cellStyle name="Normal 3 2 2 2 2 2 3 6 2" xfId="3897" xr:uid="{00000000-0005-0000-0000-000030690000}"/>
    <cellStyle name="Normal 3 2 2 2 2 2 3 6 2 2" xfId="6990" xr:uid="{00000000-0005-0000-0000-000031690000}"/>
    <cellStyle name="Normal 3 2 2 2 2 2 3 6 3" xfId="9458" xr:uid="{00000000-0005-0000-0000-000032690000}"/>
    <cellStyle name="Normal 3 2 2 2 2 2 3 6 4" xfId="5061" xr:uid="{00000000-0005-0000-0000-000033690000}"/>
    <cellStyle name="Normal 3 2 2 2 2 2 3 7" xfId="1089" xr:uid="{00000000-0005-0000-0000-000034690000}"/>
    <cellStyle name="Normal 3 2 2 2 2 2 3 7 2" xfId="6991" xr:uid="{00000000-0005-0000-0000-000035690000}"/>
    <cellStyle name="Normal 3 2 2 2 2 2 3 7 3" xfId="9459" xr:uid="{00000000-0005-0000-0000-000036690000}"/>
    <cellStyle name="Normal 3 2 2 2 2 2 3 7 4" xfId="5235" xr:uid="{00000000-0005-0000-0000-000037690000}"/>
    <cellStyle name="Normal 3 2 2 2 2 2 3 8" xfId="1263" xr:uid="{00000000-0005-0000-0000-000038690000}"/>
    <cellStyle name="Normal 3 2 2 2 2 2 3 8 2" xfId="6992" xr:uid="{00000000-0005-0000-0000-000039690000}"/>
    <cellStyle name="Normal 3 2 2 2 2 2 3 8 3" xfId="9460" xr:uid="{00000000-0005-0000-0000-00003A690000}"/>
    <cellStyle name="Normal 3 2 2 2 2 2 3 8 4" xfId="5441" xr:uid="{00000000-0005-0000-0000-00003B690000}"/>
    <cellStyle name="Normal 3 2 2 2 2 2 3 9" xfId="1437" xr:uid="{00000000-0005-0000-0000-00003C690000}"/>
    <cellStyle name="Normal 3 2 2 2 2 2 3 9 2" xfId="6993" xr:uid="{00000000-0005-0000-0000-00003D690000}"/>
    <cellStyle name="Normal 3 2 2 2 2 2 3 9 3" xfId="9461" xr:uid="{00000000-0005-0000-0000-00003E690000}"/>
    <cellStyle name="Normal 3 2 2 2 2 2 3 9 4" xfId="5615" xr:uid="{00000000-0005-0000-0000-00003F690000}"/>
    <cellStyle name="Normal 3 2 2 2 2 2 4" xfId="199" xr:uid="{00000000-0005-0000-0000-000040690000}"/>
    <cellStyle name="Normal 3 2 2 2 2 2 4 10" xfId="1787" xr:uid="{00000000-0005-0000-0000-000041690000}"/>
    <cellStyle name="Normal 3 2 2 2 2 2 4 10 2" xfId="6995" xr:uid="{00000000-0005-0000-0000-000042690000}"/>
    <cellStyle name="Normal 3 2 2 2 2 2 4 10 3" xfId="9463" xr:uid="{00000000-0005-0000-0000-000043690000}"/>
    <cellStyle name="Normal 3 2 2 2 2 2 4 10 4" xfId="5965" xr:uid="{00000000-0005-0000-0000-000044690000}"/>
    <cellStyle name="Normal 3 2 2 2 2 2 4 11" xfId="1961" xr:uid="{00000000-0005-0000-0000-000045690000}"/>
    <cellStyle name="Normal 3 2 2 2 2 2 4 11 2" xfId="6996" xr:uid="{00000000-0005-0000-0000-000046690000}"/>
    <cellStyle name="Normal 3 2 2 2 2 2 4 11 3" xfId="9464" xr:uid="{00000000-0005-0000-0000-000047690000}"/>
    <cellStyle name="Normal 3 2 2 2 2 2 4 11 4" xfId="6139" xr:uid="{00000000-0005-0000-0000-000048690000}"/>
    <cellStyle name="Normal 3 2 2 2 2 2 4 12" xfId="2137" xr:uid="{00000000-0005-0000-0000-000049690000}"/>
    <cellStyle name="Normal 3 2 2 2 2 2 4 12 2" xfId="6997" xr:uid="{00000000-0005-0000-0000-00004A690000}"/>
    <cellStyle name="Normal 3 2 2 2 2 2 4 12 3" xfId="9465" xr:uid="{00000000-0005-0000-0000-00004B690000}"/>
    <cellStyle name="Normal 3 2 2 2 2 2 4 12 4" xfId="6313" xr:uid="{00000000-0005-0000-0000-00004C690000}"/>
    <cellStyle name="Normal 3 2 2 2 2 2 4 13" xfId="2311" xr:uid="{00000000-0005-0000-0000-00004D690000}"/>
    <cellStyle name="Normal 3 2 2 2 2 2 4 13 2" xfId="6998" xr:uid="{00000000-0005-0000-0000-00004E690000}"/>
    <cellStyle name="Normal 3 2 2 2 2 2 4 13 3" xfId="9466" xr:uid="{00000000-0005-0000-0000-00004F690000}"/>
    <cellStyle name="Normal 3 2 2 2 2 2 4 13 4" xfId="6491" xr:uid="{00000000-0005-0000-0000-000050690000}"/>
    <cellStyle name="Normal 3 2 2 2 2 2 4 14" xfId="2483" xr:uid="{00000000-0005-0000-0000-000051690000}"/>
    <cellStyle name="Normal 3 2 2 2 2 2 4 14 2" xfId="6999" xr:uid="{00000000-0005-0000-0000-000052690000}"/>
    <cellStyle name="Normal 3 2 2 2 2 2 4 14 3" xfId="9467" xr:uid="{00000000-0005-0000-0000-000053690000}"/>
    <cellStyle name="Normal 3 2 2 2 2 2 4 14 4" xfId="6665" xr:uid="{00000000-0005-0000-0000-000054690000}"/>
    <cellStyle name="Normal 3 2 2 2 2 2 4 15" xfId="2653" xr:uid="{00000000-0005-0000-0000-000055690000}"/>
    <cellStyle name="Normal 3 2 2 2 2 2 4 15 2" xfId="6994" xr:uid="{00000000-0005-0000-0000-000056690000}"/>
    <cellStyle name="Normal 3 2 2 2 2 2 4 16" xfId="2823" xr:uid="{00000000-0005-0000-0000-000057690000}"/>
    <cellStyle name="Normal 3 2 2 2 2 2 4 16 2" xfId="9462" xr:uid="{00000000-0005-0000-0000-000058690000}"/>
    <cellStyle name="Normal 3 2 2 2 2 2 4 17" xfId="2994" xr:uid="{00000000-0005-0000-0000-000059690000}"/>
    <cellStyle name="Normal 3 2 2 2 2 2 4 17 2" xfId="11777" xr:uid="{00000000-0005-0000-0000-00005A690000}"/>
    <cellStyle name="Normal 3 2 2 2 2 2 4 18" xfId="3202" xr:uid="{00000000-0005-0000-0000-00005B690000}"/>
    <cellStyle name="Normal 3 2 2 2 2 2 4 19" xfId="4071" xr:uid="{00000000-0005-0000-0000-00005C690000}"/>
    <cellStyle name="Normal 3 2 2 2 2 2 4 2" xfId="392" xr:uid="{00000000-0005-0000-0000-00005D690000}"/>
    <cellStyle name="Normal 3 2 2 2 2 2 4 2 2" xfId="3376" xr:uid="{00000000-0005-0000-0000-00005E690000}"/>
    <cellStyle name="Normal 3 2 2 2 2 2 4 2 2 2" xfId="7000" xr:uid="{00000000-0005-0000-0000-00005F690000}"/>
    <cellStyle name="Normal 3 2 2 2 2 2 4 2 3" xfId="9468" xr:uid="{00000000-0005-0000-0000-000060690000}"/>
    <cellStyle name="Normal 3 2 2 2 2 2 4 2 4" xfId="4498" xr:uid="{00000000-0005-0000-0000-000061690000}"/>
    <cellStyle name="Normal 3 2 2 2 2 2 4 20" xfId="4243" xr:uid="{00000000-0005-0000-0000-000062690000}"/>
    <cellStyle name="Normal 3 2 2 2 2 2 4 3" xfId="566" xr:uid="{00000000-0005-0000-0000-000063690000}"/>
    <cellStyle name="Normal 3 2 2 2 2 2 4 3 2" xfId="3550" xr:uid="{00000000-0005-0000-0000-000064690000}"/>
    <cellStyle name="Normal 3 2 2 2 2 2 4 3 2 2" xfId="7001" xr:uid="{00000000-0005-0000-0000-000065690000}"/>
    <cellStyle name="Normal 3 2 2 2 2 2 4 3 3" xfId="9469" xr:uid="{00000000-0005-0000-0000-000066690000}"/>
    <cellStyle name="Normal 3 2 2 2 2 2 4 3 4" xfId="4715" xr:uid="{00000000-0005-0000-0000-000067690000}"/>
    <cellStyle name="Normal 3 2 2 2 2 2 4 4" xfId="740" xr:uid="{00000000-0005-0000-0000-000068690000}"/>
    <cellStyle name="Normal 3 2 2 2 2 2 4 4 2" xfId="3724" xr:uid="{00000000-0005-0000-0000-000069690000}"/>
    <cellStyle name="Normal 3 2 2 2 2 2 4 4 2 2" xfId="7002" xr:uid="{00000000-0005-0000-0000-00006A690000}"/>
    <cellStyle name="Normal 3 2 2 2 2 2 4 4 3" xfId="9470" xr:uid="{00000000-0005-0000-0000-00006B690000}"/>
    <cellStyle name="Normal 3 2 2 2 2 2 4 4 4" xfId="4889" xr:uid="{00000000-0005-0000-0000-00006C690000}"/>
    <cellStyle name="Normal 3 2 2 2 2 2 4 5" xfId="915" xr:uid="{00000000-0005-0000-0000-00006D690000}"/>
    <cellStyle name="Normal 3 2 2 2 2 2 4 5 2" xfId="3899" xr:uid="{00000000-0005-0000-0000-00006E690000}"/>
    <cellStyle name="Normal 3 2 2 2 2 2 4 5 2 2" xfId="7003" xr:uid="{00000000-0005-0000-0000-00006F690000}"/>
    <cellStyle name="Normal 3 2 2 2 2 2 4 5 3" xfId="9471" xr:uid="{00000000-0005-0000-0000-000070690000}"/>
    <cellStyle name="Normal 3 2 2 2 2 2 4 5 4" xfId="5063" xr:uid="{00000000-0005-0000-0000-000071690000}"/>
    <cellStyle name="Normal 3 2 2 2 2 2 4 6" xfId="1091" xr:uid="{00000000-0005-0000-0000-000072690000}"/>
    <cellStyle name="Normal 3 2 2 2 2 2 4 6 2" xfId="7004" xr:uid="{00000000-0005-0000-0000-000073690000}"/>
    <cellStyle name="Normal 3 2 2 2 2 2 4 6 3" xfId="9472" xr:uid="{00000000-0005-0000-0000-000074690000}"/>
    <cellStyle name="Normal 3 2 2 2 2 2 4 6 4" xfId="5237" xr:uid="{00000000-0005-0000-0000-000075690000}"/>
    <cellStyle name="Normal 3 2 2 2 2 2 4 7" xfId="1265" xr:uid="{00000000-0005-0000-0000-000076690000}"/>
    <cellStyle name="Normal 3 2 2 2 2 2 4 7 2" xfId="7005" xr:uid="{00000000-0005-0000-0000-000077690000}"/>
    <cellStyle name="Normal 3 2 2 2 2 2 4 7 3" xfId="9473" xr:uid="{00000000-0005-0000-0000-000078690000}"/>
    <cellStyle name="Normal 3 2 2 2 2 2 4 7 4" xfId="5443" xr:uid="{00000000-0005-0000-0000-000079690000}"/>
    <cellStyle name="Normal 3 2 2 2 2 2 4 8" xfId="1439" xr:uid="{00000000-0005-0000-0000-00007A690000}"/>
    <cellStyle name="Normal 3 2 2 2 2 2 4 8 2" xfId="7006" xr:uid="{00000000-0005-0000-0000-00007B690000}"/>
    <cellStyle name="Normal 3 2 2 2 2 2 4 8 3" xfId="9474" xr:uid="{00000000-0005-0000-0000-00007C690000}"/>
    <cellStyle name="Normal 3 2 2 2 2 2 4 8 4" xfId="5617" xr:uid="{00000000-0005-0000-0000-00007D690000}"/>
    <cellStyle name="Normal 3 2 2 2 2 2 4 9" xfId="1613" xr:uid="{00000000-0005-0000-0000-00007E690000}"/>
    <cellStyle name="Normal 3 2 2 2 2 2 4 9 2" xfId="7007" xr:uid="{00000000-0005-0000-0000-00007F690000}"/>
    <cellStyle name="Normal 3 2 2 2 2 2 4 9 3" xfId="9475" xr:uid="{00000000-0005-0000-0000-000080690000}"/>
    <cellStyle name="Normal 3 2 2 2 2 2 4 9 4" xfId="5791" xr:uid="{00000000-0005-0000-0000-000081690000}"/>
    <cellStyle name="Normal 3 2 2 2 2 2 5" xfId="192" xr:uid="{00000000-0005-0000-0000-000082690000}"/>
    <cellStyle name="Normal 3 2 2 2 2 2 5 2" xfId="3195" xr:uid="{00000000-0005-0000-0000-000083690000}"/>
    <cellStyle name="Normal 3 2 2 2 2 2 5 2 2" xfId="7009" xr:uid="{00000000-0005-0000-0000-000084690000}"/>
    <cellStyle name="Normal 3 2 2 2 2 2 5 2 3" xfId="9477" xr:uid="{00000000-0005-0000-0000-000085690000}"/>
    <cellStyle name="Normal 3 2 2 2 2 2 5 2 4" xfId="5436" xr:uid="{00000000-0005-0000-0000-000086690000}"/>
    <cellStyle name="Normal 3 2 2 2 2 2 5 3" xfId="7008" xr:uid="{00000000-0005-0000-0000-000087690000}"/>
    <cellStyle name="Normal 3 2 2 2 2 2 5 4" xfId="9476" xr:uid="{00000000-0005-0000-0000-000088690000}"/>
    <cellStyle name="Normal 3 2 2 2 2 2 5 5" xfId="4491" xr:uid="{00000000-0005-0000-0000-000089690000}"/>
    <cellStyle name="Normal 3 2 2 2 2 2 6" xfId="385" xr:uid="{00000000-0005-0000-0000-00008A690000}"/>
    <cellStyle name="Normal 3 2 2 2 2 2 6 2" xfId="3369" xr:uid="{00000000-0005-0000-0000-00008B690000}"/>
    <cellStyle name="Normal 3 2 2 2 2 2 6 2 2" xfId="7010" xr:uid="{00000000-0005-0000-0000-00008C690000}"/>
    <cellStyle name="Normal 3 2 2 2 2 2 6 3" xfId="9478" xr:uid="{00000000-0005-0000-0000-00008D690000}"/>
    <cellStyle name="Normal 3 2 2 2 2 2 6 4" xfId="4708" xr:uid="{00000000-0005-0000-0000-00008E690000}"/>
    <cellStyle name="Normal 3 2 2 2 2 2 7" xfId="559" xr:uid="{00000000-0005-0000-0000-00008F690000}"/>
    <cellStyle name="Normal 3 2 2 2 2 2 7 2" xfId="3543" xr:uid="{00000000-0005-0000-0000-000090690000}"/>
    <cellStyle name="Normal 3 2 2 2 2 2 7 2 2" xfId="7011" xr:uid="{00000000-0005-0000-0000-000091690000}"/>
    <cellStyle name="Normal 3 2 2 2 2 2 7 3" xfId="9479" xr:uid="{00000000-0005-0000-0000-000092690000}"/>
    <cellStyle name="Normal 3 2 2 2 2 2 7 4" xfId="4882" xr:uid="{00000000-0005-0000-0000-000093690000}"/>
    <cellStyle name="Normal 3 2 2 2 2 2 8" xfId="733" xr:uid="{00000000-0005-0000-0000-000094690000}"/>
    <cellStyle name="Normal 3 2 2 2 2 2 8 2" xfId="3717" xr:uid="{00000000-0005-0000-0000-000095690000}"/>
    <cellStyle name="Normal 3 2 2 2 2 2 8 2 2" xfId="7012" xr:uid="{00000000-0005-0000-0000-000096690000}"/>
    <cellStyle name="Normal 3 2 2 2 2 2 8 3" xfId="9480" xr:uid="{00000000-0005-0000-0000-000097690000}"/>
    <cellStyle name="Normal 3 2 2 2 2 2 8 4" xfId="5056" xr:uid="{00000000-0005-0000-0000-000098690000}"/>
    <cellStyle name="Normal 3 2 2 2 2 2 9" xfId="908" xr:uid="{00000000-0005-0000-0000-000099690000}"/>
    <cellStyle name="Normal 3 2 2 2 2 2 9 2" xfId="3892" xr:uid="{00000000-0005-0000-0000-00009A690000}"/>
    <cellStyle name="Normal 3 2 2 2 2 2 9 2 2" xfId="7013" xr:uid="{00000000-0005-0000-0000-00009B690000}"/>
    <cellStyle name="Normal 3 2 2 2 2 2 9 3" xfId="9481" xr:uid="{00000000-0005-0000-0000-00009C690000}"/>
    <cellStyle name="Normal 3 2 2 2 2 2 9 4" xfId="5230" xr:uid="{00000000-0005-0000-0000-00009D690000}"/>
    <cellStyle name="Normal 3 2 2 2 2 20" xfId="2475" xr:uid="{00000000-0005-0000-0000-00009E690000}"/>
    <cellStyle name="Normal 3 2 2 2 2 20 2" xfId="6889" xr:uid="{00000000-0005-0000-0000-00009F690000}"/>
    <cellStyle name="Normal 3 2 2 2 2 21" xfId="2645" xr:uid="{00000000-0005-0000-0000-0000A0690000}"/>
    <cellStyle name="Normal 3 2 2 2 2 21 2" xfId="9357" xr:uid="{00000000-0005-0000-0000-0000A1690000}"/>
    <cellStyle name="Normal 3 2 2 2 2 22" xfId="2815" xr:uid="{00000000-0005-0000-0000-0000A2690000}"/>
    <cellStyle name="Normal 3 2 2 2 2 22 2" xfId="11769" xr:uid="{00000000-0005-0000-0000-0000A3690000}"/>
    <cellStyle name="Normal 3 2 2 2 2 23" xfId="2986" xr:uid="{00000000-0005-0000-0000-0000A4690000}"/>
    <cellStyle name="Normal 3 2 2 2 2 24" xfId="3159" xr:uid="{00000000-0005-0000-0000-0000A5690000}"/>
    <cellStyle name="Normal 3 2 2 2 2 25" xfId="4063" xr:uid="{00000000-0005-0000-0000-0000A6690000}"/>
    <cellStyle name="Normal 3 2 2 2 2 26" xfId="4235" xr:uid="{00000000-0005-0000-0000-0000A7690000}"/>
    <cellStyle name="Normal 3 2 2 2 2 3" xfId="115" xr:uid="{00000000-0005-0000-0000-0000A8690000}"/>
    <cellStyle name="Normal 3 2 2 2 2 3 10" xfId="1266" xr:uid="{00000000-0005-0000-0000-0000A9690000}"/>
    <cellStyle name="Normal 3 2 2 2 2 3 10 2" xfId="7015" xr:uid="{00000000-0005-0000-0000-0000AA690000}"/>
    <cellStyle name="Normal 3 2 2 2 2 3 10 3" xfId="9483" xr:uid="{00000000-0005-0000-0000-0000AB690000}"/>
    <cellStyle name="Normal 3 2 2 2 2 3 10 4" xfId="5618" xr:uid="{00000000-0005-0000-0000-0000AC690000}"/>
    <cellStyle name="Normal 3 2 2 2 2 3 11" xfId="1440" xr:uid="{00000000-0005-0000-0000-0000AD690000}"/>
    <cellStyle name="Normal 3 2 2 2 2 3 11 2" xfId="7016" xr:uid="{00000000-0005-0000-0000-0000AE690000}"/>
    <cellStyle name="Normal 3 2 2 2 2 3 11 3" xfId="9484" xr:uid="{00000000-0005-0000-0000-0000AF690000}"/>
    <cellStyle name="Normal 3 2 2 2 2 3 11 4" xfId="5792" xr:uid="{00000000-0005-0000-0000-0000B0690000}"/>
    <cellStyle name="Normal 3 2 2 2 2 3 12" xfId="1614" xr:uid="{00000000-0005-0000-0000-0000B1690000}"/>
    <cellStyle name="Normal 3 2 2 2 2 3 12 2" xfId="7017" xr:uid="{00000000-0005-0000-0000-0000B2690000}"/>
    <cellStyle name="Normal 3 2 2 2 2 3 12 3" xfId="9485" xr:uid="{00000000-0005-0000-0000-0000B3690000}"/>
    <cellStyle name="Normal 3 2 2 2 2 3 12 4" xfId="5966" xr:uid="{00000000-0005-0000-0000-0000B4690000}"/>
    <cellStyle name="Normal 3 2 2 2 2 3 13" xfId="1788" xr:uid="{00000000-0005-0000-0000-0000B5690000}"/>
    <cellStyle name="Normal 3 2 2 2 2 3 13 2" xfId="7018" xr:uid="{00000000-0005-0000-0000-0000B6690000}"/>
    <cellStyle name="Normal 3 2 2 2 2 3 13 3" xfId="9486" xr:uid="{00000000-0005-0000-0000-0000B7690000}"/>
    <cellStyle name="Normal 3 2 2 2 2 3 13 4" xfId="6140" xr:uid="{00000000-0005-0000-0000-0000B8690000}"/>
    <cellStyle name="Normal 3 2 2 2 2 3 14" xfId="1962" xr:uid="{00000000-0005-0000-0000-0000B9690000}"/>
    <cellStyle name="Normal 3 2 2 2 2 3 14 2" xfId="7019" xr:uid="{00000000-0005-0000-0000-0000BA690000}"/>
    <cellStyle name="Normal 3 2 2 2 2 3 14 3" xfId="9487" xr:uid="{00000000-0005-0000-0000-0000BB690000}"/>
    <cellStyle name="Normal 3 2 2 2 2 3 14 4" xfId="6314" xr:uid="{00000000-0005-0000-0000-0000BC690000}"/>
    <cellStyle name="Normal 3 2 2 2 2 3 15" xfId="2138" xr:uid="{00000000-0005-0000-0000-0000BD690000}"/>
    <cellStyle name="Normal 3 2 2 2 2 3 15 2" xfId="7020" xr:uid="{00000000-0005-0000-0000-0000BE690000}"/>
    <cellStyle name="Normal 3 2 2 2 2 3 15 3" xfId="9488" xr:uid="{00000000-0005-0000-0000-0000BF690000}"/>
    <cellStyle name="Normal 3 2 2 2 2 3 15 4" xfId="6492" xr:uid="{00000000-0005-0000-0000-0000C0690000}"/>
    <cellStyle name="Normal 3 2 2 2 2 3 16" xfId="2312" xr:uid="{00000000-0005-0000-0000-0000C1690000}"/>
    <cellStyle name="Normal 3 2 2 2 2 3 16 2" xfId="7021" xr:uid="{00000000-0005-0000-0000-0000C2690000}"/>
    <cellStyle name="Normal 3 2 2 2 2 3 16 3" xfId="9489" xr:uid="{00000000-0005-0000-0000-0000C3690000}"/>
    <cellStyle name="Normal 3 2 2 2 2 3 16 4" xfId="6666" xr:uid="{00000000-0005-0000-0000-0000C4690000}"/>
    <cellStyle name="Normal 3 2 2 2 2 3 17" xfId="2484" xr:uid="{00000000-0005-0000-0000-0000C5690000}"/>
    <cellStyle name="Normal 3 2 2 2 2 3 17 2" xfId="7014" xr:uid="{00000000-0005-0000-0000-0000C6690000}"/>
    <cellStyle name="Normal 3 2 2 2 2 3 18" xfId="2654" xr:uid="{00000000-0005-0000-0000-0000C7690000}"/>
    <cellStyle name="Normal 3 2 2 2 2 3 18 2" xfId="9482" xr:uid="{00000000-0005-0000-0000-0000C8690000}"/>
    <cellStyle name="Normal 3 2 2 2 2 3 19" xfId="2824" xr:uid="{00000000-0005-0000-0000-0000C9690000}"/>
    <cellStyle name="Normal 3 2 2 2 2 3 19 2" xfId="11778" xr:uid="{00000000-0005-0000-0000-0000CA690000}"/>
    <cellStyle name="Normal 3 2 2 2 2 3 2" xfId="201" xr:uid="{00000000-0005-0000-0000-0000CB690000}"/>
    <cellStyle name="Normal 3 2 2 2 2 3 2 10" xfId="1615" xr:uid="{00000000-0005-0000-0000-0000CC690000}"/>
    <cellStyle name="Normal 3 2 2 2 2 3 2 10 2" xfId="7023" xr:uid="{00000000-0005-0000-0000-0000CD690000}"/>
    <cellStyle name="Normal 3 2 2 2 2 3 2 10 3" xfId="9491" xr:uid="{00000000-0005-0000-0000-0000CE690000}"/>
    <cellStyle name="Normal 3 2 2 2 2 3 2 10 4" xfId="5793" xr:uid="{00000000-0005-0000-0000-0000CF690000}"/>
    <cellStyle name="Normal 3 2 2 2 2 3 2 11" xfId="1789" xr:uid="{00000000-0005-0000-0000-0000D0690000}"/>
    <cellStyle name="Normal 3 2 2 2 2 3 2 11 2" xfId="7024" xr:uid="{00000000-0005-0000-0000-0000D1690000}"/>
    <cellStyle name="Normal 3 2 2 2 2 3 2 11 3" xfId="9492" xr:uid="{00000000-0005-0000-0000-0000D2690000}"/>
    <cellStyle name="Normal 3 2 2 2 2 3 2 11 4" xfId="5967" xr:uid="{00000000-0005-0000-0000-0000D3690000}"/>
    <cellStyle name="Normal 3 2 2 2 2 3 2 12" xfId="1963" xr:uid="{00000000-0005-0000-0000-0000D4690000}"/>
    <cellStyle name="Normal 3 2 2 2 2 3 2 12 2" xfId="7025" xr:uid="{00000000-0005-0000-0000-0000D5690000}"/>
    <cellStyle name="Normal 3 2 2 2 2 3 2 12 3" xfId="9493" xr:uid="{00000000-0005-0000-0000-0000D6690000}"/>
    <cellStyle name="Normal 3 2 2 2 2 3 2 12 4" xfId="6141" xr:uid="{00000000-0005-0000-0000-0000D7690000}"/>
    <cellStyle name="Normal 3 2 2 2 2 3 2 13" xfId="2139" xr:uid="{00000000-0005-0000-0000-0000D8690000}"/>
    <cellStyle name="Normal 3 2 2 2 2 3 2 13 2" xfId="7026" xr:uid="{00000000-0005-0000-0000-0000D9690000}"/>
    <cellStyle name="Normal 3 2 2 2 2 3 2 13 3" xfId="9494" xr:uid="{00000000-0005-0000-0000-0000DA690000}"/>
    <cellStyle name="Normal 3 2 2 2 2 3 2 13 4" xfId="6315" xr:uid="{00000000-0005-0000-0000-0000DB690000}"/>
    <cellStyle name="Normal 3 2 2 2 2 3 2 14" xfId="2313" xr:uid="{00000000-0005-0000-0000-0000DC690000}"/>
    <cellStyle name="Normal 3 2 2 2 2 3 2 14 2" xfId="7027" xr:uid="{00000000-0005-0000-0000-0000DD690000}"/>
    <cellStyle name="Normal 3 2 2 2 2 3 2 14 3" xfId="9495" xr:uid="{00000000-0005-0000-0000-0000DE690000}"/>
    <cellStyle name="Normal 3 2 2 2 2 3 2 14 4" xfId="6493" xr:uid="{00000000-0005-0000-0000-0000DF690000}"/>
    <cellStyle name="Normal 3 2 2 2 2 3 2 15" xfId="2485" xr:uid="{00000000-0005-0000-0000-0000E0690000}"/>
    <cellStyle name="Normal 3 2 2 2 2 3 2 15 2" xfId="7028" xr:uid="{00000000-0005-0000-0000-0000E1690000}"/>
    <cellStyle name="Normal 3 2 2 2 2 3 2 15 3" xfId="9496" xr:uid="{00000000-0005-0000-0000-0000E2690000}"/>
    <cellStyle name="Normal 3 2 2 2 2 3 2 15 4" xfId="6667" xr:uid="{00000000-0005-0000-0000-0000E3690000}"/>
    <cellStyle name="Normal 3 2 2 2 2 3 2 16" xfId="2655" xr:uid="{00000000-0005-0000-0000-0000E4690000}"/>
    <cellStyle name="Normal 3 2 2 2 2 3 2 16 2" xfId="7022" xr:uid="{00000000-0005-0000-0000-0000E5690000}"/>
    <cellStyle name="Normal 3 2 2 2 2 3 2 17" xfId="2825" xr:uid="{00000000-0005-0000-0000-0000E6690000}"/>
    <cellStyle name="Normal 3 2 2 2 2 3 2 17 2" xfId="9490" xr:uid="{00000000-0005-0000-0000-0000E7690000}"/>
    <cellStyle name="Normal 3 2 2 2 2 3 2 18" xfId="2996" xr:uid="{00000000-0005-0000-0000-0000E8690000}"/>
    <cellStyle name="Normal 3 2 2 2 2 3 2 18 2" xfId="11779" xr:uid="{00000000-0005-0000-0000-0000E9690000}"/>
    <cellStyle name="Normal 3 2 2 2 2 3 2 19" xfId="3204" xr:uid="{00000000-0005-0000-0000-0000EA690000}"/>
    <cellStyle name="Normal 3 2 2 2 2 3 2 2" xfId="202" xr:uid="{00000000-0005-0000-0000-0000EB690000}"/>
    <cellStyle name="Normal 3 2 2 2 2 3 2 2 10" xfId="1790" xr:uid="{00000000-0005-0000-0000-0000EC690000}"/>
    <cellStyle name="Normal 3 2 2 2 2 3 2 2 10 2" xfId="7030" xr:uid="{00000000-0005-0000-0000-0000ED690000}"/>
    <cellStyle name="Normal 3 2 2 2 2 3 2 2 10 3" xfId="9498" xr:uid="{00000000-0005-0000-0000-0000EE690000}"/>
    <cellStyle name="Normal 3 2 2 2 2 3 2 2 10 4" xfId="5968" xr:uid="{00000000-0005-0000-0000-0000EF690000}"/>
    <cellStyle name="Normal 3 2 2 2 2 3 2 2 11" xfId="1964" xr:uid="{00000000-0005-0000-0000-0000F0690000}"/>
    <cellStyle name="Normal 3 2 2 2 2 3 2 2 11 2" xfId="7031" xr:uid="{00000000-0005-0000-0000-0000F1690000}"/>
    <cellStyle name="Normal 3 2 2 2 2 3 2 2 11 3" xfId="9499" xr:uid="{00000000-0005-0000-0000-0000F2690000}"/>
    <cellStyle name="Normal 3 2 2 2 2 3 2 2 11 4" xfId="6142" xr:uid="{00000000-0005-0000-0000-0000F3690000}"/>
    <cellStyle name="Normal 3 2 2 2 2 3 2 2 12" xfId="2140" xr:uid="{00000000-0005-0000-0000-0000F4690000}"/>
    <cellStyle name="Normal 3 2 2 2 2 3 2 2 12 2" xfId="7032" xr:uid="{00000000-0005-0000-0000-0000F5690000}"/>
    <cellStyle name="Normal 3 2 2 2 2 3 2 2 12 3" xfId="9500" xr:uid="{00000000-0005-0000-0000-0000F6690000}"/>
    <cellStyle name="Normal 3 2 2 2 2 3 2 2 12 4" xfId="6316" xr:uid="{00000000-0005-0000-0000-0000F7690000}"/>
    <cellStyle name="Normal 3 2 2 2 2 3 2 2 13" xfId="2314" xr:uid="{00000000-0005-0000-0000-0000F8690000}"/>
    <cellStyle name="Normal 3 2 2 2 2 3 2 2 13 2" xfId="7033" xr:uid="{00000000-0005-0000-0000-0000F9690000}"/>
    <cellStyle name="Normal 3 2 2 2 2 3 2 2 13 3" xfId="9501" xr:uid="{00000000-0005-0000-0000-0000FA690000}"/>
    <cellStyle name="Normal 3 2 2 2 2 3 2 2 13 4" xfId="6494" xr:uid="{00000000-0005-0000-0000-0000FB690000}"/>
    <cellStyle name="Normal 3 2 2 2 2 3 2 2 14" xfId="2486" xr:uid="{00000000-0005-0000-0000-0000FC690000}"/>
    <cellStyle name="Normal 3 2 2 2 2 3 2 2 14 2" xfId="7034" xr:uid="{00000000-0005-0000-0000-0000FD690000}"/>
    <cellStyle name="Normal 3 2 2 2 2 3 2 2 14 3" xfId="9502" xr:uid="{00000000-0005-0000-0000-0000FE690000}"/>
    <cellStyle name="Normal 3 2 2 2 2 3 2 2 14 4" xfId="6668" xr:uid="{00000000-0005-0000-0000-0000FF690000}"/>
    <cellStyle name="Normal 3 2 2 2 2 3 2 2 15" xfId="2656" xr:uid="{00000000-0005-0000-0000-0000006A0000}"/>
    <cellStyle name="Normal 3 2 2 2 2 3 2 2 15 2" xfId="7029" xr:uid="{00000000-0005-0000-0000-0000016A0000}"/>
    <cellStyle name="Normal 3 2 2 2 2 3 2 2 16" xfId="2826" xr:uid="{00000000-0005-0000-0000-0000026A0000}"/>
    <cellStyle name="Normal 3 2 2 2 2 3 2 2 16 2" xfId="9497" xr:uid="{00000000-0005-0000-0000-0000036A0000}"/>
    <cellStyle name="Normal 3 2 2 2 2 3 2 2 17" xfId="2997" xr:uid="{00000000-0005-0000-0000-0000046A0000}"/>
    <cellStyle name="Normal 3 2 2 2 2 3 2 2 17 2" xfId="11780" xr:uid="{00000000-0005-0000-0000-0000056A0000}"/>
    <cellStyle name="Normal 3 2 2 2 2 3 2 2 18" xfId="3205" xr:uid="{00000000-0005-0000-0000-0000066A0000}"/>
    <cellStyle name="Normal 3 2 2 2 2 3 2 2 19" xfId="4074" xr:uid="{00000000-0005-0000-0000-0000076A0000}"/>
    <cellStyle name="Normal 3 2 2 2 2 3 2 2 2" xfId="395" xr:uid="{00000000-0005-0000-0000-0000086A0000}"/>
    <cellStyle name="Normal 3 2 2 2 2 3 2 2 2 2" xfId="3379" xr:uid="{00000000-0005-0000-0000-0000096A0000}"/>
    <cellStyle name="Normal 3 2 2 2 2 3 2 2 2 2 2" xfId="7035" xr:uid="{00000000-0005-0000-0000-00000A6A0000}"/>
    <cellStyle name="Normal 3 2 2 2 2 3 2 2 2 3" xfId="9503" xr:uid="{00000000-0005-0000-0000-00000B6A0000}"/>
    <cellStyle name="Normal 3 2 2 2 2 3 2 2 2 4" xfId="4501" xr:uid="{00000000-0005-0000-0000-00000C6A0000}"/>
    <cellStyle name="Normal 3 2 2 2 2 3 2 2 20" xfId="4246" xr:uid="{00000000-0005-0000-0000-00000D6A0000}"/>
    <cellStyle name="Normal 3 2 2 2 2 3 2 2 3" xfId="569" xr:uid="{00000000-0005-0000-0000-00000E6A0000}"/>
    <cellStyle name="Normal 3 2 2 2 2 3 2 2 3 2" xfId="3553" xr:uid="{00000000-0005-0000-0000-00000F6A0000}"/>
    <cellStyle name="Normal 3 2 2 2 2 3 2 2 3 2 2" xfId="7036" xr:uid="{00000000-0005-0000-0000-0000106A0000}"/>
    <cellStyle name="Normal 3 2 2 2 2 3 2 2 3 3" xfId="9504" xr:uid="{00000000-0005-0000-0000-0000116A0000}"/>
    <cellStyle name="Normal 3 2 2 2 2 3 2 2 3 4" xfId="4718" xr:uid="{00000000-0005-0000-0000-0000126A0000}"/>
    <cellStyle name="Normal 3 2 2 2 2 3 2 2 4" xfId="743" xr:uid="{00000000-0005-0000-0000-0000136A0000}"/>
    <cellStyle name="Normal 3 2 2 2 2 3 2 2 4 2" xfId="3727" xr:uid="{00000000-0005-0000-0000-0000146A0000}"/>
    <cellStyle name="Normal 3 2 2 2 2 3 2 2 4 2 2" xfId="7037" xr:uid="{00000000-0005-0000-0000-0000156A0000}"/>
    <cellStyle name="Normal 3 2 2 2 2 3 2 2 4 3" xfId="9505" xr:uid="{00000000-0005-0000-0000-0000166A0000}"/>
    <cellStyle name="Normal 3 2 2 2 2 3 2 2 4 4" xfId="4892" xr:uid="{00000000-0005-0000-0000-0000176A0000}"/>
    <cellStyle name="Normal 3 2 2 2 2 3 2 2 5" xfId="918" xr:uid="{00000000-0005-0000-0000-0000186A0000}"/>
    <cellStyle name="Normal 3 2 2 2 2 3 2 2 5 2" xfId="3902" xr:uid="{00000000-0005-0000-0000-0000196A0000}"/>
    <cellStyle name="Normal 3 2 2 2 2 3 2 2 5 2 2" xfId="7038" xr:uid="{00000000-0005-0000-0000-00001A6A0000}"/>
    <cellStyle name="Normal 3 2 2 2 2 3 2 2 5 3" xfId="9506" xr:uid="{00000000-0005-0000-0000-00001B6A0000}"/>
    <cellStyle name="Normal 3 2 2 2 2 3 2 2 5 4" xfId="5066" xr:uid="{00000000-0005-0000-0000-00001C6A0000}"/>
    <cellStyle name="Normal 3 2 2 2 2 3 2 2 6" xfId="1094" xr:uid="{00000000-0005-0000-0000-00001D6A0000}"/>
    <cellStyle name="Normal 3 2 2 2 2 3 2 2 6 2" xfId="7039" xr:uid="{00000000-0005-0000-0000-00001E6A0000}"/>
    <cellStyle name="Normal 3 2 2 2 2 3 2 2 6 3" xfId="9507" xr:uid="{00000000-0005-0000-0000-00001F6A0000}"/>
    <cellStyle name="Normal 3 2 2 2 2 3 2 2 6 4" xfId="5240" xr:uid="{00000000-0005-0000-0000-0000206A0000}"/>
    <cellStyle name="Normal 3 2 2 2 2 3 2 2 7" xfId="1268" xr:uid="{00000000-0005-0000-0000-0000216A0000}"/>
    <cellStyle name="Normal 3 2 2 2 2 3 2 2 7 2" xfId="7040" xr:uid="{00000000-0005-0000-0000-0000226A0000}"/>
    <cellStyle name="Normal 3 2 2 2 2 3 2 2 7 3" xfId="9508" xr:uid="{00000000-0005-0000-0000-0000236A0000}"/>
    <cellStyle name="Normal 3 2 2 2 2 3 2 2 7 4" xfId="5446" xr:uid="{00000000-0005-0000-0000-0000246A0000}"/>
    <cellStyle name="Normal 3 2 2 2 2 3 2 2 8" xfId="1442" xr:uid="{00000000-0005-0000-0000-0000256A0000}"/>
    <cellStyle name="Normal 3 2 2 2 2 3 2 2 8 2" xfId="7041" xr:uid="{00000000-0005-0000-0000-0000266A0000}"/>
    <cellStyle name="Normal 3 2 2 2 2 3 2 2 8 3" xfId="9509" xr:uid="{00000000-0005-0000-0000-0000276A0000}"/>
    <cellStyle name="Normal 3 2 2 2 2 3 2 2 8 4" xfId="5620" xr:uid="{00000000-0005-0000-0000-0000286A0000}"/>
    <cellStyle name="Normal 3 2 2 2 2 3 2 2 9" xfId="1616" xr:uid="{00000000-0005-0000-0000-0000296A0000}"/>
    <cellStyle name="Normal 3 2 2 2 2 3 2 2 9 2" xfId="7042" xr:uid="{00000000-0005-0000-0000-00002A6A0000}"/>
    <cellStyle name="Normal 3 2 2 2 2 3 2 2 9 3" xfId="9510" xr:uid="{00000000-0005-0000-0000-00002B6A0000}"/>
    <cellStyle name="Normal 3 2 2 2 2 3 2 2 9 4" xfId="5794" xr:uid="{00000000-0005-0000-0000-00002C6A0000}"/>
    <cellStyle name="Normal 3 2 2 2 2 3 2 20" xfId="4073" xr:uid="{00000000-0005-0000-0000-00002D6A0000}"/>
    <cellStyle name="Normal 3 2 2 2 2 3 2 21" xfId="4245" xr:uid="{00000000-0005-0000-0000-00002E6A0000}"/>
    <cellStyle name="Normal 3 2 2 2 2 3 2 3" xfId="394" xr:uid="{00000000-0005-0000-0000-00002F6A0000}"/>
    <cellStyle name="Normal 3 2 2 2 2 3 2 3 2" xfId="3378" xr:uid="{00000000-0005-0000-0000-0000306A0000}"/>
    <cellStyle name="Normal 3 2 2 2 2 3 2 3 2 2" xfId="7043" xr:uid="{00000000-0005-0000-0000-0000316A0000}"/>
    <cellStyle name="Normal 3 2 2 2 2 3 2 3 3" xfId="9511" xr:uid="{00000000-0005-0000-0000-0000326A0000}"/>
    <cellStyle name="Normal 3 2 2 2 2 3 2 3 4" xfId="4500" xr:uid="{00000000-0005-0000-0000-0000336A0000}"/>
    <cellStyle name="Normal 3 2 2 2 2 3 2 4" xfId="568" xr:uid="{00000000-0005-0000-0000-0000346A0000}"/>
    <cellStyle name="Normal 3 2 2 2 2 3 2 4 2" xfId="3552" xr:uid="{00000000-0005-0000-0000-0000356A0000}"/>
    <cellStyle name="Normal 3 2 2 2 2 3 2 4 2 2" xfId="7044" xr:uid="{00000000-0005-0000-0000-0000366A0000}"/>
    <cellStyle name="Normal 3 2 2 2 2 3 2 4 3" xfId="9512" xr:uid="{00000000-0005-0000-0000-0000376A0000}"/>
    <cellStyle name="Normal 3 2 2 2 2 3 2 4 4" xfId="4717" xr:uid="{00000000-0005-0000-0000-0000386A0000}"/>
    <cellStyle name="Normal 3 2 2 2 2 3 2 5" xfId="742" xr:uid="{00000000-0005-0000-0000-0000396A0000}"/>
    <cellStyle name="Normal 3 2 2 2 2 3 2 5 2" xfId="3726" xr:uid="{00000000-0005-0000-0000-00003A6A0000}"/>
    <cellStyle name="Normal 3 2 2 2 2 3 2 5 2 2" xfId="7045" xr:uid="{00000000-0005-0000-0000-00003B6A0000}"/>
    <cellStyle name="Normal 3 2 2 2 2 3 2 5 3" xfId="9513" xr:uid="{00000000-0005-0000-0000-00003C6A0000}"/>
    <cellStyle name="Normal 3 2 2 2 2 3 2 5 4" xfId="4891" xr:uid="{00000000-0005-0000-0000-00003D6A0000}"/>
    <cellStyle name="Normal 3 2 2 2 2 3 2 6" xfId="917" xr:uid="{00000000-0005-0000-0000-00003E6A0000}"/>
    <cellStyle name="Normal 3 2 2 2 2 3 2 6 2" xfId="3901" xr:uid="{00000000-0005-0000-0000-00003F6A0000}"/>
    <cellStyle name="Normal 3 2 2 2 2 3 2 6 2 2" xfId="7046" xr:uid="{00000000-0005-0000-0000-0000406A0000}"/>
    <cellStyle name="Normal 3 2 2 2 2 3 2 6 3" xfId="9514" xr:uid="{00000000-0005-0000-0000-0000416A0000}"/>
    <cellStyle name="Normal 3 2 2 2 2 3 2 6 4" xfId="5065" xr:uid="{00000000-0005-0000-0000-0000426A0000}"/>
    <cellStyle name="Normal 3 2 2 2 2 3 2 7" xfId="1093" xr:uid="{00000000-0005-0000-0000-0000436A0000}"/>
    <cellStyle name="Normal 3 2 2 2 2 3 2 7 2" xfId="7047" xr:uid="{00000000-0005-0000-0000-0000446A0000}"/>
    <cellStyle name="Normal 3 2 2 2 2 3 2 7 3" xfId="9515" xr:uid="{00000000-0005-0000-0000-0000456A0000}"/>
    <cellStyle name="Normal 3 2 2 2 2 3 2 7 4" xfId="5239" xr:uid="{00000000-0005-0000-0000-0000466A0000}"/>
    <cellStyle name="Normal 3 2 2 2 2 3 2 8" xfId="1267" xr:uid="{00000000-0005-0000-0000-0000476A0000}"/>
    <cellStyle name="Normal 3 2 2 2 2 3 2 8 2" xfId="7048" xr:uid="{00000000-0005-0000-0000-0000486A0000}"/>
    <cellStyle name="Normal 3 2 2 2 2 3 2 8 3" xfId="9516" xr:uid="{00000000-0005-0000-0000-0000496A0000}"/>
    <cellStyle name="Normal 3 2 2 2 2 3 2 8 4" xfId="5445" xr:uid="{00000000-0005-0000-0000-00004A6A0000}"/>
    <cellStyle name="Normal 3 2 2 2 2 3 2 9" xfId="1441" xr:uid="{00000000-0005-0000-0000-00004B6A0000}"/>
    <cellStyle name="Normal 3 2 2 2 2 3 2 9 2" xfId="7049" xr:uid="{00000000-0005-0000-0000-00004C6A0000}"/>
    <cellStyle name="Normal 3 2 2 2 2 3 2 9 3" xfId="9517" xr:uid="{00000000-0005-0000-0000-00004D6A0000}"/>
    <cellStyle name="Normal 3 2 2 2 2 3 2 9 4" xfId="5619" xr:uid="{00000000-0005-0000-0000-00004E6A0000}"/>
    <cellStyle name="Normal 3 2 2 2 2 3 20" xfId="2995" xr:uid="{00000000-0005-0000-0000-00004F6A0000}"/>
    <cellStyle name="Normal 3 2 2 2 2 3 21" xfId="3172" xr:uid="{00000000-0005-0000-0000-0000506A0000}"/>
    <cellStyle name="Normal 3 2 2 2 2 3 22" xfId="4072" xr:uid="{00000000-0005-0000-0000-0000516A0000}"/>
    <cellStyle name="Normal 3 2 2 2 2 3 23" xfId="4244" xr:uid="{00000000-0005-0000-0000-0000526A0000}"/>
    <cellStyle name="Normal 3 2 2 2 2 3 3" xfId="203" xr:uid="{00000000-0005-0000-0000-0000536A0000}"/>
    <cellStyle name="Normal 3 2 2 2 2 3 3 10" xfId="1791" xr:uid="{00000000-0005-0000-0000-0000546A0000}"/>
    <cellStyle name="Normal 3 2 2 2 2 3 3 10 2" xfId="7051" xr:uid="{00000000-0005-0000-0000-0000556A0000}"/>
    <cellStyle name="Normal 3 2 2 2 2 3 3 10 3" xfId="9519" xr:uid="{00000000-0005-0000-0000-0000566A0000}"/>
    <cellStyle name="Normal 3 2 2 2 2 3 3 10 4" xfId="5969" xr:uid="{00000000-0005-0000-0000-0000576A0000}"/>
    <cellStyle name="Normal 3 2 2 2 2 3 3 11" xfId="1965" xr:uid="{00000000-0005-0000-0000-0000586A0000}"/>
    <cellStyle name="Normal 3 2 2 2 2 3 3 11 2" xfId="7052" xr:uid="{00000000-0005-0000-0000-0000596A0000}"/>
    <cellStyle name="Normal 3 2 2 2 2 3 3 11 3" xfId="9520" xr:uid="{00000000-0005-0000-0000-00005A6A0000}"/>
    <cellStyle name="Normal 3 2 2 2 2 3 3 11 4" xfId="6143" xr:uid="{00000000-0005-0000-0000-00005B6A0000}"/>
    <cellStyle name="Normal 3 2 2 2 2 3 3 12" xfId="2141" xr:uid="{00000000-0005-0000-0000-00005C6A0000}"/>
    <cellStyle name="Normal 3 2 2 2 2 3 3 12 2" xfId="7053" xr:uid="{00000000-0005-0000-0000-00005D6A0000}"/>
    <cellStyle name="Normal 3 2 2 2 2 3 3 12 3" xfId="9521" xr:uid="{00000000-0005-0000-0000-00005E6A0000}"/>
    <cellStyle name="Normal 3 2 2 2 2 3 3 12 4" xfId="6317" xr:uid="{00000000-0005-0000-0000-00005F6A0000}"/>
    <cellStyle name="Normal 3 2 2 2 2 3 3 13" xfId="2315" xr:uid="{00000000-0005-0000-0000-0000606A0000}"/>
    <cellStyle name="Normal 3 2 2 2 2 3 3 13 2" xfId="7054" xr:uid="{00000000-0005-0000-0000-0000616A0000}"/>
    <cellStyle name="Normal 3 2 2 2 2 3 3 13 3" xfId="9522" xr:uid="{00000000-0005-0000-0000-0000626A0000}"/>
    <cellStyle name="Normal 3 2 2 2 2 3 3 13 4" xfId="6495" xr:uid="{00000000-0005-0000-0000-0000636A0000}"/>
    <cellStyle name="Normal 3 2 2 2 2 3 3 14" xfId="2487" xr:uid="{00000000-0005-0000-0000-0000646A0000}"/>
    <cellStyle name="Normal 3 2 2 2 2 3 3 14 2" xfId="7055" xr:uid="{00000000-0005-0000-0000-0000656A0000}"/>
    <cellStyle name="Normal 3 2 2 2 2 3 3 14 3" xfId="9523" xr:uid="{00000000-0005-0000-0000-0000666A0000}"/>
    <cellStyle name="Normal 3 2 2 2 2 3 3 14 4" xfId="6669" xr:uid="{00000000-0005-0000-0000-0000676A0000}"/>
    <cellStyle name="Normal 3 2 2 2 2 3 3 15" xfId="2657" xr:uid="{00000000-0005-0000-0000-0000686A0000}"/>
    <cellStyle name="Normal 3 2 2 2 2 3 3 15 2" xfId="7050" xr:uid="{00000000-0005-0000-0000-0000696A0000}"/>
    <cellStyle name="Normal 3 2 2 2 2 3 3 16" xfId="2827" xr:uid="{00000000-0005-0000-0000-00006A6A0000}"/>
    <cellStyle name="Normal 3 2 2 2 2 3 3 16 2" xfId="9518" xr:uid="{00000000-0005-0000-0000-00006B6A0000}"/>
    <cellStyle name="Normal 3 2 2 2 2 3 3 17" xfId="2998" xr:uid="{00000000-0005-0000-0000-00006C6A0000}"/>
    <cellStyle name="Normal 3 2 2 2 2 3 3 17 2" xfId="11781" xr:uid="{00000000-0005-0000-0000-00006D6A0000}"/>
    <cellStyle name="Normal 3 2 2 2 2 3 3 18" xfId="3206" xr:uid="{00000000-0005-0000-0000-00006E6A0000}"/>
    <cellStyle name="Normal 3 2 2 2 2 3 3 19" xfId="4075" xr:uid="{00000000-0005-0000-0000-00006F6A0000}"/>
    <cellStyle name="Normal 3 2 2 2 2 3 3 2" xfId="396" xr:uid="{00000000-0005-0000-0000-0000706A0000}"/>
    <cellStyle name="Normal 3 2 2 2 2 3 3 2 2" xfId="3380" xr:uid="{00000000-0005-0000-0000-0000716A0000}"/>
    <cellStyle name="Normal 3 2 2 2 2 3 3 2 2 2" xfId="7056" xr:uid="{00000000-0005-0000-0000-0000726A0000}"/>
    <cellStyle name="Normal 3 2 2 2 2 3 3 2 3" xfId="9524" xr:uid="{00000000-0005-0000-0000-0000736A0000}"/>
    <cellStyle name="Normal 3 2 2 2 2 3 3 2 4" xfId="4502" xr:uid="{00000000-0005-0000-0000-0000746A0000}"/>
    <cellStyle name="Normal 3 2 2 2 2 3 3 20" xfId="4247" xr:uid="{00000000-0005-0000-0000-0000756A0000}"/>
    <cellStyle name="Normal 3 2 2 2 2 3 3 3" xfId="570" xr:uid="{00000000-0005-0000-0000-0000766A0000}"/>
    <cellStyle name="Normal 3 2 2 2 2 3 3 3 2" xfId="3554" xr:uid="{00000000-0005-0000-0000-0000776A0000}"/>
    <cellStyle name="Normal 3 2 2 2 2 3 3 3 2 2" xfId="7057" xr:uid="{00000000-0005-0000-0000-0000786A0000}"/>
    <cellStyle name="Normal 3 2 2 2 2 3 3 3 3" xfId="9525" xr:uid="{00000000-0005-0000-0000-0000796A0000}"/>
    <cellStyle name="Normal 3 2 2 2 2 3 3 3 4" xfId="4719" xr:uid="{00000000-0005-0000-0000-00007A6A0000}"/>
    <cellStyle name="Normal 3 2 2 2 2 3 3 4" xfId="744" xr:uid="{00000000-0005-0000-0000-00007B6A0000}"/>
    <cellStyle name="Normal 3 2 2 2 2 3 3 4 2" xfId="3728" xr:uid="{00000000-0005-0000-0000-00007C6A0000}"/>
    <cellStyle name="Normal 3 2 2 2 2 3 3 4 2 2" xfId="7058" xr:uid="{00000000-0005-0000-0000-00007D6A0000}"/>
    <cellStyle name="Normal 3 2 2 2 2 3 3 4 3" xfId="9526" xr:uid="{00000000-0005-0000-0000-00007E6A0000}"/>
    <cellStyle name="Normal 3 2 2 2 2 3 3 4 4" xfId="4893" xr:uid="{00000000-0005-0000-0000-00007F6A0000}"/>
    <cellStyle name="Normal 3 2 2 2 2 3 3 5" xfId="919" xr:uid="{00000000-0005-0000-0000-0000806A0000}"/>
    <cellStyle name="Normal 3 2 2 2 2 3 3 5 2" xfId="3903" xr:uid="{00000000-0005-0000-0000-0000816A0000}"/>
    <cellStyle name="Normal 3 2 2 2 2 3 3 5 2 2" xfId="7059" xr:uid="{00000000-0005-0000-0000-0000826A0000}"/>
    <cellStyle name="Normal 3 2 2 2 2 3 3 5 3" xfId="9527" xr:uid="{00000000-0005-0000-0000-0000836A0000}"/>
    <cellStyle name="Normal 3 2 2 2 2 3 3 5 4" xfId="5067" xr:uid="{00000000-0005-0000-0000-0000846A0000}"/>
    <cellStyle name="Normal 3 2 2 2 2 3 3 6" xfId="1095" xr:uid="{00000000-0005-0000-0000-0000856A0000}"/>
    <cellStyle name="Normal 3 2 2 2 2 3 3 6 2" xfId="7060" xr:uid="{00000000-0005-0000-0000-0000866A0000}"/>
    <cellStyle name="Normal 3 2 2 2 2 3 3 6 3" xfId="9528" xr:uid="{00000000-0005-0000-0000-0000876A0000}"/>
    <cellStyle name="Normal 3 2 2 2 2 3 3 6 4" xfId="5241" xr:uid="{00000000-0005-0000-0000-0000886A0000}"/>
    <cellStyle name="Normal 3 2 2 2 2 3 3 7" xfId="1269" xr:uid="{00000000-0005-0000-0000-0000896A0000}"/>
    <cellStyle name="Normal 3 2 2 2 2 3 3 7 2" xfId="7061" xr:uid="{00000000-0005-0000-0000-00008A6A0000}"/>
    <cellStyle name="Normal 3 2 2 2 2 3 3 7 3" xfId="9529" xr:uid="{00000000-0005-0000-0000-00008B6A0000}"/>
    <cellStyle name="Normal 3 2 2 2 2 3 3 7 4" xfId="5447" xr:uid="{00000000-0005-0000-0000-00008C6A0000}"/>
    <cellStyle name="Normal 3 2 2 2 2 3 3 8" xfId="1443" xr:uid="{00000000-0005-0000-0000-00008D6A0000}"/>
    <cellStyle name="Normal 3 2 2 2 2 3 3 8 2" xfId="7062" xr:uid="{00000000-0005-0000-0000-00008E6A0000}"/>
    <cellStyle name="Normal 3 2 2 2 2 3 3 8 3" xfId="9530" xr:uid="{00000000-0005-0000-0000-00008F6A0000}"/>
    <cellStyle name="Normal 3 2 2 2 2 3 3 8 4" xfId="5621" xr:uid="{00000000-0005-0000-0000-0000906A0000}"/>
    <cellStyle name="Normal 3 2 2 2 2 3 3 9" xfId="1617" xr:uid="{00000000-0005-0000-0000-0000916A0000}"/>
    <cellStyle name="Normal 3 2 2 2 2 3 3 9 2" xfId="7063" xr:uid="{00000000-0005-0000-0000-0000926A0000}"/>
    <cellStyle name="Normal 3 2 2 2 2 3 3 9 3" xfId="9531" xr:uid="{00000000-0005-0000-0000-0000936A0000}"/>
    <cellStyle name="Normal 3 2 2 2 2 3 3 9 4" xfId="5795" xr:uid="{00000000-0005-0000-0000-0000946A0000}"/>
    <cellStyle name="Normal 3 2 2 2 2 3 4" xfId="200" xr:uid="{00000000-0005-0000-0000-0000956A0000}"/>
    <cellStyle name="Normal 3 2 2 2 2 3 4 2" xfId="3203" xr:uid="{00000000-0005-0000-0000-0000966A0000}"/>
    <cellStyle name="Normal 3 2 2 2 2 3 4 2 2" xfId="7065" xr:uid="{00000000-0005-0000-0000-0000976A0000}"/>
    <cellStyle name="Normal 3 2 2 2 2 3 4 2 3" xfId="9533" xr:uid="{00000000-0005-0000-0000-0000986A0000}"/>
    <cellStyle name="Normal 3 2 2 2 2 3 4 2 4" xfId="5444" xr:uid="{00000000-0005-0000-0000-0000996A0000}"/>
    <cellStyle name="Normal 3 2 2 2 2 3 4 3" xfId="7064" xr:uid="{00000000-0005-0000-0000-00009A6A0000}"/>
    <cellStyle name="Normal 3 2 2 2 2 3 4 4" xfId="9532" xr:uid="{00000000-0005-0000-0000-00009B6A0000}"/>
    <cellStyle name="Normal 3 2 2 2 2 3 4 5" xfId="4499" xr:uid="{00000000-0005-0000-0000-00009C6A0000}"/>
    <cellStyle name="Normal 3 2 2 2 2 3 5" xfId="393" xr:uid="{00000000-0005-0000-0000-00009D6A0000}"/>
    <cellStyle name="Normal 3 2 2 2 2 3 5 2" xfId="3377" xr:uid="{00000000-0005-0000-0000-00009E6A0000}"/>
    <cellStyle name="Normal 3 2 2 2 2 3 5 2 2" xfId="7066" xr:uid="{00000000-0005-0000-0000-00009F6A0000}"/>
    <cellStyle name="Normal 3 2 2 2 2 3 5 3" xfId="9534" xr:uid="{00000000-0005-0000-0000-0000A06A0000}"/>
    <cellStyle name="Normal 3 2 2 2 2 3 5 4" xfId="4716" xr:uid="{00000000-0005-0000-0000-0000A16A0000}"/>
    <cellStyle name="Normal 3 2 2 2 2 3 6" xfId="567" xr:uid="{00000000-0005-0000-0000-0000A26A0000}"/>
    <cellStyle name="Normal 3 2 2 2 2 3 6 2" xfId="3551" xr:uid="{00000000-0005-0000-0000-0000A36A0000}"/>
    <cellStyle name="Normal 3 2 2 2 2 3 6 2 2" xfId="7067" xr:uid="{00000000-0005-0000-0000-0000A46A0000}"/>
    <cellStyle name="Normal 3 2 2 2 2 3 6 3" xfId="9535" xr:uid="{00000000-0005-0000-0000-0000A56A0000}"/>
    <cellStyle name="Normal 3 2 2 2 2 3 6 4" xfId="4890" xr:uid="{00000000-0005-0000-0000-0000A66A0000}"/>
    <cellStyle name="Normal 3 2 2 2 2 3 7" xfId="741" xr:uid="{00000000-0005-0000-0000-0000A76A0000}"/>
    <cellStyle name="Normal 3 2 2 2 2 3 7 2" xfId="3725" xr:uid="{00000000-0005-0000-0000-0000A86A0000}"/>
    <cellStyle name="Normal 3 2 2 2 2 3 7 2 2" xfId="7068" xr:uid="{00000000-0005-0000-0000-0000A96A0000}"/>
    <cellStyle name="Normal 3 2 2 2 2 3 7 3" xfId="9536" xr:uid="{00000000-0005-0000-0000-0000AA6A0000}"/>
    <cellStyle name="Normal 3 2 2 2 2 3 7 4" xfId="5064" xr:uid="{00000000-0005-0000-0000-0000AB6A0000}"/>
    <cellStyle name="Normal 3 2 2 2 2 3 8" xfId="916" xr:uid="{00000000-0005-0000-0000-0000AC6A0000}"/>
    <cellStyle name="Normal 3 2 2 2 2 3 8 2" xfId="3900" xr:uid="{00000000-0005-0000-0000-0000AD6A0000}"/>
    <cellStyle name="Normal 3 2 2 2 2 3 8 2 2" xfId="7069" xr:uid="{00000000-0005-0000-0000-0000AE6A0000}"/>
    <cellStyle name="Normal 3 2 2 2 2 3 8 3" xfId="9537" xr:uid="{00000000-0005-0000-0000-0000AF6A0000}"/>
    <cellStyle name="Normal 3 2 2 2 2 3 8 4" xfId="5238" xr:uid="{00000000-0005-0000-0000-0000B06A0000}"/>
    <cellStyle name="Normal 3 2 2 2 2 3 9" xfId="1092" xr:uid="{00000000-0005-0000-0000-0000B16A0000}"/>
    <cellStyle name="Normal 3 2 2 2 2 3 9 2" xfId="7070" xr:uid="{00000000-0005-0000-0000-0000B26A0000}"/>
    <cellStyle name="Normal 3 2 2 2 2 3 9 3" xfId="9538" xr:uid="{00000000-0005-0000-0000-0000B36A0000}"/>
    <cellStyle name="Normal 3 2 2 2 2 3 9 4" xfId="5417" xr:uid="{00000000-0005-0000-0000-0000B46A0000}"/>
    <cellStyle name="Normal 3 2 2 2 2 4" xfId="204" xr:uid="{00000000-0005-0000-0000-0000B56A0000}"/>
    <cellStyle name="Normal 3 2 2 2 2 4 10" xfId="1444" xr:uid="{00000000-0005-0000-0000-0000B66A0000}"/>
    <cellStyle name="Normal 3 2 2 2 2 4 10 2" xfId="7072" xr:uid="{00000000-0005-0000-0000-0000B76A0000}"/>
    <cellStyle name="Normal 3 2 2 2 2 4 10 3" xfId="9540" xr:uid="{00000000-0005-0000-0000-0000B86A0000}"/>
    <cellStyle name="Normal 3 2 2 2 2 4 10 4" xfId="5622" xr:uid="{00000000-0005-0000-0000-0000B96A0000}"/>
    <cellStyle name="Normal 3 2 2 2 2 4 11" xfId="1618" xr:uid="{00000000-0005-0000-0000-0000BA6A0000}"/>
    <cellStyle name="Normal 3 2 2 2 2 4 11 2" xfId="7073" xr:uid="{00000000-0005-0000-0000-0000BB6A0000}"/>
    <cellStyle name="Normal 3 2 2 2 2 4 11 3" xfId="9541" xr:uid="{00000000-0005-0000-0000-0000BC6A0000}"/>
    <cellStyle name="Normal 3 2 2 2 2 4 11 4" xfId="5796" xr:uid="{00000000-0005-0000-0000-0000BD6A0000}"/>
    <cellStyle name="Normal 3 2 2 2 2 4 12" xfId="1792" xr:uid="{00000000-0005-0000-0000-0000BE6A0000}"/>
    <cellStyle name="Normal 3 2 2 2 2 4 12 2" xfId="7074" xr:uid="{00000000-0005-0000-0000-0000BF6A0000}"/>
    <cellStyle name="Normal 3 2 2 2 2 4 12 3" xfId="9542" xr:uid="{00000000-0005-0000-0000-0000C06A0000}"/>
    <cellStyle name="Normal 3 2 2 2 2 4 12 4" xfId="5970" xr:uid="{00000000-0005-0000-0000-0000C16A0000}"/>
    <cellStyle name="Normal 3 2 2 2 2 4 13" xfId="1966" xr:uid="{00000000-0005-0000-0000-0000C26A0000}"/>
    <cellStyle name="Normal 3 2 2 2 2 4 13 2" xfId="7075" xr:uid="{00000000-0005-0000-0000-0000C36A0000}"/>
    <cellStyle name="Normal 3 2 2 2 2 4 13 3" xfId="9543" xr:uid="{00000000-0005-0000-0000-0000C46A0000}"/>
    <cellStyle name="Normal 3 2 2 2 2 4 13 4" xfId="6144" xr:uid="{00000000-0005-0000-0000-0000C56A0000}"/>
    <cellStyle name="Normal 3 2 2 2 2 4 14" xfId="2142" xr:uid="{00000000-0005-0000-0000-0000C66A0000}"/>
    <cellStyle name="Normal 3 2 2 2 2 4 14 2" xfId="7076" xr:uid="{00000000-0005-0000-0000-0000C76A0000}"/>
    <cellStyle name="Normal 3 2 2 2 2 4 14 3" xfId="9544" xr:uid="{00000000-0005-0000-0000-0000C86A0000}"/>
    <cellStyle name="Normal 3 2 2 2 2 4 14 4" xfId="6318" xr:uid="{00000000-0005-0000-0000-0000C96A0000}"/>
    <cellStyle name="Normal 3 2 2 2 2 4 15" xfId="2316" xr:uid="{00000000-0005-0000-0000-0000CA6A0000}"/>
    <cellStyle name="Normal 3 2 2 2 2 4 15 2" xfId="7077" xr:uid="{00000000-0005-0000-0000-0000CB6A0000}"/>
    <cellStyle name="Normal 3 2 2 2 2 4 15 3" xfId="9545" xr:uid="{00000000-0005-0000-0000-0000CC6A0000}"/>
    <cellStyle name="Normal 3 2 2 2 2 4 15 4" xfId="6496" xr:uid="{00000000-0005-0000-0000-0000CD6A0000}"/>
    <cellStyle name="Normal 3 2 2 2 2 4 16" xfId="2488" xr:uid="{00000000-0005-0000-0000-0000CE6A0000}"/>
    <cellStyle name="Normal 3 2 2 2 2 4 16 2" xfId="7078" xr:uid="{00000000-0005-0000-0000-0000CF6A0000}"/>
    <cellStyle name="Normal 3 2 2 2 2 4 16 3" xfId="9546" xr:uid="{00000000-0005-0000-0000-0000D06A0000}"/>
    <cellStyle name="Normal 3 2 2 2 2 4 16 4" xfId="6670" xr:uid="{00000000-0005-0000-0000-0000D16A0000}"/>
    <cellStyle name="Normal 3 2 2 2 2 4 17" xfId="2658" xr:uid="{00000000-0005-0000-0000-0000D26A0000}"/>
    <cellStyle name="Normal 3 2 2 2 2 4 17 2" xfId="7071" xr:uid="{00000000-0005-0000-0000-0000D36A0000}"/>
    <cellStyle name="Normal 3 2 2 2 2 4 18" xfId="2828" xr:uid="{00000000-0005-0000-0000-0000D46A0000}"/>
    <cellStyle name="Normal 3 2 2 2 2 4 18 2" xfId="9539" xr:uid="{00000000-0005-0000-0000-0000D56A0000}"/>
    <cellStyle name="Normal 3 2 2 2 2 4 19" xfId="2999" xr:uid="{00000000-0005-0000-0000-0000D66A0000}"/>
    <cellStyle name="Normal 3 2 2 2 2 4 19 2" xfId="11782" xr:uid="{00000000-0005-0000-0000-0000D76A0000}"/>
    <cellStyle name="Normal 3 2 2 2 2 4 2" xfId="205" xr:uid="{00000000-0005-0000-0000-0000D86A0000}"/>
    <cellStyle name="Normal 3 2 2 2 2 4 2 10" xfId="1619" xr:uid="{00000000-0005-0000-0000-0000D96A0000}"/>
    <cellStyle name="Normal 3 2 2 2 2 4 2 10 2" xfId="7080" xr:uid="{00000000-0005-0000-0000-0000DA6A0000}"/>
    <cellStyle name="Normal 3 2 2 2 2 4 2 10 3" xfId="9548" xr:uid="{00000000-0005-0000-0000-0000DB6A0000}"/>
    <cellStyle name="Normal 3 2 2 2 2 4 2 10 4" xfId="5797" xr:uid="{00000000-0005-0000-0000-0000DC6A0000}"/>
    <cellStyle name="Normal 3 2 2 2 2 4 2 11" xfId="1793" xr:uid="{00000000-0005-0000-0000-0000DD6A0000}"/>
    <cellStyle name="Normal 3 2 2 2 2 4 2 11 2" xfId="7081" xr:uid="{00000000-0005-0000-0000-0000DE6A0000}"/>
    <cellStyle name="Normal 3 2 2 2 2 4 2 11 3" xfId="9549" xr:uid="{00000000-0005-0000-0000-0000DF6A0000}"/>
    <cellStyle name="Normal 3 2 2 2 2 4 2 11 4" xfId="5971" xr:uid="{00000000-0005-0000-0000-0000E06A0000}"/>
    <cellStyle name="Normal 3 2 2 2 2 4 2 12" xfId="1967" xr:uid="{00000000-0005-0000-0000-0000E16A0000}"/>
    <cellStyle name="Normal 3 2 2 2 2 4 2 12 2" xfId="7082" xr:uid="{00000000-0005-0000-0000-0000E26A0000}"/>
    <cellStyle name="Normal 3 2 2 2 2 4 2 12 3" xfId="9550" xr:uid="{00000000-0005-0000-0000-0000E36A0000}"/>
    <cellStyle name="Normal 3 2 2 2 2 4 2 12 4" xfId="6145" xr:uid="{00000000-0005-0000-0000-0000E46A0000}"/>
    <cellStyle name="Normal 3 2 2 2 2 4 2 13" xfId="2143" xr:uid="{00000000-0005-0000-0000-0000E56A0000}"/>
    <cellStyle name="Normal 3 2 2 2 2 4 2 13 2" xfId="7083" xr:uid="{00000000-0005-0000-0000-0000E66A0000}"/>
    <cellStyle name="Normal 3 2 2 2 2 4 2 13 3" xfId="9551" xr:uid="{00000000-0005-0000-0000-0000E76A0000}"/>
    <cellStyle name="Normal 3 2 2 2 2 4 2 13 4" xfId="6319" xr:uid="{00000000-0005-0000-0000-0000E86A0000}"/>
    <cellStyle name="Normal 3 2 2 2 2 4 2 14" xfId="2317" xr:uid="{00000000-0005-0000-0000-0000E96A0000}"/>
    <cellStyle name="Normal 3 2 2 2 2 4 2 14 2" xfId="7084" xr:uid="{00000000-0005-0000-0000-0000EA6A0000}"/>
    <cellStyle name="Normal 3 2 2 2 2 4 2 14 3" xfId="9552" xr:uid="{00000000-0005-0000-0000-0000EB6A0000}"/>
    <cellStyle name="Normal 3 2 2 2 2 4 2 14 4" xfId="6497" xr:uid="{00000000-0005-0000-0000-0000EC6A0000}"/>
    <cellStyle name="Normal 3 2 2 2 2 4 2 15" xfId="2489" xr:uid="{00000000-0005-0000-0000-0000ED6A0000}"/>
    <cellStyle name="Normal 3 2 2 2 2 4 2 15 2" xfId="7085" xr:uid="{00000000-0005-0000-0000-0000EE6A0000}"/>
    <cellStyle name="Normal 3 2 2 2 2 4 2 15 3" xfId="9553" xr:uid="{00000000-0005-0000-0000-0000EF6A0000}"/>
    <cellStyle name="Normal 3 2 2 2 2 4 2 15 4" xfId="6671" xr:uid="{00000000-0005-0000-0000-0000F06A0000}"/>
    <cellStyle name="Normal 3 2 2 2 2 4 2 16" xfId="2659" xr:uid="{00000000-0005-0000-0000-0000F16A0000}"/>
    <cellStyle name="Normal 3 2 2 2 2 4 2 16 2" xfId="7079" xr:uid="{00000000-0005-0000-0000-0000F26A0000}"/>
    <cellStyle name="Normal 3 2 2 2 2 4 2 17" xfId="2829" xr:uid="{00000000-0005-0000-0000-0000F36A0000}"/>
    <cellStyle name="Normal 3 2 2 2 2 4 2 17 2" xfId="9547" xr:uid="{00000000-0005-0000-0000-0000F46A0000}"/>
    <cellStyle name="Normal 3 2 2 2 2 4 2 18" xfId="3000" xr:uid="{00000000-0005-0000-0000-0000F56A0000}"/>
    <cellStyle name="Normal 3 2 2 2 2 4 2 18 2" xfId="11783" xr:uid="{00000000-0005-0000-0000-0000F66A0000}"/>
    <cellStyle name="Normal 3 2 2 2 2 4 2 19" xfId="3208" xr:uid="{00000000-0005-0000-0000-0000F76A0000}"/>
    <cellStyle name="Normal 3 2 2 2 2 4 2 2" xfId="206" xr:uid="{00000000-0005-0000-0000-0000F86A0000}"/>
    <cellStyle name="Normal 3 2 2 2 2 4 2 2 10" xfId="1794" xr:uid="{00000000-0005-0000-0000-0000F96A0000}"/>
    <cellStyle name="Normal 3 2 2 2 2 4 2 2 10 2" xfId="7087" xr:uid="{00000000-0005-0000-0000-0000FA6A0000}"/>
    <cellStyle name="Normal 3 2 2 2 2 4 2 2 10 3" xfId="9555" xr:uid="{00000000-0005-0000-0000-0000FB6A0000}"/>
    <cellStyle name="Normal 3 2 2 2 2 4 2 2 10 4" xfId="5972" xr:uid="{00000000-0005-0000-0000-0000FC6A0000}"/>
    <cellStyle name="Normal 3 2 2 2 2 4 2 2 11" xfId="1968" xr:uid="{00000000-0005-0000-0000-0000FD6A0000}"/>
    <cellStyle name="Normal 3 2 2 2 2 4 2 2 11 2" xfId="7088" xr:uid="{00000000-0005-0000-0000-0000FE6A0000}"/>
    <cellStyle name="Normal 3 2 2 2 2 4 2 2 11 3" xfId="9556" xr:uid="{00000000-0005-0000-0000-0000FF6A0000}"/>
    <cellStyle name="Normal 3 2 2 2 2 4 2 2 11 4" xfId="6146" xr:uid="{00000000-0005-0000-0000-0000006B0000}"/>
    <cellStyle name="Normal 3 2 2 2 2 4 2 2 12" xfId="2144" xr:uid="{00000000-0005-0000-0000-0000016B0000}"/>
    <cellStyle name="Normal 3 2 2 2 2 4 2 2 12 2" xfId="7089" xr:uid="{00000000-0005-0000-0000-0000026B0000}"/>
    <cellStyle name="Normal 3 2 2 2 2 4 2 2 12 3" xfId="9557" xr:uid="{00000000-0005-0000-0000-0000036B0000}"/>
    <cellStyle name="Normal 3 2 2 2 2 4 2 2 12 4" xfId="6320" xr:uid="{00000000-0005-0000-0000-0000046B0000}"/>
    <cellStyle name="Normal 3 2 2 2 2 4 2 2 13" xfId="2318" xr:uid="{00000000-0005-0000-0000-0000056B0000}"/>
    <cellStyle name="Normal 3 2 2 2 2 4 2 2 13 2" xfId="7090" xr:uid="{00000000-0005-0000-0000-0000066B0000}"/>
    <cellStyle name="Normal 3 2 2 2 2 4 2 2 13 3" xfId="9558" xr:uid="{00000000-0005-0000-0000-0000076B0000}"/>
    <cellStyle name="Normal 3 2 2 2 2 4 2 2 13 4" xfId="6498" xr:uid="{00000000-0005-0000-0000-0000086B0000}"/>
    <cellStyle name="Normal 3 2 2 2 2 4 2 2 14" xfId="2490" xr:uid="{00000000-0005-0000-0000-0000096B0000}"/>
    <cellStyle name="Normal 3 2 2 2 2 4 2 2 14 2" xfId="7091" xr:uid="{00000000-0005-0000-0000-00000A6B0000}"/>
    <cellStyle name="Normal 3 2 2 2 2 4 2 2 14 3" xfId="9559" xr:uid="{00000000-0005-0000-0000-00000B6B0000}"/>
    <cellStyle name="Normal 3 2 2 2 2 4 2 2 14 4" xfId="6672" xr:uid="{00000000-0005-0000-0000-00000C6B0000}"/>
    <cellStyle name="Normal 3 2 2 2 2 4 2 2 15" xfId="2660" xr:uid="{00000000-0005-0000-0000-00000D6B0000}"/>
    <cellStyle name="Normal 3 2 2 2 2 4 2 2 15 2" xfId="7086" xr:uid="{00000000-0005-0000-0000-00000E6B0000}"/>
    <cellStyle name="Normal 3 2 2 2 2 4 2 2 16" xfId="2830" xr:uid="{00000000-0005-0000-0000-00000F6B0000}"/>
    <cellStyle name="Normal 3 2 2 2 2 4 2 2 16 2" xfId="9554" xr:uid="{00000000-0005-0000-0000-0000106B0000}"/>
    <cellStyle name="Normal 3 2 2 2 2 4 2 2 17" xfId="3001" xr:uid="{00000000-0005-0000-0000-0000116B0000}"/>
    <cellStyle name="Normal 3 2 2 2 2 4 2 2 17 2" xfId="11784" xr:uid="{00000000-0005-0000-0000-0000126B0000}"/>
    <cellStyle name="Normal 3 2 2 2 2 4 2 2 18" xfId="3209" xr:uid="{00000000-0005-0000-0000-0000136B0000}"/>
    <cellStyle name="Normal 3 2 2 2 2 4 2 2 19" xfId="4078" xr:uid="{00000000-0005-0000-0000-0000146B0000}"/>
    <cellStyle name="Normal 3 2 2 2 2 4 2 2 2" xfId="399" xr:uid="{00000000-0005-0000-0000-0000156B0000}"/>
    <cellStyle name="Normal 3 2 2 2 2 4 2 2 2 2" xfId="3383" xr:uid="{00000000-0005-0000-0000-0000166B0000}"/>
    <cellStyle name="Normal 3 2 2 2 2 4 2 2 2 2 2" xfId="7092" xr:uid="{00000000-0005-0000-0000-0000176B0000}"/>
    <cellStyle name="Normal 3 2 2 2 2 4 2 2 2 3" xfId="9560" xr:uid="{00000000-0005-0000-0000-0000186B0000}"/>
    <cellStyle name="Normal 3 2 2 2 2 4 2 2 2 4" xfId="4505" xr:uid="{00000000-0005-0000-0000-0000196B0000}"/>
    <cellStyle name="Normal 3 2 2 2 2 4 2 2 20" xfId="4250" xr:uid="{00000000-0005-0000-0000-00001A6B0000}"/>
    <cellStyle name="Normal 3 2 2 2 2 4 2 2 3" xfId="573" xr:uid="{00000000-0005-0000-0000-00001B6B0000}"/>
    <cellStyle name="Normal 3 2 2 2 2 4 2 2 3 2" xfId="3557" xr:uid="{00000000-0005-0000-0000-00001C6B0000}"/>
    <cellStyle name="Normal 3 2 2 2 2 4 2 2 3 2 2" xfId="7093" xr:uid="{00000000-0005-0000-0000-00001D6B0000}"/>
    <cellStyle name="Normal 3 2 2 2 2 4 2 2 3 3" xfId="9561" xr:uid="{00000000-0005-0000-0000-00001E6B0000}"/>
    <cellStyle name="Normal 3 2 2 2 2 4 2 2 3 4" xfId="4722" xr:uid="{00000000-0005-0000-0000-00001F6B0000}"/>
    <cellStyle name="Normal 3 2 2 2 2 4 2 2 4" xfId="747" xr:uid="{00000000-0005-0000-0000-0000206B0000}"/>
    <cellStyle name="Normal 3 2 2 2 2 4 2 2 4 2" xfId="3731" xr:uid="{00000000-0005-0000-0000-0000216B0000}"/>
    <cellStyle name="Normal 3 2 2 2 2 4 2 2 4 2 2" xfId="7094" xr:uid="{00000000-0005-0000-0000-0000226B0000}"/>
    <cellStyle name="Normal 3 2 2 2 2 4 2 2 4 3" xfId="9562" xr:uid="{00000000-0005-0000-0000-0000236B0000}"/>
    <cellStyle name="Normal 3 2 2 2 2 4 2 2 4 4" xfId="4896" xr:uid="{00000000-0005-0000-0000-0000246B0000}"/>
    <cellStyle name="Normal 3 2 2 2 2 4 2 2 5" xfId="922" xr:uid="{00000000-0005-0000-0000-0000256B0000}"/>
    <cellStyle name="Normal 3 2 2 2 2 4 2 2 5 2" xfId="3906" xr:uid="{00000000-0005-0000-0000-0000266B0000}"/>
    <cellStyle name="Normal 3 2 2 2 2 4 2 2 5 2 2" xfId="7095" xr:uid="{00000000-0005-0000-0000-0000276B0000}"/>
    <cellStyle name="Normal 3 2 2 2 2 4 2 2 5 3" xfId="9563" xr:uid="{00000000-0005-0000-0000-0000286B0000}"/>
    <cellStyle name="Normal 3 2 2 2 2 4 2 2 5 4" xfId="5070" xr:uid="{00000000-0005-0000-0000-0000296B0000}"/>
    <cellStyle name="Normal 3 2 2 2 2 4 2 2 6" xfId="1098" xr:uid="{00000000-0005-0000-0000-00002A6B0000}"/>
    <cellStyle name="Normal 3 2 2 2 2 4 2 2 6 2" xfId="7096" xr:uid="{00000000-0005-0000-0000-00002B6B0000}"/>
    <cellStyle name="Normal 3 2 2 2 2 4 2 2 6 3" xfId="9564" xr:uid="{00000000-0005-0000-0000-00002C6B0000}"/>
    <cellStyle name="Normal 3 2 2 2 2 4 2 2 6 4" xfId="5244" xr:uid="{00000000-0005-0000-0000-00002D6B0000}"/>
    <cellStyle name="Normal 3 2 2 2 2 4 2 2 7" xfId="1272" xr:uid="{00000000-0005-0000-0000-00002E6B0000}"/>
    <cellStyle name="Normal 3 2 2 2 2 4 2 2 7 2" xfId="7097" xr:uid="{00000000-0005-0000-0000-00002F6B0000}"/>
    <cellStyle name="Normal 3 2 2 2 2 4 2 2 7 3" xfId="9565" xr:uid="{00000000-0005-0000-0000-0000306B0000}"/>
    <cellStyle name="Normal 3 2 2 2 2 4 2 2 7 4" xfId="5450" xr:uid="{00000000-0005-0000-0000-0000316B0000}"/>
    <cellStyle name="Normal 3 2 2 2 2 4 2 2 8" xfId="1446" xr:uid="{00000000-0005-0000-0000-0000326B0000}"/>
    <cellStyle name="Normal 3 2 2 2 2 4 2 2 8 2" xfId="7098" xr:uid="{00000000-0005-0000-0000-0000336B0000}"/>
    <cellStyle name="Normal 3 2 2 2 2 4 2 2 8 3" xfId="9566" xr:uid="{00000000-0005-0000-0000-0000346B0000}"/>
    <cellStyle name="Normal 3 2 2 2 2 4 2 2 8 4" xfId="5624" xr:uid="{00000000-0005-0000-0000-0000356B0000}"/>
    <cellStyle name="Normal 3 2 2 2 2 4 2 2 9" xfId="1620" xr:uid="{00000000-0005-0000-0000-0000366B0000}"/>
    <cellStyle name="Normal 3 2 2 2 2 4 2 2 9 2" xfId="7099" xr:uid="{00000000-0005-0000-0000-0000376B0000}"/>
    <cellStyle name="Normal 3 2 2 2 2 4 2 2 9 3" xfId="9567" xr:uid="{00000000-0005-0000-0000-0000386B0000}"/>
    <cellStyle name="Normal 3 2 2 2 2 4 2 2 9 4" xfId="5798" xr:uid="{00000000-0005-0000-0000-0000396B0000}"/>
    <cellStyle name="Normal 3 2 2 2 2 4 2 20" xfId="4077" xr:uid="{00000000-0005-0000-0000-00003A6B0000}"/>
    <cellStyle name="Normal 3 2 2 2 2 4 2 21" xfId="4249" xr:uid="{00000000-0005-0000-0000-00003B6B0000}"/>
    <cellStyle name="Normal 3 2 2 2 2 4 2 3" xfId="398" xr:uid="{00000000-0005-0000-0000-00003C6B0000}"/>
    <cellStyle name="Normal 3 2 2 2 2 4 2 3 2" xfId="3382" xr:uid="{00000000-0005-0000-0000-00003D6B0000}"/>
    <cellStyle name="Normal 3 2 2 2 2 4 2 3 2 2" xfId="7100" xr:uid="{00000000-0005-0000-0000-00003E6B0000}"/>
    <cellStyle name="Normal 3 2 2 2 2 4 2 3 3" xfId="9568" xr:uid="{00000000-0005-0000-0000-00003F6B0000}"/>
    <cellStyle name="Normal 3 2 2 2 2 4 2 3 4" xfId="4504" xr:uid="{00000000-0005-0000-0000-0000406B0000}"/>
    <cellStyle name="Normal 3 2 2 2 2 4 2 4" xfId="572" xr:uid="{00000000-0005-0000-0000-0000416B0000}"/>
    <cellStyle name="Normal 3 2 2 2 2 4 2 4 2" xfId="3556" xr:uid="{00000000-0005-0000-0000-0000426B0000}"/>
    <cellStyle name="Normal 3 2 2 2 2 4 2 4 2 2" xfId="7101" xr:uid="{00000000-0005-0000-0000-0000436B0000}"/>
    <cellStyle name="Normal 3 2 2 2 2 4 2 4 3" xfId="9569" xr:uid="{00000000-0005-0000-0000-0000446B0000}"/>
    <cellStyle name="Normal 3 2 2 2 2 4 2 4 4" xfId="4721" xr:uid="{00000000-0005-0000-0000-0000456B0000}"/>
    <cellStyle name="Normal 3 2 2 2 2 4 2 5" xfId="746" xr:uid="{00000000-0005-0000-0000-0000466B0000}"/>
    <cellStyle name="Normal 3 2 2 2 2 4 2 5 2" xfId="3730" xr:uid="{00000000-0005-0000-0000-0000476B0000}"/>
    <cellStyle name="Normal 3 2 2 2 2 4 2 5 2 2" xfId="7102" xr:uid="{00000000-0005-0000-0000-0000486B0000}"/>
    <cellStyle name="Normal 3 2 2 2 2 4 2 5 3" xfId="9570" xr:uid="{00000000-0005-0000-0000-0000496B0000}"/>
    <cellStyle name="Normal 3 2 2 2 2 4 2 5 4" xfId="4895" xr:uid="{00000000-0005-0000-0000-00004A6B0000}"/>
    <cellStyle name="Normal 3 2 2 2 2 4 2 6" xfId="921" xr:uid="{00000000-0005-0000-0000-00004B6B0000}"/>
    <cellStyle name="Normal 3 2 2 2 2 4 2 6 2" xfId="3905" xr:uid="{00000000-0005-0000-0000-00004C6B0000}"/>
    <cellStyle name="Normal 3 2 2 2 2 4 2 6 2 2" xfId="7103" xr:uid="{00000000-0005-0000-0000-00004D6B0000}"/>
    <cellStyle name="Normal 3 2 2 2 2 4 2 6 3" xfId="9571" xr:uid="{00000000-0005-0000-0000-00004E6B0000}"/>
    <cellStyle name="Normal 3 2 2 2 2 4 2 6 4" xfId="5069" xr:uid="{00000000-0005-0000-0000-00004F6B0000}"/>
    <cellStyle name="Normal 3 2 2 2 2 4 2 7" xfId="1097" xr:uid="{00000000-0005-0000-0000-0000506B0000}"/>
    <cellStyle name="Normal 3 2 2 2 2 4 2 7 2" xfId="7104" xr:uid="{00000000-0005-0000-0000-0000516B0000}"/>
    <cellStyle name="Normal 3 2 2 2 2 4 2 7 3" xfId="9572" xr:uid="{00000000-0005-0000-0000-0000526B0000}"/>
    <cellStyle name="Normal 3 2 2 2 2 4 2 7 4" xfId="5243" xr:uid="{00000000-0005-0000-0000-0000536B0000}"/>
    <cellStyle name="Normal 3 2 2 2 2 4 2 8" xfId="1271" xr:uid="{00000000-0005-0000-0000-0000546B0000}"/>
    <cellStyle name="Normal 3 2 2 2 2 4 2 8 2" xfId="7105" xr:uid="{00000000-0005-0000-0000-0000556B0000}"/>
    <cellStyle name="Normal 3 2 2 2 2 4 2 8 3" xfId="9573" xr:uid="{00000000-0005-0000-0000-0000566B0000}"/>
    <cellStyle name="Normal 3 2 2 2 2 4 2 8 4" xfId="5449" xr:uid="{00000000-0005-0000-0000-0000576B0000}"/>
    <cellStyle name="Normal 3 2 2 2 2 4 2 9" xfId="1445" xr:uid="{00000000-0005-0000-0000-0000586B0000}"/>
    <cellStyle name="Normal 3 2 2 2 2 4 2 9 2" xfId="7106" xr:uid="{00000000-0005-0000-0000-0000596B0000}"/>
    <cellStyle name="Normal 3 2 2 2 2 4 2 9 3" xfId="9574" xr:uid="{00000000-0005-0000-0000-00005A6B0000}"/>
    <cellStyle name="Normal 3 2 2 2 2 4 2 9 4" xfId="5623" xr:uid="{00000000-0005-0000-0000-00005B6B0000}"/>
    <cellStyle name="Normal 3 2 2 2 2 4 20" xfId="3207" xr:uid="{00000000-0005-0000-0000-00005C6B0000}"/>
    <cellStyle name="Normal 3 2 2 2 2 4 21" xfId="4076" xr:uid="{00000000-0005-0000-0000-00005D6B0000}"/>
    <cellStyle name="Normal 3 2 2 2 2 4 22" xfId="4248" xr:uid="{00000000-0005-0000-0000-00005E6B0000}"/>
    <cellStyle name="Normal 3 2 2 2 2 4 3" xfId="207" xr:uid="{00000000-0005-0000-0000-00005F6B0000}"/>
    <cellStyle name="Normal 3 2 2 2 2 4 3 10" xfId="1795" xr:uid="{00000000-0005-0000-0000-0000606B0000}"/>
    <cellStyle name="Normal 3 2 2 2 2 4 3 10 2" xfId="7108" xr:uid="{00000000-0005-0000-0000-0000616B0000}"/>
    <cellStyle name="Normal 3 2 2 2 2 4 3 10 3" xfId="9576" xr:uid="{00000000-0005-0000-0000-0000626B0000}"/>
    <cellStyle name="Normal 3 2 2 2 2 4 3 10 4" xfId="5973" xr:uid="{00000000-0005-0000-0000-0000636B0000}"/>
    <cellStyle name="Normal 3 2 2 2 2 4 3 11" xfId="1969" xr:uid="{00000000-0005-0000-0000-0000646B0000}"/>
    <cellStyle name="Normal 3 2 2 2 2 4 3 11 2" xfId="7109" xr:uid="{00000000-0005-0000-0000-0000656B0000}"/>
    <cellStyle name="Normal 3 2 2 2 2 4 3 11 3" xfId="9577" xr:uid="{00000000-0005-0000-0000-0000666B0000}"/>
    <cellStyle name="Normal 3 2 2 2 2 4 3 11 4" xfId="6147" xr:uid="{00000000-0005-0000-0000-0000676B0000}"/>
    <cellStyle name="Normal 3 2 2 2 2 4 3 12" xfId="2145" xr:uid="{00000000-0005-0000-0000-0000686B0000}"/>
    <cellStyle name="Normal 3 2 2 2 2 4 3 12 2" xfId="7110" xr:uid="{00000000-0005-0000-0000-0000696B0000}"/>
    <cellStyle name="Normal 3 2 2 2 2 4 3 12 3" xfId="9578" xr:uid="{00000000-0005-0000-0000-00006A6B0000}"/>
    <cellStyle name="Normal 3 2 2 2 2 4 3 12 4" xfId="6321" xr:uid="{00000000-0005-0000-0000-00006B6B0000}"/>
    <cellStyle name="Normal 3 2 2 2 2 4 3 13" xfId="2319" xr:uid="{00000000-0005-0000-0000-00006C6B0000}"/>
    <cellStyle name="Normal 3 2 2 2 2 4 3 13 2" xfId="7111" xr:uid="{00000000-0005-0000-0000-00006D6B0000}"/>
    <cellStyle name="Normal 3 2 2 2 2 4 3 13 3" xfId="9579" xr:uid="{00000000-0005-0000-0000-00006E6B0000}"/>
    <cellStyle name="Normal 3 2 2 2 2 4 3 13 4" xfId="6499" xr:uid="{00000000-0005-0000-0000-00006F6B0000}"/>
    <cellStyle name="Normal 3 2 2 2 2 4 3 14" xfId="2491" xr:uid="{00000000-0005-0000-0000-0000706B0000}"/>
    <cellStyle name="Normal 3 2 2 2 2 4 3 14 2" xfId="7112" xr:uid="{00000000-0005-0000-0000-0000716B0000}"/>
    <cellStyle name="Normal 3 2 2 2 2 4 3 14 3" xfId="9580" xr:uid="{00000000-0005-0000-0000-0000726B0000}"/>
    <cellStyle name="Normal 3 2 2 2 2 4 3 14 4" xfId="6673" xr:uid="{00000000-0005-0000-0000-0000736B0000}"/>
    <cellStyle name="Normal 3 2 2 2 2 4 3 15" xfId="2661" xr:uid="{00000000-0005-0000-0000-0000746B0000}"/>
    <cellStyle name="Normal 3 2 2 2 2 4 3 15 2" xfId="7107" xr:uid="{00000000-0005-0000-0000-0000756B0000}"/>
    <cellStyle name="Normal 3 2 2 2 2 4 3 16" xfId="2831" xr:uid="{00000000-0005-0000-0000-0000766B0000}"/>
    <cellStyle name="Normal 3 2 2 2 2 4 3 16 2" xfId="9575" xr:uid="{00000000-0005-0000-0000-0000776B0000}"/>
    <cellStyle name="Normal 3 2 2 2 2 4 3 17" xfId="3002" xr:uid="{00000000-0005-0000-0000-0000786B0000}"/>
    <cellStyle name="Normal 3 2 2 2 2 4 3 17 2" xfId="11785" xr:uid="{00000000-0005-0000-0000-0000796B0000}"/>
    <cellStyle name="Normal 3 2 2 2 2 4 3 18" xfId="3210" xr:uid="{00000000-0005-0000-0000-00007A6B0000}"/>
    <cellStyle name="Normal 3 2 2 2 2 4 3 19" xfId="4079" xr:uid="{00000000-0005-0000-0000-00007B6B0000}"/>
    <cellStyle name="Normal 3 2 2 2 2 4 3 2" xfId="400" xr:uid="{00000000-0005-0000-0000-00007C6B0000}"/>
    <cellStyle name="Normal 3 2 2 2 2 4 3 2 2" xfId="3384" xr:uid="{00000000-0005-0000-0000-00007D6B0000}"/>
    <cellStyle name="Normal 3 2 2 2 2 4 3 2 2 2" xfId="7113" xr:uid="{00000000-0005-0000-0000-00007E6B0000}"/>
    <cellStyle name="Normal 3 2 2 2 2 4 3 2 3" xfId="9581" xr:uid="{00000000-0005-0000-0000-00007F6B0000}"/>
    <cellStyle name="Normal 3 2 2 2 2 4 3 2 4" xfId="4506" xr:uid="{00000000-0005-0000-0000-0000806B0000}"/>
    <cellStyle name="Normal 3 2 2 2 2 4 3 20" xfId="4251" xr:uid="{00000000-0005-0000-0000-0000816B0000}"/>
    <cellStyle name="Normal 3 2 2 2 2 4 3 3" xfId="574" xr:uid="{00000000-0005-0000-0000-0000826B0000}"/>
    <cellStyle name="Normal 3 2 2 2 2 4 3 3 2" xfId="3558" xr:uid="{00000000-0005-0000-0000-0000836B0000}"/>
    <cellStyle name="Normal 3 2 2 2 2 4 3 3 2 2" xfId="7114" xr:uid="{00000000-0005-0000-0000-0000846B0000}"/>
    <cellStyle name="Normal 3 2 2 2 2 4 3 3 3" xfId="9582" xr:uid="{00000000-0005-0000-0000-0000856B0000}"/>
    <cellStyle name="Normal 3 2 2 2 2 4 3 3 4" xfId="4723" xr:uid="{00000000-0005-0000-0000-0000866B0000}"/>
    <cellStyle name="Normal 3 2 2 2 2 4 3 4" xfId="748" xr:uid="{00000000-0005-0000-0000-0000876B0000}"/>
    <cellStyle name="Normal 3 2 2 2 2 4 3 4 2" xfId="3732" xr:uid="{00000000-0005-0000-0000-0000886B0000}"/>
    <cellStyle name="Normal 3 2 2 2 2 4 3 4 2 2" xfId="7115" xr:uid="{00000000-0005-0000-0000-0000896B0000}"/>
    <cellStyle name="Normal 3 2 2 2 2 4 3 4 3" xfId="9583" xr:uid="{00000000-0005-0000-0000-00008A6B0000}"/>
    <cellStyle name="Normal 3 2 2 2 2 4 3 4 4" xfId="4897" xr:uid="{00000000-0005-0000-0000-00008B6B0000}"/>
    <cellStyle name="Normal 3 2 2 2 2 4 3 5" xfId="923" xr:uid="{00000000-0005-0000-0000-00008C6B0000}"/>
    <cellStyle name="Normal 3 2 2 2 2 4 3 5 2" xfId="3907" xr:uid="{00000000-0005-0000-0000-00008D6B0000}"/>
    <cellStyle name="Normal 3 2 2 2 2 4 3 5 2 2" xfId="7116" xr:uid="{00000000-0005-0000-0000-00008E6B0000}"/>
    <cellStyle name="Normal 3 2 2 2 2 4 3 5 3" xfId="9584" xr:uid="{00000000-0005-0000-0000-00008F6B0000}"/>
    <cellStyle name="Normal 3 2 2 2 2 4 3 5 4" xfId="5071" xr:uid="{00000000-0005-0000-0000-0000906B0000}"/>
    <cellStyle name="Normal 3 2 2 2 2 4 3 6" xfId="1099" xr:uid="{00000000-0005-0000-0000-0000916B0000}"/>
    <cellStyle name="Normal 3 2 2 2 2 4 3 6 2" xfId="7117" xr:uid="{00000000-0005-0000-0000-0000926B0000}"/>
    <cellStyle name="Normal 3 2 2 2 2 4 3 6 3" xfId="9585" xr:uid="{00000000-0005-0000-0000-0000936B0000}"/>
    <cellStyle name="Normal 3 2 2 2 2 4 3 6 4" xfId="5245" xr:uid="{00000000-0005-0000-0000-0000946B0000}"/>
    <cellStyle name="Normal 3 2 2 2 2 4 3 7" xfId="1273" xr:uid="{00000000-0005-0000-0000-0000956B0000}"/>
    <cellStyle name="Normal 3 2 2 2 2 4 3 7 2" xfId="7118" xr:uid="{00000000-0005-0000-0000-0000966B0000}"/>
    <cellStyle name="Normal 3 2 2 2 2 4 3 7 3" xfId="9586" xr:uid="{00000000-0005-0000-0000-0000976B0000}"/>
    <cellStyle name="Normal 3 2 2 2 2 4 3 7 4" xfId="5451" xr:uid="{00000000-0005-0000-0000-0000986B0000}"/>
    <cellStyle name="Normal 3 2 2 2 2 4 3 8" xfId="1447" xr:uid="{00000000-0005-0000-0000-0000996B0000}"/>
    <cellStyle name="Normal 3 2 2 2 2 4 3 8 2" xfId="7119" xr:uid="{00000000-0005-0000-0000-00009A6B0000}"/>
    <cellStyle name="Normal 3 2 2 2 2 4 3 8 3" xfId="9587" xr:uid="{00000000-0005-0000-0000-00009B6B0000}"/>
    <cellStyle name="Normal 3 2 2 2 2 4 3 8 4" xfId="5625" xr:uid="{00000000-0005-0000-0000-00009C6B0000}"/>
    <cellStyle name="Normal 3 2 2 2 2 4 3 9" xfId="1621" xr:uid="{00000000-0005-0000-0000-00009D6B0000}"/>
    <cellStyle name="Normal 3 2 2 2 2 4 3 9 2" xfId="7120" xr:uid="{00000000-0005-0000-0000-00009E6B0000}"/>
    <cellStyle name="Normal 3 2 2 2 2 4 3 9 3" xfId="9588" xr:uid="{00000000-0005-0000-0000-00009F6B0000}"/>
    <cellStyle name="Normal 3 2 2 2 2 4 3 9 4" xfId="5799" xr:uid="{00000000-0005-0000-0000-0000A06B0000}"/>
    <cellStyle name="Normal 3 2 2 2 2 4 4" xfId="397" xr:uid="{00000000-0005-0000-0000-0000A16B0000}"/>
    <cellStyle name="Normal 3 2 2 2 2 4 4 2" xfId="3381" xr:uid="{00000000-0005-0000-0000-0000A26B0000}"/>
    <cellStyle name="Normal 3 2 2 2 2 4 4 2 2" xfId="7121" xr:uid="{00000000-0005-0000-0000-0000A36B0000}"/>
    <cellStyle name="Normal 3 2 2 2 2 4 4 3" xfId="9589" xr:uid="{00000000-0005-0000-0000-0000A46B0000}"/>
    <cellStyle name="Normal 3 2 2 2 2 4 4 4" xfId="4503" xr:uid="{00000000-0005-0000-0000-0000A56B0000}"/>
    <cellStyle name="Normal 3 2 2 2 2 4 5" xfId="571" xr:uid="{00000000-0005-0000-0000-0000A66B0000}"/>
    <cellStyle name="Normal 3 2 2 2 2 4 5 2" xfId="3555" xr:uid="{00000000-0005-0000-0000-0000A76B0000}"/>
    <cellStyle name="Normal 3 2 2 2 2 4 5 2 2" xfId="7122" xr:uid="{00000000-0005-0000-0000-0000A86B0000}"/>
    <cellStyle name="Normal 3 2 2 2 2 4 5 3" xfId="9590" xr:uid="{00000000-0005-0000-0000-0000A96B0000}"/>
    <cellStyle name="Normal 3 2 2 2 2 4 5 4" xfId="4720" xr:uid="{00000000-0005-0000-0000-0000AA6B0000}"/>
    <cellStyle name="Normal 3 2 2 2 2 4 6" xfId="745" xr:uid="{00000000-0005-0000-0000-0000AB6B0000}"/>
    <cellStyle name="Normal 3 2 2 2 2 4 6 2" xfId="3729" xr:uid="{00000000-0005-0000-0000-0000AC6B0000}"/>
    <cellStyle name="Normal 3 2 2 2 2 4 6 2 2" xfId="7123" xr:uid="{00000000-0005-0000-0000-0000AD6B0000}"/>
    <cellStyle name="Normal 3 2 2 2 2 4 6 3" xfId="9591" xr:uid="{00000000-0005-0000-0000-0000AE6B0000}"/>
    <cellStyle name="Normal 3 2 2 2 2 4 6 4" xfId="4894" xr:uid="{00000000-0005-0000-0000-0000AF6B0000}"/>
    <cellStyle name="Normal 3 2 2 2 2 4 7" xfId="920" xr:uid="{00000000-0005-0000-0000-0000B06B0000}"/>
    <cellStyle name="Normal 3 2 2 2 2 4 7 2" xfId="3904" xr:uid="{00000000-0005-0000-0000-0000B16B0000}"/>
    <cellStyle name="Normal 3 2 2 2 2 4 7 2 2" xfId="7124" xr:uid="{00000000-0005-0000-0000-0000B26B0000}"/>
    <cellStyle name="Normal 3 2 2 2 2 4 7 3" xfId="9592" xr:uid="{00000000-0005-0000-0000-0000B36B0000}"/>
    <cellStyle name="Normal 3 2 2 2 2 4 7 4" xfId="5068" xr:uid="{00000000-0005-0000-0000-0000B46B0000}"/>
    <cellStyle name="Normal 3 2 2 2 2 4 8" xfId="1096" xr:uid="{00000000-0005-0000-0000-0000B56B0000}"/>
    <cellStyle name="Normal 3 2 2 2 2 4 8 2" xfId="7125" xr:uid="{00000000-0005-0000-0000-0000B66B0000}"/>
    <cellStyle name="Normal 3 2 2 2 2 4 8 3" xfId="9593" xr:uid="{00000000-0005-0000-0000-0000B76B0000}"/>
    <cellStyle name="Normal 3 2 2 2 2 4 8 4" xfId="5242" xr:uid="{00000000-0005-0000-0000-0000B86B0000}"/>
    <cellStyle name="Normal 3 2 2 2 2 4 9" xfId="1270" xr:uid="{00000000-0005-0000-0000-0000B96B0000}"/>
    <cellStyle name="Normal 3 2 2 2 2 4 9 2" xfId="7126" xr:uid="{00000000-0005-0000-0000-0000BA6B0000}"/>
    <cellStyle name="Normal 3 2 2 2 2 4 9 3" xfId="9594" xr:uid="{00000000-0005-0000-0000-0000BB6B0000}"/>
    <cellStyle name="Normal 3 2 2 2 2 4 9 4" xfId="5448" xr:uid="{00000000-0005-0000-0000-0000BC6B0000}"/>
    <cellStyle name="Normal 3 2 2 2 2 5" xfId="208" xr:uid="{00000000-0005-0000-0000-0000BD6B0000}"/>
    <cellStyle name="Normal 3 2 2 2 2 5 10" xfId="1622" xr:uid="{00000000-0005-0000-0000-0000BE6B0000}"/>
    <cellStyle name="Normal 3 2 2 2 2 5 10 2" xfId="7128" xr:uid="{00000000-0005-0000-0000-0000BF6B0000}"/>
    <cellStyle name="Normal 3 2 2 2 2 5 10 3" xfId="9596" xr:uid="{00000000-0005-0000-0000-0000C06B0000}"/>
    <cellStyle name="Normal 3 2 2 2 2 5 10 4" xfId="5800" xr:uid="{00000000-0005-0000-0000-0000C16B0000}"/>
    <cellStyle name="Normal 3 2 2 2 2 5 11" xfId="1796" xr:uid="{00000000-0005-0000-0000-0000C26B0000}"/>
    <cellStyle name="Normal 3 2 2 2 2 5 11 2" xfId="7129" xr:uid="{00000000-0005-0000-0000-0000C36B0000}"/>
    <cellStyle name="Normal 3 2 2 2 2 5 11 3" xfId="9597" xr:uid="{00000000-0005-0000-0000-0000C46B0000}"/>
    <cellStyle name="Normal 3 2 2 2 2 5 11 4" xfId="5974" xr:uid="{00000000-0005-0000-0000-0000C56B0000}"/>
    <cellStyle name="Normal 3 2 2 2 2 5 12" xfId="1970" xr:uid="{00000000-0005-0000-0000-0000C66B0000}"/>
    <cellStyle name="Normal 3 2 2 2 2 5 12 2" xfId="7130" xr:uid="{00000000-0005-0000-0000-0000C76B0000}"/>
    <cellStyle name="Normal 3 2 2 2 2 5 12 3" xfId="9598" xr:uid="{00000000-0005-0000-0000-0000C86B0000}"/>
    <cellStyle name="Normal 3 2 2 2 2 5 12 4" xfId="6148" xr:uid="{00000000-0005-0000-0000-0000C96B0000}"/>
    <cellStyle name="Normal 3 2 2 2 2 5 13" xfId="2146" xr:uid="{00000000-0005-0000-0000-0000CA6B0000}"/>
    <cellStyle name="Normal 3 2 2 2 2 5 13 2" xfId="7131" xr:uid="{00000000-0005-0000-0000-0000CB6B0000}"/>
    <cellStyle name="Normal 3 2 2 2 2 5 13 3" xfId="9599" xr:uid="{00000000-0005-0000-0000-0000CC6B0000}"/>
    <cellStyle name="Normal 3 2 2 2 2 5 13 4" xfId="6322" xr:uid="{00000000-0005-0000-0000-0000CD6B0000}"/>
    <cellStyle name="Normal 3 2 2 2 2 5 14" xfId="2320" xr:uid="{00000000-0005-0000-0000-0000CE6B0000}"/>
    <cellStyle name="Normal 3 2 2 2 2 5 14 2" xfId="7132" xr:uid="{00000000-0005-0000-0000-0000CF6B0000}"/>
    <cellStyle name="Normal 3 2 2 2 2 5 14 3" xfId="9600" xr:uid="{00000000-0005-0000-0000-0000D06B0000}"/>
    <cellStyle name="Normal 3 2 2 2 2 5 14 4" xfId="6500" xr:uid="{00000000-0005-0000-0000-0000D16B0000}"/>
    <cellStyle name="Normal 3 2 2 2 2 5 15" xfId="2492" xr:uid="{00000000-0005-0000-0000-0000D26B0000}"/>
    <cellStyle name="Normal 3 2 2 2 2 5 15 2" xfId="7133" xr:uid="{00000000-0005-0000-0000-0000D36B0000}"/>
    <cellStyle name="Normal 3 2 2 2 2 5 15 3" xfId="9601" xr:uid="{00000000-0005-0000-0000-0000D46B0000}"/>
    <cellStyle name="Normal 3 2 2 2 2 5 15 4" xfId="6674" xr:uid="{00000000-0005-0000-0000-0000D56B0000}"/>
    <cellStyle name="Normal 3 2 2 2 2 5 16" xfId="2662" xr:uid="{00000000-0005-0000-0000-0000D66B0000}"/>
    <cellStyle name="Normal 3 2 2 2 2 5 16 2" xfId="7127" xr:uid="{00000000-0005-0000-0000-0000D76B0000}"/>
    <cellStyle name="Normal 3 2 2 2 2 5 17" xfId="2832" xr:uid="{00000000-0005-0000-0000-0000D86B0000}"/>
    <cellStyle name="Normal 3 2 2 2 2 5 17 2" xfId="9595" xr:uid="{00000000-0005-0000-0000-0000D96B0000}"/>
    <cellStyle name="Normal 3 2 2 2 2 5 18" xfId="3003" xr:uid="{00000000-0005-0000-0000-0000DA6B0000}"/>
    <cellStyle name="Normal 3 2 2 2 2 5 18 2" xfId="11786" xr:uid="{00000000-0005-0000-0000-0000DB6B0000}"/>
    <cellStyle name="Normal 3 2 2 2 2 5 19" xfId="3211" xr:uid="{00000000-0005-0000-0000-0000DC6B0000}"/>
    <cellStyle name="Normal 3 2 2 2 2 5 2" xfId="209" xr:uid="{00000000-0005-0000-0000-0000DD6B0000}"/>
    <cellStyle name="Normal 3 2 2 2 2 5 2 10" xfId="1797" xr:uid="{00000000-0005-0000-0000-0000DE6B0000}"/>
    <cellStyle name="Normal 3 2 2 2 2 5 2 10 2" xfId="7135" xr:uid="{00000000-0005-0000-0000-0000DF6B0000}"/>
    <cellStyle name="Normal 3 2 2 2 2 5 2 10 3" xfId="9603" xr:uid="{00000000-0005-0000-0000-0000E06B0000}"/>
    <cellStyle name="Normal 3 2 2 2 2 5 2 10 4" xfId="5975" xr:uid="{00000000-0005-0000-0000-0000E16B0000}"/>
    <cellStyle name="Normal 3 2 2 2 2 5 2 11" xfId="1971" xr:uid="{00000000-0005-0000-0000-0000E26B0000}"/>
    <cellStyle name="Normal 3 2 2 2 2 5 2 11 2" xfId="7136" xr:uid="{00000000-0005-0000-0000-0000E36B0000}"/>
    <cellStyle name="Normal 3 2 2 2 2 5 2 11 3" xfId="9604" xr:uid="{00000000-0005-0000-0000-0000E46B0000}"/>
    <cellStyle name="Normal 3 2 2 2 2 5 2 11 4" xfId="6149" xr:uid="{00000000-0005-0000-0000-0000E56B0000}"/>
    <cellStyle name="Normal 3 2 2 2 2 5 2 12" xfId="2147" xr:uid="{00000000-0005-0000-0000-0000E66B0000}"/>
    <cellStyle name="Normal 3 2 2 2 2 5 2 12 2" xfId="7137" xr:uid="{00000000-0005-0000-0000-0000E76B0000}"/>
    <cellStyle name="Normal 3 2 2 2 2 5 2 12 3" xfId="9605" xr:uid="{00000000-0005-0000-0000-0000E86B0000}"/>
    <cellStyle name="Normal 3 2 2 2 2 5 2 12 4" xfId="6323" xr:uid="{00000000-0005-0000-0000-0000E96B0000}"/>
    <cellStyle name="Normal 3 2 2 2 2 5 2 13" xfId="2321" xr:uid="{00000000-0005-0000-0000-0000EA6B0000}"/>
    <cellStyle name="Normal 3 2 2 2 2 5 2 13 2" xfId="7138" xr:uid="{00000000-0005-0000-0000-0000EB6B0000}"/>
    <cellStyle name="Normal 3 2 2 2 2 5 2 13 3" xfId="9606" xr:uid="{00000000-0005-0000-0000-0000EC6B0000}"/>
    <cellStyle name="Normal 3 2 2 2 2 5 2 13 4" xfId="6501" xr:uid="{00000000-0005-0000-0000-0000ED6B0000}"/>
    <cellStyle name="Normal 3 2 2 2 2 5 2 14" xfId="2493" xr:uid="{00000000-0005-0000-0000-0000EE6B0000}"/>
    <cellStyle name="Normal 3 2 2 2 2 5 2 14 2" xfId="7139" xr:uid="{00000000-0005-0000-0000-0000EF6B0000}"/>
    <cellStyle name="Normal 3 2 2 2 2 5 2 14 3" xfId="9607" xr:uid="{00000000-0005-0000-0000-0000F06B0000}"/>
    <cellStyle name="Normal 3 2 2 2 2 5 2 14 4" xfId="6675" xr:uid="{00000000-0005-0000-0000-0000F16B0000}"/>
    <cellStyle name="Normal 3 2 2 2 2 5 2 15" xfId="2663" xr:uid="{00000000-0005-0000-0000-0000F26B0000}"/>
    <cellStyle name="Normal 3 2 2 2 2 5 2 15 2" xfId="7134" xr:uid="{00000000-0005-0000-0000-0000F36B0000}"/>
    <cellStyle name="Normal 3 2 2 2 2 5 2 16" xfId="2833" xr:uid="{00000000-0005-0000-0000-0000F46B0000}"/>
    <cellStyle name="Normal 3 2 2 2 2 5 2 16 2" xfId="9602" xr:uid="{00000000-0005-0000-0000-0000F56B0000}"/>
    <cellStyle name="Normal 3 2 2 2 2 5 2 17" xfId="3004" xr:uid="{00000000-0005-0000-0000-0000F66B0000}"/>
    <cellStyle name="Normal 3 2 2 2 2 5 2 17 2" xfId="11787" xr:uid="{00000000-0005-0000-0000-0000F76B0000}"/>
    <cellStyle name="Normal 3 2 2 2 2 5 2 18" xfId="3212" xr:uid="{00000000-0005-0000-0000-0000F86B0000}"/>
    <cellStyle name="Normal 3 2 2 2 2 5 2 19" xfId="4081" xr:uid="{00000000-0005-0000-0000-0000F96B0000}"/>
    <cellStyle name="Normal 3 2 2 2 2 5 2 2" xfId="402" xr:uid="{00000000-0005-0000-0000-0000FA6B0000}"/>
    <cellStyle name="Normal 3 2 2 2 2 5 2 2 2" xfId="3386" xr:uid="{00000000-0005-0000-0000-0000FB6B0000}"/>
    <cellStyle name="Normal 3 2 2 2 2 5 2 2 2 2" xfId="7140" xr:uid="{00000000-0005-0000-0000-0000FC6B0000}"/>
    <cellStyle name="Normal 3 2 2 2 2 5 2 2 3" xfId="9608" xr:uid="{00000000-0005-0000-0000-0000FD6B0000}"/>
    <cellStyle name="Normal 3 2 2 2 2 5 2 2 4" xfId="4508" xr:uid="{00000000-0005-0000-0000-0000FE6B0000}"/>
    <cellStyle name="Normal 3 2 2 2 2 5 2 20" xfId="4253" xr:uid="{00000000-0005-0000-0000-0000FF6B0000}"/>
    <cellStyle name="Normal 3 2 2 2 2 5 2 3" xfId="576" xr:uid="{00000000-0005-0000-0000-0000006C0000}"/>
    <cellStyle name="Normal 3 2 2 2 2 5 2 3 2" xfId="3560" xr:uid="{00000000-0005-0000-0000-0000016C0000}"/>
    <cellStyle name="Normal 3 2 2 2 2 5 2 3 2 2" xfId="7141" xr:uid="{00000000-0005-0000-0000-0000026C0000}"/>
    <cellStyle name="Normal 3 2 2 2 2 5 2 3 3" xfId="9609" xr:uid="{00000000-0005-0000-0000-0000036C0000}"/>
    <cellStyle name="Normal 3 2 2 2 2 5 2 3 4" xfId="4725" xr:uid="{00000000-0005-0000-0000-0000046C0000}"/>
    <cellStyle name="Normal 3 2 2 2 2 5 2 4" xfId="750" xr:uid="{00000000-0005-0000-0000-0000056C0000}"/>
    <cellStyle name="Normal 3 2 2 2 2 5 2 4 2" xfId="3734" xr:uid="{00000000-0005-0000-0000-0000066C0000}"/>
    <cellStyle name="Normal 3 2 2 2 2 5 2 4 2 2" xfId="7142" xr:uid="{00000000-0005-0000-0000-0000076C0000}"/>
    <cellStyle name="Normal 3 2 2 2 2 5 2 4 3" xfId="9610" xr:uid="{00000000-0005-0000-0000-0000086C0000}"/>
    <cellStyle name="Normal 3 2 2 2 2 5 2 4 4" xfId="4899" xr:uid="{00000000-0005-0000-0000-0000096C0000}"/>
    <cellStyle name="Normal 3 2 2 2 2 5 2 5" xfId="925" xr:uid="{00000000-0005-0000-0000-00000A6C0000}"/>
    <cellStyle name="Normal 3 2 2 2 2 5 2 5 2" xfId="3909" xr:uid="{00000000-0005-0000-0000-00000B6C0000}"/>
    <cellStyle name="Normal 3 2 2 2 2 5 2 5 2 2" xfId="7143" xr:uid="{00000000-0005-0000-0000-00000C6C0000}"/>
    <cellStyle name="Normal 3 2 2 2 2 5 2 5 3" xfId="9611" xr:uid="{00000000-0005-0000-0000-00000D6C0000}"/>
    <cellStyle name="Normal 3 2 2 2 2 5 2 5 4" xfId="5073" xr:uid="{00000000-0005-0000-0000-00000E6C0000}"/>
    <cellStyle name="Normal 3 2 2 2 2 5 2 6" xfId="1101" xr:uid="{00000000-0005-0000-0000-00000F6C0000}"/>
    <cellStyle name="Normal 3 2 2 2 2 5 2 6 2" xfId="7144" xr:uid="{00000000-0005-0000-0000-0000106C0000}"/>
    <cellStyle name="Normal 3 2 2 2 2 5 2 6 3" xfId="9612" xr:uid="{00000000-0005-0000-0000-0000116C0000}"/>
    <cellStyle name="Normal 3 2 2 2 2 5 2 6 4" xfId="5247" xr:uid="{00000000-0005-0000-0000-0000126C0000}"/>
    <cellStyle name="Normal 3 2 2 2 2 5 2 7" xfId="1275" xr:uid="{00000000-0005-0000-0000-0000136C0000}"/>
    <cellStyle name="Normal 3 2 2 2 2 5 2 7 2" xfId="7145" xr:uid="{00000000-0005-0000-0000-0000146C0000}"/>
    <cellStyle name="Normal 3 2 2 2 2 5 2 7 3" xfId="9613" xr:uid="{00000000-0005-0000-0000-0000156C0000}"/>
    <cellStyle name="Normal 3 2 2 2 2 5 2 7 4" xfId="5453" xr:uid="{00000000-0005-0000-0000-0000166C0000}"/>
    <cellStyle name="Normal 3 2 2 2 2 5 2 8" xfId="1449" xr:uid="{00000000-0005-0000-0000-0000176C0000}"/>
    <cellStyle name="Normal 3 2 2 2 2 5 2 8 2" xfId="7146" xr:uid="{00000000-0005-0000-0000-0000186C0000}"/>
    <cellStyle name="Normal 3 2 2 2 2 5 2 8 3" xfId="9614" xr:uid="{00000000-0005-0000-0000-0000196C0000}"/>
    <cellStyle name="Normal 3 2 2 2 2 5 2 8 4" xfId="5627" xr:uid="{00000000-0005-0000-0000-00001A6C0000}"/>
    <cellStyle name="Normal 3 2 2 2 2 5 2 9" xfId="1623" xr:uid="{00000000-0005-0000-0000-00001B6C0000}"/>
    <cellStyle name="Normal 3 2 2 2 2 5 2 9 2" xfId="7147" xr:uid="{00000000-0005-0000-0000-00001C6C0000}"/>
    <cellStyle name="Normal 3 2 2 2 2 5 2 9 3" xfId="9615" xr:uid="{00000000-0005-0000-0000-00001D6C0000}"/>
    <cellStyle name="Normal 3 2 2 2 2 5 2 9 4" xfId="5801" xr:uid="{00000000-0005-0000-0000-00001E6C0000}"/>
    <cellStyle name="Normal 3 2 2 2 2 5 20" xfId="4080" xr:uid="{00000000-0005-0000-0000-00001F6C0000}"/>
    <cellStyle name="Normal 3 2 2 2 2 5 21" xfId="4252" xr:uid="{00000000-0005-0000-0000-0000206C0000}"/>
    <cellStyle name="Normal 3 2 2 2 2 5 3" xfId="401" xr:uid="{00000000-0005-0000-0000-0000216C0000}"/>
    <cellStyle name="Normal 3 2 2 2 2 5 3 2" xfId="3385" xr:uid="{00000000-0005-0000-0000-0000226C0000}"/>
    <cellStyle name="Normal 3 2 2 2 2 5 3 2 2" xfId="7148" xr:uid="{00000000-0005-0000-0000-0000236C0000}"/>
    <cellStyle name="Normal 3 2 2 2 2 5 3 3" xfId="9616" xr:uid="{00000000-0005-0000-0000-0000246C0000}"/>
    <cellStyle name="Normal 3 2 2 2 2 5 3 4" xfId="4507" xr:uid="{00000000-0005-0000-0000-0000256C0000}"/>
    <cellStyle name="Normal 3 2 2 2 2 5 4" xfId="575" xr:uid="{00000000-0005-0000-0000-0000266C0000}"/>
    <cellStyle name="Normal 3 2 2 2 2 5 4 2" xfId="3559" xr:uid="{00000000-0005-0000-0000-0000276C0000}"/>
    <cellStyle name="Normal 3 2 2 2 2 5 4 2 2" xfId="7149" xr:uid="{00000000-0005-0000-0000-0000286C0000}"/>
    <cellStyle name="Normal 3 2 2 2 2 5 4 3" xfId="9617" xr:uid="{00000000-0005-0000-0000-0000296C0000}"/>
    <cellStyle name="Normal 3 2 2 2 2 5 4 4" xfId="4724" xr:uid="{00000000-0005-0000-0000-00002A6C0000}"/>
    <cellStyle name="Normal 3 2 2 2 2 5 5" xfId="749" xr:uid="{00000000-0005-0000-0000-00002B6C0000}"/>
    <cellStyle name="Normal 3 2 2 2 2 5 5 2" xfId="3733" xr:uid="{00000000-0005-0000-0000-00002C6C0000}"/>
    <cellStyle name="Normal 3 2 2 2 2 5 5 2 2" xfId="7150" xr:uid="{00000000-0005-0000-0000-00002D6C0000}"/>
    <cellStyle name="Normal 3 2 2 2 2 5 5 3" xfId="9618" xr:uid="{00000000-0005-0000-0000-00002E6C0000}"/>
    <cellStyle name="Normal 3 2 2 2 2 5 5 4" xfId="4898" xr:uid="{00000000-0005-0000-0000-00002F6C0000}"/>
    <cellStyle name="Normal 3 2 2 2 2 5 6" xfId="924" xr:uid="{00000000-0005-0000-0000-0000306C0000}"/>
    <cellStyle name="Normal 3 2 2 2 2 5 6 2" xfId="3908" xr:uid="{00000000-0005-0000-0000-0000316C0000}"/>
    <cellStyle name="Normal 3 2 2 2 2 5 6 2 2" xfId="7151" xr:uid="{00000000-0005-0000-0000-0000326C0000}"/>
    <cellStyle name="Normal 3 2 2 2 2 5 6 3" xfId="9619" xr:uid="{00000000-0005-0000-0000-0000336C0000}"/>
    <cellStyle name="Normal 3 2 2 2 2 5 6 4" xfId="5072" xr:uid="{00000000-0005-0000-0000-0000346C0000}"/>
    <cellStyle name="Normal 3 2 2 2 2 5 7" xfId="1100" xr:uid="{00000000-0005-0000-0000-0000356C0000}"/>
    <cellStyle name="Normal 3 2 2 2 2 5 7 2" xfId="7152" xr:uid="{00000000-0005-0000-0000-0000366C0000}"/>
    <cellStyle name="Normal 3 2 2 2 2 5 7 3" xfId="9620" xr:uid="{00000000-0005-0000-0000-0000376C0000}"/>
    <cellStyle name="Normal 3 2 2 2 2 5 7 4" xfId="5246" xr:uid="{00000000-0005-0000-0000-0000386C0000}"/>
    <cellStyle name="Normal 3 2 2 2 2 5 8" xfId="1274" xr:uid="{00000000-0005-0000-0000-0000396C0000}"/>
    <cellStyle name="Normal 3 2 2 2 2 5 8 2" xfId="7153" xr:uid="{00000000-0005-0000-0000-00003A6C0000}"/>
    <cellStyle name="Normal 3 2 2 2 2 5 8 3" xfId="9621" xr:uid="{00000000-0005-0000-0000-00003B6C0000}"/>
    <cellStyle name="Normal 3 2 2 2 2 5 8 4" xfId="5452" xr:uid="{00000000-0005-0000-0000-00003C6C0000}"/>
    <cellStyle name="Normal 3 2 2 2 2 5 9" xfId="1448" xr:uid="{00000000-0005-0000-0000-00003D6C0000}"/>
    <cellStyle name="Normal 3 2 2 2 2 5 9 2" xfId="7154" xr:uid="{00000000-0005-0000-0000-00003E6C0000}"/>
    <cellStyle name="Normal 3 2 2 2 2 5 9 3" xfId="9622" xr:uid="{00000000-0005-0000-0000-00003F6C0000}"/>
    <cellStyle name="Normal 3 2 2 2 2 5 9 4" xfId="5626" xr:uid="{00000000-0005-0000-0000-0000406C0000}"/>
    <cellStyle name="Normal 3 2 2 2 2 6" xfId="210" xr:uid="{00000000-0005-0000-0000-0000416C0000}"/>
    <cellStyle name="Normal 3 2 2 2 2 6 10" xfId="1798" xr:uid="{00000000-0005-0000-0000-0000426C0000}"/>
    <cellStyle name="Normal 3 2 2 2 2 6 10 2" xfId="7156" xr:uid="{00000000-0005-0000-0000-0000436C0000}"/>
    <cellStyle name="Normal 3 2 2 2 2 6 10 3" xfId="9624" xr:uid="{00000000-0005-0000-0000-0000446C0000}"/>
    <cellStyle name="Normal 3 2 2 2 2 6 10 4" xfId="5976" xr:uid="{00000000-0005-0000-0000-0000456C0000}"/>
    <cellStyle name="Normal 3 2 2 2 2 6 11" xfId="1972" xr:uid="{00000000-0005-0000-0000-0000466C0000}"/>
    <cellStyle name="Normal 3 2 2 2 2 6 11 2" xfId="7157" xr:uid="{00000000-0005-0000-0000-0000476C0000}"/>
    <cellStyle name="Normal 3 2 2 2 2 6 11 3" xfId="9625" xr:uid="{00000000-0005-0000-0000-0000486C0000}"/>
    <cellStyle name="Normal 3 2 2 2 2 6 11 4" xfId="6150" xr:uid="{00000000-0005-0000-0000-0000496C0000}"/>
    <cellStyle name="Normal 3 2 2 2 2 6 12" xfId="2148" xr:uid="{00000000-0005-0000-0000-00004A6C0000}"/>
    <cellStyle name="Normal 3 2 2 2 2 6 12 2" xfId="7158" xr:uid="{00000000-0005-0000-0000-00004B6C0000}"/>
    <cellStyle name="Normal 3 2 2 2 2 6 12 3" xfId="9626" xr:uid="{00000000-0005-0000-0000-00004C6C0000}"/>
    <cellStyle name="Normal 3 2 2 2 2 6 12 4" xfId="6324" xr:uid="{00000000-0005-0000-0000-00004D6C0000}"/>
    <cellStyle name="Normal 3 2 2 2 2 6 13" xfId="2322" xr:uid="{00000000-0005-0000-0000-00004E6C0000}"/>
    <cellStyle name="Normal 3 2 2 2 2 6 13 2" xfId="7159" xr:uid="{00000000-0005-0000-0000-00004F6C0000}"/>
    <cellStyle name="Normal 3 2 2 2 2 6 13 3" xfId="9627" xr:uid="{00000000-0005-0000-0000-0000506C0000}"/>
    <cellStyle name="Normal 3 2 2 2 2 6 13 4" xfId="6502" xr:uid="{00000000-0005-0000-0000-0000516C0000}"/>
    <cellStyle name="Normal 3 2 2 2 2 6 14" xfId="2494" xr:uid="{00000000-0005-0000-0000-0000526C0000}"/>
    <cellStyle name="Normal 3 2 2 2 2 6 14 2" xfId="7160" xr:uid="{00000000-0005-0000-0000-0000536C0000}"/>
    <cellStyle name="Normal 3 2 2 2 2 6 14 3" xfId="9628" xr:uid="{00000000-0005-0000-0000-0000546C0000}"/>
    <cellStyle name="Normal 3 2 2 2 2 6 14 4" xfId="6676" xr:uid="{00000000-0005-0000-0000-0000556C0000}"/>
    <cellStyle name="Normal 3 2 2 2 2 6 15" xfId="2664" xr:uid="{00000000-0005-0000-0000-0000566C0000}"/>
    <cellStyle name="Normal 3 2 2 2 2 6 15 2" xfId="7155" xr:uid="{00000000-0005-0000-0000-0000576C0000}"/>
    <cellStyle name="Normal 3 2 2 2 2 6 16" xfId="2834" xr:uid="{00000000-0005-0000-0000-0000586C0000}"/>
    <cellStyle name="Normal 3 2 2 2 2 6 16 2" xfId="9623" xr:uid="{00000000-0005-0000-0000-0000596C0000}"/>
    <cellStyle name="Normal 3 2 2 2 2 6 17" xfId="3005" xr:uid="{00000000-0005-0000-0000-00005A6C0000}"/>
    <cellStyle name="Normal 3 2 2 2 2 6 17 2" xfId="11788" xr:uid="{00000000-0005-0000-0000-00005B6C0000}"/>
    <cellStyle name="Normal 3 2 2 2 2 6 18" xfId="3213" xr:uid="{00000000-0005-0000-0000-00005C6C0000}"/>
    <cellStyle name="Normal 3 2 2 2 2 6 19" xfId="4082" xr:uid="{00000000-0005-0000-0000-00005D6C0000}"/>
    <cellStyle name="Normal 3 2 2 2 2 6 2" xfId="403" xr:uid="{00000000-0005-0000-0000-00005E6C0000}"/>
    <cellStyle name="Normal 3 2 2 2 2 6 2 2" xfId="3387" xr:uid="{00000000-0005-0000-0000-00005F6C0000}"/>
    <cellStyle name="Normal 3 2 2 2 2 6 2 2 2" xfId="7161" xr:uid="{00000000-0005-0000-0000-0000606C0000}"/>
    <cellStyle name="Normal 3 2 2 2 2 6 2 3" xfId="9629" xr:uid="{00000000-0005-0000-0000-0000616C0000}"/>
    <cellStyle name="Normal 3 2 2 2 2 6 2 4" xfId="4509" xr:uid="{00000000-0005-0000-0000-0000626C0000}"/>
    <cellStyle name="Normal 3 2 2 2 2 6 20" xfId="4254" xr:uid="{00000000-0005-0000-0000-0000636C0000}"/>
    <cellStyle name="Normal 3 2 2 2 2 6 3" xfId="577" xr:uid="{00000000-0005-0000-0000-0000646C0000}"/>
    <cellStyle name="Normal 3 2 2 2 2 6 3 2" xfId="3561" xr:uid="{00000000-0005-0000-0000-0000656C0000}"/>
    <cellStyle name="Normal 3 2 2 2 2 6 3 2 2" xfId="7162" xr:uid="{00000000-0005-0000-0000-0000666C0000}"/>
    <cellStyle name="Normal 3 2 2 2 2 6 3 3" xfId="9630" xr:uid="{00000000-0005-0000-0000-0000676C0000}"/>
    <cellStyle name="Normal 3 2 2 2 2 6 3 4" xfId="4726" xr:uid="{00000000-0005-0000-0000-0000686C0000}"/>
    <cellStyle name="Normal 3 2 2 2 2 6 4" xfId="751" xr:uid="{00000000-0005-0000-0000-0000696C0000}"/>
    <cellStyle name="Normal 3 2 2 2 2 6 4 2" xfId="3735" xr:uid="{00000000-0005-0000-0000-00006A6C0000}"/>
    <cellStyle name="Normal 3 2 2 2 2 6 4 2 2" xfId="7163" xr:uid="{00000000-0005-0000-0000-00006B6C0000}"/>
    <cellStyle name="Normal 3 2 2 2 2 6 4 3" xfId="9631" xr:uid="{00000000-0005-0000-0000-00006C6C0000}"/>
    <cellStyle name="Normal 3 2 2 2 2 6 4 4" xfId="4900" xr:uid="{00000000-0005-0000-0000-00006D6C0000}"/>
    <cellStyle name="Normal 3 2 2 2 2 6 5" xfId="926" xr:uid="{00000000-0005-0000-0000-00006E6C0000}"/>
    <cellStyle name="Normal 3 2 2 2 2 6 5 2" xfId="3910" xr:uid="{00000000-0005-0000-0000-00006F6C0000}"/>
    <cellStyle name="Normal 3 2 2 2 2 6 5 2 2" xfId="7164" xr:uid="{00000000-0005-0000-0000-0000706C0000}"/>
    <cellStyle name="Normal 3 2 2 2 2 6 5 3" xfId="9632" xr:uid="{00000000-0005-0000-0000-0000716C0000}"/>
    <cellStyle name="Normal 3 2 2 2 2 6 5 4" xfId="5074" xr:uid="{00000000-0005-0000-0000-0000726C0000}"/>
    <cellStyle name="Normal 3 2 2 2 2 6 6" xfId="1102" xr:uid="{00000000-0005-0000-0000-0000736C0000}"/>
    <cellStyle name="Normal 3 2 2 2 2 6 6 2" xfId="7165" xr:uid="{00000000-0005-0000-0000-0000746C0000}"/>
    <cellStyle name="Normal 3 2 2 2 2 6 6 3" xfId="9633" xr:uid="{00000000-0005-0000-0000-0000756C0000}"/>
    <cellStyle name="Normal 3 2 2 2 2 6 6 4" xfId="5248" xr:uid="{00000000-0005-0000-0000-0000766C0000}"/>
    <cellStyle name="Normal 3 2 2 2 2 6 7" xfId="1276" xr:uid="{00000000-0005-0000-0000-0000776C0000}"/>
    <cellStyle name="Normal 3 2 2 2 2 6 7 2" xfId="7166" xr:uid="{00000000-0005-0000-0000-0000786C0000}"/>
    <cellStyle name="Normal 3 2 2 2 2 6 7 3" xfId="9634" xr:uid="{00000000-0005-0000-0000-0000796C0000}"/>
    <cellStyle name="Normal 3 2 2 2 2 6 7 4" xfId="5454" xr:uid="{00000000-0005-0000-0000-00007A6C0000}"/>
    <cellStyle name="Normal 3 2 2 2 2 6 8" xfId="1450" xr:uid="{00000000-0005-0000-0000-00007B6C0000}"/>
    <cellStyle name="Normal 3 2 2 2 2 6 8 2" xfId="7167" xr:uid="{00000000-0005-0000-0000-00007C6C0000}"/>
    <cellStyle name="Normal 3 2 2 2 2 6 8 3" xfId="9635" xr:uid="{00000000-0005-0000-0000-00007D6C0000}"/>
    <cellStyle name="Normal 3 2 2 2 2 6 8 4" xfId="5628" xr:uid="{00000000-0005-0000-0000-00007E6C0000}"/>
    <cellStyle name="Normal 3 2 2 2 2 6 9" xfId="1624" xr:uid="{00000000-0005-0000-0000-00007F6C0000}"/>
    <cellStyle name="Normal 3 2 2 2 2 6 9 2" xfId="7168" xr:uid="{00000000-0005-0000-0000-0000806C0000}"/>
    <cellStyle name="Normal 3 2 2 2 2 6 9 3" xfId="9636" xr:uid="{00000000-0005-0000-0000-0000816C0000}"/>
    <cellStyle name="Normal 3 2 2 2 2 6 9 4" xfId="5802" xr:uid="{00000000-0005-0000-0000-0000826C0000}"/>
    <cellStyle name="Normal 3 2 2 2 2 7" xfId="191" xr:uid="{00000000-0005-0000-0000-0000836C0000}"/>
    <cellStyle name="Normal 3 2 2 2 2 7 2" xfId="3194" xr:uid="{00000000-0005-0000-0000-0000846C0000}"/>
    <cellStyle name="Normal 3 2 2 2 2 7 2 2" xfId="7170" xr:uid="{00000000-0005-0000-0000-0000856C0000}"/>
    <cellStyle name="Normal 3 2 2 2 2 7 2 3" xfId="9638" xr:uid="{00000000-0005-0000-0000-0000866C0000}"/>
    <cellStyle name="Normal 3 2 2 2 2 7 2 4" xfId="5435" xr:uid="{00000000-0005-0000-0000-0000876C0000}"/>
    <cellStyle name="Normal 3 2 2 2 2 7 3" xfId="7169" xr:uid="{00000000-0005-0000-0000-0000886C0000}"/>
    <cellStyle name="Normal 3 2 2 2 2 7 4" xfId="9637" xr:uid="{00000000-0005-0000-0000-0000896C0000}"/>
    <cellStyle name="Normal 3 2 2 2 2 7 5" xfId="4490" xr:uid="{00000000-0005-0000-0000-00008A6C0000}"/>
    <cellStyle name="Normal 3 2 2 2 2 8" xfId="384" xr:uid="{00000000-0005-0000-0000-00008B6C0000}"/>
    <cellStyle name="Normal 3 2 2 2 2 8 2" xfId="3368" xr:uid="{00000000-0005-0000-0000-00008C6C0000}"/>
    <cellStyle name="Normal 3 2 2 2 2 8 2 2" xfId="7171" xr:uid="{00000000-0005-0000-0000-00008D6C0000}"/>
    <cellStyle name="Normal 3 2 2 2 2 8 3" xfId="9639" xr:uid="{00000000-0005-0000-0000-00008E6C0000}"/>
    <cellStyle name="Normal 3 2 2 2 2 8 4" xfId="4707" xr:uid="{00000000-0005-0000-0000-00008F6C0000}"/>
    <cellStyle name="Normal 3 2 2 2 2 9" xfId="558" xr:uid="{00000000-0005-0000-0000-0000906C0000}"/>
    <cellStyle name="Normal 3 2 2 2 2 9 2" xfId="3542" xr:uid="{00000000-0005-0000-0000-0000916C0000}"/>
    <cellStyle name="Normal 3 2 2 2 2 9 2 2" xfId="7172" xr:uid="{00000000-0005-0000-0000-0000926C0000}"/>
    <cellStyle name="Normal 3 2 2 2 2 9 3" xfId="9640" xr:uid="{00000000-0005-0000-0000-0000936C0000}"/>
    <cellStyle name="Normal 3 2 2 2 2 9 4" xfId="4881" xr:uid="{00000000-0005-0000-0000-0000946C0000}"/>
    <cellStyle name="Normal 3 2 2 2 20" xfId="2302" xr:uid="{00000000-0005-0000-0000-0000956C0000}"/>
    <cellStyle name="Normal 3 2 2 2 20 2" xfId="7173" xr:uid="{00000000-0005-0000-0000-0000966C0000}"/>
    <cellStyle name="Normal 3 2 2 2 20 3" xfId="9641" xr:uid="{00000000-0005-0000-0000-0000976C0000}"/>
    <cellStyle name="Normal 3 2 2 2 20 4" xfId="6656" xr:uid="{00000000-0005-0000-0000-0000986C0000}"/>
    <cellStyle name="Normal 3 2 2 2 21" xfId="2474" xr:uid="{00000000-0005-0000-0000-0000996C0000}"/>
    <cellStyle name="Normal 3 2 2 2 21 2" xfId="6878" xr:uid="{00000000-0005-0000-0000-00009A6C0000}"/>
    <cellStyle name="Normal 3 2 2 2 22" xfId="2644" xr:uid="{00000000-0005-0000-0000-00009B6C0000}"/>
    <cellStyle name="Normal 3 2 2 2 22 2" xfId="9346" xr:uid="{00000000-0005-0000-0000-00009C6C0000}"/>
    <cellStyle name="Normal 3 2 2 2 23" xfId="2814" xr:uid="{00000000-0005-0000-0000-00009D6C0000}"/>
    <cellStyle name="Normal 3 2 2 2 23 2" xfId="11768" xr:uid="{00000000-0005-0000-0000-00009E6C0000}"/>
    <cellStyle name="Normal 3 2 2 2 24" xfId="2985" xr:uid="{00000000-0005-0000-0000-00009F6C0000}"/>
    <cellStyle name="Normal 3 2 2 2 25" xfId="3156" xr:uid="{00000000-0005-0000-0000-0000A06C0000}"/>
    <cellStyle name="Normal 3 2 2 2 26" xfId="4062" xr:uid="{00000000-0005-0000-0000-0000A16C0000}"/>
    <cellStyle name="Normal 3 2 2 2 27" xfId="4234" xr:uid="{00000000-0005-0000-0000-0000A26C0000}"/>
    <cellStyle name="Normal 3 2 2 2 3" xfId="98" xr:uid="{00000000-0005-0000-0000-0000A36C0000}"/>
    <cellStyle name="Normal 3 2 2 2 3 10" xfId="1103" xr:uid="{00000000-0005-0000-0000-0000A46C0000}"/>
    <cellStyle name="Normal 3 2 2 2 3 10 2" xfId="7175" xr:uid="{00000000-0005-0000-0000-0000A56C0000}"/>
    <cellStyle name="Normal 3 2 2 2 3 10 3" xfId="9643" xr:uid="{00000000-0005-0000-0000-0000A66C0000}"/>
    <cellStyle name="Normal 3 2 2 2 3 10 4" xfId="5408" xr:uid="{00000000-0005-0000-0000-0000A76C0000}"/>
    <cellStyle name="Normal 3 2 2 2 3 11" xfId="1277" xr:uid="{00000000-0005-0000-0000-0000A86C0000}"/>
    <cellStyle name="Normal 3 2 2 2 3 11 2" xfId="7176" xr:uid="{00000000-0005-0000-0000-0000A96C0000}"/>
    <cellStyle name="Normal 3 2 2 2 3 11 3" xfId="9644" xr:uid="{00000000-0005-0000-0000-0000AA6C0000}"/>
    <cellStyle name="Normal 3 2 2 2 3 11 4" xfId="5629" xr:uid="{00000000-0005-0000-0000-0000AB6C0000}"/>
    <cellStyle name="Normal 3 2 2 2 3 12" xfId="1451" xr:uid="{00000000-0005-0000-0000-0000AC6C0000}"/>
    <cellStyle name="Normal 3 2 2 2 3 12 2" xfId="7177" xr:uid="{00000000-0005-0000-0000-0000AD6C0000}"/>
    <cellStyle name="Normal 3 2 2 2 3 12 3" xfId="9645" xr:uid="{00000000-0005-0000-0000-0000AE6C0000}"/>
    <cellStyle name="Normal 3 2 2 2 3 12 4" xfId="5803" xr:uid="{00000000-0005-0000-0000-0000AF6C0000}"/>
    <cellStyle name="Normal 3 2 2 2 3 13" xfId="1625" xr:uid="{00000000-0005-0000-0000-0000B06C0000}"/>
    <cellStyle name="Normal 3 2 2 2 3 13 2" xfId="7178" xr:uid="{00000000-0005-0000-0000-0000B16C0000}"/>
    <cellStyle name="Normal 3 2 2 2 3 13 3" xfId="9646" xr:uid="{00000000-0005-0000-0000-0000B26C0000}"/>
    <cellStyle name="Normal 3 2 2 2 3 13 4" xfId="5977" xr:uid="{00000000-0005-0000-0000-0000B36C0000}"/>
    <cellStyle name="Normal 3 2 2 2 3 14" xfId="1799" xr:uid="{00000000-0005-0000-0000-0000B46C0000}"/>
    <cellStyle name="Normal 3 2 2 2 3 14 2" xfId="7179" xr:uid="{00000000-0005-0000-0000-0000B56C0000}"/>
    <cellStyle name="Normal 3 2 2 2 3 14 3" xfId="9647" xr:uid="{00000000-0005-0000-0000-0000B66C0000}"/>
    <cellStyle name="Normal 3 2 2 2 3 14 4" xfId="6151" xr:uid="{00000000-0005-0000-0000-0000B76C0000}"/>
    <cellStyle name="Normal 3 2 2 2 3 15" xfId="1973" xr:uid="{00000000-0005-0000-0000-0000B86C0000}"/>
    <cellStyle name="Normal 3 2 2 2 3 15 2" xfId="7180" xr:uid="{00000000-0005-0000-0000-0000B96C0000}"/>
    <cellStyle name="Normal 3 2 2 2 3 15 3" xfId="9648" xr:uid="{00000000-0005-0000-0000-0000BA6C0000}"/>
    <cellStyle name="Normal 3 2 2 2 3 15 4" xfId="6325" xr:uid="{00000000-0005-0000-0000-0000BB6C0000}"/>
    <cellStyle name="Normal 3 2 2 2 3 16" xfId="2149" xr:uid="{00000000-0005-0000-0000-0000BC6C0000}"/>
    <cellStyle name="Normal 3 2 2 2 3 16 2" xfId="7181" xr:uid="{00000000-0005-0000-0000-0000BD6C0000}"/>
    <cellStyle name="Normal 3 2 2 2 3 16 3" xfId="9649" xr:uid="{00000000-0005-0000-0000-0000BE6C0000}"/>
    <cellStyle name="Normal 3 2 2 2 3 16 4" xfId="6503" xr:uid="{00000000-0005-0000-0000-0000BF6C0000}"/>
    <cellStyle name="Normal 3 2 2 2 3 17" xfId="2323" xr:uid="{00000000-0005-0000-0000-0000C06C0000}"/>
    <cellStyle name="Normal 3 2 2 2 3 17 2" xfId="7182" xr:uid="{00000000-0005-0000-0000-0000C16C0000}"/>
    <cellStyle name="Normal 3 2 2 2 3 17 3" xfId="9650" xr:uid="{00000000-0005-0000-0000-0000C26C0000}"/>
    <cellStyle name="Normal 3 2 2 2 3 17 4" xfId="6677" xr:uid="{00000000-0005-0000-0000-0000C36C0000}"/>
    <cellStyle name="Normal 3 2 2 2 3 18" xfId="2495" xr:uid="{00000000-0005-0000-0000-0000C46C0000}"/>
    <cellStyle name="Normal 3 2 2 2 3 18 2" xfId="7174" xr:uid="{00000000-0005-0000-0000-0000C56C0000}"/>
    <cellStyle name="Normal 3 2 2 2 3 19" xfId="2665" xr:uid="{00000000-0005-0000-0000-0000C66C0000}"/>
    <cellStyle name="Normal 3 2 2 2 3 19 2" xfId="9642" xr:uid="{00000000-0005-0000-0000-0000C76C0000}"/>
    <cellStyle name="Normal 3 2 2 2 3 2" xfId="117" xr:uid="{00000000-0005-0000-0000-0000C86C0000}"/>
    <cellStyle name="Normal 3 2 2 2 3 2 10" xfId="1278" xr:uid="{00000000-0005-0000-0000-0000C96C0000}"/>
    <cellStyle name="Normal 3 2 2 2 3 2 10 2" xfId="7184" xr:uid="{00000000-0005-0000-0000-0000CA6C0000}"/>
    <cellStyle name="Normal 3 2 2 2 3 2 10 3" xfId="9652" xr:uid="{00000000-0005-0000-0000-0000CB6C0000}"/>
    <cellStyle name="Normal 3 2 2 2 3 2 10 4" xfId="5630" xr:uid="{00000000-0005-0000-0000-0000CC6C0000}"/>
    <cellStyle name="Normal 3 2 2 2 3 2 11" xfId="1452" xr:uid="{00000000-0005-0000-0000-0000CD6C0000}"/>
    <cellStyle name="Normal 3 2 2 2 3 2 11 2" xfId="7185" xr:uid="{00000000-0005-0000-0000-0000CE6C0000}"/>
    <cellStyle name="Normal 3 2 2 2 3 2 11 3" xfId="9653" xr:uid="{00000000-0005-0000-0000-0000CF6C0000}"/>
    <cellStyle name="Normal 3 2 2 2 3 2 11 4" xfId="5804" xr:uid="{00000000-0005-0000-0000-0000D06C0000}"/>
    <cellStyle name="Normal 3 2 2 2 3 2 12" xfId="1626" xr:uid="{00000000-0005-0000-0000-0000D16C0000}"/>
    <cellStyle name="Normal 3 2 2 2 3 2 12 2" xfId="7186" xr:uid="{00000000-0005-0000-0000-0000D26C0000}"/>
    <cellStyle name="Normal 3 2 2 2 3 2 12 3" xfId="9654" xr:uid="{00000000-0005-0000-0000-0000D36C0000}"/>
    <cellStyle name="Normal 3 2 2 2 3 2 12 4" xfId="5978" xr:uid="{00000000-0005-0000-0000-0000D46C0000}"/>
    <cellStyle name="Normal 3 2 2 2 3 2 13" xfId="1800" xr:uid="{00000000-0005-0000-0000-0000D56C0000}"/>
    <cellStyle name="Normal 3 2 2 2 3 2 13 2" xfId="7187" xr:uid="{00000000-0005-0000-0000-0000D66C0000}"/>
    <cellStyle name="Normal 3 2 2 2 3 2 13 3" xfId="9655" xr:uid="{00000000-0005-0000-0000-0000D76C0000}"/>
    <cellStyle name="Normal 3 2 2 2 3 2 13 4" xfId="6152" xr:uid="{00000000-0005-0000-0000-0000D86C0000}"/>
    <cellStyle name="Normal 3 2 2 2 3 2 14" xfId="1974" xr:uid="{00000000-0005-0000-0000-0000D96C0000}"/>
    <cellStyle name="Normal 3 2 2 2 3 2 14 2" xfId="7188" xr:uid="{00000000-0005-0000-0000-0000DA6C0000}"/>
    <cellStyle name="Normal 3 2 2 2 3 2 14 3" xfId="9656" xr:uid="{00000000-0005-0000-0000-0000DB6C0000}"/>
    <cellStyle name="Normal 3 2 2 2 3 2 14 4" xfId="6326" xr:uid="{00000000-0005-0000-0000-0000DC6C0000}"/>
    <cellStyle name="Normal 3 2 2 2 3 2 15" xfId="2150" xr:uid="{00000000-0005-0000-0000-0000DD6C0000}"/>
    <cellStyle name="Normal 3 2 2 2 3 2 15 2" xfId="7189" xr:uid="{00000000-0005-0000-0000-0000DE6C0000}"/>
    <cellStyle name="Normal 3 2 2 2 3 2 15 3" xfId="9657" xr:uid="{00000000-0005-0000-0000-0000DF6C0000}"/>
    <cellStyle name="Normal 3 2 2 2 3 2 15 4" xfId="6504" xr:uid="{00000000-0005-0000-0000-0000E06C0000}"/>
    <cellStyle name="Normal 3 2 2 2 3 2 16" xfId="2324" xr:uid="{00000000-0005-0000-0000-0000E16C0000}"/>
    <cellStyle name="Normal 3 2 2 2 3 2 16 2" xfId="7190" xr:uid="{00000000-0005-0000-0000-0000E26C0000}"/>
    <cellStyle name="Normal 3 2 2 2 3 2 16 3" xfId="9658" xr:uid="{00000000-0005-0000-0000-0000E36C0000}"/>
    <cellStyle name="Normal 3 2 2 2 3 2 16 4" xfId="6678" xr:uid="{00000000-0005-0000-0000-0000E46C0000}"/>
    <cellStyle name="Normal 3 2 2 2 3 2 17" xfId="2496" xr:uid="{00000000-0005-0000-0000-0000E56C0000}"/>
    <cellStyle name="Normal 3 2 2 2 3 2 17 2" xfId="7183" xr:uid="{00000000-0005-0000-0000-0000E66C0000}"/>
    <cellStyle name="Normal 3 2 2 2 3 2 18" xfId="2666" xr:uid="{00000000-0005-0000-0000-0000E76C0000}"/>
    <cellStyle name="Normal 3 2 2 2 3 2 18 2" xfId="9651" xr:uid="{00000000-0005-0000-0000-0000E86C0000}"/>
    <cellStyle name="Normal 3 2 2 2 3 2 19" xfId="2836" xr:uid="{00000000-0005-0000-0000-0000E96C0000}"/>
    <cellStyle name="Normal 3 2 2 2 3 2 19 2" xfId="11790" xr:uid="{00000000-0005-0000-0000-0000EA6C0000}"/>
    <cellStyle name="Normal 3 2 2 2 3 2 2" xfId="213" xr:uid="{00000000-0005-0000-0000-0000EB6C0000}"/>
    <cellStyle name="Normal 3 2 2 2 3 2 2 10" xfId="1627" xr:uid="{00000000-0005-0000-0000-0000EC6C0000}"/>
    <cellStyle name="Normal 3 2 2 2 3 2 2 10 2" xfId="7192" xr:uid="{00000000-0005-0000-0000-0000ED6C0000}"/>
    <cellStyle name="Normal 3 2 2 2 3 2 2 10 3" xfId="9660" xr:uid="{00000000-0005-0000-0000-0000EE6C0000}"/>
    <cellStyle name="Normal 3 2 2 2 3 2 2 10 4" xfId="5805" xr:uid="{00000000-0005-0000-0000-0000EF6C0000}"/>
    <cellStyle name="Normal 3 2 2 2 3 2 2 11" xfId="1801" xr:uid="{00000000-0005-0000-0000-0000F06C0000}"/>
    <cellStyle name="Normal 3 2 2 2 3 2 2 11 2" xfId="7193" xr:uid="{00000000-0005-0000-0000-0000F16C0000}"/>
    <cellStyle name="Normal 3 2 2 2 3 2 2 11 3" xfId="9661" xr:uid="{00000000-0005-0000-0000-0000F26C0000}"/>
    <cellStyle name="Normal 3 2 2 2 3 2 2 11 4" xfId="5979" xr:uid="{00000000-0005-0000-0000-0000F36C0000}"/>
    <cellStyle name="Normal 3 2 2 2 3 2 2 12" xfId="1975" xr:uid="{00000000-0005-0000-0000-0000F46C0000}"/>
    <cellStyle name="Normal 3 2 2 2 3 2 2 12 2" xfId="7194" xr:uid="{00000000-0005-0000-0000-0000F56C0000}"/>
    <cellStyle name="Normal 3 2 2 2 3 2 2 12 3" xfId="9662" xr:uid="{00000000-0005-0000-0000-0000F66C0000}"/>
    <cellStyle name="Normal 3 2 2 2 3 2 2 12 4" xfId="6153" xr:uid="{00000000-0005-0000-0000-0000F76C0000}"/>
    <cellStyle name="Normal 3 2 2 2 3 2 2 13" xfId="2151" xr:uid="{00000000-0005-0000-0000-0000F86C0000}"/>
    <cellStyle name="Normal 3 2 2 2 3 2 2 13 2" xfId="7195" xr:uid="{00000000-0005-0000-0000-0000F96C0000}"/>
    <cellStyle name="Normal 3 2 2 2 3 2 2 13 3" xfId="9663" xr:uid="{00000000-0005-0000-0000-0000FA6C0000}"/>
    <cellStyle name="Normal 3 2 2 2 3 2 2 13 4" xfId="6327" xr:uid="{00000000-0005-0000-0000-0000FB6C0000}"/>
    <cellStyle name="Normal 3 2 2 2 3 2 2 14" xfId="2325" xr:uid="{00000000-0005-0000-0000-0000FC6C0000}"/>
    <cellStyle name="Normal 3 2 2 2 3 2 2 14 2" xfId="7196" xr:uid="{00000000-0005-0000-0000-0000FD6C0000}"/>
    <cellStyle name="Normal 3 2 2 2 3 2 2 14 3" xfId="9664" xr:uid="{00000000-0005-0000-0000-0000FE6C0000}"/>
    <cellStyle name="Normal 3 2 2 2 3 2 2 14 4" xfId="6505" xr:uid="{00000000-0005-0000-0000-0000FF6C0000}"/>
    <cellStyle name="Normal 3 2 2 2 3 2 2 15" xfId="2497" xr:uid="{00000000-0005-0000-0000-0000006D0000}"/>
    <cellStyle name="Normal 3 2 2 2 3 2 2 15 2" xfId="7197" xr:uid="{00000000-0005-0000-0000-0000016D0000}"/>
    <cellStyle name="Normal 3 2 2 2 3 2 2 15 3" xfId="9665" xr:uid="{00000000-0005-0000-0000-0000026D0000}"/>
    <cellStyle name="Normal 3 2 2 2 3 2 2 15 4" xfId="6679" xr:uid="{00000000-0005-0000-0000-0000036D0000}"/>
    <cellStyle name="Normal 3 2 2 2 3 2 2 16" xfId="2667" xr:uid="{00000000-0005-0000-0000-0000046D0000}"/>
    <cellStyle name="Normal 3 2 2 2 3 2 2 16 2" xfId="7191" xr:uid="{00000000-0005-0000-0000-0000056D0000}"/>
    <cellStyle name="Normal 3 2 2 2 3 2 2 17" xfId="2837" xr:uid="{00000000-0005-0000-0000-0000066D0000}"/>
    <cellStyle name="Normal 3 2 2 2 3 2 2 17 2" xfId="9659" xr:uid="{00000000-0005-0000-0000-0000076D0000}"/>
    <cellStyle name="Normal 3 2 2 2 3 2 2 18" xfId="3008" xr:uid="{00000000-0005-0000-0000-0000086D0000}"/>
    <cellStyle name="Normal 3 2 2 2 3 2 2 18 2" xfId="11791" xr:uid="{00000000-0005-0000-0000-0000096D0000}"/>
    <cellStyle name="Normal 3 2 2 2 3 2 2 19" xfId="3216" xr:uid="{00000000-0005-0000-0000-00000A6D0000}"/>
    <cellStyle name="Normal 3 2 2 2 3 2 2 2" xfId="214" xr:uid="{00000000-0005-0000-0000-00000B6D0000}"/>
    <cellStyle name="Normal 3 2 2 2 3 2 2 2 10" xfId="1802" xr:uid="{00000000-0005-0000-0000-00000C6D0000}"/>
    <cellStyle name="Normal 3 2 2 2 3 2 2 2 10 2" xfId="7199" xr:uid="{00000000-0005-0000-0000-00000D6D0000}"/>
    <cellStyle name="Normal 3 2 2 2 3 2 2 2 10 3" xfId="9667" xr:uid="{00000000-0005-0000-0000-00000E6D0000}"/>
    <cellStyle name="Normal 3 2 2 2 3 2 2 2 10 4" xfId="5980" xr:uid="{00000000-0005-0000-0000-00000F6D0000}"/>
    <cellStyle name="Normal 3 2 2 2 3 2 2 2 11" xfId="1976" xr:uid="{00000000-0005-0000-0000-0000106D0000}"/>
    <cellStyle name="Normal 3 2 2 2 3 2 2 2 11 2" xfId="7200" xr:uid="{00000000-0005-0000-0000-0000116D0000}"/>
    <cellStyle name="Normal 3 2 2 2 3 2 2 2 11 3" xfId="9668" xr:uid="{00000000-0005-0000-0000-0000126D0000}"/>
    <cellStyle name="Normal 3 2 2 2 3 2 2 2 11 4" xfId="6154" xr:uid="{00000000-0005-0000-0000-0000136D0000}"/>
    <cellStyle name="Normal 3 2 2 2 3 2 2 2 12" xfId="2152" xr:uid="{00000000-0005-0000-0000-0000146D0000}"/>
    <cellStyle name="Normal 3 2 2 2 3 2 2 2 12 2" xfId="7201" xr:uid="{00000000-0005-0000-0000-0000156D0000}"/>
    <cellStyle name="Normal 3 2 2 2 3 2 2 2 12 3" xfId="9669" xr:uid="{00000000-0005-0000-0000-0000166D0000}"/>
    <cellStyle name="Normal 3 2 2 2 3 2 2 2 12 4" xfId="6328" xr:uid="{00000000-0005-0000-0000-0000176D0000}"/>
    <cellStyle name="Normal 3 2 2 2 3 2 2 2 13" xfId="2326" xr:uid="{00000000-0005-0000-0000-0000186D0000}"/>
    <cellStyle name="Normal 3 2 2 2 3 2 2 2 13 2" xfId="7202" xr:uid="{00000000-0005-0000-0000-0000196D0000}"/>
    <cellStyle name="Normal 3 2 2 2 3 2 2 2 13 3" xfId="9670" xr:uid="{00000000-0005-0000-0000-00001A6D0000}"/>
    <cellStyle name="Normal 3 2 2 2 3 2 2 2 13 4" xfId="6506" xr:uid="{00000000-0005-0000-0000-00001B6D0000}"/>
    <cellStyle name="Normal 3 2 2 2 3 2 2 2 14" xfId="2498" xr:uid="{00000000-0005-0000-0000-00001C6D0000}"/>
    <cellStyle name="Normal 3 2 2 2 3 2 2 2 14 2" xfId="7203" xr:uid="{00000000-0005-0000-0000-00001D6D0000}"/>
    <cellStyle name="Normal 3 2 2 2 3 2 2 2 14 3" xfId="9671" xr:uid="{00000000-0005-0000-0000-00001E6D0000}"/>
    <cellStyle name="Normal 3 2 2 2 3 2 2 2 14 4" xfId="6680" xr:uid="{00000000-0005-0000-0000-00001F6D0000}"/>
    <cellStyle name="Normal 3 2 2 2 3 2 2 2 15" xfId="2668" xr:uid="{00000000-0005-0000-0000-0000206D0000}"/>
    <cellStyle name="Normal 3 2 2 2 3 2 2 2 15 2" xfId="7198" xr:uid="{00000000-0005-0000-0000-0000216D0000}"/>
    <cellStyle name="Normal 3 2 2 2 3 2 2 2 16" xfId="2838" xr:uid="{00000000-0005-0000-0000-0000226D0000}"/>
    <cellStyle name="Normal 3 2 2 2 3 2 2 2 16 2" xfId="9666" xr:uid="{00000000-0005-0000-0000-0000236D0000}"/>
    <cellStyle name="Normal 3 2 2 2 3 2 2 2 17" xfId="3009" xr:uid="{00000000-0005-0000-0000-0000246D0000}"/>
    <cellStyle name="Normal 3 2 2 2 3 2 2 2 17 2" xfId="11792" xr:uid="{00000000-0005-0000-0000-0000256D0000}"/>
    <cellStyle name="Normal 3 2 2 2 3 2 2 2 18" xfId="3217" xr:uid="{00000000-0005-0000-0000-0000266D0000}"/>
    <cellStyle name="Normal 3 2 2 2 3 2 2 2 19" xfId="4086" xr:uid="{00000000-0005-0000-0000-0000276D0000}"/>
    <cellStyle name="Normal 3 2 2 2 3 2 2 2 2" xfId="407" xr:uid="{00000000-0005-0000-0000-0000286D0000}"/>
    <cellStyle name="Normal 3 2 2 2 3 2 2 2 2 2" xfId="3391" xr:uid="{00000000-0005-0000-0000-0000296D0000}"/>
    <cellStyle name="Normal 3 2 2 2 3 2 2 2 2 2 2" xfId="7204" xr:uid="{00000000-0005-0000-0000-00002A6D0000}"/>
    <cellStyle name="Normal 3 2 2 2 3 2 2 2 2 3" xfId="9672" xr:uid="{00000000-0005-0000-0000-00002B6D0000}"/>
    <cellStyle name="Normal 3 2 2 2 3 2 2 2 2 4" xfId="4513" xr:uid="{00000000-0005-0000-0000-00002C6D0000}"/>
    <cellStyle name="Normal 3 2 2 2 3 2 2 2 20" xfId="4258" xr:uid="{00000000-0005-0000-0000-00002D6D0000}"/>
    <cellStyle name="Normal 3 2 2 2 3 2 2 2 3" xfId="581" xr:uid="{00000000-0005-0000-0000-00002E6D0000}"/>
    <cellStyle name="Normal 3 2 2 2 3 2 2 2 3 2" xfId="3565" xr:uid="{00000000-0005-0000-0000-00002F6D0000}"/>
    <cellStyle name="Normal 3 2 2 2 3 2 2 2 3 2 2" xfId="7205" xr:uid="{00000000-0005-0000-0000-0000306D0000}"/>
    <cellStyle name="Normal 3 2 2 2 3 2 2 2 3 3" xfId="9673" xr:uid="{00000000-0005-0000-0000-0000316D0000}"/>
    <cellStyle name="Normal 3 2 2 2 3 2 2 2 3 4" xfId="4730" xr:uid="{00000000-0005-0000-0000-0000326D0000}"/>
    <cellStyle name="Normal 3 2 2 2 3 2 2 2 4" xfId="755" xr:uid="{00000000-0005-0000-0000-0000336D0000}"/>
    <cellStyle name="Normal 3 2 2 2 3 2 2 2 4 2" xfId="3739" xr:uid="{00000000-0005-0000-0000-0000346D0000}"/>
    <cellStyle name="Normal 3 2 2 2 3 2 2 2 4 2 2" xfId="7206" xr:uid="{00000000-0005-0000-0000-0000356D0000}"/>
    <cellStyle name="Normal 3 2 2 2 3 2 2 2 4 3" xfId="9674" xr:uid="{00000000-0005-0000-0000-0000366D0000}"/>
    <cellStyle name="Normal 3 2 2 2 3 2 2 2 4 4" xfId="4904" xr:uid="{00000000-0005-0000-0000-0000376D0000}"/>
    <cellStyle name="Normal 3 2 2 2 3 2 2 2 5" xfId="930" xr:uid="{00000000-0005-0000-0000-0000386D0000}"/>
    <cellStyle name="Normal 3 2 2 2 3 2 2 2 5 2" xfId="3914" xr:uid="{00000000-0005-0000-0000-0000396D0000}"/>
    <cellStyle name="Normal 3 2 2 2 3 2 2 2 5 2 2" xfId="7207" xr:uid="{00000000-0005-0000-0000-00003A6D0000}"/>
    <cellStyle name="Normal 3 2 2 2 3 2 2 2 5 3" xfId="9675" xr:uid="{00000000-0005-0000-0000-00003B6D0000}"/>
    <cellStyle name="Normal 3 2 2 2 3 2 2 2 5 4" xfId="5078" xr:uid="{00000000-0005-0000-0000-00003C6D0000}"/>
    <cellStyle name="Normal 3 2 2 2 3 2 2 2 6" xfId="1106" xr:uid="{00000000-0005-0000-0000-00003D6D0000}"/>
    <cellStyle name="Normal 3 2 2 2 3 2 2 2 6 2" xfId="7208" xr:uid="{00000000-0005-0000-0000-00003E6D0000}"/>
    <cellStyle name="Normal 3 2 2 2 3 2 2 2 6 3" xfId="9676" xr:uid="{00000000-0005-0000-0000-00003F6D0000}"/>
    <cellStyle name="Normal 3 2 2 2 3 2 2 2 6 4" xfId="5252" xr:uid="{00000000-0005-0000-0000-0000406D0000}"/>
    <cellStyle name="Normal 3 2 2 2 3 2 2 2 7" xfId="1280" xr:uid="{00000000-0005-0000-0000-0000416D0000}"/>
    <cellStyle name="Normal 3 2 2 2 3 2 2 2 7 2" xfId="7209" xr:uid="{00000000-0005-0000-0000-0000426D0000}"/>
    <cellStyle name="Normal 3 2 2 2 3 2 2 2 7 3" xfId="9677" xr:uid="{00000000-0005-0000-0000-0000436D0000}"/>
    <cellStyle name="Normal 3 2 2 2 3 2 2 2 7 4" xfId="5458" xr:uid="{00000000-0005-0000-0000-0000446D0000}"/>
    <cellStyle name="Normal 3 2 2 2 3 2 2 2 8" xfId="1454" xr:uid="{00000000-0005-0000-0000-0000456D0000}"/>
    <cellStyle name="Normal 3 2 2 2 3 2 2 2 8 2" xfId="7210" xr:uid="{00000000-0005-0000-0000-0000466D0000}"/>
    <cellStyle name="Normal 3 2 2 2 3 2 2 2 8 3" xfId="9678" xr:uid="{00000000-0005-0000-0000-0000476D0000}"/>
    <cellStyle name="Normal 3 2 2 2 3 2 2 2 8 4" xfId="5632" xr:uid="{00000000-0005-0000-0000-0000486D0000}"/>
    <cellStyle name="Normal 3 2 2 2 3 2 2 2 9" xfId="1628" xr:uid="{00000000-0005-0000-0000-0000496D0000}"/>
    <cellStyle name="Normal 3 2 2 2 3 2 2 2 9 2" xfId="7211" xr:uid="{00000000-0005-0000-0000-00004A6D0000}"/>
    <cellStyle name="Normal 3 2 2 2 3 2 2 2 9 3" xfId="9679" xr:uid="{00000000-0005-0000-0000-00004B6D0000}"/>
    <cellStyle name="Normal 3 2 2 2 3 2 2 2 9 4" xfId="5806" xr:uid="{00000000-0005-0000-0000-00004C6D0000}"/>
    <cellStyle name="Normal 3 2 2 2 3 2 2 20" xfId="4085" xr:uid="{00000000-0005-0000-0000-00004D6D0000}"/>
    <cellStyle name="Normal 3 2 2 2 3 2 2 21" xfId="4257" xr:uid="{00000000-0005-0000-0000-00004E6D0000}"/>
    <cellStyle name="Normal 3 2 2 2 3 2 2 3" xfId="406" xr:uid="{00000000-0005-0000-0000-00004F6D0000}"/>
    <cellStyle name="Normal 3 2 2 2 3 2 2 3 2" xfId="3390" xr:uid="{00000000-0005-0000-0000-0000506D0000}"/>
    <cellStyle name="Normal 3 2 2 2 3 2 2 3 2 2" xfId="7212" xr:uid="{00000000-0005-0000-0000-0000516D0000}"/>
    <cellStyle name="Normal 3 2 2 2 3 2 2 3 3" xfId="9680" xr:uid="{00000000-0005-0000-0000-0000526D0000}"/>
    <cellStyle name="Normal 3 2 2 2 3 2 2 3 4" xfId="4512" xr:uid="{00000000-0005-0000-0000-0000536D0000}"/>
    <cellStyle name="Normal 3 2 2 2 3 2 2 4" xfId="580" xr:uid="{00000000-0005-0000-0000-0000546D0000}"/>
    <cellStyle name="Normal 3 2 2 2 3 2 2 4 2" xfId="3564" xr:uid="{00000000-0005-0000-0000-0000556D0000}"/>
    <cellStyle name="Normal 3 2 2 2 3 2 2 4 2 2" xfId="7213" xr:uid="{00000000-0005-0000-0000-0000566D0000}"/>
    <cellStyle name="Normal 3 2 2 2 3 2 2 4 3" xfId="9681" xr:uid="{00000000-0005-0000-0000-0000576D0000}"/>
    <cellStyle name="Normal 3 2 2 2 3 2 2 4 4" xfId="4729" xr:uid="{00000000-0005-0000-0000-0000586D0000}"/>
    <cellStyle name="Normal 3 2 2 2 3 2 2 5" xfId="754" xr:uid="{00000000-0005-0000-0000-0000596D0000}"/>
    <cellStyle name="Normal 3 2 2 2 3 2 2 5 2" xfId="3738" xr:uid="{00000000-0005-0000-0000-00005A6D0000}"/>
    <cellStyle name="Normal 3 2 2 2 3 2 2 5 2 2" xfId="7214" xr:uid="{00000000-0005-0000-0000-00005B6D0000}"/>
    <cellStyle name="Normal 3 2 2 2 3 2 2 5 3" xfId="9682" xr:uid="{00000000-0005-0000-0000-00005C6D0000}"/>
    <cellStyle name="Normal 3 2 2 2 3 2 2 5 4" xfId="4903" xr:uid="{00000000-0005-0000-0000-00005D6D0000}"/>
    <cellStyle name="Normal 3 2 2 2 3 2 2 6" xfId="929" xr:uid="{00000000-0005-0000-0000-00005E6D0000}"/>
    <cellStyle name="Normal 3 2 2 2 3 2 2 6 2" xfId="3913" xr:uid="{00000000-0005-0000-0000-00005F6D0000}"/>
    <cellStyle name="Normal 3 2 2 2 3 2 2 6 2 2" xfId="7215" xr:uid="{00000000-0005-0000-0000-0000606D0000}"/>
    <cellStyle name="Normal 3 2 2 2 3 2 2 6 3" xfId="9683" xr:uid="{00000000-0005-0000-0000-0000616D0000}"/>
    <cellStyle name="Normal 3 2 2 2 3 2 2 6 4" xfId="5077" xr:uid="{00000000-0005-0000-0000-0000626D0000}"/>
    <cellStyle name="Normal 3 2 2 2 3 2 2 7" xfId="1105" xr:uid="{00000000-0005-0000-0000-0000636D0000}"/>
    <cellStyle name="Normal 3 2 2 2 3 2 2 7 2" xfId="7216" xr:uid="{00000000-0005-0000-0000-0000646D0000}"/>
    <cellStyle name="Normal 3 2 2 2 3 2 2 7 3" xfId="9684" xr:uid="{00000000-0005-0000-0000-0000656D0000}"/>
    <cellStyle name="Normal 3 2 2 2 3 2 2 7 4" xfId="5251" xr:uid="{00000000-0005-0000-0000-0000666D0000}"/>
    <cellStyle name="Normal 3 2 2 2 3 2 2 8" xfId="1279" xr:uid="{00000000-0005-0000-0000-0000676D0000}"/>
    <cellStyle name="Normal 3 2 2 2 3 2 2 8 2" xfId="7217" xr:uid="{00000000-0005-0000-0000-0000686D0000}"/>
    <cellStyle name="Normal 3 2 2 2 3 2 2 8 3" xfId="9685" xr:uid="{00000000-0005-0000-0000-0000696D0000}"/>
    <cellStyle name="Normal 3 2 2 2 3 2 2 8 4" xfId="5457" xr:uid="{00000000-0005-0000-0000-00006A6D0000}"/>
    <cellStyle name="Normal 3 2 2 2 3 2 2 9" xfId="1453" xr:uid="{00000000-0005-0000-0000-00006B6D0000}"/>
    <cellStyle name="Normal 3 2 2 2 3 2 2 9 2" xfId="7218" xr:uid="{00000000-0005-0000-0000-00006C6D0000}"/>
    <cellStyle name="Normal 3 2 2 2 3 2 2 9 3" xfId="9686" xr:uid="{00000000-0005-0000-0000-00006D6D0000}"/>
    <cellStyle name="Normal 3 2 2 2 3 2 2 9 4" xfId="5631" xr:uid="{00000000-0005-0000-0000-00006E6D0000}"/>
    <cellStyle name="Normal 3 2 2 2 3 2 20" xfId="3007" xr:uid="{00000000-0005-0000-0000-00006F6D0000}"/>
    <cellStyle name="Normal 3 2 2 2 3 2 21" xfId="3174" xr:uid="{00000000-0005-0000-0000-0000706D0000}"/>
    <cellStyle name="Normal 3 2 2 2 3 2 22" xfId="4084" xr:uid="{00000000-0005-0000-0000-0000716D0000}"/>
    <cellStyle name="Normal 3 2 2 2 3 2 23" xfId="4256" xr:uid="{00000000-0005-0000-0000-0000726D0000}"/>
    <cellStyle name="Normal 3 2 2 2 3 2 3" xfId="215" xr:uid="{00000000-0005-0000-0000-0000736D0000}"/>
    <cellStyle name="Normal 3 2 2 2 3 2 3 10" xfId="1803" xr:uid="{00000000-0005-0000-0000-0000746D0000}"/>
    <cellStyle name="Normal 3 2 2 2 3 2 3 10 2" xfId="7220" xr:uid="{00000000-0005-0000-0000-0000756D0000}"/>
    <cellStyle name="Normal 3 2 2 2 3 2 3 10 3" xfId="9688" xr:uid="{00000000-0005-0000-0000-0000766D0000}"/>
    <cellStyle name="Normal 3 2 2 2 3 2 3 10 4" xfId="5981" xr:uid="{00000000-0005-0000-0000-0000776D0000}"/>
    <cellStyle name="Normal 3 2 2 2 3 2 3 11" xfId="1977" xr:uid="{00000000-0005-0000-0000-0000786D0000}"/>
    <cellStyle name="Normal 3 2 2 2 3 2 3 11 2" xfId="7221" xr:uid="{00000000-0005-0000-0000-0000796D0000}"/>
    <cellStyle name="Normal 3 2 2 2 3 2 3 11 3" xfId="9689" xr:uid="{00000000-0005-0000-0000-00007A6D0000}"/>
    <cellStyle name="Normal 3 2 2 2 3 2 3 11 4" xfId="6155" xr:uid="{00000000-0005-0000-0000-00007B6D0000}"/>
    <cellStyle name="Normal 3 2 2 2 3 2 3 12" xfId="2153" xr:uid="{00000000-0005-0000-0000-00007C6D0000}"/>
    <cellStyle name="Normal 3 2 2 2 3 2 3 12 2" xfId="7222" xr:uid="{00000000-0005-0000-0000-00007D6D0000}"/>
    <cellStyle name="Normal 3 2 2 2 3 2 3 12 3" xfId="9690" xr:uid="{00000000-0005-0000-0000-00007E6D0000}"/>
    <cellStyle name="Normal 3 2 2 2 3 2 3 12 4" xfId="6329" xr:uid="{00000000-0005-0000-0000-00007F6D0000}"/>
    <cellStyle name="Normal 3 2 2 2 3 2 3 13" xfId="2327" xr:uid="{00000000-0005-0000-0000-0000806D0000}"/>
    <cellStyle name="Normal 3 2 2 2 3 2 3 13 2" xfId="7223" xr:uid="{00000000-0005-0000-0000-0000816D0000}"/>
    <cellStyle name="Normal 3 2 2 2 3 2 3 13 3" xfId="9691" xr:uid="{00000000-0005-0000-0000-0000826D0000}"/>
    <cellStyle name="Normal 3 2 2 2 3 2 3 13 4" xfId="6507" xr:uid="{00000000-0005-0000-0000-0000836D0000}"/>
    <cellStyle name="Normal 3 2 2 2 3 2 3 14" xfId="2499" xr:uid="{00000000-0005-0000-0000-0000846D0000}"/>
    <cellStyle name="Normal 3 2 2 2 3 2 3 14 2" xfId="7224" xr:uid="{00000000-0005-0000-0000-0000856D0000}"/>
    <cellStyle name="Normal 3 2 2 2 3 2 3 14 3" xfId="9692" xr:uid="{00000000-0005-0000-0000-0000866D0000}"/>
    <cellStyle name="Normal 3 2 2 2 3 2 3 14 4" xfId="6681" xr:uid="{00000000-0005-0000-0000-0000876D0000}"/>
    <cellStyle name="Normal 3 2 2 2 3 2 3 15" xfId="2669" xr:uid="{00000000-0005-0000-0000-0000886D0000}"/>
    <cellStyle name="Normal 3 2 2 2 3 2 3 15 2" xfId="7219" xr:uid="{00000000-0005-0000-0000-0000896D0000}"/>
    <cellStyle name="Normal 3 2 2 2 3 2 3 16" xfId="2839" xr:uid="{00000000-0005-0000-0000-00008A6D0000}"/>
    <cellStyle name="Normal 3 2 2 2 3 2 3 16 2" xfId="9687" xr:uid="{00000000-0005-0000-0000-00008B6D0000}"/>
    <cellStyle name="Normal 3 2 2 2 3 2 3 17" xfId="3010" xr:uid="{00000000-0005-0000-0000-00008C6D0000}"/>
    <cellStyle name="Normal 3 2 2 2 3 2 3 17 2" xfId="11793" xr:uid="{00000000-0005-0000-0000-00008D6D0000}"/>
    <cellStyle name="Normal 3 2 2 2 3 2 3 18" xfId="3218" xr:uid="{00000000-0005-0000-0000-00008E6D0000}"/>
    <cellStyle name="Normal 3 2 2 2 3 2 3 19" xfId="4087" xr:uid="{00000000-0005-0000-0000-00008F6D0000}"/>
    <cellStyle name="Normal 3 2 2 2 3 2 3 2" xfId="408" xr:uid="{00000000-0005-0000-0000-0000906D0000}"/>
    <cellStyle name="Normal 3 2 2 2 3 2 3 2 2" xfId="3392" xr:uid="{00000000-0005-0000-0000-0000916D0000}"/>
    <cellStyle name="Normal 3 2 2 2 3 2 3 2 2 2" xfId="7225" xr:uid="{00000000-0005-0000-0000-0000926D0000}"/>
    <cellStyle name="Normal 3 2 2 2 3 2 3 2 3" xfId="9693" xr:uid="{00000000-0005-0000-0000-0000936D0000}"/>
    <cellStyle name="Normal 3 2 2 2 3 2 3 2 4" xfId="4514" xr:uid="{00000000-0005-0000-0000-0000946D0000}"/>
    <cellStyle name="Normal 3 2 2 2 3 2 3 20" xfId="4259" xr:uid="{00000000-0005-0000-0000-0000956D0000}"/>
    <cellStyle name="Normal 3 2 2 2 3 2 3 3" xfId="582" xr:uid="{00000000-0005-0000-0000-0000966D0000}"/>
    <cellStyle name="Normal 3 2 2 2 3 2 3 3 2" xfId="3566" xr:uid="{00000000-0005-0000-0000-0000976D0000}"/>
    <cellStyle name="Normal 3 2 2 2 3 2 3 3 2 2" xfId="7226" xr:uid="{00000000-0005-0000-0000-0000986D0000}"/>
    <cellStyle name="Normal 3 2 2 2 3 2 3 3 3" xfId="9694" xr:uid="{00000000-0005-0000-0000-0000996D0000}"/>
    <cellStyle name="Normal 3 2 2 2 3 2 3 3 4" xfId="4731" xr:uid="{00000000-0005-0000-0000-00009A6D0000}"/>
    <cellStyle name="Normal 3 2 2 2 3 2 3 4" xfId="756" xr:uid="{00000000-0005-0000-0000-00009B6D0000}"/>
    <cellStyle name="Normal 3 2 2 2 3 2 3 4 2" xfId="3740" xr:uid="{00000000-0005-0000-0000-00009C6D0000}"/>
    <cellStyle name="Normal 3 2 2 2 3 2 3 4 2 2" xfId="7227" xr:uid="{00000000-0005-0000-0000-00009D6D0000}"/>
    <cellStyle name="Normal 3 2 2 2 3 2 3 4 3" xfId="9695" xr:uid="{00000000-0005-0000-0000-00009E6D0000}"/>
    <cellStyle name="Normal 3 2 2 2 3 2 3 4 4" xfId="4905" xr:uid="{00000000-0005-0000-0000-00009F6D0000}"/>
    <cellStyle name="Normal 3 2 2 2 3 2 3 5" xfId="931" xr:uid="{00000000-0005-0000-0000-0000A06D0000}"/>
    <cellStyle name="Normal 3 2 2 2 3 2 3 5 2" xfId="3915" xr:uid="{00000000-0005-0000-0000-0000A16D0000}"/>
    <cellStyle name="Normal 3 2 2 2 3 2 3 5 2 2" xfId="7228" xr:uid="{00000000-0005-0000-0000-0000A26D0000}"/>
    <cellStyle name="Normal 3 2 2 2 3 2 3 5 3" xfId="9696" xr:uid="{00000000-0005-0000-0000-0000A36D0000}"/>
    <cellStyle name="Normal 3 2 2 2 3 2 3 5 4" xfId="5079" xr:uid="{00000000-0005-0000-0000-0000A46D0000}"/>
    <cellStyle name="Normal 3 2 2 2 3 2 3 6" xfId="1107" xr:uid="{00000000-0005-0000-0000-0000A56D0000}"/>
    <cellStyle name="Normal 3 2 2 2 3 2 3 6 2" xfId="7229" xr:uid="{00000000-0005-0000-0000-0000A66D0000}"/>
    <cellStyle name="Normal 3 2 2 2 3 2 3 6 3" xfId="9697" xr:uid="{00000000-0005-0000-0000-0000A76D0000}"/>
    <cellStyle name="Normal 3 2 2 2 3 2 3 6 4" xfId="5253" xr:uid="{00000000-0005-0000-0000-0000A86D0000}"/>
    <cellStyle name="Normal 3 2 2 2 3 2 3 7" xfId="1281" xr:uid="{00000000-0005-0000-0000-0000A96D0000}"/>
    <cellStyle name="Normal 3 2 2 2 3 2 3 7 2" xfId="7230" xr:uid="{00000000-0005-0000-0000-0000AA6D0000}"/>
    <cellStyle name="Normal 3 2 2 2 3 2 3 7 3" xfId="9698" xr:uid="{00000000-0005-0000-0000-0000AB6D0000}"/>
    <cellStyle name="Normal 3 2 2 2 3 2 3 7 4" xfId="5459" xr:uid="{00000000-0005-0000-0000-0000AC6D0000}"/>
    <cellStyle name="Normal 3 2 2 2 3 2 3 8" xfId="1455" xr:uid="{00000000-0005-0000-0000-0000AD6D0000}"/>
    <cellStyle name="Normal 3 2 2 2 3 2 3 8 2" xfId="7231" xr:uid="{00000000-0005-0000-0000-0000AE6D0000}"/>
    <cellStyle name="Normal 3 2 2 2 3 2 3 8 3" xfId="9699" xr:uid="{00000000-0005-0000-0000-0000AF6D0000}"/>
    <cellStyle name="Normal 3 2 2 2 3 2 3 8 4" xfId="5633" xr:uid="{00000000-0005-0000-0000-0000B06D0000}"/>
    <cellStyle name="Normal 3 2 2 2 3 2 3 9" xfId="1629" xr:uid="{00000000-0005-0000-0000-0000B16D0000}"/>
    <cellStyle name="Normal 3 2 2 2 3 2 3 9 2" xfId="7232" xr:uid="{00000000-0005-0000-0000-0000B26D0000}"/>
    <cellStyle name="Normal 3 2 2 2 3 2 3 9 3" xfId="9700" xr:uid="{00000000-0005-0000-0000-0000B36D0000}"/>
    <cellStyle name="Normal 3 2 2 2 3 2 3 9 4" xfId="5807" xr:uid="{00000000-0005-0000-0000-0000B46D0000}"/>
    <cellStyle name="Normal 3 2 2 2 3 2 4" xfId="212" xr:uid="{00000000-0005-0000-0000-0000B56D0000}"/>
    <cellStyle name="Normal 3 2 2 2 3 2 4 2" xfId="3215" xr:uid="{00000000-0005-0000-0000-0000B66D0000}"/>
    <cellStyle name="Normal 3 2 2 2 3 2 4 2 2" xfId="7234" xr:uid="{00000000-0005-0000-0000-0000B76D0000}"/>
    <cellStyle name="Normal 3 2 2 2 3 2 4 2 3" xfId="9702" xr:uid="{00000000-0005-0000-0000-0000B86D0000}"/>
    <cellStyle name="Normal 3 2 2 2 3 2 4 2 4" xfId="5456" xr:uid="{00000000-0005-0000-0000-0000B96D0000}"/>
    <cellStyle name="Normal 3 2 2 2 3 2 4 3" xfId="7233" xr:uid="{00000000-0005-0000-0000-0000BA6D0000}"/>
    <cellStyle name="Normal 3 2 2 2 3 2 4 4" xfId="9701" xr:uid="{00000000-0005-0000-0000-0000BB6D0000}"/>
    <cellStyle name="Normal 3 2 2 2 3 2 4 5" xfId="4511" xr:uid="{00000000-0005-0000-0000-0000BC6D0000}"/>
    <cellStyle name="Normal 3 2 2 2 3 2 5" xfId="405" xr:uid="{00000000-0005-0000-0000-0000BD6D0000}"/>
    <cellStyle name="Normal 3 2 2 2 3 2 5 2" xfId="3389" xr:uid="{00000000-0005-0000-0000-0000BE6D0000}"/>
    <cellStyle name="Normal 3 2 2 2 3 2 5 2 2" xfId="7235" xr:uid="{00000000-0005-0000-0000-0000BF6D0000}"/>
    <cellStyle name="Normal 3 2 2 2 3 2 5 3" xfId="9703" xr:uid="{00000000-0005-0000-0000-0000C06D0000}"/>
    <cellStyle name="Normal 3 2 2 2 3 2 5 4" xfId="4728" xr:uid="{00000000-0005-0000-0000-0000C16D0000}"/>
    <cellStyle name="Normal 3 2 2 2 3 2 6" xfId="579" xr:uid="{00000000-0005-0000-0000-0000C26D0000}"/>
    <cellStyle name="Normal 3 2 2 2 3 2 6 2" xfId="3563" xr:uid="{00000000-0005-0000-0000-0000C36D0000}"/>
    <cellStyle name="Normal 3 2 2 2 3 2 6 2 2" xfId="7236" xr:uid="{00000000-0005-0000-0000-0000C46D0000}"/>
    <cellStyle name="Normal 3 2 2 2 3 2 6 3" xfId="9704" xr:uid="{00000000-0005-0000-0000-0000C56D0000}"/>
    <cellStyle name="Normal 3 2 2 2 3 2 6 4" xfId="4902" xr:uid="{00000000-0005-0000-0000-0000C66D0000}"/>
    <cellStyle name="Normal 3 2 2 2 3 2 7" xfId="753" xr:uid="{00000000-0005-0000-0000-0000C76D0000}"/>
    <cellStyle name="Normal 3 2 2 2 3 2 7 2" xfId="3737" xr:uid="{00000000-0005-0000-0000-0000C86D0000}"/>
    <cellStyle name="Normal 3 2 2 2 3 2 7 2 2" xfId="7237" xr:uid="{00000000-0005-0000-0000-0000C96D0000}"/>
    <cellStyle name="Normal 3 2 2 2 3 2 7 3" xfId="9705" xr:uid="{00000000-0005-0000-0000-0000CA6D0000}"/>
    <cellStyle name="Normal 3 2 2 2 3 2 7 4" xfId="5076" xr:uid="{00000000-0005-0000-0000-0000CB6D0000}"/>
    <cellStyle name="Normal 3 2 2 2 3 2 8" xfId="928" xr:uid="{00000000-0005-0000-0000-0000CC6D0000}"/>
    <cellStyle name="Normal 3 2 2 2 3 2 8 2" xfId="3912" xr:uid="{00000000-0005-0000-0000-0000CD6D0000}"/>
    <cellStyle name="Normal 3 2 2 2 3 2 8 2 2" xfId="7238" xr:uid="{00000000-0005-0000-0000-0000CE6D0000}"/>
    <cellStyle name="Normal 3 2 2 2 3 2 8 3" xfId="9706" xr:uid="{00000000-0005-0000-0000-0000CF6D0000}"/>
    <cellStyle name="Normal 3 2 2 2 3 2 8 4" xfId="5250" xr:uid="{00000000-0005-0000-0000-0000D06D0000}"/>
    <cellStyle name="Normal 3 2 2 2 3 2 9" xfId="1104" xr:uid="{00000000-0005-0000-0000-0000D16D0000}"/>
    <cellStyle name="Normal 3 2 2 2 3 2 9 2" xfId="7239" xr:uid="{00000000-0005-0000-0000-0000D26D0000}"/>
    <cellStyle name="Normal 3 2 2 2 3 2 9 3" xfId="9707" xr:uid="{00000000-0005-0000-0000-0000D36D0000}"/>
    <cellStyle name="Normal 3 2 2 2 3 2 9 4" xfId="5419" xr:uid="{00000000-0005-0000-0000-0000D46D0000}"/>
    <cellStyle name="Normal 3 2 2 2 3 20" xfId="2835" xr:uid="{00000000-0005-0000-0000-0000D56D0000}"/>
    <cellStyle name="Normal 3 2 2 2 3 20 2" xfId="11789" xr:uid="{00000000-0005-0000-0000-0000D66D0000}"/>
    <cellStyle name="Normal 3 2 2 2 3 21" xfId="3006" xr:uid="{00000000-0005-0000-0000-0000D76D0000}"/>
    <cellStyle name="Normal 3 2 2 2 3 22" xfId="3163" xr:uid="{00000000-0005-0000-0000-0000D86D0000}"/>
    <cellStyle name="Normal 3 2 2 2 3 23" xfId="4083" xr:uid="{00000000-0005-0000-0000-0000D96D0000}"/>
    <cellStyle name="Normal 3 2 2 2 3 24" xfId="4255" xr:uid="{00000000-0005-0000-0000-0000DA6D0000}"/>
    <cellStyle name="Normal 3 2 2 2 3 3" xfId="216" xr:uid="{00000000-0005-0000-0000-0000DB6D0000}"/>
    <cellStyle name="Normal 3 2 2 2 3 3 10" xfId="1630" xr:uid="{00000000-0005-0000-0000-0000DC6D0000}"/>
    <cellStyle name="Normal 3 2 2 2 3 3 10 2" xfId="7241" xr:uid="{00000000-0005-0000-0000-0000DD6D0000}"/>
    <cellStyle name="Normal 3 2 2 2 3 3 10 3" xfId="9709" xr:uid="{00000000-0005-0000-0000-0000DE6D0000}"/>
    <cellStyle name="Normal 3 2 2 2 3 3 10 4" xfId="5808" xr:uid="{00000000-0005-0000-0000-0000DF6D0000}"/>
    <cellStyle name="Normal 3 2 2 2 3 3 11" xfId="1804" xr:uid="{00000000-0005-0000-0000-0000E06D0000}"/>
    <cellStyle name="Normal 3 2 2 2 3 3 11 2" xfId="7242" xr:uid="{00000000-0005-0000-0000-0000E16D0000}"/>
    <cellStyle name="Normal 3 2 2 2 3 3 11 3" xfId="9710" xr:uid="{00000000-0005-0000-0000-0000E26D0000}"/>
    <cellStyle name="Normal 3 2 2 2 3 3 11 4" xfId="5982" xr:uid="{00000000-0005-0000-0000-0000E36D0000}"/>
    <cellStyle name="Normal 3 2 2 2 3 3 12" xfId="1978" xr:uid="{00000000-0005-0000-0000-0000E46D0000}"/>
    <cellStyle name="Normal 3 2 2 2 3 3 12 2" xfId="7243" xr:uid="{00000000-0005-0000-0000-0000E56D0000}"/>
    <cellStyle name="Normal 3 2 2 2 3 3 12 3" xfId="9711" xr:uid="{00000000-0005-0000-0000-0000E66D0000}"/>
    <cellStyle name="Normal 3 2 2 2 3 3 12 4" xfId="6156" xr:uid="{00000000-0005-0000-0000-0000E76D0000}"/>
    <cellStyle name="Normal 3 2 2 2 3 3 13" xfId="2154" xr:uid="{00000000-0005-0000-0000-0000E86D0000}"/>
    <cellStyle name="Normal 3 2 2 2 3 3 13 2" xfId="7244" xr:uid="{00000000-0005-0000-0000-0000E96D0000}"/>
    <cellStyle name="Normal 3 2 2 2 3 3 13 3" xfId="9712" xr:uid="{00000000-0005-0000-0000-0000EA6D0000}"/>
    <cellStyle name="Normal 3 2 2 2 3 3 13 4" xfId="6330" xr:uid="{00000000-0005-0000-0000-0000EB6D0000}"/>
    <cellStyle name="Normal 3 2 2 2 3 3 14" xfId="2328" xr:uid="{00000000-0005-0000-0000-0000EC6D0000}"/>
    <cellStyle name="Normal 3 2 2 2 3 3 14 2" xfId="7245" xr:uid="{00000000-0005-0000-0000-0000ED6D0000}"/>
    <cellStyle name="Normal 3 2 2 2 3 3 14 3" xfId="9713" xr:uid="{00000000-0005-0000-0000-0000EE6D0000}"/>
    <cellStyle name="Normal 3 2 2 2 3 3 14 4" xfId="6508" xr:uid="{00000000-0005-0000-0000-0000EF6D0000}"/>
    <cellStyle name="Normal 3 2 2 2 3 3 15" xfId="2500" xr:uid="{00000000-0005-0000-0000-0000F06D0000}"/>
    <cellStyle name="Normal 3 2 2 2 3 3 15 2" xfId="7246" xr:uid="{00000000-0005-0000-0000-0000F16D0000}"/>
    <cellStyle name="Normal 3 2 2 2 3 3 15 3" xfId="9714" xr:uid="{00000000-0005-0000-0000-0000F26D0000}"/>
    <cellStyle name="Normal 3 2 2 2 3 3 15 4" xfId="6682" xr:uid="{00000000-0005-0000-0000-0000F36D0000}"/>
    <cellStyle name="Normal 3 2 2 2 3 3 16" xfId="2670" xr:uid="{00000000-0005-0000-0000-0000F46D0000}"/>
    <cellStyle name="Normal 3 2 2 2 3 3 16 2" xfId="7240" xr:uid="{00000000-0005-0000-0000-0000F56D0000}"/>
    <cellStyle name="Normal 3 2 2 2 3 3 17" xfId="2840" xr:uid="{00000000-0005-0000-0000-0000F66D0000}"/>
    <cellStyle name="Normal 3 2 2 2 3 3 17 2" xfId="9708" xr:uid="{00000000-0005-0000-0000-0000F76D0000}"/>
    <cellStyle name="Normal 3 2 2 2 3 3 18" xfId="3011" xr:uid="{00000000-0005-0000-0000-0000F86D0000}"/>
    <cellStyle name="Normal 3 2 2 2 3 3 18 2" xfId="11794" xr:uid="{00000000-0005-0000-0000-0000F96D0000}"/>
    <cellStyle name="Normal 3 2 2 2 3 3 19" xfId="3219" xr:uid="{00000000-0005-0000-0000-0000FA6D0000}"/>
    <cellStyle name="Normal 3 2 2 2 3 3 2" xfId="217" xr:uid="{00000000-0005-0000-0000-0000FB6D0000}"/>
    <cellStyle name="Normal 3 2 2 2 3 3 2 10" xfId="1805" xr:uid="{00000000-0005-0000-0000-0000FC6D0000}"/>
    <cellStyle name="Normal 3 2 2 2 3 3 2 10 2" xfId="7248" xr:uid="{00000000-0005-0000-0000-0000FD6D0000}"/>
    <cellStyle name="Normal 3 2 2 2 3 3 2 10 3" xfId="9716" xr:uid="{00000000-0005-0000-0000-0000FE6D0000}"/>
    <cellStyle name="Normal 3 2 2 2 3 3 2 10 4" xfId="5983" xr:uid="{00000000-0005-0000-0000-0000FF6D0000}"/>
    <cellStyle name="Normal 3 2 2 2 3 3 2 11" xfId="1979" xr:uid="{00000000-0005-0000-0000-0000006E0000}"/>
    <cellStyle name="Normal 3 2 2 2 3 3 2 11 2" xfId="7249" xr:uid="{00000000-0005-0000-0000-0000016E0000}"/>
    <cellStyle name="Normal 3 2 2 2 3 3 2 11 3" xfId="9717" xr:uid="{00000000-0005-0000-0000-0000026E0000}"/>
    <cellStyle name="Normal 3 2 2 2 3 3 2 11 4" xfId="6157" xr:uid="{00000000-0005-0000-0000-0000036E0000}"/>
    <cellStyle name="Normal 3 2 2 2 3 3 2 12" xfId="2155" xr:uid="{00000000-0005-0000-0000-0000046E0000}"/>
    <cellStyle name="Normal 3 2 2 2 3 3 2 12 2" xfId="7250" xr:uid="{00000000-0005-0000-0000-0000056E0000}"/>
    <cellStyle name="Normal 3 2 2 2 3 3 2 12 3" xfId="9718" xr:uid="{00000000-0005-0000-0000-0000066E0000}"/>
    <cellStyle name="Normal 3 2 2 2 3 3 2 12 4" xfId="6331" xr:uid="{00000000-0005-0000-0000-0000076E0000}"/>
    <cellStyle name="Normal 3 2 2 2 3 3 2 13" xfId="2329" xr:uid="{00000000-0005-0000-0000-0000086E0000}"/>
    <cellStyle name="Normal 3 2 2 2 3 3 2 13 2" xfId="7251" xr:uid="{00000000-0005-0000-0000-0000096E0000}"/>
    <cellStyle name="Normal 3 2 2 2 3 3 2 13 3" xfId="9719" xr:uid="{00000000-0005-0000-0000-00000A6E0000}"/>
    <cellStyle name="Normal 3 2 2 2 3 3 2 13 4" xfId="6509" xr:uid="{00000000-0005-0000-0000-00000B6E0000}"/>
    <cellStyle name="Normal 3 2 2 2 3 3 2 14" xfId="2501" xr:uid="{00000000-0005-0000-0000-00000C6E0000}"/>
    <cellStyle name="Normal 3 2 2 2 3 3 2 14 2" xfId="7252" xr:uid="{00000000-0005-0000-0000-00000D6E0000}"/>
    <cellStyle name="Normal 3 2 2 2 3 3 2 14 3" xfId="9720" xr:uid="{00000000-0005-0000-0000-00000E6E0000}"/>
    <cellStyle name="Normal 3 2 2 2 3 3 2 14 4" xfId="6683" xr:uid="{00000000-0005-0000-0000-00000F6E0000}"/>
    <cellStyle name="Normal 3 2 2 2 3 3 2 15" xfId="2671" xr:uid="{00000000-0005-0000-0000-0000106E0000}"/>
    <cellStyle name="Normal 3 2 2 2 3 3 2 15 2" xfId="7247" xr:uid="{00000000-0005-0000-0000-0000116E0000}"/>
    <cellStyle name="Normal 3 2 2 2 3 3 2 16" xfId="2841" xr:uid="{00000000-0005-0000-0000-0000126E0000}"/>
    <cellStyle name="Normal 3 2 2 2 3 3 2 16 2" xfId="9715" xr:uid="{00000000-0005-0000-0000-0000136E0000}"/>
    <cellStyle name="Normal 3 2 2 2 3 3 2 17" xfId="3012" xr:uid="{00000000-0005-0000-0000-0000146E0000}"/>
    <cellStyle name="Normal 3 2 2 2 3 3 2 17 2" xfId="11795" xr:uid="{00000000-0005-0000-0000-0000156E0000}"/>
    <cellStyle name="Normal 3 2 2 2 3 3 2 18" xfId="3220" xr:uid="{00000000-0005-0000-0000-0000166E0000}"/>
    <cellStyle name="Normal 3 2 2 2 3 3 2 19" xfId="4089" xr:uid="{00000000-0005-0000-0000-0000176E0000}"/>
    <cellStyle name="Normal 3 2 2 2 3 3 2 2" xfId="410" xr:uid="{00000000-0005-0000-0000-0000186E0000}"/>
    <cellStyle name="Normal 3 2 2 2 3 3 2 2 2" xfId="3394" xr:uid="{00000000-0005-0000-0000-0000196E0000}"/>
    <cellStyle name="Normal 3 2 2 2 3 3 2 2 2 2" xfId="7253" xr:uid="{00000000-0005-0000-0000-00001A6E0000}"/>
    <cellStyle name="Normal 3 2 2 2 3 3 2 2 3" xfId="9721" xr:uid="{00000000-0005-0000-0000-00001B6E0000}"/>
    <cellStyle name="Normal 3 2 2 2 3 3 2 2 4" xfId="4516" xr:uid="{00000000-0005-0000-0000-00001C6E0000}"/>
    <cellStyle name="Normal 3 2 2 2 3 3 2 20" xfId="4261" xr:uid="{00000000-0005-0000-0000-00001D6E0000}"/>
    <cellStyle name="Normal 3 2 2 2 3 3 2 3" xfId="584" xr:uid="{00000000-0005-0000-0000-00001E6E0000}"/>
    <cellStyle name="Normal 3 2 2 2 3 3 2 3 2" xfId="3568" xr:uid="{00000000-0005-0000-0000-00001F6E0000}"/>
    <cellStyle name="Normal 3 2 2 2 3 3 2 3 2 2" xfId="7254" xr:uid="{00000000-0005-0000-0000-0000206E0000}"/>
    <cellStyle name="Normal 3 2 2 2 3 3 2 3 3" xfId="9722" xr:uid="{00000000-0005-0000-0000-0000216E0000}"/>
    <cellStyle name="Normal 3 2 2 2 3 3 2 3 4" xfId="4733" xr:uid="{00000000-0005-0000-0000-0000226E0000}"/>
    <cellStyle name="Normal 3 2 2 2 3 3 2 4" xfId="758" xr:uid="{00000000-0005-0000-0000-0000236E0000}"/>
    <cellStyle name="Normal 3 2 2 2 3 3 2 4 2" xfId="3742" xr:uid="{00000000-0005-0000-0000-0000246E0000}"/>
    <cellStyle name="Normal 3 2 2 2 3 3 2 4 2 2" xfId="7255" xr:uid="{00000000-0005-0000-0000-0000256E0000}"/>
    <cellStyle name="Normal 3 2 2 2 3 3 2 4 3" xfId="9723" xr:uid="{00000000-0005-0000-0000-0000266E0000}"/>
    <cellStyle name="Normal 3 2 2 2 3 3 2 4 4" xfId="4907" xr:uid="{00000000-0005-0000-0000-0000276E0000}"/>
    <cellStyle name="Normal 3 2 2 2 3 3 2 5" xfId="933" xr:uid="{00000000-0005-0000-0000-0000286E0000}"/>
    <cellStyle name="Normal 3 2 2 2 3 3 2 5 2" xfId="3917" xr:uid="{00000000-0005-0000-0000-0000296E0000}"/>
    <cellStyle name="Normal 3 2 2 2 3 3 2 5 2 2" xfId="7256" xr:uid="{00000000-0005-0000-0000-00002A6E0000}"/>
    <cellStyle name="Normal 3 2 2 2 3 3 2 5 3" xfId="9724" xr:uid="{00000000-0005-0000-0000-00002B6E0000}"/>
    <cellStyle name="Normal 3 2 2 2 3 3 2 5 4" xfId="5081" xr:uid="{00000000-0005-0000-0000-00002C6E0000}"/>
    <cellStyle name="Normal 3 2 2 2 3 3 2 6" xfId="1109" xr:uid="{00000000-0005-0000-0000-00002D6E0000}"/>
    <cellStyle name="Normal 3 2 2 2 3 3 2 6 2" xfId="7257" xr:uid="{00000000-0005-0000-0000-00002E6E0000}"/>
    <cellStyle name="Normal 3 2 2 2 3 3 2 6 3" xfId="9725" xr:uid="{00000000-0005-0000-0000-00002F6E0000}"/>
    <cellStyle name="Normal 3 2 2 2 3 3 2 6 4" xfId="5255" xr:uid="{00000000-0005-0000-0000-0000306E0000}"/>
    <cellStyle name="Normal 3 2 2 2 3 3 2 7" xfId="1283" xr:uid="{00000000-0005-0000-0000-0000316E0000}"/>
    <cellStyle name="Normal 3 2 2 2 3 3 2 7 2" xfId="7258" xr:uid="{00000000-0005-0000-0000-0000326E0000}"/>
    <cellStyle name="Normal 3 2 2 2 3 3 2 7 3" xfId="9726" xr:uid="{00000000-0005-0000-0000-0000336E0000}"/>
    <cellStyle name="Normal 3 2 2 2 3 3 2 7 4" xfId="5461" xr:uid="{00000000-0005-0000-0000-0000346E0000}"/>
    <cellStyle name="Normal 3 2 2 2 3 3 2 8" xfId="1457" xr:uid="{00000000-0005-0000-0000-0000356E0000}"/>
    <cellStyle name="Normal 3 2 2 2 3 3 2 8 2" xfId="7259" xr:uid="{00000000-0005-0000-0000-0000366E0000}"/>
    <cellStyle name="Normal 3 2 2 2 3 3 2 8 3" xfId="9727" xr:uid="{00000000-0005-0000-0000-0000376E0000}"/>
    <cellStyle name="Normal 3 2 2 2 3 3 2 8 4" xfId="5635" xr:uid="{00000000-0005-0000-0000-0000386E0000}"/>
    <cellStyle name="Normal 3 2 2 2 3 3 2 9" xfId="1631" xr:uid="{00000000-0005-0000-0000-0000396E0000}"/>
    <cellStyle name="Normal 3 2 2 2 3 3 2 9 2" xfId="7260" xr:uid="{00000000-0005-0000-0000-00003A6E0000}"/>
    <cellStyle name="Normal 3 2 2 2 3 3 2 9 3" xfId="9728" xr:uid="{00000000-0005-0000-0000-00003B6E0000}"/>
    <cellStyle name="Normal 3 2 2 2 3 3 2 9 4" xfId="5809" xr:uid="{00000000-0005-0000-0000-00003C6E0000}"/>
    <cellStyle name="Normal 3 2 2 2 3 3 20" xfId="4088" xr:uid="{00000000-0005-0000-0000-00003D6E0000}"/>
    <cellStyle name="Normal 3 2 2 2 3 3 21" xfId="4260" xr:uid="{00000000-0005-0000-0000-00003E6E0000}"/>
    <cellStyle name="Normal 3 2 2 2 3 3 3" xfId="409" xr:uid="{00000000-0005-0000-0000-00003F6E0000}"/>
    <cellStyle name="Normal 3 2 2 2 3 3 3 2" xfId="3393" xr:uid="{00000000-0005-0000-0000-0000406E0000}"/>
    <cellStyle name="Normal 3 2 2 2 3 3 3 2 2" xfId="7261" xr:uid="{00000000-0005-0000-0000-0000416E0000}"/>
    <cellStyle name="Normal 3 2 2 2 3 3 3 3" xfId="9729" xr:uid="{00000000-0005-0000-0000-0000426E0000}"/>
    <cellStyle name="Normal 3 2 2 2 3 3 3 4" xfId="4515" xr:uid="{00000000-0005-0000-0000-0000436E0000}"/>
    <cellStyle name="Normal 3 2 2 2 3 3 4" xfId="583" xr:uid="{00000000-0005-0000-0000-0000446E0000}"/>
    <cellStyle name="Normal 3 2 2 2 3 3 4 2" xfId="3567" xr:uid="{00000000-0005-0000-0000-0000456E0000}"/>
    <cellStyle name="Normal 3 2 2 2 3 3 4 2 2" xfId="7262" xr:uid="{00000000-0005-0000-0000-0000466E0000}"/>
    <cellStyle name="Normal 3 2 2 2 3 3 4 3" xfId="9730" xr:uid="{00000000-0005-0000-0000-0000476E0000}"/>
    <cellStyle name="Normal 3 2 2 2 3 3 4 4" xfId="4732" xr:uid="{00000000-0005-0000-0000-0000486E0000}"/>
    <cellStyle name="Normal 3 2 2 2 3 3 5" xfId="757" xr:uid="{00000000-0005-0000-0000-0000496E0000}"/>
    <cellStyle name="Normal 3 2 2 2 3 3 5 2" xfId="3741" xr:uid="{00000000-0005-0000-0000-00004A6E0000}"/>
    <cellStyle name="Normal 3 2 2 2 3 3 5 2 2" xfId="7263" xr:uid="{00000000-0005-0000-0000-00004B6E0000}"/>
    <cellStyle name="Normal 3 2 2 2 3 3 5 3" xfId="9731" xr:uid="{00000000-0005-0000-0000-00004C6E0000}"/>
    <cellStyle name="Normal 3 2 2 2 3 3 5 4" xfId="4906" xr:uid="{00000000-0005-0000-0000-00004D6E0000}"/>
    <cellStyle name="Normal 3 2 2 2 3 3 6" xfId="932" xr:uid="{00000000-0005-0000-0000-00004E6E0000}"/>
    <cellStyle name="Normal 3 2 2 2 3 3 6 2" xfId="3916" xr:uid="{00000000-0005-0000-0000-00004F6E0000}"/>
    <cellStyle name="Normal 3 2 2 2 3 3 6 2 2" xfId="7264" xr:uid="{00000000-0005-0000-0000-0000506E0000}"/>
    <cellStyle name="Normal 3 2 2 2 3 3 6 3" xfId="9732" xr:uid="{00000000-0005-0000-0000-0000516E0000}"/>
    <cellStyle name="Normal 3 2 2 2 3 3 6 4" xfId="5080" xr:uid="{00000000-0005-0000-0000-0000526E0000}"/>
    <cellStyle name="Normal 3 2 2 2 3 3 7" xfId="1108" xr:uid="{00000000-0005-0000-0000-0000536E0000}"/>
    <cellStyle name="Normal 3 2 2 2 3 3 7 2" xfId="7265" xr:uid="{00000000-0005-0000-0000-0000546E0000}"/>
    <cellStyle name="Normal 3 2 2 2 3 3 7 3" xfId="9733" xr:uid="{00000000-0005-0000-0000-0000556E0000}"/>
    <cellStyle name="Normal 3 2 2 2 3 3 7 4" xfId="5254" xr:uid="{00000000-0005-0000-0000-0000566E0000}"/>
    <cellStyle name="Normal 3 2 2 2 3 3 8" xfId="1282" xr:uid="{00000000-0005-0000-0000-0000576E0000}"/>
    <cellStyle name="Normal 3 2 2 2 3 3 8 2" xfId="7266" xr:uid="{00000000-0005-0000-0000-0000586E0000}"/>
    <cellStyle name="Normal 3 2 2 2 3 3 8 3" xfId="9734" xr:uid="{00000000-0005-0000-0000-0000596E0000}"/>
    <cellStyle name="Normal 3 2 2 2 3 3 8 4" xfId="5460" xr:uid="{00000000-0005-0000-0000-00005A6E0000}"/>
    <cellStyle name="Normal 3 2 2 2 3 3 9" xfId="1456" xr:uid="{00000000-0005-0000-0000-00005B6E0000}"/>
    <cellStyle name="Normal 3 2 2 2 3 3 9 2" xfId="7267" xr:uid="{00000000-0005-0000-0000-00005C6E0000}"/>
    <cellStyle name="Normal 3 2 2 2 3 3 9 3" xfId="9735" xr:uid="{00000000-0005-0000-0000-00005D6E0000}"/>
    <cellStyle name="Normal 3 2 2 2 3 3 9 4" xfId="5634" xr:uid="{00000000-0005-0000-0000-00005E6E0000}"/>
    <cellStyle name="Normal 3 2 2 2 3 4" xfId="218" xr:uid="{00000000-0005-0000-0000-00005F6E0000}"/>
    <cellStyle name="Normal 3 2 2 2 3 4 10" xfId="1806" xr:uid="{00000000-0005-0000-0000-0000606E0000}"/>
    <cellStyle name="Normal 3 2 2 2 3 4 10 2" xfId="7269" xr:uid="{00000000-0005-0000-0000-0000616E0000}"/>
    <cellStyle name="Normal 3 2 2 2 3 4 10 3" xfId="9737" xr:uid="{00000000-0005-0000-0000-0000626E0000}"/>
    <cellStyle name="Normal 3 2 2 2 3 4 10 4" xfId="5984" xr:uid="{00000000-0005-0000-0000-0000636E0000}"/>
    <cellStyle name="Normal 3 2 2 2 3 4 11" xfId="1980" xr:uid="{00000000-0005-0000-0000-0000646E0000}"/>
    <cellStyle name="Normal 3 2 2 2 3 4 11 2" xfId="7270" xr:uid="{00000000-0005-0000-0000-0000656E0000}"/>
    <cellStyle name="Normal 3 2 2 2 3 4 11 3" xfId="9738" xr:uid="{00000000-0005-0000-0000-0000666E0000}"/>
    <cellStyle name="Normal 3 2 2 2 3 4 11 4" xfId="6158" xr:uid="{00000000-0005-0000-0000-0000676E0000}"/>
    <cellStyle name="Normal 3 2 2 2 3 4 12" xfId="2156" xr:uid="{00000000-0005-0000-0000-0000686E0000}"/>
    <cellStyle name="Normal 3 2 2 2 3 4 12 2" xfId="7271" xr:uid="{00000000-0005-0000-0000-0000696E0000}"/>
    <cellStyle name="Normal 3 2 2 2 3 4 12 3" xfId="9739" xr:uid="{00000000-0005-0000-0000-00006A6E0000}"/>
    <cellStyle name="Normal 3 2 2 2 3 4 12 4" xfId="6332" xr:uid="{00000000-0005-0000-0000-00006B6E0000}"/>
    <cellStyle name="Normal 3 2 2 2 3 4 13" xfId="2330" xr:uid="{00000000-0005-0000-0000-00006C6E0000}"/>
    <cellStyle name="Normal 3 2 2 2 3 4 13 2" xfId="7272" xr:uid="{00000000-0005-0000-0000-00006D6E0000}"/>
    <cellStyle name="Normal 3 2 2 2 3 4 13 3" xfId="9740" xr:uid="{00000000-0005-0000-0000-00006E6E0000}"/>
    <cellStyle name="Normal 3 2 2 2 3 4 13 4" xfId="6510" xr:uid="{00000000-0005-0000-0000-00006F6E0000}"/>
    <cellStyle name="Normal 3 2 2 2 3 4 14" xfId="2502" xr:uid="{00000000-0005-0000-0000-0000706E0000}"/>
    <cellStyle name="Normal 3 2 2 2 3 4 14 2" xfId="7273" xr:uid="{00000000-0005-0000-0000-0000716E0000}"/>
    <cellStyle name="Normal 3 2 2 2 3 4 14 3" xfId="9741" xr:uid="{00000000-0005-0000-0000-0000726E0000}"/>
    <cellStyle name="Normal 3 2 2 2 3 4 14 4" xfId="6684" xr:uid="{00000000-0005-0000-0000-0000736E0000}"/>
    <cellStyle name="Normal 3 2 2 2 3 4 15" xfId="2672" xr:uid="{00000000-0005-0000-0000-0000746E0000}"/>
    <cellStyle name="Normal 3 2 2 2 3 4 15 2" xfId="7268" xr:uid="{00000000-0005-0000-0000-0000756E0000}"/>
    <cellStyle name="Normal 3 2 2 2 3 4 16" xfId="2842" xr:uid="{00000000-0005-0000-0000-0000766E0000}"/>
    <cellStyle name="Normal 3 2 2 2 3 4 16 2" xfId="9736" xr:uid="{00000000-0005-0000-0000-0000776E0000}"/>
    <cellStyle name="Normal 3 2 2 2 3 4 17" xfId="3013" xr:uid="{00000000-0005-0000-0000-0000786E0000}"/>
    <cellStyle name="Normal 3 2 2 2 3 4 17 2" xfId="11796" xr:uid="{00000000-0005-0000-0000-0000796E0000}"/>
    <cellStyle name="Normal 3 2 2 2 3 4 18" xfId="3221" xr:uid="{00000000-0005-0000-0000-00007A6E0000}"/>
    <cellStyle name="Normal 3 2 2 2 3 4 19" xfId="4090" xr:uid="{00000000-0005-0000-0000-00007B6E0000}"/>
    <cellStyle name="Normal 3 2 2 2 3 4 2" xfId="411" xr:uid="{00000000-0005-0000-0000-00007C6E0000}"/>
    <cellStyle name="Normal 3 2 2 2 3 4 2 2" xfId="3395" xr:uid="{00000000-0005-0000-0000-00007D6E0000}"/>
    <cellStyle name="Normal 3 2 2 2 3 4 2 2 2" xfId="7274" xr:uid="{00000000-0005-0000-0000-00007E6E0000}"/>
    <cellStyle name="Normal 3 2 2 2 3 4 2 3" xfId="9742" xr:uid="{00000000-0005-0000-0000-00007F6E0000}"/>
    <cellStyle name="Normal 3 2 2 2 3 4 2 4" xfId="4517" xr:uid="{00000000-0005-0000-0000-0000806E0000}"/>
    <cellStyle name="Normal 3 2 2 2 3 4 20" xfId="4262" xr:uid="{00000000-0005-0000-0000-0000816E0000}"/>
    <cellStyle name="Normal 3 2 2 2 3 4 3" xfId="585" xr:uid="{00000000-0005-0000-0000-0000826E0000}"/>
    <cellStyle name="Normal 3 2 2 2 3 4 3 2" xfId="3569" xr:uid="{00000000-0005-0000-0000-0000836E0000}"/>
    <cellStyle name="Normal 3 2 2 2 3 4 3 2 2" xfId="7275" xr:uid="{00000000-0005-0000-0000-0000846E0000}"/>
    <cellStyle name="Normal 3 2 2 2 3 4 3 3" xfId="9743" xr:uid="{00000000-0005-0000-0000-0000856E0000}"/>
    <cellStyle name="Normal 3 2 2 2 3 4 3 4" xfId="4734" xr:uid="{00000000-0005-0000-0000-0000866E0000}"/>
    <cellStyle name="Normal 3 2 2 2 3 4 4" xfId="759" xr:uid="{00000000-0005-0000-0000-0000876E0000}"/>
    <cellStyle name="Normal 3 2 2 2 3 4 4 2" xfId="3743" xr:uid="{00000000-0005-0000-0000-0000886E0000}"/>
    <cellStyle name="Normal 3 2 2 2 3 4 4 2 2" xfId="7276" xr:uid="{00000000-0005-0000-0000-0000896E0000}"/>
    <cellStyle name="Normal 3 2 2 2 3 4 4 3" xfId="9744" xr:uid="{00000000-0005-0000-0000-00008A6E0000}"/>
    <cellStyle name="Normal 3 2 2 2 3 4 4 4" xfId="4908" xr:uid="{00000000-0005-0000-0000-00008B6E0000}"/>
    <cellStyle name="Normal 3 2 2 2 3 4 5" xfId="934" xr:uid="{00000000-0005-0000-0000-00008C6E0000}"/>
    <cellStyle name="Normal 3 2 2 2 3 4 5 2" xfId="3918" xr:uid="{00000000-0005-0000-0000-00008D6E0000}"/>
    <cellStyle name="Normal 3 2 2 2 3 4 5 2 2" xfId="7277" xr:uid="{00000000-0005-0000-0000-00008E6E0000}"/>
    <cellStyle name="Normal 3 2 2 2 3 4 5 3" xfId="9745" xr:uid="{00000000-0005-0000-0000-00008F6E0000}"/>
    <cellStyle name="Normal 3 2 2 2 3 4 5 4" xfId="5082" xr:uid="{00000000-0005-0000-0000-0000906E0000}"/>
    <cellStyle name="Normal 3 2 2 2 3 4 6" xfId="1110" xr:uid="{00000000-0005-0000-0000-0000916E0000}"/>
    <cellStyle name="Normal 3 2 2 2 3 4 6 2" xfId="7278" xr:uid="{00000000-0005-0000-0000-0000926E0000}"/>
    <cellStyle name="Normal 3 2 2 2 3 4 6 3" xfId="9746" xr:uid="{00000000-0005-0000-0000-0000936E0000}"/>
    <cellStyle name="Normal 3 2 2 2 3 4 6 4" xfId="5256" xr:uid="{00000000-0005-0000-0000-0000946E0000}"/>
    <cellStyle name="Normal 3 2 2 2 3 4 7" xfId="1284" xr:uid="{00000000-0005-0000-0000-0000956E0000}"/>
    <cellStyle name="Normal 3 2 2 2 3 4 7 2" xfId="7279" xr:uid="{00000000-0005-0000-0000-0000966E0000}"/>
    <cellStyle name="Normal 3 2 2 2 3 4 7 3" xfId="9747" xr:uid="{00000000-0005-0000-0000-0000976E0000}"/>
    <cellStyle name="Normal 3 2 2 2 3 4 7 4" xfId="5462" xr:uid="{00000000-0005-0000-0000-0000986E0000}"/>
    <cellStyle name="Normal 3 2 2 2 3 4 8" xfId="1458" xr:uid="{00000000-0005-0000-0000-0000996E0000}"/>
    <cellStyle name="Normal 3 2 2 2 3 4 8 2" xfId="7280" xr:uid="{00000000-0005-0000-0000-00009A6E0000}"/>
    <cellStyle name="Normal 3 2 2 2 3 4 8 3" xfId="9748" xr:uid="{00000000-0005-0000-0000-00009B6E0000}"/>
    <cellStyle name="Normal 3 2 2 2 3 4 8 4" xfId="5636" xr:uid="{00000000-0005-0000-0000-00009C6E0000}"/>
    <cellStyle name="Normal 3 2 2 2 3 4 9" xfId="1632" xr:uid="{00000000-0005-0000-0000-00009D6E0000}"/>
    <cellStyle name="Normal 3 2 2 2 3 4 9 2" xfId="7281" xr:uid="{00000000-0005-0000-0000-00009E6E0000}"/>
    <cellStyle name="Normal 3 2 2 2 3 4 9 3" xfId="9749" xr:uid="{00000000-0005-0000-0000-00009F6E0000}"/>
    <cellStyle name="Normal 3 2 2 2 3 4 9 4" xfId="5810" xr:uid="{00000000-0005-0000-0000-0000A06E0000}"/>
    <cellStyle name="Normal 3 2 2 2 3 5" xfId="211" xr:uid="{00000000-0005-0000-0000-0000A16E0000}"/>
    <cellStyle name="Normal 3 2 2 2 3 5 2" xfId="3214" xr:uid="{00000000-0005-0000-0000-0000A26E0000}"/>
    <cellStyle name="Normal 3 2 2 2 3 5 2 2" xfId="7283" xr:uid="{00000000-0005-0000-0000-0000A36E0000}"/>
    <cellStyle name="Normal 3 2 2 2 3 5 2 3" xfId="9751" xr:uid="{00000000-0005-0000-0000-0000A46E0000}"/>
    <cellStyle name="Normal 3 2 2 2 3 5 2 4" xfId="5455" xr:uid="{00000000-0005-0000-0000-0000A56E0000}"/>
    <cellStyle name="Normal 3 2 2 2 3 5 3" xfId="7282" xr:uid="{00000000-0005-0000-0000-0000A66E0000}"/>
    <cellStyle name="Normal 3 2 2 2 3 5 4" xfId="9750" xr:uid="{00000000-0005-0000-0000-0000A76E0000}"/>
    <cellStyle name="Normal 3 2 2 2 3 5 5" xfId="4510" xr:uid="{00000000-0005-0000-0000-0000A86E0000}"/>
    <cellStyle name="Normal 3 2 2 2 3 6" xfId="404" xr:uid="{00000000-0005-0000-0000-0000A96E0000}"/>
    <cellStyle name="Normal 3 2 2 2 3 6 2" xfId="3388" xr:uid="{00000000-0005-0000-0000-0000AA6E0000}"/>
    <cellStyle name="Normal 3 2 2 2 3 6 2 2" xfId="7284" xr:uid="{00000000-0005-0000-0000-0000AB6E0000}"/>
    <cellStyle name="Normal 3 2 2 2 3 6 3" xfId="9752" xr:uid="{00000000-0005-0000-0000-0000AC6E0000}"/>
    <cellStyle name="Normal 3 2 2 2 3 6 4" xfId="4727" xr:uid="{00000000-0005-0000-0000-0000AD6E0000}"/>
    <cellStyle name="Normal 3 2 2 2 3 7" xfId="578" xr:uid="{00000000-0005-0000-0000-0000AE6E0000}"/>
    <cellStyle name="Normal 3 2 2 2 3 7 2" xfId="3562" xr:uid="{00000000-0005-0000-0000-0000AF6E0000}"/>
    <cellStyle name="Normal 3 2 2 2 3 7 2 2" xfId="7285" xr:uid="{00000000-0005-0000-0000-0000B06E0000}"/>
    <cellStyle name="Normal 3 2 2 2 3 7 3" xfId="9753" xr:uid="{00000000-0005-0000-0000-0000B16E0000}"/>
    <cellStyle name="Normal 3 2 2 2 3 7 4" xfId="4901" xr:uid="{00000000-0005-0000-0000-0000B26E0000}"/>
    <cellStyle name="Normal 3 2 2 2 3 8" xfId="752" xr:uid="{00000000-0005-0000-0000-0000B36E0000}"/>
    <cellStyle name="Normal 3 2 2 2 3 8 2" xfId="3736" xr:uid="{00000000-0005-0000-0000-0000B46E0000}"/>
    <cellStyle name="Normal 3 2 2 2 3 8 2 2" xfId="7286" xr:uid="{00000000-0005-0000-0000-0000B56E0000}"/>
    <cellStyle name="Normal 3 2 2 2 3 8 3" xfId="9754" xr:uid="{00000000-0005-0000-0000-0000B66E0000}"/>
    <cellStyle name="Normal 3 2 2 2 3 8 4" xfId="5075" xr:uid="{00000000-0005-0000-0000-0000B76E0000}"/>
    <cellStyle name="Normal 3 2 2 2 3 9" xfId="927" xr:uid="{00000000-0005-0000-0000-0000B86E0000}"/>
    <cellStyle name="Normal 3 2 2 2 3 9 2" xfId="3911" xr:uid="{00000000-0005-0000-0000-0000B96E0000}"/>
    <cellStyle name="Normal 3 2 2 2 3 9 2 2" xfId="7287" xr:uid="{00000000-0005-0000-0000-0000BA6E0000}"/>
    <cellStyle name="Normal 3 2 2 2 3 9 3" xfId="9755" xr:uid="{00000000-0005-0000-0000-0000BB6E0000}"/>
    <cellStyle name="Normal 3 2 2 2 3 9 4" xfId="5249" xr:uid="{00000000-0005-0000-0000-0000BC6E0000}"/>
    <cellStyle name="Normal 3 2 2 2 4" xfId="114" xr:uid="{00000000-0005-0000-0000-0000BD6E0000}"/>
    <cellStyle name="Normal 3 2 2 2 4 10" xfId="1285" xr:uid="{00000000-0005-0000-0000-0000BE6E0000}"/>
    <cellStyle name="Normal 3 2 2 2 4 10 2" xfId="7289" xr:uid="{00000000-0005-0000-0000-0000BF6E0000}"/>
    <cellStyle name="Normal 3 2 2 2 4 10 3" xfId="9757" xr:uid="{00000000-0005-0000-0000-0000C06E0000}"/>
    <cellStyle name="Normal 3 2 2 2 4 10 4" xfId="5637" xr:uid="{00000000-0005-0000-0000-0000C16E0000}"/>
    <cellStyle name="Normal 3 2 2 2 4 11" xfId="1459" xr:uid="{00000000-0005-0000-0000-0000C26E0000}"/>
    <cellStyle name="Normal 3 2 2 2 4 11 2" xfId="7290" xr:uid="{00000000-0005-0000-0000-0000C36E0000}"/>
    <cellStyle name="Normal 3 2 2 2 4 11 3" xfId="9758" xr:uid="{00000000-0005-0000-0000-0000C46E0000}"/>
    <cellStyle name="Normal 3 2 2 2 4 11 4" xfId="5811" xr:uid="{00000000-0005-0000-0000-0000C56E0000}"/>
    <cellStyle name="Normal 3 2 2 2 4 12" xfId="1633" xr:uid="{00000000-0005-0000-0000-0000C66E0000}"/>
    <cellStyle name="Normal 3 2 2 2 4 12 2" xfId="7291" xr:uid="{00000000-0005-0000-0000-0000C76E0000}"/>
    <cellStyle name="Normal 3 2 2 2 4 12 3" xfId="9759" xr:uid="{00000000-0005-0000-0000-0000C86E0000}"/>
    <cellStyle name="Normal 3 2 2 2 4 12 4" xfId="5985" xr:uid="{00000000-0005-0000-0000-0000C96E0000}"/>
    <cellStyle name="Normal 3 2 2 2 4 13" xfId="1807" xr:uid="{00000000-0005-0000-0000-0000CA6E0000}"/>
    <cellStyle name="Normal 3 2 2 2 4 13 2" xfId="7292" xr:uid="{00000000-0005-0000-0000-0000CB6E0000}"/>
    <cellStyle name="Normal 3 2 2 2 4 13 3" xfId="9760" xr:uid="{00000000-0005-0000-0000-0000CC6E0000}"/>
    <cellStyle name="Normal 3 2 2 2 4 13 4" xfId="6159" xr:uid="{00000000-0005-0000-0000-0000CD6E0000}"/>
    <cellStyle name="Normal 3 2 2 2 4 14" xfId="1981" xr:uid="{00000000-0005-0000-0000-0000CE6E0000}"/>
    <cellStyle name="Normal 3 2 2 2 4 14 2" xfId="7293" xr:uid="{00000000-0005-0000-0000-0000CF6E0000}"/>
    <cellStyle name="Normal 3 2 2 2 4 14 3" xfId="9761" xr:uid="{00000000-0005-0000-0000-0000D06E0000}"/>
    <cellStyle name="Normal 3 2 2 2 4 14 4" xfId="6333" xr:uid="{00000000-0005-0000-0000-0000D16E0000}"/>
    <cellStyle name="Normal 3 2 2 2 4 15" xfId="2157" xr:uid="{00000000-0005-0000-0000-0000D26E0000}"/>
    <cellStyle name="Normal 3 2 2 2 4 15 2" xfId="7294" xr:uid="{00000000-0005-0000-0000-0000D36E0000}"/>
    <cellStyle name="Normal 3 2 2 2 4 15 3" xfId="9762" xr:uid="{00000000-0005-0000-0000-0000D46E0000}"/>
    <cellStyle name="Normal 3 2 2 2 4 15 4" xfId="6511" xr:uid="{00000000-0005-0000-0000-0000D56E0000}"/>
    <cellStyle name="Normal 3 2 2 2 4 16" xfId="2331" xr:uid="{00000000-0005-0000-0000-0000D66E0000}"/>
    <cellStyle name="Normal 3 2 2 2 4 16 2" xfId="7295" xr:uid="{00000000-0005-0000-0000-0000D76E0000}"/>
    <cellStyle name="Normal 3 2 2 2 4 16 3" xfId="9763" xr:uid="{00000000-0005-0000-0000-0000D86E0000}"/>
    <cellStyle name="Normal 3 2 2 2 4 16 4" xfId="6685" xr:uid="{00000000-0005-0000-0000-0000D96E0000}"/>
    <cellStyle name="Normal 3 2 2 2 4 17" xfId="2503" xr:uid="{00000000-0005-0000-0000-0000DA6E0000}"/>
    <cellStyle name="Normal 3 2 2 2 4 17 2" xfId="7288" xr:uid="{00000000-0005-0000-0000-0000DB6E0000}"/>
    <cellStyle name="Normal 3 2 2 2 4 18" xfId="2673" xr:uid="{00000000-0005-0000-0000-0000DC6E0000}"/>
    <cellStyle name="Normal 3 2 2 2 4 18 2" xfId="9756" xr:uid="{00000000-0005-0000-0000-0000DD6E0000}"/>
    <cellStyle name="Normal 3 2 2 2 4 19" xfId="2843" xr:uid="{00000000-0005-0000-0000-0000DE6E0000}"/>
    <cellStyle name="Normal 3 2 2 2 4 19 2" xfId="11797" xr:uid="{00000000-0005-0000-0000-0000DF6E0000}"/>
    <cellStyle name="Normal 3 2 2 2 4 2" xfId="220" xr:uid="{00000000-0005-0000-0000-0000E06E0000}"/>
    <cellStyle name="Normal 3 2 2 2 4 2 10" xfId="1634" xr:uid="{00000000-0005-0000-0000-0000E16E0000}"/>
    <cellStyle name="Normal 3 2 2 2 4 2 10 2" xfId="7297" xr:uid="{00000000-0005-0000-0000-0000E26E0000}"/>
    <cellStyle name="Normal 3 2 2 2 4 2 10 3" xfId="9765" xr:uid="{00000000-0005-0000-0000-0000E36E0000}"/>
    <cellStyle name="Normal 3 2 2 2 4 2 10 4" xfId="5812" xr:uid="{00000000-0005-0000-0000-0000E46E0000}"/>
    <cellStyle name="Normal 3 2 2 2 4 2 11" xfId="1808" xr:uid="{00000000-0005-0000-0000-0000E56E0000}"/>
    <cellStyle name="Normal 3 2 2 2 4 2 11 2" xfId="7298" xr:uid="{00000000-0005-0000-0000-0000E66E0000}"/>
    <cellStyle name="Normal 3 2 2 2 4 2 11 3" xfId="9766" xr:uid="{00000000-0005-0000-0000-0000E76E0000}"/>
    <cellStyle name="Normal 3 2 2 2 4 2 11 4" xfId="5986" xr:uid="{00000000-0005-0000-0000-0000E86E0000}"/>
    <cellStyle name="Normal 3 2 2 2 4 2 12" xfId="1982" xr:uid="{00000000-0005-0000-0000-0000E96E0000}"/>
    <cellStyle name="Normal 3 2 2 2 4 2 12 2" xfId="7299" xr:uid="{00000000-0005-0000-0000-0000EA6E0000}"/>
    <cellStyle name="Normal 3 2 2 2 4 2 12 3" xfId="9767" xr:uid="{00000000-0005-0000-0000-0000EB6E0000}"/>
    <cellStyle name="Normal 3 2 2 2 4 2 12 4" xfId="6160" xr:uid="{00000000-0005-0000-0000-0000EC6E0000}"/>
    <cellStyle name="Normal 3 2 2 2 4 2 13" xfId="2158" xr:uid="{00000000-0005-0000-0000-0000ED6E0000}"/>
    <cellStyle name="Normal 3 2 2 2 4 2 13 2" xfId="7300" xr:uid="{00000000-0005-0000-0000-0000EE6E0000}"/>
    <cellStyle name="Normal 3 2 2 2 4 2 13 3" xfId="9768" xr:uid="{00000000-0005-0000-0000-0000EF6E0000}"/>
    <cellStyle name="Normal 3 2 2 2 4 2 13 4" xfId="6334" xr:uid="{00000000-0005-0000-0000-0000F06E0000}"/>
    <cellStyle name="Normal 3 2 2 2 4 2 14" xfId="2332" xr:uid="{00000000-0005-0000-0000-0000F16E0000}"/>
    <cellStyle name="Normal 3 2 2 2 4 2 14 2" xfId="7301" xr:uid="{00000000-0005-0000-0000-0000F26E0000}"/>
    <cellStyle name="Normal 3 2 2 2 4 2 14 3" xfId="9769" xr:uid="{00000000-0005-0000-0000-0000F36E0000}"/>
    <cellStyle name="Normal 3 2 2 2 4 2 14 4" xfId="6512" xr:uid="{00000000-0005-0000-0000-0000F46E0000}"/>
    <cellStyle name="Normal 3 2 2 2 4 2 15" xfId="2504" xr:uid="{00000000-0005-0000-0000-0000F56E0000}"/>
    <cellStyle name="Normal 3 2 2 2 4 2 15 2" xfId="7302" xr:uid="{00000000-0005-0000-0000-0000F66E0000}"/>
    <cellStyle name="Normal 3 2 2 2 4 2 15 3" xfId="9770" xr:uid="{00000000-0005-0000-0000-0000F76E0000}"/>
    <cellStyle name="Normal 3 2 2 2 4 2 15 4" xfId="6686" xr:uid="{00000000-0005-0000-0000-0000F86E0000}"/>
    <cellStyle name="Normal 3 2 2 2 4 2 16" xfId="2674" xr:uid="{00000000-0005-0000-0000-0000F96E0000}"/>
    <cellStyle name="Normal 3 2 2 2 4 2 16 2" xfId="7296" xr:uid="{00000000-0005-0000-0000-0000FA6E0000}"/>
    <cellStyle name="Normal 3 2 2 2 4 2 17" xfId="2844" xr:uid="{00000000-0005-0000-0000-0000FB6E0000}"/>
    <cellStyle name="Normal 3 2 2 2 4 2 17 2" xfId="9764" xr:uid="{00000000-0005-0000-0000-0000FC6E0000}"/>
    <cellStyle name="Normal 3 2 2 2 4 2 18" xfId="3015" xr:uid="{00000000-0005-0000-0000-0000FD6E0000}"/>
    <cellStyle name="Normal 3 2 2 2 4 2 18 2" xfId="11798" xr:uid="{00000000-0005-0000-0000-0000FE6E0000}"/>
    <cellStyle name="Normal 3 2 2 2 4 2 19" xfId="3223" xr:uid="{00000000-0005-0000-0000-0000FF6E0000}"/>
    <cellStyle name="Normal 3 2 2 2 4 2 2" xfId="221" xr:uid="{00000000-0005-0000-0000-0000006F0000}"/>
    <cellStyle name="Normal 3 2 2 2 4 2 2 10" xfId="1809" xr:uid="{00000000-0005-0000-0000-0000016F0000}"/>
    <cellStyle name="Normal 3 2 2 2 4 2 2 10 2" xfId="7304" xr:uid="{00000000-0005-0000-0000-0000026F0000}"/>
    <cellStyle name="Normal 3 2 2 2 4 2 2 10 3" xfId="9772" xr:uid="{00000000-0005-0000-0000-0000036F0000}"/>
    <cellStyle name="Normal 3 2 2 2 4 2 2 10 4" xfId="5987" xr:uid="{00000000-0005-0000-0000-0000046F0000}"/>
    <cellStyle name="Normal 3 2 2 2 4 2 2 11" xfId="1983" xr:uid="{00000000-0005-0000-0000-0000056F0000}"/>
    <cellStyle name="Normal 3 2 2 2 4 2 2 11 2" xfId="7305" xr:uid="{00000000-0005-0000-0000-0000066F0000}"/>
    <cellStyle name="Normal 3 2 2 2 4 2 2 11 3" xfId="9773" xr:uid="{00000000-0005-0000-0000-0000076F0000}"/>
    <cellStyle name="Normal 3 2 2 2 4 2 2 11 4" xfId="6161" xr:uid="{00000000-0005-0000-0000-0000086F0000}"/>
    <cellStyle name="Normal 3 2 2 2 4 2 2 12" xfId="2159" xr:uid="{00000000-0005-0000-0000-0000096F0000}"/>
    <cellStyle name="Normal 3 2 2 2 4 2 2 12 2" xfId="7306" xr:uid="{00000000-0005-0000-0000-00000A6F0000}"/>
    <cellStyle name="Normal 3 2 2 2 4 2 2 12 3" xfId="9774" xr:uid="{00000000-0005-0000-0000-00000B6F0000}"/>
    <cellStyle name="Normal 3 2 2 2 4 2 2 12 4" xfId="6335" xr:uid="{00000000-0005-0000-0000-00000C6F0000}"/>
    <cellStyle name="Normal 3 2 2 2 4 2 2 13" xfId="2333" xr:uid="{00000000-0005-0000-0000-00000D6F0000}"/>
    <cellStyle name="Normal 3 2 2 2 4 2 2 13 2" xfId="7307" xr:uid="{00000000-0005-0000-0000-00000E6F0000}"/>
    <cellStyle name="Normal 3 2 2 2 4 2 2 13 3" xfId="9775" xr:uid="{00000000-0005-0000-0000-00000F6F0000}"/>
    <cellStyle name="Normal 3 2 2 2 4 2 2 13 4" xfId="6513" xr:uid="{00000000-0005-0000-0000-0000106F0000}"/>
    <cellStyle name="Normal 3 2 2 2 4 2 2 14" xfId="2505" xr:uid="{00000000-0005-0000-0000-0000116F0000}"/>
    <cellStyle name="Normal 3 2 2 2 4 2 2 14 2" xfId="7308" xr:uid="{00000000-0005-0000-0000-0000126F0000}"/>
    <cellStyle name="Normal 3 2 2 2 4 2 2 14 3" xfId="9776" xr:uid="{00000000-0005-0000-0000-0000136F0000}"/>
    <cellStyle name="Normal 3 2 2 2 4 2 2 14 4" xfId="6687" xr:uid="{00000000-0005-0000-0000-0000146F0000}"/>
    <cellStyle name="Normal 3 2 2 2 4 2 2 15" xfId="2675" xr:uid="{00000000-0005-0000-0000-0000156F0000}"/>
    <cellStyle name="Normal 3 2 2 2 4 2 2 15 2" xfId="7303" xr:uid="{00000000-0005-0000-0000-0000166F0000}"/>
    <cellStyle name="Normal 3 2 2 2 4 2 2 16" xfId="2845" xr:uid="{00000000-0005-0000-0000-0000176F0000}"/>
    <cellStyle name="Normal 3 2 2 2 4 2 2 16 2" xfId="9771" xr:uid="{00000000-0005-0000-0000-0000186F0000}"/>
    <cellStyle name="Normal 3 2 2 2 4 2 2 17" xfId="3016" xr:uid="{00000000-0005-0000-0000-0000196F0000}"/>
    <cellStyle name="Normal 3 2 2 2 4 2 2 17 2" xfId="11799" xr:uid="{00000000-0005-0000-0000-00001A6F0000}"/>
    <cellStyle name="Normal 3 2 2 2 4 2 2 18" xfId="3224" xr:uid="{00000000-0005-0000-0000-00001B6F0000}"/>
    <cellStyle name="Normal 3 2 2 2 4 2 2 19" xfId="4093" xr:uid="{00000000-0005-0000-0000-00001C6F0000}"/>
    <cellStyle name="Normal 3 2 2 2 4 2 2 2" xfId="414" xr:uid="{00000000-0005-0000-0000-00001D6F0000}"/>
    <cellStyle name="Normal 3 2 2 2 4 2 2 2 2" xfId="3398" xr:uid="{00000000-0005-0000-0000-00001E6F0000}"/>
    <cellStyle name="Normal 3 2 2 2 4 2 2 2 2 2" xfId="7309" xr:uid="{00000000-0005-0000-0000-00001F6F0000}"/>
    <cellStyle name="Normal 3 2 2 2 4 2 2 2 3" xfId="9777" xr:uid="{00000000-0005-0000-0000-0000206F0000}"/>
    <cellStyle name="Normal 3 2 2 2 4 2 2 2 4" xfId="4520" xr:uid="{00000000-0005-0000-0000-0000216F0000}"/>
    <cellStyle name="Normal 3 2 2 2 4 2 2 20" xfId="4265" xr:uid="{00000000-0005-0000-0000-0000226F0000}"/>
    <cellStyle name="Normal 3 2 2 2 4 2 2 3" xfId="588" xr:uid="{00000000-0005-0000-0000-0000236F0000}"/>
    <cellStyle name="Normal 3 2 2 2 4 2 2 3 2" xfId="3572" xr:uid="{00000000-0005-0000-0000-0000246F0000}"/>
    <cellStyle name="Normal 3 2 2 2 4 2 2 3 2 2" xfId="7310" xr:uid="{00000000-0005-0000-0000-0000256F0000}"/>
    <cellStyle name="Normal 3 2 2 2 4 2 2 3 3" xfId="9778" xr:uid="{00000000-0005-0000-0000-0000266F0000}"/>
    <cellStyle name="Normal 3 2 2 2 4 2 2 3 4" xfId="4737" xr:uid="{00000000-0005-0000-0000-0000276F0000}"/>
    <cellStyle name="Normal 3 2 2 2 4 2 2 4" xfId="762" xr:uid="{00000000-0005-0000-0000-0000286F0000}"/>
    <cellStyle name="Normal 3 2 2 2 4 2 2 4 2" xfId="3746" xr:uid="{00000000-0005-0000-0000-0000296F0000}"/>
    <cellStyle name="Normal 3 2 2 2 4 2 2 4 2 2" xfId="7311" xr:uid="{00000000-0005-0000-0000-00002A6F0000}"/>
    <cellStyle name="Normal 3 2 2 2 4 2 2 4 3" xfId="9779" xr:uid="{00000000-0005-0000-0000-00002B6F0000}"/>
    <cellStyle name="Normal 3 2 2 2 4 2 2 4 4" xfId="4911" xr:uid="{00000000-0005-0000-0000-00002C6F0000}"/>
    <cellStyle name="Normal 3 2 2 2 4 2 2 5" xfId="937" xr:uid="{00000000-0005-0000-0000-00002D6F0000}"/>
    <cellStyle name="Normal 3 2 2 2 4 2 2 5 2" xfId="3921" xr:uid="{00000000-0005-0000-0000-00002E6F0000}"/>
    <cellStyle name="Normal 3 2 2 2 4 2 2 5 2 2" xfId="7312" xr:uid="{00000000-0005-0000-0000-00002F6F0000}"/>
    <cellStyle name="Normal 3 2 2 2 4 2 2 5 3" xfId="9780" xr:uid="{00000000-0005-0000-0000-0000306F0000}"/>
    <cellStyle name="Normal 3 2 2 2 4 2 2 5 4" xfId="5085" xr:uid="{00000000-0005-0000-0000-0000316F0000}"/>
    <cellStyle name="Normal 3 2 2 2 4 2 2 6" xfId="1113" xr:uid="{00000000-0005-0000-0000-0000326F0000}"/>
    <cellStyle name="Normal 3 2 2 2 4 2 2 6 2" xfId="7313" xr:uid="{00000000-0005-0000-0000-0000336F0000}"/>
    <cellStyle name="Normal 3 2 2 2 4 2 2 6 3" xfId="9781" xr:uid="{00000000-0005-0000-0000-0000346F0000}"/>
    <cellStyle name="Normal 3 2 2 2 4 2 2 6 4" xfId="5259" xr:uid="{00000000-0005-0000-0000-0000356F0000}"/>
    <cellStyle name="Normal 3 2 2 2 4 2 2 7" xfId="1287" xr:uid="{00000000-0005-0000-0000-0000366F0000}"/>
    <cellStyle name="Normal 3 2 2 2 4 2 2 7 2" xfId="7314" xr:uid="{00000000-0005-0000-0000-0000376F0000}"/>
    <cellStyle name="Normal 3 2 2 2 4 2 2 7 3" xfId="9782" xr:uid="{00000000-0005-0000-0000-0000386F0000}"/>
    <cellStyle name="Normal 3 2 2 2 4 2 2 7 4" xfId="5465" xr:uid="{00000000-0005-0000-0000-0000396F0000}"/>
    <cellStyle name="Normal 3 2 2 2 4 2 2 8" xfId="1461" xr:uid="{00000000-0005-0000-0000-00003A6F0000}"/>
    <cellStyle name="Normal 3 2 2 2 4 2 2 8 2" xfId="7315" xr:uid="{00000000-0005-0000-0000-00003B6F0000}"/>
    <cellStyle name="Normal 3 2 2 2 4 2 2 8 3" xfId="9783" xr:uid="{00000000-0005-0000-0000-00003C6F0000}"/>
    <cellStyle name="Normal 3 2 2 2 4 2 2 8 4" xfId="5639" xr:uid="{00000000-0005-0000-0000-00003D6F0000}"/>
    <cellStyle name="Normal 3 2 2 2 4 2 2 9" xfId="1635" xr:uid="{00000000-0005-0000-0000-00003E6F0000}"/>
    <cellStyle name="Normal 3 2 2 2 4 2 2 9 2" xfId="7316" xr:uid="{00000000-0005-0000-0000-00003F6F0000}"/>
    <cellStyle name="Normal 3 2 2 2 4 2 2 9 3" xfId="9784" xr:uid="{00000000-0005-0000-0000-0000406F0000}"/>
    <cellStyle name="Normal 3 2 2 2 4 2 2 9 4" xfId="5813" xr:uid="{00000000-0005-0000-0000-0000416F0000}"/>
    <cellStyle name="Normal 3 2 2 2 4 2 20" xfId="4092" xr:uid="{00000000-0005-0000-0000-0000426F0000}"/>
    <cellStyle name="Normal 3 2 2 2 4 2 21" xfId="4264" xr:uid="{00000000-0005-0000-0000-0000436F0000}"/>
    <cellStyle name="Normal 3 2 2 2 4 2 3" xfId="413" xr:uid="{00000000-0005-0000-0000-0000446F0000}"/>
    <cellStyle name="Normal 3 2 2 2 4 2 3 2" xfId="3397" xr:uid="{00000000-0005-0000-0000-0000456F0000}"/>
    <cellStyle name="Normal 3 2 2 2 4 2 3 2 2" xfId="7317" xr:uid="{00000000-0005-0000-0000-0000466F0000}"/>
    <cellStyle name="Normal 3 2 2 2 4 2 3 3" xfId="9785" xr:uid="{00000000-0005-0000-0000-0000476F0000}"/>
    <cellStyle name="Normal 3 2 2 2 4 2 3 4" xfId="4519" xr:uid="{00000000-0005-0000-0000-0000486F0000}"/>
    <cellStyle name="Normal 3 2 2 2 4 2 4" xfId="587" xr:uid="{00000000-0005-0000-0000-0000496F0000}"/>
    <cellStyle name="Normal 3 2 2 2 4 2 4 2" xfId="3571" xr:uid="{00000000-0005-0000-0000-00004A6F0000}"/>
    <cellStyle name="Normal 3 2 2 2 4 2 4 2 2" xfId="7318" xr:uid="{00000000-0005-0000-0000-00004B6F0000}"/>
    <cellStyle name="Normal 3 2 2 2 4 2 4 3" xfId="9786" xr:uid="{00000000-0005-0000-0000-00004C6F0000}"/>
    <cellStyle name="Normal 3 2 2 2 4 2 4 4" xfId="4736" xr:uid="{00000000-0005-0000-0000-00004D6F0000}"/>
    <cellStyle name="Normal 3 2 2 2 4 2 5" xfId="761" xr:uid="{00000000-0005-0000-0000-00004E6F0000}"/>
    <cellStyle name="Normal 3 2 2 2 4 2 5 2" xfId="3745" xr:uid="{00000000-0005-0000-0000-00004F6F0000}"/>
    <cellStyle name="Normal 3 2 2 2 4 2 5 2 2" xfId="7319" xr:uid="{00000000-0005-0000-0000-0000506F0000}"/>
    <cellStyle name="Normal 3 2 2 2 4 2 5 3" xfId="9787" xr:uid="{00000000-0005-0000-0000-0000516F0000}"/>
    <cellStyle name="Normal 3 2 2 2 4 2 5 4" xfId="4910" xr:uid="{00000000-0005-0000-0000-0000526F0000}"/>
    <cellStyle name="Normal 3 2 2 2 4 2 6" xfId="936" xr:uid="{00000000-0005-0000-0000-0000536F0000}"/>
    <cellStyle name="Normal 3 2 2 2 4 2 6 2" xfId="3920" xr:uid="{00000000-0005-0000-0000-0000546F0000}"/>
    <cellStyle name="Normal 3 2 2 2 4 2 6 2 2" xfId="7320" xr:uid="{00000000-0005-0000-0000-0000556F0000}"/>
    <cellStyle name="Normal 3 2 2 2 4 2 6 3" xfId="9788" xr:uid="{00000000-0005-0000-0000-0000566F0000}"/>
    <cellStyle name="Normal 3 2 2 2 4 2 6 4" xfId="5084" xr:uid="{00000000-0005-0000-0000-0000576F0000}"/>
    <cellStyle name="Normal 3 2 2 2 4 2 7" xfId="1112" xr:uid="{00000000-0005-0000-0000-0000586F0000}"/>
    <cellStyle name="Normal 3 2 2 2 4 2 7 2" xfId="7321" xr:uid="{00000000-0005-0000-0000-0000596F0000}"/>
    <cellStyle name="Normal 3 2 2 2 4 2 7 3" xfId="9789" xr:uid="{00000000-0005-0000-0000-00005A6F0000}"/>
    <cellStyle name="Normal 3 2 2 2 4 2 7 4" xfId="5258" xr:uid="{00000000-0005-0000-0000-00005B6F0000}"/>
    <cellStyle name="Normal 3 2 2 2 4 2 8" xfId="1286" xr:uid="{00000000-0005-0000-0000-00005C6F0000}"/>
    <cellStyle name="Normal 3 2 2 2 4 2 8 2" xfId="7322" xr:uid="{00000000-0005-0000-0000-00005D6F0000}"/>
    <cellStyle name="Normal 3 2 2 2 4 2 8 3" xfId="9790" xr:uid="{00000000-0005-0000-0000-00005E6F0000}"/>
    <cellStyle name="Normal 3 2 2 2 4 2 8 4" xfId="5464" xr:uid="{00000000-0005-0000-0000-00005F6F0000}"/>
    <cellStyle name="Normal 3 2 2 2 4 2 9" xfId="1460" xr:uid="{00000000-0005-0000-0000-0000606F0000}"/>
    <cellStyle name="Normal 3 2 2 2 4 2 9 2" xfId="7323" xr:uid="{00000000-0005-0000-0000-0000616F0000}"/>
    <cellStyle name="Normal 3 2 2 2 4 2 9 3" xfId="9791" xr:uid="{00000000-0005-0000-0000-0000626F0000}"/>
    <cellStyle name="Normal 3 2 2 2 4 2 9 4" xfId="5638" xr:uid="{00000000-0005-0000-0000-0000636F0000}"/>
    <cellStyle name="Normal 3 2 2 2 4 20" xfId="3014" xr:uid="{00000000-0005-0000-0000-0000646F0000}"/>
    <cellStyle name="Normal 3 2 2 2 4 21" xfId="3171" xr:uid="{00000000-0005-0000-0000-0000656F0000}"/>
    <cellStyle name="Normal 3 2 2 2 4 22" xfId="4091" xr:uid="{00000000-0005-0000-0000-0000666F0000}"/>
    <cellStyle name="Normal 3 2 2 2 4 23" xfId="4263" xr:uid="{00000000-0005-0000-0000-0000676F0000}"/>
    <cellStyle name="Normal 3 2 2 2 4 3" xfId="222" xr:uid="{00000000-0005-0000-0000-0000686F0000}"/>
    <cellStyle name="Normal 3 2 2 2 4 3 10" xfId="1810" xr:uid="{00000000-0005-0000-0000-0000696F0000}"/>
    <cellStyle name="Normal 3 2 2 2 4 3 10 2" xfId="7325" xr:uid="{00000000-0005-0000-0000-00006A6F0000}"/>
    <cellStyle name="Normal 3 2 2 2 4 3 10 3" xfId="9793" xr:uid="{00000000-0005-0000-0000-00006B6F0000}"/>
    <cellStyle name="Normal 3 2 2 2 4 3 10 4" xfId="5988" xr:uid="{00000000-0005-0000-0000-00006C6F0000}"/>
    <cellStyle name="Normal 3 2 2 2 4 3 11" xfId="1984" xr:uid="{00000000-0005-0000-0000-00006D6F0000}"/>
    <cellStyle name="Normal 3 2 2 2 4 3 11 2" xfId="7326" xr:uid="{00000000-0005-0000-0000-00006E6F0000}"/>
    <cellStyle name="Normal 3 2 2 2 4 3 11 3" xfId="9794" xr:uid="{00000000-0005-0000-0000-00006F6F0000}"/>
    <cellStyle name="Normal 3 2 2 2 4 3 11 4" xfId="6162" xr:uid="{00000000-0005-0000-0000-0000706F0000}"/>
    <cellStyle name="Normal 3 2 2 2 4 3 12" xfId="2160" xr:uid="{00000000-0005-0000-0000-0000716F0000}"/>
    <cellStyle name="Normal 3 2 2 2 4 3 12 2" xfId="7327" xr:uid="{00000000-0005-0000-0000-0000726F0000}"/>
    <cellStyle name="Normal 3 2 2 2 4 3 12 3" xfId="9795" xr:uid="{00000000-0005-0000-0000-0000736F0000}"/>
    <cellStyle name="Normal 3 2 2 2 4 3 12 4" xfId="6336" xr:uid="{00000000-0005-0000-0000-0000746F0000}"/>
    <cellStyle name="Normal 3 2 2 2 4 3 13" xfId="2334" xr:uid="{00000000-0005-0000-0000-0000756F0000}"/>
    <cellStyle name="Normal 3 2 2 2 4 3 13 2" xfId="7328" xr:uid="{00000000-0005-0000-0000-0000766F0000}"/>
    <cellStyle name="Normal 3 2 2 2 4 3 13 3" xfId="9796" xr:uid="{00000000-0005-0000-0000-0000776F0000}"/>
    <cellStyle name="Normal 3 2 2 2 4 3 13 4" xfId="6514" xr:uid="{00000000-0005-0000-0000-0000786F0000}"/>
    <cellStyle name="Normal 3 2 2 2 4 3 14" xfId="2506" xr:uid="{00000000-0005-0000-0000-0000796F0000}"/>
    <cellStyle name="Normal 3 2 2 2 4 3 14 2" xfId="7329" xr:uid="{00000000-0005-0000-0000-00007A6F0000}"/>
    <cellStyle name="Normal 3 2 2 2 4 3 14 3" xfId="9797" xr:uid="{00000000-0005-0000-0000-00007B6F0000}"/>
    <cellStyle name="Normal 3 2 2 2 4 3 14 4" xfId="6688" xr:uid="{00000000-0005-0000-0000-00007C6F0000}"/>
    <cellStyle name="Normal 3 2 2 2 4 3 15" xfId="2676" xr:uid="{00000000-0005-0000-0000-00007D6F0000}"/>
    <cellStyle name="Normal 3 2 2 2 4 3 15 2" xfId="7324" xr:uid="{00000000-0005-0000-0000-00007E6F0000}"/>
    <cellStyle name="Normal 3 2 2 2 4 3 16" xfId="2846" xr:uid="{00000000-0005-0000-0000-00007F6F0000}"/>
    <cellStyle name="Normal 3 2 2 2 4 3 16 2" xfId="9792" xr:uid="{00000000-0005-0000-0000-0000806F0000}"/>
    <cellStyle name="Normal 3 2 2 2 4 3 17" xfId="3017" xr:uid="{00000000-0005-0000-0000-0000816F0000}"/>
    <cellStyle name="Normal 3 2 2 2 4 3 17 2" xfId="11800" xr:uid="{00000000-0005-0000-0000-0000826F0000}"/>
    <cellStyle name="Normal 3 2 2 2 4 3 18" xfId="3225" xr:uid="{00000000-0005-0000-0000-0000836F0000}"/>
    <cellStyle name="Normal 3 2 2 2 4 3 19" xfId="4094" xr:uid="{00000000-0005-0000-0000-0000846F0000}"/>
    <cellStyle name="Normal 3 2 2 2 4 3 2" xfId="415" xr:uid="{00000000-0005-0000-0000-0000856F0000}"/>
    <cellStyle name="Normal 3 2 2 2 4 3 2 2" xfId="3399" xr:uid="{00000000-0005-0000-0000-0000866F0000}"/>
    <cellStyle name="Normal 3 2 2 2 4 3 2 2 2" xfId="7330" xr:uid="{00000000-0005-0000-0000-0000876F0000}"/>
    <cellStyle name="Normal 3 2 2 2 4 3 2 3" xfId="9798" xr:uid="{00000000-0005-0000-0000-0000886F0000}"/>
    <cellStyle name="Normal 3 2 2 2 4 3 2 4" xfId="4521" xr:uid="{00000000-0005-0000-0000-0000896F0000}"/>
    <cellStyle name="Normal 3 2 2 2 4 3 20" xfId="4266" xr:uid="{00000000-0005-0000-0000-00008A6F0000}"/>
    <cellStyle name="Normal 3 2 2 2 4 3 3" xfId="589" xr:uid="{00000000-0005-0000-0000-00008B6F0000}"/>
    <cellStyle name="Normal 3 2 2 2 4 3 3 2" xfId="3573" xr:uid="{00000000-0005-0000-0000-00008C6F0000}"/>
    <cellStyle name="Normal 3 2 2 2 4 3 3 2 2" xfId="7331" xr:uid="{00000000-0005-0000-0000-00008D6F0000}"/>
    <cellStyle name="Normal 3 2 2 2 4 3 3 3" xfId="9799" xr:uid="{00000000-0005-0000-0000-00008E6F0000}"/>
    <cellStyle name="Normal 3 2 2 2 4 3 3 4" xfId="4738" xr:uid="{00000000-0005-0000-0000-00008F6F0000}"/>
    <cellStyle name="Normal 3 2 2 2 4 3 4" xfId="763" xr:uid="{00000000-0005-0000-0000-0000906F0000}"/>
    <cellStyle name="Normal 3 2 2 2 4 3 4 2" xfId="3747" xr:uid="{00000000-0005-0000-0000-0000916F0000}"/>
    <cellStyle name="Normal 3 2 2 2 4 3 4 2 2" xfId="7332" xr:uid="{00000000-0005-0000-0000-0000926F0000}"/>
    <cellStyle name="Normal 3 2 2 2 4 3 4 3" xfId="9800" xr:uid="{00000000-0005-0000-0000-0000936F0000}"/>
    <cellStyle name="Normal 3 2 2 2 4 3 4 4" xfId="4912" xr:uid="{00000000-0005-0000-0000-0000946F0000}"/>
    <cellStyle name="Normal 3 2 2 2 4 3 5" xfId="938" xr:uid="{00000000-0005-0000-0000-0000956F0000}"/>
    <cellStyle name="Normal 3 2 2 2 4 3 5 2" xfId="3922" xr:uid="{00000000-0005-0000-0000-0000966F0000}"/>
    <cellStyle name="Normal 3 2 2 2 4 3 5 2 2" xfId="7333" xr:uid="{00000000-0005-0000-0000-0000976F0000}"/>
    <cellStyle name="Normal 3 2 2 2 4 3 5 3" xfId="9801" xr:uid="{00000000-0005-0000-0000-0000986F0000}"/>
    <cellStyle name="Normal 3 2 2 2 4 3 5 4" xfId="5086" xr:uid="{00000000-0005-0000-0000-0000996F0000}"/>
    <cellStyle name="Normal 3 2 2 2 4 3 6" xfId="1114" xr:uid="{00000000-0005-0000-0000-00009A6F0000}"/>
    <cellStyle name="Normal 3 2 2 2 4 3 6 2" xfId="7334" xr:uid="{00000000-0005-0000-0000-00009B6F0000}"/>
    <cellStyle name="Normal 3 2 2 2 4 3 6 3" xfId="9802" xr:uid="{00000000-0005-0000-0000-00009C6F0000}"/>
    <cellStyle name="Normal 3 2 2 2 4 3 6 4" xfId="5260" xr:uid="{00000000-0005-0000-0000-00009D6F0000}"/>
    <cellStyle name="Normal 3 2 2 2 4 3 7" xfId="1288" xr:uid="{00000000-0005-0000-0000-00009E6F0000}"/>
    <cellStyle name="Normal 3 2 2 2 4 3 7 2" xfId="7335" xr:uid="{00000000-0005-0000-0000-00009F6F0000}"/>
    <cellStyle name="Normal 3 2 2 2 4 3 7 3" xfId="9803" xr:uid="{00000000-0005-0000-0000-0000A06F0000}"/>
    <cellStyle name="Normal 3 2 2 2 4 3 7 4" xfId="5466" xr:uid="{00000000-0005-0000-0000-0000A16F0000}"/>
    <cellStyle name="Normal 3 2 2 2 4 3 8" xfId="1462" xr:uid="{00000000-0005-0000-0000-0000A26F0000}"/>
    <cellStyle name="Normal 3 2 2 2 4 3 8 2" xfId="7336" xr:uid="{00000000-0005-0000-0000-0000A36F0000}"/>
    <cellStyle name="Normal 3 2 2 2 4 3 8 3" xfId="9804" xr:uid="{00000000-0005-0000-0000-0000A46F0000}"/>
    <cellStyle name="Normal 3 2 2 2 4 3 8 4" xfId="5640" xr:uid="{00000000-0005-0000-0000-0000A56F0000}"/>
    <cellStyle name="Normal 3 2 2 2 4 3 9" xfId="1636" xr:uid="{00000000-0005-0000-0000-0000A66F0000}"/>
    <cellStyle name="Normal 3 2 2 2 4 3 9 2" xfId="7337" xr:uid="{00000000-0005-0000-0000-0000A76F0000}"/>
    <cellStyle name="Normal 3 2 2 2 4 3 9 3" xfId="9805" xr:uid="{00000000-0005-0000-0000-0000A86F0000}"/>
    <cellStyle name="Normal 3 2 2 2 4 3 9 4" xfId="5814" xr:uid="{00000000-0005-0000-0000-0000A96F0000}"/>
    <cellStyle name="Normal 3 2 2 2 4 4" xfId="219" xr:uid="{00000000-0005-0000-0000-0000AA6F0000}"/>
    <cellStyle name="Normal 3 2 2 2 4 4 2" xfId="3222" xr:uid="{00000000-0005-0000-0000-0000AB6F0000}"/>
    <cellStyle name="Normal 3 2 2 2 4 4 2 2" xfId="7339" xr:uid="{00000000-0005-0000-0000-0000AC6F0000}"/>
    <cellStyle name="Normal 3 2 2 2 4 4 2 3" xfId="9807" xr:uid="{00000000-0005-0000-0000-0000AD6F0000}"/>
    <cellStyle name="Normal 3 2 2 2 4 4 2 4" xfId="5463" xr:uid="{00000000-0005-0000-0000-0000AE6F0000}"/>
    <cellStyle name="Normal 3 2 2 2 4 4 3" xfId="7338" xr:uid="{00000000-0005-0000-0000-0000AF6F0000}"/>
    <cellStyle name="Normal 3 2 2 2 4 4 4" xfId="9806" xr:uid="{00000000-0005-0000-0000-0000B06F0000}"/>
    <cellStyle name="Normal 3 2 2 2 4 4 5" xfId="4518" xr:uid="{00000000-0005-0000-0000-0000B16F0000}"/>
    <cellStyle name="Normal 3 2 2 2 4 5" xfId="412" xr:uid="{00000000-0005-0000-0000-0000B26F0000}"/>
    <cellStyle name="Normal 3 2 2 2 4 5 2" xfId="3396" xr:uid="{00000000-0005-0000-0000-0000B36F0000}"/>
    <cellStyle name="Normal 3 2 2 2 4 5 2 2" xfId="7340" xr:uid="{00000000-0005-0000-0000-0000B46F0000}"/>
    <cellStyle name="Normal 3 2 2 2 4 5 3" xfId="9808" xr:uid="{00000000-0005-0000-0000-0000B56F0000}"/>
    <cellStyle name="Normal 3 2 2 2 4 5 4" xfId="4735" xr:uid="{00000000-0005-0000-0000-0000B66F0000}"/>
    <cellStyle name="Normal 3 2 2 2 4 6" xfId="586" xr:uid="{00000000-0005-0000-0000-0000B76F0000}"/>
    <cellStyle name="Normal 3 2 2 2 4 6 2" xfId="3570" xr:uid="{00000000-0005-0000-0000-0000B86F0000}"/>
    <cellStyle name="Normal 3 2 2 2 4 6 2 2" xfId="7341" xr:uid="{00000000-0005-0000-0000-0000B96F0000}"/>
    <cellStyle name="Normal 3 2 2 2 4 6 3" xfId="9809" xr:uid="{00000000-0005-0000-0000-0000BA6F0000}"/>
    <cellStyle name="Normal 3 2 2 2 4 6 4" xfId="4909" xr:uid="{00000000-0005-0000-0000-0000BB6F0000}"/>
    <cellStyle name="Normal 3 2 2 2 4 7" xfId="760" xr:uid="{00000000-0005-0000-0000-0000BC6F0000}"/>
    <cellStyle name="Normal 3 2 2 2 4 7 2" xfId="3744" xr:uid="{00000000-0005-0000-0000-0000BD6F0000}"/>
    <cellStyle name="Normal 3 2 2 2 4 7 2 2" xfId="7342" xr:uid="{00000000-0005-0000-0000-0000BE6F0000}"/>
    <cellStyle name="Normal 3 2 2 2 4 7 3" xfId="9810" xr:uid="{00000000-0005-0000-0000-0000BF6F0000}"/>
    <cellStyle name="Normal 3 2 2 2 4 7 4" xfId="5083" xr:uid="{00000000-0005-0000-0000-0000C06F0000}"/>
    <cellStyle name="Normal 3 2 2 2 4 8" xfId="935" xr:uid="{00000000-0005-0000-0000-0000C16F0000}"/>
    <cellStyle name="Normal 3 2 2 2 4 8 2" xfId="3919" xr:uid="{00000000-0005-0000-0000-0000C26F0000}"/>
    <cellStyle name="Normal 3 2 2 2 4 8 2 2" xfId="7343" xr:uid="{00000000-0005-0000-0000-0000C36F0000}"/>
    <cellStyle name="Normal 3 2 2 2 4 8 3" xfId="9811" xr:uid="{00000000-0005-0000-0000-0000C46F0000}"/>
    <cellStyle name="Normal 3 2 2 2 4 8 4" xfId="5257" xr:uid="{00000000-0005-0000-0000-0000C56F0000}"/>
    <cellStyle name="Normal 3 2 2 2 4 9" xfId="1111" xr:uid="{00000000-0005-0000-0000-0000C66F0000}"/>
    <cellStyle name="Normal 3 2 2 2 4 9 2" xfId="7344" xr:uid="{00000000-0005-0000-0000-0000C76F0000}"/>
    <cellStyle name="Normal 3 2 2 2 4 9 3" xfId="9812" xr:uid="{00000000-0005-0000-0000-0000C86F0000}"/>
    <cellStyle name="Normal 3 2 2 2 4 9 4" xfId="5416" xr:uid="{00000000-0005-0000-0000-0000C96F0000}"/>
    <cellStyle name="Normal 3 2 2 2 5" xfId="223" xr:uid="{00000000-0005-0000-0000-0000CA6F0000}"/>
    <cellStyle name="Normal 3 2 2 2 5 10" xfId="1463" xr:uid="{00000000-0005-0000-0000-0000CB6F0000}"/>
    <cellStyle name="Normal 3 2 2 2 5 10 2" xfId="7346" xr:uid="{00000000-0005-0000-0000-0000CC6F0000}"/>
    <cellStyle name="Normal 3 2 2 2 5 10 3" xfId="9814" xr:uid="{00000000-0005-0000-0000-0000CD6F0000}"/>
    <cellStyle name="Normal 3 2 2 2 5 10 4" xfId="5641" xr:uid="{00000000-0005-0000-0000-0000CE6F0000}"/>
    <cellStyle name="Normal 3 2 2 2 5 11" xfId="1637" xr:uid="{00000000-0005-0000-0000-0000CF6F0000}"/>
    <cellStyle name="Normal 3 2 2 2 5 11 2" xfId="7347" xr:uid="{00000000-0005-0000-0000-0000D06F0000}"/>
    <cellStyle name="Normal 3 2 2 2 5 11 3" xfId="9815" xr:uid="{00000000-0005-0000-0000-0000D16F0000}"/>
    <cellStyle name="Normal 3 2 2 2 5 11 4" xfId="5815" xr:uid="{00000000-0005-0000-0000-0000D26F0000}"/>
    <cellStyle name="Normal 3 2 2 2 5 12" xfId="1811" xr:uid="{00000000-0005-0000-0000-0000D36F0000}"/>
    <cellStyle name="Normal 3 2 2 2 5 12 2" xfId="7348" xr:uid="{00000000-0005-0000-0000-0000D46F0000}"/>
    <cellStyle name="Normal 3 2 2 2 5 12 3" xfId="9816" xr:uid="{00000000-0005-0000-0000-0000D56F0000}"/>
    <cellStyle name="Normal 3 2 2 2 5 12 4" xfId="5989" xr:uid="{00000000-0005-0000-0000-0000D66F0000}"/>
    <cellStyle name="Normal 3 2 2 2 5 13" xfId="1985" xr:uid="{00000000-0005-0000-0000-0000D76F0000}"/>
    <cellStyle name="Normal 3 2 2 2 5 13 2" xfId="7349" xr:uid="{00000000-0005-0000-0000-0000D86F0000}"/>
    <cellStyle name="Normal 3 2 2 2 5 13 3" xfId="9817" xr:uid="{00000000-0005-0000-0000-0000D96F0000}"/>
    <cellStyle name="Normal 3 2 2 2 5 13 4" xfId="6163" xr:uid="{00000000-0005-0000-0000-0000DA6F0000}"/>
    <cellStyle name="Normal 3 2 2 2 5 14" xfId="2161" xr:uid="{00000000-0005-0000-0000-0000DB6F0000}"/>
    <cellStyle name="Normal 3 2 2 2 5 14 2" xfId="7350" xr:uid="{00000000-0005-0000-0000-0000DC6F0000}"/>
    <cellStyle name="Normal 3 2 2 2 5 14 3" xfId="9818" xr:uid="{00000000-0005-0000-0000-0000DD6F0000}"/>
    <cellStyle name="Normal 3 2 2 2 5 14 4" xfId="6337" xr:uid="{00000000-0005-0000-0000-0000DE6F0000}"/>
    <cellStyle name="Normal 3 2 2 2 5 15" xfId="2335" xr:uid="{00000000-0005-0000-0000-0000DF6F0000}"/>
    <cellStyle name="Normal 3 2 2 2 5 15 2" xfId="7351" xr:uid="{00000000-0005-0000-0000-0000E06F0000}"/>
    <cellStyle name="Normal 3 2 2 2 5 15 3" xfId="9819" xr:uid="{00000000-0005-0000-0000-0000E16F0000}"/>
    <cellStyle name="Normal 3 2 2 2 5 15 4" xfId="6515" xr:uid="{00000000-0005-0000-0000-0000E26F0000}"/>
    <cellStyle name="Normal 3 2 2 2 5 16" xfId="2507" xr:uid="{00000000-0005-0000-0000-0000E36F0000}"/>
    <cellStyle name="Normal 3 2 2 2 5 16 2" xfId="7352" xr:uid="{00000000-0005-0000-0000-0000E46F0000}"/>
    <cellStyle name="Normal 3 2 2 2 5 16 3" xfId="9820" xr:uid="{00000000-0005-0000-0000-0000E56F0000}"/>
    <cellStyle name="Normal 3 2 2 2 5 16 4" xfId="6689" xr:uid="{00000000-0005-0000-0000-0000E66F0000}"/>
    <cellStyle name="Normal 3 2 2 2 5 17" xfId="2677" xr:uid="{00000000-0005-0000-0000-0000E76F0000}"/>
    <cellStyle name="Normal 3 2 2 2 5 17 2" xfId="7345" xr:uid="{00000000-0005-0000-0000-0000E86F0000}"/>
    <cellStyle name="Normal 3 2 2 2 5 18" xfId="2847" xr:uid="{00000000-0005-0000-0000-0000E96F0000}"/>
    <cellStyle name="Normal 3 2 2 2 5 18 2" xfId="9813" xr:uid="{00000000-0005-0000-0000-0000EA6F0000}"/>
    <cellStyle name="Normal 3 2 2 2 5 19" xfId="3018" xr:uid="{00000000-0005-0000-0000-0000EB6F0000}"/>
    <cellStyle name="Normal 3 2 2 2 5 19 2" xfId="11801" xr:uid="{00000000-0005-0000-0000-0000EC6F0000}"/>
    <cellStyle name="Normal 3 2 2 2 5 2" xfId="224" xr:uid="{00000000-0005-0000-0000-0000ED6F0000}"/>
    <cellStyle name="Normal 3 2 2 2 5 2 10" xfId="1638" xr:uid="{00000000-0005-0000-0000-0000EE6F0000}"/>
    <cellStyle name="Normal 3 2 2 2 5 2 10 2" xfId="7354" xr:uid="{00000000-0005-0000-0000-0000EF6F0000}"/>
    <cellStyle name="Normal 3 2 2 2 5 2 10 3" xfId="9822" xr:uid="{00000000-0005-0000-0000-0000F06F0000}"/>
    <cellStyle name="Normal 3 2 2 2 5 2 10 4" xfId="5816" xr:uid="{00000000-0005-0000-0000-0000F16F0000}"/>
    <cellStyle name="Normal 3 2 2 2 5 2 11" xfId="1812" xr:uid="{00000000-0005-0000-0000-0000F26F0000}"/>
    <cellStyle name="Normal 3 2 2 2 5 2 11 2" xfId="7355" xr:uid="{00000000-0005-0000-0000-0000F36F0000}"/>
    <cellStyle name="Normal 3 2 2 2 5 2 11 3" xfId="9823" xr:uid="{00000000-0005-0000-0000-0000F46F0000}"/>
    <cellStyle name="Normal 3 2 2 2 5 2 11 4" xfId="5990" xr:uid="{00000000-0005-0000-0000-0000F56F0000}"/>
    <cellStyle name="Normal 3 2 2 2 5 2 12" xfId="1986" xr:uid="{00000000-0005-0000-0000-0000F66F0000}"/>
    <cellStyle name="Normal 3 2 2 2 5 2 12 2" xfId="7356" xr:uid="{00000000-0005-0000-0000-0000F76F0000}"/>
    <cellStyle name="Normal 3 2 2 2 5 2 12 3" xfId="9824" xr:uid="{00000000-0005-0000-0000-0000F86F0000}"/>
    <cellStyle name="Normal 3 2 2 2 5 2 12 4" xfId="6164" xr:uid="{00000000-0005-0000-0000-0000F96F0000}"/>
    <cellStyle name="Normal 3 2 2 2 5 2 13" xfId="2162" xr:uid="{00000000-0005-0000-0000-0000FA6F0000}"/>
    <cellStyle name="Normal 3 2 2 2 5 2 13 2" xfId="7357" xr:uid="{00000000-0005-0000-0000-0000FB6F0000}"/>
    <cellStyle name="Normal 3 2 2 2 5 2 13 3" xfId="9825" xr:uid="{00000000-0005-0000-0000-0000FC6F0000}"/>
    <cellStyle name="Normal 3 2 2 2 5 2 13 4" xfId="6338" xr:uid="{00000000-0005-0000-0000-0000FD6F0000}"/>
    <cellStyle name="Normal 3 2 2 2 5 2 14" xfId="2336" xr:uid="{00000000-0005-0000-0000-0000FE6F0000}"/>
    <cellStyle name="Normal 3 2 2 2 5 2 14 2" xfId="7358" xr:uid="{00000000-0005-0000-0000-0000FF6F0000}"/>
    <cellStyle name="Normal 3 2 2 2 5 2 14 3" xfId="9826" xr:uid="{00000000-0005-0000-0000-000000700000}"/>
    <cellStyle name="Normal 3 2 2 2 5 2 14 4" xfId="6516" xr:uid="{00000000-0005-0000-0000-000001700000}"/>
    <cellStyle name="Normal 3 2 2 2 5 2 15" xfId="2508" xr:uid="{00000000-0005-0000-0000-000002700000}"/>
    <cellStyle name="Normal 3 2 2 2 5 2 15 2" xfId="7359" xr:uid="{00000000-0005-0000-0000-000003700000}"/>
    <cellStyle name="Normal 3 2 2 2 5 2 15 3" xfId="9827" xr:uid="{00000000-0005-0000-0000-000004700000}"/>
    <cellStyle name="Normal 3 2 2 2 5 2 15 4" xfId="6690" xr:uid="{00000000-0005-0000-0000-000005700000}"/>
    <cellStyle name="Normal 3 2 2 2 5 2 16" xfId="2678" xr:uid="{00000000-0005-0000-0000-000006700000}"/>
    <cellStyle name="Normal 3 2 2 2 5 2 16 2" xfId="7353" xr:uid="{00000000-0005-0000-0000-000007700000}"/>
    <cellStyle name="Normal 3 2 2 2 5 2 17" xfId="2848" xr:uid="{00000000-0005-0000-0000-000008700000}"/>
    <cellStyle name="Normal 3 2 2 2 5 2 17 2" xfId="9821" xr:uid="{00000000-0005-0000-0000-000009700000}"/>
    <cellStyle name="Normal 3 2 2 2 5 2 18" xfId="3019" xr:uid="{00000000-0005-0000-0000-00000A700000}"/>
    <cellStyle name="Normal 3 2 2 2 5 2 18 2" xfId="11802" xr:uid="{00000000-0005-0000-0000-00000B700000}"/>
    <cellStyle name="Normal 3 2 2 2 5 2 19" xfId="3227" xr:uid="{00000000-0005-0000-0000-00000C700000}"/>
    <cellStyle name="Normal 3 2 2 2 5 2 2" xfId="225" xr:uid="{00000000-0005-0000-0000-00000D700000}"/>
    <cellStyle name="Normal 3 2 2 2 5 2 2 10" xfId="1813" xr:uid="{00000000-0005-0000-0000-00000E700000}"/>
    <cellStyle name="Normal 3 2 2 2 5 2 2 10 2" xfId="7361" xr:uid="{00000000-0005-0000-0000-00000F700000}"/>
    <cellStyle name="Normal 3 2 2 2 5 2 2 10 3" xfId="9829" xr:uid="{00000000-0005-0000-0000-000010700000}"/>
    <cellStyle name="Normal 3 2 2 2 5 2 2 10 4" xfId="5991" xr:uid="{00000000-0005-0000-0000-000011700000}"/>
    <cellStyle name="Normal 3 2 2 2 5 2 2 11" xfId="1987" xr:uid="{00000000-0005-0000-0000-000012700000}"/>
    <cellStyle name="Normal 3 2 2 2 5 2 2 11 2" xfId="7362" xr:uid="{00000000-0005-0000-0000-000013700000}"/>
    <cellStyle name="Normal 3 2 2 2 5 2 2 11 3" xfId="9830" xr:uid="{00000000-0005-0000-0000-000014700000}"/>
    <cellStyle name="Normal 3 2 2 2 5 2 2 11 4" xfId="6165" xr:uid="{00000000-0005-0000-0000-000015700000}"/>
    <cellStyle name="Normal 3 2 2 2 5 2 2 12" xfId="2163" xr:uid="{00000000-0005-0000-0000-000016700000}"/>
    <cellStyle name="Normal 3 2 2 2 5 2 2 12 2" xfId="7363" xr:uid="{00000000-0005-0000-0000-000017700000}"/>
    <cellStyle name="Normal 3 2 2 2 5 2 2 12 3" xfId="9831" xr:uid="{00000000-0005-0000-0000-000018700000}"/>
    <cellStyle name="Normal 3 2 2 2 5 2 2 12 4" xfId="6339" xr:uid="{00000000-0005-0000-0000-000019700000}"/>
    <cellStyle name="Normal 3 2 2 2 5 2 2 13" xfId="2337" xr:uid="{00000000-0005-0000-0000-00001A700000}"/>
    <cellStyle name="Normal 3 2 2 2 5 2 2 13 2" xfId="7364" xr:uid="{00000000-0005-0000-0000-00001B700000}"/>
    <cellStyle name="Normal 3 2 2 2 5 2 2 13 3" xfId="9832" xr:uid="{00000000-0005-0000-0000-00001C700000}"/>
    <cellStyle name="Normal 3 2 2 2 5 2 2 13 4" xfId="6517" xr:uid="{00000000-0005-0000-0000-00001D700000}"/>
    <cellStyle name="Normal 3 2 2 2 5 2 2 14" xfId="2509" xr:uid="{00000000-0005-0000-0000-00001E700000}"/>
    <cellStyle name="Normal 3 2 2 2 5 2 2 14 2" xfId="7365" xr:uid="{00000000-0005-0000-0000-00001F700000}"/>
    <cellStyle name="Normal 3 2 2 2 5 2 2 14 3" xfId="9833" xr:uid="{00000000-0005-0000-0000-000020700000}"/>
    <cellStyle name="Normal 3 2 2 2 5 2 2 14 4" xfId="6691" xr:uid="{00000000-0005-0000-0000-000021700000}"/>
    <cellStyle name="Normal 3 2 2 2 5 2 2 15" xfId="2679" xr:uid="{00000000-0005-0000-0000-000022700000}"/>
    <cellStyle name="Normal 3 2 2 2 5 2 2 15 2" xfId="7360" xr:uid="{00000000-0005-0000-0000-000023700000}"/>
    <cellStyle name="Normal 3 2 2 2 5 2 2 16" xfId="2849" xr:uid="{00000000-0005-0000-0000-000024700000}"/>
    <cellStyle name="Normal 3 2 2 2 5 2 2 16 2" xfId="9828" xr:uid="{00000000-0005-0000-0000-000025700000}"/>
    <cellStyle name="Normal 3 2 2 2 5 2 2 17" xfId="3020" xr:uid="{00000000-0005-0000-0000-000026700000}"/>
    <cellStyle name="Normal 3 2 2 2 5 2 2 17 2" xfId="11803" xr:uid="{00000000-0005-0000-0000-000027700000}"/>
    <cellStyle name="Normal 3 2 2 2 5 2 2 18" xfId="3228" xr:uid="{00000000-0005-0000-0000-000028700000}"/>
    <cellStyle name="Normal 3 2 2 2 5 2 2 19" xfId="4097" xr:uid="{00000000-0005-0000-0000-000029700000}"/>
    <cellStyle name="Normal 3 2 2 2 5 2 2 2" xfId="418" xr:uid="{00000000-0005-0000-0000-00002A700000}"/>
    <cellStyle name="Normal 3 2 2 2 5 2 2 2 2" xfId="3402" xr:uid="{00000000-0005-0000-0000-00002B700000}"/>
    <cellStyle name="Normal 3 2 2 2 5 2 2 2 2 2" xfId="7366" xr:uid="{00000000-0005-0000-0000-00002C700000}"/>
    <cellStyle name="Normal 3 2 2 2 5 2 2 2 3" xfId="9834" xr:uid="{00000000-0005-0000-0000-00002D700000}"/>
    <cellStyle name="Normal 3 2 2 2 5 2 2 2 4" xfId="4524" xr:uid="{00000000-0005-0000-0000-00002E700000}"/>
    <cellStyle name="Normal 3 2 2 2 5 2 2 20" xfId="4269" xr:uid="{00000000-0005-0000-0000-00002F700000}"/>
    <cellStyle name="Normal 3 2 2 2 5 2 2 3" xfId="592" xr:uid="{00000000-0005-0000-0000-000030700000}"/>
    <cellStyle name="Normal 3 2 2 2 5 2 2 3 2" xfId="3576" xr:uid="{00000000-0005-0000-0000-000031700000}"/>
    <cellStyle name="Normal 3 2 2 2 5 2 2 3 2 2" xfId="7367" xr:uid="{00000000-0005-0000-0000-000032700000}"/>
    <cellStyle name="Normal 3 2 2 2 5 2 2 3 3" xfId="9835" xr:uid="{00000000-0005-0000-0000-000033700000}"/>
    <cellStyle name="Normal 3 2 2 2 5 2 2 3 4" xfId="4741" xr:uid="{00000000-0005-0000-0000-000034700000}"/>
    <cellStyle name="Normal 3 2 2 2 5 2 2 4" xfId="766" xr:uid="{00000000-0005-0000-0000-000035700000}"/>
    <cellStyle name="Normal 3 2 2 2 5 2 2 4 2" xfId="3750" xr:uid="{00000000-0005-0000-0000-000036700000}"/>
    <cellStyle name="Normal 3 2 2 2 5 2 2 4 2 2" xfId="7368" xr:uid="{00000000-0005-0000-0000-000037700000}"/>
    <cellStyle name="Normal 3 2 2 2 5 2 2 4 3" xfId="9836" xr:uid="{00000000-0005-0000-0000-000038700000}"/>
    <cellStyle name="Normal 3 2 2 2 5 2 2 4 4" xfId="4915" xr:uid="{00000000-0005-0000-0000-000039700000}"/>
    <cellStyle name="Normal 3 2 2 2 5 2 2 5" xfId="941" xr:uid="{00000000-0005-0000-0000-00003A700000}"/>
    <cellStyle name="Normal 3 2 2 2 5 2 2 5 2" xfId="3925" xr:uid="{00000000-0005-0000-0000-00003B700000}"/>
    <cellStyle name="Normal 3 2 2 2 5 2 2 5 2 2" xfId="7369" xr:uid="{00000000-0005-0000-0000-00003C700000}"/>
    <cellStyle name="Normal 3 2 2 2 5 2 2 5 3" xfId="9837" xr:uid="{00000000-0005-0000-0000-00003D700000}"/>
    <cellStyle name="Normal 3 2 2 2 5 2 2 5 4" xfId="5089" xr:uid="{00000000-0005-0000-0000-00003E700000}"/>
    <cellStyle name="Normal 3 2 2 2 5 2 2 6" xfId="1117" xr:uid="{00000000-0005-0000-0000-00003F700000}"/>
    <cellStyle name="Normal 3 2 2 2 5 2 2 6 2" xfId="7370" xr:uid="{00000000-0005-0000-0000-000040700000}"/>
    <cellStyle name="Normal 3 2 2 2 5 2 2 6 3" xfId="9838" xr:uid="{00000000-0005-0000-0000-000041700000}"/>
    <cellStyle name="Normal 3 2 2 2 5 2 2 6 4" xfId="5263" xr:uid="{00000000-0005-0000-0000-000042700000}"/>
    <cellStyle name="Normal 3 2 2 2 5 2 2 7" xfId="1291" xr:uid="{00000000-0005-0000-0000-000043700000}"/>
    <cellStyle name="Normal 3 2 2 2 5 2 2 7 2" xfId="7371" xr:uid="{00000000-0005-0000-0000-000044700000}"/>
    <cellStyle name="Normal 3 2 2 2 5 2 2 7 3" xfId="9839" xr:uid="{00000000-0005-0000-0000-000045700000}"/>
    <cellStyle name="Normal 3 2 2 2 5 2 2 7 4" xfId="5469" xr:uid="{00000000-0005-0000-0000-000046700000}"/>
    <cellStyle name="Normal 3 2 2 2 5 2 2 8" xfId="1465" xr:uid="{00000000-0005-0000-0000-000047700000}"/>
    <cellStyle name="Normal 3 2 2 2 5 2 2 8 2" xfId="7372" xr:uid="{00000000-0005-0000-0000-000048700000}"/>
    <cellStyle name="Normal 3 2 2 2 5 2 2 8 3" xfId="9840" xr:uid="{00000000-0005-0000-0000-000049700000}"/>
    <cellStyle name="Normal 3 2 2 2 5 2 2 8 4" xfId="5643" xr:uid="{00000000-0005-0000-0000-00004A700000}"/>
    <cellStyle name="Normal 3 2 2 2 5 2 2 9" xfId="1639" xr:uid="{00000000-0005-0000-0000-00004B700000}"/>
    <cellStyle name="Normal 3 2 2 2 5 2 2 9 2" xfId="7373" xr:uid="{00000000-0005-0000-0000-00004C700000}"/>
    <cellStyle name="Normal 3 2 2 2 5 2 2 9 3" xfId="9841" xr:uid="{00000000-0005-0000-0000-00004D700000}"/>
    <cellStyle name="Normal 3 2 2 2 5 2 2 9 4" xfId="5817" xr:uid="{00000000-0005-0000-0000-00004E700000}"/>
    <cellStyle name="Normal 3 2 2 2 5 2 20" xfId="4096" xr:uid="{00000000-0005-0000-0000-00004F700000}"/>
    <cellStyle name="Normal 3 2 2 2 5 2 21" xfId="4268" xr:uid="{00000000-0005-0000-0000-000050700000}"/>
    <cellStyle name="Normal 3 2 2 2 5 2 3" xfId="417" xr:uid="{00000000-0005-0000-0000-000051700000}"/>
    <cellStyle name="Normal 3 2 2 2 5 2 3 2" xfId="3401" xr:uid="{00000000-0005-0000-0000-000052700000}"/>
    <cellStyle name="Normal 3 2 2 2 5 2 3 2 2" xfId="7374" xr:uid="{00000000-0005-0000-0000-000053700000}"/>
    <cellStyle name="Normal 3 2 2 2 5 2 3 3" xfId="9842" xr:uid="{00000000-0005-0000-0000-000054700000}"/>
    <cellStyle name="Normal 3 2 2 2 5 2 3 4" xfId="4523" xr:uid="{00000000-0005-0000-0000-000055700000}"/>
    <cellStyle name="Normal 3 2 2 2 5 2 4" xfId="591" xr:uid="{00000000-0005-0000-0000-000056700000}"/>
    <cellStyle name="Normal 3 2 2 2 5 2 4 2" xfId="3575" xr:uid="{00000000-0005-0000-0000-000057700000}"/>
    <cellStyle name="Normal 3 2 2 2 5 2 4 2 2" xfId="7375" xr:uid="{00000000-0005-0000-0000-000058700000}"/>
    <cellStyle name="Normal 3 2 2 2 5 2 4 3" xfId="9843" xr:uid="{00000000-0005-0000-0000-000059700000}"/>
    <cellStyle name="Normal 3 2 2 2 5 2 4 4" xfId="4740" xr:uid="{00000000-0005-0000-0000-00005A700000}"/>
    <cellStyle name="Normal 3 2 2 2 5 2 5" xfId="765" xr:uid="{00000000-0005-0000-0000-00005B700000}"/>
    <cellStyle name="Normal 3 2 2 2 5 2 5 2" xfId="3749" xr:uid="{00000000-0005-0000-0000-00005C700000}"/>
    <cellStyle name="Normal 3 2 2 2 5 2 5 2 2" xfId="7376" xr:uid="{00000000-0005-0000-0000-00005D700000}"/>
    <cellStyle name="Normal 3 2 2 2 5 2 5 3" xfId="9844" xr:uid="{00000000-0005-0000-0000-00005E700000}"/>
    <cellStyle name="Normal 3 2 2 2 5 2 5 4" xfId="4914" xr:uid="{00000000-0005-0000-0000-00005F700000}"/>
    <cellStyle name="Normal 3 2 2 2 5 2 6" xfId="940" xr:uid="{00000000-0005-0000-0000-000060700000}"/>
    <cellStyle name="Normal 3 2 2 2 5 2 6 2" xfId="3924" xr:uid="{00000000-0005-0000-0000-000061700000}"/>
    <cellStyle name="Normal 3 2 2 2 5 2 6 2 2" xfId="7377" xr:uid="{00000000-0005-0000-0000-000062700000}"/>
    <cellStyle name="Normal 3 2 2 2 5 2 6 3" xfId="9845" xr:uid="{00000000-0005-0000-0000-000063700000}"/>
    <cellStyle name="Normal 3 2 2 2 5 2 6 4" xfId="5088" xr:uid="{00000000-0005-0000-0000-000064700000}"/>
    <cellStyle name="Normal 3 2 2 2 5 2 7" xfId="1116" xr:uid="{00000000-0005-0000-0000-000065700000}"/>
    <cellStyle name="Normal 3 2 2 2 5 2 7 2" xfId="7378" xr:uid="{00000000-0005-0000-0000-000066700000}"/>
    <cellStyle name="Normal 3 2 2 2 5 2 7 3" xfId="9846" xr:uid="{00000000-0005-0000-0000-000067700000}"/>
    <cellStyle name="Normal 3 2 2 2 5 2 7 4" xfId="5262" xr:uid="{00000000-0005-0000-0000-000068700000}"/>
    <cellStyle name="Normal 3 2 2 2 5 2 8" xfId="1290" xr:uid="{00000000-0005-0000-0000-000069700000}"/>
    <cellStyle name="Normal 3 2 2 2 5 2 8 2" xfId="7379" xr:uid="{00000000-0005-0000-0000-00006A700000}"/>
    <cellStyle name="Normal 3 2 2 2 5 2 8 3" xfId="9847" xr:uid="{00000000-0005-0000-0000-00006B700000}"/>
    <cellStyle name="Normal 3 2 2 2 5 2 8 4" xfId="5468" xr:uid="{00000000-0005-0000-0000-00006C700000}"/>
    <cellStyle name="Normal 3 2 2 2 5 2 9" xfId="1464" xr:uid="{00000000-0005-0000-0000-00006D700000}"/>
    <cellStyle name="Normal 3 2 2 2 5 2 9 2" xfId="7380" xr:uid="{00000000-0005-0000-0000-00006E700000}"/>
    <cellStyle name="Normal 3 2 2 2 5 2 9 3" xfId="9848" xr:uid="{00000000-0005-0000-0000-00006F700000}"/>
    <cellStyle name="Normal 3 2 2 2 5 2 9 4" xfId="5642" xr:uid="{00000000-0005-0000-0000-000070700000}"/>
    <cellStyle name="Normal 3 2 2 2 5 20" xfId="3226" xr:uid="{00000000-0005-0000-0000-000071700000}"/>
    <cellStyle name="Normal 3 2 2 2 5 21" xfId="4095" xr:uid="{00000000-0005-0000-0000-000072700000}"/>
    <cellStyle name="Normal 3 2 2 2 5 22" xfId="4267" xr:uid="{00000000-0005-0000-0000-000073700000}"/>
    <cellStyle name="Normal 3 2 2 2 5 3" xfId="226" xr:uid="{00000000-0005-0000-0000-000074700000}"/>
    <cellStyle name="Normal 3 2 2 2 5 3 10" xfId="1814" xr:uid="{00000000-0005-0000-0000-000075700000}"/>
    <cellStyle name="Normal 3 2 2 2 5 3 10 2" xfId="7382" xr:uid="{00000000-0005-0000-0000-000076700000}"/>
    <cellStyle name="Normal 3 2 2 2 5 3 10 3" xfId="9850" xr:uid="{00000000-0005-0000-0000-000077700000}"/>
    <cellStyle name="Normal 3 2 2 2 5 3 10 4" xfId="5992" xr:uid="{00000000-0005-0000-0000-000078700000}"/>
    <cellStyle name="Normal 3 2 2 2 5 3 11" xfId="1988" xr:uid="{00000000-0005-0000-0000-000079700000}"/>
    <cellStyle name="Normal 3 2 2 2 5 3 11 2" xfId="7383" xr:uid="{00000000-0005-0000-0000-00007A700000}"/>
    <cellStyle name="Normal 3 2 2 2 5 3 11 3" xfId="9851" xr:uid="{00000000-0005-0000-0000-00007B700000}"/>
    <cellStyle name="Normal 3 2 2 2 5 3 11 4" xfId="6166" xr:uid="{00000000-0005-0000-0000-00007C700000}"/>
    <cellStyle name="Normal 3 2 2 2 5 3 12" xfId="2164" xr:uid="{00000000-0005-0000-0000-00007D700000}"/>
    <cellStyle name="Normal 3 2 2 2 5 3 12 2" xfId="7384" xr:uid="{00000000-0005-0000-0000-00007E700000}"/>
    <cellStyle name="Normal 3 2 2 2 5 3 12 3" xfId="9852" xr:uid="{00000000-0005-0000-0000-00007F700000}"/>
    <cellStyle name="Normal 3 2 2 2 5 3 12 4" xfId="6340" xr:uid="{00000000-0005-0000-0000-000080700000}"/>
    <cellStyle name="Normal 3 2 2 2 5 3 13" xfId="2338" xr:uid="{00000000-0005-0000-0000-000081700000}"/>
    <cellStyle name="Normal 3 2 2 2 5 3 13 2" xfId="7385" xr:uid="{00000000-0005-0000-0000-000082700000}"/>
    <cellStyle name="Normal 3 2 2 2 5 3 13 3" xfId="9853" xr:uid="{00000000-0005-0000-0000-000083700000}"/>
    <cellStyle name="Normal 3 2 2 2 5 3 13 4" xfId="6518" xr:uid="{00000000-0005-0000-0000-000084700000}"/>
    <cellStyle name="Normal 3 2 2 2 5 3 14" xfId="2510" xr:uid="{00000000-0005-0000-0000-000085700000}"/>
    <cellStyle name="Normal 3 2 2 2 5 3 14 2" xfId="7386" xr:uid="{00000000-0005-0000-0000-000086700000}"/>
    <cellStyle name="Normal 3 2 2 2 5 3 14 3" xfId="9854" xr:uid="{00000000-0005-0000-0000-000087700000}"/>
    <cellStyle name="Normal 3 2 2 2 5 3 14 4" xfId="6692" xr:uid="{00000000-0005-0000-0000-000088700000}"/>
    <cellStyle name="Normal 3 2 2 2 5 3 15" xfId="2680" xr:uid="{00000000-0005-0000-0000-000089700000}"/>
    <cellStyle name="Normal 3 2 2 2 5 3 15 2" xfId="7381" xr:uid="{00000000-0005-0000-0000-00008A700000}"/>
    <cellStyle name="Normal 3 2 2 2 5 3 16" xfId="2850" xr:uid="{00000000-0005-0000-0000-00008B700000}"/>
    <cellStyle name="Normal 3 2 2 2 5 3 16 2" xfId="9849" xr:uid="{00000000-0005-0000-0000-00008C700000}"/>
    <cellStyle name="Normal 3 2 2 2 5 3 17" xfId="3021" xr:uid="{00000000-0005-0000-0000-00008D700000}"/>
    <cellStyle name="Normal 3 2 2 2 5 3 17 2" xfId="11804" xr:uid="{00000000-0005-0000-0000-00008E700000}"/>
    <cellStyle name="Normal 3 2 2 2 5 3 18" xfId="3229" xr:uid="{00000000-0005-0000-0000-00008F700000}"/>
    <cellStyle name="Normal 3 2 2 2 5 3 19" xfId="4098" xr:uid="{00000000-0005-0000-0000-000090700000}"/>
    <cellStyle name="Normal 3 2 2 2 5 3 2" xfId="419" xr:uid="{00000000-0005-0000-0000-000091700000}"/>
    <cellStyle name="Normal 3 2 2 2 5 3 2 2" xfId="3403" xr:uid="{00000000-0005-0000-0000-000092700000}"/>
    <cellStyle name="Normal 3 2 2 2 5 3 2 2 2" xfId="7387" xr:uid="{00000000-0005-0000-0000-000093700000}"/>
    <cellStyle name="Normal 3 2 2 2 5 3 2 3" xfId="9855" xr:uid="{00000000-0005-0000-0000-000094700000}"/>
    <cellStyle name="Normal 3 2 2 2 5 3 2 4" xfId="4525" xr:uid="{00000000-0005-0000-0000-000095700000}"/>
    <cellStyle name="Normal 3 2 2 2 5 3 20" xfId="4270" xr:uid="{00000000-0005-0000-0000-000096700000}"/>
    <cellStyle name="Normal 3 2 2 2 5 3 3" xfId="593" xr:uid="{00000000-0005-0000-0000-000097700000}"/>
    <cellStyle name="Normal 3 2 2 2 5 3 3 2" xfId="3577" xr:uid="{00000000-0005-0000-0000-000098700000}"/>
    <cellStyle name="Normal 3 2 2 2 5 3 3 2 2" xfId="7388" xr:uid="{00000000-0005-0000-0000-000099700000}"/>
    <cellStyle name="Normal 3 2 2 2 5 3 3 3" xfId="9856" xr:uid="{00000000-0005-0000-0000-00009A700000}"/>
    <cellStyle name="Normal 3 2 2 2 5 3 3 4" xfId="4742" xr:uid="{00000000-0005-0000-0000-00009B700000}"/>
    <cellStyle name="Normal 3 2 2 2 5 3 4" xfId="767" xr:uid="{00000000-0005-0000-0000-00009C700000}"/>
    <cellStyle name="Normal 3 2 2 2 5 3 4 2" xfId="3751" xr:uid="{00000000-0005-0000-0000-00009D700000}"/>
    <cellStyle name="Normal 3 2 2 2 5 3 4 2 2" xfId="7389" xr:uid="{00000000-0005-0000-0000-00009E700000}"/>
    <cellStyle name="Normal 3 2 2 2 5 3 4 3" xfId="9857" xr:uid="{00000000-0005-0000-0000-00009F700000}"/>
    <cellStyle name="Normal 3 2 2 2 5 3 4 4" xfId="4916" xr:uid="{00000000-0005-0000-0000-0000A0700000}"/>
    <cellStyle name="Normal 3 2 2 2 5 3 5" xfId="942" xr:uid="{00000000-0005-0000-0000-0000A1700000}"/>
    <cellStyle name="Normal 3 2 2 2 5 3 5 2" xfId="3926" xr:uid="{00000000-0005-0000-0000-0000A2700000}"/>
    <cellStyle name="Normal 3 2 2 2 5 3 5 2 2" xfId="7390" xr:uid="{00000000-0005-0000-0000-0000A3700000}"/>
    <cellStyle name="Normal 3 2 2 2 5 3 5 3" xfId="9858" xr:uid="{00000000-0005-0000-0000-0000A4700000}"/>
    <cellStyle name="Normal 3 2 2 2 5 3 5 4" xfId="5090" xr:uid="{00000000-0005-0000-0000-0000A5700000}"/>
    <cellStyle name="Normal 3 2 2 2 5 3 6" xfId="1118" xr:uid="{00000000-0005-0000-0000-0000A6700000}"/>
    <cellStyle name="Normal 3 2 2 2 5 3 6 2" xfId="7391" xr:uid="{00000000-0005-0000-0000-0000A7700000}"/>
    <cellStyle name="Normal 3 2 2 2 5 3 6 3" xfId="9859" xr:uid="{00000000-0005-0000-0000-0000A8700000}"/>
    <cellStyle name="Normal 3 2 2 2 5 3 6 4" xfId="5264" xr:uid="{00000000-0005-0000-0000-0000A9700000}"/>
    <cellStyle name="Normal 3 2 2 2 5 3 7" xfId="1292" xr:uid="{00000000-0005-0000-0000-0000AA700000}"/>
    <cellStyle name="Normal 3 2 2 2 5 3 7 2" xfId="7392" xr:uid="{00000000-0005-0000-0000-0000AB700000}"/>
    <cellStyle name="Normal 3 2 2 2 5 3 7 3" xfId="9860" xr:uid="{00000000-0005-0000-0000-0000AC700000}"/>
    <cellStyle name="Normal 3 2 2 2 5 3 7 4" xfId="5470" xr:uid="{00000000-0005-0000-0000-0000AD700000}"/>
    <cellStyle name="Normal 3 2 2 2 5 3 8" xfId="1466" xr:uid="{00000000-0005-0000-0000-0000AE700000}"/>
    <cellStyle name="Normal 3 2 2 2 5 3 8 2" xfId="7393" xr:uid="{00000000-0005-0000-0000-0000AF700000}"/>
    <cellStyle name="Normal 3 2 2 2 5 3 8 3" xfId="9861" xr:uid="{00000000-0005-0000-0000-0000B0700000}"/>
    <cellStyle name="Normal 3 2 2 2 5 3 8 4" xfId="5644" xr:uid="{00000000-0005-0000-0000-0000B1700000}"/>
    <cellStyle name="Normal 3 2 2 2 5 3 9" xfId="1640" xr:uid="{00000000-0005-0000-0000-0000B2700000}"/>
    <cellStyle name="Normal 3 2 2 2 5 3 9 2" xfId="7394" xr:uid="{00000000-0005-0000-0000-0000B3700000}"/>
    <cellStyle name="Normal 3 2 2 2 5 3 9 3" xfId="9862" xr:uid="{00000000-0005-0000-0000-0000B4700000}"/>
    <cellStyle name="Normal 3 2 2 2 5 3 9 4" xfId="5818" xr:uid="{00000000-0005-0000-0000-0000B5700000}"/>
    <cellStyle name="Normal 3 2 2 2 5 4" xfId="416" xr:uid="{00000000-0005-0000-0000-0000B6700000}"/>
    <cellStyle name="Normal 3 2 2 2 5 4 2" xfId="3400" xr:uid="{00000000-0005-0000-0000-0000B7700000}"/>
    <cellStyle name="Normal 3 2 2 2 5 4 2 2" xfId="7395" xr:uid="{00000000-0005-0000-0000-0000B8700000}"/>
    <cellStyle name="Normal 3 2 2 2 5 4 3" xfId="9863" xr:uid="{00000000-0005-0000-0000-0000B9700000}"/>
    <cellStyle name="Normal 3 2 2 2 5 4 4" xfId="4522" xr:uid="{00000000-0005-0000-0000-0000BA700000}"/>
    <cellStyle name="Normal 3 2 2 2 5 5" xfId="590" xr:uid="{00000000-0005-0000-0000-0000BB700000}"/>
    <cellStyle name="Normal 3 2 2 2 5 5 2" xfId="3574" xr:uid="{00000000-0005-0000-0000-0000BC700000}"/>
    <cellStyle name="Normal 3 2 2 2 5 5 2 2" xfId="7396" xr:uid="{00000000-0005-0000-0000-0000BD700000}"/>
    <cellStyle name="Normal 3 2 2 2 5 5 3" xfId="9864" xr:uid="{00000000-0005-0000-0000-0000BE700000}"/>
    <cellStyle name="Normal 3 2 2 2 5 5 4" xfId="4739" xr:uid="{00000000-0005-0000-0000-0000BF700000}"/>
    <cellStyle name="Normal 3 2 2 2 5 6" xfId="764" xr:uid="{00000000-0005-0000-0000-0000C0700000}"/>
    <cellStyle name="Normal 3 2 2 2 5 6 2" xfId="3748" xr:uid="{00000000-0005-0000-0000-0000C1700000}"/>
    <cellStyle name="Normal 3 2 2 2 5 6 2 2" xfId="7397" xr:uid="{00000000-0005-0000-0000-0000C2700000}"/>
    <cellStyle name="Normal 3 2 2 2 5 6 3" xfId="9865" xr:uid="{00000000-0005-0000-0000-0000C3700000}"/>
    <cellStyle name="Normal 3 2 2 2 5 6 4" xfId="4913" xr:uid="{00000000-0005-0000-0000-0000C4700000}"/>
    <cellStyle name="Normal 3 2 2 2 5 7" xfId="939" xr:uid="{00000000-0005-0000-0000-0000C5700000}"/>
    <cellStyle name="Normal 3 2 2 2 5 7 2" xfId="3923" xr:uid="{00000000-0005-0000-0000-0000C6700000}"/>
    <cellStyle name="Normal 3 2 2 2 5 7 2 2" xfId="7398" xr:uid="{00000000-0005-0000-0000-0000C7700000}"/>
    <cellStyle name="Normal 3 2 2 2 5 7 3" xfId="9866" xr:uid="{00000000-0005-0000-0000-0000C8700000}"/>
    <cellStyle name="Normal 3 2 2 2 5 7 4" xfId="5087" xr:uid="{00000000-0005-0000-0000-0000C9700000}"/>
    <cellStyle name="Normal 3 2 2 2 5 8" xfId="1115" xr:uid="{00000000-0005-0000-0000-0000CA700000}"/>
    <cellStyle name="Normal 3 2 2 2 5 8 2" xfId="7399" xr:uid="{00000000-0005-0000-0000-0000CB700000}"/>
    <cellStyle name="Normal 3 2 2 2 5 8 3" xfId="9867" xr:uid="{00000000-0005-0000-0000-0000CC700000}"/>
    <cellStyle name="Normal 3 2 2 2 5 8 4" xfId="5261" xr:uid="{00000000-0005-0000-0000-0000CD700000}"/>
    <cellStyle name="Normal 3 2 2 2 5 9" xfId="1289" xr:uid="{00000000-0005-0000-0000-0000CE700000}"/>
    <cellStyle name="Normal 3 2 2 2 5 9 2" xfId="7400" xr:uid="{00000000-0005-0000-0000-0000CF700000}"/>
    <cellStyle name="Normal 3 2 2 2 5 9 3" xfId="9868" xr:uid="{00000000-0005-0000-0000-0000D0700000}"/>
    <cellStyle name="Normal 3 2 2 2 5 9 4" xfId="5467" xr:uid="{00000000-0005-0000-0000-0000D1700000}"/>
    <cellStyle name="Normal 3 2 2 2 6" xfId="227" xr:uid="{00000000-0005-0000-0000-0000D2700000}"/>
    <cellStyle name="Normal 3 2 2 2 6 10" xfId="1641" xr:uid="{00000000-0005-0000-0000-0000D3700000}"/>
    <cellStyle name="Normal 3 2 2 2 6 10 2" xfId="7402" xr:uid="{00000000-0005-0000-0000-0000D4700000}"/>
    <cellStyle name="Normal 3 2 2 2 6 10 3" xfId="9870" xr:uid="{00000000-0005-0000-0000-0000D5700000}"/>
    <cellStyle name="Normal 3 2 2 2 6 10 4" xfId="5819" xr:uid="{00000000-0005-0000-0000-0000D6700000}"/>
    <cellStyle name="Normal 3 2 2 2 6 11" xfId="1815" xr:uid="{00000000-0005-0000-0000-0000D7700000}"/>
    <cellStyle name="Normal 3 2 2 2 6 11 2" xfId="7403" xr:uid="{00000000-0005-0000-0000-0000D8700000}"/>
    <cellStyle name="Normal 3 2 2 2 6 11 3" xfId="9871" xr:uid="{00000000-0005-0000-0000-0000D9700000}"/>
    <cellStyle name="Normal 3 2 2 2 6 11 4" xfId="5993" xr:uid="{00000000-0005-0000-0000-0000DA700000}"/>
    <cellStyle name="Normal 3 2 2 2 6 12" xfId="1989" xr:uid="{00000000-0005-0000-0000-0000DB700000}"/>
    <cellStyle name="Normal 3 2 2 2 6 12 2" xfId="7404" xr:uid="{00000000-0005-0000-0000-0000DC700000}"/>
    <cellStyle name="Normal 3 2 2 2 6 12 3" xfId="9872" xr:uid="{00000000-0005-0000-0000-0000DD700000}"/>
    <cellStyle name="Normal 3 2 2 2 6 12 4" xfId="6167" xr:uid="{00000000-0005-0000-0000-0000DE700000}"/>
    <cellStyle name="Normal 3 2 2 2 6 13" xfId="2165" xr:uid="{00000000-0005-0000-0000-0000DF700000}"/>
    <cellStyle name="Normal 3 2 2 2 6 13 2" xfId="7405" xr:uid="{00000000-0005-0000-0000-0000E0700000}"/>
    <cellStyle name="Normal 3 2 2 2 6 13 3" xfId="9873" xr:uid="{00000000-0005-0000-0000-0000E1700000}"/>
    <cellStyle name="Normal 3 2 2 2 6 13 4" xfId="6341" xr:uid="{00000000-0005-0000-0000-0000E2700000}"/>
    <cellStyle name="Normal 3 2 2 2 6 14" xfId="2339" xr:uid="{00000000-0005-0000-0000-0000E3700000}"/>
    <cellStyle name="Normal 3 2 2 2 6 14 2" xfId="7406" xr:uid="{00000000-0005-0000-0000-0000E4700000}"/>
    <cellStyle name="Normal 3 2 2 2 6 14 3" xfId="9874" xr:uid="{00000000-0005-0000-0000-0000E5700000}"/>
    <cellStyle name="Normal 3 2 2 2 6 14 4" xfId="6519" xr:uid="{00000000-0005-0000-0000-0000E6700000}"/>
    <cellStyle name="Normal 3 2 2 2 6 15" xfId="2511" xr:uid="{00000000-0005-0000-0000-0000E7700000}"/>
    <cellStyle name="Normal 3 2 2 2 6 15 2" xfId="7407" xr:uid="{00000000-0005-0000-0000-0000E8700000}"/>
    <cellStyle name="Normal 3 2 2 2 6 15 3" xfId="9875" xr:uid="{00000000-0005-0000-0000-0000E9700000}"/>
    <cellStyle name="Normal 3 2 2 2 6 15 4" xfId="6693" xr:uid="{00000000-0005-0000-0000-0000EA700000}"/>
    <cellStyle name="Normal 3 2 2 2 6 16" xfId="2681" xr:uid="{00000000-0005-0000-0000-0000EB700000}"/>
    <cellStyle name="Normal 3 2 2 2 6 16 2" xfId="7401" xr:uid="{00000000-0005-0000-0000-0000EC700000}"/>
    <cellStyle name="Normal 3 2 2 2 6 17" xfId="2851" xr:uid="{00000000-0005-0000-0000-0000ED700000}"/>
    <cellStyle name="Normal 3 2 2 2 6 17 2" xfId="9869" xr:uid="{00000000-0005-0000-0000-0000EE700000}"/>
    <cellStyle name="Normal 3 2 2 2 6 18" xfId="3022" xr:uid="{00000000-0005-0000-0000-0000EF700000}"/>
    <cellStyle name="Normal 3 2 2 2 6 18 2" xfId="11805" xr:uid="{00000000-0005-0000-0000-0000F0700000}"/>
    <cellStyle name="Normal 3 2 2 2 6 19" xfId="3230" xr:uid="{00000000-0005-0000-0000-0000F1700000}"/>
    <cellStyle name="Normal 3 2 2 2 6 2" xfId="228" xr:uid="{00000000-0005-0000-0000-0000F2700000}"/>
    <cellStyle name="Normal 3 2 2 2 6 2 10" xfId="1816" xr:uid="{00000000-0005-0000-0000-0000F3700000}"/>
    <cellStyle name="Normal 3 2 2 2 6 2 10 2" xfId="7409" xr:uid="{00000000-0005-0000-0000-0000F4700000}"/>
    <cellStyle name="Normal 3 2 2 2 6 2 10 3" xfId="9877" xr:uid="{00000000-0005-0000-0000-0000F5700000}"/>
    <cellStyle name="Normal 3 2 2 2 6 2 10 4" xfId="5994" xr:uid="{00000000-0005-0000-0000-0000F6700000}"/>
    <cellStyle name="Normal 3 2 2 2 6 2 11" xfId="1990" xr:uid="{00000000-0005-0000-0000-0000F7700000}"/>
    <cellStyle name="Normal 3 2 2 2 6 2 11 2" xfId="7410" xr:uid="{00000000-0005-0000-0000-0000F8700000}"/>
    <cellStyle name="Normal 3 2 2 2 6 2 11 3" xfId="9878" xr:uid="{00000000-0005-0000-0000-0000F9700000}"/>
    <cellStyle name="Normal 3 2 2 2 6 2 11 4" xfId="6168" xr:uid="{00000000-0005-0000-0000-0000FA700000}"/>
    <cellStyle name="Normal 3 2 2 2 6 2 12" xfId="2166" xr:uid="{00000000-0005-0000-0000-0000FB700000}"/>
    <cellStyle name="Normal 3 2 2 2 6 2 12 2" xfId="7411" xr:uid="{00000000-0005-0000-0000-0000FC700000}"/>
    <cellStyle name="Normal 3 2 2 2 6 2 12 3" xfId="9879" xr:uid="{00000000-0005-0000-0000-0000FD700000}"/>
    <cellStyle name="Normal 3 2 2 2 6 2 12 4" xfId="6342" xr:uid="{00000000-0005-0000-0000-0000FE700000}"/>
    <cellStyle name="Normal 3 2 2 2 6 2 13" xfId="2340" xr:uid="{00000000-0005-0000-0000-0000FF700000}"/>
    <cellStyle name="Normal 3 2 2 2 6 2 13 2" xfId="7412" xr:uid="{00000000-0005-0000-0000-000000710000}"/>
    <cellStyle name="Normal 3 2 2 2 6 2 13 3" xfId="9880" xr:uid="{00000000-0005-0000-0000-000001710000}"/>
    <cellStyle name="Normal 3 2 2 2 6 2 13 4" xfId="6520" xr:uid="{00000000-0005-0000-0000-000002710000}"/>
    <cellStyle name="Normal 3 2 2 2 6 2 14" xfId="2512" xr:uid="{00000000-0005-0000-0000-000003710000}"/>
    <cellStyle name="Normal 3 2 2 2 6 2 14 2" xfId="7413" xr:uid="{00000000-0005-0000-0000-000004710000}"/>
    <cellStyle name="Normal 3 2 2 2 6 2 14 3" xfId="9881" xr:uid="{00000000-0005-0000-0000-000005710000}"/>
    <cellStyle name="Normal 3 2 2 2 6 2 14 4" xfId="6694" xr:uid="{00000000-0005-0000-0000-000006710000}"/>
    <cellStyle name="Normal 3 2 2 2 6 2 15" xfId="2682" xr:uid="{00000000-0005-0000-0000-000007710000}"/>
    <cellStyle name="Normal 3 2 2 2 6 2 15 2" xfId="7408" xr:uid="{00000000-0005-0000-0000-000008710000}"/>
    <cellStyle name="Normal 3 2 2 2 6 2 16" xfId="2852" xr:uid="{00000000-0005-0000-0000-000009710000}"/>
    <cellStyle name="Normal 3 2 2 2 6 2 16 2" xfId="9876" xr:uid="{00000000-0005-0000-0000-00000A710000}"/>
    <cellStyle name="Normal 3 2 2 2 6 2 17" xfId="3023" xr:uid="{00000000-0005-0000-0000-00000B710000}"/>
    <cellStyle name="Normal 3 2 2 2 6 2 17 2" xfId="11806" xr:uid="{00000000-0005-0000-0000-00000C710000}"/>
    <cellStyle name="Normal 3 2 2 2 6 2 18" xfId="3231" xr:uid="{00000000-0005-0000-0000-00000D710000}"/>
    <cellStyle name="Normal 3 2 2 2 6 2 19" xfId="4100" xr:uid="{00000000-0005-0000-0000-00000E710000}"/>
    <cellStyle name="Normal 3 2 2 2 6 2 2" xfId="421" xr:uid="{00000000-0005-0000-0000-00000F710000}"/>
    <cellStyle name="Normal 3 2 2 2 6 2 2 2" xfId="3405" xr:uid="{00000000-0005-0000-0000-000010710000}"/>
    <cellStyle name="Normal 3 2 2 2 6 2 2 2 2" xfId="7414" xr:uid="{00000000-0005-0000-0000-000011710000}"/>
    <cellStyle name="Normal 3 2 2 2 6 2 2 3" xfId="9882" xr:uid="{00000000-0005-0000-0000-000012710000}"/>
    <cellStyle name="Normal 3 2 2 2 6 2 2 4" xfId="4527" xr:uid="{00000000-0005-0000-0000-000013710000}"/>
    <cellStyle name="Normal 3 2 2 2 6 2 20" xfId="4272" xr:uid="{00000000-0005-0000-0000-000014710000}"/>
    <cellStyle name="Normal 3 2 2 2 6 2 3" xfId="595" xr:uid="{00000000-0005-0000-0000-000015710000}"/>
    <cellStyle name="Normal 3 2 2 2 6 2 3 2" xfId="3579" xr:uid="{00000000-0005-0000-0000-000016710000}"/>
    <cellStyle name="Normal 3 2 2 2 6 2 3 2 2" xfId="7415" xr:uid="{00000000-0005-0000-0000-000017710000}"/>
    <cellStyle name="Normal 3 2 2 2 6 2 3 3" xfId="9883" xr:uid="{00000000-0005-0000-0000-000018710000}"/>
    <cellStyle name="Normal 3 2 2 2 6 2 3 4" xfId="4744" xr:uid="{00000000-0005-0000-0000-000019710000}"/>
    <cellStyle name="Normal 3 2 2 2 6 2 4" xfId="769" xr:uid="{00000000-0005-0000-0000-00001A710000}"/>
    <cellStyle name="Normal 3 2 2 2 6 2 4 2" xfId="3753" xr:uid="{00000000-0005-0000-0000-00001B710000}"/>
    <cellStyle name="Normal 3 2 2 2 6 2 4 2 2" xfId="7416" xr:uid="{00000000-0005-0000-0000-00001C710000}"/>
    <cellStyle name="Normal 3 2 2 2 6 2 4 3" xfId="9884" xr:uid="{00000000-0005-0000-0000-00001D710000}"/>
    <cellStyle name="Normal 3 2 2 2 6 2 4 4" xfId="4918" xr:uid="{00000000-0005-0000-0000-00001E710000}"/>
    <cellStyle name="Normal 3 2 2 2 6 2 5" xfId="944" xr:uid="{00000000-0005-0000-0000-00001F710000}"/>
    <cellStyle name="Normal 3 2 2 2 6 2 5 2" xfId="3928" xr:uid="{00000000-0005-0000-0000-000020710000}"/>
    <cellStyle name="Normal 3 2 2 2 6 2 5 2 2" xfId="7417" xr:uid="{00000000-0005-0000-0000-000021710000}"/>
    <cellStyle name="Normal 3 2 2 2 6 2 5 3" xfId="9885" xr:uid="{00000000-0005-0000-0000-000022710000}"/>
    <cellStyle name="Normal 3 2 2 2 6 2 5 4" xfId="5092" xr:uid="{00000000-0005-0000-0000-000023710000}"/>
    <cellStyle name="Normal 3 2 2 2 6 2 6" xfId="1120" xr:uid="{00000000-0005-0000-0000-000024710000}"/>
    <cellStyle name="Normal 3 2 2 2 6 2 6 2" xfId="7418" xr:uid="{00000000-0005-0000-0000-000025710000}"/>
    <cellStyle name="Normal 3 2 2 2 6 2 6 3" xfId="9886" xr:uid="{00000000-0005-0000-0000-000026710000}"/>
    <cellStyle name="Normal 3 2 2 2 6 2 6 4" xfId="5266" xr:uid="{00000000-0005-0000-0000-000027710000}"/>
    <cellStyle name="Normal 3 2 2 2 6 2 7" xfId="1294" xr:uid="{00000000-0005-0000-0000-000028710000}"/>
    <cellStyle name="Normal 3 2 2 2 6 2 7 2" xfId="7419" xr:uid="{00000000-0005-0000-0000-000029710000}"/>
    <cellStyle name="Normal 3 2 2 2 6 2 7 3" xfId="9887" xr:uid="{00000000-0005-0000-0000-00002A710000}"/>
    <cellStyle name="Normal 3 2 2 2 6 2 7 4" xfId="5472" xr:uid="{00000000-0005-0000-0000-00002B710000}"/>
    <cellStyle name="Normal 3 2 2 2 6 2 8" xfId="1468" xr:uid="{00000000-0005-0000-0000-00002C710000}"/>
    <cellStyle name="Normal 3 2 2 2 6 2 8 2" xfId="7420" xr:uid="{00000000-0005-0000-0000-00002D710000}"/>
    <cellStyle name="Normal 3 2 2 2 6 2 8 3" xfId="9888" xr:uid="{00000000-0005-0000-0000-00002E710000}"/>
    <cellStyle name="Normal 3 2 2 2 6 2 8 4" xfId="5646" xr:uid="{00000000-0005-0000-0000-00002F710000}"/>
    <cellStyle name="Normal 3 2 2 2 6 2 9" xfId="1642" xr:uid="{00000000-0005-0000-0000-000030710000}"/>
    <cellStyle name="Normal 3 2 2 2 6 2 9 2" xfId="7421" xr:uid="{00000000-0005-0000-0000-000031710000}"/>
    <cellStyle name="Normal 3 2 2 2 6 2 9 3" xfId="9889" xr:uid="{00000000-0005-0000-0000-000032710000}"/>
    <cellStyle name="Normal 3 2 2 2 6 2 9 4" xfId="5820" xr:uid="{00000000-0005-0000-0000-000033710000}"/>
    <cellStyle name="Normal 3 2 2 2 6 20" xfId="4099" xr:uid="{00000000-0005-0000-0000-000034710000}"/>
    <cellStyle name="Normal 3 2 2 2 6 21" xfId="4271" xr:uid="{00000000-0005-0000-0000-000035710000}"/>
    <cellStyle name="Normal 3 2 2 2 6 3" xfId="420" xr:uid="{00000000-0005-0000-0000-000036710000}"/>
    <cellStyle name="Normal 3 2 2 2 6 3 2" xfId="3404" xr:uid="{00000000-0005-0000-0000-000037710000}"/>
    <cellStyle name="Normal 3 2 2 2 6 3 2 2" xfId="7422" xr:uid="{00000000-0005-0000-0000-000038710000}"/>
    <cellStyle name="Normal 3 2 2 2 6 3 3" xfId="9890" xr:uid="{00000000-0005-0000-0000-000039710000}"/>
    <cellStyle name="Normal 3 2 2 2 6 3 4" xfId="4526" xr:uid="{00000000-0005-0000-0000-00003A710000}"/>
    <cellStyle name="Normal 3 2 2 2 6 4" xfId="594" xr:uid="{00000000-0005-0000-0000-00003B710000}"/>
    <cellStyle name="Normal 3 2 2 2 6 4 2" xfId="3578" xr:uid="{00000000-0005-0000-0000-00003C710000}"/>
    <cellStyle name="Normal 3 2 2 2 6 4 2 2" xfId="7423" xr:uid="{00000000-0005-0000-0000-00003D710000}"/>
    <cellStyle name="Normal 3 2 2 2 6 4 3" xfId="9891" xr:uid="{00000000-0005-0000-0000-00003E710000}"/>
    <cellStyle name="Normal 3 2 2 2 6 4 4" xfId="4743" xr:uid="{00000000-0005-0000-0000-00003F710000}"/>
    <cellStyle name="Normal 3 2 2 2 6 5" xfId="768" xr:uid="{00000000-0005-0000-0000-000040710000}"/>
    <cellStyle name="Normal 3 2 2 2 6 5 2" xfId="3752" xr:uid="{00000000-0005-0000-0000-000041710000}"/>
    <cellStyle name="Normal 3 2 2 2 6 5 2 2" xfId="7424" xr:uid="{00000000-0005-0000-0000-000042710000}"/>
    <cellStyle name="Normal 3 2 2 2 6 5 3" xfId="9892" xr:uid="{00000000-0005-0000-0000-000043710000}"/>
    <cellStyle name="Normal 3 2 2 2 6 5 4" xfId="4917" xr:uid="{00000000-0005-0000-0000-000044710000}"/>
    <cellStyle name="Normal 3 2 2 2 6 6" xfId="943" xr:uid="{00000000-0005-0000-0000-000045710000}"/>
    <cellStyle name="Normal 3 2 2 2 6 6 2" xfId="3927" xr:uid="{00000000-0005-0000-0000-000046710000}"/>
    <cellStyle name="Normal 3 2 2 2 6 6 2 2" xfId="7425" xr:uid="{00000000-0005-0000-0000-000047710000}"/>
    <cellStyle name="Normal 3 2 2 2 6 6 3" xfId="9893" xr:uid="{00000000-0005-0000-0000-000048710000}"/>
    <cellStyle name="Normal 3 2 2 2 6 6 4" xfId="5091" xr:uid="{00000000-0005-0000-0000-000049710000}"/>
    <cellStyle name="Normal 3 2 2 2 6 7" xfId="1119" xr:uid="{00000000-0005-0000-0000-00004A710000}"/>
    <cellStyle name="Normal 3 2 2 2 6 7 2" xfId="7426" xr:uid="{00000000-0005-0000-0000-00004B710000}"/>
    <cellStyle name="Normal 3 2 2 2 6 7 3" xfId="9894" xr:uid="{00000000-0005-0000-0000-00004C710000}"/>
    <cellStyle name="Normal 3 2 2 2 6 7 4" xfId="5265" xr:uid="{00000000-0005-0000-0000-00004D710000}"/>
    <cellStyle name="Normal 3 2 2 2 6 8" xfId="1293" xr:uid="{00000000-0005-0000-0000-00004E710000}"/>
    <cellStyle name="Normal 3 2 2 2 6 8 2" xfId="7427" xr:uid="{00000000-0005-0000-0000-00004F710000}"/>
    <cellStyle name="Normal 3 2 2 2 6 8 3" xfId="9895" xr:uid="{00000000-0005-0000-0000-000050710000}"/>
    <cellStyle name="Normal 3 2 2 2 6 8 4" xfId="5471" xr:uid="{00000000-0005-0000-0000-000051710000}"/>
    <cellStyle name="Normal 3 2 2 2 6 9" xfId="1467" xr:uid="{00000000-0005-0000-0000-000052710000}"/>
    <cellStyle name="Normal 3 2 2 2 6 9 2" xfId="7428" xr:uid="{00000000-0005-0000-0000-000053710000}"/>
    <cellStyle name="Normal 3 2 2 2 6 9 3" xfId="9896" xr:uid="{00000000-0005-0000-0000-000054710000}"/>
    <cellStyle name="Normal 3 2 2 2 6 9 4" xfId="5645" xr:uid="{00000000-0005-0000-0000-000055710000}"/>
    <cellStyle name="Normal 3 2 2 2 7" xfId="229" xr:uid="{00000000-0005-0000-0000-000056710000}"/>
    <cellStyle name="Normal 3 2 2 2 7 10" xfId="1817" xr:uid="{00000000-0005-0000-0000-000057710000}"/>
    <cellStyle name="Normal 3 2 2 2 7 10 2" xfId="7430" xr:uid="{00000000-0005-0000-0000-000058710000}"/>
    <cellStyle name="Normal 3 2 2 2 7 10 3" xfId="9898" xr:uid="{00000000-0005-0000-0000-000059710000}"/>
    <cellStyle name="Normal 3 2 2 2 7 10 4" xfId="5995" xr:uid="{00000000-0005-0000-0000-00005A710000}"/>
    <cellStyle name="Normal 3 2 2 2 7 11" xfId="1991" xr:uid="{00000000-0005-0000-0000-00005B710000}"/>
    <cellStyle name="Normal 3 2 2 2 7 11 2" xfId="7431" xr:uid="{00000000-0005-0000-0000-00005C710000}"/>
    <cellStyle name="Normal 3 2 2 2 7 11 3" xfId="9899" xr:uid="{00000000-0005-0000-0000-00005D710000}"/>
    <cellStyle name="Normal 3 2 2 2 7 11 4" xfId="6169" xr:uid="{00000000-0005-0000-0000-00005E710000}"/>
    <cellStyle name="Normal 3 2 2 2 7 12" xfId="2167" xr:uid="{00000000-0005-0000-0000-00005F710000}"/>
    <cellStyle name="Normal 3 2 2 2 7 12 2" xfId="7432" xr:uid="{00000000-0005-0000-0000-000060710000}"/>
    <cellStyle name="Normal 3 2 2 2 7 12 3" xfId="9900" xr:uid="{00000000-0005-0000-0000-000061710000}"/>
    <cellStyle name="Normal 3 2 2 2 7 12 4" xfId="6343" xr:uid="{00000000-0005-0000-0000-000062710000}"/>
    <cellStyle name="Normal 3 2 2 2 7 13" xfId="2341" xr:uid="{00000000-0005-0000-0000-000063710000}"/>
    <cellStyle name="Normal 3 2 2 2 7 13 2" xfId="7433" xr:uid="{00000000-0005-0000-0000-000064710000}"/>
    <cellStyle name="Normal 3 2 2 2 7 13 3" xfId="9901" xr:uid="{00000000-0005-0000-0000-000065710000}"/>
    <cellStyle name="Normal 3 2 2 2 7 13 4" xfId="6521" xr:uid="{00000000-0005-0000-0000-000066710000}"/>
    <cellStyle name="Normal 3 2 2 2 7 14" xfId="2513" xr:uid="{00000000-0005-0000-0000-000067710000}"/>
    <cellStyle name="Normal 3 2 2 2 7 14 2" xfId="7434" xr:uid="{00000000-0005-0000-0000-000068710000}"/>
    <cellStyle name="Normal 3 2 2 2 7 14 3" xfId="9902" xr:uid="{00000000-0005-0000-0000-000069710000}"/>
    <cellStyle name="Normal 3 2 2 2 7 14 4" xfId="6695" xr:uid="{00000000-0005-0000-0000-00006A710000}"/>
    <cellStyle name="Normal 3 2 2 2 7 15" xfId="2683" xr:uid="{00000000-0005-0000-0000-00006B710000}"/>
    <cellStyle name="Normal 3 2 2 2 7 15 2" xfId="7429" xr:uid="{00000000-0005-0000-0000-00006C710000}"/>
    <cellStyle name="Normal 3 2 2 2 7 16" xfId="2853" xr:uid="{00000000-0005-0000-0000-00006D710000}"/>
    <cellStyle name="Normal 3 2 2 2 7 16 2" xfId="9897" xr:uid="{00000000-0005-0000-0000-00006E710000}"/>
    <cellStyle name="Normal 3 2 2 2 7 17" xfId="3024" xr:uid="{00000000-0005-0000-0000-00006F710000}"/>
    <cellStyle name="Normal 3 2 2 2 7 17 2" xfId="11807" xr:uid="{00000000-0005-0000-0000-000070710000}"/>
    <cellStyle name="Normal 3 2 2 2 7 18" xfId="3232" xr:uid="{00000000-0005-0000-0000-000071710000}"/>
    <cellStyle name="Normal 3 2 2 2 7 19" xfId="4101" xr:uid="{00000000-0005-0000-0000-000072710000}"/>
    <cellStyle name="Normal 3 2 2 2 7 2" xfId="422" xr:uid="{00000000-0005-0000-0000-000073710000}"/>
    <cellStyle name="Normal 3 2 2 2 7 2 2" xfId="3406" xr:uid="{00000000-0005-0000-0000-000074710000}"/>
    <cellStyle name="Normal 3 2 2 2 7 2 2 2" xfId="7435" xr:uid="{00000000-0005-0000-0000-000075710000}"/>
    <cellStyle name="Normal 3 2 2 2 7 2 3" xfId="9903" xr:uid="{00000000-0005-0000-0000-000076710000}"/>
    <cellStyle name="Normal 3 2 2 2 7 2 4" xfId="4528" xr:uid="{00000000-0005-0000-0000-000077710000}"/>
    <cellStyle name="Normal 3 2 2 2 7 20" xfId="4273" xr:uid="{00000000-0005-0000-0000-000078710000}"/>
    <cellStyle name="Normal 3 2 2 2 7 3" xfId="596" xr:uid="{00000000-0005-0000-0000-000079710000}"/>
    <cellStyle name="Normal 3 2 2 2 7 3 2" xfId="3580" xr:uid="{00000000-0005-0000-0000-00007A710000}"/>
    <cellStyle name="Normal 3 2 2 2 7 3 2 2" xfId="7436" xr:uid="{00000000-0005-0000-0000-00007B710000}"/>
    <cellStyle name="Normal 3 2 2 2 7 3 3" xfId="9904" xr:uid="{00000000-0005-0000-0000-00007C710000}"/>
    <cellStyle name="Normal 3 2 2 2 7 3 4" xfId="4745" xr:uid="{00000000-0005-0000-0000-00007D710000}"/>
    <cellStyle name="Normal 3 2 2 2 7 4" xfId="770" xr:uid="{00000000-0005-0000-0000-00007E710000}"/>
    <cellStyle name="Normal 3 2 2 2 7 4 2" xfId="3754" xr:uid="{00000000-0005-0000-0000-00007F710000}"/>
    <cellStyle name="Normal 3 2 2 2 7 4 2 2" xfId="7437" xr:uid="{00000000-0005-0000-0000-000080710000}"/>
    <cellStyle name="Normal 3 2 2 2 7 4 3" xfId="9905" xr:uid="{00000000-0005-0000-0000-000081710000}"/>
    <cellStyle name="Normal 3 2 2 2 7 4 4" xfId="4919" xr:uid="{00000000-0005-0000-0000-000082710000}"/>
    <cellStyle name="Normal 3 2 2 2 7 5" xfId="945" xr:uid="{00000000-0005-0000-0000-000083710000}"/>
    <cellStyle name="Normal 3 2 2 2 7 5 2" xfId="3929" xr:uid="{00000000-0005-0000-0000-000084710000}"/>
    <cellStyle name="Normal 3 2 2 2 7 5 2 2" xfId="7438" xr:uid="{00000000-0005-0000-0000-000085710000}"/>
    <cellStyle name="Normal 3 2 2 2 7 5 3" xfId="9906" xr:uid="{00000000-0005-0000-0000-000086710000}"/>
    <cellStyle name="Normal 3 2 2 2 7 5 4" xfId="5093" xr:uid="{00000000-0005-0000-0000-000087710000}"/>
    <cellStyle name="Normal 3 2 2 2 7 6" xfId="1121" xr:uid="{00000000-0005-0000-0000-000088710000}"/>
    <cellStyle name="Normal 3 2 2 2 7 6 2" xfId="7439" xr:uid="{00000000-0005-0000-0000-000089710000}"/>
    <cellStyle name="Normal 3 2 2 2 7 6 3" xfId="9907" xr:uid="{00000000-0005-0000-0000-00008A710000}"/>
    <cellStyle name="Normal 3 2 2 2 7 6 4" xfId="5267" xr:uid="{00000000-0005-0000-0000-00008B710000}"/>
    <cellStyle name="Normal 3 2 2 2 7 7" xfId="1295" xr:uid="{00000000-0005-0000-0000-00008C710000}"/>
    <cellStyle name="Normal 3 2 2 2 7 7 2" xfId="7440" xr:uid="{00000000-0005-0000-0000-00008D710000}"/>
    <cellStyle name="Normal 3 2 2 2 7 7 3" xfId="9908" xr:uid="{00000000-0005-0000-0000-00008E710000}"/>
    <cellStyle name="Normal 3 2 2 2 7 7 4" xfId="5473" xr:uid="{00000000-0005-0000-0000-00008F710000}"/>
    <cellStyle name="Normal 3 2 2 2 7 8" xfId="1469" xr:uid="{00000000-0005-0000-0000-000090710000}"/>
    <cellStyle name="Normal 3 2 2 2 7 8 2" xfId="7441" xr:uid="{00000000-0005-0000-0000-000091710000}"/>
    <cellStyle name="Normal 3 2 2 2 7 8 3" xfId="9909" xr:uid="{00000000-0005-0000-0000-000092710000}"/>
    <cellStyle name="Normal 3 2 2 2 7 8 4" xfId="5647" xr:uid="{00000000-0005-0000-0000-000093710000}"/>
    <cellStyle name="Normal 3 2 2 2 7 9" xfId="1643" xr:uid="{00000000-0005-0000-0000-000094710000}"/>
    <cellStyle name="Normal 3 2 2 2 7 9 2" xfId="7442" xr:uid="{00000000-0005-0000-0000-000095710000}"/>
    <cellStyle name="Normal 3 2 2 2 7 9 3" xfId="9910" xr:uid="{00000000-0005-0000-0000-000096710000}"/>
    <cellStyle name="Normal 3 2 2 2 7 9 4" xfId="5821" xr:uid="{00000000-0005-0000-0000-000097710000}"/>
    <cellStyle name="Normal 3 2 2 2 8" xfId="190" xr:uid="{00000000-0005-0000-0000-000098710000}"/>
    <cellStyle name="Normal 3 2 2 2 8 2" xfId="3193" xr:uid="{00000000-0005-0000-0000-000099710000}"/>
    <cellStyle name="Normal 3 2 2 2 8 2 2" xfId="7444" xr:uid="{00000000-0005-0000-0000-00009A710000}"/>
    <cellStyle name="Normal 3 2 2 2 8 2 3" xfId="9912" xr:uid="{00000000-0005-0000-0000-00009B710000}"/>
    <cellStyle name="Normal 3 2 2 2 8 2 4" xfId="5434" xr:uid="{00000000-0005-0000-0000-00009C710000}"/>
    <cellStyle name="Normal 3 2 2 2 8 3" xfId="7443" xr:uid="{00000000-0005-0000-0000-00009D710000}"/>
    <cellStyle name="Normal 3 2 2 2 8 4" xfId="9911" xr:uid="{00000000-0005-0000-0000-00009E710000}"/>
    <cellStyle name="Normal 3 2 2 2 8 5" xfId="4489" xr:uid="{00000000-0005-0000-0000-00009F710000}"/>
    <cellStyle name="Normal 3 2 2 2 9" xfId="383" xr:uid="{00000000-0005-0000-0000-0000A0710000}"/>
    <cellStyle name="Normal 3 2 2 2 9 2" xfId="3367" xr:uid="{00000000-0005-0000-0000-0000A1710000}"/>
    <cellStyle name="Normal 3 2 2 2 9 2 2" xfId="7445" xr:uid="{00000000-0005-0000-0000-0000A2710000}"/>
    <cellStyle name="Normal 3 2 2 2 9 3" xfId="9913" xr:uid="{00000000-0005-0000-0000-0000A3710000}"/>
    <cellStyle name="Normal 3 2 2 2 9 4" xfId="4706" xr:uid="{00000000-0005-0000-0000-0000A4710000}"/>
    <cellStyle name="Normal 3 2 2 20" xfId="2127" xr:uid="{00000000-0005-0000-0000-0000A5710000}"/>
    <cellStyle name="Normal 3 2 2 20 2" xfId="7446" xr:uid="{00000000-0005-0000-0000-0000A6710000}"/>
    <cellStyle name="Normal 3 2 2 20 3" xfId="9914" xr:uid="{00000000-0005-0000-0000-0000A7710000}"/>
    <cellStyle name="Normal 3 2 2 20 4" xfId="6481" xr:uid="{00000000-0005-0000-0000-0000A8710000}"/>
    <cellStyle name="Normal 3 2 2 21" xfId="2301" xr:uid="{00000000-0005-0000-0000-0000A9710000}"/>
    <cellStyle name="Normal 3 2 2 21 2" xfId="7447" xr:uid="{00000000-0005-0000-0000-0000AA710000}"/>
    <cellStyle name="Normal 3 2 2 21 3" xfId="9915" xr:uid="{00000000-0005-0000-0000-0000AB710000}"/>
    <cellStyle name="Normal 3 2 2 21 4" xfId="6655" xr:uid="{00000000-0005-0000-0000-0000AC710000}"/>
    <cellStyle name="Normal 3 2 2 22" xfId="2473" xr:uid="{00000000-0005-0000-0000-0000AD710000}"/>
    <cellStyle name="Normal 3 2 2 22 2" xfId="6867" xr:uid="{00000000-0005-0000-0000-0000AE710000}"/>
    <cellStyle name="Normal 3 2 2 23" xfId="2643" xr:uid="{00000000-0005-0000-0000-0000AF710000}"/>
    <cellStyle name="Normal 3 2 2 23 2" xfId="9335" xr:uid="{00000000-0005-0000-0000-0000B0710000}"/>
    <cellStyle name="Normal 3 2 2 24" xfId="2813" xr:uid="{00000000-0005-0000-0000-0000B1710000}"/>
    <cellStyle name="Normal 3 2 2 24 2" xfId="11767" xr:uid="{00000000-0005-0000-0000-0000B2710000}"/>
    <cellStyle name="Normal 3 2 2 25" xfId="2984" xr:uid="{00000000-0005-0000-0000-0000B3710000}"/>
    <cellStyle name="Normal 3 2 2 26" xfId="3154" xr:uid="{00000000-0005-0000-0000-0000B4710000}"/>
    <cellStyle name="Normal 3 2 2 27" xfId="4061" xr:uid="{00000000-0005-0000-0000-0000B5710000}"/>
    <cellStyle name="Normal 3 2 2 28" xfId="4233" xr:uid="{00000000-0005-0000-0000-0000B6710000}"/>
    <cellStyle name="Normal 3 2 2 3" xfId="82" xr:uid="{00000000-0005-0000-0000-0000B7710000}"/>
    <cellStyle name="Normal 3 2 2 3 10" xfId="771" xr:uid="{00000000-0005-0000-0000-0000B8710000}"/>
    <cellStyle name="Normal 3 2 2 3 10 2" xfId="3755" xr:uid="{00000000-0005-0000-0000-0000B9710000}"/>
    <cellStyle name="Normal 3 2 2 3 10 2 2" xfId="7449" xr:uid="{00000000-0005-0000-0000-0000BA710000}"/>
    <cellStyle name="Normal 3 2 2 3 10 3" xfId="9917" xr:uid="{00000000-0005-0000-0000-0000BB710000}"/>
    <cellStyle name="Normal 3 2 2 3 10 4" xfId="5094" xr:uid="{00000000-0005-0000-0000-0000BC710000}"/>
    <cellStyle name="Normal 3 2 2 3 11" xfId="946" xr:uid="{00000000-0005-0000-0000-0000BD710000}"/>
    <cellStyle name="Normal 3 2 2 3 11 2" xfId="3930" xr:uid="{00000000-0005-0000-0000-0000BE710000}"/>
    <cellStyle name="Normal 3 2 2 3 11 2 2" xfId="7450" xr:uid="{00000000-0005-0000-0000-0000BF710000}"/>
    <cellStyle name="Normal 3 2 2 3 11 3" xfId="9918" xr:uid="{00000000-0005-0000-0000-0000C0710000}"/>
    <cellStyle name="Normal 3 2 2 3 11 4" xfId="5268" xr:uid="{00000000-0005-0000-0000-0000C1710000}"/>
    <cellStyle name="Normal 3 2 2 3 12" xfId="1122" xr:uid="{00000000-0005-0000-0000-0000C2710000}"/>
    <cellStyle name="Normal 3 2 2 3 12 2" xfId="7451" xr:uid="{00000000-0005-0000-0000-0000C3710000}"/>
    <cellStyle name="Normal 3 2 2 3 12 3" xfId="9919" xr:uid="{00000000-0005-0000-0000-0000C4710000}"/>
    <cellStyle name="Normal 3 2 2 3 12 4" xfId="5403" xr:uid="{00000000-0005-0000-0000-0000C5710000}"/>
    <cellStyle name="Normal 3 2 2 3 13" xfId="1296" xr:uid="{00000000-0005-0000-0000-0000C6710000}"/>
    <cellStyle name="Normal 3 2 2 3 13 2" xfId="7452" xr:uid="{00000000-0005-0000-0000-0000C7710000}"/>
    <cellStyle name="Normal 3 2 2 3 13 3" xfId="9920" xr:uid="{00000000-0005-0000-0000-0000C8710000}"/>
    <cellStyle name="Normal 3 2 2 3 13 4" xfId="5648" xr:uid="{00000000-0005-0000-0000-0000C9710000}"/>
    <cellStyle name="Normal 3 2 2 3 14" xfId="1470" xr:uid="{00000000-0005-0000-0000-0000CA710000}"/>
    <cellStyle name="Normal 3 2 2 3 14 2" xfId="7453" xr:uid="{00000000-0005-0000-0000-0000CB710000}"/>
    <cellStyle name="Normal 3 2 2 3 14 3" xfId="9921" xr:uid="{00000000-0005-0000-0000-0000CC710000}"/>
    <cellStyle name="Normal 3 2 2 3 14 4" xfId="5822" xr:uid="{00000000-0005-0000-0000-0000CD710000}"/>
    <cellStyle name="Normal 3 2 2 3 15" xfId="1644" xr:uid="{00000000-0005-0000-0000-0000CE710000}"/>
    <cellStyle name="Normal 3 2 2 3 15 2" xfId="7454" xr:uid="{00000000-0005-0000-0000-0000CF710000}"/>
    <cellStyle name="Normal 3 2 2 3 15 3" xfId="9922" xr:uid="{00000000-0005-0000-0000-0000D0710000}"/>
    <cellStyle name="Normal 3 2 2 3 15 4" xfId="5996" xr:uid="{00000000-0005-0000-0000-0000D1710000}"/>
    <cellStyle name="Normal 3 2 2 3 16" xfId="1818" xr:uid="{00000000-0005-0000-0000-0000D2710000}"/>
    <cellStyle name="Normal 3 2 2 3 16 2" xfId="7455" xr:uid="{00000000-0005-0000-0000-0000D3710000}"/>
    <cellStyle name="Normal 3 2 2 3 16 3" xfId="9923" xr:uid="{00000000-0005-0000-0000-0000D4710000}"/>
    <cellStyle name="Normal 3 2 2 3 16 4" xfId="6170" xr:uid="{00000000-0005-0000-0000-0000D5710000}"/>
    <cellStyle name="Normal 3 2 2 3 17" xfId="1992" xr:uid="{00000000-0005-0000-0000-0000D6710000}"/>
    <cellStyle name="Normal 3 2 2 3 17 2" xfId="7456" xr:uid="{00000000-0005-0000-0000-0000D7710000}"/>
    <cellStyle name="Normal 3 2 2 3 17 3" xfId="9924" xr:uid="{00000000-0005-0000-0000-0000D8710000}"/>
    <cellStyle name="Normal 3 2 2 3 17 4" xfId="6344" xr:uid="{00000000-0005-0000-0000-0000D9710000}"/>
    <cellStyle name="Normal 3 2 2 3 18" xfId="2168" xr:uid="{00000000-0005-0000-0000-0000DA710000}"/>
    <cellStyle name="Normal 3 2 2 3 18 2" xfId="7457" xr:uid="{00000000-0005-0000-0000-0000DB710000}"/>
    <cellStyle name="Normal 3 2 2 3 18 3" xfId="9925" xr:uid="{00000000-0005-0000-0000-0000DC710000}"/>
    <cellStyle name="Normal 3 2 2 3 18 4" xfId="6522" xr:uid="{00000000-0005-0000-0000-0000DD710000}"/>
    <cellStyle name="Normal 3 2 2 3 19" xfId="2342" xr:uid="{00000000-0005-0000-0000-0000DE710000}"/>
    <cellStyle name="Normal 3 2 2 3 19 2" xfId="7458" xr:uid="{00000000-0005-0000-0000-0000DF710000}"/>
    <cellStyle name="Normal 3 2 2 3 19 3" xfId="9926" xr:uid="{00000000-0005-0000-0000-0000E0710000}"/>
    <cellStyle name="Normal 3 2 2 3 19 4" xfId="6696" xr:uid="{00000000-0005-0000-0000-0000E1710000}"/>
    <cellStyle name="Normal 3 2 2 3 2" xfId="100" xr:uid="{00000000-0005-0000-0000-0000E2710000}"/>
    <cellStyle name="Normal 3 2 2 3 2 10" xfId="1123" xr:uid="{00000000-0005-0000-0000-0000E3710000}"/>
    <cellStyle name="Normal 3 2 2 3 2 10 2" xfId="7460" xr:uid="{00000000-0005-0000-0000-0000E4710000}"/>
    <cellStyle name="Normal 3 2 2 3 2 10 3" xfId="9928" xr:uid="{00000000-0005-0000-0000-0000E5710000}"/>
    <cellStyle name="Normal 3 2 2 3 2 10 4" xfId="5410" xr:uid="{00000000-0005-0000-0000-0000E6710000}"/>
    <cellStyle name="Normal 3 2 2 3 2 11" xfId="1297" xr:uid="{00000000-0005-0000-0000-0000E7710000}"/>
    <cellStyle name="Normal 3 2 2 3 2 11 2" xfId="7461" xr:uid="{00000000-0005-0000-0000-0000E8710000}"/>
    <cellStyle name="Normal 3 2 2 3 2 11 3" xfId="9929" xr:uid="{00000000-0005-0000-0000-0000E9710000}"/>
    <cellStyle name="Normal 3 2 2 3 2 11 4" xfId="5649" xr:uid="{00000000-0005-0000-0000-0000EA710000}"/>
    <cellStyle name="Normal 3 2 2 3 2 12" xfId="1471" xr:uid="{00000000-0005-0000-0000-0000EB710000}"/>
    <cellStyle name="Normal 3 2 2 3 2 12 2" xfId="7462" xr:uid="{00000000-0005-0000-0000-0000EC710000}"/>
    <cellStyle name="Normal 3 2 2 3 2 12 3" xfId="9930" xr:uid="{00000000-0005-0000-0000-0000ED710000}"/>
    <cellStyle name="Normal 3 2 2 3 2 12 4" xfId="5823" xr:uid="{00000000-0005-0000-0000-0000EE710000}"/>
    <cellStyle name="Normal 3 2 2 3 2 13" xfId="1645" xr:uid="{00000000-0005-0000-0000-0000EF710000}"/>
    <cellStyle name="Normal 3 2 2 3 2 13 2" xfId="7463" xr:uid="{00000000-0005-0000-0000-0000F0710000}"/>
    <cellStyle name="Normal 3 2 2 3 2 13 3" xfId="9931" xr:uid="{00000000-0005-0000-0000-0000F1710000}"/>
    <cellStyle name="Normal 3 2 2 3 2 13 4" xfId="5997" xr:uid="{00000000-0005-0000-0000-0000F2710000}"/>
    <cellStyle name="Normal 3 2 2 3 2 14" xfId="1819" xr:uid="{00000000-0005-0000-0000-0000F3710000}"/>
    <cellStyle name="Normal 3 2 2 3 2 14 2" xfId="7464" xr:uid="{00000000-0005-0000-0000-0000F4710000}"/>
    <cellStyle name="Normal 3 2 2 3 2 14 3" xfId="9932" xr:uid="{00000000-0005-0000-0000-0000F5710000}"/>
    <cellStyle name="Normal 3 2 2 3 2 14 4" xfId="6171" xr:uid="{00000000-0005-0000-0000-0000F6710000}"/>
    <cellStyle name="Normal 3 2 2 3 2 15" xfId="1993" xr:uid="{00000000-0005-0000-0000-0000F7710000}"/>
    <cellStyle name="Normal 3 2 2 3 2 15 2" xfId="7465" xr:uid="{00000000-0005-0000-0000-0000F8710000}"/>
    <cellStyle name="Normal 3 2 2 3 2 15 3" xfId="9933" xr:uid="{00000000-0005-0000-0000-0000F9710000}"/>
    <cellStyle name="Normal 3 2 2 3 2 15 4" xfId="6345" xr:uid="{00000000-0005-0000-0000-0000FA710000}"/>
    <cellStyle name="Normal 3 2 2 3 2 16" xfId="2169" xr:uid="{00000000-0005-0000-0000-0000FB710000}"/>
    <cellStyle name="Normal 3 2 2 3 2 16 2" xfId="7466" xr:uid="{00000000-0005-0000-0000-0000FC710000}"/>
    <cellStyle name="Normal 3 2 2 3 2 16 3" xfId="9934" xr:uid="{00000000-0005-0000-0000-0000FD710000}"/>
    <cellStyle name="Normal 3 2 2 3 2 16 4" xfId="6523" xr:uid="{00000000-0005-0000-0000-0000FE710000}"/>
    <cellStyle name="Normal 3 2 2 3 2 17" xfId="2343" xr:uid="{00000000-0005-0000-0000-0000FF710000}"/>
    <cellStyle name="Normal 3 2 2 3 2 17 2" xfId="7467" xr:uid="{00000000-0005-0000-0000-000000720000}"/>
    <cellStyle name="Normal 3 2 2 3 2 17 3" xfId="9935" xr:uid="{00000000-0005-0000-0000-000001720000}"/>
    <cellStyle name="Normal 3 2 2 3 2 17 4" xfId="6697" xr:uid="{00000000-0005-0000-0000-000002720000}"/>
    <cellStyle name="Normal 3 2 2 3 2 18" xfId="2515" xr:uid="{00000000-0005-0000-0000-000003720000}"/>
    <cellStyle name="Normal 3 2 2 3 2 18 2" xfId="7459" xr:uid="{00000000-0005-0000-0000-000004720000}"/>
    <cellStyle name="Normal 3 2 2 3 2 19" xfId="2685" xr:uid="{00000000-0005-0000-0000-000005720000}"/>
    <cellStyle name="Normal 3 2 2 3 2 19 2" xfId="9927" xr:uid="{00000000-0005-0000-0000-000006720000}"/>
    <cellStyle name="Normal 3 2 2 3 2 2" xfId="119" xr:uid="{00000000-0005-0000-0000-000007720000}"/>
    <cellStyle name="Normal 3 2 2 3 2 2 10" xfId="1298" xr:uid="{00000000-0005-0000-0000-000008720000}"/>
    <cellStyle name="Normal 3 2 2 3 2 2 10 2" xfId="7469" xr:uid="{00000000-0005-0000-0000-000009720000}"/>
    <cellStyle name="Normal 3 2 2 3 2 2 10 3" xfId="9937" xr:uid="{00000000-0005-0000-0000-00000A720000}"/>
    <cellStyle name="Normal 3 2 2 3 2 2 10 4" xfId="5650" xr:uid="{00000000-0005-0000-0000-00000B720000}"/>
    <cellStyle name="Normal 3 2 2 3 2 2 11" xfId="1472" xr:uid="{00000000-0005-0000-0000-00000C720000}"/>
    <cellStyle name="Normal 3 2 2 3 2 2 11 2" xfId="7470" xr:uid="{00000000-0005-0000-0000-00000D720000}"/>
    <cellStyle name="Normal 3 2 2 3 2 2 11 3" xfId="9938" xr:uid="{00000000-0005-0000-0000-00000E720000}"/>
    <cellStyle name="Normal 3 2 2 3 2 2 11 4" xfId="5824" xr:uid="{00000000-0005-0000-0000-00000F720000}"/>
    <cellStyle name="Normal 3 2 2 3 2 2 12" xfId="1646" xr:uid="{00000000-0005-0000-0000-000010720000}"/>
    <cellStyle name="Normal 3 2 2 3 2 2 12 2" xfId="7471" xr:uid="{00000000-0005-0000-0000-000011720000}"/>
    <cellStyle name="Normal 3 2 2 3 2 2 12 3" xfId="9939" xr:uid="{00000000-0005-0000-0000-000012720000}"/>
    <cellStyle name="Normal 3 2 2 3 2 2 12 4" xfId="5998" xr:uid="{00000000-0005-0000-0000-000013720000}"/>
    <cellStyle name="Normal 3 2 2 3 2 2 13" xfId="1820" xr:uid="{00000000-0005-0000-0000-000014720000}"/>
    <cellStyle name="Normal 3 2 2 3 2 2 13 2" xfId="7472" xr:uid="{00000000-0005-0000-0000-000015720000}"/>
    <cellStyle name="Normal 3 2 2 3 2 2 13 3" xfId="9940" xr:uid="{00000000-0005-0000-0000-000016720000}"/>
    <cellStyle name="Normal 3 2 2 3 2 2 13 4" xfId="6172" xr:uid="{00000000-0005-0000-0000-000017720000}"/>
    <cellStyle name="Normal 3 2 2 3 2 2 14" xfId="1994" xr:uid="{00000000-0005-0000-0000-000018720000}"/>
    <cellStyle name="Normal 3 2 2 3 2 2 14 2" xfId="7473" xr:uid="{00000000-0005-0000-0000-000019720000}"/>
    <cellStyle name="Normal 3 2 2 3 2 2 14 3" xfId="9941" xr:uid="{00000000-0005-0000-0000-00001A720000}"/>
    <cellStyle name="Normal 3 2 2 3 2 2 14 4" xfId="6346" xr:uid="{00000000-0005-0000-0000-00001B720000}"/>
    <cellStyle name="Normal 3 2 2 3 2 2 15" xfId="2170" xr:uid="{00000000-0005-0000-0000-00001C720000}"/>
    <cellStyle name="Normal 3 2 2 3 2 2 15 2" xfId="7474" xr:uid="{00000000-0005-0000-0000-00001D720000}"/>
    <cellStyle name="Normal 3 2 2 3 2 2 15 3" xfId="9942" xr:uid="{00000000-0005-0000-0000-00001E720000}"/>
    <cellStyle name="Normal 3 2 2 3 2 2 15 4" xfId="6524" xr:uid="{00000000-0005-0000-0000-00001F720000}"/>
    <cellStyle name="Normal 3 2 2 3 2 2 16" xfId="2344" xr:uid="{00000000-0005-0000-0000-000020720000}"/>
    <cellStyle name="Normal 3 2 2 3 2 2 16 2" xfId="7475" xr:uid="{00000000-0005-0000-0000-000021720000}"/>
    <cellStyle name="Normal 3 2 2 3 2 2 16 3" xfId="9943" xr:uid="{00000000-0005-0000-0000-000022720000}"/>
    <cellStyle name="Normal 3 2 2 3 2 2 16 4" xfId="6698" xr:uid="{00000000-0005-0000-0000-000023720000}"/>
    <cellStyle name="Normal 3 2 2 3 2 2 17" xfId="2516" xr:uid="{00000000-0005-0000-0000-000024720000}"/>
    <cellStyle name="Normal 3 2 2 3 2 2 17 2" xfId="7468" xr:uid="{00000000-0005-0000-0000-000025720000}"/>
    <cellStyle name="Normal 3 2 2 3 2 2 18" xfId="2686" xr:uid="{00000000-0005-0000-0000-000026720000}"/>
    <cellStyle name="Normal 3 2 2 3 2 2 18 2" xfId="9936" xr:uid="{00000000-0005-0000-0000-000027720000}"/>
    <cellStyle name="Normal 3 2 2 3 2 2 19" xfId="2856" xr:uid="{00000000-0005-0000-0000-000028720000}"/>
    <cellStyle name="Normal 3 2 2 3 2 2 19 2" xfId="11810" xr:uid="{00000000-0005-0000-0000-000029720000}"/>
    <cellStyle name="Normal 3 2 2 3 2 2 2" xfId="233" xr:uid="{00000000-0005-0000-0000-00002A720000}"/>
    <cellStyle name="Normal 3 2 2 3 2 2 2 10" xfId="1647" xr:uid="{00000000-0005-0000-0000-00002B720000}"/>
    <cellStyle name="Normal 3 2 2 3 2 2 2 10 2" xfId="7477" xr:uid="{00000000-0005-0000-0000-00002C720000}"/>
    <cellStyle name="Normal 3 2 2 3 2 2 2 10 3" xfId="9945" xr:uid="{00000000-0005-0000-0000-00002D720000}"/>
    <cellStyle name="Normal 3 2 2 3 2 2 2 10 4" xfId="5825" xr:uid="{00000000-0005-0000-0000-00002E720000}"/>
    <cellStyle name="Normal 3 2 2 3 2 2 2 11" xfId="1821" xr:uid="{00000000-0005-0000-0000-00002F720000}"/>
    <cellStyle name="Normal 3 2 2 3 2 2 2 11 2" xfId="7478" xr:uid="{00000000-0005-0000-0000-000030720000}"/>
    <cellStyle name="Normal 3 2 2 3 2 2 2 11 3" xfId="9946" xr:uid="{00000000-0005-0000-0000-000031720000}"/>
    <cellStyle name="Normal 3 2 2 3 2 2 2 11 4" xfId="5999" xr:uid="{00000000-0005-0000-0000-000032720000}"/>
    <cellStyle name="Normal 3 2 2 3 2 2 2 12" xfId="1995" xr:uid="{00000000-0005-0000-0000-000033720000}"/>
    <cellStyle name="Normal 3 2 2 3 2 2 2 12 2" xfId="7479" xr:uid="{00000000-0005-0000-0000-000034720000}"/>
    <cellStyle name="Normal 3 2 2 3 2 2 2 12 3" xfId="9947" xr:uid="{00000000-0005-0000-0000-000035720000}"/>
    <cellStyle name="Normal 3 2 2 3 2 2 2 12 4" xfId="6173" xr:uid="{00000000-0005-0000-0000-000036720000}"/>
    <cellStyle name="Normal 3 2 2 3 2 2 2 13" xfId="2171" xr:uid="{00000000-0005-0000-0000-000037720000}"/>
    <cellStyle name="Normal 3 2 2 3 2 2 2 13 2" xfId="7480" xr:uid="{00000000-0005-0000-0000-000038720000}"/>
    <cellStyle name="Normal 3 2 2 3 2 2 2 13 3" xfId="9948" xr:uid="{00000000-0005-0000-0000-000039720000}"/>
    <cellStyle name="Normal 3 2 2 3 2 2 2 13 4" xfId="6347" xr:uid="{00000000-0005-0000-0000-00003A720000}"/>
    <cellStyle name="Normal 3 2 2 3 2 2 2 14" xfId="2345" xr:uid="{00000000-0005-0000-0000-00003B720000}"/>
    <cellStyle name="Normal 3 2 2 3 2 2 2 14 2" xfId="7481" xr:uid="{00000000-0005-0000-0000-00003C720000}"/>
    <cellStyle name="Normal 3 2 2 3 2 2 2 14 3" xfId="9949" xr:uid="{00000000-0005-0000-0000-00003D720000}"/>
    <cellStyle name="Normal 3 2 2 3 2 2 2 14 4" xfId="6525" xr:uid="{00000000-0005-0000-0000-00003E720000}"/>
    <cellStyle name="Normal 3 2 2 3 2 2 2 15" xfId="2517" xr:uid="{00000000-0005-0000-0000-00003F720000}"/>
    <cellStyle name="Normal 3 2 2 3 2 2 2 15 2" xfId="7482" xr:uid="{00000000-0005-0000-0000-000040720000}"/>
    <cellStyle name="Normal 3 2 2 3 2 2 2 15 3" xfId="9950" xr:uid="{00000000-0005-0000-0000-000041720000}"/>
    <cellStyle name="Normal 3 2 2 3 2 2 2 15 4" xfId="6699" xr:uid="{00000000-0005-0000-0000-000042720000}"/>
    <cellStyle name="Normal 3 2 2 3 2 2 2 16" xfId="2687" xr:uid="{00000000-0005-0000-0000-000043720000}"/>
    <cellStyle name="Normal 3 2 2 3 2 2 2 16 2" xfId="7476" xr:uid="{00000000-0005-0000-0000-000044720000}"/>
    <cellStyle name="Normal 3 2 2 3 2 2 2 17" xfId="2857" xr:uid="{00000000-0005-0000-0000-000045720000}"/>
    <cellStyle name="Normal 3 2 2 3 2 2 2 17 2" xfId="9944" xr:uid="{00000000-0005-0000-0000-000046720000}"/>
    <cellStyle name="Normal 3 2 2 3 2 2 2 18" xfId="3028" xr:uid="{00000000-0005-0000-0000-000047720000}"/>
    <cellStyle name="Normal 3 2 2 3 2 2 2 18 2" xfId="11811" xr:uid="{00000000-0005-0000-0000-000048720000}"/>
    <cellStyle name="Normal 3 2 2 3 2 2 2 19" xfId="3236" xr:uid="{00000000-0005-0000-0000-000049720000}"/>
    <cellStyle name="Normal 3 2 2 3 2 2 2 2" xfId="234" xr:uid="{00000000-0005-0000-0000-00004A720000}"/>
    <cellStyle name="Normal 3 2 2 3 2 2 2 2 10" xfId="1822" xr:uid="{00000000-0005-0000-0000-00004B720000}"/>
    <cellStyle name="Normal 3 2 2 3 2 2 2 2 10 2" xfId="7484" xr:uid="{00000000-0005-0000-0000-00004C720000}"/>
    <cellStyle name="Normal 3 2 2 3 2 2 2 2 10 3" xfId="9952" xr:uid="{00000000-0005-0000-0000-00004D720000}"/>
    <cellStyle name="Normal 3 2 2 3 2 2 2 2 10 4" xfId="6000" xr:uid="{00000000-0005-0000-0000-00004E720000}"/>
    <cellStyle name="Normal 3 2 2 3 2 2 2 2 11" xfId="1996" xr:uid="{00000000-0005-0000-0000-00004F720000}"/>
    <cellStyle name="Normal 3 2 2 3 2 2 2 2 11 2" xfId="7485" xr:uid="{00000000-0005-0000-0000-000050720000}"/>
    <cellStyle name="Normal 3 2 2 3 2 2 2 2 11 3" xfId="9953" xr:uid="{00000000-0005-0000-0000-000051720000}"/>
    <cellStyle name="Normal 3 2 2 3 2 2 2 2 11 4" xfId="6174" xr:uid="{00000000-0005-0000-0000-000052720000}"/>
    <cellStyle name="Normal 3 2 2 3 2 2 2 2 12" xfId="2172" xr:uid="{00000000-0005-0000-0000-000053720000}"/>
    <cellStyle name="Normal 3 2 2 3 2 2 2 2 12 2" xfId="7486" xr:uid="{00000000-0005-0000-0000-000054720000}"/>
    <cellStyle name="Normal 3 2 2 3 2 2 2 2 12 3" xfId="9954" xr:uid="{00000000-0005-0000-0000-000055720000}"/>
    <cellStyle name="Normal 3 2 2 3 2 2 2 2 12 4" xfId="6348" xr:uid="{00000000-0005-0000-0000-000056720000}"/>
    <cellStyle name="Normal 3 2 2 3 2 2 2 2 13" xfId="2346" xr:uid="{00000000-0005-0000-0000-000057720000}"/>
    <cellStyle name="Normal 3 2 2 3 2 2 2 2 13 2" xfId="7487" xr:uid="{00000000-0005-0000-0000-000058720000}"/>
    <cellStyle name="Normal 3 2 2 3 2 2 2 2 13 3" xfId="9955" xr:uid="{00000000-0005-0000-0000-000059720000}"/>
    <cellStyle name="Normal 3 2 2 3 2 2 2 2 13 4" xfId="6526" xr:uid="{00000000-0005-0000-0000-00005A720000}"/>
    <cellStyle name="Normal 3 2 2 3 2 2 2 2 14" xfId="2518" xr:uid="{00000000-0005-0000-0000-00005B720000}"/>
    <cellStyle name="Normal 3 2 2 3 2 2 2 2 14 2" xfId="7488" xr:uid="{00000000-0005-0000-0000-00005C720000}"/>
    <cellStyle name="Normal 3 2 2 3 2 2 2 2 14 3" xfId="9956" xr:uid="{00000000-0005-0000-0000-00005D720000}"/>
    <cellStyle name="Normal 3 2 2 3 2 2 2 2 14 4" xfId="6700" xr:uid="{00000000-0005-0000-0000-00005E720000}"/>
    <cellStyle name="Normal 3 2 2 3 2 2 2 2 15" xfId="2688" xr:uid="{00000000-0005-0000-0000-00005F720000}"/>
    <cellStyle name="Normal 3 2 2 3 2 2 2 2 15 2" xfId="7483" xr:uid="{00000000-0005-0000-0000-000060720000}"/>
    <cellStyle name="Normal 3 2 2 3 2 2 2 2 16" xfId="2858" xr:uid="{00000000-0005-0000-0000-000061720000}"/>
    <cellStyle name="Normal 3 2 2 3 2 2 2 2 16 2" xfId="9951" xr:uid="{00000000-0005-0000-0000-000062720000}"/>
    <cellStyle name="Normal 3 2 2 3 2 2 2 2 17" xfId="3029" xr:uid="{00000000-0005-0000-0000-000063720000}"/>
    <cellStyle name="Normal 3 2 2 3 2 2 2 2 17 2" xfId="11812" xr:uid="{00000000-0005-0000-0000-000064720000}"/>
    <cellStyle name="Normal 3 2 2 3 2 2 2 2 18" xfId="3237" xr:uid="{00000000-0005-0000-0000-000065720000}"/>
    <cellStyle name="Normal 3 2 2 3 2 2 2 2 19" xfId="4106" xr:uid="{00000000-0005-0000-0000-000066720000}"/>
    <cellStyle name="Normal 3 2 2 3 2 2 2 2 2" xfId="427" xr:uid="{00000000-0005-0000-0000-000067720000}"/>
    <cellStyle name="Normal 3 2 2 3 2 2 2 2 2 2" xfId="3411" xr:uid="{00000000-0005-0000-0000-000068720000}"/>
    <cellStyle name="Normal 3 2 2 3 2 2 2 2 2 2 2" xfId="7489" xr:uid="{00000000-0005-0000-0000-000069720000}"/>
    <cellStyle name="Normal 3 2 2 3 2 2 2 2 2 3" xfId="9957" xr:uid="{00000000-0005-0000-0000-00006A720000}"/>
    <cellStyle name="Normal 3 2 2 3 2 2 2 2 2 4" xfId="4533" xr:uid="{00000000-0005-0000-0000-00006B720000}"/>
    <cellStyle name="Normal 3 2 2 3 2 2 2 2 20" xfId="4278" xr:uid="{00000000-0005-0000-0000-00006C720000}"/>
    <cellStyle name="Normal 3 2 2 3 2 2 2 2 3" xfId="601" xr:uid="{00000000-0005-0000-0000-00006D720000}"/>
    <cellStyle name="Normal 3 2 2 3 2 2 2 2 3 2" xfId="3585" xr:uid="{00000000-0005-0000-0000-00006E720000}"/>
    <cellStyle name="Normal 3 2 2 3 2 2 2 2 3 2 2" xfId="7490" xr:uid="{00000000-0005-0000-0000-00006F720000}"/>
    <cellStyle name="Normal 3 2 2 3 2 2 2 2 3 3" xfId="9958" xr:uid="{00000000-0005-0000-0000-000070720000}"/>
    <cellStyle name="Normal 3 2 2 3 2 2 2 2 3 4" xfId="4750" xr:uid="{00000000-0005-0000-0000-000071720000}"/>
    <cellStyle name="Normal 3 2 2 3 2 2 2 2 4" xfId="775" xr:uid="{00000000-0005-0000-0000-000072720000}"/>
    <cellStyle name="Normal 3 2 2 3 2 2 2 2 4 2" xfId="3759" xr:uid="{00000000-0005-0000-0000-000073720000}"/>
    <cellStyle name="Normal 3 2 2 3 2 2 2 2 4 2 2" xfId="7491" xr:uid="{00000000-0005-0000-0000-000074720000}"/>
    <cellStyle name="Normal 3 2 2 3 2 2 2 2 4 3" xfId="9959" xr:uid="{00000000-0005-0000-0000-000075720000}"/>
    <cellStyle name="Normal 3 2 2 3 2 2 2 2 4 4" xfId="4924" xr:uid="{00000000-0005-0000-0000-000076720000}"/>
    <cellStyle name="Normal 3 2 2 3 2 2 2 2 5" xfId="950" xr:uid="{00000000-0005-0000-0000-000077720000}"/>
    <cellStyle name="Normal 3 2 2 3 2 2 2 2 5 2" xfId="3934" xr:uid="{00000000-0005-0000-0000-000078720000}"/>
    <cellStyle name="Normal 3 2 2 3 2 2 2 2 5 2 2" xfId="7492" xr:uid="{00000000-0005-0000-0000-000079720000}"/>
    <cellStyle name="Normal 3 2 2 3 2 2 2 2 5 3" xfId="9960" xr:uid="{00000000-0005-0000-0000-00007A720000}"/>
    <cellStyle name="Normal 3 2 2 3 2 2 2 2 5 4" xfId="5098" xr:uid="{00000000-0005-0000-0000-00007B720000}"/>
    <cellStyle name="Normal 3 2 2 3 2 2 2 2 6" xfId="1126" xr:uid="{00000000-0005-0000-0000-00007C720000}"/>
    <cellStyle name="Normal 3 2 2 3 2 2 2 2 6 2" xfId="7493" xr:uid="{00000000-0005-0000-0000-00007D720000}"/>
    <cellStyle name="Normal 3 2 2 3 2 2 2 2 6 3" xfId="9961" xr:uid="{00000000-0005-0000-0000-00007E720000}"/>
    <cellStyle name="Normal 3 2 2 3 2 2 2 2 6 4" xfId="5272" xr:uid="{00000000-0005-0000-0000-00007F720000}"/>
    <cellStyle name="Normal 3 2 2 3 2 2 2 2 7" xfId="1300" xr:uid="{00000000-0005-0000-0000-000080720000}"/>
    <cellStyle name="Normal 3 2 2 3 2 2 2 2 7 2" xfId="7494" xr:uid="{00000000-0005-0000-0000-000081720000}"/>
    <cellStyle name="Normal 3 2 2 3 2 2 2 2 7 3" xfId="9962" xr:uid="{00000000-0005-0000-0000-000082720000}"/>
    <cellStyle name="Normal 3 2 2 3 2 2 2 2 7 4" xfId="5478" xr:uid="{00000000-0005-0000-0000-000083720000}"/>
    <cellStyle name="Normal 3 2 2 3 2 2 2 2 8" xfId="1474" xr:uid="{00000000-0005-0000-0000-000084720000}"/>
    <cellStyle name="Normal 3 2 2 3 2 2 2 2 8 2" xfId="7495" xr:uid="{00000000-0005-0000-0000-000085720000}"/>
    <cellStyle name="Normal 3 2 2 3 2 2 2 2 8 3" xfId="9963" xr:uid="{00000000-0005-0000-0000-000086720000}"/>
    <cellStyle name="Normal 3 2 2 3 2 2 2 2 8 4" xfId="5652" xr:uid="{00000000-0005-0000-0000-000087720000}"/>
    <cellStyle name="Normal 3 2 2 3 2 2 2 2 9" xfId="1648" xr:uid="{00000000-0005-0000-0000-000088720000}"/>
    <cellStyle name="Normal 3 2 2 3 2 2 2 2 9 2" xfId="7496" xr:uid="{00000000-0005-0000-0000-000089720000}"/>
    <cellStyle name="Normal 3 2 2 3 2 2 2 2 9 3" xfId="9964" xr:uid="{00000000-0005-0000-0000-00008A720000}"/>
    <cellStyle name="Normal 3 2 2 3 2 2 2 2 9 4" xfId="5826" xr:uid="{00000000-0005-0000-0000-00008B720000}"/>
    <cellStyle name="Normal 3 2 2 3 2 2 2 20" xfId="4105" xr:uid="{00000000-0005-0000-0000-00008C720000}"/>
    <cellStyle name="Normal 3 2 2 3 2 2 2 21" xfId="4277" xr:uid="{00000000-0005-0000-0000-00008D720000}"/>
    <cellStyle name="Normal 3 2 2 3 2 2 2 3" xfId="426" xr:uid="{00000000-0005-0000-0000-00008E720000}"/>
    <cellStyle name="Normal 3 2 2 3 2 2 2 3 2" xfId="3410" xr:uid="{00000000-0005-0000-0000-00008F720000}"/>
    <cellStyle name="Normal 3 2 2 3 2 2 2 3 2 2" xfId="7497" xr:uid="{00000000-0005-0000-0000-000090720000}"/>
    <cellStyle name="Normal 3 2 2 3 2 2 2 3 3" xfId="9965" xr:uid="{00000000-0005-0000-0000-000091720000}"/>
    <cellStyle name="Normal 3 2 2 3 2 2 2 3 4" xfId="4532" xr:uid="{00000000-0005-0000-0000-000092720000}"/>
    <cellStyle name="Normal 3 2 2 3 2 2 2 4" xfId="600" xr:uid="{00000000-0005-0000-0000-000093720000}"/>
    <cellStyle name="Normal 3 2 2 3 2 2 2 4 2" xfId="3584" xr:uid="{00000000-0005-0000-0000-000094720000}"/>
    <cellStyle name="Normal 3 2 2 3 2 2 2 4 2 2" xfId="7498" xr:uid="{00000000-0005-0000-0000-000095720000}"/>
    <cellStyle name="Normal 3 2 2 3 2 2 2 4 3" xfId="9966" xr:uid="{00000000-0005-0000-0000-000096720000}"/>
    <cellStyle name="Normal 3 2 2 3 2 2 2 4 4" xfId="4749" xr:uid="{00000000-0005-0000-0000-000097720000}"/>
    <cellStyle name="Normal 3 2 2 3 2 2 2 5" xfId="774" xr:uid="{00000000-0005-0000-0000-000098720000}"/>
    <cellStyle name="Normal 3 2 2 3 2 2 2 5 2" xfId="3758" xr:uid="{00000000-0005-0000-0000-000099720000}"/>
    <cellStyle name="Normal 3 2 2 3 2 2 2 5 2 2" xfId="7499" xr:uid="{00000000-0005-0000-0000-00009A720000}"/>
    <cellStyle name="Normal 3 2 2 3 2 2 2 5 3" xfId="9967" xr:uid="{00000000-0005-0000-0000-00009B720000}"/>
    <cellStyle name="Normal 3 2 2 3 2 2 2 5 4" xfId="4923" xr:uid="{00000000-0005-0000-0000-00009C720000}"/>
    <cellStyle name="Normal 3 2 2 3 2 2 2 6" xfId="949" xr:uid="{00000000-0005-0000-0000-00009D720000}"/>
    <cellStyle name="Normal 3 2 2 3 2 2 2 6 2" xfId="3933" xr:uid="{00000000-0005-0000-0000-00009E720000}"/>
    <cellStyle name="Normal 3 2 2 3 2 2 2 6 2 2" xfId="7500" xr:uid="{00000000-0005-0000-0000-00009F720000}"/>
    <cellStyle name="Normal 3 2 2 3 2 2 2 6 3" xfId="9968" xr:uid="{00000000-0005-0000-0000-0000A0720000}"/>
    <cellStyle name="Normal 3 2 2 3 2 2 2 6 4" xfId="5097" xr:uid="{00000000-0005-0000-0000-0000A1720000}"/>
    <cellStyle name="Normal 3 2 2 3 2 2 2 7" xfId="1125" xr:uid="{00000000-0005-0000-0000-0000A2720000}"/>
    <cellStyle name="Normal 3 2 2 3 2 2 2 7 2" xfId="7501" xr:uid="{00000000-0005-0000-0000-0000A3720000}"/>
    <cellStyle name="Normal 3 2 2 3 2 2 2 7 3" xfId="9969" xr:uid="{00000000-0005-0000-0000-0000A4720000}"/>
    <cellStyle name="Normal 3 2 2 3 2 2 2 7 4" xfId="5271" xr:uid="{00000000-0005-0000-0000-0000A5720000}"/>
    <cellStyle name="Normal 3 2 2 3 2 2 2 8" xfId="1299" xr:uid="{00000000-0005-0000-0000-0000A6720000}"/>
    <cellStyle name="Normal 3 2 2 3 2 2 2 8 2" xfId="7502" xr:uid="{00000000-0005-0000-0000-0000A7720000}"/>
    <cellStyle name="Normal 3 2 2 3 2 2 2 8 3" xfId="9970" xr:uid="{00000000-0005-0000-0000-0000A8720000}"/>
    <cellStyle name="Normal 3 2 2 3 2 2 2 8 4" xfId="5477" xr:uid="{00000000-0005-0000-0000-0000A9720000}"/>
    <cellStyle name="Normal 3 2 2 3 2 2 2 9" xfId="1473" xr:uid="{00000000-0005-0000-0000-0000AA720000}"/>
    <cellStyle name="Normal 3 2 2 3 2 2 2 9 2" xfId="7503" xr:uid="{00000000-0005-0000-0000-0000AB720000}"/>
    <cellStyle name="Normal 3 2 2 3 2 2 2 9 3" xfId="9971" xr:uid="{00000000-0005-0000-0000-0000AC720000}"/>
    <cellStyle name="Normal 3 2 2 3 2 2 2 9 4" xfId="5651" xr:uid="{00000000-0005-0000-0000-0000AD720000}"/>
    <cellStyle name="Normal 3 2 2 3 2 2 20" xfId="3027" xr:uid="{00000000-0005-0000-0000-0000AE720000}"/>
    <cellStyle name="Normal 3 2 2 3 2 2 21" xfId="3176" xr:uid="{00000000-0005-0000-0000-0000AF720000}"/>
    <cellStyle name="Normal 3 2 2 3 2 2 22" xfId="4104" xr:uid="{00000000-0005-0000-0000-0000B0720000}"/>
    <cellStyle name="Normal 3 2 2 3 2 2 23" xfId="4276" xr:uid="{00000000-0005-0000-0000-0000B1720000}"/>
    <cellStyle name="Normal 3 2 2 3 2 2 3" xfId="235" xr:uid="{00000000-0005-0000-0000-0000B2720000}"/>
    <cellStyle name="Normal 3 2 2 3 2 2 3 10" xfId="1823" xr:uid="{00000000-0005-0000-0000-0000B3720000}"/>
    <cellStyle name="Normal 3 2 2 3 2 2 3 10 2" xfId="7505" xr:uid="{00000000-0005-0000-0000-0000B4720000}"/>
    <cellStyle name="Normal 3 2 2 3 2 2 3 10 3" xfId="9973" xr:uid="{00000000-0005-0000-0000-0000B5720000}"/>
    <cellStyle name="Normal 3 2 2 3 2 2 3 10 4" xfId="6001" xr:uid="{00000000-0005-0000-0000-0000B6720000}"/>
    <cellStyle name="Normal 3 2 2 3 2 2 3 11" xfId="1997" xr:uid="{00000000-0005-0000-0000-0000B7720000}"/>
    <cellStyle name="Normal 3 2 2 3 2 2 3 11 2" xfId="7506" xr:uid="{00000000-0005-0000-0000-0000B8720000}"/>
    <cellStyle name="Normal 3 2 2 3 2 2 3 11 3" xfId="9974" xr:uid="{00000000-0005-0000-0000-0000B9720000}"/>
    <cellStyle name="Normal 3 2 2 3 2 2 3 11 4" xfId="6175" xr:uid="{00000000-0005-0000-0000-0000BA720000}"/>
    <cellStyle name="Normal 3 2 2 3 2 2 3 12" xfId="2173" xr:uid="{00000000-0005-0000-0000-0000BB720000}"/>
    <cellStyle name="Normal 3 2 2 3 2 2 3 12 2" xfId="7507" xr:uid="{00000000-0005-0000-0000-0000BC720000}"/>
    <cellStyle name="Normal 3 2 2 3 2 2 3 12 3" xfId="9975" xr:uid="{00000000-0005-0000-0000-0000BD720000}"/>
    <cellStyle name="Normal 3 2 2 3 2 2 3 12 4" xfId="6349" xr:uid="{00000000-0005-0000-0000-0000BE720000}"/>
    <cellStyle name="Normal 3 2 2 3 2 2 3 13" xfId="2347" xr:uid="{00000000-0005-0000-0000-0000BF720000}"/>
    <cellStyle name="Normal 3 2 2 3 2 2 3 13 2" xfId="7508" xr:uid="{00000000-0005-0000-0000-0000C0720000}"/>
    <cellStyle name="Normal 3 2 2 3 2 2 3 13 3" xfId="9976" xr:uid="{00000000-0005-0000-0000-0000C1720000}"/>
    <cellStyle name="Normal 3 2 2 3 2 2 3 13 4" xfId="6527" xr:uid="{00000000-0005-0000-0000-0000C2720000}"/>
    <cellStyle name="Normal 3 2 2 3 2 2 3 14" xfId="2519" xr:uid="{00000000-0005-0000-0000-0000C3720000}"/>
    <cellStyle name="Normal 3 2 2 3 2 2 3 14 2" xfId="7509" xr:uid="{00000000-0005-0000-0000-0000C4720000}"/>
    <cellStyle name="Normal 3 2 2 3 2 2 3 14 3" xfId="9977" xr:uid="{00000000-0005-0000-0000-0000C5720000}"/>
    <cellStyle name="Normal 3 2 2 3 2 2 3 14 4" xfId="6701" xr:uid="{00000000-0005-0000-0000-0000C6720000}"/>
    <cellStyle name="Normal 3 2 2 3 2 2 3 15" xfId="2689" xr:uid="{00000000-0005-0000-0000-0000C7720000}"/>
    <cellStyle name="Normal 3 2 2 3 2 2 3 15 2" xfId="7504" xr:uid="{00000000-0005-0000-0000-0000C8720000}"/>
    <cellStyle name="Normal 3 2 2 3 2 2 3 16" xfId="2859" xr:uid="{00000000-0005-0000-0000-0000C9720000}"/>
    <cellStyle name="Normal 3 2 2 3 2 2 3 16 2" xfId="9972" xr:uid="{00000000-0005-0000-0000-0000CA720000}"/>
    <cellStyle name="Normal 3 2 2 3 2 2 3 17" xfId="3030" xr:uid="{00000000-0005-0000-0000-0000CB720000}"/>
    <cellStyle name="Normal 3 2 2 3 2 2 3 17 2" xfId="11813" xr:uid="{00000000-0005-0000-0000-0000CC720000}"/>
    <cellStyle name="Normal 3 2 2 3 2 2 3 18" xfId="3238" xr:uid="{00000000-0005-0000-0000-0000CD720000}"/>
    <cellStyle name="Normal 3 2 2 3 2 2 3 19" xfId="4107" xr:uid="{00000000-0005-0000-0000-0000CE720000}"/>
    <cellStyle name="Normal 3 2 2 3 2 2 3 2" xfId="428" xr:uid="{00000000-0005-0000-0000-0000CF720000}"/>
    <cellStyle name="Normal 3 2 2 3 2 2 3 2 2" xfId="3412" xr:uid="{00000000-0005-0000-0000-0000D0720000}"/>
    <cellStyle name="Normal 3 2 2 3 2 2 3 2 2 2" xfId="7510" xr:uid="{00000000-0005-0000-0000-0000D1720000}"/>
    <cellStyle name="Normal 3 2 2 3 2 2 3 2 3" xfId="9978" xr:uid="{00000000-0005-0000-0000-0000D2720000}"/>
    <cellStyle name="Normal 3 2 2 3 2 2 3 2 4" xfId="4534" xr:uid="{00000000-0005-0000-0000-0000D3720000}"/>
    <cellStyle name="Normal 3 2 2 3 2 2 3 20" xfId="4279" xr:uid="{00000000-0005-0000-0000-0000D4720000}"/>
    <cellStyle name="Normal 3 2 2 3 2 2 3 3" xfId="602" xr:uid="{00000000-0005-0000-0000-0000D5720000}"/>
    <cellStyle name="Normal 3 2 2 3 2 2 3 3 2" xfId="3586" xr:uid="{00000000-0005-0000-0000-0000D6720000}"/>
    <cellStyle name="Normal 3 2 2 3 2 2 3 3 2 2" xfId="7511" xr:uid="{00000000-0005-0000-0000-0000D7720000}"/>
    <cellStyle name="Normal 3 2 2 3 2 2 3 3 3" xfId="9979" xr:uid="{00000000-0005-0000-0000-0000D8720000}"/>
    <cellStyle name="Normal 3 2 2 3 2 2 3 3 4" xfId="4751" xr:uid="{00000000-0005-0000-0000-0000D9720000}"/>
    <cellStyle name="Normal 3 2 2 3 2 2 3 4" xfId="776" xr:uid="{00000000-0005-0000-0000-0000DA720000}"/>
    <cellStyle name="Normal 3 2 2 3 2 2 3 4 2" xfId="3760" xr:uid="{00000000-0005-0000-0000-0000DB720000}"/>
    <cellStyle name="Normal 3 2 2 3 2 2 3 4 2 2" xfId="7512" xr:uid="{00000000-0005-0000-0000-0000DC720000}"/>
    <cellStyle name="Normal 3 2 2 3 2 2 3 4 3" xfId="9980" xr:uid="{00000000-0005-0000-0000-0000DD720000}"/>
    <cellStyle name="Normal 3 2 2 3 2 2 3 4 4" xfId="4925" xr:uid="{00000000-0005-0000-0000-0000DE720000}"/>
    <cellStyle name="Normal 3 2 2 3 2 2 3 5" xfId="951" xr:uid="{00000000-0005-0000-0000-0000DF720000}"/>
    <cellStyle name="Normal 3 2 2 3 2 2 3 5 2" xfId="3935" xr:uid="{00000000-0005-0000-0000-0000E0720000}"/>
    <cellStyle name="Normal 3 2 2 3 2 2 3 5 2 2" xfId="7513" xr:uid="{00000000-0005-0000-0000-0000E1720000}"/>
    <cellStyle name="Normal 3 2 2 3 2 2 3 5 3" xfId="9981" xr:uid="{00000000-0005-0000-0000-0000E2720000}"/>
    <cellStyle name="Normal 3 2 2 3 2 2 3 5 4" xfId="5099" xr:uid="{00000000-0005-0000-0000-0000E3720000}"/>
    <cellStyle name="Normal 3 2 2 3 2 2 3 6" xfId="1127" xr:uid="{00000000-0005-0000-0000-0000E4720000}"/>
    <cellStyle name="Normal 3 2 2 3 2 2 3 6 2" xfId="7514" xr:uid="{00000000-0005-0000-0000-0000E5720000}"/>
    <cellStyle name="Normal 3 2 2 3 2 2 3 6 3" xfId="9982" xr:uid="{00000000-0005-0000-0000-0000E6720000}"/>
    <cellStyle name="Normal 3 2 2 3 2 2 3 6 4" xfId="5273" xr:uid="{00000000-0005-0000-0000-0000E7720000}"/>
    <cellStyle name="Normal 3 2 2 3 2 2 3 7" xfId="1301" xr:uid="{00000000-0005-0000-0000-0000E8720000}"/>
    <cellStyle name="Normal 3 2 2 3 2 2 3 7 2" xfId="7515" xr:uid="{00000000-0005-0000-0000-0000E9720000}"/>
    <cellStyle name="Normal 3 2 2 3 2 2 3 7 3" xfId="9983" xr:uid="{00000000-0005-0000-0000-0000EA720000}"/>
    <cellStyle name="Normal 3 2 2 3 2 2 3 7 4" xfId="5479" xr:uid="{00000000-0005-0000-0000-0000EB720000}"/>
    <cellStyle name="Normal 3 2 2 3 2 2 3 8" xfId="1475" xr:uid="{00000000-0005-0000-0000-0000EC720000}"/>
    <cellStyle name="Normal 3 2 2 3 2 2 3 8 2" xfId="7516" xr:uid="{00000000-0005-0000-0000-0000ED720000}"/>
    <cellStyle name="Normal 3 2 2 3 2 2 3 8 3" xfId="9984" xr:uid="{00000000-0005-0000-0000-0000EE720000}"/>
    <cellStyle name="Normal 3 2 2 3 2 2 3 8 4" xfId="5653" xr:uid="{00000000-0005-0000-0000-0000EF720000}"/>
    <cellStyle name="Normal 3 2 2 3 2 2 3 9" xfId="1649" xr:uid="{00000000-0005-0000-0000-0000F0720000}"/>
    <cellStyle name="Normal 3 2 2 3 2 2 3 9 2" xfId="7517" xr:uid="{00000000-0005-0000-0000-0000F1720000}"/>
    <cellStyle name="Normal 3 2 2 3 2 2 3 9 3" xfId="9985" xr:uid="{00000000-0005-0000-0000-0000F2720000}"/>
    <cellStyle name="Normal 3 2 2 3 2 2 3 9 4" xfId="5827" xr:uid="{00000000-0005-0000-0000-0000F3720000}"/>
    <cellStyle name="Normal 3 2 2 3 2 2 4" xfId="232" xr:uid="{00000000-0005-0000-0000-0000F4720000}"/>
    <cellStyle name="Normal 3 2 2 3 2 2 4 2" xfId="3235" xr:uid="{00000000-0005-0000-0000-0000F5720000}"/>
    <cellStyle name="Normal 3 2 2 3 2 2 4 2 2" xfId="7519" xr:uid="{00000000-0005-0000-0000-0000F6720000}"/>
    <cellStyle name="Normal 3 2 2 3 2 2 4 2 3" xfId="9987" xr:uid="{00000000-0005-0000-0000-0000F7720000}"/>
    <cellStyle name="Normal 3 2 2 3 2 2 4 2 4" xfId="5476" xr:uid="{00000000-0005-0000-0000-0000F8720000}"/>
    <cellStyle name="Normal 3 2 2 3 2 2 4 3" xfId="7518" xr:uid="{00000000-0005-0000-0000-0000F9720000}"/>
    <cellStyle name="Normal 3 2 2 3 2 2 4 4" xfId="9986" xr:uid="{00000000-0005-0000-0000-0000FA720000}"/>
    <cellStyle name="Normal 3 2 2 3 2 2 4 5" xfId="4531" xr:uid="{00000000-0005-0000-0000-0000FB720000}"/>
    <cellStyle name="Normal 3 2 2 3 2 2 5" xfId="425" xr:uid="{00000000-0005-0000-0000-0000FC720000}"/>
    <cellStyle name="Normal 3 2 2 3 2 2 5 2" xfId="3409" xr:uid="{00000000-0005-0000-0000-0000FD720000}"/>
    <cellStyle name="Normal 3 2 2 3 2 2 5 2 2" xfId="7520" xr:uid="{00000000-0005-0000-0000-0000FE720000}"/>
    <cellStyle name="Normal 3 2 2 3 2 2 5 3" xfId="9988" xr:uid="{00000000-0005-0000-0000-0000FF720000}"/>
    <cellStyle name="Normal 3 2 2 3 2 2 5 4" xfId="4748" xr:uid="{00000000-0005-0000-0000-000000730000}"/>
    <cellStyle name="Normal 3 2 2 3 2 2 6" xfId="599" xr:uid="{00000000-0005-0000-0000-000001730000}"/>
    <cellStyle name="Normal 3 2 2 3 2 2 6 2" xfId="3583" xr:uid="{00000000-0005-0000-0000-000002730000}"/>
    <cellStyle name="Normal 3 2 2 3 2 2 6 2 2" xfId="7521" xr:uid="{00000000-0005-0000-0000-000003730000}"/>
    <cellStyle name="Normal 3 2 2 3 2 2 6 3" xfId="9989" xr:uid="{00000000-0005-0000-0000-000004730000}"/>
    <cellStyle name="Normal 3 2 2 3 2 2 6 4" xfId="4922" xr:uid="{00000000-0005-0000-0000-000005730000}"/>
    <cellStyle name="Normal 3 2 2 3 2 2 7" xfId="773" xr:uid="{00000000-0005-0000-0000-000006730000}"/>
    <cellStyle name="Normal 3 2 2 3 2 2 7 2" xfId="3757" xr:uid="{00000000-0005-0000-0000-000007730000}"/>
    <cellStyle name="Normal 3 2 2 3 2 2 7 2 2" xfId="7522" xr:uid="{00000000-0005-0000-0000-000008730000}"/>
    <cellStyle name="Normal 3 2 2 3 2 2 7 3" xfId="9990" xr:uid="{00000000-0005-0000-0000-000009730000}"/>
    <cellStyle name="Normal 3 2 2 3 2 2 7 4" xfId="5096" xr:uid="{00000000-0005-0000-0000-00000A730000}"/>
    <cellStyle name="Normal 3 2 2 3 2 2 8" xfId="948" xr:uid="{00000000-0005-0000-0000-00000B730000}"/>
    <cellStyle name="Normal 3 2 2 3 2 2 8 2" xfId="3932" xr:uid="{00000000-0005-0000-0000-00000C730000}"/>
    <cellStyle name="Normal 3 2 2 3 2 2 8 2 2" xfId="7523" xr:uid="{00000000-0005-0000-0000-00000D730000}"/>
    <cellStyle name="Normal 3 2 2 3 2 2 8 3" xfId="9991" xr:uid="{00000000-0005-0000-0000-00000E730000}"/>
    <cellStyle name="Normal 3 2 2 3 2 2 8 4" xfId="5270" xr:uid="{00000000-0005-0000-0000-00000F730000}"/>
    <cellStyle name="Normal 3 2 2 3 2 2 9" xfId="1124" xr:uid="{00000000-0005-0000-0000-000010730000}"/>
    <cellStyle name="Normal 3 2 2 3 2 2 9 2" xfId="7524" xr:uid="{00000000-0005-0000-0000-000011730000}"/>
    <cellStyle name="Normal 3 2 2 3 2 2 9 3" xfId="9992" xr:uid="{00000000-0005-0000-0000-000012730000}"/>
    <cellStyle name="Normal 3 2 2 3 2 2 9 4" xfId="5421" xr:uid="{00000000-0005-0000-0000-000013730000}"/>
    <cellStyle name="Normal 3 2 2 3 2 20" xfId="2855" xr:uid="{00000000-0005-0000-0000-000014730000}"/>
    <cellStyle name="Normal 3 2 2 3 2 20 2" xfId="11809" xr:uid="{00000000-0005-0000-0000-000015730000}"/>
    <cellStyle name="Normal 3 2 2 3 2 21" xfId="3026" xr:uid="{00000000-0005-0000-0000-000016730000}"/>
    <cellStyle name="Normal 3 2 2 3 2 22" xfId="3165" xr:uid="{00000000-0005-0000-0000-000017730000}"/>
    <cellStyle name="Normal 3 2 2 3 2 23" xfId="4103" xr:uid="{00000000-0005-0000-0000-000018730000}"/>
    <cellStyle name="Normal 3 2 2 3 2 24" xfId="4275" xr:uid="{00000000-0005-0000-0000-000019730000}"/>
    <cellStyle name="Normal 3 2 2 3 2 3" xfId="236" xr:uid="{00000000-0005-0000-0000-00001A730000}"/>
    <cellStyle name="Normal 3 2 2 3 2 3 10" xfId="1650" xr:uid="{00000000-0005-0000-0000-00001B730000}"/>
    <cellStyle name="Normal 3 2 2 3 2 3 10 2" xfId="7526" xr:uid="{00000000-0005-0000-0000-00001C730000}"/>
    <cellStyle name="Normal 3 2 2 3 2 3 10 3" xfId="9994" xr:uid="{00000000-0005-0000-0000-00001D730000}"/>
    <cellStyle name="Normal 3 2 2 3 2 3 10 4" xfId="5828" xr:uid="{00000000-0005-0000-0000-00001E730000}"/>
    <cellStyle name="Normal 3 2 2 3 2 3 11" xfId="1824" xr:uid="{00000000-0005-0000-0000-00001F730000}"/>
    <cellStyle name="Normal 3 2 2 3 2 3 11 2" xfId="7527" xr:uid="{00000000-0005-0000-0000-000020730000}"/>
    <cellStyle name="Normal 3 2 2 3 2 3 11 3" xfId="9995" xr:uid="{00000000-0005-0000-0000-000021730000}"/>
    <cellStyle name="Normal 3 2 2 3 2 3 11 4" xfId="6002" xr:uid="{00000000-0005-0000-0000-000022730000}"/>
    <cellStyle name="Normal 3 2 2 3 2 3 12" xfId="1998" xr:uid="{00000000-0005-0000-0000-000023730000}"/>
    <cellStyle name="Normal 3 2 2 3 2 3 12 2" xfId="7528" xr:uid="{00000000-0005-0000-0000-000024730000}"/>
    <cellStyle name="Normal 3 2 2 3 2 3 12 3" xfId="9996" xr:uid="{00000000-0005-0000-0000-000025730000}"/>
    <cellStyle name="Normal 3 2 2 3 2 3 12 4" xfId="6176" xr:uid="{00000000-0005-0000-0000-000026730000}"/>
    <cellStyle name="Normal 3 2 2 3 2 3 13" xfId="2174" xr:uid="{00000000-0005-0000-0000-000027730000}"/>
    <cellStyle name="Normal 3 2 2 3 2 3 13 2" xfId="7529" xr:uid="{00000000-0005-0000-0000-000028730000}"/>
    <cellStyle name="Normal 3 2 2 3 2 3 13 3" xfId="9997" xr:uid="{00000000-0005-0000-0000-000029730000}"/>
    <cellStyle name="Normal 3 2 2 3 2 3 13 4" xfId="6350" xr:uid="{00000000-0005-0000-0000-00002A730000}"/>
    <cellStyle name="Normal 3 2 2 3 2 3 14" xfId="2348" xr:uid="{00000000-0005-0000-0000-00002B730000}"/>
    <cellStyle name="Normal 3 2 2 3 2 3 14 2" xfId="7530" xr:uid="{00000000-0005-0000-0000-00002C730000}"/>
    <cellStyle name="Normal 3 2 2 3 2 3 14 3" xfId="9998" xr:uid="{00000000-0005-0000-0000-00002D730000}"/>
    <cellStyle name="Normal 3 2 2 3 2 3 14 4" xfId="6528" xr:uid="{00000000-0005-0000-0000-00002E730000}"/>
    <cellStyle name="Normal 3 2 2 3 2 3 15" xfId="2520" xr:uid="{00000000-0005-0000-0000-00002F730000}"/>
    <cellStyle name="Normal 3 2 2 3 2 3 15 2" xfId="7531" xr:uid="{00000000-0005-0000-0000-000030730000}"/>
    <cellStyle name="Normal 3 2 2 3 2 3 15 3" xfId="9999" xr:uid="{00000000-0005-0000-0000-000031730000}"/>
    <cellStyle name="Normal 3 2 2 3 2 3 15 4" xfId="6702" xr:uid="{00000000-0005-0000-0000-000032730000}"/>
    <cellStyle name="Normal 3 2 2 3 2 3 16" xfId="2690" xr:uid="{00000000-0005-0000-0000-000033730000}"/>
    <cellStyle name="Normal 3 2 2 3 2 3 16 2" xfId="7525" xr:uid="{00000000-0005-0000-0000-000034730000}"/>
    <cellStyle name="Normal 3 2 2 3 2 3 17" xfId="2860" xr:uid="{00000000-0005-0000-0000-000035730000}"/>
    <cellStyle name="Normal 3 2 2 3 2 3 17 2" xfId="9993" xr:uid="{00000000-0005-0000-0000-000036730000}"/>
    <cellStyle name="Normal 3 2 2 3 2 3 18" xfId="3031" xr:uid="{00000000-0005-0000-0000-000037730000}"/>
    <cellStyle name="Normal 3 2 2 3 2 3 18 2" xfId="11814" xr:uid="{00000000-0005-0000-0000-000038730000}"/>
    <cellStyle name="Normal 3 2 2 3 2 3 19" xfId="3239" xr:uid="{00000000-0005-0000-0000-000039730000}"/>
    <cellStyle name="Normal 3 2 2 3 2 3 2" xfId="237" xr:uid="{00000000-0005-0000-0000-00003A730000}"/>
    <cellStyle name="Normal 3 2 2 3 2 3 2 10" xfId="1825" xr:uid="{00000000-0005-0000-0000-00003B730000}"/>
    <cellStyle name="Normal 3 2 2 3 2 3 2 10 2" xfId="7533" xr:uid="{00000000-0005-0000-0000-00003C730000}"/>
    <cellStyle name="Normal 3 2 2 3 2 3 2 10 3" xfId="10001" xr:uid="{00000000-0005-0000-0000-00003D730000}"/>
    <cellStyle name="Normal 3 2 2 3 2 3 2 10 4" xfId="6003" xr:uid="{00000000-0005-0000-0000-00003E730000}"/>
    <cellStyle name="Normal 3 2 2 3 2 3 2 11" xfId="1999" xr:uid="{00000000-0005-0000-0000-00003F730000}"/>
    <cellStyle name="Normal 3 2 2 3 2 3 2 11 2" xfId="7534" xr:uid="{00000000-0005-0000-0000-000040730000}"/>
    <cellStyle name="Normal 3 2 2 3 2 3 2 11 3" xfId="10002" xr:uid="{00000000-0005-0000-0000-000041730000}"/>
    <cellStyle name="Normal 3 2 2 3 2 3 2 11 4" xfId="6177" xr:uid="{00000000-0005-0000-0000-000042730000}"/>
    <cellStyle name="Normal 3 2 2 3 2 3 2 12" xfId="2175" xr:uid="{00000000-0005-0000-0000-000043730000}"/>
    <cellStyle name="Normal 3 2 2 3 2 3 2 12 2" xfId="7535" xr:uid="{00000000-0005-0000-0000-000044730000}"/>
    <cellStyle name="Normal 3 2 2 3 2 3 2 12 3" xfId="10003" xr:uid="{00000000-0005-0000-0000-000045730000}"/>
    <cellStyle name="Normal 3 2 2 3 2 3 2 12 4" xfId="6351" xr:uid="{00000000-0005-0000-0000-000046730000}"/>
    <cellStyle name="Normal 3 2 2 3 2 3 2 13" xfId="2349" xr:uid="{00000000-0005-0000-0000-000047730000}"/>
    <cellStyle name="Normal 3 2 2 3 2 3 2 13 2" xfId="7536" xr:uid="{00000000-0005-0000-0000-000048730000}"/>
    <cellStyle name="Normal 3 2 2 3 2 3 2 13 3" xfId="10004" xr:uid="{00000000-0005-0000-0000-000049730000}"/>
    <cellStyle name="Normal 3 2 2 3 2 3 2 13 4" xfId="6529" xr:uid="{00000000-0005-0000-0000-00004A730000}"/>
    <cellStyle name="Normal 3 2 2 3 2 3 2 14" xfId="2521" xr:uid="{00000000-0005-0000-0000-00004B730000}"/>
    <cellStyle name="Normal 3 2 2 3 2 3 2 14 2" xfId="7537" xr:uid="{00000000-0005-0000-0000-00004C730000}"/>
    <cellStyle name="Normal 3 2 2 3 2 3 2 14 3" xfId="10005" xr:uid="{00000000-0005-0000-0000-00004D730000}"/>
    <cellStyle name="Normal 3 2 2 3 2 3 2 14 4" xfId="6703" xr:uid="{00000000-0005-0000-0000-00004E730000}"/>
    <cellStyle name="Normal 3 2 2 3 2 3 2 15" xfId="2691" xr:uid="{00000000-0005-0000-0000-00004F730000}"/>
    <cellStyle name="Normal 3 2 2 3 2 3 2 15 2" xfId="7532" xr:uid="{00000000-0005-0000-0000-000050730000}"/>
    <cellStyle name="Normal 3 2 2 3 2 3 2 16" xfId="2861" xr:uid="{00000000-0005-0000-0000-000051730000}"/>
    <cellStyle name="Normal 3 2 2 3 2 3 2 16 2" xfId="10000" xr:uid="{00000000-0005-0000-0000-000052730000}"/>
    <cellStyle name="Normal 3 2 2 3 2 3 2 17" xfId="3032" xr:uid="{00000000-0005-0000-0000-000053730000}"/>
    <cellStyle name="Normal 3 2 2 3 2 3 2 17 2" xfId="11815" xr:uid="{00000000-0005-0000-0000-000054730000}"/>
    <cellStyle name="Normal 3 2 2 3 2 3 2 18" xfId="3240" xr:uid="{00000000-0005-0000-0000-000055730000}"/>
    <cellStyle name="Normal 3 2 2 3 2 3 2 19" xfId="4109" xr:uid="{00000000-0005-0000-0000-000056730000}"/>
    <cellStyle name="Normal 3 2 2 3 2 3 2 2" xfId="430" xr:uid="{00000000-0005-0000-0000-000057730000}"/>
    <cellStyle name="Normal 3 2 2 3 2 3 2 2 2" xfId="3414" xr:uid="{00000000-0005-0000-0000-000058730000}"/>
    <cellStyle name="Normal 3 2 2 3 2 3 2 2 2 2" xfId="7538" xr:uid="{00000000-0005-0000-0000-000059730000}"/>
    <cellStyle name="Normal 3 2 2 3 2 3 2 2 3" xfId="10006" xr:uid="{00000000-0005-0000-0000-00005A730000}"/>
    <cellStyle name="Normal 3 2 2 3 2 3 2 2 4" xfId="4536" xr:uid="{00000000-0005-0000-0000-00005B730000}"/>
    <cellStyle name="Normal 3 2 2 3 2 3 2 20" xfId="4281" xr:uid="{00000000-0005-0000-0000-00005C730000}"/>
    <cellStyle name="Normal 3 2 2 3 2 3 2 3" xfId="604" xr:uid="{00000000-0005-0000-0000-00005D730000}"/>
    <cellStyle name="Normal 3 2 2 3 2 3 2 3 2" xfId="3588" xr:uid="{00000000-0005-0000-0000-00005E730000}"/>
    <cellStyle name="Normal 3 2 2 3 2 3 2 3 2 2" xfId="7539" xr:uid="{00000000-0005-0000-0000-00005F730000}"/>
    <cellStyle name="Normal 3 2 2 3 2 3 2 3 3" xfId="10007" xr:uid="{00000000-0005-0000-0000-000060730000}"/>
    <cellStyle name="Normal 3 2 2 3 2 3 2 3 4" xfId="4753" xr:uid="{00000000-0005-0000-0000-000061730000}"/>
    <cellStyle name="Normal 3 2 2 3 2 3 2 4" xfId="778" xr:uid="{00000000-0005-0000-0000-000062730000}"/>
    <cellStyle name="Normal 3 2 2 3 2 3 2 4 2" xfId="3762" xr:uid="{00000000-0005-0000-0000-000063730000}"/>
    <cellStyle name="Normal 3 2 2 3 2 3 2 4 2 2" xfId="7540" xr:uid="{00000000-0005-0000-0000-000064730000}"/>
    <cellStyle name="Normal 3 2 2 3 2 3 2 4 3" xfId="10008" xr:uid="{00000000-0005-0000-0000-000065730000}"/>
    <cellStyle name="Normal 3 2 2 3 2 3 2 4 4" xfId="4927" xr:uid="{00000000-0005-0000-0000-000066730000}"/>
    <cellStyle name="Normal 3 2 2 3 2 3 2 5" xfId="953" xr:uid="{00000000-0005-0000-0000-000067730000}"/>
    <cellStyle name="Normal 3 2 2 3 2 3 2 5 2" xfId="3937" xr:uid="{00000000-0005-0000-0000-000068730000}"/>
    <cellStyle name="Normal 3 2 2 3 2 3 2 5 2 2" xfId="7541" xr:uid="{00000000-0005-0000-0000-000069730000}"/>
    <cellStyle name="Normal 3 2 2 3 2 3 2 5 3" xfId="10009" xr:uid="{00000000-0005-0000-0000-00006A730000}"/>
    <cellStyle name="Normal 3 2 2 3 2 3 2 5 4" xfId="5101" xr:uid="{00000000-0005-0000-0000-00006B730000}"/>
    <cellStyle name="Normal 3 2 2 3 2 3 2 6" xfId="1129" xr:uid="{00000000-0005-0000-0000-00006C730000}"/>
    <cellStyle name="Normal 3 2 2 3 2 3 2 6 2" xfId="7542" xr:uid="{00000000-0005-0000-0000-00006D730000}"/>
    <cellStyle name="Normal 3 2 2 3 2 3 2 6 3" xfId="10010" xr:uid="{00000000-0005-0000-0000-00006E730000}"/>
    <cellStyle name="Normal 3 2 2 3 2 3 2 6 4" xfId="5275" xr:uid="{00000000-0005-0000-0000-00006F730000}"/>
    <cellStyle name="Normal 3 2 2 3 2 3 2 7" xfId="1303" xr:uid="{00000000-0005-0000-0000-000070730000}"/>
    <cellStyle name="Normal 3 2 2 3 2 3 2 7 2" xfId="7543" xr:uid="{00000000-0005-0000-0000-000071730000}"/>
    <cellStyle name="Normal 3 2 2 3 2 3 2 7 3" xfId="10011" xr:uid="{00000000-0005-0000-0000-000072730000}"/>
    <cellStyle name="Normal 3 2 2 3 2 3 2 7 4" xfId="5481" xr:uid="{00000000-0005-0000-0000-000073730000}"/>
    <cellStyle name="Normal 3 2 2 3 2 3 2 8" xfId="1477" xr:uid="{00000000-0005-0000-0000-000074730000}"/>
    <cellStyle name="Normal 3 2 2 3 2 3 2 8 2" xfId="7544" xr:uid="{00000000-0005-0000-0000-000075730000}"/>
    <cellStyle name="Normal 3 2 2 3 2 3 2 8 3" xfId="10012" xr:uid="{00000000-0005-0000-0000-000076730000}"/>
    <cellStyle name="Normal 3 2 2 3 2 3 2 8 4" xfId="5655" xr:uid="{00000000-0005-0000-0000-000077730000}"/>
    <cellStyle name="Normal 3 2 2 3 2 3 2 9" xfId="1651" xr:uid="{00000000-0005-0000-0000-000078730000}"/>
    <cellStyle name="Normal 3 2 2 3 2 3 2 9 2" xfId="7545" xr:uid="{00000000-0005-0000-0000-000079730000}"/>
    <cellStyle name="Normal 3 2 2 3 2 3 2 9 3" xfId="10013" xr:uid="{00000000-0005-0000-0000-00007A730000}"/>
    <cellStyle name="Normal 3 2 2 3 2 3 2 9 4" xfId="5829" xr:uid="{00000000-0005-0000-0000-00007B730000}"/>
    <cellStyle name="Normal 3 2 2 3 2 3 20" xfId="4108" xr:uid="{00000000-0005-0000-0000-00007C730000}"/>
    <cellStyle name="Normal 3 2 2 3 2 3 21" xfId="4280" xr:uid="{00000000-0005-0000-0000-00007D730000}"/>
    <cellStyle name="Normal 3 2 2 3 2 3 3" xfId="429" xr:uid="{00000000-0005-0000-0000-00007E730000}"/>
    <cellStyle name="Normal 3 2 2 3 2 3 3 2" xfId="3413" xr:uid="{00000000-0005-0000-0000-00007F730000}"/>
    <cellStyle name="Normal 3 2 2 3 2 3 3 2 2" xfId="7546" xr:uid="{00000000-0005-0000-0000-000080730000}"/>
    <cellStyle name="Normal 3 2 2 3 2 3 3 3" xfId="10014" xr:uid="{00000000-0005-0000-0000-000081730000}"/>
    <cellStyle name="Normal 3 2 2 3 2 3 3 4" xfId="4535" xr:uid="{00000000-0005-0000-0000-000082730000}"/>
    <cellStyle name="Normal 3 2 2 3 2 3 4" xfId="603" xr:uid="{00000000-0005-0000-0000-000083730000}"/>
    <cellStyle name="Normal 3 2 2 3 2 3 4 2" xfId="3587" xr:uid="{00000000-0005-0000-0000-000084730000}"/>
    <cellStyle name="Normal 3 2 2 3 2 3 4 2 2" xfId="7547" xr:uid="{00000000-0005-0000-0000-000085730000}"/>
    <cellStyle name="Normal 3 2 2 3 2 3 4 3" xfId="10015" xr:uid="{00000000-0005-0000-0000-000086730000}"/>
    <cellStyle name="Normal 3 2 2 3 2 3 4 4" xfId="4752" xr:uid="{00000000-0005-0000-0000-000087730000}"/>
    <cellStyle name="Normal 3 2 2 3 2 3 5" xfId="777" xr:uid="{00000000-0005-0000-0000-000088730000}"/>
    <cellStyle name="Normal 3 2 2 3 2 3 5 2" xfId="3761" xr:uid="{00000000-0005-0000-0000-000089730000}"/>
    <cellStyle name="Normal 3 2 2 3 2 3 5 2 2" xfId="7548" xr:uid="{00000000-0005-0000-0000-00008A730000}"/>
    <cellStyle name="Normal 3 2 2 3 2 3 5 3" xfId="10016" xr:uid="{00000000-0005-0000-0000-00008B730000}"/>
    <cellStyle name="Normal 3 2 2 3 2 3 5 4" xfId="4926" xr:uid="{00000000-0005-0000-0000-00008C730000}"/>
    <cellStyle name="Normal 3 2 2 3 2 3 6" xfId="952" xr:uid="{00000000-0005-0000-0000-00008D730000}"/>
    <cellStyle name="Normal 3 2 2 3 2 3 6 2" xfId="3936" xr:uid="{00000000-0005-0000-0000-00008E730000}"/>
    <cellStyle name="Normal 3 2 2 3 2 3 6 2 2" xfId="7549" xr:uid="{00000000-0005-0000-0000-00008F730000}"/>
    <cellStyle name="Normal 3 2 2 3 2 3 6 3" xfId="10017" xr:uid="{00000000-0005-0000-0000-000090730000}"/>
    <cellStyle name="Normal 3 2 2 3 2 3 6 4" xfId="5100" xr:uid="{00000000-0005-0000-0000-000091730000}"/>
    <cellStyle name="Normal 3 2 2 3 2 3 7" xfId="1128" xr:uid="{00000000-0005-0000-0000-000092730000}"/>
    <cellStyle name="Normal 3 2 2 3 2 3 7 2" xfId="7550" xr:uid="{00000000-0005-0000-0000-000093730000}"/>
    <cellStyle name="Normal 3 2 2 3 2 3 7 3" xfId="10018" xr:uid="{00000000-0005-0000-0000-000094730000}"/>
    <cellStyle name="Normal 3 2 2 3 2 3 7 4" xfId="5274" xr:uid="{00000000-0005-0000-0000-000095730000}"/>
    <cellStyle name="Normal 3 2 2 3 2 3 8" xfId="1302" xr:uid="{00000000-0005-0000-0000-000096730000}"/>
    <cellStyle name="Normal 3 2 2 3 2 3 8 2" xfId="7551" xr:uid="{00000000-0005-0000-0000-000097730000}"/>
    <cellStyle name="Normal 3 2 2 3 2 3 8 3" xfId="10019" xr:uid="{00000000-0005-0000-0000-000098730000}"/>
    <cellStyle name="Normal 3 2 2 3 2 3 8 4" xfId="5480" xr:uid="{00000000-0005-0000-0000-000099730000}"/>
    <cellStyle name="Normal 3 2 2 3 2 3 9" xfId="1476" xr:uid="{00000000-0005-0000-0000-00009A730000}"/>
    <cellStyle name="Normal 3 2 2 3 2 3 9 2" xfId="7552" xr:uid="{00000000-0005-0000-0000-00009B730000}"/>
    <cellStyle name="Normal 3 2 2 3 2 3 9 3" xfId="10020" xr:uid="{00000000-0005-0000-0000-00009C730000}"/>
    <cellStyle name="Normal 3 2 2 3 2 3 9 4" xfId="5654" xr:uid="{00000000-0005-0000-0000-00009D730000}"/>
    <cellStyle name="Normal 3 2 2 3 2 4" xfId="238" xr:uid="{00000000-0005-0000-0000-00009E730000}"/>
    <cellStyle name="Normal 3 2 2 3 2 4 10" xfId="1826" xr:uid="{00000000-0005-0000-0000-00009F730000}"/>
    <cellStyle name="Normal 3 2 2 3 2 4 10 2" xfId="7554" xr:uid="{00000000-0005-0000-0000-0000A0730000}"/>
    <cellStyle name="Normal 3 2 2 3 2 4 10 3" xfId="10022" xr:uid="{00000000-0005-0000-0000-0000A1730000}"/>
    <cellStyle name="Normal 3 2 2 3 2 4 10 4" xfId="6004" xr:uid="{00000000-0005-0000-0000-0000A2730000}"/>
    <cellStyle name="Normal 3 2 2 3 2 4 11" xfId="2000" xr:uid="{00000000-0005-0000-0000-0000A3730000}"/>
    <cellStyle name="Normal 3 2 2 3 2 4 11 2" xfId="7555" xr:uid="{00000000-0005-0000-0000-0000A4730000}"/>
    <cellStyle name="Normal 3 2 2 3 2 4 11 3" xfId="10023" xr:uid="{00000000-0005-0000-0000-0000A5730000}"/>
    <cellStyle name="Normal 3 2 2 3 2 4 11 4" xfId="6178" xr:uid="{00000000-0005-0000-0000-0000A6730000}"/>
    <cellStyle name="Normal 3 2 2 3 2 4 12" xfId="2176" xr:uid="{00000000-0005-0000-0000-0000A7730000}"/>
    <cellStyle name="Normal 3 2 2 3 2 4 12 2" xfId="7556" xr:uid="{00000000-0005-0000-0000-0000A8730000}"/>
    <cellStyle name="Normal 3 2 2 3 2 4 12 3" xfId="10024" xr:uid="{00000000-0005-0000-0000-0000A9730000}"/>
    <cellStyle name="Normal 3 2 2 3 2 4 12 4" xfId="6352" xr:uid="{00000000-0005-0000-0000-0000AA730000}"/>
    <cellStyle name="Normal 3 2 2 3 2 4 13" xfId="2350" xr:uid="{00000000-0005-0000-0000-0000AB730000}"/>
    <cellStyle name="Normal 3 2 2 3 2 4 13 2" xfId="7557" xr:uid="{00000000-0005-0000-0000-0000AC730000}"/>
    <cellStyle name="Normal 3 2 2 3 2 4 13 3" xfId="10025" xr:uid="{00000000-0005-0000-0000-0000AD730000}"/>
    <cellStyle name="Normal 3 2 2 3 2 4 13 4" xfId="6530" xr:uid="{00000000-0005-0000-0000-0000AE730000}"/>
    <cellStyle name="Normal 3 2 2 3 2 4 14" xfId="2522" xr:uid="{00000000-0005-0000-0000-0000AF730000}"/>
    <cellStyle name="Normal 3 2 2 3 2 4 14 2" xfId="7558" xr:uid="{00000000-0005-0000-0000-0000B0730000}"/>
    <cellStyle name="Normal 3 2 2 3 2 4 14 3" xfId="10026" xr:uid="{00000000-0005-0000-0000-0000B1730000}"/>
    <cellStyle name="Normal 3 2 2 3 2 4 14 4" xfId="6704" xr:uid="{00000000-0005-0000-0000-0000B2730000}"/>
    <cellStyle name="Normal 3 2 2 3 2 4 15" xfId="2692" xr:uid="{00000000-0005-0000-0000-0000B3730000}"/>
    <cellStyle name="Normal 3 2 2 3 2 4 15 2" xfId="7553" xr:uid="{00000000-0005-0000-0000-0000B4730000}"/>
    <cellStyle name="Normal 3 2 2 3 2 4 16" xfId="2862" xr:uid="{00000000-0005-0000-0000-0000B5730000}"/>
    <cellStyle name="Normal 3 2 2 3 2 4 16 2" xfId="10021" xr:uid="{00000000-0005-0000-0000-0000B6730000}"/>
    <cellStyle name="Normal 3 2 2 3 2 4 17" xfId="3033" xr:uid="{00000000-0005-0000-0000-0000B7730000}"/>
    <cellStyle name="Normal 3 2 2 3 2 4 17 2" xfId="11816" xr:uid="{00000000-0005-0000-0000-0000B8730000}"/>
    <cellStyle name="Normal 3 2 2 3 2 4 18" xfId="3241" xr:uid="{00000000-0005-0000-0000-0000B9730000}"/>
    <cellStyle name="Normal 3 2 2 3 2 4 19" xfId="4110" xr:uid="{00000000-0005-0000-0000-0000BA730000}"/>
    <cellStyle name="Normal 3 2 2 3 2 4 2" xfId="431" xr:uid="{00000000-0005-0000-0000-0000BB730000}"/>
    <cellStyle name="Normal 3 2 2 3 2 4 2 2" xfId="3415" xr:uid="{00000000-0005-0000-0000-0000BC730000}"/>
    <cellStyle name="Normal 3 2 2 3 2 4 2 2 2" xfId="7559" xr:uid="{00000000-0005-0000-0000-0000BD730000}"/>
    <cellStyle name="Normal 3 2 2 3 2 4 2 3" xfId="10027" xr:uid="{00000000-0005-0000-0000-0000BE730000}"/>
    <cellStyle name="Normal 3 2 2 3 2 4 2 4" xfId="4537" xr:uid="{00000000-0005-0000-0000-0000BF730000}"/>
    <cellStyle name="Normal 3 2 2 3 2 4 20" xfId="4282" xr:uid="{00000000-0005-0000-0000-0000C0730000}"/>
    <cellStyle name="Normal 3 2 2 3 2 4 3" xfId="605" xr:uid="{00000000-0005-0000-0000-0000C1730000}"/>
    <cellStyle name="Normal 3 2 2 3 2 4 3 2" xfId="3589" xr:uid="{00000000-0005-0000-0000-0000C2730000}"/>
    <cellStyle name="Normal 3 2 2 3 2 4 3 2 2" xfId="7560" xr:uid="{00000000-0005-0000-0000-0000C3730000}"/>
    <cellStyle name="Normal 3 2 2 3 2 4 3 3" xfId="10028" xr:uid="{00000000-0005-0000-0000-0000C4730000}"/>
    <cellStyle name="Normal 3 2 2 3 2 4 3 4" xfId="4754" xr:uid="{00000000-0005-0000-0000-0000C5730000}"/>
    <cellStyle name="Normal 3 2 2 3 2 4 4" xfId="779" xr:uid="{00000000-0005-0000-0000-0000C6730000}"/>
    <cellStyle name="Normal 3 2 2 3 2 4 4 2" xfId="3763" xr:uid="{00000000-0005-0000-0000-0000C7730000}"/>
    <cellStyle name="Normal 3 2 2 3 2 4 4 2 2" xfId="7561" xr:uid="{00000000-0005-0000-0000-0000C8730000}"/>
    <cellStyle name="Normal 3 2 2 3 2 4 4 3" xfId="10029" xr:uid="{00000000-0005-0000-0000-0000C9730000}"/>
    <cellStyle name="Normal 3 2 2 3 2 4 4 4" xfId="4928" xr:uid="{00000000-0005-0000-0000-0000CA730000}"/>
    <cellStyle name="Normal 3 2 2 3 2 4 5" xfId="954" xr:uid="{00000000-0005-0000-0000-0000CB730000}"/>
    <cellStyle name="Normal 3 2 2 3 2 4 5 2" xfId="3938" xr:uid="{00000000-0005-0000-0000-0000CC730000}"/>
    <cellStyle name="Normal 3 2 2 3 2 4 5 2 2" xfId="7562" xr:uid="{00000000-0005-0000-0000-0000CD730000}"/>
    <cellStyle name="Normal 3 2 2 3 2 4 5 3" xfId="10030" xr:uid="{00000000-0005-0000-0000-0000CE730000}"/>
    <cellStyle name="Normal 3 2 2 3 2 4 5 4" xfId="5102" xr:uid="{00000000-0005-0000-0000-0000CF730000}"/>
    <cellStyle name="Normal 3 2 2 3 2 4 6" xfId="1130" xr:uid="{00000000-0005-0000-0000-0000D0730000}"/>
    <cellStyle name="Normal 3 2 2 3 2 4 6 2" xfId="7563" xr:uid="{00000000-0005-0000-0000-0000D1730000}"/>
    <cellStyle name="Normal 3 2 2 3 2 4 6 3" xfId="10031" xr:uid="{00000000-0005-0000-0000-0000D2730000}"/>
    <cellStyle name="Normal 3 2 2 3 2 4 6 4" xfId="5276" xr:uid="{00000000-0005-0000-0000-0000D3730000}"/>
    <cellStyle name="Normal 3 2 2 3 2 4 7" xfId="1304" xr:uid="{00000000-0005-0000-0000-0000D4730000}"/>
    <cellStyle name="Normal 3 2 2 3 2 4 7 2" xfId="7564" xr:uid="{00000000-0005-0000-0000-0000D5730000}"/>
    <cellStyle name="Normal 3 2 2 3 2 4 7 3" xfId="10032" xr:uid="{00000000-0005-0000-0000-0000D6730000}"/>
    <cellStyle name="Normal 3 2 2 3 2 4 7 4" xfId="5482" xr:uid="{00000000-0005-0000-0000-0000D7730000}"/>
    <cellStyle name="Normal 3 2 2 3 2 4 8" xfId="1478" xr:uid="{00000000-0005-0000-0000-0000D8730000}"/>
    <cellStyle name="Normal 3 2 2 3 2 4 8 2" xfId="7565" xr:uid="{00000000-0005-0000-0000-0000D9730000}"/>
    <cellStyle name="Normal 3 2 2 3 2 4 8 3" xfId="10033" xr:uid="{00000000-0005-0000-0000-0000DA730000}"/>
    <cellStyle name="Normal 3 2 2 3 2 4 8 4" xfId="5656" xr:uid="{00000000-0005-0000-0000-0000DB730000}"/>
    <cellStyle name="Normal 3 2 2 3 2 4 9" xfId="1652" xr:uid="{00000000-0005-0000-0000-0000DC730000}"/>
    <cellStyle name="Normal 3 2 2 3 2 4 9 2" xfId="7566" xr:uid="{00000000-0005-0000-0000-0000DD730000}"/>
    <cellStyle name="Normal 3 2 2 3 2 4 9 3" xfId="10034" xr:uid="{00000000-0005-0000-0000-0000DE730000}"/>
    <cellStyle name="Normal 3 2 2 3 2 4 9 4" xfId="5830" xr:uid="{00000000-0005-0000-0000-0000DF730000}"/>
    <cellStyle name="Normal 3 2 2 3 2 5" xfId="231" xr:uid="{00000000-0005-0000-0000-0000E0730000}"/>
    <cellStyle name="Normal 3 2 2 3 2 5 2" xfId="3234" xr:uid="{00000000-0005-0000-0000-0000E1730000}"/>
    <cellStyle name="Normal 3 2 2 3 2 5 2 2" xfId="7568" xr:uid="{00000000-0005-0000-0000-0000E2730000}"/>
    <cellStyle name="Normal 3 2 2 3 2 5 2 3" xfId="10036" xr:uid="{00000000-0005-0000-0000-0000E3730000}"/>
    <cellStyle name="Normal 3 2 2 3 2 5 2 4" xfId="5475" xr:uid="{00000000-0005-0000-0000-0000E4730000}"/>
    <cellStyle name="Normal 3 2 2 3 2 5 3" xfId="7567" xr:uid="{00000000-0005-0000-0000-0000E5730000}"/>
    <cellStyle name="Normal 3 2 2 3 2 5 4" xfId="10035" xr:uid="{00000000-0005-0000-0000-0000E6730000}"/>
    <cellStyle name="Normal 3 2 2 3 2 5 5" xfId="4530" xr:uid="{00000000-0005-0000-0000-0000E7730000}"/>
    <cellStyle name="Normal 3 2 2 3 2 6" xfId="424" xr:uid="{00000000-0005-0000-0000-0000E8730000}"/>
    <cellStyle name="Normal 3 2 2 3 2 6 2" xfId="3408" xr:uid="{00000000-0005-0000-0000-0000E9730000}"/>
    <cellStyle name="Normal 3 2 2 3 2 6 2 2" xfId="7569" xr:uid="{00000000-0005-0000-0000-0000EA730000}"/>
    <cellStyle name="Normal 3 2 2 3 2 6 3" xfId="10037" xr:uid="{00000000-0005-0000-0000-0000EB730000}"/>
    <cellStyle name="Normal 3 2 2 3 2 6 4" xfId="4747" xr:uid="{00000000-0005-0000-0000-0000EC730000}"/>
    <cellStyle name="Normal 3 2 2 3 2 7" xfId="598" xr:uid="{00000000-0005-0000-0000-0000ED730000}"/>
    <cellStyle name="Normal 3 2 2 3 2 7 2" xfId="3582" xr:uid="{00000000-0005-0000-0000-0000EE730000}"/>
    <cellStyle name="Normal 3 2 2 3 2 7 2 2" xfId="7570" xr:uid="{00000000-0005-0000-0000-0000EF730000}"/>
    <cellStyle name="Normal 3 2 2 3 2 7 3" xfId="10038" xr:uid="{00000000-0005-0000-0000-0000F0730000}"/>
    <cellStyle name="Normal 3 2 2 3 2 7 4" xfId="4921" xr:uid="{00000000-0005-0000-0000-0000F1730000}"/>
    <cellStyle name="Normal 3 2 2 3 2 8" xfId="772" xr:uid="{00000000-0005-0000-0000-0000F2730000}"/>
    <cellStyle name="Normal 3 2 2 3 2 8 2" xfId="3756" xr:uid="{00000000-0005-0000-0000-0000F3730000}"/>
    <cellStyle name="Normal 3 2 2 3 2 8 2 2" xfId="7571" xr:uid="{00000000-0005-0000-0000-0000F4730000}"/>
    <cellStyle name="Normal 3 2 2 3 2 8 3" xfId="10039" xr:uid="{00000000-0005-0000-0000-0000F5730000}"/>
    <cellStyle name="Normal 3 2 2 3 2 8 4" xfId="5095" xr:uid="{00000000-0005-0000-0000-0000F6730000}"/>
    <cellStyle name="Normal 3 2 2 3 2 9" xfId="947" xr:uid="{00000000-0005-0000-0000-0000F7730000}"/>
    <cellStyle name="Normal 3 2 2 3 2 9 2" xfId="3931" xr:uid="{00000000-0005-0000-0000-0000F8730000}"/>
    <cellStyle name="Normal 3 2 2 3 2 9 2 2" xfId="7572" xr:uid="{00000000-0005-0000-0000-0000F9730000}"/>
    <cellStyle name="Normal 3 2 2 3 2 9 3" xfId="10040" xr:uid="{00000000-0005-0000-0000-0000FA730000}"/>
    <cellStyle name="Normal 3 2 2 3 2 9 4" xfId="5269" xr:uid="{00000000-0005-0000-0000-0000FB730000}"/>
    <cellStyle name="Normal 3 2 2 3 20" xfId="2514" xr:uid="{00000000-0005-0000-0000-0000FC730000}"/>
    <cellStyle name="Normal 3 2 2 3 20 2" xfId="7448" xr:uid="{00000000-0005-0000-0000-0000FD730000}"/>
    <cellStyle name="Normal 3 2 2 3 21" xfId="2684" xr:uid="{00000000-0005-0000-0000-0000FE730000}"/>
    <cellStyle name="Normal 3 2 2 3 21 2" xfId="9916" xr:uid="{00000000-0005-0000-0000-0000FF730000}"/>
    <cellStyle name="Normal 3 2 2 3 22" xfId="2854" xr:uid="{00000000-0005-0000-0000-000000740000}"/>
    <cellStyle name="Normal 3 2 2 3 22 2" xfId="11808" xr:uid="{00000000-0005-0000-0000-000001740000}"/>
    <cellStyle name="Normal 3 2 2 3 23" xfId="3025" xr:uid="{00000000-0005-0000-0000-000002740000}"/>
    <cellStyle name="Normal 3 2 2 3 24" xfId="3158" xr:uid="{00000000-0005-0000-0000-000003740000}"/>
    <cellStyle name="Normal 3 2 2 3 25" xfId="4102" xr:uid="{00000000-0005-0000-0000-000004740000}"/>
    <cellStyle name="Normal 3 2 2 3 26" xfId="4274" xr:uid="{00000000-0005-0000-0000-000005740000}"/>
    <cellStyle name="Normal 3 2 2 3 3" xfId="118" xr:uid="{00000000-0005-0000-0000-000006740000}"/>
    <cellStyle name="Normal 3 2 2 3 3 10" xfId="1305" xr:uid="{00000000-0005-0000-0000-000007740000}"/>
    <cellStyle name="Normal 3 2 2 3 3 10 2" xfId="7574" xr:uid="{00000000-0005-0000-0000-000008740000}"/>
    <cellStyle name="Normal 3 2 2 3 3 10 3" xfId="10042" xr:uid="{00000000-0005-0000-0000-000009740000}"/>
    <cellStyle name="Normal 3 2 2 3 3 10 4" xfId="5657" xr:uid="{00000000-0005-0000-0000-00000A740000}"/>
    <cellStyle name="Normal 3 2 2 3 3 11" xfId="1479" xr:uid="{00000000-0005-0000-0000-00000B740000}"/>
    <cellStyle name="Normal 3 2 2 3 3 11 2" xfId="7575" xr:uid="{00000000-0005-0000-0000-00000C740000}"/>
    <cellStyle name="Normal 3 2 2 3 3 11 3" xfId="10043" xr:uid="{00000000-0005-0000-0000-00000D740000}"/>
    <cellStyle name="Normal 3 2 2 3 3 11 4" xfId="5831" xr:uid="{00000000-0005-0000-0000-00000E740000}"/>
    <cellStyle name="Normal 3 2 2 3 3 12" xfId="1653" xr:uid="{00000000-0005-0000-0000-00000F740000}"/>
    <cellStyle name="Normal 3 2 2 3 3 12 2" xfId="7576" xr:uid="{00000000-0005-0000-0000-000010740000}"/>
    <cellStyle name="Normal 3 2 2 3 3 12 3" xfId="10044" xr:uid="{00000000-0005-0000-0000-000011740000}"/>
    <cellStyle name="Normal 3 2 2 3 3 12 4" xfId="6005" xr:uid="{00000000-0005-0000-0000-000012740000}"/>
    <cellStyle name="Normal 3 2 2 3 3 13" xfId="1827" xr:uid="{00000000-0005-0000-0000-000013740000}"/>
    <cellStyle name="Normal 3 2 2 3 3 13 2" xfId="7577" xr:uid="{00000000-0005-0000-0000-000014740000}"/>
    <cellStyle name="Normal 3 2 2 3 3 13 3" xfId="10045" xr:uid="{00000000-0005-0000-0000-000015740000}"/>
    <cellStyle name="Normal 3 2 2 3 3 13 4" xfId="6179" xr:uid="{00000000-0005-0000-0000-000016740000}"/>
    <cellStyle name="Normal 3 2 2 3 3 14" xfId="2001" xr:uid="{00000000-0005-0000-0000-000017740000}"/>
    <cellStyle name="Normal 3 2 2 3 3 14 2" xfId="7578" xr:uid="{00000000-0005-0000-0000-000018740000}"/>
    <cellStyle name="Normal 3 2 2 3 3 14 3" xfId="10046" xr:uid="{00000000-0005-0000-0000-000019740000}"/>
    <cellStyle name="Normal 3 2 2 3 3 14 4" xfId="6353" xr:uid="{00000000-0005-0000-0000-00001A740000}"/>
    <cellStyle name="Normal 3 2 2 3 3 15" xfId="2177" xr:uid="{00000000-0005-0000-0000-00001B740000}"/>
    <cellStyle name="Normal 3 2 2 3 3 15 2" xfId="7579" xr:uid="{00000000-0005-0000-0000-00001C740000}"/>
    <cellStyle name="Normal 3 2 2 3 3 15 3" xfId="10047" xr:uid="{00000000-0005-0000-0000-00001D740000}"/>
    <cellStyle name="Normal 3 2 2 3 3 15 4" xfId="6531" xr:uid="{00000000-0005-0000-0000-00001E740000}"/>
    <cellStyle name="Normal 3 2 2 3 3 16" xfId="2351" xr:uid="{00000000-0005-0000-0000-00001F740000}"/>
    <cellStyle name="Normal 3 2 2 3 3 16 2" xfId="7580" xr:uid="{00000000-0005-0000-0000-000020740000}"/>
    <cellStyle name="Normal 3 2 2 3 3 16 3" xfId="10048" xr:uid="{00000000-0005-0000-0000-000021740000}"/>
    <cellStyle name="Normal 3 2 2 3 3 16 4" xfId="6705" xr:uid="{00000000-0005-0000-0000-000022740000}"/>
    <cellStyle name="Normal 3 2 2 3 3 17" xfId="2523" xr:uid="{00000000-0005-0000-0000-000023740000}"/>
    <cellStyle name="Normal 3 2 2 3 3 17 2" xfId="7573" xr:uid="{00000000-0005-0000-0000-000024740000}"/>
    <cellStyle name="Normal 3 2 2 3 3 18" xfId="2693" xr:uid="{00000000-0005-0000-0000-000025740000}"/>
    <cellStyle name="Normal 3 2 2 3 3 18 2" xfId="10041" xr:uid="{00000000-0005-0000-0000-000026740000}"/>
    <cellStyle name="Normal 3 2 2 3 3 19" xfId="2863" xr:uid="{00000000-0005-0000-0000-000027740000}"/>
    <cellStyle name="Normal 3 2 2 3 3 19 2" xfId="11817" xr:uid="{00000000-0005-0000-0000-000028740000}"/>
    <cellStyle name="Normal 3 2 2 3 3 2" xfId="240" xr:uid="{00000000-0005-0000-0000-000029740000}"/>
    <cellStyle name="Normal 3 2 2 3 3 2 10" xfId="1654" xr:uid="{00000000-0005-0000-0000-00002A740000}"/>
    <cellStyle name="Normal 3 2 2 3 3 2 10 2" xfId="7582" xr:uid="{00000000-0005-0000-0000-00002B740000}"/>
    <cellStyle name="Normal 3 2 2 3 3 2 10 3" xfId="10050" xr:uid="{00000000-0005-0000-0000-00002C740000}"/>
    <cellStyle name="Normal 3 2 2 3 3 2 10 4" xfId="5832" xr:uid="{00000000-0005-0000-0000-00002D740000}"/>
    <cellStyle name="Normal 3 2 2 3 3 2 11" xfId="1828" xr:uid="{00000000-0005-0000-0000-00002E740000}"/>
    <cellStyle name="Normal 3 2 2 3 3 2 11 2" xfId="7583" xr:uid="{00000000-0005-0000-0000-00002F740000}"/>
    <cellStyle name="Normal 3 2 2 3 3 2 11 3" xfId="10051" xr:uid="{00000000-0005-0000-0000-000030740000}"/>
    <cellStyle name="Normal 3 2 2 3 3 2 11 4" xfId="6006" xr:uid="{00000000-0005-0000-0000-000031740000}"/>
    <cellStyle name="Normal 3 2 2 3 3 2 12" xfId="2002" xr:uid="{00000000-0005-0000-0000-000032740000}"/>
    <cellStyle name="Normal 3 2 2 3 3 2 12 2" xfId="7584" xr:uid="{00000000-0005-0000-0000-000033740000}"/>
    <cellStyle name="Normal 3 2 2 3 3 2 12 3" xfId="10052" xr:uid="{00000000-0005-0000-0000-000034740000}"/>
    <cellStyle name="Normal 3 2 2 3 3 2 12 4" xfId="6180" xr:uid="{00000000-0005-0000-0000-000035740000}"/>
    <cellStyle name="Normal 3 2 2 3 3 2 13" xfId="2178" xr:uid="{00000000-0005-0000-0000-000036740000}"/>
    <cellStyle name="Normal 3 2 2 3 3 2 13 2" xfId="7585" xr:uid="{00000000-0005-0000-0000-000037740000}"/>
    <cellStyle name="Normal 3 2 2 3 3 2 13 3" xfId="10053" xr:uid="{00000000-0005-0000-0000-000038740000}"/>
    <cellStyle name="Normal 3 2 2 3 3 2 13 4" xfId="6354" xr:uid="{00000000-0005-0000-0000-000039740000}"/>
    <cellStyle name="Normal 3 2 2 3 3 2 14" xfId="2352" xr:uid="{00000000-0005-0000-0000-00003A740000}"/>
    <cellStyle name="Normal 3 2 2 3 3 2 14 2" xfId="7586" xr:uid="{00000000-0005-0000-0000-00003B740000}"/>
    <cellStyle name="Normal 3 2 2 3 3 2 14 3" xfId="10054" xr:uid="{00000000-0005-0000-0000-00003C740000}"/>
    <cellStyle name="Normal 3 2 2 3 3 2 14 4" xfId="6532" xr:uid="{00000000-0005-0000-0000-00003D740000}"/>
    <cellStyle name="Normal 3 2 2 3 3 2 15" xfId="2524" xr:uid="{00000000-0005-0000-0000-00003E740000}"/>
    <cellStyle name="Normal 3 2 2 3 3 2 15 2" xfId="7587" xr:uid="{00000000-0005-0000-0000-00003F740000}"/>
    <cellStyle name="Normal 3 2 2 3 3 2 15 3" xfId="10055" xr:uid="{00000000-0005-0000-0000-000040740000}"/>
    <cellStyle name="Normal 3 2 2 3 3 2 15 4" xfId="6706" xr:uid="{00000000-0005-0000-0000-000041740000}"/>
    <cellStyle name="Normal 3 2 2 3 3 2 16" xfId="2694" xr:uid="{00000000-0005-0000-0000-000042740000}"/>
    <cellStyle name="Normal 3 2 2 3 3 2 16 2" xfId="7581" xr:uid="{00000000-0005-0000-0000-000043740000}"/>
    <cellStyle name="Normal 3 2 2 3 3 2 17" xfId="2864" xr:uid="{00000000-0005-0000-0000-000044740000}"/>
    <cellStyle name="Normal 3 2 2 3 3 2 17 2" xfId="10049" xr:uid="{00000000-0005-0000-0000-000045740000}"/>
    <cellStyle name="Normal 3 2 2 3 3 2 18" xfId="3035" xr:uid="{00000000-0005-0000-0000-000046740000}"/>
    <cellStyle name="Normal 3 2 2 3 3 2 18 2" xfId="11818" xr:uid="{00000000-0005-0000-0000-000047740000}"/>
    <cellStyle name="Normal 3 2 2 3 3 2 19" xfId="3243" xr:uid="{00000000-0005-0000-0000-000048740000}"/>
    <cellStyle name="Normal 3 2 2 3 3 2 2" xfId="241" xr:uid="{00000000-0005-0000-0000-000049740000}"/>
    <cellStyle name="Normal 3 2 2 3 3 2 2 10" xfId="1829" xr:uid="{00000000-0005-0000-0000-00004A740000}"/>
    <cellStyle name="Normal 3 2 2 3 3 2 2 10 2" xfId="7589" xr:uid="{00000000-0005-0000-0000-00004B740000}"/>
    <cellStyle name="Normal 3 2 2 3 3 2 2 10 3" xfId="10057" xr:uid="{00000000-0005-0000-0000-00004C740000}"/>
    <cellStyle name="Normal 3 2 2 3 3 2 2 10 4" xfId="6007" xr:uid="{00000000-0005-0000-0000-00004D740000}"/>
    <cellStyle name="Normal 3 2 2 3 3 2 2 11" xfId="2003" xr:uid="{00000000-0005-0000-0000-00004E740000}"/>
    <cellStyle name="Normal 3 2 2 3 3 2 2 11 2" xfId="7590" xr:uid="{00000000-0005-0000-0000-00004F740000}"/>
    <cellStyle name="Normal 3 2 2 3 3 2 2 11 3" xfId="10058" xr:uid="{00000000-0005-0000-0000-000050740000}"/>
    <cellStyle name="Normal 3 2 2 3 3 2 2 11 4" xfId="6181" xr:uid="{00000000-0005-0000-0000-000051740000}"/>
    <cellStyle name="Normal 3 2 2 3 3 2 2 12" xfId="2179" xr:uid="{00000000-0005-0000-0000-000052740000}"/>
    <cellStyle name="Normal 3 2 2 3 3 2 2 12 2" xfId="7591" xr:uid="{00000000-0005-0000-0000-000053740000}"/>
    <cellStyle name="Normal 3 2 2 3 3 2 2 12 3" xfId="10059" xr:uid="{00000000-0005-0000-0000-000054740000}"/>
    <cellStyle name="Normal 3 2 2 3 3 2 2 12 4" xfId="6355" xr:uid="{00000000-0005-0000-0000-000055740000}"/>
    <cellStyle name="Normal 3 2 2 3 3 2 2 13" xfId="2353" xr:uid="{00000000-0005-0000-0000-000056740000}"/>
    <cellStyle name="Normal 3 2 2 3 3 2 2 13 2" xfId="7592" xr:uid="{00000000-0005-0000-0000-000057740000}"/>
    <cellStyle name="Normal 3 2 2 3 3 2 2 13 3" xfId="10060" xr:uid="{00000000-0005-0000-0000-000058740000}"/>
    <cellStyle name="Normal 3 2 2 3 3 2 2 13 4" xfId="6533" xr:uid="{00000000-0005-0000-0000-000059740000}"/>
    <cellStyle name="Normal 3 2 2 3 3 2 2 14" xfId="2525" xr:uid="{00000000-0005-0000-0000-00005A740000}"/>
    <cellStyle name="Normal 3 2 2 3 3 2 2 14 2" xfId="7593" xr:uid="{00000000-0005-0000-0000-00005B740000}"/>
    <cellStyle name="Normal 3 2 2 3 3 2 2 14 3" xfId="10061" xr:uid="{00000000-0005-0000-0000-00005C740000}"/>
    <cellStyle name="Normal 3 2 2 3 3 2 2 14 4" xfId="6707" xr:uid="{00000000-0005-0000-0000-00005D740000}"/>
    <cellStyle name="Normal 3 2 2 3 3 2 2 15" xfId="2695" xr:uid="{00000000-0005-0000-0000-00005E740000}"/>
    <cellStyle name="Normal 3 2 2 3 3 2 2 15 2" xfId="7588" xr:uid="{00000000-0005-0000-0000-00005F740000}"/>
    <cellStyle name="Normal 3 2 2 3 3 2 2 16" xfId="2865" xr:uid="{00000000-0005-0000-0000-000060740000}"/>
    <cellStyle name="Normal 3 2 2 3 3 2 2 16 2" xfId="10056" xr:uid="{00000000-0005-0000-0000-000061740000}"/>
    <cellStyle name="Normal 3 2 2 3 3 2 2 17" xfId="3036" xr:uid="{00000000-0005-0000-0000-000062740000}"/>
    <cellStyle name="Normal 3 2 2 3 3 2 2 17 2" xfId="11819" xr:uid="{00000000-0005-0000-0000-000063740000}"/>
    <cellStyle name="Normal 3 2 2 3 3 2 2 18" xfId="3244" xr:uid="{00000000-0005-0000-0000-000064740000}"/>
    <cellStyle name="Normal 3 2 2 3 3 2 2 19" xfId="4113" xr:uid="{00000000-0005-0000-0000-000065740000}"/>
    <cellStyle name="Normal 3 2 2 3 3 2 2 2" xfId="434" xr:uid="{00000000-0005-0000-0000-000066740000}"/>
    <cellStyle name="Normal 3 2 2 3 3 2 2 2 2" xfId="3418" xr:uid="{00000000-0005-0000-0000-000067740000}"/>
    <cellStyle name="Normal 3 2 2 3 3 2 2 2 2 2" xfId="7594" xr:uid="{00000000-0005-0000-0000-000068740000}"/>
    <cellStyle name="Normal 3 2 2 3 3 2 2 2 3" xfId="10062" xr:uid="{00000000-0005-0000-0000-000069740000}"/>
    <cellStyle name="Normal 3 2 2 3 3 2 2 2 4" xfId="4540" xr:uid="{00000000-0005-0000-0000-00006A740000}"/>
    <cellStyle name="Normal 3 2 2 3 3 2 2 20" xfId="4285" xr:uid="{00000000-0005-0000-0000-00006B740000}"/>
    <cellStyle name="Normal 3 2 2 3 3 2 2 3" xfId="608" xr:uid="{00000000-0005-0000-0000-00006C740000}"/>
    <cellStyle name="Normal 3 2 2 3 3 2 2 3 2" xfId="3592" xr:uid="{00000000-0005-0000-0000-00006D740000}"/>
    <cellStyle name="Normal 3 2 2 3 3 2 2 3 2 2" xfId="7595" xr:uid="{00000000-0005-0000-0000-00006E740000}"/>
    <cellStyle name="Normal 3 2 2 3 3 2 2 3 3" xfId="10063" xr:uid="{00000000-0005-0000-0000-00006F740000}"/>
    <cellStyle name="Normal 3 2 2 3 3 2 2 3 4" xfId="4757" xr:uid="{00000000-0005-0000-0000-000070740000}"/>
    <cellStyle name="Normal 3 2 2 3 3 2 2 4" xfId="782" xr:uid="{00000000-0005-0000-0000-000071740000}"/>
    <cellStyle name="Normal 3 2 2 3 3 2 2 4 2" xfId="3766" xr:uid="{00000000-0005-0000-0000-000072740000}"/>
    <cellStyle name="Normal 3 2 2 3 3 2 2 4 2 2" xfId="7596" xr:uid="{00000000-0005-0000-0000-000073740000}"/>
    <cellStyle name="Normal 3 2 2 3 3 2 2 4 3" xfId="10064" xr:uid="{00000000-0005-0000-0000-000074740000}"/>
    <cellStyle name="Normal 3 2 2 3 3 2 2 4 4" xfId="4931" xr:uid="{00000000-0005-0000-0000-000075740000}"/>
    <cellStyle name="Normal 3 2 2 3 3 2 2 5" xfId="957" xr:uid="{00000000-0005-0000-0000-000076740000}"/>
    <cellStyle name="Normal 3 2 2 3 3 2 2 5 2" xfId="3941" xr:uid="{00000000-0005-0000-0000-000077740000}"/>
    <cellStyle name="Normal 3 2 2 3 3 2 2 5 2 2" xfId="7597" xr:uid="{00000000-0005-0000-0000-000078740000}"/>
    <cellStyle name="Normal 3 2 2 3 3 2 2 5 3" xfId="10065" xr:uid="{00000000-0005-0000-0000-000079740000}"/>
    <cellStyle name="Normal 3 2 2 3 3 2 2 5 4" xfId="5105" xr:uid="{00000000-0005-0000-0000-00007A740000}"/>
    <cellStyle name="Normal 3 2 2 3 3 2 2 6" xfId="1133" xr:uid="{00000000-0005-0000-0000-00007B740000}"/>
    <cellStyle name="Normal 3 2 2 3 3 2 2 6 2" xfId="7598" xr:uid="{00000000-0005-0000-0000-00007C740000}"/>
    <cellStyle name="Normal 3 2 2 3 3 2 2 6 3" xfId="10066" xr:uid="{00000000-0005-0000-0000-00007D740000}"/>
    <cellStyle name="Normal 3 2 2 3 3 2 2 6 4" xfId="5279" xr:uid="{00000000-0005-0000-0000-00007E740000}"/>
    <cellStyle name="Normal 3 2 2 3 3 2 2 7" xfId="1307" xr:uid="{00000000-0005-0000-0000-00007F740000}"/>
    <cellStyle name="Normal 3 2 2 3 3 2 2 7 2" xfId="7599" xr:uid="{00000000-0005-0000-0000-000080740000}"/>
    <cellStyle name="Normal 3 2 2 3 3 2 2 7 3" xfId="10067" xr:uid="{00000000-0005-0000-0000-000081740000}"/>
    <cellStyle name="Normal 3 2 2 3 3 2 2 7 4" xfId="5485" xr:uid="{00000000-0005-0000-0000-000082740000}"/>
    <cellStyle name="Normal 3 2 2 3 3 2 2 8" xfId="1481" xr:uid="{00000000-0005-0000-0000-000083740000}"/>
    <cellStyle name="Normal 3 2 2 3 3 2 2 8 2" xfId="7600" xr:uid="{00000000-0005-0000-0000-000084740000}"/>
    <cellStyle name="Normal 3 2 2 3 3 2 2 8 3" xfId="10068" xr:uid="{00000000-0005-0000-0000-000085740000}"/>
    <cellStyle name="Normal 3 2 2 3 3 2 2 8 4" xfId="5659" xr:uid="{00000000-0005-0000-0000-000086740000}"/>
    <cellStyle name="Normal 3 2 2 3 3 2 2 9" xfId="1655" xr:uid="{00000000-0005-0000-0000-000087740000}"/>
    <cellStyle name="Normal 3 2 2 3 3 2 2 9 2" xfId="7601" xr:uid="{00000000-0005-0000-0000-000088740000}"/>
    <cellStyle name="Normal 3 2 2 3 3 2 2 9 3" xfId="10069" xr:uid="{00000000-0005-0000-0000-000089740000}"/>
    <cellStyle name="Normal 3 2 2 3 3 2 2 9 4" xfId="5833" xr:uid="{00000000-0005-0000-0000-00008A740000}"/>
    <cellStyle name="Normal 3 2 2 3 3 2 20" xfId="4112" xr:uid="{00000000-0005-0000-0000-00008B740000}"/>
    <cellStyle name="Normal 3 2 2 3 3 2 21" xfId="4284" xr:uid="{00000000-0005-0000-0000-00008C740000}"/>
    <cellStyle name="Normal 3 2 2 3 3 2 3" xfId="433" xr:uid="{00000000-0005-0000-0000-00008D740000}"/>
    <cellStyle name="Normal 3 2 2 3 3 2 3 2" xfId="3417" xr:uid="{00000000-0005-0000-0000-00008E740000}"/>
    <cellStyle name="Normal 3 2 2 3 3 2 3 2 2" xfId="7602" xr:uid="{00000000-0005-0000-0000-00008F740000}"/>
    <cellStyle name="Normal 3 2 2 3 3 2 3 3" xfId="10070" xr:uid="{00000000-0005-0000-0000-000090740000}"/>
    <cellStyle name="Normal 3 2 2 3 3 2 3 4" xfId="4539" xr:uid="{00000000-0005-0000-0000-000091740000}"/>
    <cellStyle name="Normal 3 2 2 3 3 2 4" xfId="607" xr:uid="{00000000-0005-0000-0000-000092740000}"/>
    <cellStyle name="Normal 3 2 2 3 3 2 4 2" xfId="3591" xr:uid="{00000000-0005-0000-0000-000093740000}"/>
    <cellStyle name="Normal 3 2 2 3 3 2 4 2 2" xfId="7603" xr:uid="{00000000-0005-0000-0000-000094740000}"/>
    <cellStyle name="Normal 3 2 2 3 3 2 4 3" xfId="10071" xr:uid="{00000000-0005-0000-0000-000095740000}"/>
    <cellStyle name="Normal 3 2 2 3 3 2 4 4" xfId="4756" xr:uid="{00000000-0005-0000-0000-000096740000}"/>
    <cellStyle name="Normal 3 2 2 3 3 2 5" xfId="781" xr:uid="{00000000-0005-0000-0000-000097740000}"/>
    <cellStyle name="Normal 3 2 2 3 3 2 5 2" xfId="3765" xr:uid="{00000000-0005-0000-0000-000098740000}"/>
    <cellStyle name="Normal 3 2 2 3 3 2 5 2 2" xfId="7604" xr:uid="{00000000-0005-0000-0000-000099740000}"/>
    <cellStyle name="Normal 3 2 2 3 3 2 5 3" xfId="10072" xr:uid="{00000000-0005-0000-0000-00009A740000}"/>
    <cellStyle name="Normal 3 2 2 3 3 2 5 4" xfId="4930" xr:uid="{00000000-0005-0000-0000-00009B740000}"/>
    <cellStyle name="Normal 3 2 2 3 3 2 6" xfId="956" xr:uid="{00000000-0005-0000-0000-00009C740000}"/>
    <cellStyle name="Normal 3 2 2 3 3 2 6 2" xfId="3940" xr:uid="{00000000-0005-0000-0000-00009D740000}"/>
    <cellStyle name="Normal 3 2 2 3 3 2 6 2 2" xfId="7605" xr:uid="{00000000-0005-0000-0000-00009E740000}"/>
    <cellStyle name="Normal 3 2 2 3 3 2 6 3" xfId="10073" xr:uid="{00000000-0005-0000-0000-00009F740000}"/>
    <cellStyle name="Normal 3 2 2 3 3 2 6 4" xfId="5104" xr:uid="{00000000-0005-0000-0000-0000A0740000}"/>
    <cellStyle name="Normal 3 2 2 3 3 2 7" xfId="1132" xr:uid="{00000000-0005-0000-0000-0000A1740000}"/>
    <cellStyle name="Normal 3 2 2 3 3 2 7 2" xfId="7606" xr:uid="{00000000-0005-0000-0000-0000A2740000}"/>
    <cellStyle name="Normal 3 2 2 3 3 2 7 3" xfId="10074" xr:uid="{00000000-0005-0000-0000-0000A3740000}"/>
    <cellStyle name="Normal 3 2 2 3 3 2 7 4" xfId="5278" xr:uid="{00000000-0005-0000-0000-0000A4740000}"/>
    <cellStyle name="Normal 3 2 2 3 3 2 8" xfId="1306" xr:uid="{00000000-0005-0000-0000-0000A5740000}"/>
    <cellStyle name="Normal 3 2 2 3 3 2 8 2" xfId="7607" xr:uid="{00000000-0005-0000-0000-0000A6740000}"/>
    <cellStyle name="Normal 3 2 2 3 3 2 8 3" xfId="10075" xr:uid="{00000000-0005-0000-0000-0000A7740000}"/>
    <cellStyle name="Normal 3 2 2 3 3 2 8 4" xfId="5484" xr:uid="{00000000-0005-0000-0000-0000A8740000}"/>
    <cellStyle name="Normal 3 2 2 3 3 2 9" xfId="1480" xr:uid="{00000000-0005-0000-0000-0000A9740000}"/>
    <cellStyle name="Normal 3 2 2 3 3 2 9 2" xfId="7608" xr:uid="{00000000-0005-0000-0000-0000AA740000}"/>
    <cellStyle name="Normal 3 2 2 3 3 2 9 3" xfId="10076" xr:uid="{00000000-0005-0000-0000-0000AB740000}"/>
    <cellStyle name="Normal 3 2 2 3 3 2 9 4" xfId="5658" xr:uid="{00000000-0005-0000-0000-0000AC740000}"/>
    <cellStyle name="Normal 3 2 2 3 3 20" xfId="3034" xr:uid="{00000000-0005-0000-0000-0000AD740000}"/>
    <cellStyle name="Normal 3 2 2 3 3 21" xfId="3175" xr:uid="{00000000-0005-0000-0000-0000AE740000}"/>
    <cellStyle name="Normal 3 2 2 3 3 22" xfId="4111" xr:uid="{00000000-0005-0000-0000-0000AF740000}"/>
    <cellStyle name="Normal 3 2 2 3 3 23" xfId="4283" xr:uid="{00000000-0005-0000-0000-0000B0740000}"/>
    <cellStyle name="Normal 3 2 2 3 3 3" xfId="242" xr:uid="{00000000-0005-0000-0000-0000B1740000}"/>
    <cellStyle name="Normal 3 2 2 3 3 3 10" xfId="1830" xr:uid="{00000000-0005-0000-0000-0000B2740000}"/>
    <cellStyle name="Normal 3 2 2 3 3 3 10 2" xfId="7610" xr:uid="{00000000-0005-0000-0000-0000B3740000}"/>
    <cellStyle name="Normal 3 2 2 3 3 3 10 3" xfId="10078" xr:uid="{00000000-0005-0000-0000-0000B4740000}"/>
    <cellStyle name="Normal 3 2 2 3 3 3 10 4" xfId="6008" xr:uid="{00000000-0005-0000-0000-0000B5740000}"/>
    <cellStyle name="Normal 3 2 2 3 3 3 11" xfId="2004" xr:uid="{00000000-0005-0000-0000-0000B6740000}"/>
    <cellStyle name="Normal 3 2 2 3 3 3 11 2" xfId="7611" xr:uid="{00000000-0005-0000-0000-0000B7740000}"/>
    <cellStyle name="Normal 3 2 2 3 3 3 11 3" xfId="10079" xr:uid="{00000000-0005-0000-0000-0000B8740000}"/>
    <cellStyle name="Normal 3 2 2 3 3 3 11 4" xfId="6182" xr:uid="{00000000-0005-0000-0000-0000B9740000}"/>
    <cellStyle name="Normal 3 2 2 3 3 3 12" xfId="2180" xr:uid="{00000000-0005-0000-0000-0000BA740000}"/>
    <cellStyle name="Normal 3 2 2 3 3 3 12 2" xfId="7612" xr:uid="{00000000-0005-0000-0000-0000BB740000}"/>
    <cellStyle name="Normal 3 2 2 3 3 3 12 3" xfId="10080" xr:uid="{00000000-0005-0000-0000-0000BC740000}"/>
    <cellStyle name="Normal 3 2 2 3 3 3 12 4" xfId="6356" xr:uid="{00000000-0005-0000-0000-0000BD740000}"/>
    <cellStyle name="Normal 3 2 2 3 3 3 13" xfId="2354" xr:uid="{00000000-0005-0000-0000-0000BE740000}"/>
    <cellStyle name="Normal 3 2 2 3 3 3 13 2" xfId="7613" xr:uid="{00000000-0005-0000-0000-0000BF740000}"/>
    <cellStyle name="Normal 3 2 2 3 3 3 13 3" xfId="10081" xr:uid="{00000000-0005-0000-0000-0000C0740000}"/>
    <cellStyle name="Normal 3 2 2 3 3 3 13 4" xfId="6534" xr:uid="{00000000-0005-0000-0000-0000C1740000}"/>
    <cellStyle name="Normal 3 2 2 3 3 3 14" xfId="2526" xr:uid="{00000000-0005-0000-0000-0000C2740000}"/>
    <cellStyle name="Normal 3 2 2 3 3 3 14 2" xfId="7614" xr:uid="{00000000-0005-0000-0000-0000C3740000}"/>
    <cellStyle name="Normal 3 2 2 3 3 3 14 3" xfId="10082" xr:uid="{00000000-0005-0000-0000-0000C4740000}"/>
    <cellStyle name="Normal 3 2 2 3 3 3 14 4" xfId="6708" xr:uid="{00000000-0005-0000-0000-0000C5740000}"/>
    <cellStyle name="Normal 3 2 2 3 3 3 15" xfId="2696" xr:uid="{00000000-0005-0000-0000-0000C6740000}"/>
    <cellStyle name="Normal 3 2 2 3 3 3 15 2" xfId="7609" xr:uid="{00000000-0005-0000-0000-0000C7740000}"/>
    <cellStyle name="Normal 3 2 2 3 3 3 16" xfId="2866" xr:uid="{00000000-0005-0000-0000-0000C8740000}"/>
    <cellStyle name="Normal 3 2 2 3 3 3 16 2" xfId="10077" xr:uid="{00000000-0005-0000-0000-0000C9740000}"/>
    <cellStyle name="Normal 3 2 2 3 3 3 17" xfId="3037" xr:uid="{00000000-0005-0000-0000-0000CA740000}"/>
    <cellStyle name="Normal 3 2 2 3 3 3 17 2" xfId="11820" xr:uid="{00000000-0005-0000-0000-0000CB740000}"/>
    <cellStyle name="Normal 3 2 2 3 3 3 18" xfId="3245" xr:uid="{00000000-0005-0000-0000-0000CC740000}"/>
    <cellStyle name="Normal 3 2 2 3 3 3 19" xfId="4114" xr:uid="{00000000-0005-0000-0000-0000CD740000}"/>
    <cellStyle name="Normal 3 2 2 3 3 3 2" xfId="435" xr:uid="{00000000-0005-0000-0000-0000CE740000}"/>
    <cellStyle name="Normal 3 2 2 3 3 3 2 2" xfId="3419" xr:uid="{00000000-0005-0000-0000-0000CF740000}"/>
    <cellStyle name="Normal 3 2 2 3 3 3 2 2 2" xfId="7615" xr:uid="{00000000-0005-0000-0000-0000D0740000}"/>
    <cellStyle name="Normal 3 2 2 3 3 3 2 3" xfId="10083" xr:uid="{00000000-0005-0000-0000-0000D1740000}"/>
    <cellStyle name="Normal 3 2 2 3 3 3 2 4" xfId="4541" xr:uid="{00000000-0005-0000-0000-0000D2740000}"/>
    <cellStyle name="Normal 3 2 2 3 3 3 20" xfId="4286" xr:uid="{00000000-0005-0000-0000-0000D3740000}"/>
    <cellStyle name="Normal 3 2 2 3 3 3 3" xfId="609" xr:uid="{00000000-0005-0000-0000-0000D4740000}"/>
    <cellStyle name="Normal 3 2 2 3 3 3 3 2" xfId="3593" xr:uid="{00000000-0005-0000-0000-0000D5740000}"/>
    <cellStyle name="Normal 3 2 2 3 3 3 3 2 2" xfId="7616" xr:uid="{00000000-0005-0000-0000-0000D6740000}"/>
    <cellStyle name="Normal 3 2 2 3 3 3 3 3" xfId="10084" xr:uid="{00000000-0005-0000-0000-0000D7740000}"/>
    <cellStyle name="Normal 3 2 2 3 3 3 3 4" xfId="4758" xr:uid="{00000000-0005-0000-0000-0000D8740000}"/>
    <cellStyle name="Normal 3 2 2 3 3 3 4" xfId="783" xr:uid="{00000000-0005-0000-0000-0000D9740000}"/>
    <cellStyle name="Normal 3 2 2 3 3 3 4 2" xfId="3767" xr:uid="{00000000-0005-0000-0000-0000DA740000}"/>
    <cellStyle name="Normal 3 2 2 3 3 3 4 2 2" xfId="7617" xr:uid="{00000000-0005-0000-0000-0000DB740000}"/>
    <cellStyle name="Normal 3 2 2 3 3 3 4 3" xfId="10085" xr:uid="{00000000-0005-0000-0000-0000DC740000}"/>
    <cellStyle name="Normal 3 2 2 3 3 3 4 4" xfId="4932" xr:uid="{00000000-0005-0000-0000-0000DD740000}"/>
    <cellStyle name="Normal 3 2 2 3 3 3 5" xfId="958" xr:uid="{00000000-0005-0000-0000-0000DE740000}"/>
    <cellStyle name="Normal 3 2 2 3 3 3 5 2" xfId="3942" xr:uid="{00000000-0005-0000-0000-0000DF740000}"/>
    <cellStyle name="Normal 3 2 2 3 3 3 5 2 2" xfId="7618" xr:uid="{00000000-0005-0000-0000-0000E0740000}"/>
    <cellStyle name="Normal 3 2 2 3 3 3 5 3" xfId="10086" xr:uid="{00000000-0005-0000-0000-0000E1740000}"/>
    <cellStyle name="Normal 3 2 2 3 3 3 5 4" xfId="5106" xr:uid="{00000000-0005-0000-0000-0000E2740000}"/>
    <cellStyle name="Normal 3 2 2 3 3 3 6" xfId="1134" xr:uid="{00000000-0005-0000-0000-0000E3740000}"/>
    <cellStyle name="Normal 3 2 2 3 3 3 6 2" xfId="7619" xr:uid="{00000000-0005-0000-0000-0000E4740000}"/>
    <cellStyle name="Normal 3 2 2 3 3 3 6 3" xfId="10087" xr:uid="{00000000-0005-0000-0000-0000E5740000}"/>
    <cellStyle name="Normal 3 2 2 3 3 3 6 4" xfId="5280" xr:uid="{00000000-0005-0000-0000-0000E6740000}"/>
    <cellStyle name="Normal 3 2 2 3 3 3 7" xfId="1308" xr:uid="{00000000-0005-0000-0000-0000E7740000}"/>
    <cellStyle name="Normal 3 2 2 3 3 3 7 2" xfId="7620" xr:uid="{00000000-0005-0000-0000-0000E8740000}"/>
    <cellStyle name="Normal 3 2 2 3 3 3 7 3" xfId="10088" xr:uid="{00000000-0005-0000-0000-0000E9740000}"/>
    <cellStyle name="Normal 3 2 2 3 3 3 7 4" xfId="5486" xr:uid="{00000000-0005-0000-0000-0000EA740000}"/>
    <cellStyle name="Normal 3 2 2 3 3 3 8" xfId="1482" xr:uid="{00000000-0005-0000-0000-0000EB740000}"/>
    <cellStyle name="Normal 3 2 2 3 3 3 8 2" xfId="7621" xr:uid="{00000000-0005-0000-0000-0000EC740000}"/>
    <cellStyle name="Normal 3 2 2 3 3 3 8 3" xfId="10089" xr:uid="{00000000-0005-0000-0000-0000ED740000}"/>
    <cellStyle name="Normal 3 2 2 3 3 3 8 4" xfId="5660" xr:uid="{00000000-0005-0000-0000-0000EE740000}"/>
    <cellStyle name="Normal 3 2 2 3 3 3 9" xfId="1656" xr:uid="{00000000-0005-0000-0000-0000EF740000}"/>
    <cellStyle name="Normal 3 2 2 3 3 3 9 2" xfId="7622" xr:uid="{00000000-0005-0000-0000-0000F0740000}"/>
    <cellStyle name="Normal 3 2 2 3 3 3 9 3" xfId="10090" xr:uid="{00000000-0005-0000-0000-0000F1740000}"/>
    <cellStyle name="Normal 3 2 2 3 3 3 9 4" xfId="5834" xr:uid="{00000000-0005-0000-0000-0000F2740000}"/>
    <cellStyle name="Normal 3 2 2 3 3 4" xfId="239" xr:uid="{00000000-0005-0000-0000-0000F3740000}"/>
    <cellStyle name="Normal 3 2 2 3 3 4 2" xfId="3242" xr:uid="{00000000-0005-0000-0000-0000F4740000}"/>
    <cellStyle name="Normal 3 2 2 3 3 4 2 2" xfId="7624" xr:uid="{00000000-0005-0000-0000-0000F5740000}"/>
    <cellStyle name="Normal 3 2 2 3 3 4 2 3" xfId="10092" xr:uid="{00000000-0005-0000-0000-0000F6740000}"/>
    <cellStyle name="Normal 3 2 2 3 3 4 2 4" xfId="5483" xr:uid="{00000000-0005-0000-0000-0000F7740000}"/>
    <cellStyle name="Normal 3 2 2 3 3 4 3" xfId="7623" xr:uid="{00000000-0005-0000-0000-0000F8740000}"/>
    <cellStyle name="Normal 3 2 2 3 3 4 4" xfId="10091" xr:uid="{00000000-0005-0000-0000-0000F9740000}"/>
    <cellStyle name="Normal 3 2 2 3 3 4 5" xfId="4538" xr:uid="{00000000-0005-0000-0000-0000FA740000}"/>
    <cellStyle name="Normal 3 2 2 3 3 5" xfId="432" xr:uid="{00000000-0005-0000-0000-0000FB740000}"/>
    <cellStyle name="Normal 3 2 2 3 3 5 2" xfId="3416" xr:uid="{00000000-0005-0000-0000-0000FC740000}"/>
    <cellStyle name="Normal 3 2 2 3 3 5 2 2" xfId="7625" xr:uid="{00000000-0005-0000-0000-0000FD740000}"/>
    <cellStyle name="Normal 3 2 2 3 3 5 3" xfId="10093" xr:uid="{00000000-0005-0000-0000-0000FE740000}"/>
    <cellStyle name="Normal 3 2 2 3 3 5 4" xfId="4755" xr:uid="{00000000-0005-0000-0000-0000FF740000}"/>
    <cellStyle name="Normal 3 2 2 3 3 6" xfId="606" xr:uid="{00000000-0005-0000-0000-000000750000}"/>
    <cellStyle name="Normal 3 2 2 3 3 6 2" xfId="3590" xr:uid="{00000000-0005-0000-0000-000001750000}"/>
    <cellStyle name="Normal 3 2 2 3 3 6 2 2" xfId="7626" xr:uid="{00000000-0005-0000-0000-000002750000}"/>
    <cellStyle name="Normal 3 2 2 3 3 6 3" xfId="10094" xr:uid="{00000000-0005-0000-0000-000003750000}"/>
    <cellStyle name="Normal 3 2 2 3 3 6 4" xfId="4929" xr:uid="{00000000-0005-0000-0000-000004750000}"/>
    <cellStyle name="Normal 3 2 2 3 3 7" xfId="780" xr:uid="{00000000-0005-0000-0000-000005750000}"/>
    <cellStyle name="Normal 3 2 2 3 3 7 2" xfId="3764" xr:uid="{00000000-0005-0000-0000-000006750000}"/>
    <cellStyle name="Normal 3 2 2 3 3 7 2 2" xfId="7627" xr:uid="{00000000-0005-0000-0000-000007750000}"/>
    <cellStyle name="Normal 3 2 2 3 3 7 3" xfId="10095" xr:uid="{00000000-0005-0000-0000-000008750000}"/>
    <cellStyle name="Normal 3 2 2 3 3 7 4" xfId="5103" xr:uid="{00000000-0005-0000-0000-000009750000}"/>
    <cellStyle name="Normal 3 2 2 3 3 8" xfId="955" xr:uid="{00000000-0005-0000-0000-00000A750000}"/>
    <cellStyle name="Normal 3 2 2 3 3 8 2" xfId="3939" xr:uid="{00000000-0005-0000-0000-00000B750000}"/>
    <cellStyle name="Normal 3 2 2 3 3 8 2 2" xfId="7628" xr:uid="{00000000-0005-0000-0000-00000C750000}"/>
    <cellStyle name="Normal 3 2 2 3 3 8 3" xfId="10096" xr:uid="{00000000-0005-0000-0000-00000D750000}"/>
    <cellStyle name="Normal 3 2 2 3 3 8 4" xfId="5277" xr:uid="{00000000-0005-0000-0000-00000E750000}"/>
    <cellStyle name="Normal 3 2 2 3 3 9" xfId="1131" xr:uid="{00000000-0005-0000-0000-00000F750000}"/>
    <cellStyle name="Normal 3 2 2 3 3 9 2" xfId="7629" xr:uid="{00000000-0005-0000-0000-000010750000}"/>
    <cellStyle name="Normal 3 2 2 3 3 9 3" xfId="10097" xr:uid="{00000000-0005-0000-0000-000011750000}"/>
    <cellStyle name="Normal 3 2 2 3 3 9 4" xfId="5420" xr:uid="{00000000-0005-0000-0000-000012750000}"/>
    <cellStyle name="Normal 3 2 2 3 4" xfId="243" xr:uid="{00000000-0005-0000-0000-000013750000}"/>
    <cellStyle name="Normal 3 2 2 3 4 10" xfId="1483" xr:uid="{00000000-0005-0000-0000-000014750000}"/>
    <cellStyle name="Normal 3 2 2 3 4 10 2" xfId="7631" xr:uid="{00000000-0005-0000-0000-000015750000}"/>
    <cellStyle name="Normal 3 2 2 3 4 10 3" xfId="10099" xr:uid="{00000000-0005-0000-0000-000016750000}"/>
    <cellStyle name="Normal 3 2 2 3 4 10 4" xfId="5661" xr:uid="{00000000-0005-0000-0000-000017750000}"/>
    <cellStyle name="Normal 3 2 2 3 4 11" xfId="1657" xr:uid="{00000000-0005-0000-0000-000018750000}"/>
    <cellStyle name="Normal 3 2 2 3 4 11 2" xfId="7632" xr:uid="{00000000-0005-0000-0000-000019750000}"/>
    <cellStyle name="Normal 3 2 2 3 4 11 3" xfId="10100" xr:uid="{00000000-0005-0000-0000-00001A750000}"/>
    <cellStyle name="Normal 3 2 2 3 4 11 4" xfId="5835" xr:uid="{00000000-0005-0000-0000-00001B750000}"/>
    <cellStyle name="Normal 3 2 2 3 4 12" xfId="1831" xr:uid="{00000000-0005-0000-0000-00001C750000}"/>
    <cellStyle name="Normal 3 2 2 3 4 12 2" xfId="7633" xr:uid="{00000000-0005-0000-0000-00001D750000}"/>
    <cellStyle name="Normal 3 2 2 3 4 12 3" xfId="10101" xr:uid="{00000000-0005-0000-0000-00001E750000}"/>
    <cellStyle name="Normal 3 2 2 3 4 12 4" xfId="6009" xr:uid="{00000000-0005-0000-0000-00001F750000}"/>
    <cellStyle name="Normal 3 2 2 3 4 13" xfId="2005" xr:uid="{00000000-0005-0000-0000-000020750000}"/>
    <cellStyle name="Normal 3 2 2 3 4 13 2" xfId="7634" xr:uid="{00000000-0005-0000-0000-000021750000}"/>
    <cellStyle name="Normal 3 2 2 3 4 13 3" xfId="10102" xr:uid="{00000000-0005-0000-0000-000022750000}"/>
    <cellStyle name="Normal 3 2 2 3 4 13 4" xfId="6183" xr:uid="{00000000-0005-0000-0000-000023750000}"/>
    <cellStyle name="Normal 3 2 2 3 4 14" xfId="2181" xr:uid="{00000000-0005-0000-0000-000024750000}"/>
    <cellStyle name="Normal 3 2 2 3 4 14 2" xfId="7635" xr:uid="{00000000-0005-0000-0000-000025750000}"/>
    <cellStyle name="Normal 3 2 2 3 4 14 3" xfId="10103" xr:uid="{00000000-0005-0000-0000-000026750000}"/>
    <cellStyle name="Normal 3 2 2 3 4 14 4" xfId="6357" xr:uid="{00000000-0005-0000-0000-000027750000}"/>
    <cellStyle name="Normal 3 2 2 3 4 15" xfId="2355" xr:uid="{00000000-0005-0000-0000-000028750000}"/>
    <cellStyle name="Normal 3 2 2 3 4 15 2" xfId="7636" xr:uid="{00000000-0005-0000-0000-000029750000}"/>
    <cellStyle name="Normal 3 2 2 3 4 15 3" xfId="10104" xr:uid="{00000000-0005-0000-0000-00002A750000}"/>
    <cellStyle name="Normal 3 2 2 3 4 15 4" xfId="6535" xr:uid="{00000000-0005-0000-0000-00002B750000}"/>
    <cellStyle name="Normal 3 2 2 3 4 16" xfId="2527" xr:uid="{00000000-0005-0000-0000-00002C750000}"/>
    <cellStyle name="Normal 3 2 2 3 4 16 2" xfId="7637" xr:uid="{00000000-0005-0000-0000-00002D750000}"/>
    <cellStyle name="Normal 3 2 2 3 4 16 3" xfId="10105" xr:uid="{00000000-0005-0000-0000-00002E750000}"/>
    <cellStyle name="Normal 3 2 2 3 4 16 4" xfId="6709" xr:uid="{00000000-0005-0000-0000-00002F750000}"/>
    <cellStyle name="Normal 3 2 2 3 4 17" xfId="2697" xr:uid="{00000000-0005-0000-0000-000030750000}"/>
    <cellStyle name="Normal 3 2 2 3 4 17 2" xfId="7630" xr:uid="{00000000-0005-0000-0000-000031750000}"/>
    <cellStyle name="Normal 3 2 2 3 4 18" xfId="2867" xr:uid="{00000000-0005-0000-0000-000032750000}"/>
    <cellStyle name="Normal 3 2 2 3 4 18 2" xfId="10098" xr:uid="{00000000-0005-0000-0000-000033750000}"/>
    <cellStyle name="Normal 3 2 2 3 4 19" xfId="3038" xr:uid="{00000000-0005-0000-0000-000034750000}"/>
    <cellStyle name="Normal 3 2 2 3 4 19 2" xfId="11821" xr:uid="{00000000-0005-0000-0000-000035750000}"/>
    <cellStyle name="Normal 3 2 2 3 4 2" xfId="244" xr:uid="{00000000-0005-0000-0000-000036750000}"/>
    <cellStyle name="Normal 3 2 2 3 4 2 10" xfId="1658" xr:uid="{00000000-0005-0000-0000-000037750000}"/>
    <cellStyle name="Normal 3 2 2 3 4 2 10 2" xfId="7639" xr:uid="{00000000-0005-0000-0000-000038750000}"/>
    <cellStyle name="Normal 3 2 2 3 4 2 10 3" xfId="10107" xr:uid="{00000000-0005-0000-0000-000039750000}"/>
    <cellStyle name="Normal 3 2 2 3 4 2 10 4" xfId="5836" xr:uid="{00000000-0005-0000-0000-00003A750000}"/>
    <cellStyle name="Normal 3 2 2 3 4 2 11" xfId="1832" xr:uid="{00000000-0005-0000-0000-00003B750000}"/>
    <cellStyle name="Normal 3 2 2 3 4 2 11 2" xfId="7640" xr:uid="{00000000-0005-0000-0000-00003C750000}"/>
    <cellStyle name="Normal 3 2 2 3 4 2 11 3" xfId="10108" xr:uid="{00000000-0005-0000-0000-00003D750000}"/>
    <cellStyle name="Normal 3 2 2 3 4 2 11 4" xfId="6010" xr:uid="{00000000-0005-0000-0000-00003E750000}"/>
    <cellStyle name="Normal 3 2 2 3 4 2 12" xfId="2006" xr:uid="{00000000-0005-0000-0000-00003F750000}"/>
    <cellStyle name="Normal 3 2 2 3 4 2 12 2" xfId="7641" xr:uid="{00000000-0005-0000-0000-000040750000}"/>
    <cellStyle name="Normal 3 2 2 3 4 2 12 3" xfId="10109" xr:uid="{00000000-0005-0000-0000-000041750000}"/>
    <cellStyle name="Normal 3 2 2 3 4 2 12 4" xfId="6184" xr:uid="{00000000-0005-0000-0000-000042750000}"/>
    <cellStyle name="Normal 3 2 2 3 4 2 13" xfId="2182" xr:uid="{00000000-0005-0000-0000-000043750000}"/>
    <cellStyle name="Normal 3 2 2 3 4 2 13 2" xfId="7642" xr:uid="{00000000-0005-0000-0000-000044750000}"/>
    <cellStyle name="Normal 3 2 2 3 4 2 13 3" xfId="10110" xr:uid="{00000000-0005-0000-0000-000045750000}"/>
    <cellStyle name="Normal 3 2 2 3 4 2 13 4" xfId="6358" xr:uid="{00000000-0005-0000-0000-000046750000}"/>
    <cellStyle name="Normal 3 2 2 3 4 2 14" xfId="2356" xr:uid="{00000000-0005-0000-0000-000047750000}"/>
    <cellStyle name="Normal 3 2 2 3 4 2 14 2" xfId="7643" xr:uid="{00000000-0005-0000-0000-000048750000}"/>
    <cellStyle name="Normal 3 2 2 3 4 2 14 3" xfId="10111" xr:uid="{00000000-0005-0000-0000-000049750000}"/>
    <cellStyle name="Normal 3 2 2 3 4 2 14 4" xfId="6536" xr:uid="{00000000-0005-0000-0000-00004A750000}"/>
    <cellStyle name="Normal 3 2 2 3 4 2 15" xfId="2528" xr:uid="{00000000-0005-0000-0000-00004B750000}"/>
    <cellStyle name="Normal 3 2 2 3 4 2 15 2" xfId="7644" xr:uid="{00000000-0005-0000-0000-00004C750000}"/>
    <cellStyle name="Normal 3 2 2 3 4 2 15 3" xfId="10112" xr:uid="{00000000-0005-0000-0000-00004D750000}"/>
    <cellStyle name="Normal 3 2 2 3 4 2 15 4" xfId="6710" xr:uid="{00000000-0005-0000-0000-00004E750000}"/>
    <cellStyle name="Normal 3 2 2 3 4 2 16" xfId="2698" xr:uid="{00000000-0005-0000-0000-00004F750000}"/>
    <cellStyle name="Normal 3 2 2 3 4 2 16 2" xfId="7638" xr:uid="{00000000-0005-0000-0000-000050750000}"/>
    <cellStyle name="Normal 3 2 2 3 4 2 17" xfId="2868" xr:uid="{00000000-0005-0000-0000-000051750000}"/>
    <cellStyle name="Normal 3 2 2 3 4 2 17 2" xfId="10106" xr:uid="{00000000-0005-0000-0000-000052750000}"/>
    <cellStyle name="Normal 3 2 2 3 4 2 18" xfId="3039" xr:uid="{00000000-0005-0000-0000-000053750000}"/>
    <cellStyle name="Normal 3 2 2 3 4 2 18 2" xfId="11822" xr:uid="{00000000-0005-0000-0000-000054750000}"/>
    <cellStyle name="Normal 3 2 2 3 4 2 19" xfId="3247" xr:uid="{00000000-0005-0000-0000-000055750000}"/>
    <cellStyle name="Normal 3 2 2 3 4 2 2" xfId="245" xr:uid="{00000000-0005-0000-0000-000056750000}"/>
    <cellStyle name="Normal 3 2 2 3 4 2 2 10" xfId="1833" xr:uid="{00000000-0005-0000-0000-000057750000}"/>
    <cellStyle name="Normal 3 2 2 3 4 2 2 10 2" xfId="7646" xr:uid="{00000000-0005-0000-0000-000058750000}"/>
    <cellStyle name="Normal 3 2 2 3 4 2 2 10 3" xfId="10114" xr:uid="{00000000-0005-0000-0000-000059750000}"/>
    <cellStyle name="Normal 3 2 2 3 4 2 2 10 4" xfId="6011" xr:uid="{00000000-0005-0000-0000-00005A750000}"/>
    <cellStyle name="Normal 3 2 2 3 4 2 2 11" xfId="2007" xr:uid="{00000000-0005-0000-0000-00005B750000}"/>
    <cellStyle name="Normal 3 2 2 3 4 2 2 11 2" xfId="7647" xr:uid="{00000000-0005-0000-0000-00005C750000}"/>
    <cellStyle name="Normal 3 2 2 3 4 2 2 11 3" xfId="10115" xr:uid="{00000000-0005-0000-0000-00005D750000}"/>
    <cellStyle name="Normal 3 2 2 3 4 2 2 11 4" xfId="6185" xr:uid="{00000000-0005-0000-0000-00005E750000}"/>
    <cellStyle name="Normal 3 2 2 3 4 2 2 12" xfId="2183" xr:uid="{00000000-0005-0000-0000-00005F750000}"/>
    <cellStyle name="Normal 3 2 2 3 4 2 2 12 2" xfId="7648" xr:uid="{00000000-0005-0000-0000-000060750000}"/>
    <cellStyle name="Normal 3 2 2 3 4 2 2 12 3" xfId="10116" xr:uid="{00000000-0005-0000-0000-000061750000}"/>
    <cellStyle name="Normal 3 2 2 3 4 2 2 12 4" xfId="6359" xr:uid="{00000000-0005-0000-0000-000062750000}"/>
    <cellStyle name="Normal 3 2 2 3 4 2 2 13" xfId="2357" xr:uid="{00000000-0005-0000-0000-000063750000}"/>
    <cellStyle name="Normal 3 2 2 3 4 2 2 13 2" xfId="7649" xr:uid="{00000000-0005-0000-0000-000064750000}"/>
    <cellStyle name="Normal 3 2 2 3 4 2 2 13 3" xfId="10117" xr:uid="{00000000-0005-0000-0000-000065750000}"/>
    <cellStyle name="Normal 3 2 2 3 4 2 2 13 4" xfId="6537" xr:uid="{00000000-0005-0000-0000-000066750000}"/>
    <cellStyle name="Normal 3 2 2 3 4 2 2 14" xfId="2529" xr:uid="{00000000-0005-0000-0000-000067750000}"/>
    <cellStyle name="Normal 3 2 2 3 4 2 2 14 2" xfId="7650" xr:uid="{00000000-0005-0000-0000-000068750000}"/>
    <cellStyle name="Normal 3 2 2 3 4 2 2 14 3" xfId="10118" xr:uid="{00000000-0005-0000-0000-000069750000}"/>
    <cellStyle name="Normal 3 2 2 3 4 2 2 14 4" xfId="6711" xr:uid="{00000000-0005-0000-0000-00006A750000}"/>
    <cellStyle name="Normal 3 2 2 3 4 2 2 15" xfId="2699" xr:uid="{00000000-0005-0000-0000-00006B750000}"/>
    <cellStyle name="Normal 3 2 2 3 4 2 2 15 2" xfId="7645" xr:uid="{00000000-0005-0000-0000-00006C750000}"/>
    <cellStyle name="Normal 3 2 2 3 4 2 2 16" xfId="2869" xr:uid="{00000000-0005-0000-0000-00006D750000}"/>
    <cellStyle name="Normal 3 2 2 3 4 2 2 16 2" xfId="10113" xr:uid="{00000000-0005-0000-0000-00006E750000}"/>
    <cellStyle name="Normal 3 2 2 3 4 2 2 17" xfId="3040" xr:uid="{00000000-0005-0000-0000-00006F750000}"/>
    <cellStyle name="Normal 3 2 2 3 4 2 2 17 2" xfId="11823" xr:uid="{00000000-0005-0000-0000-000070750000}"/>
    <cellStyle name="Normal 3 2 2 3 4 2 2 18" xfId="3248" xr:uid="{00000000-0005-0000-0000-000071750000}"/>
    <cellStyle name="Normal 3 2 2 3 4 2 2 19" xfId="4117" xr:uid="{00000000-0005-0000-0000-000072750000}"/>
    <cellStyle name="Normal 3 2 2 3 4 2 2 2" xfId="438" xr:uid="{00000000-0005-0000-0000-000073750000}"/>
    <cellStyle name="Normal 3 2 2 3 4 2 2 2 2" xfId="3422" xr:uid="{00000000-0005-0000-0000-000074750000}"/>
    <cellStyle name="Normal 3 2 2 3 4 2 2 2 2 2" xfId="7651" xr:uid="{00000000-0005-0000-0000-000075750000}"/>
    <cellStyle name="Normal 3 2 2 3 4 2 2 2 3" xfId="10119" xr:uid="{00000000-0005-0000-0000-000076750000}"/>
    <cellStyle name="Normal 3 2 2 3 4 2 2 2 4" xfId="4544" xr:uid="{00000000-0005-0000-0000-000077750000}"/>
    <cellStyle name="Normal 3 2 2 3 4 2 2 20" xfId="4289" xr:uid="{00000000-0005-0000-0000-000078750000}"/>
    <cellStyle name="Normal 3 2 2 3 4 2 2 3" xfId="612" xr:uid="{00000000-0005-0000-0000-000079750000}"/>
    <cellStyle name="Normal 3 2 2 3 4 2 2 3 2" xfId="3596" xr:uid="{00000000-0005-0000-0000-00007A750000}"/>
    <cellStyle name="Normal 3 2 2 3 4 2 2 3 2 2" xfId="7652" xr:uid="{00000000-0005-0000-0000-00007B750000}"/>
    <cellStyle name="Normal 3 2 2 3 4 2 2 3 3" xfId="10120" xr:uid="{00000000-0005-0000-0000-00007C750000}"/>
    <cellStyle name="Normal 3 2 2 3 4 2 2 3 4" xfId="4761" xr:uid="{00000000-0005-0000-0000-00007D750000}"/>
    <cellStyle name="Normal 3 2 2 3 4 2 2 4" xfId="786" xr:uid="{00000000-0005-0000-0000-00007E750000}"/>
    <cellStyle name="Normal 3 2 2 3 4 2 2 4 2" xfId="3770" xr:uid="{00000000-0005-0000-0000-00007F750000}"/>
    <cellStyle name="Normal 3 2 2 3 4 2 2 4 2 2" xfId="7653" xr:uid="{00000000-0005-0000-0000-000080750000}"/>
    <cellStyle name="Normal 3 2 2 3 4 2 2 4 3" xfId="10121" xr:uid="{00000000-0005-0000-0000-000081750000}"/>
    <cellStyle name="Normal 3 2 2 3 4 2 2 4 4" xfId="4935" xr:uid="{00000000-0005-0000-0000-000082750000}"/>
    <cellStyle name="Normal 3 2 2 3 4 2 2 5" xfId="961" xr:uid="{00000000-0005-0000-0000-000083750000}"/>
    <cellStyle name="Normal 3 2 2 3 4 2 2 5 2" xfId="3945" xr:uid="{00000000-0005-0000-0000-000084750000}"/>
    <cellStyle name="Normal 3 2 2 3 4 2 2 5 2 2" xfId="7654" xr:uid="{00000000-0005-0000-0000-000085750000}"/>
    <cellStyle name="Normal 3 2 2 3 4 2 2 5 3" xfId="10122" xr:uid="{00000000-0005-0000-0000-000086750000}"/>
    <cellStyle name="Normal 3 2 2 3 4 2 2 5 4" xfId="5109" xr:uid="{00000000-0005-0000-0000-000087750000}"/>
    <cellStyle name="Normal 3 2 2 3 4 2 2 6" xfId="1137" xr:uid="{00000000-0005-0000-0000-000088750000}"/>
    <cellStyle name="Normal 3 2 2 3 4 2 2 6 2" xfId="7655" xr:uid="{00000000-0005-0000-0000-000089750000}"/>
    <cellStyle name="Normal 3 2 2 3 4 2 2 6 3" xfId="10123" xr:uid="{00000000-0005-0000-0000-00008A750000}"/>
    <cellStyle name="Normal 3 2 2 3 4 2 2 6 4" xfId="5283" xr:uid="{00000000-0005-0000-0000-00008B750000}"/>
    <cellStyle name="Normal 3 2 2 3 4 2 2 7" xfId="1311" xr:uid="{00000000-0005-0000-0000-00008C750000}"/>
    <cellStyle name="Normal 3 2 2 3 4 2 2 7 2" xfId="7656" xr:uid="{00000000-0005-0000-0000-00008D750000}"/>
    <cellStyle name="Normal 3 2 2 3 4 2 2 7 3" xfId="10124" xr:uid="{00000000-0005-0000-0000-00008E750000}"/>
    <cellStyle name="Normal 3 2 2 3 4 2 2 7 4" xfId="5489" xr:uid="{00000000-0005-0000-0000-00008F750000}"/>
    <cellStyle name="Normal 3 2 2 3 4 2 2 8" xfId="1485" xr:uid="{00000000-0005-0000-0000-000090750000}"/>
    <cellStyle name="Normal 3 2 2 3 4 2 2 8 2" xfId="7657" xr:uid="{00000000-0005-0000-0000-000091750000}"/>
    <cellStyle name="Normal 3 2 2 3 4 2 2 8 3" xfId="10125" xr:uid="{00000000-0005-0000-0000-000092750000}"/>
    <cellStyle name="Normal 3 2 2 3 4 2 2 8 4" xfId="5663" xr:uid="{00000000-0005-0000-0000-000093750000}"/>
    <cellStyle name="Normal 3 2 2 3 4 2 2 9" xfId="1659" xr:uid="{00000000-0005-0000-0000-000094750000}"/>
    <cellStyle name="Normal 3 2 2 3 4 2 2 9 2" xfId="7658" xr:uid="{00000000-0005-0000-0000-000095750000}"/>
    <cellStyle name="Normal 3 2 2 3 4 2 2 9 3" xfId="10126" xr:uid="{00000000-0005-0000-0000-000096750000}"/>
    <cellStyle name="Normal 3 2 2 3 4 2 2 9 4" xfId="5837" xr:uid="{00000000-0005-0000-0000-000097750000}"/>
    <cellStyle name="Normal 3 2 2 3 4 2 20" xfId="4116" xr:uid="{00000000-0005-0000-0000-000098750000}"/>
    <cellStyle name="Normal 3 2 2 3 4 2 21" xfId="4288" xr:uid="{00000000-0005-0000-0000-000099750000}"/>
    <cellStyle name="Normal 3 2 2 3 4 2 3" xfId="437" xr:uid="{00000000-0005-0000-0000-00009A750000}"/>
    <cellStyle name="Normal 3 2 2 3 4 2 3 2" xfId="3421" xr:uid="{00000000-0005-0000-0000-00009B750000}"/>
    <cellStyle name="Normal 3 2 2 3 4 2 3 2 2" xfId="7659" xr:uid="{00000000-0005-0000-0000-00009C750000}"/>
    <cellStyle name="Normal 3 2 2 3 4 2 3 3" xfId="10127" xr:uid="{00000000-0005-0000-0000-00009D750000}"/>
    <cellStyle name="Normal 3 2 2 3 4 2 3 4" xfId="4543" xr:uid="{00000000-0005-0000-0000-00009E750000}"/>
    <cellStyle name="Normal 3 2 2 3 4 2 4" xfId="611" xr:uid="{00000000-0005-0000-0000-00009F750000}"/>
    <cellStyle name="Normal 3 2 2 3 4 2 4 2" xfId="3595" xr:uid="{00000000-0005-0000-0000-0000A0750000}"/>
    <cellStyle name="Normal 3 2 2 3 4 2 4 2 2" xfId="7660" xr:uid="{00000000-0005-0000-0000-0000A1750000}"/>
    <cellStyle name="Normal 3 2 2 3 4 2 4 3" xfId="10128" xr:uid="{00000000-0005-0000-0000-0000A2750000}"/>
    <cellStyle name="Normal 3 2 2 3 4 2 4 4" xfId="4760" xr:uid="{00000000-0005-0000-0000-0000A3750000}"/>
    <cellStyle name="Normal 3 2 2 3 4 2 5" xfId="785" xr:uid="{00000000-0005-0000-0000-0000A4750000}"/>
    <cellStyle name="Normal 3 2 2 3 4 2 5 2" xfId="3769" xr:uid="{00000000-0005-0000-0000-0000A5750000}"/>
    <cellStyle name="Normal 3 2 2 3 4 2 5 2 2" xfId="7661" xr:uid="{00000000-0005-0000-0000-0000A6750000}"/>
    <cellStyle name="Normal 3 2 2 3 4 2 5 3" xfId="10129" xr:uid="{00000000-0005-0000-0000-0000A7750000}"/>
    <cellStyle name="Normal 3 2 2 3 4 2 5 4" xfId="4934" xr:uid="{00000000-0005-0000-0000-0000A8750000}"/>
    <cellStyle name="Normal 3 2 2 3 4 2 6" xfId="960" xr:uid="{00000000-0005-0000-0000-0000A9750000}"/>
    <cellStyle name="Normal 3 2 2 3 4 2 6 2" xfId="3944" xr:uid="{00000000-0005-0000-0000-0000AA750000}"/>
    <cellStyle name="Normal 3 2 2 3 4 2 6 2 2" xfId="7662" xr:uid="{00000000-0005-0000-0000-0000AB750000}"/>
    <cellStyle name="Normal 3 2 2 3 4 2 6 3" xfId="10130" xr:uid="{00000000-0005-0000-0000-0000AC750000}"/>
    <cellStyle name="Normal 3 2 2 3 4 2 6 4" xfId="5108" xr:uid="{00000000-0005-0000-0000-0000AD750000}"/>
    <cellStyle name="Normal 3 2 2 3 4 2 7" xfId="1136" xr:uid="{00000000-0005-0000-0000-0000AE750000}"/>
    <cellStyle name="Normal 3 2 2 3 4 2 7 2" xfId="7663" xr:uid="{00000000-0005-0000-0000-0000AF750000}"/>
    <cellStyle name="Normal 3 2 2 3 4 2 7 3" xfId="10131" xr:uid="{00000000-0005-0000-0000-0000B0750000}"/>
    <cellStyle name="Normal 3 2 2 3 4 2 7 4" xfId="5282" xr:uid="{00000000-0005-0000-0000-0000B1750000}"/>
    <cellStyle name="Normal 3 2 2 3 4 2 8" xfId="1310" xr:uid="{00000000-0005-0000-0000-0000B2750000}"/>
    <cellStyle name="Normal 3 2 2 3 4 2 8 2" xfId="7664" xr:uid="{00000000-0005-0000-0000-0000B3750000}"/>
    <cellStyle name="Normal 3 2 2 3 4 2 8 3" xfId="10132" xr:uid="{00000000-0005-0000-0000-0000B4750000}"/>
    <cellStyle name="Normal 3 2 2 3 4 2 8 4" xfId="5488" xr:uid="{00000000-0005-0000-0000-0000B5750000}"/>
    <cellStyle name="Normal 3 2 2 3 4 2 9" xfId="1484" xr:uid="{00000000-0005-0000-0000-0000B6750000}"/>
    <cellStyle name="Normal 3 2 2 3 4 2 9 2" xfId="7665" xr:uid="{00000000-0005-0000-0000-0000B7750000}"/>
    <cellStyle name="Normal 3 2 2 3 4 2 9 3" xfId="10133" xr:uid="{00000000-0005-0000-0000-0000B8750000}"/>
    <cellStyle name="Normal 3 2 2 3 4 2 9 4" xfId="5662" xr:uid="{00000000-0005-0000-0000-0000B9750000}"/>
    <cellStyle name="Normal 3 2 2 3 4 20" xfId="3246" xr:uid="{00000000-0005-0000-0000-0000BA750000}"/>
    <cellStyle name="Normal 3 2 2 3 4 21" xfId="4115" xr:uid="{00000000-0005-0000-0000-0000BB750000}"/>
    <cellStyle name="Normal 3 2 2 3 4 22" xfId="4287" xr:uid="{00000000-0005-0000-0000-0000BC750000}"/>
    <cellStyle name="Normal 3 2 2 3 4 3" xfId="246" xr:uid="{00000000-0005-0000-0000-0000BD750000}"/>
    <cellStyle name="Normal 3 2 2 3 4 3 10" xfId="1834" xr:uid="{00000000-0005-0000-0000-0000BE750000}"/>
    <cellStyle name="Normal 3 2 2 3 4 3 10 2" xfId="7667" xr:uid="{00000000-0005-0000-0000-0000BF750000}"/>
    <cellStyle name="Normal 3 2 2 3 4 3 10 3" xfId="10135" xr:uid="{00000000-0005-0000-0000-0000C0750000}"/>
    <cellStyle name="Normal 3 2 2 3 4 3 10 4" xfId="6012" xr:uid="{00000000-0005-0000-0000-0000C1750000}"/>
    <cellStyle name="Normal 3 2 2 3 4 3 11" xfId="2008" xr:uid="{00000000-0005-0000-0000-0000C2750000}"/>
    <cellStyle name="Normal 3 2 2 3 4 3 11 2" xfId="7668" xr:uid="{00000000-0005-0000-0000-0000C3750000}"/>
    <cellStyle name="Normal 3 2 2 3 4 3 11 3" xfId="10136" xr:uid="{00000000-0005-0000-0000-0000C4750000}"/>
    <cellStyle name="Normal 3 2 2 3 4 3 11 4" xfId="6186" xr:uid="{00000000-0005-0000-0000-0000C5750000}"/>
    <cellStyle name="Normal 3 2 2 3 4 3 12" xfId="2184" xr:uid="{00000000-0005-0000-0000-0000C6750000}"/>
    <cellStyle name="Normal 3 2 2 3 4 3 12 2" xfId="7669" xr:uid="{00000000-0005-0000-0000-0000C7750000}"/>
    <cellStyle name="Normal 3 2 2 3 4 3 12 3" xfId="10137" xr:uid="{00000000-0005-0000-0000-0000C8750000}"/>
    <cellStyle name="Normal 3 2 2 3 4 3 12 4" xfId="6360" xr:uid="{00000000-0005-0000-0000-0000C9750000}"/>
    <cellStyle name="Normal 3 2 2 3 4 3 13" xfId="2358" xr:uid="{00000000-0005-0000-0000-0000CA750000}"/>
    <cellStyle name="Normal 3 2 2 3 4 3 13 2" xfId="7670" xr:uid="{00000000-0005-0000-0000-0000CB750000}"/>
    <cellStyle name="Normal 3 2 2 3 4 3 13 3" xfId="10138" xr:uid="{00000000-0005-0000-0000-0000CC750000}"/>
    <cellStyle name="Normal 3 2 2 3 4 3 13 4" xfId="6538" xr:uid="{00000000-0005-0000-0000-0000CD750000}"/>
    <cellStyle name="Normal 3 2 2 3 4 3 14" xfId="2530" xr:uid="{00000000-0005-0000-0000-0000CE750000}"/>
    <cellStyle name="Normal 3 2 2 3 4 3 14 2" xfId="7671" xr:uid="{00000000-0005-0000-0000-0000CF750000}"/>
    <cellStyle name="Normal 3 2 2 3 4 3 14 3" xfId="10139" xr:uid="{00000000-0005-0000-0000-0000D0750000}"/>
    <cellStyle name="Normal 3 2 2 3 4 3 14 4" xfId="6712" xr:uid="{00000000-0005-0000-0000-0000D1750000}"/>
    <cellStyle name="Normal 3 2 2 3 4 3 15" xfId="2700" xr:uid="{00000000-0005-0000-0000-0000D2750000}"/>
    <cellStyle name="Normal 3 2 2 3 4 3 15 2" xfId="7666" xr:uid="{00000000-0005-0000-0000-0000D3750000}"/>
    <cellStyle name="Normal 3 2 2 3 4 3 16" xfId="2870" xr:uid="{00000000-0005-0000-0000-0000D4750000}"/>
    <cellStyle name="Normal 3 2 2 3 4 3 16 2" xfId="10134" xr:uid="{00000000-0005-0000-0000-0000D5750000}"/>
    <cellStyle name="Normal 3 2 2 3 4 3 17" xfId="3041" xr:uid="{00000000-0005-0000-0000-0000D6750000}"/>
    <cellStyle name="Normal 3 2 2 3 4 3 17 2" xfId="11824" xr:uid="{00000000-0005-0000-0000-0000D7750000}"/>
    <cellStyle name="Normal 3 2 2 3 4 3 18" xfId="3249" xr:uid="{00000000-0005-0000-0000-0000D8750000}"/>
    <cellStyle name="Normal 3 2 2 3 4 3 19" xfId="4118" xr:uid="{00000000-0005-0000-0000-0000D9750000}"/>
    <cellStyle name="Normal 3 2 2 3 4 3 2" xfId="439" xr:uid="{00000000-0005-0000-0000-0000DA750000}"/>
    <cellStyle name="Normal 3 2 2 3 4 3 2 2" xfId="3423" xr:uid="{00000000-0005-0000-0000-0000DB750000}"/>
    <cellStyle name="Normal 3 2 2 3 4 3 2 2 2" xfId="7672" xr:uid="{00000000-0005-0000-0000-0000DC750000}"/>
    <cellStyle name="Normal 3 2 2 3 4 3 2 3" xfId="10140" xr:uid="{00000000-0005-0000-0000-0000DD750000}"/>
    <cellStyle name="Normal 3 2 2 3 4 3 2 4" xfId="4545" xr:uid="{00000000-0005-0000-0000-0000DE750000}"/>
    <cellStyle name="Normal 3 2 2 3 4 3 20" xfId="4290" xr:uid="{00000000-0005-0000-0000-0000DF750000}"/>
    <cellStyle name="Normal 3 2 2 3 4 3 3" xfId="613" xr:uid="{00000000-0005-0000-0000-0000E0750000}"/>
    <cellStyle name="Normal 3 2 2 3 4 3 3 2" xfId="3597" xr:uid="{00000000-0005-0000-0000-0000E1750000}"/>
    <cellStyle name="Normal 3 2 2 3 4 3 3 2 2" xfId="7673" xr:uid="{00000000-0005-0000-0000-0000E2750000}"/>
    <cellStyle name="Normal 3 2 2 3 4 3 3 3" xfId="10141" xr:uid="{00000000-0005-0000-0000-0000E3750000}"/>
    <cellStyle name="Normal 3 2 2 3 4 3 3 4" xfId="4762" xr:uid="{00000000-0005-0000-0000-0000E4750000}"/>
    <cellStyle name="Normal 3 2 2 3 4 3 4" xfId="787" xr:uid="{00000000-0005-0000-0000-0000E5750000}"/>
    <cellStyle name="Normal 3 2 2 3 4 3 4 2" xfId="3771" xr:uid="{00000000-0005-0000-0000-0000E6750000}"/>
    <cellStyle name="Normal 3 2 2 3 4 3 4 2 2" xfId="7674" xr:uid="{00000000-0005-0000-0000-0000E7750000}"/>
    <cellStyle name="Normal 3 2 2 3 4 3 4 3" xfId="10142" xr:uid="{00000000-0005-0000-0000-0000E8750000}"/>
    <cellStyle name="Normal 3 2 2 3 4 3 4 4" xfId="4936" xr:uid="{00000000-0005-0000-0000-0000E9750000}"/>
    <cellStyle name="Normal 3 2 2 3 4 3 5" xfId="962" xr:uid="{00000000-0005-0000-0000-0000EA750000}"/>
    <cellStyle name="Normal 3 2 2 3 4 3 5 2" xfId="3946" xr:uid="{00000000-0005-0000-0000-0000EB750000}"/>
    <cellStyle name="Normal 3 2 2 3 4 3 5 2 2" xfId="7675" xr:uid="{00000000-0005-0000-0000-0000EC750000}"/>
    <cellStyle name="Normal 3 2 2 3 4 3 5 3" xfId="10143" xr:uid="{00000000-0005-0000-0000-0000ED750000}"/>
    <cellStyle name="Normal 3 2 2 3 4 3 5 4" xfId="5110" xr:uid="{00000000-0005-0000-0000-0000EE750000}"/>
    <cellStyle name="Normal 3 2 2 3 4 3 6" xfId="1138" xr:uid="{00000000-0005-0000-0000-0000EF750000}"/>
    <cellStyle name="Normal 3 2 2 3 4 3 6 2" xfId="7676" xr:uid="{00000000-0005-0000-0000-0000F0750000}"/>
    <cellStyle name="Normal 3 2 2 3 4 3 6 3" xfId="10144" xr:uid="{00000000-0005-0000-0000-0000F1750000}"/>
    <cellStyle name="Normal 3 2 2 3 4 3 6 4" xfId="5284" xr:uid="{00000000-0005-0000-0000-0000F2750000}"/>
    <cellStyle name="Normal 3 2 2 3 4 3 7" xfId="1312" xr:uid="{00000000-0005-0000-0000-0000F3750000}"/>
    <cellStyle name="Normal 3 2 2 3 4 3 7 2" xfId="7677" xr:uid="{00000000-0005-0000-0000-0000F4750000}"/>
    <cellStyle name="Normal 3 2 2 3 4 3 7 3" xfId="10145" xr:uid="{00000000-0005-0000-0000-0000F5750000}"/>
    <cellStyle name="Normal 3 2 2 3 4 3 7 4" xfId="5490" xr:uid="{00000000-0005-0000-0000-0000F6750000}"/>
    <cellStyle name="Normal 3 2 2 3 4 3 8" xfId="1486" xr:uid="{00000000-0005-0000-0000-0000F7750000}"/>
    <cellStyle name="Normal 3 2 2 3 4 3 8 2" xfId="7678" xr:uid="{00000000-0005-0000-0000-0000F8750000}"/>
    <cellStyle name="Normal 3 2 2 3 4 3 8 3" xfId="10146" xr:uid="{00000000-0005-0000-0000-0000F9750000}"/>
    <cellStyle name="Normal 3 2 2 3 4 3 8 4" xfId="5664" xr:uid="{00000000-0005-0000-0000-0000FA750000}"/>
    <cellStyle name="Normal 3 2 2 3 4 3 9" xfId="1660" xr:uid="{00000000-0005-0000-0000-0000FB750000}"/>
    <cellStyle name="Normal 3 2 2 3 4 3 9 2" xfId="7679" xr:uid="{00000000-0005-0000-0000-0000FC750000}"/>
    <cellStyle name="Normal 3 2 2 3 4 3 9 3" xfId="10147" xr:uid="{00000000-0005-0000-0000-0000FD750000}"/>
    <cellStyle name="Normal 3 2 2 3 4 3 9 4" xfId="5838" xr:uid="{00000000-0005-0000-0000-0000FE750000}"/>
    <cellStyle name="Normal 3 2 2 3 4 4" xfId="436" xr:uid="{00000000-0005-0000-0000-0000FF750000}"/>
    <cellStyle name="Normal 3 2 2 3 4 4 2" xfId="3420" xr:uid="{00000000-0005-0000-0000-000000760000}"/>
    <cellStyle name="Normal 3 2 2 3 4 4 2 2" xfId="7680" xr:uid="{00000000-0005-0000-0000-000001760000}"/>
    <cellStyle name="Normal 3 2 2 3 4 4 3" xfId="10148" xr:uid="{00000000-0005-0000-0000-000002760000}"/>
    <cellStyle name="Normal 3 2 2 3 4 4 4" xfId="4542" xr:uid="{00000000-0005-0000-0000-000003760000}"/>
    <cellStyle name="Normal 3 2 2 3 4 5" xfId="610" xr:uid="{00000000-0005-0000-0000-000004760000}"/>
    <cellStyle name="Normal 3 2 2 3 4 5 2" xfId="3594" xr:uid="{00000000-0005-0000-0000-000005760000}"/>
    <cellStyle name="Normal 3 2 2 3 4 5 2 2" xfId="7681" xr:uid="{00000000-0005-0000-0000-000006760000}"/>
    <cellStyle name="Normal 3 2 2 3 4 5 3" xfId="10149" xr:uid="{00000000-0005-0000-0000-000007760000}"/>
    <cellStyle name="Normal 3 2 2 3 4 5 4" xfId="4759" xr:uid="{00000000-0005-0000-0000-000008760000}"/>
    <cellStyle name="Normal 3 2 2 3 4 6" xfId="784" xr:uid="{00000000-0005-0000-0000-000009760000}"/>
    <cellStyle name="Normal 3 2 2 3 4 6 2" xfId="3768" xr:uid="{00000000-0005-0000-0000-00000A760000}"/>
    <cellStyle name="Normal 3 2 2 3 4 6 2 2" xfId="7682" xr:uid="{00000000-0005-0000-0000-00000B760000}"/>
    <cellStyle name="Normal 3 2 2 3 4 6 3" xfId="10150" xr:uid="{00000000-0005-0000-0000-00000C760000}"/>
    <cellStyle name="Normal 3 2 2 3 4 6 4" xfId="4933" xr:uid="{00000000-0005-0000-0000-00000D760000}"/>
    <cellStyle name="Normal 3 2 2 3 4 7" xfId="959" xr:uid="{00000000-0005-0000-0000-00000E760000}"/>
    <cellStyle name="Normal 3 2 2 3 4 7 2" xfId="3943" xr:uid="{00000000-0005-0000-0000-00000F760000}"/>
    <cellStyle name="Normal 3 2 2 3 4 7 2 2" xfId="7683" xr:uid="{00000000-0005-0000-0000-000010760000}"/>
    <cellStyle name="Normal 3 2 2 3 4 7 3" xfId="10151" xr:uid="{00000000-0005-0000-0000-000011760000}"/>
    <cellStyle name="Normal 3 2 2 3 4 7 4" xfId="5107" xr:uid="{00000000-0005-0000-0000-000012760000}"/>
    <cellStyle name="Normal 3 2 2 3 4 8" xfId="1135" xr:uid="{00000000-0005-0000-0000-000013760000}"/>
    <cellStyle name="Normal 3 2 2 3 4 8 2" xfId="7684" xr:uid="{00000000-0005-0000-0000-000014760000}"/>
    <cellStyle name="Normal 3 2 2 3 4 8 3" xfId="10152" xr:uid="{00000000-0005-0000-0000-000015760000}"/>
    <cellStyle name="Normal 3 2 2 3 4 8 4" xfId="5281" xr:uid="{00000000-0005-0000-0000-000016760000}"/>
    <cellStyle name="Normal 3 2 2 3 4 9" xfId="1309" xr:uid="{00000000-0005-0000-0000-000017760000}"/>
    <cellStyle name="Normal 3 2 2 3 4 9 2" xfId="7685" xr:uid="{00000000-0005-0000-0000-000018760000}"/>
    <cellStyle name="Normal 3 2 2 3 4 9 3" xfId="10153" xr:uid="{00000000-0005-0000-0000-000019760000}"/>
    <cellStyle name="Normal 3 2 2 3 4 9 4" xfId="5487" xr:uid="{00000000-0005-0000-0000-00001A760000}"/>
    <cellStyle name="Normal 3 2 2 3 5" xfId="247" xr:uid="{00000000-0005-0000-0000-00001B760000}"/>
    <cellStyle name="Normal 3 2 2 3 5 10" xfId="1661" xr:uid="{00000000-0005-0000-0000-00001C760000}"/>
    <cellStyle name="Normal 3 2 2 3 5 10 2" xfId="7687" xr:uid="{00000000-0005-0000-0000-00001D760000}"/>
    <cellStyle name="Normal 3 2 2 3 5 10 3" xfId="10155" xr:uid="{00000000-0005-0000-0000-00001E760000}"/>
    <cellStyle name="Normal 3 2 2 3 5 10 4" xfId="5839" xr:uid="{00000000-0005-0000-0000-00001F760000}"/>
    <cellStyle name="Normal 3 2 2 3 5 11" xfId="1835" xr:uid="{00000000-0005-0000-0000-000020760000}"/>
    <cellStyle name="Normal 3 2 2 3 5 11 2" xfId="7688" xr:uid="{00000000-0005-0000-0000-000021760000}"/>
    <cellStyle name="Normal 3 2 2 3 5 11 3" xfId="10156" xr:uid="{00000000-0005-0000-0000-000022760000}"/>
    <cellStyle name="Normal 3 2 2 3 5 11 4" xfId="6013" xr:uid="{00000000-0005-0000-0000-000023760000}"/>
    <cellStyle name="Normal 3 2 2 3 5 12" xfId="2009" xr:uid="{00000000-0005-0000-0000-000024760000}"/>
    <cellStyle name="Normal 3 2 2 3 5 12 2" xfId="7689" xr:uid="{00000000-0005-0000-0000-000025760000}"/>
    <cellStyle name="Normal 3 2 2 3 5 12 3" xfId="10157" xr:uid="{00000000-0005-0000-0000-000026760000}"/>
    <cellStyle name="Normal 3 2 2 3 5 12 4" xfId="6187" xr:uid="{00000000-0005-0000-0000-000027760000}"/>
    <cellStyle name="Normal 3 2 2 3 5 13" xfId="2185" xr:uid="{00000000-0005-0000-0000-000028760000}"/>
    <cellStyle name="Normal 3 2 2 3 5 13 2" xfId="7690" xr:uid="{00000000-0005-0000-0000-000029760000}"/>
    <cellStyle name="Normal 3 2 2 3 5 13 3" xfId="10158" xr:uid="{00000000-0005-0000-0000-00002A760000}"/>
    <cellStyle name="Normal 3 2 2 3 5 13 4" xfId="6361" xr:uid="{00000000-0005-0000-0000-00002B760000}"/>
    <cellStyle name="Normal 3 2 2 3 5 14" xfId="2359" xr:uid="{00000000-0005-0000-0000-00002C760000}"/>
    <cellStyle name="Normal 3 2 2 3 5 14 2" xfId="7691" xr:uid="{00000000-0005-0000-0000-00002D760000}"/>
    <cellStyle name="Normal 3 2 2 3 5 14 3" xfId="10159" xr:uid="{00000000-0005-0000-0000-00002E760000}"/>
    <cellStyle name="Normal 3 2 2 3 5 14 4" xfId="6539" xr:uid="{00000000-0005-0000-0000-00002F760000}"/>
    <cellStyle name="Normal 3 2 2 3 5 15" xfId="2531" xr:uid="{00000000-0005-0000-0000-000030760000}"/>
    <cellStyle name="Normal 3 2 2 3 5 15 2" xfId="7692" xr:uid="{00000000-0005-0000-0000-000031760000}"/>
    <cellStyle name="Normal 3 2 2 3 5 15 3" xfId="10160" xr:uid="{00000000-0005-0000-0000-000032760000}"/>
    <cellStyle name="Normal 3 2 2 3 5 15 4" xfId="6713" xr:uid="{00000000-0005-0000-0000-000033760000}"/>
    <cellStyle name="Normal 3 2 2 3 5 16" xfId="2701" xr:uid="{00000000-0005-0000-0000-000034760000}"/>
    <cellStyle name="Normal 3 2 2 3 5 16 2" xfId="7686" xr:uid="{00000000-0005-0000-0000-000035760000}"/>
    <cellStyle name="Normal 3 2 2 3 5 17" xfId="2871" xr:uid="{00000000-0005-0000-0000-000036760000}"/>
    <cellStyle name="Normal 3 2 2 3 5 17 2" xfId="10154" xr:uid="{00000000-0005-0000-0000-000037760000}"/>
    <cellStyle name="Normal 3 2 2 3 5 18" xfId="3042" xr:uid="{00000000-0005-0000-0000-000038760000}"/>
    <cellStyle name="Normal 3 2 2 3 5 18 2" xfId="11825" xr:uid="{00000000-0005-0000-0000-000039760000}"/>
    <cellStyle name="Normal 3 2 2 3 5 19" xfId="3250" xr:uid="{00000000-0005-0000-0000-00003A760000}"/>
    <cellStyle name="Normal 3 2 2 3 5 2" xfId="248" xr:uid="{00000000-0005-0000-0000-00003B760000}"/>
    <cellStyle name="Normal 3 2 2 3 5 2 10" xfId="1836" xr:uid="{00000000-0005-0000-0000-00003C760000}"/>
    <cellStyle name="Normal 3 2 2 3 5 2 10 2" xfId="7694" xr:uid="{00000000-0005-0000-0000-00003D760000}"/>
    <cellStyle name="Normal 3 2 2 3 5 2 10 3" xfId="10162" xr:uid="{00000000-0005-0000-0000-00003E760000}"/>
    <cellStyle name="Normal 3 2 2 3 5 2 10 4" xfId="6014" xr:uid="{00000000-0005-0000-0000-00003F760000}"/>
    <cellStyle name="Normal 3 2 2 3 5 2 11" xfId="2010" xr:uid="{00000000-0005-0000-0000-000040760000}"/>
    <cellStyle name="Normal 3 2 2 3 5 2 11 2" xfId="7695" xr:uid="{00000000-0005-0000-0000-000041760000}"/>
    <cellStyle name="Normal 3 2 2 3 5 2 11 3" xfId="10163" xr:uid="{00000000-0005-0000-0000-000042760000}"/>
    <cellStyle name="Normal 3 2 2 3 5 2 11 4" xfId="6188" xr:uid="{00000000-0005-0000-0000-000043760000}"/>
    <cellStyle name="Normal 3 2 2 3 5 2 12" xfId="2186" xr:uid="{00000000-0005-0000-0000-000044760000}"/>
    <cellStyle name="Normal 3 2 2 3 5 2 12 2" xfId="7696" xr:uid="{00000000-0005-0000-0000-000045760000}"/>
    <cellStyle name="Normal 3 2 2 3 5 2 12 3" xfId="10164" xr:uid="{00000000-0005-0000-0000-000046760000}"/>
    <cellStyle name="Normal 3 2 2 3 5 2 12 4" xfId="6362" xr:uid="{00000000-0005-0000-0000-000047760000}"/>
    <cellStyle name="Normal 3 2 2 3 5 2 13" xfId="2360" xr:uid="{00000000-0005-0000-0000-000048760000}"/>
    <cellStyle name="Normal 3 2 2 3 5 2 13 2" xfId="7697" xr:uid="{00000000-0005-0000-0000-000049760000}"/>
    <cellStyle name="Normal 3 2 2 3 5 2 13 3" xfId="10165" xr:uid="{00000000-0005-0000-0000-00004A760000}"/>
    <cellStyle name="Normal 3 2 2 3 5 2 13 4" xfId="6540" xr:uid="{00000000-0005-0000-0000-00004B760000}"/>
    <cellStyle name="Normal 3 2 2 3 5 2 14" xfId="2532" xr:uid="{00000000-0005-0000-0000-00004C760000}"/>
    <cellStyle name="Normal 3 2 2 3 5 2 14 2" xfId="7698" xr:uid="{00000000-0005-0000-0000-00004D760000}"/>
    <cellStyle name="Normal 3 2 2 3 5 2 14 3" xfId="10166" xr:uid="{00000000-0005-0000-0000-00004E760000}"/>
    <cellStyle name="Normal 3 2 2 3 5 2 14 4" xfId="6714" xr:uid="{00000000-0005-0000-0000-00004F760000}"/>
    <cellStyle name="Normal 3 2 2 3 5 2 15" xfId="2702" xr:uid="{00000000-0005-0000-0000-000050760000}"/>
    <cellStyle name="Normal 3 2 2 3 5 2 15 2" xfId="7693" xr:uid="{00000000-0005-0000-0000-000051760000}"/>
    <cellStyle name="Normal 3 2 2 3 5 2 16" xfId="2872" xr:uid="{00000000-0005-0000-0000-000052760000}"/>
    <cellStyle name="Normal 3 2 2 3 5 2 16 2" xfId="10161" xr:uid="{00000000-0005-0000-0000-000053760000}"/>
    <cellStyle name="Normal 3 2 2 3 5 2 17" xfId="3043" xr:uid="{00000000-0005-0000-0000-000054760000}"/>
    <cellStyle name="Normal 3 2 2 3 5 2 17 2" xfId="11826" xr:uid="{00000000-0005-0000-0000-000055760000}"/>
    <cellStyle name="Normal 3 2 2 3 5 2 18" xfId="3251" xr:uid="{00000000-0005-0000-0000-000056760000}"/>
    <cellStyle name="Normal 3 2 2 3 5 2 19" xfId="4120" xr:uid="{00000000-0005-0000-0000-000057760000}"/>
    <cellStyle name="Normal 3 2 2 3 5 2 2" xfId="441" xr:uid="{00000000-0005-0000-0000-000058760000}"/>
    <cellStyle name="Normal 3 2 2 3 5 2 2 2" xfId="3425" xr:uid="{00000000-0005-0000-0000-000059760000}"/>
    <cellStyle name="Normal 3 2 2 3 5 2 2 2 2" xfId="7699" xr:uid="{00000000-0005-0000-0000-00005A760000}"/>
    <cellStyle name="Normal 3 2 2 3 5 2 2 3" xfId="10167" xr:uid="{00000000-0005-0000-0000-00005B760000}"/>
    <cellStyle name="Normal 3 2 2 3 5 2 2 4" xfId="4547" xr:uid="{00000000-0005-0000-0000-00005C760000}"/>
    <cellStyle name="Normal 3 2 2 3 5 2 20" xfId="4292" xr:uid="{00000000-0005-0000-0000-00005D760000}"/>
    <cellStyle name="Normal 3 2 2 3 5 2 3" xfId="615" xr:uid="{00000000-0005-0000-0000-00005E760000}"/>
    <cellStyle name="Normal 3 2 2 3 5 2 3 2" xfId="3599" xr:uid="{00000000-0005-0000-0000-00005F760000}"/>
    <cellStyle name="Normal 3 2 2 3 5 2 3 2 2" xfId="7700" xr:uid="{00000000-0005-0000-0000-000060760000}"/>
    <cellStyle name="Normal 3 2 2 3 5 2 3 3" xfId="10168" xr:uid="{00000000-0005-0000-0000-000061760000}"/>
    <cellStyle name="Normal 3 2 2 3 5 2 3 4" xfId="4764" xr:uid="{00000000-0005-0000-0000-000062760000}"/>
    <cellStyle name="Normal 3 2 2 3 5 2 4" xfId="789" xr:uid="{00000000-0005-0000-0000-000063760000}"/>
    <cellStyle name="Normal 3 2 2 3 5 2 4 2" xfId="3773" xr:uid="{00000000-0005-0000-0000-000064760000}"/>
    <cellStyle name="Normal 3 2 2 3 5 2 4 2 2" xfId="7701" xr:uid="{00000000-0005-0000-0000-000065760000}"/>
    <cellStyle name="Normal 3 2 2 3 5 2 4 3" xfId="10169" xr:uid="{00000000-0005-0000-0000-000066760000}"/>
    <cellStyle name="Normal 3 2 2 3 5 2 4 4" xfId="4938" xr:uid="{00000000-0005-0000-0000-000067760000}"/>
    <cellStyle name="Normal 3 2 2 3 5 2 5" xfId="964" xr:uid="{00000000-0005-0000-0000-000068760000}"/>
    <cellStyle name="Normal 3 2 2 3 5 2 5 2" xfId="3948" xr:uid="{00000000-0005-0000-0000-000069760000}"/>
    <cellStyle name="Normal 3 2 2 3 5 2 5 2 2" xfId="7702" xr:uid="{00000000-0005-0000-0000-00006A760000}"/>
    <cellStyle name="Normal 3 2 2 3 5 2 5 3" xfId="10170" xr:uid="{00000000-0005-0000-0000-00006B760000}"/>
    <cellStyle name="Normal 3 2 2 3 5 2 5 4" xfId="5112" xr:uid="{00000000-0005-0000-0000-00006C760000}"/>
    <cellStyle name="Normal 3 2 2 3 5 2 6" xfId="1140" xr:uid="{00000000-0005-0000-0000-00006D760000}"/>
    <cellStyle name="Normal 3 2 2 3 5 2 6 2" xfId="7703" xr:uid="{00000000-0005-0000-0000-00006E760000}"/>
    <cellStyle name="Normal 3 2 2 3 5 2 6 3" xfId="10171" xr:uid="{00000000-0005-0000-0000-00006F760000}"/>
    <cellStyle name="Normal 3 2 2 3 5 2 6 4" xfId="5286" xr:uid="{00000000-0005-0000-0000-000070760000}"/>
    <cellStyle name="Normal 3 2 2 3 5 2 7" xfId="1314" xr:uid="{00000000-0005-0000-0000-000071760000}"/>
    <cellStyle name="Normal 3 2 2 3 5 2 7 2" xfId="7704" xr:uid="{00000000-0005-0000-0000-000072760000}"/>
    <cellStyle name="Normal 3 2 2 3 5 2 7 3" xfId="10172" xr:uid="{00000000-0005-0000-0000-000073760000}"/>
    <cellStyle name="Normal 3 2 2 3 5 2 7 4" xfId="5492" xr:uid="{00000000-0005-0000-0000-000074760000}"/>
    <cellStyle name="Normal 3 2 2 3 5 2 8" xfId="1488" xr:uid="{00000000-0005-0000-0000-000075760000}"/>
    <cellStyle name="Normal 3 2 2 3 5 2 8 2" xfId="7705" xr:uid="{00000000-0005-0000-0000-000076760000}"/>
    <cellStyle name="Normal 3 2 2 3 5 2 8 3" xfId="10173" xr:uid="{00000000-0005-0000-0000-000077760000}"/>
    <cellStyle name="Normal 3 2 2 3 5 2 8 4" xfId="5666" xr:uid="{00000000-0005-0000-0000-000078760000}"/>
    <cellStyle name="Normal 3 2 2 3 5 2 9" xfId="1662" xr:uid="{00000000-0005-0000-0000-000079760000}"/>
    <cellStyle name="Normal 3 2 2 3 5 2 9 2" xfId="7706" xr:uid="{00000000-0005-0000-0000-00007A760000}"/>
    <cellStyle name="Normal 3 2 2 3 5 2 9 3" xfId="10174" xr:uid="{00000000-0005-0000-0000-00007B760000}"/>
    <cellStyle name="Normal 3 2 2 3 5 2 9 4" xfId="5840" xr:uid="{00000000-0005-0000-0000-00007C760000}"/>
    <cellStyle name="Normal 3 2 2 3 5 20" xfId="4119" xr:uid="{00000000-0005-0000-0000-00007D760000}"/>
    <cellStyle name="Normal 3 2 2 3 5 21" xfId="4291" xr:uid="{00000000-0005-0000-0000-00007E760000}"/>
    <cellStyle name="Normal 3 2 2 3 5 3" xfId="440" xr:uid="{00000000-0005-0000-0000-00007F760000}"/>
    <cellStyle name="Normal 3 2 2 3 5 3 2" xfId="3424" xr:uid="{00000000-0005-0000-0000-000080760000}"/>
    <cellStyle name="Normal 3 2 2 3 5 3 2 2" xfId="7707" xr:uid="{00000000-0005-0000-0000-000081760000}"/>
    <cellStyle name="Normal 3 2 2 3 5 3 3" xfId="10175" xr:uid="{00000000-0005-0000-0000-000082760000}"/>
    <cellStyle name="Normal 3 2 2 3 5 3 4" xfId="4546" xr:uid="{00000000-0005-0000-0000-000083760000}"/>
    <cellStyle name="Normal 3 2 2 3 5 4" xfId="614" xr:uid="{00000000-0005-0000-0000-000084760000}"/>
    <cellStyle name="Normal 3 2 2 3 5 4 2" xfId="3598" xr:uid="{00000000-0005-0000-0000-000085760000}"/>
    <cellStyle name="Normal 3 2 2 3 5 4 2 2" xfId="7708" xr:uid="{00000000-0005-0000-0000-000086760000}"/>
    <cellStyle name="Normal 3 2 2 3 5 4 3" xfId="10176" xr:uid="{00000000-0005-0000-0000-000087760000}"/>
    <cellStyle name="Normal 3 2 2 3 5 4 4" xfId="4763" xr:uid="{00000000-0005-0000-0000-000088760000}"/>
    <cellStyle name="Normal 3 2 2 3 5 5" xfId="788" xr:uid="{00000000-0005-0000-0000-000089760000}"/>
    <cellStyle name="Normal 3 2 2 3 5 5 2" xfId="3772" xr:uid="{00000000-0005-0000-0000-00008A760000}"/>
    <cellStyle name="Normal 3 2 2 3 5 5 2 2" xfId="7709" xr:uid="{00000000-0005-0000-0000-00008B760000}"/>
    <cellStyle name="Normal 3 2 2 3 5 5 3" xfId="10177" xr:uid="{00000000-0005-0000-0000-00008C760000}"/>
    <cellStyle name="Normal 3 2 2 3 5 5 4" xfId="4937" xr:uid="{00000000-0005-0000-0000-00008D760000}"/>
    <cellStyle name="Normal 3 2 2 3 5 6" xfId="963" xr:uid="{00000000-0005-0000-0000-00008E760000}"/>
    <cellStyle name="Normal 3 2 2 3 5 6 2" xfId="3947" xr:uid="{00000000-0005-0000-0000-00008F760000}"/>
    <cellStyle name="Normal 3 2 2 3 5 6 2 2" xfId="7710" xr:uid="{00000000-0005-0000-0000-000090760000}"/>
    <cellStyle name="Normal 3 2 2 3 5 6 3" xfId="10178" xr:uid="{00000000-0005-0000-0000-000091760000}"/>
    <cellStyle name="Normal 3 2 2 3 5 6 4" xfId="5111" xr:uid="{00000000-0005-0000-0000-000092760000}"/>
    <cellStyle name="Normal 3 2 2 3 5 7" xfId="1139" xr:uid="{00000000-0005-0000-0000-000093760000}"/>
    <cellStyle name="Normal 3 2 2 3 5 7 2" xfId="7711" xr:uid="{00000000-0005-0000-0000-000094760000}"/>
    <cellStyle name="Normal 3 2 2 3 5 7 3" xfId="10179" xr:uid="{00000000-0005-0000-0000-000095760000}"/>
    <cellStyle name="Normal 3 2 2 3 5 7 4" xfId="5285" xr:uid="{00000000-0005-0000-0000-000096760000}"/>
    <cellStyle name="Normal 3 2 2 3 5 8" xfId="1313" xr:uid="{00000000-0005-0000-0000-000097760000}"/>
    <cellStyle name="Normal 3 2 2 3 5 8 2" xfId="7712" xr:uid="{00000000-0005-0000-0000-000098760000}"/>
    <cellStyle name="Normal 3 2 2 3 5 8 3" xfId="10180" xr:uid="{00000000-0005-0000-0000-000099760000}"/>
    <cellStyle name="Normal 3 2 2 3 5 8 4" xfId="5491" xr:uid="{00000000-0005-0000-0000-00009A760000}"/>
    <cellStyle name="Normal 3 2 2 3 5 9" xfId="1487" xr:uid="{00000000-0005-0000-0000-00009B760000}"/>
    <cellStyle name="Normal 3 2 2 3 5 9 2" xfId="7713" xr:uid="{00000000-0005-0000-0000-00009C760000}"/>
    <cellStyle name="Normal 3 2 2 3 5 9 3" xfId="10181" xr:uid="{00000000-0005-0000-0000-00009D760000}"/>
    <cellStyle name="Normal 3 2 2 3 5 9 4" xfId="5665" xr:uid="{00000000-0005-0000-0000-00009E760000}"/>
    <cellStyle name="Normal 3 2 2 3 6" xfId="249" xr:uid="{00000000-0005-0000-0000-00009F760000}"/>
    <cellStyle name="Normal 3 2 2 3 6 10" xfId="1837" xr:uid="{00000000-0005-0000-0000-0000A0760000}"/>
    <cellStyle name="Normal 3 2 2 3 6 10 2" xfId="7715" xr:uid="{00000000-0005-0000-0000-0000A1760000}"/>
    <cellStyle name="Normal 3 2 2 3 6 10 3" xfId="10183" xr:uid="{00000000-0005-0000-0000-0000A2760000}"/>
    <cellStyle name="Normal 3 2 2 3 6 10 4" xfId="6015" xr:uid="{00000000-0005-0000-0000-0000A3760000}"/>
    <cellStyle name="Normal 3 2 2 3 6 11" xfId="2011" xr:uid="{00000000-0005-0000-0000-0000A4760000}"/>
    <cellStyle name="Normal 3 2 2 3 6 11 2" xfId="7716" xr:uid="{00000000-0005-0000-0000-0000A5760000}"/>
    <cellStyle name="Normal 3 2 2 3 6 11 3" xfId="10184" xr:uid="{00000000-0005-0000-0000-0000A6760000}"/>
    <cellStyle name="Normal 3 2 2 3 6 11 4" xfId="6189" xr:uid="{00000000-0005-0000-0000-0000A7760000}"/>
    <cellStyle name="Normal 3 2 2 3 6 12" xfId="2187" xr:uid="{00000000-0005-0000-0000-0000A8760000}"/>
    <cellStyle name="Normal 3 2 2 3 6 12 2" xfId="7717" xr:uid="{00000000-0005-0000-0000-0000A9760000}"/>
    <cellStyle name="Normal 3 2 2 3 6 12 3" xfId="10185" xr:uid="{00000000-0005-0000-0000-0000AA760000}"/>
    <cellStyle name="Normal 3 2 2 3 6 12 4" xfId="6363" xr:uid="{00000000-0005-0000-0000-0000AB760000}"/>
    <cellStyle name="Normal 3 2 2 3 6 13" xfId="2361" xr:uid="{00000000-0005-0000-0000-0000AC760000}"/>
    <cellStyle name="Normal 3 2 2 3 6 13 2" xfId="7718" xr:uid="{00000000-0005-0000-0000-0000AD760000}"/>
    <cellStyle name="Normal 3 2 2 3 6 13 3" xfId="10186" xr:uid="{00000000-0005-0000-0000-0000AE760000}"/>
    <cellStyle name="Normal 3 2 2 3 6 13 4" xfId="6541" xr:uid="{00000000-0005-0000-0000-0000AF760000}"/>
    <cellStyle name="Normal 3 2 2 3 6 14" xfId="2533" xr:uid="{00000000-0005-0000-0000-0000B0760000}"/>
    <cellStyle name="Normal 3 2 2 3 6 14 2" xfId="7719" xr:uid="{00000000-0005-0000-0000-0000B1760000}"/>
    <cellStyle name="Normal 3 2 2 3 6 14 3" xfId="10187" xr:uid="{00000000-0005-0000-0000-0000B2760000}"/>
    <cellStyle name="Normal 3 2 2 3 6 14 4" xfId="6715" xr:uid="{00000000-0005-0000-0000-0000B3760000}"/>
    <cellStyle name="Normal 3 2 2 3 6 15" xfId="2703" xr:uid="{00000000-0005-0000-0000-0000B4760000}"/>
    <cellStyle name="Normal 3 2 2 3 6 15 2" xfId="7714" xr:uid="{00000000-0005-0000-0000-0000B5760000}"/>
    <cellStyle name="Normal 3 2 2 3 6 16" xfId="2873" xr:uid="{00000000-0005-0000-0000-0000B6760000}"/>
    <cellStyle name="Normal 3 2 2 3 6 16 2" xfId="10182" xr:uid="{00000000-0005-0000-0000-0000B7760000}"/>
    <cellStyle name="Normal 3 2 2 3 6 17" xfId="3044" xr:uid="{00000000-0005-0000-0000-0000B8760000}"/>
    <cellStyle name="Normal 3 2 2 3 6 17 2" xfId="11827" xr:uid="{00000000-0005-0000-0000-0000B9760000}"/>
    <cellStyle name="Normal 3 2 2 3 6 18" xfId="3252" xr:uid="{00000000-0005-0000-0000-0000BA760000}"/>
    <cellStyle name="Normal 3 2 2 3 6 19" xfId="4121" xr:uid="{00000000-0005-0000-0000-0000BB760000}"/>
    <cellStyle name="Normal 3 2 2 3 6 2" xfId="442" xr:uid="{00000000-0005-0000-0000-0000BC760000}"/>
    <cellStyle name="Normal 3 2 2 3 6 2 2" xfId="3426" xr:uid="{00000000-0005-0000-0000-0000BD760000}"/>
    <cellStyle name="Normal 3 2 2 3 6 2 2 2" xfId="7720" xr:uid="{00000000-0005-0000-0000-0000BE760000}"/>
    <cellStyle name="Normal 3 2 2 3 6 2 3" xfId="10188" xr:uid="{00000000-0005-0000-0000-0000BF760000}"/>
    <cellStyle name="Normal 3 2 2 3 6 2 4" xfId="4548" xr:uid="{00000000-0005-0000-0000-0000C0760000}"/>
    <cellStyle name="Normal 3 2 2 3 6 20" xfId="4293" xr:uid="{00000000-0005-0000-0000-0000C1760000}"/>
    <cellStyle name="Normal 3 2 2 3 6 3" xfId="616" xr:uid="{00000000-0005-0000-0000-0000C2760000}"/>
    <cellStyle name="Normal 3 2 2 3 6 3 2" xfId="3600" xr:uid="{00000000-0005-0000-0000-0000C3760000}"/>
    <cellStyle name="Normal 3 2 2 3 6 3 2 2" xfId="7721" xr:uid="{00000000-0005-0000-0000-0000C4760000}"/>
    <cellStyle name="Normal 3 2 2 3 6 3 3" xfId="10189" xr:uid="{00000000-0005-0000-0000-0000C5760000}"/>
    <cellStyle name="Normal 3 2 2 3 6 3 4" xfId="4765" xr:uid="{00000000-0005-0000-0000-0000C6760000}"/>
    <cellStyle name="Normal 3 2 2 3 6 4" xfId="790" xr:uid="{00000000-0005-0000-0000-0000C7760000}"/>
    <cellStyle name="Normal 3 2 2 3 6 4 2" xfId="3774" xr:uid="{00000000-0005-0000-0000-0000C8760000}"/>
    <cellStyle name="Normal 3 2 2 3 6 4 2 2" xfId="7722" xr:uid="{00000000-0005-0000-0000-0000C9760000}"/>
    <cellStyle name="Normal 3 2 2 3 6 4 3" xfId="10190" xr:uid="{00000000-0005-0000-0000-0000CA760000}"/>
    <cellStyle name="Normal 3 2 2 3 6 4 4" xfId="4939" xr:uid="{00000000-0005-0000-0000-0000CB760000}"/>
    <cellStyle name="Normal 3 2 2 3 6 5" xfId="965" xr:uid="{00000000-0005-0000-0000-0000CC760000}"/>
    <cellStyle name="Normal 3 2 2 3 6 5 2" xfId="3949" xr:uid="{00000000-0005-0000-0000-0000CD760000}"/>
    <cellStyle name="Normal 3 2 2 3 6 5 2 2" xfId="7723" xr:uid="{00000000-0005-0000-0000-0000CE760000}"/>
    <cellStyle name="Normal 3 2 2 3 6 5 3" xfId="10191" xr:uid="{00000000-0005-0000-0000-0000CF760000}"/>
    <cellStyle name="Normal 3 2 2 3 6 5 4" xfId="5113" xr:uid="{00000000-0005-0000-0000-0000D0760000}"/>
    <cellStyle name="Normal 3 2 2 3 6 6" xfId="1141" xr:uid="{00000000-0005-0000-0000-0000D1760000}"/>
    <cellStyle name="Normal 3 2 2 3 6 6 2" xfId="7724" xr:uid="{00000000-0005-0000-0000-0000D2760000}"/>
    <cellStyle name="Normal 3 2 2 3 6 6 3" xfId="10192" xr:uid="{00000000-0005-0000-0000-0000D3760000}"/>
    <cellStyle name="Normal 3 2 2 3 6 6 4" xfId="5287" xr:uid="{00000000-0005-0000-0000-0000D4760000}"/>
    <cellStyle name="Normal 3 2 2 3 6 7" xfId="1315" xr:uid="{00000000-0005-0000-0000-0000D5760000}"/>
    <cellStyle name="Normal 3 2 2 3 6 7 2" xfId="7725" xr:uid="{00000000-0005-0000-0000-0000D6760000}"/>
    <cellStyle name="Normal 3 2 2 3 6 7 3" xfId="10193" xr:uid="{00000000-0005-0000-0000-0000D7760000}"/>
    <cellStyle name="Normal 3 2 2 3 6 7 4" xfId="5493" xr:uid="{00000000-0005-0000-0000-0000D8760000}"/>
    <cellStyle name="Normal 3 2 2 3 6 8" xfId="1489" xr:uid="{00000000-0005-0000-0000-0000D9760000}"/>
    <cellStyle name="Normal 3 2 2 3 6 8 2" xfId="7726" xr:uid="{00000000-0005-0000-0000-0000DA760000}"/>
    <cellStyle name="Normal 3 2 2 3 6 8 3" xfId="10194" xr:uid="{00000000-0005-0000-0000-0000DB760000}"/>
    <cellStyle name="Normal 3 2 2 3 6 8 4" xfId="5667" xr:uid="{00000000-0005-0000-0000-0000DC760000}"/>
    <cellStyle name="Normal 3 2 2 3 6 9" xfId="1663" xr:uid="{00000000-0005-0000-0000-0000DD760000}"/>
    <cellStyle name="Normal 3 2 2 3 6 9 2" xfId="7727" xr:uid="{00000000-0005-0000-0000-0000DE760000}"/>
    <cellStyle name="Normal 3 2 2 3 6 9 3" xfId="10195" xr:uid="{00000000-0005-0000-0000-0000DF760000}"/>
    <cellStyle name="Normal 3 2 2 3 6 9 4" xfId="5841" xr:uid="{00000000-0005-0000-0000-0000E0760000}"/>
    <cellStyle name="Normal 3 2 2 3 7" xfId="230" xr:uid="{00000000-0005-0000-0000-0000E1760000}"/>
    <cellStyle name="Normal 3 2 2 3 7 2" xfId="3233" xr:uid="{00000000-0005-0000-0000-0000E2760000}"/>
    <cellStyle name="Normal 3 2 2 3 7 2 2" xfId="7729" xr:uid="{00000000-0005-0000-0000-0000E3760000}"/>
    <cellStyle name="Normal 3 2 2 3 7 2 3" xfId="10197" xr:uid="{00000000-0005-0000-0000-0000E4760000}"/>
    <cellStyle name="Normal 3 2 2 3 7 2 4" xfId="5474" xr:uid="{00000000-0005-0000-0000-0000E5760000}"/>
    <cellStyle name="Normal 3 2 2 3 7 3" xfId="7728" xr:uid="{00000000-0005-0000-0000-0000E6760000}"/>
    <cellStyle name="Normal 3 2 2 3 7 4" xfId="10196" xr:uid="{00000000-0005-0000-0000-0000E7760000}"/>
    <cellStyle name="Normal 3 2 2 3 7 5" xfId="4529" xr:uid="{00000000-0005-0000-0000-0000E8760000}"/>
    <cellStyle name="Normal 3 2 2 3 8" xfId="423" xr:uid="{00000000-0005-0000-0000-0000E9760000}"/>
    <cellStyle name="Normal 3 2 2 3 8 2" xfId="3407" xr:uid="{00000000-0005-0000-0000-0000EA760000}"/>
    <cellStyle name="Normal 3 2 2 3 8 2 2" xfId="7730" xr:uid="{00000000-0005-0000-0000-0000EB760000}"/>
    <cellStyle name="Normal 3 2 2 3 8 3" xfId="10198" xr:uid="{00000000-0005-0000-0000-0000EC760000}"/>
    <cellStyle name="Normal 3 2 2 3 8 4" xfId="4746" xr:uid="{00000000-0005-0000-0000-0000ED760000}"/>
    <cellStyle name="Normal 3 2 2 3 9" xfId="597" xr:uid="{00000000-0005-0000-0000-0000EE760000}"/>
    <cellStyle name="Normal 3 2 2 3 9 2" xfId="3581" xr:uid="{00000000-0005-0000-0000-0000EF760000}"/>
    <cellStyle name="Normal 3 2 2 3 9 2 2" xfId="7731" xr:uid="{00000000-0005-0000-0000-0000F0760000}"/>
    <cellStyle name="Normal 3 2 2 3 9 3" xfId="10199" xr:uid="{00000000-0005-0000-0000-0000F1760000}"/>
    <cellStyle name="Normal 3 2 2 3 9 4" xfId="4920" xr:uid="{00000000-0005-0000-0000-0000F2760000}"/>
    <cellStyle name="Normal 3 2 2 4" xfId="97" xr:uid="{00000000-0005-0000-0000-0000F3760000}"/>
    <cellStyle name="Normal 3 2 2 4 10" xfId="966" xr:uid="{00000000-0005-0000-0000-0000F4760000}"/>
    <cellStyle name="Normal 3 2 2 4 10 2" xfId="3950" xr:uid="{00000000-0005-0000-0000-0000F5760000}"/>
    <cellStyle name="Normal 3 2 2 4 10 2 2" xfId="7733" xr:uid="{00000000-0005-0000-0000-0000F6760000}"/>
    <cellStyle name="Normal 3 2 2 4 10 3" xfId="10201" xr:uid="{00000000-0005-0000-0000-0000F7760000}"/>
    <cellStyle name="Normal 3 2 2 4 10 4" xfId="5288" xr:uid="{00000000-0005-0000-0000-0000F8760000}"/>
    <cellStyle name="Normal 3 2 2 4 11" xfId="1142" xr:uid="{00000000-0005-0000-0000-0000F9760000}"/>
    <cellStyle name="Normal 3 2 2 4 11 2" xfId="7734" xr:uid="{00000000-0005-0000-0000-0000FA760000}"/>
    <cellStyle name="Normal 3 2 2 4 11 3" xfId="10202" xr:uid="{00000000-0005-0000-0000-0000FB760000}"/>
    <cellStyle name="Normal 3 2 2 4 11 4" xfId="5407" xr:uid="{00000000-0005-0000-0000-0000FC760000}"/>
    <cellStyle name="Normal 3 2 2 4 12" xfId="1316" xr:uid="{00000000-0005-0000-0000-0000FD760000}"/>
    <cellStyle name="Normal 3 2 2 4 12 2" xfId="7735" xr:uid="{00000000-0005-0000-0000-0000FE760000}"/>
    <cellStyle name="Normal 3 2 2 4 12 3" xfId="10203" xr:uid="{00000000-0005-0000-0000-0000FF760000}"/>
    <cellStyle name="Normal 3 2 2 4 12 4" xfId="5668" xr:uid="{00000000-0005-0000-0000-000000770000}"/>
    <cellStyle name="Normal 3 2 2 4 13" xfId="1490" xr:uid="{00000000-0005-0000-0000-000001770000}"/>
    <cellStyle name="Normal 3 2 2 4 13 2" xfId="7736" xr:uid="{00000000-0005-0000-0000-000002770000}"/>
    <cellStyle name="Normal 3 2 2 4 13 3" xfId="10204" xr:uid="{00000000-0005-0000-0000-000003770000}"/>
    <cellStyle name="Normal 3 2 2 4 13 4" xfId="5842" xr:uid="{00000000-0005-0000-0000-000004770000}"/>
    <cellStyle name="Normal 3 2 2 4 14" xfId="1664" xr:uid="{00000000-0005-0000-0000-000005770000}"/>
    <cellStyle name="Normal 3 2 2 4 14 2" xfId="7737" xr:uid="{00000000-0005-0000-0000-000006770000}"/>
    <cellStyle name="Normal 3 2 2 4 14 3" xfId="10205" xr:uid="{00000000-0005-0000-0000-000007770000}"/>
    <cellStyle name="Normal 3 2 2 4 14 4" xfId="6016" xr:uid="{00000000-0005-0000-0000-000008770000}"/>
    <cellStyle name="Normal 3 2 2 4 15" xfId="1838" xr:uid="{00000000-0005-0000-0000-000009770000}"/>
    <cellStyle name="Normal 3 2 2 4 15 2" xfId="7738" xr:uid="{00000000-0005-0000-0000-00000A770000}"/>
    <cellStyle name="Normal 3 2 2 4 15 3" xfId="10206" xr:uid="{00000000-0005-0000-0000-00000B770000}"/>
    <cellStyle name="Normal 3 2 2 4 15 4" xfId="6190" xr:uid="{00000000-0005-0000-0000-00000C770000}"/>
    <cellStyle name="Normal 3 2 2 4 16" xfId="2012" xr:uid="{00000000-0005-0000-0000-00000D770000}"/>
    <cellStyle name="Normal 3 2 2 4 16 2" xfId="7739" xr:uid="{00000000-0005-0000-0000-00000E770000}"/>
    <cellStyle name="Normal 3 2 2 4 16 3" xfId="10207" xr:uid="{00000000-0005-0000-0000-00000F770000}"/>
    <cellStyle name="Normal 3 2 2 4 16 4" xfId="6364" xr:uid="{00000000-0005-0000-0000-000010770000}"/>
    <cellStyle name="Normal 3 2 2 4 17" xfId="2188" xr:uid="{00000000-0005-0000-0000-000011770000}"/>
    <cellStyle name="Normal 3 2 2 4 17 2" xfId="7740" xr:uid="{00000000-0005-0000-0000-000012770000}"/>
    <cellStyle name="Normal 3 2 2 4 17 3" xfId="10208" xr:uid="{00000000-0005-0000-0000-000013770000}"/>
    <cellStyle name="Normal 3 2 2 4 17 4" xfId="6542" xr:uid="{00000000-0005-0000-0000-000014770000}"/>
    <cellStyle name="Normal 3 2 2 4 18" xfId="2362" xr:uid="{00000000-0005-0000-0000-000015770000}"/>
    <cellStyle name="Normal 3 2 2 4 18 2" xfId="7741" xr:uid="{00000000-0005-0000-0000-000016770000}"/>
    <cellStyle name="Normal 3 2 2 4 18 3" xfId="10209" xr:uid="{00000000-0005-0000-0000-000017770000}"/>
    <cellStyle name="Normal 3 2 2 4 18 4" xfId="6716" xr:uid="{00000000-0005-0000-0000-000018770000}"/>
    <cellStyle name="Normal 3 2 2 4 19" xfId="2534" xr:uid="{00000000-0005-0000-0000-000019770000}"/>
    <cellStyle name="Normal 3 2 2 4 19 2" xfId="7732" xr:uid="{00000000-0005-0000-0000-00001A770000}"/>
    <cellStyle name="Normal 3 2 2 4 2" xfId="120" xr:uid="{00000000-0005-0000-0000-00001B770000}"/>
    <cellStyle name="Normal 3 2 2 4 2 10" xfId="1317" xr:uid="{00000000-0005-0000-0000-00001C770000}"/>
    <cellStyle name="Normal 3 2 2 4 2 10 2" xfId="7743" xr:uid="{00000000-0005-0000-0000-00001D770000}"/>
    <cellStyle name="Normal 3 2 2 4 2 10 3" xfId="10211" xr:uid="{00000000-0005-0000-0000-00001E770000}"/>
    <cellStyle name="Normal 3 2 2 4 2 10 4" xfId="5669" xr:uid="{00000000-0005-0000-0000-00001F770000}"/>
    <cellStyle name="Normal 3 2 2 4 2 11" xfId="1491" xr:uid="{00000000-0005-0000-0000-000020770000}"/>
    <cellStyle name="Normal 3 2 2 4 2 11 2" xfId="7744" xr:uid="{00000000-0005-0000-0000-000021770000}"/>
    <cellStyle name="Normal 3 2 2 4 2 11 3" xfId="10212" xr:uid="{00000000-0005-0000-0000-000022770000}"/>
    <cellStyle name="Normal 3 2 2 4 2 11 4" xfId="5843" xr:uid="{00000000-0005-0000-0000-000023770000}"/>
    <cellStyle name="Normal 3 2 2 4 2 12" xfId="1665" xr:uid="{00000000-0005-0000-0000-000024770000}"/>
    <cellStyle name="Normal 3 2 2 4 2 12 2" xfId="7745" xr:uid="{00000000-0005-0000-0000-000025770000}"/>
    <cellStyle name="Normal 3 2 2 4 2 12 3" xfId="10213" xr:uid="{00000000-0005-0000-0000-000026770000}"/>
    <cellStyle name="Normal 3 2 2 4 2 12 4" xfId="6017" xr:uid="{00000000-0005-0000-0000-000027770000}"/>
    <cellStyle name="Normal 3 2 2 4 2 13" xfId="1839" xr:uid="{00000000-0005-0000-0000-000028770000}"/>
    <cellStyle name="Normal 3 2 2 4 2 13 2" xfId="7746" xr:uid="{00000000-0005-0000-0000-000029770000}"/>
    <cellStyle name="Normal 3 2 2 4 2 13 3" xfId="10214" xr:uid="{00000000-0005-0000-0000-00002A770000}"/>
    <cellStyle name="Normal 3 2 2 4 2 13 4" xfId="6191" xr:uid="{00000000-0005-0000-0000-00002B770000}"/>
    <cellStyle name="Normal 3 2 2 4 2 14" xfId="2013" xr:uid="{00000000-0005-0000-0000-00002C770000}"/>
    <cellStyle name="Normal 3 2 2 4 2 14 2" xfId="7747" xr:uid="{00000000-0005-0000-0000-00002D770000}"/>
    <cellStyle name="Normal 3 2 2 4 2 14 3" xfId="10215" xr:uid="{00000000-0005-0000-0000-00002E770000}"/>
    <cellStyle name="Normal 3 2 2 4 2 14 4" xfId="6365" xr:uid="{00000000-0005-0000-0000-00002F770000}"/>
    <cellStyle name="Normal 3 2 2 4 2 15" xfId="2189" xr:uid="{00000000-0005-0000-0000-000030770000}"/>
    <cellStyle name="Normal 3 2 2 4 2 15 2" xfId="7748" xr:uid="{00000000-0005-0000-0000-000031770000}"/>
    <cellStyle name="Normal 3 2 2 4 2 15 3" xfId="10216" xr:uid="{00000000-0005-0000-0000-000032770000}"/>
    <cellStyle name="Normal 3 2 2 4 2 15 4" xfId="6543" xr:uid="{00000000-0005-0000-0000-000033770000}"/>
    <cellStyle name="Normal 3 2 2 4 2 16" xfId="2363" xr:uid="{00000000-0005-0000-0000-000034770000}"/>
    <cellStyle name="Normal 3 2 2 4 2 16 2" xfId="7749" xr:uid="{00000000-0005-0000-0000-000035770000}"/>
    <cellStyle name="Normal 3 2 2 4 2 16 3" xfId="10217" xr:uid="{00000000-0005-0000-0000-000036770000}"/>
    <cellStyle name="Normal 3 2 2 4 2 16 4" xfId="6717" xr:uid="{00000000-0005-0000-0000-000037770000}"/>
    <cellStyle name="Normal 3 2 2 4 2 17" xfId="2535" xr:uid="{00000000-0005-0000-0000-000038770000}"/>
    <cellStyle name="Normal 3 2 2 4 2 17 2" xfId="7742" xr:uid="{00000000-0005-0000-0000-000039770000}"/>
    <cellStyle name="Normal 3 2 2 4 2 18" xfId="2705" xr:uid="{00000000-0005-0000-0000-00003A770000}"/>
    <cellStyle name="Normal 3 2 2 4 2 18 2" xfId="10210" xr:uid="{00000000-0005-0000-0000-00003B770000}"/>
    <cellStyle name="Normal 3 2 2 4 2 19" xfId="2875" xr:uid="{00000000-0005-0000-0000-00003C770000}"/>
    <cellStyle name="Normal 3 2 2 4 2 19 2" xfId="11829" xr:uid="{00000000-0005-0000-0000-00003D770000}"/>
    <cellStyle name="Normal 3 2 2 4 2 2" xfId="252" xr:uid="{00000000-0005-0000-0000-00003E770000}"/>
    <cellStyle name="Normal 3 2 2 4 2 2 10" xfId="1666" xr:uid="{00000000-0005-0000-0000-00003F770000}"/>
    <cellStyle name="Normal 3 2 2 4 2 2 10 2" xfId="7751" xr:uid="{00000000-0005-0000-0000-000040770000}"/>
    <cellStyle name="Normal 3 2 2 4 2 2 10 3" xfId="10219" xr:uid="{00000000-0005-0000-0000-000041770000}"/>
    <cellStyle name="Normal 3 2 2 4 2 2 10 4" xfId="5844" xr:uid="{00000000-0005-0000-0000-000042770000}"/>
    <cellStyle name="Normal 3 2 2 4 2 2 11" xfId="1840" xr:uid="{00000000-0005-0000-0000-000043770000}"/>
    <cellStyle name="Normal 3 2 2 4 2 2 11 2" xfId="7752" xr:uid="{00000000-0005-0000-0000-000044770000}"/>
    <cellStyle name="Normal 3 2 2 4 2 2 11 3" xfId="10220" xr:uid="{00000000-0005-0000-0000-000045770000}"/>
    <cellStyle name="Normal 3 2 2 4 2 2 11 4" xfId="6018" xr:uid="{00000000-0005-0000-0000-000046770000}"/>
    <cellStyle name="Normal 3 2 2 4 2 2 12" xfId="2014" xr:uid="{00000000-0005-0000-0000-000047770000}"/>
    <cellStyle name="Normal 3 2 2 4 2 2 12 2" xfId="7753" xr:uid="{00000000-0005-0000-0000-000048770000}"/>
    <cellStyle name="Normal 3 2 2 4 2 2 12 3" xfId="10221" xr:uid="{00000000-0005-0000-0000-000049770000}"/>
    <cellStyle name="Normal 3 2 2 4 2 2 12 4" xfId="6192" xr:uid="{00000000-0005-0000-0000-00004A770000}"/>
    <cellStyle name="Normal 3 2 2 4 2 2 13" xfId="2190" xr:uid="{00000000-0005-0000-0000-00004B770000}"/>
    <cellStyle name="Normal 3 2 2 4 2 2 13 2" xfId="7754" xr:uid="{00000000-0005-0000-0000-00004C770000}"/>
    <cellStyle name="Normal 3 2 2 4 2 2 13 3" xfId="10222" xr:uid="{00000000-0005-0000-0000-00004D770000}"/>
    <cellStyle name="Normal 3 2 2 4 2 2 13 4" xfId="6366" xr:uid="{00000000-0005-0000-0000-00004E770000}"/>
    <cellStyle name="Normal 3 2 2 4 2 2 14" xfId="2364" xr:uid="{00000000-0005-0000-0000-00004F770000}"/>
    <cellStyle name="Normal 3 2 2 4 2 2 14 2" xfId="7755" xr:uid="{00000000-0005-0000-0000-000050770000}"/>
    <cellStyle name="Normal 3 2 2 4 2 2 14 3" xfId="10223" xr:uid="{00000000-0005-0000-0000-000051770000}"/>
    <cellStyle name="Normal 3 2 2 4 2 2 14 4" xfId="6544" xr:uid="{00000000-0005-0000-0000-000052770000}"/>
    <cellStyle name="Normal 3 2 2 4 2 2 15" xfId="2536" xr:uid="{00000000-0005-0000-0000-000053770000}"/>
    <cellStyle name="Normal 3 2 2 4 2 2 15 2" xfId="7756" xr:uid="{00000000-0005-0000-0000-000054770000}"/>
    <cellStyle name="Normal 3 2 2 4 2 2 15 3" xfId="10224" xr:uid="{00000000-0005-0000-0000-000055770000}"/>
    <cellStyle name="Normal 3 2 2 4 2 2 15 4" xfId="6718" xr:uid="{00000000-0005-0000-0000-000056770000}"/>
    <cellStyle name="Normal 3 2 2 4 2 2 16" xfId="2706" xr:uid="{00000000-0005-0000-0000-000057770000}"/>
    <cellStyle name="Normal 3 2 2 4 2 2 16 2" xfId="7750" xr:uid="{00000000-0005-0000-0000-000058770000}"/>
    <cellStyle name="Normal 3 2 2 4 2 2 17" xfId="2876" xr:uid="{00000000-0005-0000-0000-000059770000}"/>
    <cellStyle name="Normal 3 2 2 4 2 2 17 2" xfId="10218" xr:uid="{00000000-0005-0000-0000-00005A770000}"/>
    <cellStyle name="Normal 3 2 2 4 2 2 18" xfId="3047" xr:uid="{00000000-0005-0000-0000-00005B770000}"/>
    <cellStyle name="Normal 3 2 2 4 2 2 18 2" xfId="11830" xr:uid="{00000000-0005-0000-0000-00005C770000}"/>
    <cellStyle name="Normal 3 2 2 4 2 2 19" xfId="3255" xr:uid="{00000000-0005-0000-0000-00005D770000}"/>
    <cellStyle name="Normal 3 2 2 4 2 2 2" xfId="253" xr:uid="{00000000-0005-0000-0000-00005E770000}"/>
    <cellStyle name="Normal 3 2 2 4 2 2 2 10" xfId="1841" xr:uid="{00000000-0005-0000-0000-00005F770000}"/>
    <cellStyle name="Normal 3 2 2 4 2 2 2 10 2" xfId="7758" xr:uid="{00000000-0005-0000-0000-000060770000}"/>
    <cellStyle name="Normal 3 2 2 4 2 2 2 10 3" xfId="10226" xr:uid="{00000000-0005-0000-0000-000061770000}"/>
    <cellStyle name="Normal 3 2 2 4 2 2 2 10 4" xfId="6019" xr:uid="{00000000-0005-0000-0000-000062770000}"/>
    <cellStyle name="Normal 3 2 2 4 2 2 2 11" xfId="2015" xr:uid="{00000000-0005-0000-0000-000063770000}"/>
    <cellStyle name="Normal 3 2 2 4 2 2 2 11 2" xfId="7759" xr:uid="{00000000-0005-0000-0000-000064770000}"/>
    <cellStyle name="Normal 3 2 2 4 2 2 2 11 3" xfId="10227" xr:uid="{00000000-0005-0000-0000-000065770000}"/>
    <cellStyle name="Normal 3 2 2 4 2 2 2 11 4" xfId="6193" xr:uid="{00000000-0005-0000-0000-000066770000}"/>
    <cellStyle name="Normal 3 2 2 4 2 2 2 12" xfId="2191" xr:uid="{00000000-0005-0000-0000-000067770000}"/>
    <cellStyle name="Normal 3 2 2 4 2 2 2 12 2" xfId="7760" xr:uid="{00000000-0005-0000-0000-000068770000}"/>
    <cellStyle name="Normal 3 2 2 4 2 2 2 12 3" xfId="10228" xr:uid="{00000000-0005-0000-0000-000069770000}"/>
    <cellStyle name="Normal 3 2 2 4 2 2 2 12 4" xfId="6367" xr:uid="{00000000-0005-0000-0000-00006A770000}"/>
    <cellStyle name="Normal 3 2 2 4 2 2 2 13" xfId="2365" xr:uid="{00000000-0005-0000-0000-00006B770000}"/>
    <cellStyle name="Normal 3 2 2 4 2 2 2 13 2" xfId="7761" xr:uid="{00000000-0005-0000-0000-00006C770000}"/>
    <cellStyle name="Normal 3 2 2 4 2 2 2 13 3" xfId="10229" xr:uid="{00000000-0005-0000-0000-00006D770000}"/>
    <cellStyle name="Normal 3 2 2 4 2 2 2 13 4" xfId="6545" xr:uid="{00000000-0005-0000-0000-00006E770000}"/>
    <cellStyle name="Normal 3 2 2 4 2 2 2 14" xfId="2537" xr:uid="{00000000-0005-0000-0000-00006F770000}"/>
    <cellStyle name="Normal 3 2 2 4 2 2 2 14 2" xfId="7762" xr:uid="{00000000-0005-0000-0000-000070770000}"/>
    <cellStyle name="Normal 3 2 2 4 2 2 2 14 3" xfId="10230" xr:uid="{00000000-0005-0000-0000-000071770000}"/>
    <cellStyle name="Normal 3 2 2 4 2 2 2 14 4" xfId="6719" xr:uid="{00000000-0005-0000-0000-000072770000}"/>
    <cellStyle name="Normal 3 2 2 4 2 2 2 15" xfId="2707" xr:uid="{00000000-0005-0000-0000-000073770000}"/>
    <cellStyle name="Normal 3 2 2 4 2 2 2 15 2" xfId="7757" xr:uid="{00000000-0005-0000-0000-000074770000}"/>
    <cellStyle name="Normal 3 2 2 4 2 2 2 16" xfId="2877" xr:uid="{00000000-0005-0000-0000-000075770000}"/>
    <cellStyle name="Normal 3 2 2 4 2 2 2 16 2" xfId="10225" xr:uid="{00000000-0005-0000-0000-000076770000}"/>
    <cellStyle name="Normal 3 2 2 4 2 2 2 17" xfId="3048" xr:uid="{00000000-0005-0000-0000-000077770000}"/>
    <cellStyle name="Normal 3 2 2 4 2 2 2 17 2" xfId="11831" xr:uid="{00000000-0005-0000-0000-000078770000}"/>
    <cellStyle name="Normal 3 2 2 4 2 2 2 18" xfId="3256" xr:uid="{00000000-0005-0000-0000-000079770000}"/>
    <cellStyle name="Normal 3 2 2 4 2 2 2 19" xfId="4125" xr:uid="{00000000-0005-0000-0000-00007A770000}"/>
    <cellStyle name="Normal 3 2 2 4 2 2 2 2" xfId="446" xr:uid="{00000000-0005-0000-0000-00007B770000}"/>
    <cellStyle name="Normal 3 2 2 4 2 2 2 2 2" xfId="3430" xr:uid="{00000000-0005-0000-0000-00007C770000}"/>
    <cellStyle name="Normal 3 2 2 4 2 2 2 2 2 2" xfId="7763" xr:uid="{00000000-0005-0000-0000-00007D770000}"/>
    <cellStyle name="Normal 3 2 2 4 2 2 2 2 3" xfId="10231" xr:uid="{00000000-0005-0000-0000-00007E770000}"/>
    <cellStyle name="Normal 3 2 2 4 2 2 2 2 4" xfId="4552" xr:uid="{00000000-0005-0000-0000-00007F770000}"/>
    <cellStyle name="Normal 3 2 2 4 2 2 2 20" xfId="4297" xr:uid="{00000000-0005-0000-0000-000080770000}"/>
    <cellStyle name="Normal 3 2 2 4 2 2 2 3" xfId="620" xr:uid="{00000000-0005-0000-0000-000081770000}"/>
    <cellStyle name="Normal 3 2 2 4 2 2 2 3 2" xfId="3604" xr:uid="{00000000-0005-0000-0000-000082770000}"/>
    <cellStyle name="Normal 3 2 2 4 2 2 2 3 2 2" xfId="7764" xr:uid="{00000000-0005-0000-0000-000083770000}"/>
    <cellStyle name="Normal 3 2 2 4 2 2 2 3 3" xfId="10232" xr:uid="{00000000-0005-0000-0000-000084770000}"/>
    <cellStyle name="Normal 3 2 2 4 2 2 2 3 4" xfId="4769" xr:uid="{00000000-0005-0000-0000-000085770000}"/>
    <cellStyle name="Normal 3 2 2 4 2 2 2 4" xfId="794" xr:uid="{00000000-0005-0000-0000-000086770000}"/>
    <cellStyle name="Normal 3 2 2 4 2 2 2 4 2" xfId="3778" xr:uid="{00000000-0005-0000-0000-000087770000}"/>
    <cellStyle name="Normal 3 2 2 4 2 2 2 4 2 2" xfId="7765" xr:uid="{00000000-0005-0000-0000-000088770000}"/>
    <cellStyle name="Normal 3 2 2 4 2 2 2 4 3" xfId="10233" xr:uid="{00000000-0005-0000-0000-000089770000}"/>
    <cellStyle name="Normal 3 2 2 4 2 2 2 4 4" xfId="4943" xr:uid="{00000000-0005-0000-0000-00008A770000}"/>
    <cellStyle name="Normal 3 2 2 4 2 2 2 5" xfId="969" xr:uid="{00000000-0005-0000-0000-00008B770000}"/>
    <cellStyle name="Normal 3 2 2 4 2 2 2 5 2" xfId="3953" xr:uid="{00000000-0005-0000-0000-00008C770000}"/>
    <cellStyle name="Normal 3 2 2 4 2 2 2 5 2 2" xfId="7766" xr:uid="{00000000-0005-0000-0000-00008D770000}"/>
    <cellStyle name="Normal 3 2 2 4 2 2 2 5 3" xfId="10234" xr:uid="{00000000-0005-0000-0000-00008E770000}"/>
    <cellStyle name="Normal 3 2 2 4 2 2 2 5 4" xfId="5117" xr:uid="{00000000-0005-0000-0000-00008F770000}"/>
    <cellStyle name="Normal 3 2 2 4 2 2 2 6" xfId="1145" xr:uid="{00000000-0005-0000-0000-000090770000}"/>
    <cellStyle name="Normal 3 2 2 4 2 2 2 6 2" xfId="7767" xr:uid="{00000000-0005-0000-0000-000091770000}"/>
    <cellStyle name="Normal 3 2 2 4 2 2 2 6 3" xfId="10235" xr:uid="{00000000-0005-0000-0000-000092770000}"/>
    <cellStyle name="Normal 3 2 2 4 2 2 2 6 4" xfId="5291" xr:uid="{00000000-0005-0000-0000-000093770000}"/>
    <cellStyle name="Normal 3 2 2 4 2 2 2 7" xfId="1319" xr:uid="{00000000-0005-0000-0000-000094770000}"/>
    <cellStyle name="Normal 3 2 2 4 2 2 2 7 2" xfId="7768" xr:uid="{00000000-0005-0000-0000-000095770000}"/>
    <cellStyle name="Normal 3 2 2 4 2 2 2 7 3" xfId="10236" xr:uid="{00000000-0005-0000-0000-000096770000}"/>
    <cellStyle name="Normal 3 2 2 4 2 2 2 7 4" xfId="5497" xr:uid="{00000000-0005-0000-0000-000097770000}"/>
    <cellStyle name="Normal 3 2 2 4 2 2 2 8" xfId="1493" xr:uid="{00000000-0005-0000-0000-000098770000}"/>
    <cellStyle name="Normal 3 2 2 4 2 2 2 8 2" xfId="7769" xr:uid="{00000000-0005-0000-0000-000099770000}"/>
    <cellStyle name="Normal 3 2 2 4 2 2 2 8 3" xfId="10237" xr:uid="{00000000-0005-0000-0000-00009A770000}"/>
    <cellStyle name="Normal 3 2 2 4 2 2 2 8 4" xfId="5671" xr:uid="{00000000-0005-0000-0000-00009B770000}"/>
    <cellStyle name="Normal 3 2 2 4 2 2 2 9" xfId="1667" xr:uid="{00000000-0005-0000-0000-00009C770000}"/>
    <cellStyle name="Normal 3 2 2 4 2 2 2 9 2" xfId="7770" xr:uid="{00000000-0005-0000-0000-00009D770000}"/>
    <cellStyle name="Normal 3 2 2 4 2 2 2 9 3" xfId="10238" xr:uid="{00000000-0005-0000-0000-00009E770000}"/>
    <cellStyle name="Normal 3 2 2 4 2 2 2 9 4" xfId="5845" xr:uid="{00000000-0005-0000-0000-00009F770000}"/>
    <cellStyle name="Normal 3 2 2 4 2 2 20" xfId="4124" xr:uid="{00000000-0005-0000-0000-0000A0770000}"/>
    <cellStyle name="Normal 3 2 2 4 2 2 21" xfId="4296" xr:uid="{00000000-0005-0000-0000-0000A1770000}"/>
    <cellStyle name="Normal 3 2 2 4 2 2 3" xfId="445" xr:uid="{00000000-0005-0000-0000-0000A2770000}"/>
    <cellStyle name="Normal 3 2 2 4 2 2 3 2" xfId="3429" xr:uid="{00000000-0005-0000-0000-0000A3770000}"/>
    <cellStyle name="Normal 3 2 2 4 2 2 3 2 2" xfId="7771" xr:uid="{00000000-0005-0000-0000-0000A4770000}"/>
    <cellStyle name="Normal 3 2 2 4 2 2 3 3" xfId="10239" xr:uid="{00000000-0005-0000-0000-0000A5770000}"/>
    <cellStyle name="Normal 3 2 2 4 2 2 3 4" xfId="4551" xr:uid="{00000000-0005-0000-0000-0000A6770000}"/>
    <cellStyle name="Normal 3 2 2 4 2 2 4" xfId="619" xr:uid="{00000000-0005-0000-0000-0000A7770000}"/>
    <cellStyle name="Normal 3 2 2 4 2 2 4 2" xfId="3603" xr:uid="{00000000-0005-0000-0000-0000A8770000}"/>
    <cellStyle name="Normal 3 2 2 4 2 2 4 2 2" xfId="7772" xr:uid="{00000000-0005-0000-0000-0000A9770000}"/>
    <cellStyle name="Normal 3 2 2 4 2 2 4 3" xfId="10240" xr:uid="{00000000-0005-0000-0000-0000AA770000}"/>
    <cellStyle name="Normal 3 2 2 4 2 2 4 4" xfId="4768" xr:uid="{00000000-0005-0000-0000-0000AB770000}"/>
    <cellStyle name="Normal 3 2 2 4 2 2 5" xfId="793" xr:uid="{00000000-0005-0000-0000-0000AC770000}"/>
    <cellStyle name="Normal 3 2 2 4 2 2 5 2" xfId="3777" xr:uid="{00000000-0005-0000-0000-0000AD770000}"/>
    <cellStyle name="Normal 3 2 2 4 2 2 5 2 2" xfId="7773" xr:uid="{00000000-0005-0000-0000-0000AE770000}"/>
    <cellStyle name="Normal 3 2 2 4 2 2 5 3" xfId="10241" xr:uid="{00000000-0005-0000-0000-0000AF770000}"/>
    <cellStyle name="Normal 3 2 2 4 2 2 5 4" xfId="4942" xr:uid="{00000000-0005-0000-0000-0000B0770000}"/>
    <cellStyle name="Normal 3 2 2 4 2 2 6" xfId="968" xr:uid="{00000000-0005-0000-0000-0000B1770000}"/>
    <cellStyle name="Normal 3 2 2 4 2 2 6 2" xfId="3952" xr:uid="{00000000-0005-0000-0000-0000B2770000}"/>
    <cellStyle name="Normal 3 2 2 4 2 2 6 2 2" xfId="7774" xr:uid="{00000000-0005-0000-0000-0000B3770000}"/>
    <cellStyle name="Normal 3 2 2 4 2 2 6 3" xfId="10242" xr:uid="{00000000-0005-0000-0000-0000B4770000}"/>
    <cellStyle name="Normal 3 2 2 4 2 2 6 4" xfId="5116" xr:uid="{00000000-0005-0000-0000-0000B5770000}"/>
    <cellStyle name="Normal 3 2 2 4 2 2 7" xfId="1144" xr:uid="{00000000-0005-0000-0000-0000B6770000}"/>
    <cellStyle name="Normal 3 2 2 4 2 2 7 2" xfId="7775" xr:uid="{00000000-0005-0000-0000-0000B7770000}"/>
    <cellStyle name="Normal 3 2 2 4 2 2 7 3" xfId="10243" xr:uid="{00000000-0005-0000-0000-0000B8770000}"/>
    <cellStyle name="Normal 3 2 2 4 2 2 7 4" xfId="5290" xr:uid="{00000000-0005-0000-0000-0000B9770000}"/>
    <cellStyle name="Normal 3 2 2 4 2 2 8" xfId="1318" xr:uid="{00000000-0005-0000-0000-0000BA770000}"/>
    <cellStyle name="Normal 3 2 2 4 2 2 8 2" xfId="7776" xr:uid="{00000000-0005-0000-0000-0000BB770000}"/>
    <cellStyle name="Normal 3 2 2 4 2 2 8 3" xfId="10244" xr:uid="{00000000-0005-0000-0000-0000BC770000}"/>
    <cellStyle name="Normal 3 2 2 4 2 2 8 4" xfId="5496" xr:uid="{00000000-0005-0000-0000-0000BD770000}"/>
    <cellStyle name="Normal 3 2 2 4 2 2 9" xfId="1492" xr:uid="{00000000-0005-0000-0000-0000BE770000}"/>
    <cellStyle name="Normal 3 2 2 4 2 2 9 2" xfId="7777" xr:uid="{00000000-0005-0000-0000-0000BF770000}"/>
    <cellStyle name="Normal 3 2 2 4 2 2 9 3" xfId="10245" xr:uid="{00000000-0005-0000-0000-0000C0770000}"/>
    <cellStyle name="Normal 3 2 2 4 2 2 9 4" xfId="5670" xr:uid="{00000000-0005-0000-0000-0000C1770000}"/>
    <cellStyle name="Normal 3 2 2 4 2 20" xfId="3046" xr:uid="{00000000-0005-0000-0000-0000C2770000}"/>
    <cellStyle name="Normal 3 2 2 4 2 21" xfId="3177" xr:uid="{00000000-0005-0000-0000-0000C3770000}"/>
    <cellStyle name="Normal 3 2 2 4 2 22" xfId="4123" xr:uid="{00000000-0005-0000-0000-0000C4770000}"/>
    <cellStyle name="Normal 3 2 2 4 2 23" xfId="4295" xr:uid="{00000000-0005-0000-0000-0000C5770000}"/>
    <cellStyle name="Normal 3 2 2 4 2 3" xfId="254" xr:uid="{00000000-0005-0000-0000-0000C6770000}"/>
    <cellStyle name="Normal 3 2 2 4 2 3 10" xfId="1842" xr:uid="{00000000-0005-0000-0000-0000C7770000}"/>
    <cellStyle name="Normal 3 2 2 4 2 3 10 2" xfId="7779" xr:uid="{00000000-0005-0000-0000-0000C8770000}"/>
    <cellStyle name="Normal 3 2 2 4 2 3 10 3" xfId="10247" xr:uid="{00000000-0005-0000-0000-0000C9770000}"/>
    <cellStyle name="Normal 3 2 2 4 2 3 10 4" xfId="6020" xr:uid="{00000000-0005-0000-0000-0000CA770000}"/>
    <cellStyle name="Normal 3 2 2 4 2 3 11" xfId="2016" xr:uid="{00000000-0005-0000-0000-0000CB770000}"/>
    <cellStyle name="Normal 3 2 2 4 2 3 11 2" xfId="7780" xr:uid="{00000000-0005-0000-0000-0000CC770000}"/>
    <cellStyle name="Normal 3 2 2 4 2 3 11 3" xfId="10248" xr:uid="{00000000-0005-0000-0000-0000CD770000}"/>
    <cellStyle name="Normal 3 2 2 4 2 3 11 4" xfId="6194" xr:uid="{00000000-0005-0000-0000-0000CE770000}"/>
    <cellStyle name="Normal 3 2 2 4 2 3 12" xfId="2192" xr:uid="{00000000-0005-0000-0000-0000CF770000}"/>
    <cellStyle name="Normal 3 2 2 4 2 3 12 2" xfId="7781" xr:uid="{00000000-0005-0000-0000-0000D0770000}"/>
    <cellStyle name="Normal 3 2 2 4 2 3 12 3" xfId="10249" xr:uid="{00000000-0005-0000-0000-0000D1770000}"/>
    <cellStyle name="Normal 3 2 2 4 2 3 12 4" xfId="6368" xr:uid="{00000000-0005-0000-0000-0000D2770000}"/>
    <cellStyle name="Normal 3 2 2 4 2 3 13" xfId="2366" xr:uid="{00000000-0005-0000-0000-0000D3770000}"/>
    <cellStyle name="Normal 3 2 2 4 2 3 13 2" xfId="7782" xr:uid="{00000000-0005-0000-0000-0000D4770000}"/>
    <cellStyle name="Normal 3 2 2 4 2 3 13 3" xfId="10250" xr:uid="{00000000-0005-0000-0000-0000D5770000}"/>
    <cellStyle name="Normal 3 2 2 4 2 3 13 4" xfId="6546" xr:uid="{00000000-0005-0000-0000-0000D6770000}"/>
    <cellStyle name="Normal 3 2 2 4 2 3 14" xfId="2538" xr:uid="{00000000-0005-0000-0000-0000D7770000}"/>
    <cellStyle name="Normal 3 2 2 4 2 3 14 2" xfId="7783" xr:uid="{00000000-0005-0000-0000-0000D8770000}"/>
    <cellStyle name="Normal 3 2 2 4 2 3 14 3" xfId="10251" xr:uid="{00000000-0005-0000-0000-0000D9770000}"/>
    <cellStyle name="Normal 3 2 2 4 2 3 14 4" xfId="6720" xr:uid="{00000000-0005-0000-0000-0000DA770000}"/>
    <cellStyle name="Normal 3 2 2 4 2 3 15" xfId="2708" xr:uid="{00000000-0005-0000-0000-0000DB770000}"/>
    <cellStyle name="Normal 3 2 2 4 2 3 15 2" xfId="7778" xr:uid="{00000000-0005-0000-0000-0000DC770000}"/>
    <cellStyle name="Normal 3 2 2 4 2 3 16" xfId="2878" xr:uid="{00000000-0005-0000-0000-0000DD770000}"/>
    <cellStyle name="Normal 3 2 2 4 2 3 16 2" xfId="10246" xr:uid="{00000000-0005-0000-0000-0000DE770000}"/>
    <cellStyle name="Normal 3 2 2 4 2 3 17" xfId="3049" xr:uid="{00000000-0005-0000-0000-0000DF770000}"/>
    <cellStyle name="Normal 3 2 2 4 2 3 17 2" xfId="11832" xr:uid="{00000000-0005-0000-0000-0000E0770000}"/>
    <cellStyle name="Normal 3 2 2 4 2 3 18" xfId="3257" xr:uid="{00000000-0005-0000-0000-0000E1770000}"/>
    <cellStyle name="Normal 3 2 2 4 2 3 19" xfId="4126" xr:uid="{00000000-0005-0000-0000-0000E2770000}"/>
    <cellStyle name="Normal 3 2 2 4 2 3 2" xfId="447" xr:uid="{00000000-0005-0000-0000-0000E3770000}"/>
    <cellStyle name="Normal 3 2 2 4 2 3 2 2" xfId="3431" xr:uid="{00000000-0005-0000-0000-0000E4770000}"/>
    <cellStyle name="Normal 3 2 2 4 2 3 2 2 2" xfId="7784" xr:uid="{00000000-0005-0000-0000-0000E5770000}"/>
    <cellStyle name="Normal 3 2 2 4 2 3 2 3" xfId="10252" xr:uid="{00000000-0005-0000-0000-0000E6770000}"/>
    <cellStyle name="Normal 3 2 2 4 2 3 2 4" xfId="4553" xr:uid="{00000000-0005-0000-0000-0000E7770000}"/>
    <cellStyle name="Normal 3 2 2 4 2 3 20" xfId="4298" xr:uid="{00000000-0005-0000-0000-0000E8770000}"/>
    <cellStyle name="Normal 3 2 2 4 2 3 3" xfId="621" xr:uid="{00000000-0005-0000-0000-0000E9770000}"/>
    <cellStyle name="Normal 3 2 2 4 2 3 3 2" xfId="3605" xr:uid="{00000000-0005-0000-0000-0000EA770000}"/>
    <cellStyle name="Normal 3 2 2 4 2 3 3 2 2" xfId="7785" xr:uid="{00000000-0005-0000-0000-0000EB770000}"/>
    <cellStyle name="Normal 3 2 2 4 2 3 3 3" xfId="10253" xr:uid="{00000000-0005-0000-0000-0000EC770000}"/>
    <cellStyle name="Normal 3 2 2 4 2 3 3 4" xfId="4770" xr:uid="{00000000-0005-0000-0000-0000ED770000}"/>
    <cellStyle name="Normal 3 2 2 4 2 3 4" xfId="795" xr:uid="{00000000-0005-0000-0000-0000EE770000}"/>
    <cellStyle name="Normal 3 2 2 4 2 3 4 2" xfId="3779" xr:uid="{00000000-0005-0000-0000-0000EF770000}"/>
    <cellStyle name="Normal 3 2 2 4 2 3 4 2 2" xfId="7786" xr:uid="{00000000-0005-0000-0000-0000F0770000}"/>
    <cellStyle name="Normal 3 2 2 4 2 3 4 3" xfId="10254" xr:uid="{00000000-0005-0000-0000-0000F1770000}"/>
    <cellStyle name="Normal 3 2 2 4 2 3 4 4" xfId="4944" xr:uid="{00000000-0005-0000-0000-0000F2770000}"/>
    <cellStyle name="Normal 3 2 2 4 2 3 5" xfId="970" xr:uid="{00000000-0005-0000-0000-0000F3770000}"/>
    <cellStyle name="Normal 3 2 2 4 2 3 5 2" xfId="3954" xr:uid="{00000000-0005-0000-0000-0000F4770000}"/>
    <cellStyle name="Normal 3 2 2 4 2 3 5 2 2" xfId="7787" xr:uid="{00000000-0005-0000-0000-0000F5770000}"/>
    <cellStyle name="Normal 3 2 2 4 2 3 5 3" xfId="10255" xr:uid="{00000000-0005-0000-0000-0000F6770000}"/>
    <cellStyle name="Normal 3 2 2 4 2 3 5 4" xfId="5118" xr:uid="{00000000-0005-0000-0000-0000F7770000}"/>
    <cellStyle name="Normal 3 2 2 4 2 3 6" xfId="1146" xr:uid="{00000000-0005-0000-0000-0000F8770000}"/>
    <cellStyle name="Normal 3 2 2 4 2 3 6 2" xfId="7788" xr:uid="{00000000-0005-0000-0000-0000F9770000}"/>
    <cellStyle name="Normal 3 2 2 4 2 3 6 3" xfId="10256" xr:uid="{00000000-0005-0000-0000-0000FA770000}"/>
    <cellStyle name="Normal 3 2 2 4 2 3 6 4" xfId="5292" xr:uid="{00000000-0005-0000-0000-0000FB770000}"/>
    <cellStyle name="Normal 3 2 2 4 2 3 7" xfId="1320" xr:uid="{00000000-0005-0000-0000-0000FC770000}"/>
    <cellStyle name="Normal 3 2 2 4 2 3 7 2" xfId="7789" xr:uid="{00000000-0005-0000-0000-0000FD770000}"/>
    <cellStyle name="Normal 3 2 2 4 2 3 7 3" xfId="10257" xr:uid="{00000000-0005-0000-0000-0000FE770000}"/>
    <cellStyle name="Normal 3 2 2 4 2 3 7 4" xfId="5498" xr:uid="{00000000-0005-0000-0000-0000FF770000}"/>
    <cellStyle name="Normal 3 2 2 4 2 3 8" xfId="1494" xr:uid="{00000000-0005-0000-0000-000000780000}"/>
    <cellStyle name="Normal 3 2 2 4 2 3 8 2" xfId="7790" xr:uid="{00000000-0005-0000-0000-000001780000}"/>
    <cellStyle name="Normal 3 2 2 4 2 3 8 3" xfId="10258" xr:uid="{00000000-0005-0000-0000-000002780000}"/>
    <cellStyle name="Normal 3 2 2 4 2 3 8 4" xfId="5672" xr:uid="{00000000-0005-0000-0000-000003780000}"/>
    <cellStyle name="Normal 3 2 2 4 2 3 9" xfId="1668" xr:uid="{00000000-0005-0000-0000-000004780000}"/>
    <cellStyle name="Normal 3 2 2 4 2 3 9 2" xfId="7791" xr:uid="{00000000-0005-0000-0000-000005780000}"/>
    <cellStyle name="Normal 3 2 2 4 2 3 9 3" xfId="10259" xr:uid="{00000000-0005-0000-0000-000006780000}"/>
    <cellStyle name="Normal 3 2 2 4 2 3 9 4" xfId="5846" xr:uid="{00000000-0005-0000-0000-000007780000}"/>
    <cellStyle name="Normal 3 2 2 4 2 4" xfId="251" xr:uid="{00000000-0005-0000-0000-000008780000}"/>
    <cellStyle name="Normal 3 2 2 4 2 4 2" xfId="3254" xr:uid="{00000000-0005-0000-0000-000009780000}"/>
    <cellStyle name="Normal 3 2 2 4 2 4 2 2" xfId="7793" xr:uid="{00000000-0005-0000-0000-00000A780000}"/>
    <cellStyle name="Normal 3 2 2 4 2 4 2 3" xfId="10261" xr:uid="{00000000-0005-0000-0000-00000B780000}"/>
    <cellStyle name="Normal 3 2 2 4 2 4 2 4" xfId="5495" xr:uid="{00000000-0005-0000-0000-00000C780000}"/>
    <cellStyle name="Normal 3 2 2 4 2 4 3" xfId="7792" xr:uid="{00000000-0005-0000-0000-00000D780000}"/>
    <cellStyle name="Normal 3 2 2 4 2 4 4" xfId="10260" xr:uid="{00000000-0005-0000-0000-00000E780000}"/>
    <cellStyle name="Normal 3 2 2 4 2 4 5" xfId="4550" xr:uid="{00000000-0005-0000-0000-00000F780000}"/>
    <cellStyle name="Normal 3 2 2 4 2 5" xfId="444" xr:uid="{00000000-0005-0000-0000-000010780000}"/>
    <cellStyle name="Normal 3 2 2 4 2 5 2" xfId="3428" xr:uid="{00000000-0005-0000-0000-000011780000}"/>
    <cellStyle name="Normal 3 2 2 4 2 5 2 2" xfId="7794" xr:uid="{00000000-0005-0000-0000-000012780000}"/>
    <cellStyle name="Normal 3 2 2 4 2 5 3" xfId="10262" xr:uid="{00000000-0005-0000-0000-000013780000}"/>
    <cellStyle name="Normal 3 2 2 4 2 5 4" xfId="4767" xr:uid="{00000000-0005-0000-0000-000014780000}"/>
    <cellStyle name="Normal 3 2 2 4 2 6" xfId="618" xr:uid="{00000000-0005-0000-0000-000015780000}"/>
    <cellStyle name="Normal 3 2 2 4 2 6 2" xfId="3602" xr:uid="{00000000-0005-0000-0000-000016780000}"/>
    <cellStyle name="Normal 3 2 2 4 2 6 2 2" xfId="7795" xr:uid="{00000000-0005-0000-0000-000017780000}"/>
    <cellStyle name="Normal 3 2 2 4 2 6 3" xfId="10263" xr:uid="{00000000-0005-0000-0000-000018780000}"/>
    <cellStyle name="Normal 3 2 2 4 2 6 4" xfId="4941" xr:uid="{00000000-0005-0000-0000-000019780000}"/>
    <cellStyle name="Normal 3 2 2 4 2 7" xfId="792" xr:uid="{00000000-0005-0000-0000-00001A780000}"/>
    <cellStyle name="Normal 3 2 2 4 2 7 2" xfId="3776" xr:uid="{00000000-0005-0000-0000-00001B780000}"/>
    <cellStyle name="Normal 3 2 2 4 2 7 2 2" xfId="7796" xr:uid="{00000000-0005-0000-0000-00001C780000}"/>
    <cellStyle name="Normal 3 2 2 4 2 7 3" xfId="10264" xr:uid="{00000000-0005-0000-0000-00001D780000}"/>
    <cellStyle name="Normal 3 2 2 4 2 7 4" xfId="5115" xr:uid="{00000000-0005-0000-0000-00001E780000}"/>
    <cellStyle name="Normal 3 2 2 4 2 8" xfId="967" xr:uid="{00000000-0005-0000-0000-00001F780000}"/>
    <cellStyle name="Normal 3 2 2 4 2 8 2" xfId="3951" xr:uid="{00000000-0005-0000-0000-000020780000}"/>
    <cellStyle name="Normal 3 2 2 4 2 8 2 2" xfId="7797" xr:uid="{00000000-0005-0000-0000-000021780000}"/>
    <cellStyle name="Normal 3 2 2 4 2 8 3" xfId="10265" xr:uid="{00000000-0005-0000-0000-000022780000}"/>
    <cellStyle name="Normal 3 2 2 4 2 8 4" xfId="5289" xr:uid="{00000000-0005-0000-0000-000023780000}"/>
    <cellStyle name="Normal 3 2 2 4 2 9" xfId="1143" xr:uid="{00000000-0005-0000-0000-000024780000}"/>
    <cellStyle name="Normal 3 2 2 4 2 9 2" xfId="7798" xr:uid="{00000000-0005-0000-0000-000025780000}"/>
    <cellStyle name="Normal 3 2 2 4 2 9 3" xfId="10266" xr:uid="{00000000-0005-0000-0000-000026780000}"/>
    <cellStyle name="Normal 3 2 2 4 2 9 4" xfId="5422" xr:uid="{00000000-0005-0000-0000-000027780000}"/>
    <cellStyle name="Normal 3 2 2 4 20" xfId="2704" xr:uid="{00000000-0005-0000-0000-000028780000}"/>
    <cellStyle name="Normal 3 2 2 4 20 2" xfId="10200" xr:uid="{00000000-0005-0000-0000-000029780000}"/>
    <cellStyle name="Normal 3 2 2 4 21" xfId="2874" xr:uid="{00000000-0005-0000-0000-00002A780000}"/>
    <cellStyle name="Normal 3 2 2 4 21 2" xfId="11828" xr:uid="{00000000-0005-0000-0000-00002B780000}"/>
    <cellStyle name="Normal 3 2 2 4 22" xfId="3045" xr:uid="{00000000-0005-0000-0000-00002C780000}"/>
    <cellStyle name="Normal 3 2 2 4 23" xfId="3162" xr:uid="{00000000-0005-0000-0000-00002D780000}"/>
    <cellStyle name="Normal 3 2 2 4 24" xfId="4122" xr:uid="{00000000-0005-0000-0000-00002E780000}"/>
    <cellStyle name="Normal 3 2 2 4 25" xfId="4294" xr:uid="{00000000-0005-0000-0000-00002F780000}"/>
    <cellStyle name="Normal 3 2 2 4 3" xfId="255" xr:uid="{00000000-0005-0000-0000-000030780000}"/>
    <cellStyle name="Normal 3 2 2 4 3 10" xfId="1495" xr:uid="{00000000-0005-0000-0000-000031780000}"/>
    <cellStyle name="Normal 3 2 2 4 3 10 2" xfId="7800" xr:uid="{00000000-0005-0000-0000-000032780000}"/>
    <cellStyle name="Normal 3 2 2 4 3 10 3" xfId="10268" xr:uid="{00000000-0005-0000-0000-000033780000}"/>
    <cellStyle name="Normal 3 2 2 4 3 10 4" xfId="5673" xr:uid="{00000000-0005-0000-0000-000034780000}"/>
    <cellStyle name="Normal 3 2 2 4 3 11" xfId="1669" xr:uid="{00000000-0005-0000-0000-000035780000}"/>
    <cellStyle name="Normal 3 2 2 4 3 11 2" xfId="7801" xr:uid="{00000000-0005-0000-0000-000036780000}"/>
    <cellStyle name="Normal 3 2 2 4 3 11 3" xfId="10269" xr:uid="{00000000-0005-0000-0000-000037780000}"/>
    <cellStyle name="Normal 3 2 2 4 3 11 4" xfId="5847" xr:uid="{00000000-0005-0000-0000-000038780000}"/>
    <cellStyle name="Normal 3 2 2 4 3 12" xfId="1843" xr:uid="{00000000-0005-0000-0000-000039780000}"/>
    <cellStyle name="Normal 3 2 2 4 3 12 2" xfId="7802" xr:uid="{00000000-0005-0000-0000-00003A780000}"/>
    <cellStyle name="Normal 3 2 2 4 3 12 3" xfId="10270" xr:uid="{00000000-0005-0000-0000-00003B780000}"/>
    <cellStyle name="Normal 3 2 2 4 3 12 4" xfId="6021" xr:uid="{00000000-0005-0000-0000-00003C780000}"/>
    <cellStyle name="Normal 3 2 2 4 3 13" xfId="2017" xr:uid="{00000000-0005-0000-0000-00003D780000}"/>
    <cellStyle name="Normal 3 2 2 4 3 13 2" xfId="7803" xr:uid="{00000000-0005-0000-0000-00003E780000}"/>
    <cellStyle name="Normal 3 2 2 4 3 13 3" xfId="10271" xr:uid="{00000000-0005-0000-0000-00003F780000}"/>
    <cellStyle name="Normal 3 2 2 4 3 13 4" xfId="6195" xr:uid="{00000000-0005-0000-0000-000040780000}"/>
    <cellStyle name="Normal 3 2 2 4 3 14" xfId="2193" xr:uid="{00000000-0005-0000-0000-000041780000}"/>
    <cellStyle name="Normal 3 2 2 4 3 14 2" xfId="7804" xr:uid="{00000000-0005-0000-0000-000042780000}"/>
    <cellStyle name="Normal 3 2 2 4 3 14 3" xfId="10272" xr:uid="{00000000-0005-0000-0000-000043780000}"/>
    <cellStyle name="Normal 3 2 2 4 3 14 4" xfId="6369" xr:uid="{00000000-0005-0000-0000-000044780000}"/>
    <cellStyle name="Normal 3 2 2 4 3 15" xfId="2367" xr:uid="{00000000-0005-0000-0000-000045780000}"/>
    <cellStyle name="Normal 3 2 2 4 3 15 2" xfId="7805" xr:uid="{00000000-0005-0000-0000-000046780000}"/>
    <cellStyle name="Normal 3 2 2 4 3 15 3" xfId="10273" xr:uid="{00000000-0005-0000-0000-000047780000}"/>
    <cellStyle name="Normal 3 2 2 4 3 15 4" xfId="6547" xr:uid="{00000000-0005-0000-0000-000048780000}"/>
    <cellStyle name="Normal 3 2 2 4 3 16" xfId="2539" xr:uid="{00000000-0005-0000-0000-000049780000}"/>
    <cellStyle name="Normal 3 2 2 4 3 16 2" xfId="7806" xr:uid="{00000000-0005-0000-0000-00004A780000}"/>
    <cellStyle name="Normal 3 2 2 4 3 16 3" xfId="10274" xr:uid="{00000000-0005-0000-0000-00004B780000}"/>
    <cellStyle name="Normal 3 2 2 4 3 16 4" xfId="6721" xr:uid="{00000000-0005-0000-0000-00004C780000}"/>
    <cellStyle name="Normal 3 2 2 4 3 17" xfId="2709" xr:uid="{00000000-0005-0000-0000-00004D780000}"/>
    <cellStyle name="Normal 3 2 2 4 3 17 2" xfId="7799" xr:uid="{00000000-0005-0000-0000-00004E780000}"/>
    <cellStyle name="Normal 3 2 2 4 3 18" xfId="2879" xr:uid="{00000000-0005-0000-0000-00004F780000}"/>
    <cellStyle name="Normal 3 2 2 4 3 18 2" xfId="10267" xr:uid="{00000000-0005-0000-0000-000050780000}"/>
    <cellStyle name="Normal 3 2 2 4 3 19" xfId="3050" xr:uid="{00000000-0005-0000-0000-000051780000}"/>
    <cellStyle name="Normal 3 2 2 4 3 19 2" xfId="11833" xr:uid="{00000000-0005-0000-0000-000052780000}"/>
    <cellStyle name="Normal 3 2 2 4 3 2" xfId="256" xr:uid="{00000000-0005-0000-0000-000053780000}"/>
    <cellStyle name="Normal 3 2 2 4 3 2 10" xfId="1670" xr:uid="{00000000-0005-0000-0000-000054780000}"/>
    <cellStyle name="Normal 3 2 2 4 3 2 10 2" xfId="7808" xr:uid="{00000000-0005-0000-0000-000055780000}"/>
    <cellStyle name="Normal 3 2 2 4 3 2 10 3" xfId="10276" xr:uid="{00000000-0005-0000-0000-000056780000}"/>
    <cellStyle name="Normal 3 2 2 4 3 2 10 4" xfId="5848" xr:uid="{00000000-0005-0000-0000-000057780000}"/>
    <cellStyle name="Normal 3 2 2 4 3 2 11" xfId="1844" xr:uid="{00000000-0005-0000-0000-000058780000}"/>
    <cellStyle name="Normal 3 2 2 4 3 2 11 2" xfId="7809" xr:uid="{00000000-0005-0000-0000-000059780000}"/>
    <cellStyle name="Normal 3 2 2 4 3 2 11 3" xfId="10277" xr:uid="{00000000-0005-0000-0000-00005A780000}"/>
    <cellStyle name="Normal 3 2 2 4 3 2 11 4" xfId="6022" xr:uid="{00000000-0005-0000-0000-00005B780000}"/>
    <cellStyle name="Normal 3 2 2 4 3 2 12" xfId="2018" xr:uid="{00000000-0005-0000-0000-00005C780000}"/>
    <cellStyle name="Normal 3 2 2 4 3 2 12 2" xfId="7810" xr:uid="{00000000-0005-0000-0000-00005D780000}"/>
    <cellStyle name="Normal 3 2 2 4 3 2 12 3" xfId="10278" xr:uid="{00000000-0005-0000-0000-00005E780000}"/>
    <cellStyle name="Normal 3 2 2 4 3 2 12 4" xfId="6196" xr:uid="{00000000-0005-0000-0000-00005F780000}"/>
    <cellStyle name="Normal 3 2 2 4 3 2 13" xfId="2194" xr:uid="{00000000-0005-0000-0000-000060780000}"/>
    <cellStyle name="Normal 3 2 2 4 3 2 13 2" xfId="7811" xr:uid="{00000000-0005-0000-0000-000061780000}"/>
    <cellStyle name="Normal 3 2 2 4 3 2 13 3" xfId="10279" xr:uid="{00000000-0005-0000-0000-000062780000}"/>
    <cellStyle name="Normal 3 2 2 4 3 2 13 4" xfId="6370" xr:uid="{00000000-0005-0000-0000-000063780000}"/>
    <cellStyle name="Normal 3 2 2 4 3 2 14" xfId="2368" xr:uid="{00000000-0005-0000-0000-000064780000}"/>
    <cellStyle name="Normal 3 2 2 4 3 2 14 2" xfId="7812" xr:uid="{00000000-0005-0000-0000-000065780000}"/>
    <cellStyle name="Normal 3 2 2 4 3 2 14 3" xfId="10280" xr:uid="{00000000-0005-0000-0000-000066780000}"/>
    <cellStyle name="Normal 3 2 2 4 3 2 14 4" xfId="6548" xr:uid="{00000000-0005-0000-0000-000067780000}"/>
    <cellStyle name="Normal 3 2 2 4 3 2 15" xfId="2540" xr:uid="{00000000-0005-0000-0000-000068780000}"/>
    <cellStyle name="Normal 3 2 2 4 3 2 15 2" xfId="7813" xr:uid="{00000000-0005-0000-0000-000069780000}"/>
    <cellStyle name="Normal 3 2 2 4 3 2 15 3" xfId="10281" xr:uid="{00000000-0005-0000-0000-00006A780000}"/>
    <cellStyle name="Normal 3 2 2 4 3 2 15 4" xfId="6722" xr:uid="{00000000-0005-0000-0000-00006B780000}"/>
    <cellStyle name="Normal 3 2 2 4 3 2 16" xfId="2710" xr:uid="{00000000-0005-0000-0000-00006C780000}"/>
    <cellStyle name="Normal 3 2 2 4 3 2 16 2" xfId="7807" xr:uid="{00000000-0005-0000-0000-00006D780000}"/>
    <cellStyle name="Normal 3 2 2 4 3 2 17" xfId="2880" xr:uid="{00000000-0005-0000-0000-00006E780000}"/>
    <cellStyle name="Normal 3 2 2 4 3 2 17 2" xfId="10275" xr:uid="{00000000-0005-0000-0000-00006F780000}"/>
    <cellStyle name="Normal 3 2 2 4 3 2 18" xfId="3051" xr:uid="{00000000-0005-0000-0000-000070780000}"/>
    <cellStyle name="Normal 3 2 2 4 3 2 18 2" xfId="11834" xr:uid="{00000000-0005-0000-0000-000071780000}"/>
    <cellStyle name="Normal 3 2 2 4 3 2 19" xfId="3259" xr:uid="{00000000-0005-0000-0000-000072780000}"/>
    <cellStyle name="Normal 3 2 2 4 3 2 2" xfId="257" xr:uid="{00000000-0005-0000-0000-000073780000}"/>
    <cellStyle name="Normal 3 2 2 4 3 2 2 10" xfId="1845" xr:uid="{00000000-0005-0000-0000-000074780000}"/>
    <cellStyle name="Normal 3 2 2 4 3 2 2 10 2" xfId="7815" xr:uid="{00000000-0005-0000-0000-000075780000}"/>
    <cellStyle name="Normal 3 2 2 4 3 2 2 10 3" xfId="10283" xr:uid="{00000000-0005-0000-0000-000076780000}"/>
    <cellStyle name="Normal 3 2 2 4 3 2 2 10 4" xfId="6023" xr:uid="{00000000-0005-0000-0000-000077780000}"/>
    <cellStyle name="Normal 3 2 2 4 3 2 2 11" xfId="2019" xr:uid="{00000000-0005-0000-0000-000078780000}"/>
    <cellStyle name="Normal 3 2 2 4 3 2 2 11 2" xfId="7816" xr:uid="{00000000-0005-0000-0000-000079780000}"/>
    <cellStyle name="Normal 3 2 2 4 3 2 2 11 3" xfId="10284" xr:uid="{00000000-0005-0000-0000-00007A780000}"/>
    <cellStyle name="Normal 3 2 2 4 3 2 2 11 4" xfId="6197" xr:uid="{00000000-0005-0000-0000-00007B780000}"/>
    <cellStyle name="Normal 3 2 2 4 3 2 2 12" xfId="2195" xr:uid="{00000000-0005-0000-0000-00007C780000}"/>
    <cellStyle name="Normal 3 2 2 4 3 2 2 12 2" xfId="7817" xr:uid="{00000000-0005-0000-0000-00007D780000}"/>
    <cellStyle name="Normal 3 2 2 4 3 2 2 12 3" xfId="10285" xr:uid="{00000000-0005-0000-0000-00007E780000}"/>
    <cellStyle name="Normal 3 2 2 4 3 2 2 12 4" xfId="6371" xr:uid="{00000000-0005-0000-0000-00007F780000}"/>
    <cellStyle name="Normal 3 2 2 4 3 2 2 13" xfId="2369" xr:uid="{00000000-0005-0000-0000-000080780000}"/>
    <cellStyle name="Normal 3 2 2 4 3 2 2 13 2" xfId="7818" xr:uid="{00000000-0005-0000-0000-000081780000}"/>
    <cellStyle name="Normal 3 2 2 4 3 2 2 13 3" xfId="10286" xr:uid="{00000000-0005-0000-0000-000082780000}"/>
    <cellStyle name="Normal 3 2 2 4 3 2 2 13 4" xfId="6549" xr:uid="{00000000-0005-0000-0000-000083780000}"/>
    <cellStyle name="Normal 3 2 2 4 3 2 2 14" xfId="2541" xr:uid="{00000000-0005-0000-0000-000084780000}"/>
    <cellStyle name="Normal 3 2 2 4 3 2 2 14 2" xfId="7819" xr:uid="{00000000-0005-0000-0000-000085780000}"/>
    <cellStyle name="Normal 3 2 2 4 3 2 2 14 3" xfId="10287" xr:uid="{00000000-0005-0000-0000-000086780000}"/>
    <cellStyle name="Normal 3 2 2 4 3 2 2 14 4" xfId="6723" xr:uid="{00000000-0005-0000-0000-000087780000}"/>
    <cellStyle name="Normal 3 2 2 4 3 2 2 15" xfId="2711" xr:uid="{00000000-0005-0000-0000-000088780000}"/>
    <cellStyle name="Normal 3 2 2 4 3 2 2 15 2" xfId="7814" xr:uid="{00000000-0005-0000-0000-000089780000}"/>
    <cellStyle name="Normal 3 2 2 4 3 2 2 16" xfId="2881" xr:uid="{00000000-0005-0000-0000-00008A780000}"/>
    <cellStyle name="Normal 3 2 2 4 3 2 2 16 2" xfId="10282" xr:uid="{00000000-0005-0000-0000-00008B780000}"/>
    <cellStyle name="Normal 3 2 2 4 3 2 2 17" xfId="3052" xr:uid="{00000000-0005-0000-0000-00008C780000}"/>
    <cellStyle name="Normal 3 2 2 4 3 2 2 17 2" xfId="11835" xr:uid="{00000000-0005-0000-0000-00008D780000}"/>
    <cellStyle name="Normal 3 2 2 4 3 2 2 18" xfId="3260" xr:uid="{00000000-0005-0000-0000-00008E780000}"/>
    <cellStyle name="Normal 3 2 2 4 3 2 2 19" xfId="4129" xr:uid="{00000000-0005-0000-0000-00008F780000}"/>
    <cellStyle name="Normal 3 2 2 4 3 2 2 2" xfId="450" xr:uid="{00000000-0005-0000-0000-000090780000}"/>
    <cellStyle name="Normal 3 2 2 4 3 2 2 2 2" xfId="3434" xr:uid="{00000000-0005-0000-0000-000091780000}"/>
    <cellStyle name="Normal 3 2 2 4 3 2 2 2 2 2" xfId="7820" xr:uid="{00000000-0005-0000-0000-000092780000}"/>
    <cellStyle name="Normal 3 2 2 4 3 2 2 2 3" xfId="10288" xr:uid="{00000000-0005-0000-0000-000093780000}"/>
    <cellStyle name="Normal 3 2 2 4 3 2 2 2 4" xfId="4556" xr:uid="{00000000-0005-0000-0000-000094780000}"/>
    <cellStyle name="Normal 3 2 2 4 3 2 2 20" xfId="4301" xr:uid="{00000000-0005-0000-0000-000095780000}"/>
    <cellStyle name="Normal 3 2 2 4 3 2 2 3" xfId="624" xr:uid="{00000000-0005-0000-0000-000096780000}"/>
    <cellStyle name="Normal 3 2 2 4 3 2 2 3 2" xfId="3608" xr:uid="{00000000-0005-0000-0000-000097780000}"/>
    <cellStyle name="Normal 3 2 2 4 3 2 2 3 2 2" xfId="7821" xr:uid="{00000000-0005-0000-0000-000098780000}"/>
    <cellStyle name="Normal 3 2 2 4 3 2 2 3 3" xfId="10289" xr:uid="{00000000-0005-0000-0000-000099780000}"/>
    <cellStyle name="Normal 3 2 2 4 3 2 2 3 4" xfId="4773" xr:uid="{00000000-0005-0000-0000-00009A780000}"/>
    <cellStyle name="Normal 3 2 2 4 3 2 2 4" xfId="798" xr:uid="{00000000-0005-0000-0000-00009B780000}"/>
    <cellStyle name="Normal 3 2 2 4 3 2 2 4 2" xfId="3782" xr:uid="{00000000-0005-0000-0000-00009C780000}"/>
    <cellStyle name="Normal 3 2 2 4 3 2 2 4 2 2" xfId="7822" xr:uid="{00000000-0005-0000-0000-00009D780000}"/>
    <cellStyle name="Normal 3 2 2 4 3 2 2 4 3" xfId="10290" xr:uid="{00000000-0005-0000-0000-00009E780000}"/>
    <cellStyle name="Normal 3 2 2 4 3 2 2 4 4" xfId="4947" xr:uid="{00000000-0005-0000-0000-00009F780000}"/>
    <cellStyle name="Normal 3 2 2 4 3 2 2 5" xfId="973" xr:uid="{00000000-0005-0000-0000-0000A0780000}"/>
    <cellStyle name="Normal 3 2 2 4 3 2 2 5 2" xfId="3957" xr:uid="{00000000-0005-0000-0000-0000A1780000}"/>
    <cellStyle name="Normal 3 2 2 4 3 2 2 5 2 2" xfId="7823" xr:uid="{00000000-0005-0000-0000-0000A2780000}"/>
    <cellStyle name="Normal 3 2 2 4 3 2 2 5 3" xfId="10291" xr:uid="{00000000-0005-0000-0000-0000A3780000}"/>
    <cellStyle name="Normal 3 2 2 4 3 2 2 5 4" xfId="5121" xr:uid="{00000000-0005-0000-0000-0000A4780000}"/>
    <cellStyle name="Normal 3 2 2 4 3 2 2 6" xfId="1149" xr:uid="{00000000-0005-0000-0000-0000A5780000}"/>
    <cellStyle name="Normal 3 2 2 4 3 2 2 6 2" xfId="7824" xr:uid="{00000000-0005-0000-0000-0000A6780000}"/>
    <cellStyle name="Normal 3 2 2 4 3 2 2 6 3" xfId="10292" xr:uid="{00000000-0005-0000-0000-0000A7780000}"/>
    <cellStyle name="Normal 3 2 2 4 3 2 2 6 4" xfId="5295" xr:uid="{00000000-0005-0000-0000-0000A8780000}"/>
    <cellStyle name="Normal 3 2 2 4 3 2 2 7" xfId="1323" xr:uid="{00000000-0005-0000-0000-0000A9780000}"/>
    <cellStyle name="Normal 3 2 2 4 3 2 2 7 2" xfId="7825" xr:uid="{00000000-0005-0000-0000-0000AA780000}"/>
    <cellStyle name="Normal 3 2 2 4 3 2 2 7 3" xfId="10293" xr:uid="{00000000-0005-0000-0000-0000AB780000}"/>
    <cellStyle name="Normal 3 2 2 4 3 2 2 7 4" xfId="5501" xr:uid="{00000000-0005-0000-0000-0000AC780000}"/>
    <cellStyle name="Normal 3 2 2 4 3 2 2 8" xfId="1497" xr:uid="{00000000-0005-0000-0000-0000AD780000}"/>
    <cellStyle name="Normal 3 2 2 4 3 2 2 8 2" xfId="7826" xr:uid="{00000000-0005-0000-0000-0000AE780000}"/>
    <cellStyle name="Normal 3 2 2 4 3 2 2 8 3" xfId="10294" xr:uid="{00000000-0005-0000-0000-0000AF780000}"/>
    <cellStyle name="Normal 3 2 2 4 3 2 2 8 4" xfId="5675" xr:uid="{00000000-0005-0000-0000-0000B0780000}"/>
    <cellStyle name="Normal 3 2 2 4 3 2 2 9" xfId="1671" xr:uid="{00000000-0005-0000-0000-0000B1780000}"/>
    <cellStyle name="Normal 3 2 2 4 3 2 2 9 2" xfId="7827" xr:uid="{00000000-0005-0000-0000-0000B2780000}"/>
    <cellStyle name="Normal 3 2 2 4 3 2 2 9 3" xfId="10295" xr:uid="{00000000-0005-0000-0000-0000B3780000}"/>
    <cellStyle name="Normal 3 2 2 4 3 2 2 9 4" xfId="5849" xr:uid="{00000000-0005-0000-0000-0000B4780000}"/>
    <cellStyle name="Normal 3 2 2 4 3 2 20" xfId="4128" xr:uid="{00000000-0005-0000-0000-0000B5780000}"/>
    <cellStyle name="Normal 3 2 2 4 3 2 21" xfId="4300" xr:uid="{00000000-0005-0000-0000-0000B6780000}"/>
    <cellStyle name="Normal 3 2 2 4 3 2 3" xfId="449" xr:uid="{00000000-0005-0000-0000-0000B7780000}"/>
    <cellStyle name="Normal 3 2 2 4 3 2 3 2" xfId="3433" xr:uid="{00000000-0005-0000-0000-0000B8780000}"/>
    <cellStyle name="Normal 3 2 2 4 3 2 3 2 2" xfId="7828" xr:uid="{00000000-0005-0000-0000-0000B9780000}"/>
    <cellStyle name="Normal 3 2 2 4 3 2 3 3" xfId="10296" xr:uid="{00000000-0005-0000-0000-0000BA780000}"/>
    <cellStyle name="Normal 3 2 2 4 3 2 3 4" xfId="4555" xr:uid="{00000000-0005-0000-0000-0000BB780000}"/>
    <cellStyle name="Normal 3 2 2 4 3 2 4" xfId="623" xr:uid="{00000000-0005-0000-0000-0000BC780000}"/>
    <cellStyle name="Normal 3 2 2 4 3 2 4 2" xfId="3607" xr:uid="{00000000-0005-0000-0000-0000BD780000}"/>
    <cellStyle name="Normal 3 2 2 4 3 2 4 2 2" xfId="7829" xr:uid="{00000000-0005-0000-0000-0000BE780000}"/>
    <cellStyle name="Normal 3 2 2 4 3 2 4 3" xfId="10297" xr:uid="{00000000-0005-0000-0000-0000BF780000}"/>
    <cellStyle name="Normal 3 2 2 4 3 2 4 4" xfId="4772" xr:uid="{00000000-0005-0000-0000-0000C0780000}"/>
    <cellStyle name="Normal 3 2 2 4 3 2 5" xfId="797" xr:uid="{00000000-0005-0000-0000-0000C1780000}"/>
    <cellStyle name="Normal 3 2 2 4 3 2 5 2" xfId="3781" xr:uid="{00000000-0005-0000-0000-0000C2780000}"/>
    <cellStyle name="Normal 3 2 2 4 3 2 5 2 2" xfId="7830" xr:uid="{00000000-0005-0000-0000-0000C3780000}"/>
    <cellStyle name="Normal 3 2 2 4 3 2 5 3" xfId="10298" xr:uid="{00000000-0005-0000-0000-0000C4780000}"/>
    <cellStyle name="Normal 3 2 2 4 3 2 5 4" xfId="4946" xr:uid="{00000000-0005-0000-0000-0000C5780000}"/>
    <cellStyle name="Normal 3 2 2 4 3 2 6" xfId="972" xr:uid="{00000000-0005-0000-0000-0000C6780000}"/>
    <cellStyle name="Normal 3 2 2 4 3 2 6 2" xfId="3956" xr:uid="{00000000-0005-0000-0000-0000C7780000}"/>
    <cellStyle name="Normal 3 2 2 4 3 2 6 2 2" xfId="7831" xr:uid="{00000000-0005-0000-0000-0000C8780000}"/>
    <cellStyle name="Normal 3 2 2 4 3 2 6 3" xfId="10299" xr:uid="{00000000-0005-0000-0000-0000C9780000}"/>
    <cellStyle name="Normal 3 2 2 4 3 2 6 4" xfId="5120" xr:uid="{00000000-0005-0000-0000-0000CA780000}"/>
    <cellStyle name="Normal 3 2 2 4 3 2 7" xfId="1148" xr:uid="{00000000-0005-0000-0000-0000CB780000}"/>
    <cellStyle name="Normal 3 2 2 4 3 2 7 2" xfId="7832" xr:uid="{00000000-0005-0000-0000-0000CC780000}"/>
    <cellStyle name="Normal 3 2 2 4 3 2 7 3" xfId="10300" xr:uid="{00000000-0005-0000-0000-0000CD780000}"/>
    <cellStyle name="Normal 3 2 2 4 3 2 7 4" xfId="5294" xr:uid="{00000000-0005-0000-0000-0000CE780000}"/>
    <cellStyle name="Normal 3 2 2 4 3 2 8" xfId="1322" xr:uid="{00000000-0005-0000-0000-0000CF780000}"/>
    <cellStyle name="Normal 3 2 2 4 3 2 8 2" xfId="7833" xr:uid="{00000000-0005-0000-0000-0000D0780000}"/>
    <cellStyle name="Normal 3 2 2 4 3 2 8 3" xfId="10301" xr:uid="{00000000-0005-0000-0000-0000D1780000}"/>
    <cellStyle name="Normal 3 2 2 4 3 2 8 4" xfId="5500" xr:uid="{00000000-0005-0000-0000-0000D2780000}"/>
    <cellStyle name="Normal 3 2 2 4 3 2 9" xfId="1496" xr:uid="{00000000-0005-0000-0000-0000D3780000}"/>
    <cellStyle name="Normal 3 2 2 4 3 2 9 2" xfId="7834" xr:uid="{00000000-0005-0000-0000-0000D4780000}"/>
    <cellStyle name="Normal 3 2 2 4 3 2 9 3" xfId="10302" xr:uid="{00000000-0005-0000-0000-0000D5780000}"/>
    <cellStyle name="Normal 3 2 2 4 3 2 9 4" xfId="5674" xr:uid="{00000000-0005-0000-0000-0000D6780000}"/>
    <cellStyle name="Normal 3 2 2 4 3 20" xfId="3258" xr:uid="{00000000-0005-0000-0000-0000D7780000}"/>
    <cellStyle name="Normal 3 2 2 4 3 21" xfId="4127" xr:uid="{00000000-0005-0000-0000-0000D8780000}"/>
    <cellStyle name="Normal 3 2 2 4 3 22" xfId="4299" xr:uid="{00000000-0005-0000-0000-0000D9780000}"/>
    <cellStyle name="Normal 3 2 2 4 3 3" xfId="258" xr:uid="{00000000-0005-0000-0000-0000DA780000}"/>
    <cellStyle name="Normal 3 2 2 4 3 3 10" xfId="1846" xr:uid="{00000000-0005-0000-0000-0000DB780000}"/>
    <cellStyle name="Normal 3 2 2 4 3 3 10 2" xfId="7836" xr:uid="{00000000-0005-0000-0000-0000DC780000}"/>
    <cellStyle name="Normal 3 2 2 4 3 3 10 3" xfId="10304" xr:uid="{00000000-0005-0000-0000-0000DD780000}"/>
    <cellStyle name="Normal 3 2 2 4 3 3 10 4" xfId="6024" xr:uid="{00000000-0005-0000-0000-0000DE780000}"/>
    <cellStyle name="Normal 3 2 2 4 3 3 11" xfId="2020" xr:uid="{00000000-0005-0000-0000-0000DF780000}"/>
    <cellStyle name="Normal 3 2 2 4 3 3 11 2" xfId="7837" xr:uid="{00000000-0005-0000-0000-0000E0780000}"/>
    <cellStyle name="Normal 3 2 2 4 3 3 11 3" xfId="10305" xr:uid="{00000000-0005-0000-0000-0000E1780000}"/>
    <cellStyle name="Normal 3 2 2 4 3 3 11 4" xfId="6198" xr:uid="{00000000-0005-0000-0000-0000E2780000}"/>
    <cellStyle name="Normal 3 2 2 4 3 3 12" xfId="2196" xr:uid="{00000000-0005-0000-0000-0000E3780000}"/>
    <cellStyle name="Normal 3 2 2 4 3 3 12 2" xfId="7838" xr:uid="{00000000-0005-0000-0000-0000E4780000}"/>
    <cellStyle name="Normal 3 2 2 4 3 3 12 3" xfId="10306" xr:uid="{00000000-0005-0000-0000-0000E5780000}"/>
    <cellStyle name="Normal 3 2 2 4 3 3 12 4" xfId="6372" xr:uid="{00000000-0005-0000-0000-0000E6780000}"/>
    <cellStyle name="Normal 3 2 2 4 3 3 13" xfId="2370" xr:uid="{00000000-0005-0000-0000-0000E7780000}"/>
    <cellStyle name="Normal 3 2 2 4 3 3 13 2" xfId="7839" xr:uid="{00000000-0005-0000-0000-0000E8780000}"/>
    <cellStyle name="Normal 3 2 2 4 3 3 13 3" xfId="10307" xr:uid="{00000000-0005-0000-0000-0000E9780000}"/>
    <cellStyle name="Normal 3 2 2 4 3 3 13 4" xfId="6550" xr:uid="{00000000-0005-0000-0000-0000EA780000}"/>
    <cellStyle name="Normal 3 2 2 4 3 3 14" xfId="2542" xr:uid="{00000000-0005-0000-0000-0000EB780000}"/>
    <cellStyle name="Normal 3 2 2 4 3 3 14 2" xfId="7840" xr:uid="{00000000-0005-0000-0000-0000EC780000}"/>
    <cellStyle name="Normal 3 2 2 4 3 3 14 3" xfId="10308" xr:uid="{00000000-0005-0000-0000-0000ED780000}"/>
    <cellStyle name="Normal 3 2 2 4 3 3 14 4" xfId="6724" xr:uid="{00000000-0005-0000-0000-0000EE780000}"/>
    <cellStyle name="Normal 3 2 2 4 3 3 15" xfId="2712" xr:uid="{00000000-0005-0000-0000-0000EF780000}"/>
    <cellStyle name="Normal 3 2 2 4 3 3 15 2" xfId="7835" xr:uid="{00000000-0005-0000-0000-0000F0780000}"/>
    <cellStyle name="Normal 3 2 2 4 3 3 16" xfId="2882" xr:uid="{00000000-0005-0000-0000-0000F1780000}"/>
    <cellStyle name="Normal 3 2 2 4 3 3 16 2" xfId="10303" xr:uid="{00000000-0005-0000-0000-0000F2780000}"/>
    <cellStyle name="Normal 3 2 2 4 3 3 17" xfId="3053" xr:uid="{00000000-0005-0000-0000-0000F3780000}"/>
    <cellStyle name="Normal 3 2 2 4 3 3 17 2" xfId="11836" xr:uid="{00000000-0005-0000-0000-0000F4780000}"/>
    <cellStyle name="Normal 3 2 2 4 3 3 18" xfId="3261" xr:uid="{00000000-0005-0000-0000-0000F5780000}"/>
    <cellStyle name="Normal 3 2 2 4 3 3 19" xfId="4130" xr:uid="{00000000-0005-0000-0000-0000F6780000}"/>
    <cellStyle name="Normal 3 2 2 4 3 3 2" xfId="451" xr:uid="{00000000-0005-0000-0000-0000F7780000}"/>
    <cellStyle name="Normal 3 2 2 4 3 3 2 2" xfId="3435" xr:uid="{00000000-0005-0000-0000-0000F8780000}"/>
    <cellStyle name="Normal 3 2 2 4 3 3 2 2 2" xfId="7841" xr:uid="{00000000-0005-0000-0000-0000F9780000}"/>
    <cellStyle name="Normal 3 2 2 4 3 3 2 3" xfId="10309" xr:uid="{00000000-0005-0000-0000-0000FA780000}"/>
    <cellStyle name="Normal 3 2 2 4 3 3 2 4" xfId="4557" xr:uid="{00000000-0005-0000-0000-0000FB780000}"/>
    <cellStyle name="Normal 3 2 2 4 3 3 20" xfId="4302" xr:uid="{00000000-0005-0000-0000-0000FC780000}"/>
    <cellStyle name="Normal 3 2 2 4 3 3 3" xfId="625" xr:uid="{00000000-0005-0000-0000-0000FD780000}"/>
    <cellStyle name="Normal 3 2 2 4 3 3 3 2" xfId="3609" xr:uid="{00000000-0005-0000-0000-0000FE780000}"/>
    <cellStyle name="Normal 3 2 2 4 3 3 3 2 2" xfId="7842" xr:uid="{00000000-0005-0000-0000-0000FF780000}"/>
    <cellStyle name="Normal 3 2 2 4 3 3 3 3" xfId="10310" xr:uid="{00000000-0005-0000-0000-000000790000}"/>
    <cellStyle name="Normal 3 2 2 4 3 3 3 4" xfId="4774" xr:uid="{00000000-0005-0000-0000-000001790000}"/>
    <cellStyle name="Normal 3 2 2 4 3 3 4" xfId="799" xr:uid="{00000000-0005-0000-0000-000002790000}"/>
    <cellStyle name="Normal 3 2 2 4 3 3 4 2" xfId="3783" xr:uid="{00000000-0005-0000-0000-000003790000}"/>
    <cellStyle name="Normal 3 2 2 4 3 3 4 2 2" xfId="7843" xr:uid="{00000000-0005-0000-0000-000004790000}"/>
    <cellStyle name="Normal 3 2 2 4 3 3 4 3" xfId="10311" xr:uid="{00000000-0005-0000-0000-000005790000}"/>
    <cellStyle name="Normal 3 2 2 4 3 3 4 4" xfId="4948" xr:uid="{00000000-0005-0000-0000-000006790000}"/>
    <cellStyle name="Normal 3 2 2 4 3 3 5" xfId="974" xr:uid="{00000000-0005-0000-0000-000007790000}"/>
    <cellStyle name="Normal 3 2 2 4 3 3 5 2" xfId="3958" xr:uid="{00000000-0005-0000-0000-000008790000}"/>
    <cellStyle name="Normal 3 2 2 4 3 3 5 2 2" xfId="7844" xr:uid="{00000000-0005-0000-0000-000009790000}"/>
    <cellStyle name="Normal 3 2 2 4 3 3 5 3" xfId="10312" xr:uid="{00000000-0005-0000-0000-00000A790000}"/>
    <cellStyle name="Normal 3 2 2 4 3 3 5 4" xfId="5122" xr:uid="{00000000-0005-0000-0000-00000B790000}"/>
    <cellStyle name="Normal 3 2 2 4 3 3 6" xfId="1150" xr:uid="{00000000-0005-0000-0000-00000C790000}"/>
    <cellStyle name="Normal 3 2 2 4 3 3 6 2" xfId="7845" xr:uid="{00000000-0005-0000-0000-00000D790000}"/>
    <cellStyle name="Normal 3 2 2 4 3 3 6 3" xfId="10313" xr:uid="{00000000-0005-0000-0000-00000E790000}"/>
    <cellStyle name="Normal 3 2 2 4 3 3 6 4" xfId="5296" xr:uid="{00000000-0005-0000-0000-00000F790000}"/>
    <cellStyle name="Normal 3 2 2 4 3 3 7" xfId="1324" xr:uid="{00000000-0005-0000-0000-000010790000}"/>
    <cellStyle name="Normal 3 2 2 4 3 3 7 2" xfId="7846" xr:uid="{00000000-0005-0000-0000-000011790000}"/>
    <cellStyle name="Normal 3 2 2 4 3 3 7 3" xfId="10314" xr:uid="{00000000-0005-0000-0000-000012790000}"/>
    <cellStyle name="Normal 3 2 2 4 3 3 7 4" xfId="5502" xr:uid="{00000000-0005-0000-0000-000013790000}"/>
    <cellStyle name="Normal 3 2 2 4 3 3 8" xfId="1498" xr:uid="{00000000-0005-0000-0000-000014790000}"/>
    <cellStyle name="Normal 3 2 2 4 3 3 8 2" xfId="7847" xr:uid="{00000000-0005-0000-0000-000015790000}"/>
    <cellStyle name="Normal 3 2 2 4 3 3 8 3" xfId="10315" xr:uid="{00000000-0005-0000-0000-000016790000}"/>
    <cellStyle name="Normal 3 2 2 4 3 3 8 4" xfId="5676" xr:uid="{00000000-0005-0000-0000-000017790000}"/>
    <cellStyle name="Normal 3 2 2 4 3 3 9" xfId="1672" xr:uid="{00000000-0005-0000-0000-000018790000}"/>
    <cellStyle name="Normal 3 2 2 4 3 3 9 2" xfId="7848" xr:uid="{00000000-0005-0000-0000-000019790000}"/>
    <cellStyle name="Normal 3 2 2 4 3 3 9 3" xfId="10316" xr:uid="{00000000-0005-0000-0000-00001A790000}"/>
    <cellStyle name="Normal 3 2 2 4 3 3 9 4" xfId="5850" xr:uid="{00000000-0005-0000-0000-00001B790000}"/>
    <cellStyle name="Normal 3 2 2 4 3 4" xfId="448" xr:uid="{00000000-0005-0000-0000-00001C790000}"/>
    <cellStyle name="Normal 3 2 2 4 3 4 2" xfId="3432" xr:uid="{00000000-0005-0000-0000-00001D790000}"/>
    <cellStyle name="Normal 3 2 2 4 3 4 2 2" xfId="7849" xr:uid="{00000000-0005-0000-0000-00001E790000}"/>
    <cellStyle name="Normal 3 2 2 4 3 4 3" xfId="10317" xr:uid="{00000000-0005-0000-0000-00001F790000}"/>
    <cellStyle name="Normal 3 2 2 4 3 4 4" xfId="4554" xr:uid="{00000000-0005-0000-0000-000020790000}"/>
    <cellStyle name="Normal 3 2 2 4 3 5" xfId="622" xr:uid="{00000000-0005-0000-0000-000021790000}"/>
    <cellStyle name="Normal 3 2 2 4 3 5 2" xfId="3606" xr:uid="{00000000-0005-0000-0000-000022790000}"/>
    <cellStyle name="Normal 3 2 2 4 3 5 2 2" xfId="7850" xr:uid="{00000000-0005-0000-0000-000023790000}"/>
    <cellStyle name="Normal 3 2 2 4 3 5 3" xfId="10318" xr:uid="{00000000-0005-0000-0000-000024790000}"/>
    <cellStyle name="Normal 3 2 2 4 3 5 4" xfId="4771" xr:uid="{00000000-0005-0000-0000-000025790000}"/>
    <cellStyle name="Normal 3 2 2 4 3 6" xfId="796" xr:uid="{00000000-0005-0000-0000-000026790000}"/>
    <cellStyle name="Normal 3 2 2 4 3 6 2" xfId="3780" xr:uid="{00000000-0005-0000-0000-000027790000}"/>
    <cellStyle name="Normal 3 2 2 4 3 6 2 2" xfId="7851" xr:uid="{00000000-0005-0000-0000-000028790000}"/>
    <cellStyle name="Normal 3 2 2 4 3 6 3" xfId="10319" xr:uid="{00000000-0005-0000-0000-000029790000}"/>
    <cellStyle name="Normal 3 2 2 4 3 6 4" xfId="4945" xr:uid="{00000000-0005-0000-0000-00002A790000}"/>
    <cellStyle name="Normal 3 2 2 4 3 7" xfId="971" xr:uid="{00000000-0005-0000-0000-00002B790000}"/>
    <cellStyle name="Normal 3 2 2 4 3 7 2" xfId="3955" xr:uid="{00000000-0005-0000-0000-00002C790000}"/>
    <cellStyle name="Normal 3 2 2 4 3 7 2 2" xfId="7852" xr:uid="{00000000-0005-0000-0000-00002D790000}"/>
    <cellStyle name="Normal 3 2 2 4 3 7 3" xfId="10320" xr:uid="{00000000-0005-0000-0000-00002E790000}"/>
    <cellStyle name="Normal 3 2 2 4 3 7 4" xfId="5119" xr:uid="{00000000-0005-0000-0000-00002F790000}"/>
    <cellStyle name="Normal 3 2 2 4 3 8" xfId="1147" xr:uid="{00000000-0005-0000-0000-000030790000}"/>
    <cellStyle name="Normal 3 2 2 4 3 8 2" xfId="7853" xr:uid="{00000000-0005-0000-0000-000031790000}"/>
    <cellStyle name="Normal 3 2 2 4 3 8 3" xfId="10321" xr:uid="{00000000-0005-0000-0000-000032790000}"/>
    <cellStyle name="Normal 3 2 2 4 3 8 4" xfId="5293" xr:uid="{00000000-0005-0000-0000-000033790000}"/>
    <cellStyle name="Normal 3 2 2 4 3 9" xfId="1321" xr:uid="{00000000-0005-0000-0000-000034790000}"/>
    <cellStyle name="Normal 3 2 2 4 3 9 2" xfId="7854" xr:uid="{00000000-0005-0000-0000-000035790000}"/>
    <cellStyle name="Normal 3 2 2 4 3 9 3" xfId="10322" xr:uid="{00000000-0005-0000-0000-000036790000}"/>
    <cellStyle name="Normal 3 2 2 4 3 9 4" xfId="5499" xr:uid="{00000000-0005-0000-0000-000037790000}"/>
    <cellStyle name="Normal 3 2 2 4 4" xfId="259" xr:uid="{00000000-0005-0000-0000-000038790000}"/>
    <cellStyle name="Normal 3 2 2 4 4 10" xfId="1673" xr:uid="{00000000-0005-0000-0000-000039790000}"/>
    <cellStyle name="Normal 3 2 2 4 4 10 2" xfId="7856" xr:uid="{00000000-0005-0000-0000-00003A790000}"/>
    <cellStyle name="Normal 3 2 2 4 4 10 3" xfId="10324" xr:uid="{00000000-0005-0000-0000-00003B790000}"/>
    <cellStyle name="Normal 3 2 2 4 4 10 4" xfId="5851" xr:uid="{00000000-0005-0000-0000-00003C790000}"/>
    <cellStyle name="Normal 3 2 2 4 4 11" xfId="1847" xr:uid="{00000000-0005-0000-0000-00003D790000}"/>
    <cellStyle name="Normal 3 2 2 4 4 11 2" xfId="7857" xr:uid="{00000000-0005-0000-0000-00003E790000}"/>
    <cellStyle name="Normal 3 2 2 4 4 11 3" xfId="10325" xr:uid="{00000000-0005-0000-0000-00003F790000}"/>
    <cellStyle name="Normal 3 2 2 4 4 11 4" xfId="6025" xr:uid="{00000000-0005-0000-0000-000040790000}"/>
    <cellStyle name="Normal 3 2 2 4 4 12" xfId="2021" xr:uid="{00000000-0005-0000-0000-000041790000}"/>
    <cellStyle name="Normal 3 2 2 4 4 12 2" xfId="7858" xr:uid="{00000000-0005-0000-0000-000042790000}"/>
    <cellStyle name="Normal 3 2 2 4 4 12 3" xfId="10326" xr:uid="{00000000-0005-0000-0000-000043790000}"/>
    <cellStyle name="Normal 3 2 2 4 4 12 4" xfId="6199" xr:uid="{00000000-0005-0000-0000-000044790000}"/>
    <cellStyle name="Normal 3 2 2 4 4 13" xfId="2197" xr:uid="{00000000-0005-0000-0000-000045790000}"/>
    <cellStyle name="Normal 3 2 2 4 4 13 2" xfId="7859" xr:uid="{00000000-0005-0000-0000-000046790000}"/>
    <cellStyle name="Normal 3 2 2 4 4 13 3" xfId="10327" xr:uid="{00000000-0005-0000-0000-000047790000}"/>
    <cellStyle name="Normal 3 2 2 4 4 13 4" xfId="6373" xr:uid="{00000000-0005-0000-0000-000048790000}"/>
    <cellStyle name="Normal 3 2 2 4 4 14" xfId="2371" xr:uid="{00000000-0005-0000-0000-000049790000}"/>
    <cellStyle name="Normal 3 2 2 4 4 14 2" xfId="7860" xr:uid="{00000000-0005-0000-0000-00004A790000}"/>
    <cellStyle name="Normal 3 2 2 4 4 14 3" xfId="10328" xr:uid="{00000000-0005-0000-0000-00004B790000}"/>
    <cellStyle name="Normal 3 2 2 4 4 14 4" xfId="6551" xr:uid="{00000000-0005-0000-0000-00004C790000}"/>
    <cellStyle name="Normal 3 2 2 4 4 15" xfId="2543" xr:uid="{00000000-0005-0000-0000-00004D790000}"/>
    <cellStyle name="Normal 3 2 2 4 4 15 2" xfId="7861" xr:uid="{00000000-0005-0000-0000-00004E790000}"/>
    <cellStyle name="Normal 3 2 2 4 4 15 3" xfId="10329" xr:uid="{00000000-0005-0000-0000-00004F790000}"/>
    <cellStyle name="Normal 3 2 2 4 4 15 4" xfId="6725" xr:uid="{00000000-0005-0000-0000-000050790000}"/>
    <cellStyle name="Normal 3 2 2 4 4 16" xfId="2713" xr:uid="{00000000-0005-0000-0000-000051790000}"/>
    <cellStyle name="Normal 3 2 2 4 4 16 2" xfId="7855" xr:uid="{00000000-0005-0000-0000-000052790000}"/>
    <cellStyle name="Normal 3 2 2 4 4 17" xfId="2883" xr:uid="{00000000-0005-0000-0000-000053790000}"/>
    <cellStyle name="Normal 3 2 2 4 4 17 2" xfId="10323" xr:uid="{00000000-0005-0000-0000-000054790000}"/>
    <cellStyle name="Normal 3 2 2 4 4 18" xfId="3054" xr:uid="{00000000-0005-0000-0000-000055790000}"/>
    <cellStyle name="Normal 3 2 2 4 4 18 2" xfId="11837" xr:uid="{00000000-0005-0000-0000-000056790000}"/>
    <cellStyle name="Normal 3 2 2 4 4 19" xfId="3262" xr:uid="{00000000-0005-0000-0000-000057790000}"/>
    <cellStyle name="Normal 3 2 2 4 4 2" xfId="260" xr:uid="{00000000-0005-0000-0000-000058790000}"/>
    <cellStyle name="Normal 3 2 2 4 4 2 10" xfId="1848" xr:uid="{00000000-0005-0000-0000-000059790000}"/>
    <cellStyle name="Normal 3 2 2 4 4 2 10 2" xfId="7863" xr:uid="{00000000-0005-0000-0000-00005A790000}"/>
    <cellStyle name="Normal 3 2 2 4 4 2 10 3" xfId="10331" xr:uid="{00000000-0005-0000-0000-00005B790000}"/>
    <cellStyle name="Normal 3 2 2 4 4 2 10 4" xfId="6026" xr:uid="{00000000-0005-0000-0000-00005C790000}"/>
    <cellStyle name="Normal 3 2 2 4 4 2 11" xfId="2022" xr:uid="{00000000-0005-0000-0000-00005D790000}"/>
    <cellStyle name="Normal 3 2 2 4 4 2 11 2" xfId="7864" xr:uid="{00000000-0005-0000-0000-00005E790000}"/>
    <cellStyle name="Normal 3 2 2 4 4 2 11 3" xfId="10332" xr:uid="{00000000-0005-0000-0000-00005F790000}"/>
    <cellStyle name="Normal 3 2 2 4 4 2 11 4" xfId="6200" xr:uid="{00000000-0005-0000-0000-000060790000}"/>
    <cellStyle name="Normal 3 2 2 4 4 2 12" xfId="2198" xr:uid="{00000000-0005-0000-0000-000061790000}"/>
    <cellStyle name="Normal 3 2 2 4 4 2 12 2" xfId="7865" xr:uid="{00000000-0005-0000-0000-000062790000}"/>
    <cellStyle name="Normal 3 2 2 4 4 2 12 3" xfId="10333" xr:uid="{00000000-0005-0000-0000-000063790000}"/>
    <cellStyle name="Normal 3 2 2 4 4 2 12 4" xfId="6374" xr:uid="{00000000-0005-0000-0000-000064790000}"/>
    <cellStyle name="Normal 3 2 2 4 4 2 13" xfId="2372" xr:uid="{00000000-0005-0000-0000-000065790000}"/>
    <cellStyle name="Normal 3 2 2 4 4 2 13 2" xfId="7866" xr:uid="{00000000-0005-0000-0000-000066790000}"/>
    <cellStyle name="Normal 3 2 2 4 4 2 13 3" xfId="10334" xr:uid="{00000000-0005-0000-0000-000067790000}"/>
    <cellStyle name="Normal 3 2 2 4 4 2 13 4" xfId="6552" xr:uid="{00000000-0005-0000-0000-000068790000}"/>
    <cellStyle name="Normal 3 2 2 4 4 2 14" xfId="2544" xr:uid="{00000000-0005-0000-0000-000069790000}"/>
    <cellStyle name="Normal 3 2 2 4 4 2 14 2" xfId="7867" xr:uid="{00000000-0005-0000-0000-00006A790000}"/>
    <cellStyle name="Normal 3 2 2 4 4 2 14 3" xfId="10335" xr:uid="{00000000-0005-0000-0000-00006B790000}"/>
    <cellStyle name="Normal 3 2 2 4 4 2 14 4" xfId="6726" xr:uid="{00000000-0005-0000-0000-00006C790000}"/>
    <cellStyle name="Normal 3 2 2 4 4 2 15" xfId="2714" xr:uid="{00000000-0005-0000-0000-00006D790000}"/>
    <cellStyle name="Normal 3 2 2 4 4 2 15 2" xfId="7862" xr:uid="{00000000-0005-0000-0000-00006E790000}"/>
    <cellStyle name="Normal 3 2 2 4 4 2 16" xfId="2884" xr:uid="{00000000-0005-0000-0000-00006F790000}"/>
    <cellStyle name="Normal 3 2 2 4 4 2 16 2" xfId="10330" xr:uid="{00000000-0005-0000-0000-000070790000}"/>
    <cellStyle name="Normal 3 2 2 4 4 2 17" xfId="3055" xr:uid="{00000000-0005-0000-0000-000071790000}"/>
    <cellStyle name="Normal 3 2 2 4 4 2 17 2" xfId="11838" xr:uid="{00000000-0005-0000-0000-000072790000}"/>
    <cellStyle name="Normal 3 2 2 4 4 2 18" xfId="3263" xr:uid="{00000000-0005-0000-0000-000073790000}"/>
    <cellStyle name="Normal 3 2 2 4 4 2 19" xfId="4132" xr:uid="{00000000-0005-0000-0000-000074790000}"/>
    <cellStyle name="Normal 3 2 2 4 4 2 2" xfId="453" xr:uid="{00000000-0005-0000-0000-000075790000}"/>
    <cellStyle name="Normal 3 2 2 4 4 2 2 2" xfId="3437" xr:uid="{00000000-0005-0000-0000-000076790000}"/>
    <cellStyle name="Normal 3 2 2 4 4 2 2 2 2" xfId="7868" xr:uid="{00000000-0005-0000-0000-000077790000}"/>
    <cellStyle name="Normal 3 2 2 4 4 2 2 3" xfId="10336" xr:uid="{00000000-0005-0000-0000-000078790000}"/>
    <cellStyle name="Normal 3 2 2 4 4 2 2 4" xfId="4559" xr:uid="{00000000-0005-0000-0000-000079790000}"/>
    <cellStyle name="Normal 3 2 2 4 4 2 20" xfId="4304" xr:uid="{00000000-0005-0000-0000-00007A790000}"/>
    <cellStyle name="Normal 3 2 2 4 4 2 3" xfId="627" xr:uid="{00000000-0005-0000-0000-00007B790000}"/>
    <cellStyle name="Normal 3 2 2 4 4 2 3 2" xfId="3611" xr:uid="{00000000-0005-0000-0000-00007C790000}"/>
    <cellStyle name="Normal 3 2 2 4 4 2 3 2 2" xfId="7869" xr:uid="{00000000-0005-0000-0000-00007D790000}"/>
    <cellStyle name="Normal 3 2 2 4 4 2 3 3" xfId="10337" xr:uid="{00000000-0005-0000-0000-00007E790000}"/>
    <cellStyle name="Normal 3 2 2 4 4 2 3 4" xfId="4776" xr:uid="{00000000-0005-0000-0000-00007F790000}"/>
    <cellStyle name="Normal 3 2 2 4 4 2 4" xfId="801" xr:uid="{00000000-0005-0000-0000-000080790000}"/>
    <cellStyle name="Normal 3 2 2 4 4 2 4 2" xfId="3785" xr:uid="{00000000-0005-0000-0000-000081790000}"/>
    <cellStyle name="Normal 3 2 2 4 4 2 4 2 2" xfId="7870" xr:uid="{00000000-0005-0000-0000-000082790000}"/>
    <cellStyle name="Normal 3 2 2 4 4 2 4 3" xfId="10338" xr:uid="{00000000-0005-0000-0000-000083790000}"/>
    <cellStyle name="Normal 3 2 2 4 4 2 4 4" xfId="4950" xr:uid="{00000000-0005-0000-0000-000084790000}"/>
    <cellStyle name="Normal 3 2 2 4 4 2 5" xfId="976" xr:uid="{00000000-0005-0000-0000-000085790000}"/>
    <cellStyle name="Normal 3 2 2 4 4 2 5 2" xfId="3960" xr:uid="{00000000-0005-0000-0000-000086790000}"/>
    <cellStyle name="Normal 3 2 2 4 4 2 5 2 2" xfId="7871" xr:uid="{00000000-0005-0000-0000-000087790000}"/>
    <cellStyle name="Normal 3 2 2 4 4 2 5 3" xfId="10339" xr:uid="{00000000-0005-0000-0000-000088790000}"/>
    <cellStyle name="Normal 3 2 2 4 4 2 5 4" xfId="5124" xr:uid="{00000000-0005-0000-0000-000089790000}"/>
    <cellStyle name="Normal 3 2 2 4 4 2 6" xfId="1152" xr:uid="{00000000-0005-0000-0000-00008A790000}"/>
    <cellStyle name="Normal 3 2 2 4 4 2 6 2" xfId="7872" xr:uid="{00000000-0005-0000-0000-00008B790000}"/>
    <cellStyle name="Normal 3 2 2 4 4 2 6 3" xfId="10340" xr:uid="{00000000-0005-0000-0000-00008C790000}"/>
    <cellStyle name="Normal 3 2 2 4 4 2 6 4" xfId="5298" xr:uid="{00000000-0005-0000-0000-00008D790000}"/>
    <cellStyle name="Normal 3 2 2 4 4 2 7" xfId="1326" xr:uid="{00000000-0005-0000-0000-00008E790000}"/>
    <cellStyle name="Normal 3 2 2 4 4 2 7 2" xfId="7873" xr:uid="{00000000-0005-0000-0000-00008F790000}"/>
    <cellStyle name="Normal 3 2 2 4 4 2 7 3" xfId="10341" xr:uid="{00000000-0005-0000-0000-000090790000}"/>
    <cellStyle name="Normal 3 2 2 4 4 2 7 4" xfId="5504" xr:uid="{00000000-0005-0000-0000-000091790000}"/>
    <cellStyle name="Normal 3 2 2 4 4 2 8" xfId="1500" xr:uid="{00000000-0005-0000-0000-000092790000}"/>
    <cellStyle name="Normal 3 2 2 4 4 2 8 2" xfId="7874" xr:uid="{00000000-0005-0000-0000-000093790000}"/>
    <cellStyle name="Normal 3 2 2 4 4 2 8 3" xfId="10342" xr:uid="{00000000-0005-0000-0000-000094790000}"/>
    <cellStyle name="Normal 3 2 2 4 4 2 8 4" xfId="5678" xr:uid="{00000000-0005-0000-0000-000095790000}"/>
    <cellStyle name="Normal 3 2 2 4 4 2 9" xfId="1674" xr:uid="{00000000-0005-0000-0000-000096790000}"/>
    <cellStyle name="Normal 3 2 2 4 4 2 9 2" xfId="7875" xr:uid="{00000000-0005-0000-0000-000097790000}"/>
    <cellStyle name="Normal 3 2 2 4 4 2 9 3" xfId="10343" xr:uid="{00000000-0005-0000-0000-000098790000}"/>
    <cellStyle name="Normal 3 2 2 4 4 2 9 4" xfId="5852" xr:uid="{00000000-0005-0000-0000-000099790000}"/>
    <cellStyle name="Normal 3 2 2 4 4 20" xfId="4131" xr:uid="{00000000-0005-0000-0000-00009A790000}"/>
    <cellStyle name="Normal 3 2 2 4 4 21" xfId="4303" xr:uid="{00000000-0005-0000-0000-00009B790000}"/>
    <cellStyle name="Normal 3 2 2 4 4 3" xfId="452" xr:uid="{00000000-0005-0000-0000-00009C790000}"/>
    <cellStyle name="Normal 3 2 2 4 4 3 2" xfId="3436" xr:uid="{00000000-0005-0000-0000-00009D790000}"/>
    <cellStyle name="Normal 3 2 2 4 4 3 2 2" xfId="7876" xr:uid="{00000000-0005-0000-0000-00009E790000}"/>
    <cellStyle name="Normal 3 2 2 4 4 3 3" xfId="10344" xr:uid="{00000000-0005-0000-0000-00009F790000}"/>
    <cellStyle name="Normal 3 2 2 4 4 3 4" xfId="4558" xr:uid="{00000000-0005-0000-0000-0000A0790000}"/>
    <cellStyle name="Normal 3 2 2 4 4 4" xfId="626" xr:uid="{00000000-0005-0000-0000-0000A1790000}"/>
    <cellStyle name="Normal 3 2 2 4 4 4 2" xfId="3610" xr:uid="{00000000-0005-0000-0000-0000A2790000}"/>
    <cellStyle name="Normal 3 2 2 4 4 4 2 2" xfId="7877" xr:uid="{00000000-0005-0000-0000-0000A3790000}"/>
    <cellStyle name="Normal 3 2 2 4 4 4 3" xfId="10345" xr:uid="{00000000-0005-0000-0000-0000A4790000}"/>
    <cellStyle name="Normal 3 2 2 4 4 4 4" xfId="4775" xr:uid="{00000000-0005-0000-0000-0000A5790000}"/>
    <cellStyle name="Normal 3 2 2 4 4 5" xfId="800" xr:uid="{00000000-0005-0000-0000-0000A6790000}"/>
    <cellStyle name="Normal 3 2 2 4 4 5 2" xfId="3784" xr:uid="{00000000-0005-0000-0000-0000A7790000}"/>
    <cellStyle name="Normal 3 2 2 4 4 5 2 2" xfId="7878" xr:uid="{00000000-0005-0000-0000-0000A8790000}"/>
    <cellStyle name="Normal 3 2 2 4 4 5 3" xfId="10346" xr:uid="{00000000-0005-0000-0000-0000A9790000}"/>
    <cellStyle name="Normal 3 2 2 4 4 5 4" xfId="4949" xr:uid="{00000000-0005-0000-0000-0000AA790000}"/>
    <cellStyle name="Normal 3 2 2 4 4 6" xfId="975" xr:uid="{00000000-0005-0000-0000-0000AB790000}"/>
    <cellStyle name="Normal 3 2 2 4 4 6 2" xfId="3959" xr:uid="{00000000-0005-0000-0000-0000AC790000}"/>
    <cellStyle name="Normal 3 2 2 4 4 6 2 2" xfId="7879" xr:uid="{00000000-0005-0000-0000-0000AD790000}"/>
    <cellStyle name="Normal 3 2 2 4 4 6 3" xfId="10347" xr:uid="{00000000-0005-0000-0000-0000AE790000}"/>
    <cellStyle name="Normal 3 2 2 4 4 6 4" xfId="5123" xr:uid="{00000000-0005-0000-0000-0000AF790000}"/>
    <cellStyle name="Normal 3 2 2 4 4 7" xfId="1151" xr:uid="{00000000-0005-0000-0000-0000B0790000}"/>
    <cellStyle name="Normal 3 2 2 4 4 7 2" xfId="7880" xr:uid="{00000000-0005-0000-0000-0000B1790000}"/>
    <cellStyle name="Normal 3 2 2 4 4 7 3" xfId="10348" xr:uid="{00000000-0005-0000-0000-0000B2790000}"/>
    <cellStyle name="Normal 3 2 2 4 4 7 4" xfId="5297" xr:uid="{00000000-0005-0000-0000-0000B3790000}"/>
    <cellStyle name="Normal 3 2 2 4 4 8" xfId="1325" xr:uid="{00000000-0005-0000-0000-0000B4790000}"/>
    <cellStyle name="Normal 3 2 2 4 4 8 2" xfId="7881" xr:uid="{00000000-0005-0000-0000-0000B5790000}"/>
    <cellStyle name="Normal 3 2 2 4 4 8 3" xfId="10349" xr:uid="{00000000-0005-0000-0000-0000B6790000}"/>
    <cellStyle name="Normal 3 2 2 4 4 8 4" xfId="5503" xr:uid="{00000000-0005-0000-0000-0000B7790000}"/>
    <cellStyle name="Normal 3 2 2 4 4 9" xfId="1499" xr:uid="{00000000-0005-0000-0000-0000B8790000}"/>
    <cellStyle name="Normal 3 2 2 4 4 9 2" xfId="7882" xr:uid="{00000000-0005-0000-0000-0000B9790000}"/>
    <cellStyle name="Normal 3 2 2 4 4 9 3" xfId="10350" xr:uid="{00000000-0005-0000-0000-0000BA790000}"/>
    <cellStyle name="Normal 3 2 2 4 4 9 4" xfId="5677" xr:uid="{00000000-0005-0000-0000-0000BB790000}"/>
    <cellStyle name="Normal 3 2 2 4 5" xfId="261" xr:uid="{00000000-0005-0000-0000-0000BC790000}"/>
    <cellStyle name="Normal 3 2 2 4 5 10" xfId="1849" xr:uid="{00000000-0005-0000-0000-0000BD790000}"/>
    <cellStyle name="Normal 3 2 2 4 5 10 2" xfId="7884" xr:uid="{00000000-0005-0000-0000-0000BE790000}"/>
    <cellStyle name="Normal 3 2 2 4 5 10 3" xfId="10352" xr:uid="{00000000-0005-0000-0000-0000BF790000}"/>
    <cellStyle name="Normal 3 2 2 4 5 10 4" xfId="6027" xr:uid="{00000000-0005-0000-0000-0000C0790000}"/>
    <cellStyle name="Normal 3 2 2 4 5 11" xfId="2023" xr:uid="{00000000-0005-0000-0000-0000C1790000}"/>
    <cellStyle name="Normal 3 2 2 4 5 11 2" xfId="7885" xr:uid="{00000000-0005-0000-0000-0000C2790000}"/>
    <cellStyle name="Normal 3 2 2 4 5 11 3" xfId="10353" xr:uid="{00000000-0005-0000-0000-0000C3790000}"/>
    <cellStyle name="Normal 3 2 2 4 5 11 4" xfId="6201" xr:uid="{00000000-0005-0000-0000-0000C4790000}"/>
    <cellStyle name="Normal 3 2 2 4 5 12" xfId="2199" xr:uid="{00000000-0005-0000-0000-0000C5790000}"/>
    <cellStyle name="Normal 3 2 2 4 5 12 2" xfId="7886" xr:uid="{00000000-0005-0000-0000-0000C6790000}"/>
    <cellStyle name="Normal 3 2 2 4 5 12 3" xfId="10354" xr:uid="{00000000-0005-0000-0000-0000C7790000}"/>
    <cellStyle name="Normal 3 2 2 4 5 12 4" xfId="6375" xr:uid="{00000000-0005-0000-0000-0000C8790000}"/>
    <cellStyle name="Normal 3 2 2 4 5 13" xfId="2373" xr:uid="{00000000-0005-0000-0000-0000C9790000}"/>
    <cellStyle name="Normal 3 2 2 4 5 13 2" xfId="7887" xr:uid="{00000000-0005-0000-0000-0000CA790000}"/>
    <cellStyle name="Normal 3 2 2 4 5 13 3" xfId="10355" xr:uid="{00000000-0005-0000-0000-0000CB790000}"/>
    <cellStyle name="Normal 3 2 2 4 5 13 4" xfId="6553" xr:uid="{00000000-0005-0000-0000-0000CC790000}"/>
    <cellStyle name="Normal 3 2 2 4 5 14" xfId="2545" xr:uid="{00000000-0005-0000-0000-0000CD790000}"/>
    <cellStyle name="Normal 3 2 2 4 5 14 2" xfId="7888" xr:uid="{00000000-0005-0000-0000-0000CE790000}"/>
    <cellStyle name="Normal 3 2 2 4 5 14 3" xfId="10356" xr:uid="{00000000-0005-0000-0000-0000CF790000}"/>
    <cellStyle name="Normal 3 2 2 4 5 14 4" xfId="6727" xr:uid="{00000000-0005-0000-0000-0000D0790000}"/>
    <cellStyle name="Normal 3 2 2 4 5 15" xfId="2715" xr:uid="{00000000-0005-0000-0000-0000D1790000}"/>
    <cellStyle name="Normal 3 2 2 4 5 15 2" xfId="7883" xr:uid="{00000000-0005-0000-0000-0000D2790000}"/>
    <cellStyle name="Normal 3 2 2 4 5 16" xfId="2885" xr:uid="{00000000-0005-0000-0000-0000D3790000}"/>
    <cellStyle name="Normal 3 2 2 4 5 16 2" xfId="10351" xr:uid="{00000000-0005-0000-0000-0000D4790000}"/>
    <cellStyle name="Normal 3 2 2 4 5 17" xfId="3056" xr:uid="{00000000-0005-0000-0000-0000D5790000}"/>
    <cellStyle name="Normal 3 2 2 4 5 17 2" xfId="11839" xr:uid="{00000000-0005-0000-0000-0000D6790000}"/>
    <cellStyle name="Normal 3 2 2 4 5 18" xfId="3264" xr:uid="{00000000-0005-0000-0000-0000D7790000}"/>
    <cellStyle name="Normal 3 2 2 4 5 19" xfId="4133" xr:uid="{00000000-0005-0000-0000-0000D8790000}"/>
    <cellStyle name="Normal 3 2 2 4 5 2" xfId="454" xr:uid="{00000000-0005-0000-0000-0000D9790000}"/>
    <cellStyle name="Normal 3 2 2 4 5 2 2" xfId="3438" xr:uid="{00000000-0005-0000-0000-0000DA790000}"/>
    <cellStyle name="Normal 3 2 2 4 5 2 2 2" xfId="7889" xr:uid="{00000000-0005-0000-0000-0000DB790000}"/>
    <cellStyle name="Normal 3 2 2 4 5 2 3" xfId="10357" xr:uid="{00000000-0005-0000-0000-0000DC790000}"/>
    <cellStyle name="Normal 3 2 2 4 5 2 4" xfId="4560" xr:uid="{00000000-0005-0000-0000-0000DD790000}"/>
    <cellStyle name="Normal 3 2 2 4 5 20" xfId="4305" xr:uid="{00000000-0005-0000-0000-0000DE790000}"/>
    <cellStyle name="Normal 3 2 2 4 5 3" xfId="628" xr:uid="{00000000-0005-0000-0000-0000DF790000}"/>
    <cellStyle name="Normal 3 2 2 4 5 3 2" xfId="3612" xr:uid="{00000000-0005-0000-0000-0000E0790000}"/>
    <cellStyle name="Normal 3 2 2 4 5 3 2 2" xfId="7890" xr:uid="{00000000-0005-0000-0000-0000E1790000}"/>
    <cellStyle name="Normal 3 2 2 4 5 3 3" xfId="10358" xr:uid="{00000000-0005-0000-0000-0000E2790000}"/>
    <cellStyle name="Normal 3 2 2 4 5 3 4" xfId="4777" xr:uid="{00000000-0005-0000-0000-0000E3790000}"/>
    <cellStyle name="Normal 3 2 2 4 5 4" xfId="802" xr:uid="{00000000-0005-0000-0000-0000E4790000}"/>
    <cellStyle name="Normal 3 2 2 4 5 4 2" xfId="3786" xr:uid="{00000000-0005-0000-0000-0000E5790000}"/>
    <cellStyle name="Normal 3 2 2 4 5 4 2 2" xfId="7891" xr:uid="{00000000-0005-0000-0000-0000E6790000}"/>
    <cellStyle name="Normal 3 2 2 4 5 4 3" xfId="10359" xr:uid="{00000000-0005-0000-0000-0000E7790000}"/>
    <cellStyle name="Normal 3 2 2 4 5 4 4" xfId="4951" xr:uid="{00000000-0005-0000-0000-0000E8790000}"/>
    <cellStyle name="Normal 3 2 2 4 5 5" xfId="977" xr:uid="{00000000-0005-0000-0000-0000E9790000}"/>
    <cellStyle name="Normal 3 2 2 4 5 5 2" xfId="3961" xr:uid="{00000000-0005-0000-0000-0000EA790000}"/>
    <cellStyle name="Normal 3 2 2 4 5 5 2 2" xfId="7892" xr:uid="{00000000-0005-0000-0000-0000EB790000}"/>
    <cellStyle name="Normal 3 2 2 4 5 5 3" xfId="10360" xr:uid="{00000000-0005-0000-0000-0000EC790000}"/>
    <cellStyle name="Normal 3 2 2 4 5 5 4" xfId="5125" xr:uid="{00000000-0005-0000-0000-0000ED790000}"/>
    <cellStyle name="Normal 3 2 2 4 5 6" xfId="1153" xr:uid="{00000000-0005-0000-0000-0000EE790000}"/>
    <cellStyle name="Normal 3 2 2 4 5 6 2" xfId="7893" xr:uid="{00000000-0005-0000-0000-0000EF790000}"/>
    <cellStyle name="Normal 3 2 2 4 5 6 3" xfId="10361" xr:uid="{00000000-0005-0000-0000-0000F0790000}"/>
    <cellStyle name="Normal 3 2 2 4 5 6 4" xfId="5299" xr:uid="{00000000-0005-0000-0000-0000F1790000}"/>
    <cellStyle name="Normal 3 2 2 4 5 7" xfId="1327" xr:uid="{00000000-0005-0000-0000-0000F2790000}"/>
    <cellStyle name="Normal 3 2 2 4 5 7 2" xfId="7894" xr:uid="{00000000-0005-0000-0000-0000F3790000}"/>
    <cellStyle name="Normal 3 2 2 4 5 7 3" xfId="10362" xr:uid="{00000000-0005-0000-0000-0000F4790000}"/>
    <cellStyle name="Normal 3 2 2 4 5 7 4" xfId="5505" xr:uid="{00000000-0005-0000-0000-0000F5790000}"/>
    <cellStyle name="Normal 3 2 2 4 5 8" xfId="1501" xr:uid="{00000000-0005-0000-0000-0000F6790000}"/>
    <cellStyle name="Normal 3 2 2 4 5 8 2" xfId="7895" xr:uid="{00000000-0005-0000-0000-0000F7790000}"/>
    <cellStyle name="Normal 3 2 2 4 5 8 3" xfId="10363" xr:uid="{00000000-0005-0000-0000-0000F8790000}"/>
    <cellStyle name="Normal 3 2 2 4 5 8 4" xfId="5679" xr:uid="{00000000-0005-0000-0000-0000F9790000}"/>
    <cellStyle name="Normal 3 2 2 4 5 9" xfId="1675" xr:uid="{00000000-0005-0000-0000-0000FA790000}"/>
    <cellStyle name="Normal 3 2 2 4 5 9 2" xfId="7896" xr:uid="{00000000-0005-0000-0000-0000FB790000}"/>
    <cellStyle name="Normal 3 2 2 4 5 9 3" xfId="10364" xr:uid="{00000000-0005-0000-0000-0000FC790000}"/>
    <cellStyle name="Normal 3 2 2 4 5 9 4" xfId="5853" xr:uid="{00000000-0005-0000-0000-0000FD790000}"/>
    <cellStyle name="Normal 3 2 2 4 6" xfId="250" xr:uid="{00000000-0005-0000-0000-0000FE790000}"/>
    <cellStyle name="Normal 3 2 2 4 6 2" xfId="3253" xr:uid="{00000000-0005-0000-0000-0000FF790000}"/>
    <cellStyle name="Normal 3 2 2 4 6 2 2" xfId="7898" xr:uid="{00000000-0005-0000-0000-0000007A0000}"/>
    <cellStyle name="Normal 3 2 2 4 6 2 3" xfId="10366" xr:uid="{00000000-0005-0000-0000-0000017A0000}"/>
    <cellStyle name="Normal 3 2 2 4 6 2 4" xfId="5494" xr:uid="{00000000-0005-0000-0000-0000027A0000}"/>
    <cellStyle name="Normal 3 2 2 4 6 3" xfId="7897" xr:uid="{00000000-0005-0000-0000-0000037A0000}"/>
    <cellStyle name="Normal 3 2 2 4 6 4" xfId="10365" xr:uid="{00000000-0005-0000-0000-0000047A0000}"/>
    <cellStyle name="Normal 3 2 2 4 6 5" xfId="4549" xr:uid="{00000000-0005-0000-0000-0000057A0000}"/>
    <cellStyle name="Normal 3 2 2 4 7" xfId="443" xr:uid="{00000000-0005-0000-0000-0000067A0000}"/>
    <cellStyle name="Normal 3 2 2 4 7 2" xfId="3427" xr:uid="{00000000-0005-0000-0000-0000077A0000}"/>
    <cellStyle name="Normal 3 2 2 4 7 2 2" xfId="7899" xr:uid="{00000000-0005-0000-0000-0000087A0000}"/>
    <cellStyle name="Normal 3 2 2 4 7 3" xfId="10367" xr:uid="{00000000-0005-0000-0000-0000097A0000}"/>
    <cellStyle name="Normal 3 2 2 4 7 4" xfId="4766" xr:uid="{00000000-0005-0000-0000-00000A7A0000}"/>
    <cellStyle name="Normal 3 2 2 4 8" xfId="617" xr:uid="{00000000-0005-0000-0000-00000B7A0000}"/>
    <cellStyle name="Normal 3 2 2 4 8 2" xfId="3601" xr:uid="{00000000-0005-0000-0000-00000C7A0000}"/>
    <cellStyle name="Normal 3 2 2 4 8 2 2" xfId="7900" xr:uid="{00000000-0005-0000-0000-00000D7A0000}"/>
    <cellStyle name="Normal 3 2 2 4 8 3" xfId="10368" xr:uid="{00000000-0005-0000-0000-00000E7A0000}"/>
    <cellStyle name="Normal 3 2 2 4 8 4" xfId="4940" xr:uid="{00000000-0005-0000-0000-00000F7A0000}"/>
    <cellStyle name="Normal 3 2 2 4 9" xfId="791" xr:uid="{00000000-0005-0000-0000-0000107A0000}"/>
    <cellStyle name="Normal 3 2 2 4 9 2" xfId="3775" xr:uid="{00000000-0005-0000-0000-0000117A0000}"/>
    <cellStyle name="Normal 3 2 2 4 9 2 2" xfId="7901" xr:uid="{00000000-0005-0000-0000-0000127A0000}"/>
    <cellStyle name="Normal 3 2 2 4 9 3" xfId="10369" xr:uid="{00000000-0005-0000-0000-0000137A0000}"/>
    <cellStyle name="Normal 3 2 2 4 9 4" xfId="5114" xr:uid="{00000000-0005-0000-0000-0000147A0000}"/>
    <cellStyle name="Normal 3 2 2 5" xfId="113" xr:uid="{00000000-0005-0000-0000-0000157A0000}"/>
    <cellStyle name="Normal 3 2 2 5 10" xfId="1328" xr:uid="{00000000-0005-0000-0000-0000167A0000}"/>
    <cellStyle name="Normal 3 2 2 5 10 2" xfId="7903" xr:uid="{00000000-0005-0000-0000-0000177A0000}"/>
    <cellStyle name="Normal 3 2 2 5 10 3" xfId="10371" xr:uid="{00000000-0005-0000-0000-0000187A0000}"/>
    <cellStyle name="Normal 3 2 2 5 10 4" xfId="5680" xr:uid="{00000000-0005-0000-0000-0000197A0000}"/>
    <cellStyle name="Normal 3 2 2 5 11" xfId="1502" xr:uid="{00000000-0005-0000-0000-00001A7A0000}"/>
    <cellStyle name="Normal 3 2 2 5 11 2" xfId="7904" xr:uid="{00000000-0005-0000-0000-00001B7A0000}"/>
    <cellStyle name="Normal 3 2 2 5 11 3" xfId="10372" xr:uid="{00000000-0005-0000-0000-00001C7A0000}"/>
    <cellStyle name="Normal 3 2 2 5 11 4" xfId="5854" xr:uid="{00000000-0005-0000-0000-00001D7A0000}"/>
    <cellStyle name="Normal 3 2 2 5 12" xfId="1676" xr:uid="{00000000-0005-0000-0000-00001E7A0000}"/>
    <cellStyle name="Normal 3 2 2 5 12 2" xfId="7905" xr:uid="{00000000-0005-0000-0000-00001F7A0000}"/>
    <cellStyle name="Normal 3 2 2 5 12 3" xfId="10373" xr:uid="{00000000-0005-0000-0000-0000207A0000}"/>
    <cellStyle name="Normal 3 2 2 5 12 4" xfId="6028" xr:uid="{00000000-0005-0000-0000-0000217A0000}"/>
    <cellStyle name="Normal 3 2 2 5 13" xfId="1850" xr:uid="{00000000-0005-0000-0000-0000227A0000}"/>
    <cellStyle name="Normal 3 2 2 5 13 2" xfId="7906" xr:uid="{00000000-0005-0000-0000-0000237A0000}"/>
    <cellStyle name="Normal 3 2 2 5 13 3" xfId="10374" xr:uid="{00000000-0005-0000-0000-0000247A0000}"/>
    <cellStyle name="Normal 3 2 2 5 13 4" xfId="6202" xr:uid="{00000000-0005-0000-0000-0000257A0000}"/>
    <cellStyle name="Normal 3 2 2 5 14" xfId="2024" xr:uid="{00000000-0005-0000-0000-0000267A0000}"/>
    <cellStyle name="Normal 3 2 2 5 14 2" xfId="7907" xr:uid="{00000000-0005-0000-0000-0000277A0000}"/>
    <cellStyle name="Normal 3 2 2 5 14 3" xfId="10375" xr:uid="{00000000-0005-0000-0000-0000287A0000}"/>
    <cellStyle name="Normal 3 2 2 5 14 4" xfId="6376" xr:uid="{00000000-0005-0000-0000-0000297A0000}"/>
    <cellStyle name="Normal 3 2 2 5 15" xfId="2200" xr:uid="{00000000-0005-0000-0000-00002A7A0000}"/>
    <cellStyle name="Normal 3 2 2 5 15 2" xfId="7908" xr:uid="{00000000-0005-0000-0000-00002B7A0000}"/>
    <cellStyle name="Normal 3 2 2 5 15 3" xfId="10376" xr:uid="{00000000-0005-0000-0000-00002C7A0000}"/>
    <cellStyle name="Normal 3 2 2 5 15 4" xfId="6554" xr:uid="{00000000-0005-0000-0000-00002D7A0000}"/>
    <cellStyle name="Normal 3 2 2 5 16" xfId="2374" xr:uid="{00000000-0005-0000-0000-00002E7A0000}"/>
    <cellStyle name="Normal 3 2 2 5 16 2" xfId="7909" xr:uid="{00000000-0005-0000-0000-00002F7A0000}"/>
    <cellStyle name="Normal 3 2 2 5 16 3" xfId="10377" xr:uid="{00000000-0005-0000-0000-0000307A0000}"/>
    <cellStyle name="Normal 3 2 2 5 16 4" xfId="6728" xr:uid="{00000000-0005-0000-0000-0000317A0000}"/>
    <cellStyle name="Normal 3 2 2 5 17" xfId="2546" xr:uid="{00000000-0005-0000-0000-0000327A0000}"/>
    <cellStyle name="Normal 3 2 2 5 17 2" xfId="7902" xr:uid="{00000000-0005-0000-0000-0000337A0000}"/>
    <cellStyle name="Normal 3 2 2 5 18" xfId="2716" xr:uid="{00000000-0005-0000-0000-0000347A0000}"/>
    <cellStyle name="Normal 3 2 2 5 18 2" xfId="10370" xr:uid="{00000000-0005-0000-0000-0000357A0000}"/>
    <cellStyle name="Normal 3 2 2 5 19" xfId="2886" xr:uid="{00000000-0005-0000-0000-0000367A0000}"/>
    <cellStyle name="Normal 3 2 2 5 19 2" xfId="11840" xr:uid="{00000000-0005-0000-0000-0000377A0000}"/>
    <cellStyle name="Normal 3 2 2 5 2" xfId="263" xr:uid="{00000000-0005-0000-0000-0000387A0000}"/>
    <cellStyle name="Normal 3 2 2 5 2 10" xfId="1677" xr:uid="{00000000-0005-0000-0000-0000397A0000}"/>
    <cellStyle name="Normal 3 2 2 5 2 10 2" xfId="7911" xr:uid="{00000000-0005-0000-0000-00003A7A0000}"/>
    <cellStyle name="Normal 3 2 2 5 2 10 3" xfId="10379" xr:uid="{00000000-0005-0000-0000-00003B7A0000}"/>
    <cellStyle name="Normal 3 2 2 5 2 10 4" xfId="5855" xr:uid="{00000000-0005-0000-0000-00003C7A0000}"/>
    <cellStyle name="Normal 3 2 2 5 2 11" xfId="1851" xr:uid="{00000000-0005-0000-0000-00003D7A0000}"/>
    <cellStyle name="Normal 3 2 2 5 2 11 2" xfId="7912" xr:uid="{00000000-0005-0000-0000-00003E7A0000}"/>
    <cellStyle name="Normal 3 2 2 5 2 11 3" xfId="10380" xr:uid="{00000000-0005-0000-0000-00003F7A0000}"/>
    <cellStyle name="Normal 3 2 2 5 2 11 4" xfId="6029" xr:uid="{00000000-0005-0000-0000-0000407A0000}"/>
    <cellStyle name="Normal 3 2 2 5 2 12" xfId="2025" xr:uid="{00000000-0005-0000-0000-0000417A0000}"/>
    <cellStyle name="Normal 3 2 2 5 2 12 2" xfId="7913" xr:uid="{00000000-0005-0000-0000-0000427A0000}"/>
    <cellStyle name="Normal 3 2 2 5 2 12 3" xfId="10381" xr:uid="{00000000-0005-0000-0000-0000437A0000}"/>
    <cellStyle name="Normal 3 2 2 5 2 12 4" xfId="6203" xr:uid="{00000000-0005-0000-0000-0000447A0000}"/>
    <cellStyle name="Normal 3 2 2 5 2 13" xfId="2201" xr:uid="{00000000-0005-0000-0000-0000457A0000}"/>
    <cellStyle name="Normal 3 2 2 5 2 13 2" xfId="7914" xr:uid="{00000000-0005-0000-0000-0000467A0000}"/>
    <cellStyle name="Normal 3 2 2 5 2 13 3" xfId="10382" xr:uid="{00000000-0005-0000-0000-0000477A0000}"/>
    <cellStyle name="Normal 3 2 2 5 2 13 4" xfId="6377" xr:uid="{00000000-0005-0000-0000-0000487A0000}"/>
    <cellStyle name="Normal 3 2 2 5 2 14" xfId="2375" xr:uid="{00000000-0005-0000-0000-0000497A0000}"/>
    <cellStyle name="Normal 3 2 2 5 2 14 2" xfId="7915" xr:uid="{00000000-0005-0000-0000-00004A7A0000}"/>
    <cellStyle name="Normal 3 2 2 5 2 14 3" xfId="10383" xr:uid="{00000000-0005-0000-0000-00004B7A0000}"/>
    <cellStyle name="Normal 3 2 2 5 2 14 4" xfId="6555" xr:uid="{00000000-0005-0000-0000-00004C7A0000}"/>
    <cellStyle name="Normal 3 2 2 5 2 15" xfId="2547" xr:uid="{00000000-0005-0000-0000-00004D7A0000}"/>
    <cellStyle name="Normal 3 2 2 5 2 15 2" xfId="7916" xr:uid="{00000000-0005-0000-0000-00004E7A0000}"/>
    <cellStyle name="Normal 3 2 2 5 2 15 3" xfId="10384" xr:uid="{00000000-0005-0000-0000-00004F7A0000}"/>
    <cellStyle name="Normal 3 2 2 5 2 15 4" xfId="6729" xr:uid="{00000000-0005-0000-0000-0000507A0000}"/>
    <cellStyle name="Normal 3 2 2 5 2 16" xfId="2717" xr:uid="{00000000-0005-0000-0000-0000517A0000}"/>
    <cellStyle name="Normal 3 2 2 5 2 16 2" xfId="7910" xr:uid="{00000000-0005-0000-0000-0000527A0000}"/>
    <cellStyle name="Normal 3 2 2 5 2 17" xfId="2887" xr:uid="{00000000-0005-0000-0000-0000537A0000}"/>
    <cellStyle name="Normal 3 2 2 5 2 17 2" xfId="10378" xr:uid="{00000000-0005-0000-0000-0000547A0000}"/>
    <cellStyle name="Normal 3 2 2 5 2 18" xfId="3058" xr:uid="{00000000-0005-0000-0000-0000557A0000}"/>
    <cellStyle name="Normal 3 2 2 5 2 18 2" xfId="11841" xr:uid="{00000000-0005-0000-0000-0000567A0000}"/>
    <cellStyle name="Normal 3 2 2 5 2 19" xfId="3266" xr:uid="{00000000-0005-0000-0000-0000577A0000}"/>
    <cellStyle name="Normal 3 2 2 5 2 2" xfId="264" xr:uid="{00000000-0005-0000-0000-0000587A0000}"/>
    <cellStyle name="Normal 3 2 2 5 2 2 10" xfId="1852" xr:uid="{00000000-0005-0000-0000-0000597A0000}"/>
    <cellStyle name="Normal 3 2 2 5 2 2 10 2" xfId="7918" xr:uid="{00000000-0005-0000-0000-00005A7A0000}"/>
    <cellStyle name="Normal 3 2 2 5 2 2 10 3" xfId="10386" xr:uid="{00000000-0005-0000-0000-00005B7A0000}"/>
    <cellStyle name="Normal 3 2 2 5 2 2 10 4" xfId="6030" xr:uid="{00000000-0005-0000-0000-00005C7A0000}"/>
    <cellStyle name="Normal 3 2 2 5 2 2 11" xfId="2026" xr:uid="{00000000-0005-0000-0000-00005D7A0000}"/>
    <cellStyle name="Normal 3 2 2 5 2 2 11 2" xfId="7919" xr:uid="{00000000-0005-0000-0000-00005E7A0000}"/>
    <cellStyle name="Normal 3 2 2 5 2 2 11 3" xfId="10387" xr:uid="{00000000-0005-0000-0000-00005F7A0000}"/>
    <cellStyle name="Normal 3 2 2 5 2 2 11 4" xfId="6204" xr:uid="{00000000-0005-0000-0000-0000607A0000}"/>
    <cellStyle name="Normal 3 2 2 5 2 2 12" xfId="2202" xr:uid="{00000000-0005-0000-0000-0000617A0000}"/>
    <cellStyle name="Normal 3 2 2 5 2 2 12 2" xfId="7920" xr:uid="{00000000-0005-0000-0000-0000627A0000}"/>
    <cellStyle name="Normal 3 2 2 5 2 2 12 3" xfId="10388" xr:uid="{00000000-0005-0000-0000-0000637A0000}"/>
    <cellStyle name="Normal 3 2 2 5 2 2 12 4" xfId="6378" xr:uid="{00000000-0005-0000-0000-0000647A0000}"/>
    <cellStyle name="Normal 3 2 2 5 2 2 13" xfId="2376" xr:uid="{00000000-0005-0000-0000-0000657A0000}"/>
    <cellStyle name="Normal 3 2 2 5 2 2 13 2" xfId="7921" xr:uid="{00000000-0005-0000-0000-0000667A0000}"/>
    <cellStyle name="Normal 3 2 2 5 2 2 13 3" xfId="10389" xr:uid="{00000000-0005-0000-0000-0000677A0000}"/>
    <cellStyle name="Normal 3 2 2 5 2 2 13 4" xfId="6556" xr:uid="{00000000-0005-0000-0000-0000687A0000}"/>
    <cellStyle name="Normal 3 2 2 5 2 2 14" xfId="2548" xr:uid="{00000000-0005-0000-0000-0000697A0000}"/>
    <cellStyle name="Normal 3 2 2 5 2 2 14 2" xfId="7922" xr:uid="{00000000-0005-0000-0000-00006A7A0000}"/>
    <cellStyle name="Normal 3 2 2 5 2 2 14 3" xfId="10390" xr:uid="{00000000-0005-0000-0000-00006B7A0000}"/>
    <cellStyle name="Normal 3 2 2 5 2 2 14 4" xfId="6730" xr:uid="{00000000-0005-0000-0000-00006C7A0000}"/>
    <cellStyle name="Normal 3 2 2 5 2 2 15" xfId="2718" xr:uid="{00000000-0005-0000-0000-00006D7A0000}"/>
    <cellStyle name="Normal 3 2 2 5 2 2 15 2" xfId="7917" xr:uid="{00000000-0005-0000-0000-00006E7A0000}"/>
    <cellStyle name="Normal 3 2 2 5 2 2 16" xfId="2888" xr:uid="{00000000-0005-0000-0000-00006F7A0000}"/>
    <cellStyle name="Normal 3 2 2 5 2 2 16 2" xfId="10385" xr:uid="{00000000-0005-0000-0000-0000707A0000}"/>
    <cellStyle name="Normal 3 2 2 5 2 2 17" xfId="3059" xr:uid="{00000000-0005-0000-0000-0000717A0000}"/>
    <cellStyle name="Normal 3 2 2 5 2 2 17 2" xfId="11842" xr:uid="{00000000-0005-0000-0000-0000727A0000}"/>
    <cellStyle name="Normal 3 2 2 5 2 2 18" xfId="3267" xr:uid="{00000000-0005-0000-0000-0000737A0000}"/>
    <cellStyle name="Normal 3 2 2 5 2 2 19" xfId="4136" xr:uid="{00000000-0005-0000-0000-0000747A0000}"/>
    <cellStyle name="Normal 3 2 2 5 2 2 2" xfId="457" xr:uid="{00000000-0005-0000-0000-0000757A0000}"/>
    <cellStyle name="Normal 3 2 2 5 2 2 2 2" xfId="3441" xr:uid="{00000000-0005-0000-0000-0000767A0000}"/>
    <cellStyle name="Normal 3 2 2 5 2 2 2 2 2" xfId="7923" xr:uid="{00000000-0005-0000-0000-0000777A0000}"/>
    <cellStyle name="Normal 3 2 2 5 2 2 2 3" xfId="10391" xr:uid="{00000000-0005-0000-0000-0000787A0000}"/>
    <cellStyle name="Normal 3 2 2 5 2 2 2 4" xfId="4563" xr:uid="{00000000-0005-0000-0000-0000797A0000}"/>
    <cellStyle name="Normal 3 2 2 5 2 2 20" xfId="4308" xr:uid="{00000000-0005-0000-0000-00007A7A0000}"/>
    <cellStyle name="Normal 3 2 2 5 2 2 3" xfId="631" xr:uid="{00000000-0005-0000-0000-00007B7A0000}"/>
    <cellStyle name="Normal 3 2 2 5 2 2 3 2" xfId="3615" xr:uid="{00000000-0005-0000-0000-00007C7A0000}"/>
    <cellStyle name="Normal 3 2 2 5 2 2 3 2 2" xfId="7924" xr:uid="{00000000-0005-0000-0000-00007D7A0000}"/>
    <cellStyle name="Normal 3 2 2 5 2 2 3 3" xfId="10392" xr:uid="{00000000-0005-0000-0000-00007E7A0000}"/>
    <cellStyle name="Normal 3 2 2 5 2 2 3 4" xfId="4780" xr:uid="{00000000-0005-0000-0000-00007F7A0000}"/>
    <cellStyle name="Normal 3 2 2 5 2 2 4" xfId="805" xr:uid="{00000000-0005-0000-0000-0000807A0000}"/>
    <cellStyle name="Normal 3 2 2 5 2 2 4 2" xfId="3789" xr:uid="{00000000-0005-0000-0000-0000817A0000}"/>
    <cellStyle name="Normal 3 2 2 5 2 2 4 2 2" xfId="7925" xr:uid="{00000000-0005-0000-0000-0000827A0000}"/>
    <cellStyle name="Normal 3 2 2 5 2 2 4 3" xfId="10393" xr:uid="{00000000-0005-0000-0000-0000837A0000}"/>
    <cellStyle name="Normal 3 2 2 5 2 2 4 4" xfId="4954" xr:uid="{00000000-0005-0000-0000-0000847A0000}"/>
    <cellStyle name="Normal 3 2 2 5 2 2 5" xfId="980" xr:uid="{00000000-0005-0000-0000-0000857A0000}"/>
    <cellStyle name="Normal 3 2 2 5 2 2 5 2" xfId="3964" xr:uid="{00000000-0005-0000-0000-0000867A0000}"/>
    <cellStyle name="Normal 3 2 2 5 2 2 5 2 2" xfId="7926" xr:uid="{00000000-0005-0000-0000-0000877A0000}"/>
    <cellStyle name="Normal 3 2 2 5 2 2 5 3" xfId="10394" xr:uid="{00000000-0005-0000-0000-0000887A0000}"/>
    <cellStyle name="Normal 3 2 2 5 2 2 5 4" xfId="5128" xr:uid="{00000000-0005-0000-0000-0000897A0000}"/>
    <cellStyle name="Normal 3 2 2 5 2 2 6" xfId="1156" xr:uid="{00000000-0005-0000-0000-00008A7A0000}"/>
    <cellStyle name="Normal 3 2 2 5 2 2 6 2" xfId="7927" xr:uid="{00000000-0005-0000-0000-00008B7A0000}"/>
    <cellStyle name="Normal 3 2 2 5 2 2 6 3" xfId="10395" xr:uid="{00000000-0005-0000-0000-00008C7A0000}"/>
    <cellStyle name="Normal 3 2 2 5 2 2 6 4" xfId="5302" xr:uid="{00000000-0005-0000-0000-00008D7A0000}"/>
    <cellStyle name="Normal 3 2 2 5 2 2 7" xfId="1330" xr:uid="{00000000-0005-0000-0000-00008E7A0000}"/>
    <cellStyle name="Normal 3 2 2 5 2 2 7 2" xfId="7928" xr:uid="{00000000-0005-0000-0000-00008F7A0000}"/>
    <cellStyle name="Normal 3 2 2 5 2 2 7 3" xfId="10396" xr:uid="{00000000-0005-0000-0000-0000907A0000}"/>
    <cellStyle name="Normal 3 2 2 5 2 2 7 4" xfId="5508" xr:uid="{00000000-0005-0000-0000-0000917A0000}"/>
    <cellStyle name="Normal 3 2 2 5 2 2 8" xfId="1504" xr:uid="{00000000-0005-0000-0000-0000927A0000}"/>
    <cellStyle name="Normal 3 2 2 5 2 2 8 2" xfId="7929" xr:uid="{00000000-0005-0000-0000-0000937A0000}"/>
    <cellStyle name="Normal 3 2 2 5 2 2 8 3" xfId="10397" xr:uid="{00000000-0005-0000-0000-0000947A0000}"/>
    <cellStyle name="Normal 3 2 2 5 2 2 8 4" xfId="5682" xr:uid="{00000000-0005-0000-0000-0000957A0000}"/>
    <cellStyle name="Normal 3 2 2 5 2 2 9" xfId="1678" xr:uid="{00000000-0005-0000-0000-0000967A0000}"/>
    <cellStyle name="Normal 3 2 2 5 2 2 9 2" xfId="7930" xr:uid="{00000000-0005-0000-0000-0000977A0000}"/>
    <cellStyle name="Normal 3 2 2 5 2 2 9 3" xfId="10398" xr:uid="{00000000-0005-0000-0000-0000987A0000}"/>
    <cellStyle name="Normal 3 2 2 5 2 2 9 4" xfId="5856" xr:uid="{00000000-0005-0000-0000-0000997A0000}"/>
    <cellStyle name="Normal 3 2 2 5 2 20" xfId="4135" xr:uid="{00000000-0005-0000-0000-00009A7A0000}"/>
    <cellStyle name="Normal 3 2 2 5 2 21" xfId="4307" xr:uid="{00000000-0005-0000-0000-00009B7A0000}"/>
    <cellStyle name="Normal 3 2 2 5 2 3" xfId="456" xr:uid="{00000000-0005-0000-0000-00009C7A0000}"/>
    <cellStyle name="Normal 3 2 2 5 2 3 2" xfId="3440" xr:uid="{00000000-0005-0000-0000-00009D7A0000}"/>
    <cellStyle name="Normal 3 2 2 5 2 3 2 2" xfId="7931" xr:uid="{00000000-0005-0000-0000-00009E7A0000}"/>
    <cellStyle name="Normal 3 2 2 5 2 3 3" xfId="10399" xr:uid="{00000000-0005-0000-0000-00009F7A0000}"/>
    <cellStyle name="Normal 3 2 2 5 2 3 4" xfId="4562" xr:uid="{00000000-0005-0000-0000-0000A07A0000}"/>
    <cellStyle name="Normal 3 2 2 5 2 4" xfId="630" xr:uid="{00000000-0005-0000-0000-0000A17A0000}"/>
    <cellStyle name="Normal 3 2 2 5 2 4 2" xfId="3614" xr:uid="{00000000-0005-0000-0000-0000A27A0000}"/>
    <cellStyle name="Normal 3 2 2 5 2 4 2 2" xfId="7932" xr:uid="{00000000-0005-0000-0000-0000A37A0000}"/>
    <cellStyle name="Normal 3 2 2 5 2 4 3" xfId="10400" xr:uid="{00000000-0005-0000-0000-0000A47A0000}"/>
    <cellStyle name="Normal 3 2 2 5 2 4 4" xfId="4779" xr:uid="{00000000-0005-0000-0000-0000A57A0000}"/>
    <cellStyle name="Normal 3 2 2 5 2 5" xfId="804" xr:uid="{00000000-0005-0000-0000-0000A67A0000}"/>
    <cellStyle name="Normal 3 2 2 5 2 5 2" xfId="3788" xr:uid="{00000000-0005-0000-0000-0000A77A0000}"/>
    <cellStyle name="Normal 3 2 2 5 2 5 2 2" xfId="7933" xr:uid="{00000000-0005-0000-0000-0000A87A0000}"/>
    <cellStyle name="Normal 3 2 2 5 2 5 3" xfId="10401" xr:uid="{00000000-0005-0000-0000-0000A97A0000}"/>
    <cellStyle name="Normal 3 2 2 5 2 5 4" xfId="4953" xr:uid="{00000000-0005-0000-0000-0000AA7A0000}"/>
    <cellStyle name="Normal 3 2 2 5 2 6" xfId="979" xr:uid="{00000000-0005-0000-0000-0000AB7A0000}"/>
    <cellStyle name="Normal 3 2 2 5 2 6 2" xfId="3963" xr:uid="{00000000-0005-0000-0000-0000AC7A0000}"/>
    <cellStyle name="Normal 3 2 2 5 2 6 2 2" xfId="7934" xr:uid="{00000000-0005-0000-0000-0000AD7A0000}"/>
    <cellStyle name="Normal 3 2 2 5 2 6 3" xfId="10402" xr:uid="{00000000-0005-0000-0000-0000AE7A0000}"/>
    <cellStyle name="Normal 3 2 2 5 2 6 4" xfId="5127" xr:uid="{00000000-0005-0000-0000-0000AF7A0000}"/>
    <cellStyle name="Normal 3 2 2 5 2 7" xfId="1155" xr:uid="{00000000-0005-0000-0000-0000B07A0000}"/>
    <cellStyle name="Normal 3 2 2 5 2 7 2" xfId="7935" xr:uid="{00000000-0005-0000-0000-0000B17A0000}"/>
    <cellStyle name="Normal 3 2 2 5 2 7 3" xfId="10403" xr:uid="{00000000-0005-0000-0000-0000B27A0000}"/>
    <cellStyle name="Normal 3 2 2 5 2 7 4" xfId="5301" xr:uid="{00000000-0005-0000-0000-0000B37A0000}"/>
    <cellStyle name="Normal 3 2 2 5 2 8" xfId="1329" xr:uid="{00000000-0005-0000-0000-0000B47A0000}"/>
    <cellStyle name="Normal 3 2 2 5 2 8 2" xfId="7936" xr:uid="{00000000-0005-0000-0000-0000B57A0000}"/>
    <cellStyle name="Normal 3 2 2 5 2 8 3" xfId="10404" xr:uid="{00000000-0005-0000-0000-0000B67A0000}"/>
    <cellStyle name="Normal 3 2 2 5 2 8 4" xfId="5507" xr:uid="{00000000-0005-0000-0000-0000B77A0000}"/>
    <cellStyle name="Normal 3 2 2 5 2 9" xfId="1503" xr:uid="{00000000-0005-0000-0000-0000B87A0000}"/>
    <cellStyle name="Normal 3 2 2 5 2 9 2" xfId="7937" xr:uid="{00000000-0005-0000-0000-0000B97A0000}"/>
    <cellStyle name="Normal 3 2 2 5 2 9 3" xfId="10405" xr:uid="{00000000-0005-0000-0000-0000BA7A0000}"/>
    <cellStyle name="Normal 3 2 2 5 2 9 4" xfId="5681" xr:uid="{00000000-0005-0000-0000-0000BB7A0000}"/>
    <cellStyle name="Normal 3 2 2 5 20" xfId="3057" xr:uid="{00000000-0005-0000-0000-0000BC7A0000}"/>
    <cellStyle name="Normal 3 2 2 5 21" xfId="3170" xr:uid="{00000000-0005-0000-0000-0000BD7A0000}"/>
    <cellStyle name="Normal 3 2 2 5 22" xfId="4134" xr:uid="{00000000-0005-0000-0000-0000BE7A0000}"/>
    <cellStyle name="Normal 3 2 2 5 23" xfId="4306" xr:uid="{00000000-0005-0000-0000-0000BF7A0000}"/>
    <cellStyle name="Normal 3 2 2 5 3" xfId="265" xr:uid="{00000000-0005-0000-0000-0000C07A0000}"/>
    <cellStyle name="Normal 3 2 2 5 3 10" xfId="1853" xr:uid="{00000000-0005-0000-0000-0000C17A0000}"/>
    <cellStyle name="Normal 3 2 2 5 3 10 2" xfId="7939" xr:uid="{00000000-0005-0000-0000-0000C27A0000}"/>
    <cellStyle name="Normal 3 2 2 5 3 10 3" xfId="10407" xr:uid="{00000000-0005-0000-0000-0000C37A0000}"/>
    <cellStyle name="Normal 3 2 2 5 3 10 4" xfId="6031" xr:uid="{00000000-0005-0000-0000-0000C47A0000}"/>
    <cellStyle name="Normal 3 2 2 5 3 11" xfId="2027" xr:uid="{00000000-0005-0000-0000-0000C57A0000}"/>
    <cellStyle name="Normal 3 2 2 5 3 11 2" xfId="7940" xr:uid="{00000000-0005-0000-0000-0000C67A0000}"/>
    <cellStyle name="Normal 3 2 2 5 3 11 3" xfId="10408" xr:uid="{00000000-0005-0000-0000-0000C77A0000}"/>
    <cellStyle name="Normal 3 2 2 5 3 11 4" xfId="6205" xr:uid="{00000000-0005-0000-0000-0000C87A0000}"/>
    <cellStyle name="Normal 3 2 2 5 3 12" xfId="2203" xr:uid="{00000000-0005-0000-0000-0000C97A0000}"/>
    <cellStyle name="Normal 3 2 2 5 3 12 2" xfId="7941" xr:uid="{00000000-0005-0000-0000-0000CA7A0000}"/>
    <cellStyle name="Normal 3 2 2 5 3 12 3" xfId="10409" xr:uid="{00000000-0005-0000-0000-0000CB7A0000}"/>
    <cellStyle name="Normal 3 2 2 5 3 12 4" xfId="6379" xr:uid="{00000000-0005-0000-0000-0000CC7A0000}"/>
    <cellStyle name="Normal 3 2 2 5 3 13" xfId="2377" xr:uid="{00000000-0005-0000-0000-0000CD7A0000}"/>
    <cellStyle name="Normal 3 2 2 5 3 13 2" xfId="7942" xr:uid="{00000000-0005-0000-0000-0000CE7A0000}"/>
    <cellStyle name="Normal 3 2 2 5 3 13 3" xfId="10410" xr:uid="{00000000-0005-0000-0000-0000CF7A0000}"/>
    <cellStyle name="Normal 3 2 2 5 3 13 4" xfId="6557" xr:uid="{00000000-0005-0000-0000-0000D07A0000}"/>
    <cellStyle name="Normal 3 2 2 5 3 14" xfId="2549" xr:uid="{00000000-0005-0000-0000-0000D17A0000}"/>
    <cellStyle name="Normal 3 2 2 5 3 14 2" xfId="7943" xr:uid="{00000000-0005-0000-0000-0000D27A0000}"/>
    <cellStyle name="Normal 3 2 2 5 3 14 3" xfId="10411" xr:uid="{00000000-0005-0000-0000-0000D37A0000}"/>
    <cellStyle name="Normal 3 2 2 5 3 14 4" xfId="6731" xr:uid="{00000000-0005-0000-0000-0000D47A0000}"/>
    <cellStyle name="Normal 3 2 2 5 3 15" xfId="2719" xr:uid="{00000000-0005-0000-0000-0000D57A0000}"/>
    <cellStyle name="Normal 3 2 2 5 3 15 2" xfId="7938" xr:uid="{00000000-0005-0000-0000-0000D67A0000}"/>
    <cellStyle name="Normal 3 2 2 5 3 16" xfId="2889" xr:uid="{00000000-0005-0000-0000-0000D77A0000}"/>
    <cellStyle name="Normal 3 2 2 5 3 16 2" xfId="10406" xr:uid="{00000000-0005-0000-0000-0000D87A0000}"/>
    <cellStyle name="Normal 3 2 2 5 3 17" xfId="3060" xr:uid="{00000000-0005-0000-0000-0000D97A0000}"/>
    <cellStyle name="Normal 3 2 2 5 3 17 2" xfId="11843" xr:uid="{00000000-0005-0000-0000-0000DA7A0000}"/>
    <cellStyle name="Normal 3 2 2 5 3 18" xfId="3268" xr:uid="{00000000-0005-0000-0000-0000DB7A0000}"/>
    <cellStyle name="Normal 3 2 2 5 3 19" xfId="4137" xr:uid="{00000000-0005-0000-0000-0000DC7A0000}"/>
    <cellStyle name="Normal 3 2 2 5 3 2" xfId="458" xr:uid="{00000000-0005-0000-0000-0000DD7A0000}"/>
    <cellStyle name="Normal 3 2 2 5 3 2 2" xfId="3442" xr:uid="{00000000-0005-0000-0000-0000DE7A0000}"/>
    <cellStyle name="Normal 3 2 2 5 3 2 2 2" xfId="7944" xr:uid="{00000000-0005-0000-0000-0000DF7A0000}"/>
    <cellStyle name="Normal 3 2 2 5 3 2 3" xfId="10412" xr:uid="{00000000-0005-0000-0000-0000E07A0000}"/>
    <cellStyle name="Normal 3 2 2 5 3 2 4" xfId="4564" xr:uid="{00000000-0005-0000-0000-0000E17A0000}"/>
    <cellStyle name="Normal 3 2 2 5 3 20" xfId="4309" xr:uid="{00000000-0005-0000-0000-0000E27A0000}"/>
    <cellStyle name="Normal 3 2 2 5 3 3" xfId="632" xr:uid="{00000000-0005-0000-0000-0000E37A0000}"/>
    <cellStyle name="Normal 3 2 2 5 3 3 2" xfId="3616" xr:uid="{00000000-0005-0000-0000-0000E47A0000}"/>
    <cellStyle name="Normal 3 2 2 5 3 3 2 2" xfId="7945" xr:uid="{00000000-0005-0000-0000-0000E57A0000}"/>
    <cellStyle name="Normal 3 2 2 5 3 3 3" xfId="10413" xr:uid="{00000000-0005-0000-0000-0000E67A0000}"/>
    <cellStyle name="Normal 3 2 2 5 3 3 4" xfId="4781" xr:uid="{00000000-0005-0000-0000-0000E77A0000}"/>
    <cellStyle name="Normal 3 2 2 5 3 4" xfId="806" xr:uid="{00000000-0005-0000-0000-0000E87A0000}"/>
    <cellStyle name="Normal 3 2 2 5 3 4 2" xfId="3790" xr:uid="{00000000-0005-0000-0000-0000E97A0000}"/>
    <cellStyle name="Normal 3 2 2 5 3 4 2 2" xfId="7946" xr:uid="{00000000-0005-0000-0000-0000EA7A0000}"/>
    <cellStyle name="Normal 3 2 2 5 3 4 3" xfId="10414" xr:uid="{00000000-0005-0000-0000-0000EB7A0000}"/>
    <cellStyle name="Normal 3 2 2 5 3 4 4" xfId="4955" xr:uid="{00000000-0005-0000-0000-0000EC7A0000}"/>
    <cellStyle name="Normal 3 2 2 5 3 5" xfId="981" xr:uid="{00000000-0005-0000-0000-0000ED7A0000}"/>
    <cellStyle name="Normal 3 2 2 5 3 5 2" xfId="3965" xr:uid="{00000000-0005-0000-0000-0000EE7A0000}"/>
    <cellStyle name="Normal 3 2 2 5 3 5 2 2" xfId="7947" xr:uid="{00000000-0005-0000-0000-0000EF7A0000}"/>
    <cellStyle name="Normal 3 2 2 5 3 5 3" xfId="10415" xr:uid="{00000000-0005-0000-0000-0000F07A0000}"/>
    <cellStyle name="Normal 3 2 2 5 3 5 4" xfId="5129" xr:uid="{00000000-0005-0000-0000-0000F17A0000}"/>
    <cellStyle name="Normal 3 2 2 5 3 6" xfId="1157" xr:uid="{00000000-0005-0000-0000-0000F27A0000}"/>
    <cellStyle name="Normal 3 2 2 5 3 6 2" xfId="7948" xr:uid="{00000000-0005-0000-0000-0000F37A0000}"/>
    <cellStyle name="Normal 3 2 2 5 3 6 3" xfId="10416" xr:uid="{00000000-0005-0000-0000-0000F47A0000}"/>
    <cellStyle name="Normal 3 2 2 5 3 6 4" xfId="5303" xr:uid="{00000000-0005-0000-0000-0000F57A0000}"/>
    <cellStyle name="Normal 3 2 2 5 3 7" xfId="1331" xr:uid="{00000000-0005-0000-0000-0000F67A0000}"/>
    <cellStyle name="Normal 3 2 2 5 3 7 2" xfId="7949" xr:uid="{00000000-0005-0000-0000-0000F77A0000}"/>
    <cellStyle name="Normal 3 2 2 5 3 7 3" xfId="10417" xr:uid="{00000000-0005-0000-0000-0000F87A0000}"/>
    <cellStyle name="Normal 3 2 2 5 3 7 4" xfId="5509" xr:uid="{00000000-0005-0000-0000-0000F97A0000}"/>
    <cellStyle name="Normal 3 2 2 5 3 8" xfId="1505" xr:uid="{00000000-0005-0000-0000-0000FA7A0000}"/>
    <cellStyle name="Normal 3 2 2 5 3 8 2" xfId="7950" xr:uid="{00000000-0005-0000-0000-0000FB7A0000}"/>
    <cellStyle name="Normal 3 2 2 5 3 8 3" xfId="10418" xr:uid="{00000000-0005-0000-0000-0000FC7A0000}"/>
    <cellStyle name="Normal 3 2 2 5 3 8 4" xfId="5683" xr:uid="{00000000-0005-0000-0000-0000FD7A0000}"/>
    <cellStyle name="Normal 3 2 2 5 3 9" xfId="1679" xr:uid="{00000000-0005-0000-0000-0000FE7A0000}"/>
    <cellStyle name="Normal 3 2 2 5 3 9 2" xfId="7951" xr:uid="{00000000-0005-0000-0000-0000FF7A0000}"/>
    <cellStyle name="Normal 3 2 2 5 3 9 3" xfId="10419" xr:uid="{00000000-0005-0000-0000-0000007B0000}"/>
    <cellStyle name="Normal 3 2 2 5 3 9 4" xfId="5857" xr:uid="{00000000-0005-0000-0000-0000017B0000}"/>
    <cellStyle name="Normal 3 2 2 5 4" xfId="262" xr:uid="{00000000-0005-0000-0000-0000027B0000}"/>
    <cellStyle name="Normal 3 2 2 5 4 2" xfId="3265" xr:uid="{00000000-0005-0000-0000-0000037B0000}"/>
    <cellStyle name="Normal 3 2 2 5 4 2 2" xfId="7953" xr:uid="{00000000-0005-0000-0000-0000047B0000}"/>
    <cellStyle name="Normal 3 2 2 5 4 2 3" xfId="10421" xr:uid="{00000000-0005-0000-0000-0000057B0000}"/>
    <cellStyle name="Normal 3 2 2 5 4 2 4" xfId="5506" xr:uid="{00000000-0005-0000-0000-0000067B0000}"/>
    <cellStyle name="Normal 3 2 2 5 4 3" xfId="7952" xr:uid="{00000000-0005-0000-0000-0000077B0000}"/>
    <cellStyle name="Normal 3 2 2 5 4 4" xfId="10420" xr:uid="{00000000-0005-0000-0000-0000087B0000}"/>
    <cellStyle name="Normal 3 2 2 5 4 5" xfId="4561" xr:uid="{00000000-0005-0000-0000-0000097B0000}"/>
    <cellStyle name="Normal 3 2 2 5 5" xfId="455" xr:uid="{00000000-0005-0000-0000-00000A7B0000}"/>
    <cellStyle name="Normal 3 2 2 5 5 2" xfId="3439" xr:uid="{00000000-0005-0000-0000-00000B7B0000}"/>
    <cellStyle name="Normal 3 2 2 5 5 2 2" xfId="7954" xr:uid="{00000000-0005-0000-0000-00000C7B0000}"/>
    <cellStyle name="Normal 3 2 2 5 5 3" xfId="10422" xr:uid="{00000000-0005-0000-0000-00000D7B0000}"/>
    <cellStyle name="Normal 3 2 2 5 5 4" xfId="4778" xr:uid="{00000000-0005-0000-0000-00000E7B0000}"/>
    <cellStyle name="Normal 3 2 2 5 6" xfId="629" xr:uid="{00000000-0005-0000-0000-00000F7B0000}"/>
    <cellStyle name="Normal 3 2 2 5 6 2" xfId="3613" xr:uid="{00000000-0005-0000-0000-0000107B0000}"/>
    <cellStyle name="Normal 3 2 2 5 6 2 2" xfId="7955" xr:uid="{00000000-0005-0000-0000-0000117B0000}"/>
    <cellStyle name="Normal 3 2 2 5 6 3" xfId="10423" xr:uid="{00000000-0005-0000-0000-0000127B0000}"/>
    <cellStyle name="Normal 3 2 2 5 6 4" xfId="4952" xr:uid="{00000000-0005-0000-0000-0000137B0000}"/>
    <cellStyle name="Normal 3 2 2 5 7" xfId="803" xr:uid="{00000000-0005-0000-0000-0000147B0000}"/>
    <cellStyle name="Normal 3 2 2 5 7 2" xfId="3787" xr:uid="{00000000-0005-0000-0000-0000157B0000}"/>
    <cellStyle name="Normal 3 2 2 5 7 2 2" xfId="7956" xr:uid="{00000000-0005-0000-0000-0000167B0000}"/>
    <cellStyle name="Normal 3 2 2 5 7 3" xfId="10424" xr:uid="{00000000-0005-0000-0000-0000177B0000}"/>
    <cellStyle name="Normal 3 2 2 5 7 4" xfId="5126" xr:uid="{00000000-0005-0000-0000-0000187B0000}"/>
    <cellStyle name="Normal 3 2 2 5 8" xfId="978" xr:uid="{00000000-0005-0000-0000-0000197B0000}"/>
    <cellStyle name="Normal 3 2 2 5 8 2" xfId="3962" xr:uid="{00000000-0005-0000-0000-00001A7B0000}"/>
    <cellStyle name="Normal 3 2 2 5 8 2 2" xfId="7957" xr:uid="{00000000-0005-0000-0000-00001B7B0000}"/>
    <cellStyle name="Normal 3 2 2 5 8 3" xfId="10425" xr:uid="{00000000-0005-0000-0000-00001C7B0000}"/>
    <cellStyle name="Normal 3 2 2 5 8 4" xfId="5300" xr:uid="{00000000-0005-0000-0000-00001D7B0000}"/>
    <cellStyle name="Normal 3 2 2 5 9" xfId="1154" xr:uid="{00000000-0005-0000-0000-00001E7B0000}"/>
    <cellStyle name="Normal 3 2 2 5 9 2" xfId="7958" xr:uid="{00000000-0005-0000-0000-00001F7B0000}"/>
    <cellStyle name="Normal 3 2 2 5 9 3" xfId="10426" xr:uid="{00000000-0005-0000-0000-0000207B0000}"/>
    <cellStyle name="Normal 3 2 2 5 9 4" xfId="5415" xr:uid="{00000000-0005-0000-0000-0000217B0000}"/>
    <cellStyle name="Normal 3 2 2 6" xfId="266" xr:uid="{00000000-0005-0000-0000-0000227B0000}"/>
    <cellStyle name="Normal 3 2 2 6 10" xfId="1506" xr:uid="{00000000-0005-0000-0000-0000237B0000}"/>
    <cellStyle name="Normal 3 2 2 6 10 2" xfId="7960" xr:uid="{00000000-0005-0000-0000-0000247B0000}"/>
    <cellStyle name="Normal 3 2 2 6 10 3" xfId="10428" xr:uid="{00000000-0005-0000-0000-0000257B0000}"/>
    <cellStyle name="Normal 3 2 2 6 10 4" xfId="5684" xr:uid="{00000000-0005-0000-0000-0000267B0000}"/>
    <cellStyle name="Normal 3 2 2 6 11" xfId="1680" xr:uid="{00000000-0005-0000-0000-0000277B0000}"/>
    <cellStyle name="Normal 3 2 2 6 11 2" xfId="7961" xr:uid="{00000000-0005-0000-0000-0000287B0000}"/>
    <cellStyle name="Normal 3 2 2 6 11 3" xfId="10429" xr:uid="{00000000-0005-0000-0000-0000297B0000}"/>
    <cellStyle name="Normal 3 2 2 6 11 4" xfId="5858" xr:uid="{00000000-0005-0000-0000-00002A7B0000}"/>
    <cellStyle name="Normal 3 2 2 6 12" xfId="1854" xr:uid="{00000000-0005-0000-0000-00002B7B0000}"/>
    <cellStyle name="Normal 3 2 2 6 12 2" xfId="7962" xr:uid="{00000000-0005-0000-0000-00002C7B0000}"/>
    <cellStyle name="Normal 3 2 2 6 12 3" xfId="10430" xr:uid="{00000000-0005-0000-0000-00002D7B0000}"/>
    <cellStyle name="Normal 3 2 2 6 12 4" xfId="6032" xr:uid="{00000000-0005-0000-0000-00002E7B0000}"/>
    <cellStyle name="Normal 3 2 2 6 13" xfId="2028" xr:uid="{00000000-0005-0000-0000-00002F7B0000}"/>
    <cellStyle name="Normal 3 2 2 6 13 2" xfId="7963" xr:uid="{00000000-0005-0000-0000-0000307B0000}"/>
    <cellStyle name="Normal 3 2 2 6 13 3" xfId="10431" xr:uid="{00000000-0005-0000-0000-0000317B0000}"/>
    <cellStyle name="Normal 3 2 2 6 13 4" xfId="6206" xr:uid="{00000000-0005-0000-0000-0000327B0000}"/>
    <cellStyle name="Normal 3 2 2 6 14" xfId="2204" xr:uid="{00000000-0005-0000-0000-0000337B0000}"/>
    <cellStyle name="Normal 3 2 2 6 14 2" xfId="7964" xr:uid="{00000000-0005-0000-0000-0000347B0000}"/>
    <cellStyle name="Normal 3 2 2 6 14 3" xfId="10432" xr:uid="{00000000-0005-0000-0000-0000357B0000}"/>
    <cellStyle name="Normal 3 2 2 6 14 4" xfId="6380" xr:uid="{00000000-0005-0000-0000-0000367B0000}"/>
    <cellStyle name="Normal 3 2 2 6 15" xfId="2378" xr:uid="{00000000-0005-0000-0000-0000377B0000}"/>
    <cellStyle name="Normal 3 2 2 6 15 2" xfId="7965" xr:uid="{00000000-0005-0000-0000-0000387B0000}"/>
    <cellStyle name="Normal 3 2 2 6 15 3" xfId="10433" xr:uid="{00000000-0005-0000-0000-0000397B0000}"/>
    <cellStyle name="Normal 3 2 2 6 15 4" xfId="6558" xr:uid="{00000000-0005-0000-0000-00003A7B0000}"/>
    <cellStyle name="Normal 3 2 2 6 16" xfId="2550" xr:uid="{00000000-0005-0000-0000-00003B7B0000}"/>
    <cellStyle name="Normal 3 2 2 6 16 2" xfId="7966" xr:uid="{00000000-0005-0000-0000-00003C7B0000}"/>
    <cellStyle name="Normal 3 2 2 6 16 3" xfId="10434" xr:uid="{00000000-0005-0000-0000-00003D7B0000}"/>
    <cellStyle name="Normal 3 2 2 6 16 4" xfId="6732" xr:uid="{00000000-0005-0000-0000-00003E7B0000}"/>
    <cellStyle name="Normal 3 2 2 6 17" xfId="2720" xr:uid="{00000000-0005-0000-0000-00003F7B0000}"/>
    <cellStyle name="Normal 3 2 2 6 17 2" xfId="7959" xr:uid="{00000000-0005-0000-0000-0000407B0000}"/>
    <cellStyle name="Normal 3 2 2 6 18" xfId="2890" xr:uid="{00000000-0005-0000-0000-0000417B0000}"/>
    <cellStyle name="Normal 3 2 2 6 18 2" xfId="10427" xr:uid="{00000000-0005-0000-0000-0000427B0000}"/>
    <cellStyle name="Normal 3 2 2 6 19" xfId="3061" xr:uid="{00000000-0005-0000-0000-0000437B0000}"/>
    <cellStyle name="Normal 3 2 2 6 19 2" xfId="11844" xr:uid="{00000000-0005-0000-0000-0000447B0000}"/>
    <cellStyle name="Normal 3 2 2 6 2" xfId="267" xr:uid="{00000000-0005-0000-0000-0000457B0000}"/>
    <cellStyle name="Normal 3 2 2 6 2 10" xfId="1681" xr:uid="{00000000-0005-0000-0000-0000467B0000}"/>
    <cellStyle name="Normal 3 2 2 6 2 10 2" xfId="7968" xr:uid="{00000000-0005-0000-0000-0000477B0000}"/>
    <cellStyle name="Normal 3 2 2 6 2 10 3" xfId="10436" xr:uid="{00000000-0005-0000-0000-0000487B0000}"/>
    <cellStyle name="Normal 3 2 2 6 2 10 4" xfId="5859" xr:uid="{00000000-0005-0000-0000-0000497B0000}"/>
    <cellStyle name="Normal 3 2 2 6 2 11" xfId="1855" xr:uid="{00000000-0005-0000-0000-00004A7B0000}"/>
    <cellStyle name="Normal 3 2 2 6 2 11 2" xfId="7969" xr:uid="{00000000-0005-0000-0000-00004B7B0000}"/>
    <cellStyle name="Normal 3 2 2 6 2 11 3" xfId="10437" xr:uid="{00000000-0005-0000-0000-00004C7B0000}"/>
    <cellStyle name="Normal 3 2 2 6 2 11 4" xfId="6033" xr:uid="{00000000-0005-0000-0000-00004D7B0000}"/>
    <cellStyle name="Normal 3 2 2 6 2 12" xfId="2029" xr:uid="{00000000-0005-0000-0000-00004E7B0000}"/>
    <cellStyle name="Normal 3 2 2 6 2 12 2" xfId="7970" xr:uid="{00000000-0005-0000-0000-00004F7B0000}"/>
    <cellStyle name="Normal 3 2 2 6 2 12 3" xfId="10438" xr:uid="{00000000-0005-0000-0000-0000507B0000}"/>
    <cellStyle name="Normal 3 2 2 6 2 12 4" xfId="6207" xr:uid="{00000000-0005-0000-0000-0000517B0000}"/>
    <cellStyle name="Normal 3 2 2 6 2 13" xfId="2205" xr:uid="{00000000-0005-0000-0000-0000527B0000}"/>
    <cellStyle name="Normal 3 2 2 6 2 13 2" xfId="7971" xr:uid="{00000000-0005-0000-0000-0000537B0000}"/>
    <cellStyle name="Normal 3 2 2 6 2 13 3" xfId="10439" xr:uid="{00000000-0005-0000-0000-0000547B0000}"/>
    <cellStyle name="Normal 3 2 2 6 2 13 4" xfId="6381" xr:uid="{00000000-0005-0000-0000-0000557B0000}"/>
    <cellStyle name="Normal 3 2 2 6 2 14" xfId="2379" xr:uid="{00000000-0005-0000-0000-0000567B0000}"/>
    <cellStyle name="Normal 3 2 2 6 2 14 2" xfId="7972" xr:uid="{00000000-0005-0000-0000-0000577B0000}"/>
    <cellStyle name="Normal 3 2 2 6 2 14 3" xfId="10440" xr:uid="{00000000-0005-0000-0000-0000587B0000}"/>
    <cellStyle name="Normal 3 2 2 6 2 14 4" xfId="6559" xr:uid="{00000000-0005-0000-0000-0000597B0000}"/>
    <cellStyle name="Normal 3 2 2 6 2 15" xfId="2551" xr:uid="{00000000-0005-0000-0000-00005A7B0000}"/>
    <cellStyle name="Normal 3 2 2 6 2 15 2" xfId="7973" xr:uid="{00000000-0005-0000-0000-00005B7B0000}"/>
    <cellStyle name="Normal 3 2 2 6 2 15 3" xfId="10441" xr:uid="{00000000-0005-0000-0000-00005C7B0000}"/>
    <cellStyle name="Normal 3 2 2 6 2 15 4" xfId="6733" xr:uid="{00000000-0005-0000-0000-00005D7B0000}"/>
    <cellStyle name="Normal 3 2 2 6 2 16" xfId="2721" xr:uid="{00000000-0005-0000-0000-00005E7B0000}"/>
    <cellStyle name="Normal 3 2 2 6 2 16 2" xfId="7967" xr:uid="{00000000-0005-0000-0000-00005F7B0000}"/>
    <cellStyle name="Normal 3 2 2 6 2 17" xfId="2891" xr:uid="{00000000-0005-0000-0000-0000607B0000}"/>
    <cellStyle name="Normal 3 2 2 6 2 17 2" xfId="10435" xr:uid="{00000000-0005-0000-0000-0000617B0000}"/>
    <cellStyle name="Normal 3 2 2 6 2 18" xfId="3062" xr:uid="{00000000-0005-0000-0000-0000627B0000}"/>
    <cellStyle name="Normal 3 2 2 6 2 18 2" xfId="11845" xr:uid="{00000000-0005-0000-0000-0000637B0000}"/>
    <cellStyle name="Normal 3 2 2 6 2 19" xfId="3270" xr:uid="{00000000-0005-0000-0000-0000647B0000}"/>
    <cellStyle name="Normal 3 2 2 6 2 2" xfId="268" xr:uid="{00000000-0005-0000-0000-0000657B0000}"/>
    <cellStyle name="Normal 3 2 2 6 2 2 10" xfId="1856" xr:uid="{00000000-0005-0000-0000-0000667B0000}"/>
    <cellStyle name="Normal 3 2 2 6 2 2 10 2" xfId="7975" xr:uid="{00000000-0005-0000-0000-0000677B0000}"/>
    <cellStyle name="Normal 3 2 2 6 2 2 10 3" xfId="10443" xr:uid="{00000000-0005-0000-0000-0000687B0000}"/>
    <cellStyle name="Normal 3 2 2 6 2 2 10 4" xfId="6034" xr:uid="{00000000-0005-0000-0000-0000697B0000}"/>
    <cellStyle name="Normal 3 2 2 6 2 2 11" xfId="2030" xr:uid="{00000000-0005-0000-0000-00006A7B0000}"/>
    <cellStyle name="Normal 3 2 2 6 2 2 11 2" xfId="7976" xr:uid="{00000000-0005-0000-0000-00006B7B0000}"/>
    <cellStyle name="Normal 3 2 2 6 2 2 11 3" xfId="10444" xr:uid="{00000000-0005-0000-0000-00006C7B0000}"/>
    <cellStyle name="Normal 3 2 2 6 2 2 11 4" xfId="6208" xr:uid="{00000000-0005-0000-0000-00006D7B0000}"/>
    <cellStyle name="Normal 3 2 2 6 2 2 12" xfId="2206" xr:uid="{00000000-0005-0000-0000-00006E7B0000}"/>
    <cellStyle name="Normal 3 2 2 6 2 2 12 2" xfId="7977" xr:uid="{00000000-0005-0000-0000-00006F7B0000}"/>
    <cellStyle name="Normal 3 2 2 6 2 2 12 3" xfId="10445" xr:uid="{00000000-0005-0000-0000-0000707B0000}"/>
    <cellStyle name="Normal 3 2 2 6 2 2 12 4" xfId="6382" xr:uid="{00000000-0005-0000-0000-0000717B0000}"/>
    <cellStyle name="Normal 3 2 2 6 2 2 13" xfId="2380" xr:uid="{00000000-0005-0000-0000-0000727B0000}"/>
    <cellStyle name="Normal 3 2 2 6 2 2 13 2" xfId="7978" xr:uid="{00000000-0005-0000-0000-0000737B0000}"/>
    <cellStyle name="Normal 3 2 2 6 2 2 13 3" xfId="10446" xr:uid="{00000000-0005-0000-0000-0000747B0000}"/>
    <cellStyle name="Normal 3 2 2 6 2 2 13 4" xfId="6560" xr:uid="{00000000-0005-0000-0000-0000757B0000}"/>
    <cellStyle name="Normal 3 2 2 6 2 2 14" xfId="2552" xr:uid="{00000000-0005-0000-0000-0000767B0000}"/>
    <cellStyle name="Normal 3 2 2 6 2 2 14 2" xfId="7979" xr:uid="{00000000-0005-0000-0000-0000777B0000}"/>
    <cellStyle name="Normal 3 2 2 6 2 2 14 3" xfId="10447" xr:uid="{00000000-0005-0000-0000-0000787B0000}"/>
    <cellStyle name="Normal 3 2 2 6 2 2 14 4" xfId="6734" xr:uid="{00000000-0005-0000-0000-0000797B0000}"/>
    <cellStyle name="Normal 3 2 2 6 2 2 15" xfId="2722" xr:uid="{00000000-0005-0000-0000-00007A7B0000}"/>
    <cellStyle name="Normal 3 2 2 6 2 2 15 2" xfId="7974" xr:uid="{00000000-0005-0000-0000-00007B7B0000}"/>
    <cellStyle name="Normal 3 2 2 6 2 2 16" xfId="2892" xr:uid="{00000000-0005-0000-0000-00007C7B0000}"/>
    <cellStyle name="Normal 3 2 2 6 2 2 16 2" xfId="10442" xr:uid="{00000000-0005-0000-0000-00007D7B0000}"/>
    <cellStyle name="Normal 3 2 2 6 2 2 17" xfId="3063" xr:uid="{00000000-0005-0000-0000-00007E7B0000}"/>
    <cellStyle name="Normal 3 2 2 6 2 2 17 2" xfId="11846" xr:uid="{00000000-0005-0000-0000-00007F7B0000}"/>
    <cellStyle name="Normal 3 2 2 6 2 2 18" xfId="3271" xr:uid="{00000000-0005-0000-0000-0000807B0000}"/>
    <cellStyle name="Normal 3 2 2 6 2 2 19" xfId="4140" xr:uid="{00000000-0005-0000-0000-0000817B0000}"/>
    <cellStyle name="Normal 3 2 2 6 2 2 2" xfId="461" xr:uid="{00000000-0005-0000-0000-0000827B0000}"/>
    <cellStyle name="Normal 3 2 2 6 2 2 2 2" xfId="3445" xr:uid="{00000000-0005-0000-0000-0000837B0000}"/>
    <cellStyle name="Normal 3 2 2 6 2 2 2 2 2" xfId="7980" xr:uid="{00000000-0005-0000-0000-0000847B0000}"/>
    <cellStyle name="Normal 3 2 2 6 2 2 2 3" xfId="10448" xr:uid="{00000000-0005-0000-0000-0000857B0000}"/>
    <cellStyle name="Normal 3 2 2 6 2 2 2 4" xfId="4567" xr:uid="{00000000-0005-0000-0000-0000867B0000}"/>
    <cellStyle name="Normal 3 2 2 6 2 2 20" xfId="4312" xr:uid="{00000000-0005-0000-0000-0000877B0000}"/>
    <cellStyle name="Normal 3 2 2 6 2 2 3" xfId="635" xr:uid="{00000000-0005-0000-0000-0000887B0000}"/>
    <cellStyle name="Normal 3 2 2 6 2 2 3 2" xfId="3619" xr:uid="{00000000-0005-0000-0000-0000897B0000}"/>
    <cellStyle name="Normal 3 2 2 6 2 2 3 2 2" xfId="7981" xr:uid="{00000000-0005-0000-0000-00008A7B0000}"/>
    <cellStyle name="Normal 3 2 2 6 2 2 3 3" xfId="10449" xr:uid="{00000000-0005-0000-0000-00008B7B0000}"/>
    <cellStyle name="Normal 3 2 2 6 2 2 3 4" xfId="4784" xr:uid="{00000000-0005-0000-0000-00008C7B0000}"/>
    <cellStyle name="Normal 3 2 2 6 2 2 4" xfId="809" xr:uid="{00000000-0005-0000-0000-00008D7B0000}"/>
    <cellStyle name="Normal 3 2 2 6 2 2 4 2" xfId="3793" xr:uid="{00000000-0005-0000-0000-00008E7B0000}"/>
    <cellStyle name="Normal 3 2 2 6 2 2 4 2 2" xfId="7982" xr:uid="{00000000-0005-0000-0000-00008F7B0000}"/>
    <cellStyle name="Normal 3 2 2 6 2 2 4 3" xfId="10450" xr:uid="{00000000-0005-0000-0000-0000907B0000}"/>
    <cellStyle name="Normal 3 2 2 6 2 2 4 4" xfId="4958" xr:uid="{00000000-0005-0000-0000-0000917B0000}"/>
    <cellStyle name="Normal 3 2 2 6 2 2 5" xfId="984" xr:uid="{00000000-0005-0000-0000-0000927B0000}"/>
    <cellStyle name="Normal 3 2 2 6 2 2 5 2" xfId="3968" xr:uid="{00000000-0005-0000-0000-0000937B0000}"/>
    <cellStyle name="Normal 3 2 2 6 2 2 5 2 2" xfId="7983" xr:uid="{00000000-0005-0000-0000-0000947B0000}"/>
    <cellStyle name="Normal 3 2 2 6 2 2 5 3" xfId="10451" xr:uid="{00000000-0005-0000-0000-0000957B0000}"/>
    <cellStyle name="Normal 3 2 2 6 2 2 5 4" xfId="5132" xr:uid="{00000000-0005-0000-0000-0000967B0000}"/>
    <cellStyle name="Normal 3 2 2 6 2 2 6" xfId="1160" xr:uid="{00000000-0005-0000-0000-0000977B0000}"/>
    <cellStyle name="Normal 3 2 2 6 2 2 6 2" xfId="7984" xr:uid="{00000000-0005-0000-0000-0000987B0000}"/>
    <cellStyle name="Normal 3 2 2 6 2 2 6 3" xfId="10452" xr:uid="{00000000-0005-0000-0000-0000997B0000}"/>
    <cellStyle name="Normal 3 2 2 6 2 2 6 4" xfId="5306" xr:uid="{00000000-0005-0000-0000-00009A7B0000}"/>
    <cellStyle name="Normal 3 2 2 6 2 2 7" xfId="1334" xr:uid="{00000000-0005-0000-0000-00009B7B0000}"/>
    <cellStyle name="Normal 3 2 2 6 2 2 7 2" xfId="7985" xr:uid="{00000000-0005-0000-0000-00009C7B0000}"/>
    <cellStyle name="Normal 3 2 2 6 2 2 7 3" xfId="10453" xr:uid="{00000000-0005-0000-0000-00009D7B0000}"/>
    <cellStyle name="Normal 3 2 2 6 2 2 7 4" xfId="5512" xr:uid="{00000000-0005-0000-0000-00009E7B0000}"/>
    <cellStyle name="Normal 3 2 2 6 2 2 8" xfId="1508" xr:uid="{00000000-0005-0000-0000-00009F7B0000}"/>
    <cellStyle name="Normal 3 2 2 6 2 2 8 2" xfId="7986" xr:uid="{00000000-0005-0000-0000-0000A07B0000}"/>
    <cellStyle name="Normal 3 2 2 6 2 2 8 3" xfId="10454" xr:uid="{00000000-0005-0000-0000-0000A17B0000}"/>
    <cellStyle name="Normal 3 2 2 6 2 2 8 4" xfId="5686" xr:uid="{00000000-0005-0000-0000-0000A27B0000}"/>
    <cellStyle name="Normal 3 2 2 6 2 2 9" xfId="1682" xr:uid="{00000000-0005-0000-0000-0000A37B0000}"/>
    <cellStyle name="Normal 3 2 2 6 2 2 9 2" xfId="7987" xr:uid="{00000000-0005-0000-0000-0000A47B0000}"/>
    <cellStyle name="Normal 3 2 2 6 2 2 9 3" xfId="10455" xr:uid="{00000000-0005-0000-0000-0000A57B0000}"/>
    <cellStyle name="Normal 3 2 2 6 2 2 9 4" xfId="5860" xr:uid="{00000000-0005-0000-0000-0000A67B0000}"/>
    <cellStyle name="Normal 3 2 2 6 2 20" xfId="4139" xr:uid="{00000000-0005-0000-0000-0000A77B0000}"/>
    <cellStyle name="Normal 3 2 2 6 2 21" xfId="4311" xr:uid="{00000000-0005-0000-0000-0000A87B0000}"/>
    <cellStyle name="Normal 3 2 2 6 2 3" xfId="460" xr:uid="{00000000-0005-0000-0000-0000A97B0000}"/>
    <cellStyle name="Normal 3 2 2 6 2 3 2" xfId="3444" xr:uid="{00000000-0005-0000-0000-0000AA7B0000}"/>
    <cellStyle name="Normal 3 2 2 6 2 3 2 2" xfId="7988" xr:uid="{00000000-0005-0000-0000-0000AB7B0000}"/>
    <cellStyle name="Normal 3 2 2 6 2 3 3" xfId="10456" xr:uid="{00000000-0005-0000-0000-0000AC7B0000}"/>
    <cellStyle name="Normal 3 2 2 6 2 3 4" xfId="4566" xr:uid="{00000000-0005-0000-0000-0000AD7B0000}"/>
    <cellStyle name="Normal 3 2 2 6 2 4" xfId="634" xr:uid="{00000000-0005-0000-0000-0000AE7B0000}"/>
    <cellStyle name="Normal 3 2 2 6 2 4 2" xfId="3618" xr:uid="{00000000-0005-0000-0000-0000AF7B0000}"/>
    <cellStyle name="Normal 3 2 2 6 2 4 2 2" xfId="7989" xr:uid="{00000000-0005-0000-0000-0000B07B0000}"/>
    <cellStyle name="Normal 3 2 2 6 2 4 3" xfId="10457" xr:uid="{00000000-0005-0000-0000-0000B17B0000}"/>
    <cellStyle name="Normal 3 2 2 6 2 4 4" xfId="4783" xr:uid="{00000000-0005-0000-0000-0000B27B0000}"/>
    <cellStyle name="Normal 3 2 2 6 2 5" xfId="808" xr:uid="{00000000-0005-0000-0000-0000B37B0000}"/>
    <cellStyle name="Normal 3 2 2 6 2 5 2" xfId="3792" xr:uid="{00000000-0005-0000-0000-0000B47B0000}"/>
    <cellStyle name="Normal 3 2 2 6 2 5 2 2" xfId="7990" xr:uid="{00000000-0005-0000-0000-0000B57B0000}"/>
    <cellStyle name="Normal 3 2 2 6 2 5 3" xfId="10458" xr:uid="{00000000-0005-0000-0000-0000B67B0000}"/>
    <cellStyle name="Normal 3 2 2 6 2 5 4" xfId="4957" xr:uid="{00000000-0005-0000-0000-0000B77B0000}"/>
    <cellStyle name="Normal 3 2 2 6 2 6" xfId="983" xr:uid="{00000000-0005-0000-0000-0000B87B0000}"/>
    <cellStyle name="Normal 3 2 2 6 2 6 2" xfId="3967" xr:uid="{00000000-0005-0000-0000-0000B97B0000}"/>
    <cellStyle name="Normal 3 2 2 6 2 6 2 2" xfId="7991" xr:uid="{00000000-0005-0000-0000-0000BA7B0000}"/>
    <cellStyle name="Normal 3 2 2 6 2 6 3" xfId="10459" xr:uid="{00000000-0005-0000-0000-0000BB7B0000}"/>
    <cellStyle name="Normal 3 2 2 6 2 6 4" xfId="5131" xr:uid="{00000000-0005-0000-0000-0000BC7B0000}"/>
    <cellStyle name="Normal 3 2 2 6 2 7" xfId="1159" xr:uid="{00000000-0005-0000-0000-0000BD7B0000}"/>
    <cellStyle name="Normal 3 2 2 6 2 7 2" xfId="7992" xr:uid="{00000000-0005-0000-0000-0000BE7B0000}"/>
    <cellStyle name="Normal 3 2 2 6 2 7 3" xfId="10460" xr:uid="{00000000-0005-0000-0000-0000BF7B0000}"/>
    <cellStyle name="Normal 3 2 2 6 2 7 4" xfId="5305" xr:uid="{00000000-0005-0000-0000-0000C07B0000}"/>
    <cellStyle name="Normal 3 2 2 6 2 8" xfId="1333" xr:uid="{00000000-0005-0000-0000-0000C17B0000}"/>
    <cellStyle name="Normal 3 2 2 6 2 8 2" xfId="7993" xr:uid="{00000000-0005-0000-0000-0000C27B0000}"/>
    <cellStyle name="Normal 3 2 2 6 2 8 3" xfId="10461" xr:uid="{00000000-0005-0000-0000-0000C37B0000}"/>
    <cellStyle name="Normal 3 2 2 6 2 8 4" xfId="5511" xr:uid="{00000000-0005-0000-0000-0000C47B0000}"/>
    <cellStyle name="Normal 3 2 2 6 2 9" xfId="1507" xr:uid="{00000000-0005-0000-0000-0000C57B0000}"/>
    <cellStyle name="Normal 3 2 2 6 2 9 2" xfId="7994" xr:uid="{00000000-0005-0000-0000-0000C67B0000}"/>
    <cellStyle name="Normal 3 2 2 6 2 9 3" xfId="10462" xr:uid="{00000000-0005-0000-0000-0000C77B0000}"/>
    <cellStyle name="Normal 3 2 2 6 2 9 4" xfId="5685" xr:uid="{00000000-0005-0000-0000-0000C87B0000}"/>
    <cellStyle name="Normal 3 2 2 6 20" xfId="3269" xr:uid="{00000000-0005-0000-0000-0000C97B0000}"/>
    <cellStyle name="Normal 3 2 2 6 21" xfId="4138" xr:uid="{00000000-0005-0000-0000-0000CA7B0000}"/>
    <cellStyle name="Normal 3 2 2 6 22" xfId="4310" xr:uid="{00000000-0005-0000-0000-0000CB7B0000}"/>
    <cellStyle name="Normal 3 2 2 6 3" xfId="269" xr:uid="{00000000-0005-0000-0000-0000CC7B0000}"/>
    <cellStyle name="Normal 3 2 2 6 3 10" xfId="1857" xr:uid="{00000000-0005-0000-0000-0000CD7B0000}"/>
    <cellStyle name="Normal 3 2 2 6 3 10 2" xfId="7996" xr:uid="{00000000-0005-0000-0000-0000CE7B0000}"/>
    <cellStyle name="Normal 3 2 2 6 3 10 3" xfId="10464" xr:uid="{00000000-0005-0000-0000-0000CF7B0000}"/>
    <cellStyle name="Normal 3 2 2 6 3 10 4" xfId="6035" xr:uid="{00000000-0005-0000-0000-0000D07B0000}"/>
    <cellStyle name="Normal 3 2 2 6 3 11" xfId="2031" xr:uid="{00000000-0005-0000-0000-0000D17B0000}"/>
    <cellStyle name="Normal 3 2 2 6 3 11 2" xfId="7997" xr:uid="{00000000-0005-0000-0000-0000D27B0000}"/>
    <cellStyle name="Normal 3 2 2 6 3 11 3" xfId="10465" xr:uid="{00000000-0005-0000-0000-0000D37B0000}"/>
    <cellStyle name="Normal 3 2 2 6 3 11 4" xfId="6209" xr:uid="{00000000-0005-0000-0000-0000D47B0000}"/>
    <cellStyle name="Normal 3 2 2 6 3 12" xfId="2207" xr:uid="{00000000-0005-0000-0000-0000D57B0000}"/>
    <cellStyle name="Normal 3 2 2 6 3 12 2" xfId="7998" xr:uid="{00000000-0005-0000-0000-0000D67B0000}"/>
    <cellStyle name="Normal 3 2 2 6 3 12 3" xfId="10466" xr:uid="{00000000-0005-0000-0000-0000D77B0000}"/>
    <cellStyle name="Normal 3 2 2 6 3 12 4" xfId="6383" xr:uid="{00000000-0005-0000-0000-0000D87B0000}"/>
    <cellStyle name="Normal 3 2 2 6 3 13" xfId="2381" xr:uid="{00000000-0005-0000-0000-0000D97B0000}"/>
    <cellStyle name="Normal 3 2 2 6 3 13 2" xfId="7999" xr:uid="{00000000-0005-0000-0000-0000DA7B0000}"/>
    <cellStyle name="Normal 3 2 2 6 3 13 3" xfId="10467" xr:uid="{00000000-0005-0000-0000-0000DB7B0000}"/>
    <cellStyle name="Normal 3 2 2 6 3 13 4" xfId="6561" xr:uid="{00000000-0005-0000-0000-0000DC7B0000}"/>
    <cellStyle name="Normal 3 2 2 6 3 14" xfId="2553" xr:uid="{00000000-0005-0000-0000-0000DD7B0000}"/>
    <cellStyle name="Normal 3 2 2 6 3 14 2" xfId="8000" xr:uid="{00000000-0005-0000-0000-0000DE7B0000}"/>
    <cellStyle name="Normal 3 2 2 6 3 14 3" xfId="10468" xr:uid="{00000000-0005-0000-0000-0000DF7B0000}"/>
    <cellStyle name="Normal 3 2 2 6 3 14 4" xfId="6735" xr:uid="{00000000-0005-0000-0000-0000E07B0000}"/>
    <cellStyle name="Normal 3 2 2 6 3 15" xfId="2723" xr:uid="{00000000-0005-0000-0000-0000E17B0000}"/>
    <cellStyle name="Normal 3 2 2 6 3 15 2" xfId="7995" xr:uid="{00000000-0005-0000-0000-0000E27B0000}"/>
    <cellStyle name="Normal 3 2 2 6 3 16" xfId="2893" xr:uid="{00000000-0005-0000-0000-0000E37B0000}"/>
    <cellStyle name="Normal 3 2 2 6 3 16 2" xfId="10463" xr:uid="{00000000-0005-0000-0000-0000E47B0000}"/>
    <cellStyle name="Normal 3 2 2 6 3 17" xfId="3064" xr:uid="{00000000-0005-0000-0000-0000E57B0000}"/>
    <cellStyle name="Normal 3 2 2 6 3 17 2" xfId="11847" xr:uid="{00000000-0005-0000-0000-0000E67B0000}"/>
    <cellStyle name="Normal 3 2 2 6 3 18" xfId="3272" xr:uid="{00000000-0005-0000-0000-0000E77B0000}"/>
    <cellStyle name="Normal 3 2 2 6 3 19" xfId="4141" xr:uid="{00000000-0005-0000-0000-0000E87B0000}"/>
    <cellStyle name="Normal 3 2 2 6 3 2" xfId="462" xr:uid="{00000000-0005-0000-0000-0000E97B0000}"/>
    <cellStyle name="Normal 3 2 2 6 3 2 2" xfId="3446" xr:uid="{00000000-0005-0000-0000-0000EA7B0000}"/>
    <cellStyle name="Normal 3 2 2 6 3 2 2 2" xfId="8001" xr:uid="{00000000-0005-0000-0000-0000EB7B0000}"/>
    <cellStyle name="Normal 3 2 2 6 3 2 3" xfId="10469" xr:uid="{00000000-0005-0000-0000-0000EC7B0000}"/>
    <cellStyle name="Normal 3 2 2 6 3 2 4" xfId="4568" xr:uid="{00000000-0005-0000-0000-0000ED7B0000}"/>
    <cellStyle name="Normal 3 2 2 6 3 20" xfId="4313" xr:uid="{00000000-0005-0000-0000-0000EE7B0000}"/>
    <cellStyle name="Normal 3 2 2 6 3 3" xfId="636" xr:uid="{00000000-0005-0000-0000-0000EF7B0000}"/>
    <cellStyle name="Normal 3 2 2 6 3 3 2" xfId="3620" xr:uid="{00000000-0005-0000-0000-0000F07B0000}"/>
    <cellStyle name="Normal 3 2 2 6 3 3 2 2" xfId="8002" xr:uid="{00000000-0005-0000-0000-0000F17B0000}"/>
    <cellStyle name="Normal 3 2 2 6 3 3 3" xfId="10470" xr:uid="{00000000-0005-0000-0000-0000F27B0000}"/>
    <cellStyle name="Normal 3 2 2 6 3 3 4" xfId="4785" xr:uid="{00000000-0005-0000-0000-0000F37B0000}"/>
    <cellStyle name="Normal 3 2 2 6 3 4" xfId="810" xr:uid="{00000000-0005-0000-0000-0000F47B0000}"/>
    <cellStyle name="Normal 3 2 2 6 3 4 2" xfId="3794" xr:uid="{00000000-0005-0000-0000-0000F57B0000}"/>
    <cellStyle name="Normal 3 2 2 6 3 4 2 2" xfId="8003" xr:uid="{00000000-0005-0000-0000-0000F67B0000}"/>
    <cellStyle name="Normal 3 2 2 6 3 4 3" xfId="10471" xr:uid="{00000000-0005-0000-0000-0000F77B0000}"/>
    <cellStyle name="Normal 3 2 2 6 3 4 4" xfId="4959" xr:uid="{00000000-0005-0000-0000-0000F87B0000}"/>
    <cellStyle name="Normal 3 2 2 6 3 5" xfId="985" xr:uid="{00000000-0005-0000-0000-0000F97B0000}"/>
    <cellStyle name="Normal 3 2 2 6 3 5 2" xfId="3969" xr:uid="{00000000-0005-0000-0000-0000FA7B0000}"/>
    <cellStyle name="Normal 3 2 2 6 3 5 2 2" xfId="8004" xr:uid="{00000000-0005-0000-0000-0000FB7B0000}"/>
    <cellStyle name="Normal 3 2 2 6 3 5 3" xfId="10472" xr:uid="{00000000-0005-0000-0000-0000FC7B0000}"/>
    <cellStyle name="Normal 3 2 2 6 3 5 4" xfId="5133" xr:uid="{00000000-0005-0000-0000-0000FD7B0000}"/>
    <cellStyle name="Normal 3 2 2 6 3 6" xfId="1161" xr:uid="{00000000-0005-0000-0000-0000FE7B0000}"/>
    <cellStyle name="Normal 3 2 2 6 3 6 2" xfId="8005" xr:uid="{00000000-0005-0000-0000-0000FF7B0000}"/>
    <cellStyle name="Normal 3 2 2 6 3 6 3" xfId="10473" xr:uid="{00000000-0005-0000-0000-0000007C0000}"/>
    <cellStyle name="Normal 3 2 2 6 3 6 4" xfId="5307" xr:uid="{00000000-0005-0000-0000-0000017C0000}"/>
    <cellStyle name="Normal 3 2 2 6 3 7" xfId="1335" xr:uid="{00000000-0005-0000-0000-0000027C0000}"/>
    <cellStyle name="Normal 3 2 2 6 3 7 2" xfId="8006" xr:uid="{00000000-0005-0000-0000-0000037C0000}"/>
    <cellStyle name="Normal 3 2 2 6 3 7 3" xfId="10474" xr:uid="{00000000-0005-0000-0000-0000047C0000}"/>
    <cellStyle name="Normal 3 2 2 6 3 7 4" xfId="5513" xr:uid="{00000000-0005-0000-0000-0000057C0000}"/>
    <cellStyle name="Normal 3 2 2 6 3 8" xfId="1509" xr:uid="{00000000-0005-0000-0000-0000067C0000}"/>
    <cellStyle name="Normal 3 2 2 6 3 8 2" xfId="8007" xr:uid="{00000000-0005-0000-0000-0000077C0000}"/>
    <cellStyle name="Normal 3 2 2 6 3 8 3" xfId="10475" xr:uid="{00000000-0005-0000-0000-0000087C0000}"/>
    <cellStyle name="Normal 3 2 2 6 3 8 4" xfId="5687" xr:uid="{00000000-0005-0000-0000-0000097C0000}"/>
    <cellStyle name="Normal 3 2 2 6 3 9" xfId="1683" xr:uid="{00000000-0005-0000-0000-00000A7C0000}"/>
    <cellStyle name="Normal 3 2 2 6 3 9 2" xfId="8008" xr:uid="{00000000-0005-0000-0000-00000B7C0000}"/>
    <cellStyle name="Normal 3 2 2 6 3 9 3" xfId="10476" xr:uid="{00000000-0005-0000-0000-00000C7C0000}"/>
    <cellStyle name="Normal 3 2 2 6 3 9 4" xfId="5861" xr:uid="{00000000-0005-0000-0000-00000D7C0000}"/>
    <cellStyle name="Normal 3 2 2 6 4" xfId="459" xr:uid="{00000000-0005-0000-0000-00000E7C0000}"/>
    <cellStyle name="Normal 3 2 2 6 4 2" xfId="3443" xr:uid="{00000000-0005-0000-0000-00000F7C0000}"/>
    <cellStyle name="Normal 3 2 2 6 4 2 2" xfId="8009" xr:uid="{00000000-0005-0000-0000-0000107C0000}"/>
    <cellStyle name="Normal 3 2 2 6 4 3" xfId="10477" xr:uid="{00000000-0005-0000-0000-0000117C0000}"/>
    <cellStyle name="Normal 3 2 2 6 4 4" xfId="4565" xr:uid="{00000000-0005-0000-0000-0000127C0000}"/>
    <cellStyle name="Normal 3 2 2 6 5" xfId="633" xr:uid="{00000000-0005-0000-0000-0000137C0000}"/>
    <cellStyle name="Normal 3 2 2 6 5 2" xfId="3617" xr:uid="{00000000-0005-0000-0000-0000147C0000}"/>
    <cellStyle name="Normal 3 2 2 6 5 2 2" xfId="8010" xr:uid="{00000000-0005-0000-0000-0000157C0000}"/>
    <cellStyle name="Normal 3 2 2 6 5 3" xfId="10478" xr:uid="{00000000-0005-0000-0000-0000167C0000}"/>
    <cellStyle name="Normal 3 2 2 6 5 4" xfId="4782" xr:uid="{00000000-0005-0000-0000-0000177C0000}"/>
    <cellStyle name="Normal 3 2 2 6 6" xfId="807" xr:uid="{00000000-0005-0000-0000-0000187C0000}"/>
    <cellStyle name="Normal 3 2 2 6 6 2" xfId="3791" xr:uid="{00000000-0005-0000-0000-0000197C0000}"/>
    <cellStyle name="Normal 3 2 2 6 6 2 2" xfId="8011" xr:uid="{00000000-0005-0000-0000-00001A7C0000}"/>
    <cellStyle name="Normal 3 2 2 6 6 3" xfId="10479" xr:uid="{00000000-0005-0000-0000-00001B7C0000}"/>
    <cellStyle name="Normal 3 2 2 6 6 4" xfId="4956" xr:uid="{00000000-0005-0000-0000-00001C7C0000}"/>
    <cellStyle name="Normal 3 2 2 6 7" xfId="982" xr:uid="{00000000-0005-0000-0000-00001D7C0000}"/>
    <cellStyle name="Normal 3 2 2 6 7 2" xfId="3966" xr:uid="{00000000-0005-0000-0000-00001E7C0000}"/>
    <cellStyle name="Normal 3 2 2 6 7 2 2" xfId="8012" xr:uid="{00000000-0005-0000-0000-00001F7C0000}"/>
    <cellStyle name="Normal 3 2 2 6 7 3" xfId="10480" xr:uid="{00000000-0005-0000-0000-0000207C0000}"/>
    <cellStyle name="Normal 3 2 2 6 7 4" xfId="5130" xr:uid="{00000000-0005-0000-0000-0000217C0000}"/>
    <cellStyle name="Normal 3 2 2 6 8" xfId="1158" xr:uid="{00000000-0005-0000-0000-0000227C0000}"/>
    <cellStyle name="Normal 3 2 2 6 8 2" xfId="8013" xr:uid="{00000000-0005-0000-0000-0000237C0000}"/>
    <cellStyle name="Normal 3 2 2 6 8 3" xfId="10481" xr:uid="{00000000-0005-0000-0000-0000247C0000}"/>
    <cellStyle name="Normal 3 2 2 6 8 4" xfId="5304" xr:uid="{00000000-0005-0000-0000-0000257C0000}"/>
    <cellStyle name="Normal 3 2 2 6 9" xfId="1332" xr:uid="{00000000-0005-0000-0000-0000267C0000}"/>
    <cellStyle name="Normal 3 2 2 6 9 2" xfId="8014" xr:uid="{00000000-0005-0000-0000-0000277C0000}"/>
    <cellStyle name="Normal 3 2 2 6 9 3" xfId="10482" xr:uid="{00000000-0005-0000-0000-0000287C0000}"/>
    <cellStyle name="Normal 3 2 2 6 9 4" xfId="5510" xr:uid="{00000000-0005-0000-0000-0000297C0000}"/>
    <cellStyle name="Normal 3 2 2 7" xfId="270" xr:uid="{00000000-0005-0000-0000-00002A7C0000}"/>
    <cellStyle name="Normal 3 2 2 7 10" xfId="1684" xr:uid="{00000000-0005-0000-0000-00002B7C0000}"/>
    <cellStyle name="Normal 3 2 2 7 10 2" xfId="8016" xr:uid="{00000000-0005-0000-0000-00002C7C0000}"/>
    <cellStyle name="Normal 3 2 2 7 10 3" xfId="10484" xr:uid="{00000000-0005-0000-0000-00002D7C0000}"/>
    <cellStyle name="Normal 3 2 2 7 10 4" xfId="5862" xr:uid="{00000000-0005-0000-0000-00002E7C0000}"/>
    <cellStyle name="Normal 3 2 2 7 11" xfId="1858" xr:uid="{00000000-0005-0000-0000-00002F7C0000}"/>
    <cellStyle name="Normal 3 2 2 7 11 2" xfId="8017" xr:uid="{00000000-0005-0000-0000-0000307C0000}"/>
    <cellStyle name="Normal 3 2 2 7 11 3" xfId="10485" xr:uid="{00000000-0005-0000-0000-0000317C0000}"/>
    <cellStyle name="Normal 3 2 2 7 11 4" xfId="6036" xr:uid="{00000000-0005-0000-0000-0000327C0000}"/>
    <cellStyle name="Normal 3 2 2 7 12" xfId="2032" xr:uid="{00000000-0005-0000-0000-0000337C0000}"/>
    <cellStyle name="Normal 3 2 2 7 12 2" xfId="8018" xr:uid="{00000000-0005-0000-0000-0000347C0000}"/>
    <cellStyle name="Normal 3 2 2 7 12 3" xfId="10486" xr:uid="{00000000-0005-0000-0000-0000357C0000}"/>
    <cellStyle name="Normal 3 2 2 7 12 4" xfId="6210" xr:uid="{00000000-0005-0000-0000-0000367C0000}"/>
    <cellStyle name="Normal 3 2 2 7 13" xfId="2208" xr:uid="{00000000-0005-0000-0000-0000377C0000}"/>
    <cellStyle name="Normal 3 2 2 7 13 2" xfId="8019" xr:uid="{00000000-0005-0000-0000-0000387C0000}"/>
    <cellStyle name="Normal 3 2 2 7 13 3" xfId="10487" xr:uid="{00000000-0005-0000-0000-0000397C0000}"/>
    <cellStyle name="Normal 3 2 2 7 13 4" xfId="6384" xr:uid="{00000000-0005-0000-0000-00003A7C0000}"/>
    <cellStyle name="Normal 3 2 2 7 14" xfId="2382" xr:uid="{00000000-0005-0000-0000-00003B7C0000}"/>
    <cellStyle name="Normal 3 2 2 7 14 2" xfId="8020" xr:uid="{00000000-0005-0000-0000-00003C7C0000}"/>
    <cellStyle name="Normal 3 2 2 7 14 3" xfId="10488" xr:uid="{00000000-0005-0000-0000-00003D7C0000}"/>
    <cellStyle name="Normal 3 2 2 7 14 4" xfId="6562" xr:uid="{00000000-0005-0000-0000-00003E7C0000}"/>
    <cellStyle name="Normal 3 2 2 7 15" xfId="2554" xr:uid="{00000000-0005-0000-0000-00003F7C0000}"/>
    <cellStyle name="Normal 3 2 2 7 15 2" xfId="8021" xr:uid="{00000000-0005-0000-0000-0000407C0000}"/>
    <cellStyle name="Normal 3 2 2 7 15 3" xfId="10489" xr:uid="{00000000-0005-0000-0000-0000417C0000}"/>
    <cellStyle name="Normal 3 2 2 7 15 4" xfId="6736" xr:uid="{00000000-0005-0000-0000-0000427C0000}"/>
    <cellStyle name="Normal 3 2 2 7 16" xfId="2724" xr:uid="{00000000-0005-0000-0000-0000437C0000}"/>
    <cellStyle name="Normal 3 2 2 7 16 2" xfId="8015" xr:uid="{00000000-0005-0000-0000-0000447C0000}"/>
    <cellStyle name="Normal 3 2 2 7 17" xfId="2894" xr:uid="{00000000-0005-0000-0000-0000457C0000}"/>
    <cellStyle name="Normal 3 2 2 7 17 2" xfId="10483" xr:uid="{00000000-0005-0000-0000-0000467C0000}"/>
    <cellStyle name="Normal 3 2 2 7 18" xfId="3065" xr:uid="{00000000-0005-0000-0000-0000477C0000}"/>
    <cellStyle name="Normal 3 2 2 7 18 2" xfId="11848" xr:uid="{00000000-0005-0000-0000-0000487C0000}"/>
    <cellStyle name="Normal 3 2 2 7 19" xfId="3273" xr:uid="{00000000-0005-0000-0000-0000497C0000}"/>
    <cellStyle name="Normal 3 2 2 7 2" xfId="271" xr:uid="{00000000-0005-0000-0000-00004A7C0000}"/>
    <cellStyle name="Normal 3 2 2 7 2 10" xfId="1859" xr:uid="{00000000-0005-0000-0000-00004B7C0000}"/>
    <cellStyle name="Normal 3 2 2 7 2 10 2" xfId="8023" xr:uid="{00000000-0005-0000-0000-00004C7C0000}"/>
    <cellStyle name="Normal 3 2 2 7 2 10 3" xfId="10491" xr:uid="{00000000-0005-0000-0000-00004D7C0000}"/>
    <cellStyle name="Normal 3 2 2 7 2 10 4" xfId="6037" xr:uid="{00000000-0005-0000-0000-00004E7C0000}"/>
    <cellStyle name="Normal 3 2 2 7 2 11" xfId="2033" xr:uid="{00000000-0005-0000-0000-00004F7C0000}"/>
    <cellStyle name="Normal 3 2 2 7 2 11 2" xfId="8024" xr:uid="{00000000-0005-0000-0000-0000507C0000}"/>
    <cellStyle name="Normal 3 2 2 7 2 11 3" xfId="10492" xr:uid="{00000000-0005-0000-0000-0000517C0000}"/>
    <cellStyle name="Normal 3 2 2 7 2 11 4" xfId="6211" xr:uid="{00000000-0005-0000-0000-0000527C0000}"/>
    <cellStyle name="Normal 3 2 2 7 2 12" xfId="2209" xr:uid="{00000000-0005-0000-0000-0000537C0000}"/>
    <cellStyle name="Normal 3 2 2 7 2 12 2" xfId="8025" xr:uid="{00000000-0005-0000-0000-0000547C0000}"/>
    <cellStyle name="Normal 3 2 2 7 2 12 3" xfId="10493" xr:uid="{00000000-0005-0000-0000-0000557C0000}"/>
    <cellStyle name="Normal 3 2 2 7 2 12 4" xfId="6385" xr:uid="{00000000-0005-0000-0000-0000567C0000}"/>
    <cellStyle name="Normal 3 2 2 7 2 13" xfId="2383" xr:uid="{00000000-0005-0000-0000-0000577C0000}"/>
    <cellStyle name="Normal 3 2 2 7 2 13 2" xfId="8026" xr:uid="{00000000-0005-0000-0000-0000587C0000}"/>
    <cellStyle name="Normal 3 2 2 7 2 13 3" xfId="10494" xr:uid="{00000000-0005-0000-0000-0000597C0000}"/>
    <cellStyle name="Normal 3 2 2 7 2 13 4" xfId="6563" xr:uid="{00000000-0005-0000-0000-00005A7C0000}"/>
    <cellStyle name="Normal 3 2 2 7 2 14" xfId="2555" xr:uid="{00000000-0005-0000-0000-00005B7C0000}"/>
    <cellStyle name="Normal 3 2 2 7 2 14 2" xfId="8027" xr:uid="{00000000-0005-0000-0000-00005C7C0000}"/>
    <cellStyle name="Normal 3 2 2 7 2 14 3" xfId="10495" xr:uid="{00000000-0005-0000-0000-00005D7C0000}"/>
    <cellStyle name="Normal 3 2 2 7 2 14 4" xfId="6737" xr:uid="{00000000-0005-0000-0000-00005E7C0000}"/>
    <cellStyle name="Normal 3 2 2 7 2 15" xfId="2725" xr:uid="{00000000-0005-0000-0000-00005F7C0000}"/>
    <cellStyle name="Normal 3 2 2 7 2 15 2" xfId="8022" xr:uid="{00000000-0005-0000-0000-0000607C0000}"/>
    <cellStyle name="Normal 3 2 2 7 2 16" xfId="2895" xr:uid="{00000000-0005-0000-0000-0000617C0000}"/>
    <cellStyle name="Normal 3 2 2 7 2 16 2" xfId="10490" xr:uid="{00000000-0005-0000-0000-0000627C0000}"/>
    <cellStyle name="Normal 3 2 2 7 2 17" xfId="3066" xr:uid="{00000000-0005-0000-0000-0000637C0000}"/>
    <cellStyle name="Normal 3 2 2 7 2 17 2" xfId="11849" xr:uid="{00000000-0005-0000-0000-0000647C0000}"/>
    <cellStyle name="Normal 3 2 2 7 2 18" xfId="3274" xr:uid="{00000000-0005-0000-0000-0000657C0000}"/>
    <cellStyle name="Normal 3 2 2 7 2 19" xfId="4143" xr:uid="{00000000-0005-0000-0000-0000667C0000}"/>
    <cellStyle name="Normal 3 2 2 7 2 2" xfId="464" xr:uid="{00000000-0005-0000-0000-0000677C0000}"/>
    <cellStyle name="Normal 3 2 2 7 2 2 2" xfId="3448" xr:uid="{00000000-0005-0000-0000-0000687C0000}"/>
    <cellStyle name="Normal 3 2 2 7 2 2 2 2" xfId="8028" xr:uid="{00000000-0005-0000-0000-0000697C0000}"/>
    <cellStyle name="Normal 3 2 2 7 2 2 3" xfId="10496" xr:uid="{00000000-0005-0000-0000-00006A7C0000}"/>
    <cellStyle name="Normal 3 2 2 7 2 2 4" xfId="4570" xr:uid="{00000000-0005-0000-0000-00006B7C0000}"/>
    <cellStyle name="Normal 3 2 2 7 2 20" xfId="4315" xr:uid="{00000000-0005-0000-0000-00006C7C0000}"/>
    <cellStyle name="Normal 3 2 2 7 2 3" xfId="638" xr:uid="{00000000-0005-0000-0000-00006D7C0000}"/>
    <cellStyle name="Normal 3 2 2 7 2 3 2" xfId="3622" xr:uid="{00000000-0005-0000-0000-00006E7C0000}"/>
    <cellStyle name="Normal 3 2 2 7 2 3 2 2" xfId="8029" xr:uid="{00000000-0005-0000-0000-00006F7C0000}"/>
    <cellStyle name="Normal 3 2 2 7 2 3 3" xfId="10497" xr:uid="{00000000-0005-0000-0000-0000707C0000}"/>
    <cellStyle name="Normal 3 2 2 7 2 3 4" xfId="4787" xr:uid="{00000000-0005-0000-0000-0000717C0000}"/>
    <cellStyle name="Normal 3 2 2 7 2 4" xfId="812" xr:uid="{00000000-0005-0000-0000-0000727C0000}"/>
    <cellStyle name="Normal 3 2 2 7 2 4 2" xfId="3796" xr:uid="{00000000-0005-0000-0000-0000737C0000}"/>
    <cellStyle name="Normal 3 2 2 7 2 4 2 2" xfId="8030" xr:uid="{00000000-0005-0000-0000-0000747C0000}"/>
    <cellStyle name="Normal 3 2 2 7 2 4 3" xfId="10498" xr:uid="{00000000-0005-0000-0000-0000757C0000}"/>
    <cellStyle name="Normal 3 2 2 7 2 4 4" xfId="4961" xr:uid="{00000000-0005-0000-0000-0000767C0000}"/>
    <cellStyle name="Normal 3 2 2 7 2 5" xfId="987" xr:uid="{00000000-0005-0000-0000-0000777C0000}"/>
    <cellStyle name="Normal 3 2 2 7 2 5 2" xfId="3971" xr:uid="{00000000-0005-0000-0000-0000787C0000}"/>
    <cellStyle name="Normal 3 2 2 7 2 5 2 2" xfId="8031" xr:uid="{00000000-0005-0000-0000-0000797C0000}"/>
    <cellStyle name="Normal 3 2 2 7 2 5 3" xfId="10499" xr:uid="{00000000-0005-0000-0000-00007A7C0000}"/>
    <cellStyle name="Normal 3 2 2 7 2 5 4" xfId="5135" xr:uid="{00000000-0005-0000-0000-00007B7C0000}"/>
    <cellStyle name="Normal 3 2 2 7 2 6" xfId="1163" xr:uid="{00000000-0005-0000-0000-00007C7C0000}"/>
    <cellStyle name="Normal 3 2 2 7 2 6 2" xfId="8032" xr:uid="{00000000-0005-0000-0000-00007D7C0000}"/>
    <cellStyle name="Normal 3 2 2 7 2 6 3" xfId="10500" xr:uid="{00000000-0005-0000-0000-00007E7C0000}"/>
    <cellStyle name="Normal 3 2 2 7 2 6 4" xfId="5309" xr:uid="{00000000-0005-0000-0000-00007F7C0000}"/>
    <cellStyle name="Normal 3 2 2 7 2 7" xfId="1337" xr:uid="{00000000-0005-0000-0000-0000807C0000}"/>
    <cellStyle name="Normal 3 2 2 7 2 7 2" xfId="8033" xr:uid="{00000000-0005-0000-0000-0000817C0000}"/>
    <cellStyle name="Normal 3 2 2 7 2 7 3" xfId="10501" xr:uid="{00000000-0005-0000-0000-0000827C0000}"/>
    <cellStyle name="Normal 3 2 2 7 2 7 4" xfId="5515" xr:uid="{00000000-0005-0000-0000-0000837C0000}"/>
    <cellStyle name="Normal 3 2 2 7 2 8" xfId="1511" xr:uid="{00000000-0005-0000-0000-0000847C0000}"/>
    <cellStyle name="Normal 3 2 2 7 2 8 2" xfId="8034" xr:uid="{00000000-0005-0000-0000-0000857C0000}"/>
    <cellStyle name="Normal 3 2 2 7 2 8 3" xfId="10502" xr:uid="{00000000-0005-0000-0000-0000867C0000}"/>
    <cellStyle name="Normal 3 2 2 7 2 8 4" xfId="5689" xr:uid="{00000000-0005-0000-0000-0000877C0000}"/>
    <cellStyle name="Normal 3 2 2 7 2 9" xfId="1685" xr:uid="{00000000-0005-0000-0000-0000887C0000}"/>
    <cellStyle name="Normal 3 2 2 7 2 9 2" xfId="8035" xr:uid="{00000000-0005-0000-0000-0000897C0000}"/>
    <cellStyle name="Normal 3 2 2 7 2 9 3" xfId="10503" xr:uid="{00000000-0005-0000-0000-00008A7C0000}"/>
    <cellStyle name="Normal 3 2 2 7 2 9 4" xfId="5863" xr:uid="{00000000-0005-0000-0000-00008B7C0000}"/>
    <cellStyle name="Normal 3 2 2 7 20" xfId="4142" xr:uid="{00000000-0005-0000-0000-00008C7C0000}"/>
    <cellStyle name="Normal 3 2 2 7 21" xfId="4314" xr:uid="{00000000-0005-0000-0000-00008D7C0000}"/>
    <cellStyle name="Normal 3 2 2 7 3" xfId="463" xr:uid="{00000000-0005-0000-0000-00008E7C0000}"/>
    <cellStyle name="Normal 3 2 2 7 3 2" xfId="3447" xr:uid="{00000000-0005-0000-0000-00008F7C0000}"/>
    <cellStyle name="Normal 3 2 2 7 3 2 2" xfId="8036" xr:uid="{00000000-0005-0000-0000-0000907C0000}"/>
    <cellStyle name="Normal 3 2 2 7 3 3" xfId="10504" xr:uid="{00000000-0005-0000-0000-0000917C0000}"/>
    <cellStyle name="Normal 3 2 2 7 3 4" xfId="4569" xr:uid="{00000000-0005-0000-0000-0000927C0000}"/>
    <cellStyle name="Normal 3 2 2 7 4" xfId="637" xr:uid="{00000000-0005-0000-0000-0000937C0000}"/>
    <cellStyle name="Normal 3 2 2 7 4 2" xfId="3621" xr:uid="{00000000-0005-0000-0000-0000947C0000}"/>
    <cellStyle name="Normal 3 2 2 7 4 2 2" xfId="8037" xr:uid="{00000000-0005-0000-0000-0000957C0000}"/>
    <cellStyle name="Normal 3 2 2 7 4 3" xfId="10505" xr:uid="{00000000-0005-0000-0000-0000967C0000}"/>
    <cellStyle name="Normal 3 2 2 7 4 4" xfId="4786" xr:uid="{00000000-0005-0000-0000-0000977C0000}"/>
    <cellStyle name="Normal 3 2 2 7 5" xfId="811" xr:uid="{00000000-0005-0000-0000-0000987C0000}"/>
    <cellStyle name="Normal 3 2 2 7 5 2" xfId="3795" xr:uid="{00000000-0005-0000-0000-0000997C0000}"/>
    <cellStyle name="Normal 3 2 2 7 5 2 2" xfId="8038" xr:uid="{00000000-0005-0000-0000-00009A7C0000}"/>
    <cellStyle name="Normal 3 2 2 7 5 3" xfId="10506" xr:uid="{00000000-0005-0000-0000-00009B7C0000}"/>
    <cellStyle name="Normal 3 2 2 7 5 4" xfId="4960" xr:uid="{00000000-0005-0000-0000-00009C7C0000}"/>
    <cellStyle name="Normal 3 2 2 7 6" xfId="986" xr:uid="{00000000-0005-0000-0000-00009D7C0000}"/>
    <cellStyle name="Normal 3 2 2 7 6 2" xfId="3970" xr:uid="{00000000-0005-0000-0000-00009E7C0000}"/>
    <cellStyle name="Normal 3 2 2 7 6 2 2" xfId="8039" xr:uid="{00000000-0005-0000-0000-00009F7C0000}"/>
    <cellStyle name="Normal 3 2 2 7 6 3" xfId="10507" xr:uid="{00000000-0005-0000-0000-0000A07C0000}"/>
    <cellStyle name="Normal 3 2 2 7 6 4" xfId="5134" xr:uid="{00000000-0005-0000-0000-0000A17C0000}"/>
    <cellStyle name="Normal 3 2 2 7 7" xfId="1162" xr:uid="{00000000-0005-0000-0000-0000A27C0000}"/>
    <cellStyle name="Normal 3 2 2 7 7 2" xfId="8040" xr:uid="{00000000-0005-0000-0000-0000A37C0000}"/>
    <cellStyle name="Normal 3 2 2 7 7 3" xfId="10508" xr:uid="{00000000-0005-0000-0000-0000A47C0000}"/>
    <cellStyle name="Normal 3 2 2 7 7 4" xfId="5308" xr:uid="{00000000-0005-0000-0000-0000A57C0000}"/>
    <cellStyle name="Normal 3 2 2 7 8" xfId="1336" xr:uid="{00000000-0005-0000-0000-0000A67C0000}"/>
    <cellStyle name="Normal 3 2 2 7 8 2" xfId="8041" xr:uid="{00000000-0005-0000-0000-0000A77C0000}"/>
    <cellStyle name="Normal 3 2 2 7 8 3" xfId="10509" xr:uid="{00000000-0005-0000-0000-0000A87C0000}"/>
    <cellStyle name="Normal 3 2 2 7 8 4" xfId="5514" xr:uid="{00000000-0005-0000-0000-0000A97C0000}"/>
    <cellStyle name="Normal 3 2 2 7 9" xfId="1510" xr:uid="{00000000-0005-0000-0000-0000AA7C0000}"/>
    <cellStyle name="Normal 3 2 2 7 9 2" xfId="8042" xr:uid="{00000000-0005-0000-0000-0000AB7C0000}"/>
    <cellStyle name="Normal 3 2 2 7 9 3" xfId="10510" xr:uid="{00000000-0005-0000-0000-0000AC7C0000}"/>
    <cellStyle name="Normal 3 2 2 7 9 4" xfId="5688" xr:uid="{00000000-0005-0000-0000-0000AD7C0000}"/>
    <cellStyle name="Normal 3 2 2 8" xfId="272" xr:uid="{00000000-0005-0000-0000-0000AE7C0000}"/>
    <cellStyle name="Normal 3 2 2 8 10" xfId="1860" xr:uid="{00000000-0005-0000-0000-0000AF7C0000}"/>
    <cellStyle name="Normal 3 2 2 8 10 2" xfId="8044" xr:uid="{00000000-0005-0000-0000-0000B07C0000}"/>
    <cellStyle name="Normal 3 2 2 8 10 3" xfId="10512" xr:uid="{00000000-0005-0000-0000-0000B17C0000}"/>
    <cellStyle name="Normal 3 2 2 8 10 4" xfId="6038" xr:uid="{00000000-0005-0000-0000-0000B27C0000}"/>
    <cellStyle name="Normal 3 2 2 8 11" xfId="2034" xr:uid="{00000000-0005-0000-0000-0000B37C0000}"/>
    <cellStyle name="Normal 3 2 2 8 11 2" xfId="8045" xr:uid="{00000000-0005-0000-0000-0000B47C0000}"/>
    <cellStyle name="Normal 3 2 2 8 11 3" xfId="10513" xr:uid="{00000000-0005-0000-0000-0000B57C0000}"/>
    <cellStyle name="Normal 3 2 2 8 11 4" xfId="6212" xr:uid="{00000000-0005-0000-0000-0000B67C0000}"/>
    <cellStyle name="Normal 3 2 2 8 12" xfId="2210" xr:uid="{00000000-0005-0000-0000-0000B77C0000}"/>
    <cellStyle name="Normal 3 2 2 8 12 2" xfId="8046" xr:uid="{00000000-0005-0000-0000-0000B87C0000}"/>
    <cellStyle name="Normal 3 2 2 8 12 3" xfId="10514" xr:uid="{00000000-0005-0000-0000-0000B97C0000}"/>
    <cellStyle name="Normal 3 2 2 8 12 4" xfId="6386" xr:uid="{00000000-0005-0000-0000-0000BA7C0000}"/>
    <cellStyle name="Normal 3 2 2 8 13" xfId="2384" xr:uid="{00000000-0005-0000-0000-0000BB7C0000}"/>
    <cellStyle name="Normal 3 2 2 8 13 2" xfId="8047" xr:uid="{00000000-0005-0000-0000-0000BC7C0000}"/>
    <cellStyle name="Normal 3 2 2 8 13 3" xfId="10515" xr:uid="{00000000-0005-0000-0000-0000BD7C0000}"/>
    <cellStyle name="Normal 3 2 2 8 13 4" xfId="6564" xr:uid="{00000000-0005-0000-0000-0000BE7C0000}"/>
    <cellStyle name="Normal 3 2 2 8 14" xfId="2556" xr:uid="{00000000-0005-0000-0000-0000BF7C0000}"/>
    <cellStyle name="Normal 3 2 2 8 14 2" xfId="8048" xr:uid="{00000000-0005-0000-0000-0000C07C0000}"/>
    <cellStyle name="Normal 3 2 2 8 14 3" xfId="10516" xr:uid="{00000000-0005-0000-0000-0000C17C0000}"/>
    <cellStyle name="Normal 3 2 2 8 14 4" xfId="6738" xr:uid="{00000000-0005-0000-0000-0000C27C0000}"/>
    <cellStyle name="Normal 3 2 2 8 15" xfId="2726" xr:uid="{00000000-0005-0000-0000-0000C37C0000}"/>
    <cellStyle name="Normal 3 2 2 8 15 2" xfId="8043" xr:uid="{00000000-0005-0000-0000-0000C47C0000}"/>
    <cellStyle name="Normal 3 2 2 8 16" xfId="2896" xr:uid="{00000000-0005-0000-0000-0000C57C0000}"/>
    <cellStyle name="Normal 3 2 2 8 16 2" xfId="10511" xr:uid="{00000000-0005-0000-0000-0000C67C0000}"/>
    <cellStyle name="Normal 3 2 2 8 17" xfId="3067" xr:uid="{00000000-0005-0000-0000-0000C77C0000}"/>
    <cellStyle name="Normal 3 2 2 8 17 2" xfId="11850" xr:uid="{00000000-0005-0000-0000-0000C87C0000}"/>
    <cellStyle name="Normal 3 2 2 8 18" xfId="3275" xr:uid="{00000000-0005-0000-0000-0000C97C0000}"/>
    <cellStyle name="Normal 3 2 2 8 19" xfId="4144" xr:uid="{00000000-0005-0000-0000-0000CA7C0000}"/>
    <cellStyle name="Normal 3 2 2 8 2" xfId="465" xr:uid="{00000000-0005-0000-0000-0000CB7C0000}"/>
    <cellStyle name="Normal 3 2 2 8 2 2" xfId="3449" xr:uid="{00000000-0005-0000-0000-0000CC7C0000}"/>
    <cellStyle name="Normal 3 2 2 8 2 2 2" xfId="8049" xr:uid="{00000000-0005-0000-0000-0000CD7C0000}"/>
    <cellStyle name="Normal 3 2 2 8 2 3" xfId="10517" xr:uid="{00000000-0005-0000-0000-0000CE7C0000}"/>
    <cellStyle name="Normal 3 2 2 8 2 4" xfId="4571" xr:uid="{00000000-0005-0000-0000-0000CF7C0000}"/>
    <cellStyle name="Normal 3 2 2 8 20" xfId="4316" xr:uid="{00000000-0005-0000-0000-0000D07C0000}"/>
    <cellStyle name="Normal 3 2 2 8 3" xfId="639" xr:uid="{00000000-0005-0000-0000-0000D17C0000}"/>
    <cellStyle name="Normal 3 2 2 8 3 2" xfId="3623" xr:uid="{00000000-0005-0000-0000-0000D27C0000}"/>
    <cellStyle name="Normal 3 2 2 8 3 2 2" xfId="8050" xr:uid="{00000000-0005-0000-0000-0000D37C0000}"/>
    <cellStyle name="Normal 3 2 2 8 3 3" xfId="10518" xr:uid="{00000000-0005-0000-0000-0000D47C0000}"/>
    <cellStyle name="Normal 3 2 2 8 3 4" xfId="4788" xr:uid="{00000000-0005-0000-0000-0000D57C0000}"/>
    <cellStyle name="Normal 3 2 2 8 4" xfId="813" xr:uid="{00000000-0005-0000-0000-0000D67C0000}"/>
    <cellStyle name="Normal 3 2 2 8 4 2" xfId="3797" xr:uid="{00000000-0005-0000-0000-0000D77C0000}"/>
    <cellStyle name="Normal 3 2 2 8 4 2 2" xfId="8051" xr:uid="{00000000-0005-0000-0000-0000D87C0000}"/>
    <cellStyle name="Normal 3 2 2 8 4 3" xfId="10519" xr:uid="{00000000-0005-0000-0000-0000D97C0000}"/>
    <cellStyle name="Normal 3 2 2 8 4 4" xfId="4962" xr:uid="{00000000-0005-0000-0000-0000DA7C0000}"/>
    <cellStyle name="Normal 3 2 2 8 5" xfId="988" xr:uid="{00000000-0005-0000-0000-0000DB7C0000}"/>
    <cellStyle name="Normal 3 2 2 8 5 2" xfId="3972" xr:uid="{00000000-0005-0000-0000-0000DC7C0000}"/>
    <cellStyle name="Normal 3 2 2 8 5 2 2" xfId="8052" xr:uid="{00000000-0005-0000-0000-0000DD7C0000}"/>
    <cellStyle name="Normal 3 2 2 8 5 3" xfId="10520" xr:uid="{00000000-0005-0000-0000-0000DE7C0000}"/>
    <cellStyle name="Normal 3 2 2 8 5 4" xfId="5136" xr:uid="{00000000-0005-0000-0000-0000DF7C0000}"/>
    <cellStyle name="Normal 3 2 2 8 6" xfId="1164" xr:uid="{00000000-0005-0000-0000-0000E07C0000}"/>
    <cellStyle name="Normal 3 2 2 8 6 2" xfId="8053" xr:uid="{00000000-0005-0000-0000-0000E17C0000}"/>
    <cellStyle name="Normal 3 2 2 8 6 3" xfId="10521" xr:uid="{00000000-0005-0000-0000-0000E27C0000}"/>
    <cellStyle name="Normal 3 2 2 8 6 4" xfId="5310" xr:uid="{00000000-0005-0000-0000-0000E37C0000}"/>
    <cellStyle name="Normal 3 2 2 8 7" xfId="1338" xr:uid="{00000000-0005-0000-0000-0000E47C0000}"/>
    <cellStyle name="Normal 3 2 2 8 7 2" xfId="8054" xr:uid="{00000000-0005-0000-0000-0000E57C0000}"/>
    <cellStyle name="Normal 3 2 2 8 7 3" xfId="10522" xr:uid="{00000000-0005-0000-0000-0000E67C0000}"/>
    <cellStyle name="Normal 3 2 2 8 7 4" xfId="5516" xr:uid="{00000000-0005-0000-0000-0000E77C0000}"/>
    <cellStyle name="Normal 3 2 2 8 8" xfId="1512" xr:uid="{00000000-0005-0000-0000-0000E87C0000}"/>
    <cellStyle name="Normal 3 2 2 8 8 2" xfId="8055" xr:uid="{00000000-0005-0000-0000-0000E97C0000}"/>
    <cellStyle name="Normal 3 2 2 8 8 3" xfId="10523" xr:uid="{00000000-0005-0000-0000-0000EA7C0000}"/>
    <cellStyle name="Normal 3 2 2 8 8 4" xfId="5690" xr:uid="{00000000-0005-0000-0000-0000EB7C0000}"/>
    <cellStyle name="Normal 3 2 2 8 9" xfId="1686" xr:uid="{00000000-0005-0000-0000-0000EC7C0000}"/>
    <cellStyle name="Normal 3 2 2 8 9 2" xfId="8056" xr:uid="{00000000-0005-0000-0000-0000ED7C0000}"/>
    <cellStyle name="Normal 3 2 2 8 9 3" xfId="10524" xr:uid="{00000000-0005-0000-0000-0000EE7C0000}"/>
    <cellStyle name="Normal 3 2 2 8 9 4" xfId="5864" xr:uid="{00000000-0005-0000-0000-0000EF7C0000}"/>
    <cellStyle name="Normal 3 2 2 9" xfId="189" xr:uid="{00000000-0005-0000-0000-0000F07C0000}"/>
    <cellStyle name="Normal 3 2 2 9 2" xfId="3192" xr:uid="{00000000-0005-0000-0000-0000F17C0000}"/>
    <cellStyle name="Normal 3 2 2 9 2 2" xfId="8058" xr:uid="{00000000-0005-0000-0000-0000F27C0000}"/>
    <cellStyle name="Normal 3 2 2 9 2 3" xfId="10526" xr:uid="{00000000-0005-0000-0000-0000F37C0000}"/>
    <cellStyle name="Normal 3 2 2 9 2 4" xfId="5433" xr:uid="{00000000-0005-0000-0000-0000F47C0000}"/>
    <cellStyle name="Normal 3 2 2 9 3" xfId="8057" xr:uid="{00000000-0005-0000-0000-0000F57C0000}"/>
    <cellStyle name="Normal 3 2 2 9 4" xfId="10525" xr:uid="{00000000-0005-0000-0000-0000F67C0000}"/>
    <cellStyle name="Normal 3 2 2 9 5" xfId="4488" xr:uid="{00000000-0005-0000-0000-0000F77C0000}"/>
    <cellStyle name="Normal 3 2 20" xfId="1950" xr:uid="{00000000-0005-0000-0000-0000F87C0000}"/>
    <cellStyle name="Normal 3 2 20 2" xfId="8059" xr:uid="{00000000-0005-0000-0000-0000F97C0000}"/>
    <cellStyle name="Normal 3 2 20 3" xfId="10527" xr:uid="{00000000-0005-0000-0000-0000FA7C0000}"/>
    <cellStyle name="Normal 3 2 20 4" xfId="6302" xr:uid="{00000000-0005-0000-0000-0000FB7C0000}"/>
    <cellStyle name="Normal 3 2 21" xfId="2126" xr:uid="{00000000-0005-0000-0000-0000FC7C0000}"/>
    <cellStyle name="Normal 3 2 21 2" xfId="6477" xr:uid="{00000000-0005-0000-0000-0000FD7C0000}"/>
    <cellStyle name="Normal 3 2 21 2 2" xfId="25067" xr:uid="{00000000-0005-0000-0000-0000FE7C0000}"/>
    <cellStyle name="Normal 3 2 22" xfId="2300" xr:uid="{00000000-0005-0000-0000-0000FF7C0000}"/>
    <cellStyle name="Normal 3 2 22 2" xfId="8060" xr:uid="{00000000-0005-0000-0000-0000007D0000}"/>
    <cellStyle name="Normal 3 2 22 3" xfId="10528" xr:uid="{00000000-0005-0000-0000-0000017D0000}"/>
    <cellStyle name="Normal 3 2 22 4" xfId="6480" xr:uid="{00000000-0005-0000-0000-0000027D0000}"/>
    <cellStyle name="Normal 3 2 23" xfId="2472" xr:uid="{00000000-0005-0000-0000-0000037D0000}"/>
    <cellStyle name="Normal 3 2 23 2" xfId="8061" xr:uid="{00000000-0005-0000-0000-0000047D0000}"/>
    <cellStyle name="Normal 3 2 23 3" xfId="10529" xr:uid="{00000000-0005-0000-0000-0000057D0000}"/>
    <cellStyle name="Normal 3 2 23 4" xfId="6654" xr:uid="{00000000-0005-0000-0000-0000067D0000}"/>
    <cellStyle name="Normal 3 2 24" xfId="2642" xr:uid="{00000000-0005-0000-0000-0000077D0000}"/>
    <cellStyle name="Normal 3 2 24 2" xfId="6855" xr:uid="{00000000-0005-0000-0000-0000087D0000}"/>
    <cellStyle name="Normal 3 2 25" xfId="2812" xr:uid="{00000000-0005-0000-0000-0000097D0000}"/>
    <cellStyle name="Normal 3 2 25 2" xfId="9323" xr:uid="{00000000-0005-0000-0000-00000A7D0000}"/>
    <cellStyle name="Normal 3 2 26" xfId="2983" xr:uid="{00000000-0005-0000-0000-00000B7D0000}"/>
    <cellStyle name="Normal 3 2 26 2" xfId="11766" xr:uid="{00000000-0005-0000-0000-00000C7D0000}"/>
    <cellStyle name="Normal 3 2 27" xfId="3153" xr:uid="{00000000-0005-0000-0000-00000D7D0000}"/>
    <cellStyle name="Normal 3 2 28" xfId="4060" xr:uid="{00000000-0005-0000-0000-00000E7D0000}"/>
    <cellStyle name="Normal 3 2 29" xfId="4232" xr:uid="{00000000-0005-0000-0000-00000F7D0000}"/>
    <cellStyle name="Normal 3 2 3" xfId="72" xr:uid="{00000000-0005-0000-0000-0000107D0000}"/>
    <cellStyle name="Normal 3 2 3 10" xfId="640" xr:uid="{00000000-0005-0000-0000-0000117D0000}"/>
    <cellStyle name="Normal 3 2 3 10 2" xfId="3624" xr:uid="{00000000-0005-0000-0000-0000127D0000}"/>
    <cellStyle name="Normal 3 2 3 10 2 2" xfId="8063" xr:uid="{00000000-0005-0000-0000-0000137D0000}"/>
    <cellStyle name="Normal 3 2 3 10 3" xfId="10531" xr:uid="{00000000-0005-0000-0000-0000147D0000}"/>
    <cellStyle name="Normal 3 2 3 10 4" xfId="4963" xr:uid="{00000000-0005-0000-0000-0000157D0000}"/>
    <cellStyle name="Normal 3 2 3 11" xfId="814" xr:uid="{00000000-0005-0000-0000-0000167D0000}"/>
    <cellStyle name="Normal 3 2 3 11 2" xfId="3798" xr:uid="{00000000-0005-0000-0000-0000177D0000}"/>
    <cellStyle name="Normal 3 2 3 11 2 2" xfId="8064" xr:uid="{00000000-0005-0000-0000-0000187D0000}"/>
    <cellStyle name="Normal 3 2 3 11 3" xfId="10532" xr:uid="{00000000-0005-0000-0000-0000197D0000}"/>
    <cellStyle name="Normal 3 2 3 11 4" xfId="5137" xr:uid="{00000000-0005-0000-0000-00001A7D0000}"/>
    <cellStyle name="Normal 3 2 3 12" xfId="989" xr:uid="{00000000-0005-0000-0000-00001B7D0000}"/>
    <cellStyle name="Normal 3 2 3 12 2" xfId="3973" xr:uid="{00000000-0005-0000-0000-00001C7D0000}"/>
    <cellStyle name="Normal 3 2 3 12 2 2" xfId="8065" xr:uid="{00000000-0005-0000-0000-00001D7D0000}"/>
    <cellStyle name="Normal 3 2 3 12 3" xfId="10533" xr:uid="{00000000-0005-0000-0000-00001E7D0000}"/>
    <cellStyle name="Normal 3 2 3 12 4" xfId="5311" xr:uid="{00000000-0005-0000-0000-00001F7D0000}"/>
    <cellStyle name="Normal 3 2 3 13" xfId="1165" xr:uid="{00000000-0005-0000-0000-0000207D0000}"/>
    <cellStyle name="Normal 3 2 3 13 2" xfId="8066" xr:uid="{00000000-0005-0000-0000-0000217D0000}"/>
    <cellStyle name="Normal 3 2 3 13 3" xfId="10534" xr:uid="{00000000-0005-0000-0000-0000227D0000}"/>
    <cellStyle name="Normal 3 2 3 13 4" xfId="5400" xr:uid="{00000000-0005-0000-0000-0000237D0000}"/>
    <cellStyle name="Normal 3 2 3 14" xfId="1339" xr:uid="{00000000-0005-0000-0000-0000247D0000}"/>
    <cellStyle name="Normal 3 2 3 14 2" xfId="8067" xr:uid="{00000000-0005-0000-0000-0000257D0000}"/>
    <cellStyle name="Normal 3 2 3 14 3" xfId="10535" xr:uid="{00000000-0005-0000-0000-0000267D0000}"/>
    <cellStyle name="Normal 3 2 3 14 4" xfId="5691" xr:uid="{00000000-0005-0000-0000-0000277D0000}"/>
    <cellStyle name="Normal 3 2 3 15" xfId="1513" xr:uid="{00000000-0005-0000-0000-0000287D0000}"/>
    <cellStyle name="Normal 3 2 3 15 2" xfId="8068" xr:uid="{00000000-0005-0000-0000-0000297D0000}"/>
    <cellStyle name="Normal 3 2 3 15 3" xfId="10536" xr:uid="{00000000-0005-0000-0000-00002A7D0000}"/>
    <cellStyle name="Normal 3 2 3 15 4" xfId="5865" xr:uid="{00000000-0005-0000-0000-00002B7D0000}"/>
    <cellStyle name="Normal 3 2 3 16" xfId="1687" xr:uid="{00000000-0005-0000-0000-00002C7D0000}"/>
    <cellStyle name="Normal 3 2 3 16 2" xfId="8069" xr:uid="{00000000-0005-0000-0000-00002D7D0000}"/>
    <cellStyle name="Normal 3 2 3 16 3" xfId="10537" xr:uid="{00000000-0005-0000-0000-00002E7D0000}"/>
    <cellStyle name="Normal 3 2 3 16 4" xfId="6039" xr:uid="{00000000-0005-0000-0000-00002F7D0000}"/>
    <cellStyle name="Normal 3 2 3 17" xfId="1861" xr:uid="{00000000-0005-0000-0000-0000307D0000}"/>
    <cellStyle name="Normal 3 2 3 17 2" xfId="8070" xr:uid="{00000000-0005-0000-0000-0000317D0000}"/>
    <cellStyle name="Normal 3 2 3 17 3" xfId="10538" xr:uid="{00000000-0005-0000-0000-0000327D0000}"/>
    <cellStyle name="Normal 3 2 3 17 4" xfId="6213" xr:uid="{00000000-0005-0000-0000-0000337D0000}"/>
    <cellStyle name="Normal 3 2 3 18" xfId="2035" xr:uid="{00000000-0005-0000-0000-0000347D0000}"/>
    <cellStyle name="Normal 3 2 3 18 2" xfId="8071" xr:uid="{00000000-0005-0000-0000-0000357D0000}"/>
    <cellStyle name="Normal 3 2 3 18 3" xfId="10539" xr:uid="{00000000-0005-0000-0000-0000367D0000}"/>
    <cellStyle name="Normal 3 2 3 18 4" xfId="6387" xr:uid="{00000000-0005-0000-0000-0000377D0000}"/>
    <cellStyle name="Normal 3 2 3 19" xfId="2211" xr:uid="{00000000-0005-0000-0000-0000387D0000}"/>
    <cellStyle name="Normal 3 2 3 19 2" xfId="8072" xr:uid="{00000000-0005-0000-0000-0000397D0000}"/>
    <cellStyle name="Normal 3 2 3 19 3" xfId="10540" xr:uid="{00000000-0005-0000-0000-00003A7D0000}"/>
    <cellStyle name="Normal 3 2 3 19 4" xfId="6565" xr:uid="{00000000-0005-0000-0000-00003B7D0000}"/>
    <cellStyle name="Normal 3 2 3 2" xfId="84" xr:uid="{00000000-0005-0000-0000-00003C7D0000}"/>
    <cellStyle name="Normal 3 2 3 2 10" xfId="815" xr:uid="{00000000-0005-0000-0000-00003D7D0000}"/>
    <cellStyle name="Normal 3 2 3 2 10 2" xfId="3799" xr:uid="{00000000-0005-0000-0000-00003E7D0000}"/>
    <cellStyle name="Normal 3 2 3 2 10 2 2" xfId="8074" xr:uid="{00000000-0005-0000-0000-00003F7D0000}"/>
    <cellStyle name="Normal 3 2 3 2 10 3" xfId="10542" xr:uid="{00000000-0005-0000-0000-0000407D0000}"/>
    <cellStyle name="Normal 3 2 3 2 10 4" xfId="5138" xr:uid="{00000000-0005-0000-0000-0000417D0000}"/>
    <cellStyle name="Normal 3 2 3 2 11" xfId="990" xr:uid="{00000000-0005-0000-0000-0000427D0000}"/>
    <cellStyle name="Normal 3 2 3 2 11 2" xfId="3974" xr:uid="{00000000-0005-0000-0000-0000437D0000}"/>
    <cellStyle name="Normal 3 2 3 2 11 2 2" xfId="8075" xr:uid="{00000000-0005-0000-0000-0000447D0000}"/>
    <cellStyle name="Normal 3 2 3 2 11 3" xfId="10543" xr:uid="{00000000-0005-0000-0000-0000457D0000}"/>
    <cellStyle name="Normal 3 2 3 2 11 4" xfId="5312" xr:uid="{00000000-0005-0000-0000-0000467D0000}"/>
    <cellStyle name="Normal 3 2 3 2 12" xfId="1166" xr:uid="{00000000-0005-0000-0000-0000477D0000}"/>
    <cellStyle name="Normal 3 2 3 2 12 2" xfId="8076" xr:uid="{00000000-0005-0000-0000-0000487D0000}"/>
    <cellStyle name="Normal 3 2 3 2 12 3" xfId="10544" xr:uid="{00000000-0005-0000-0000-0000497D0000}"/>
    <cellStyle name="Normal 3 2 3 2 12 4" xfId="5405" xr:uid="{00000000-0005-0000-0000-00004A7D0000}"/>
    <cellStyle name="Normal 3 2 3 2 13" xfId="1340" xr:uid="{00000000-0005-0000-0000-00004B7D0000}"/>
    <cellStyle name="Normal 3 2 3 2 13 2" xfId="8077" xr:uid="{00000000-0005-0000-0000-00004C7D0000}"/>
    <cellStyle name="Normal 3 2 3 2 13 3" xfId="10545" xr:uid="{00000000-0005-0000-0000-00004D7D0000}"/>
    <cellStyle name="Normal 3 2 3 2 13 4" xfId="5692" xr:uid="{00000000-0005-0000-0000-00004E7D0000}"/>
    <cellStyle name="Normal 3 2 3 2 14" xfId="1514" xr:uid="{00000000-0005-0000-0000-00004F7D0000}"/>
    <cellStyle name="Normal 3 2 3 2 14 2" xfId="8078" xr:uid="{00000000-0005-0000-0000-0000507D0000}"/>
    <cellStyle name="Normal 3 2 3 2 14 3" xfId="10546" xr:uid="{00000000-0005-0000-0000-0000517D0000}"/>
    <cellStyle name="Normal 3 2 3 2 14 4" xfId="5866" xr:uid="{00000000-0005-0000-0000-0000527D0000}"/>
    <cellStyle name="Normal 3 2 3 2 15" xfId="1688" xr:uid="{00000000-0005-0000-0000-0000537D0000}"/>
    <cellStyle name="Normal 3 2 3 2 15 2" xfId="8079" xr:uid="{00000000-0005-0000-0000-0000547D0000}"/>
    <cellStyle name="Normal 3 2 3 2 15 3" xfId="10547" xr:uid="{00000000-0005-0000-0000-0000557D0000}"/>
    <cellStyle name="Normal 3 2 3 2 15 4" xfId="6040" xr:uid="{00000000-0005-0000-0000-0000567D0000}"/>
    <cellStyle name="Normal 3 2 3 2 16" xfId="1862" xr:uid="{00000000-0005-0000-0000-0000577D0000}"/>
    <cellStyle name="Normal 3 2 3 2 16 2" xfId="8080" xr:uid="{00000000-0005-0000-0000-0000587D0000}"/>
    <cellStyle name="Normal 3 2 3 2 16 3" xfId="10548" xr:uid="{00000000-0005-0000-0000-0000597D0000}"/>
    <cellStyle name="Normal 3 2 3 2 16 4" xfId="6214" xr:uid="{00000000-0005-0000-0000-00005A7D0000}"/>
    <cellStyle name="Normal 3 2 3 2 17" xfId="2036" xr:uid="{00000000-0005-0000-0000-00005B7D0000}"/>
    <cellStyle name="Normal 3 2 3 2 17 2" xfId="8081" xr:uid="{00000000-0005-0000-0000-00005C7D0000}"/>
    <cellStyle name="Normal 3 2 3 2 17 3" xfId="10549" xr:uid="{00000000-0005-0000-0000-00005D7D0000}"/>
    <cellStyle name="Normal 3 2 3 2 17 4" xfId="6388" xr:uid="{00000000-0005-0000-0000-00005E7D0000}"/>
    <cellStyle name="Normal 3 2 3 2 18" xfId="2212" xr:uid="{00000000-0005-0000-0000-00005F7D0000}"/>
    <cellStyle name="Normal 3 2 3 2 18 2" xfId="8082" xr:uid="{00000000-0005-0000-0000-0000607D0000}"/>
    <cellStyle name="Normal 3 2 3 2 18 3" xfId="10550" xr:uid="{00000000-0005-0000-0000-0000617D0000}"/>
    <cellStyle name="Normal 3 2 3 2 18 4" xfId="6566" xr:uid="{00000000-0005-0000-0000-0000627D0000}"/>
    <cellStyle name="Normal 3 2 3 2 19" xfId="2386" xr:uid="{00000000-0005-0000-0000-0000637D0000}"/>
    <cellStyle name="Normal 3 2 3 2 19 2" xfId="8083" xr:uid="{00000000-0005-0000-0000-0000647D0000}"/>
    <cellStyle name="Normal 3 2 3 2 19 3" xfId="10551" xr:uid="{00000000-0005-0000-0000-0000657D0000}"/>
    <cellStyle name="Normal 3 2 3 2 19 4" xfId="6740" xr:uid="{00000000-0005-0000-0000-0000667D0000}"/>
    <cellStyle name="Normal 3 2 3 2 2" xfId="102" xr:uid="{00000000-0005-0000-0000-0000677D0000}"/>
    <cellStyle name="Normal 3 2 3 2 2 10" xfId="1167" xr:uid="{00000000-0005-0000-0000-0000687D0000}"/>
    <cellStyle name="Normal 3 2 3 2 2 10 2" xfId="8085" xr:uid="{00000000-0005-0000-0000-0000697D0000}"/>
    <cellStyle name="Normal 3 2 3 2 2 10 3" xfId="10553" xr:uid="{00000000-0005-0000-0000-00006A7D0000}"/>
    <cellStyle name="Normal 3 2 3 2 2 10 4" xfId="5412" xr:uid="{00000000-0005-0000-0000-00006B7D0000}"/>
    <cellStyle name="Normal 3 2 3 2 2 11" xfId="1341" xr:uid="{00000000-0005-0000-0000-00006C7D0000}"/>
    <cellStyle name="Normal 3 2 3 2 2 11 2" xfId="8086" xr:uid="{00000000-0005-0000-0000-00006D7D0000}"/>
    <cellStyle name="Normal 3 2 3 2 2 11 3" xfId="10554" xr:uid="{00000000-0005-0000-0000-00006E7D0000}"/>
    <cellStyle name="Normal 3 2 3 2 2 11 4" xfId="5693" xr:uid="{00000000-0005-0000-0000-00006F7D0000}"/>
    <cellStyle name="Normal 3 2 3 2 2 12" xfId="1515" xr:uid="{00000000-0005-0000-0000-0000707D0000}"/>
    <cellStyle name="Normal 3 2 3 2 2 12 2" xfId="8087" xr:uid="{00000000-0005-0000-0000-0000717D0000}"/>
    <cellStyle name="Normal 3 2 3 2 2 12 3" xfId="10555" xr:uid="{00000000-0005-0000-0000-0000727D0000}"/>
    <cellStyle name="Normal 3 2 3 2 2 12 4" xfId="5867" xr:uid="{00000000-0005-0000-0000-0000737D0000}"/>
    <cellStyle name="Normal 3 2 3 2 2 13" xfId="1689" xr:uid="{00000000-0005-0000-0000-0000747D0000}"/>
    <cellStyle name="Normal 3 2 3 2 2 13 2" xfId="8088" xr:uid="{00000000-0005-0000-0000-0000757D0000}"/>
    <cellStyle name="Normal 3 2 3 2 2 13 3" xfId="10556" xr:uid="{00000000-0005-0000-0000-0000767D0000}"/>
    <cellStyle name="Normal 3 2 3 2 2 13 4" xfId="6041" xr:uid="{00000000-0005-0000-0000-0000777D0000}"/>
    <cellStyle name="Normal 3 2 3 2 2 14" xfId="1863" xr:uid="{00000000-0005-0000-0000-0000787D0000}"/>
    <cellStyle name="Normal 3 2 3 2 2 14 2" xfId="8089" xr:uid="{00000000-0005-0000-0000-0000797D0000}"/>
    <cellStyle name="Normal 3 2 3 2 2 14 3" xfId="10557" xr:uid="{00000000-0005-0000-0000-00007A7D0000}"/>
    <cellStyle name="Normal 3 2 3 2 2 14 4" xfId="6215" xr:uid="{00000000-0005-0000-0000-00007B7D0000}"/>
    <cellStyle name="Normal 3 2 3 2 2 15" xfId="2037" xr:uid="{00000000-0005-0000-0000-00007C7D0000}"/>
    <cellStyle name="Normal 3 2 3 2 2 15 2" xfId="8090" xr:uid="{00000000-0005-0000-0000-00007D7D0000}"/>
    <cellStyle name="Normal 3 2 3 2 2 15 3" xfId="10558" xr:uid="{00000000-0005-0000-0000-00007E7D0000}"/>
    <cellStyle name="Normal 3 2 3 2 2 15 4" xfId="6389" xr:uid="{00000000-0005-0000-0000-00007F7D0000}"/>
    <cellStyle name="Normal 3 2 3 2 2 16" xfId="2213" xr:uid="{00000000-0005-0000-0000-0000807D0000}"/>
    <cellStyle name="Normal 3 2 3 2 2 16 2" xfId="8091" xr:uid="{00000000-0005-0000-0000-0000817D0000}"/>
    <cellStyle name="Normal 3 2 3 2 2 16 3" xfId="10559" xr:uid="{00000000-0005-0000-0000-0000827D0000}"/>
    <cellStyle name="Normal 3 2 3 2 2 16 4" xfId="6567" xr:uid="{00000000-0005-0000-0000-0000837D0000}"/>
    <cellStyle name="Normal 3 2 3 2 2 17" xfId="2387" xr:uid="{00000000-0005-0000-0000-0000847D0000}"/>
    <cellStyle name="Normal 3 2 3 2 2 17 2" xfId="8092" xr:uid="{00000000-0005-0000-0000-0000857D0000}"/>
    <cellStyle name="Normal 3 2 3 2 2 17 3" xfId="10560" xr:uid="{00000000-0005-0000-0000-0000867D0000}"/>
    <cellStyle name="Normal 3 2 3 2 2 17 4" xfId="6741" xr:uid="{00000000-0005-0000-0000-0000877D0000}"/>
    <cellStyle name="Normal 3 2 3 2 2 18" xfId="2559" xr:uid="{00000000-0005-0000-0000-0000887D0000}"/>
    <cellStyle name="Normal 3 2 3 2 2 18 2" xfId="8084" xr:uid="{00000000-0005-0000-0000-0000897D0000}"/>
    <cellStyle name="Normal 3 2 3 2 2 19" xfId="2729" xr:uid="{00000000-0005-0000-0000-00008A7D0000}"/>
    <cellStyle name="Normal 3 2 3 2 2 19 2" xfId="10552" xr:uid="{00000000-0005-0000-0000-00008B7D0000}"/>
    <cellStyle name="Normal 3 2 3 2 2 2" xfId="123" xr:uid="{00000000-0005-0000-0000-00008C7D0000}"/>
    <cellStyle name="Normal 3 2 3 2 2 2 10" xfId="1342" xr:uid="{00000000-0005-0000-0000-00008D7D0000}"/>
    <cellStyle name="Normal 3 2 3 2 2 2 10 2" xfId="8094" xr:uid="{00000000-0005-0000-0000-00008E7D0000}"/>
    <cellStyle name="Normal 3 2 3 2 2 2 10 3" xfId="10562" xr:uid="{00000000-0005-0000-0000-00008F7D0000}"/>
    <cellStyle name="Normal 3 2 3 2 2 2 10 4" xfId="5694" xr:uid="{00000000-0005-0000-0000-0000907D0000}"/>
    <cellStyle name="Normal 3 2 3 2 2 2 11" xfId="1516" xr:uid="{00000000-0005-0000-0000-0000917D0000}"/>
    <cellStyle name="Normal 3 2 3 2 2 2 11 2" xfId="8095" xr:uid="{00000000-0005-0000-0000-0000927D0000}"/>
    <cellStyle name="Normal 3 2 3 2 2 2 11 3" xfId="10563" xr:uid="{00000000-0005-0000-0000-0000937D0000}"/>
    <cellStyle name="Normal 3 2 3 2 2 2 11 4" xfId="5868" xr:uid="{00000000-0005-0000-0000-0000947D0000}"/>
    <cellStyle name="Normal 3 2 3 2 2 2 12" xfId="1690" xr:uid="{00000000-0005-0000-0000-0000957D0000}"/>
    <cellStyle name="Normal 3 2 3 2 2 2 12 2" xfId="8096" xr:uid="{00000000-0005-0000-0000-0000967D0000}"/>
    <cellStyle name="Normal 3 2 3 2 2 2 12 3" xfId="10564" xr:uid="{00000000-0005-0000-0000-0000977D0000}"/>
    <cellStyle name="Normal 3 2 3 2 2 2 12 4" xfId="6042" xr:uid="{00000000-0005-0000-0000-0000987D0000}"/>
    <cellStyle name="Normal 3 2 3 2 2 2 13" xfId="1864" xr:uid="{00000000-0005-0000-0000-0000997D0000}"/>
    <cellStyle name="Normal 3 2 3 2 2 2 13 2" xfId="8097" xr:uid="{00000000-0005-0000-0000-00009A7D0000}"/>
    <cellStyle name="Normal 3 2 3 2 2 2 13 3" xfId="10565" xr:uid="{00000000-0005-0000-0000-00009B7D0000}"/>
    <cellStyle name="Normal 3 2 3 2 2 2 13 4" xfId="6216" xr:uid="{00000000-0005-0000-0000-00009C7D0000}"/>
    <cellStyle name="Normal 3 2 3 2 2 2 14" xfId="2038" xr:uid="{00000000-0005-0000-0000-00009D7D0000}"/>
    <cellStyle name="Normal 3 2 3 2 2 2 14 2" xfId="8098" xr:uid="{00000000-0005-0000-0000-00009E7D0000}"/>
    <cellStyle name="Normal 3 2 3 2 2 2 14 3" xfId="10566" xr:uid="{00000000-0005-0000-0000-00009F7D0000}"/>
    <cellStyle name="Normal 3 2 3 2 2 2 14 4" xfId="6390" xr:uid="{00000000-0005-0000-0000-0000A07D0000}"/>
    <cellStyle name="Normal 3 2 3 2 2 2 15" xfId="2214" xr:uid="{00000000-0005-0000-0000-0000A17D0000}"/>
    <cellStyle name="Normal 3 2 3 2 2 2 15 2" xfId="8099" xr:uid="{00000000-0005-0000-0000-0000A27D0000}"/>
    <cellStyle name="Normal 3 2 3 2 2 2 15 3" xfId="10567" xr:uid="{00000000-0005-0000-0000-0000A37D0000}"/>
    <cellStyle name="Normal 3 2 3 2 2 2 15 4" xfId="6568" xr:uid="{00000000-0005-0000-0000-0000A47D0000}"/>
    <cellStyle name="Normal 3 2 3 2 2 2 16" xfId="2388" xr:uid="{00000000-0005-0000-0000-0000A57D0000}"/>
    <cellStyle name="Normal 3 2 3 2 2 2 16 2" xfId="8100" xr:uid="{00000000-0005-0000-0000-0000A67D0000}"/>
    <cellStyle name="Normal 3 2 3 2 2 2 16 3" xfId="10568" xr:uid="{00000000-0005-0000-0000-0000A77D0000}"/>
    <cellStyle name="Normal 3 2 3 2 2 2 16 4" xfId="6742" xr:uid="{00000000-0005-0000-0000-0000A87D0000}"/>
    <cellStyle name="Normal 3 2 3 2 2 2 17" xfId="2560" xr:uid="{00000000-0005-0000-0000-0000A97D0000}"/>
    <cellStyle name="Normal 3 2 3 2 2 2 17 2" xfId="8093" xr:uid="{00000000-0005-0000-0000-0000AA7D0000}"/>
    <cellStyle name="Normal 3 2 3 2 2 2 18" xfId="2730" xr:uid="{00000000-0005-0000-0000-0000AB7D0000}"/>
    <cellStyle name="Normal 3 2 3 2 2 2 18 2" xfId="10561" xr:uid="{00000000-0005-0000-0000-0000AC7D0000}"/>
    <cellStyle name="Normal 3 2 3 2 2 2 19" xfId="2900" xr:uid="{00000000-0005-0000-0000-0000AD7D0000}"/>
    <cellStyle name="Normal 3 2 3 2 2 2 19 2" xfId="11854" xr:uid="{00000000-0005-0000-0000-0000AE7D0000}"/>
    <cellStyle name="Normal 3 2 3 2 2 2 2" xfId="277" xr:uid="{00000000-0005-0000-0000-0000AF7D0000}"/>
    <cellStyle name="Normal 3 2 3 2 2 2 2 10" xfId="1691" xr:uid="{00000000-0005-0000-0000-0000B07D0000}"/>
    <cellStyle name="Normal 3 2 3 2 2 2 2 10 2" xfId="8102" xr:uid="{00000000-0005-0000-0000-0000B17D0000}"/>
    <cellStyle name="Normal 3 2 3 2 2 2 2 10 3" xfId="10570" xr:uid="{00000000-0005-0000-0000-0000B27D0000}"/>
    <cellStyle name="Normal 3 2 3 2 2 2 2 10 4" xfId="5869" xr:uid="{00000000-0005-0000-0000-0000B37D0000}"/>
    <cellStyle name="Normal 3 2 3 2 2 2 2 11" xfId="1865" xr:uid="{00000000-0005-0000-0000-0000B47D0000}"/>
    <cellStyle name="Normal 3 2 3 2 2 2 2 11 2" xfId="8103" xr:uid="{00000000-0005-0000-0000-0000B57D0000}"/>
    <cellStyle name="Normal 3 2 3 2 2 2 2 11 3" xfId="10571" xr:uid="{00000000-0005-0000-0000-0000B67D0000}"/>
    <cellStyle name="Normal 3 2 3 2 2 2 2 11 4" xfId="6043" xr:uid="{00000000-0005-0000-0000-0000B77D0000}"/>
    <cellStyle name="Normal 3 2 3 2 2 2 2 12" xfId="2039" xr:uid="{00000000-0005-0000-0000-0000B87D0000}"/>
    <cellStyle name="Normal 3 2 3 2 2 2 2 12 2" xfId="8104" xr:uid="{00000000-0005-0000-0000-0000B97D0000}"/>
    <cellStyle name="Normal 3 2 3 2 2 2 2 12 3" xfId="10572" xr:uid="{00000000-0005-0000-0000-0000BA7D0000}"/>
    <cellStyle name="Normal 3 2 3 2 2 2 2 12 4" xfId="6217" xr:uid="{00000000-0005-0000-0000-0000BB7D0000}"/>
    <cellStyle name="Normal 3 2 3 2 2 2 2 13" xfId="2215" xr:uid="{00000000-0005-0000-0000-0000BC7D0000}"/>
    <cellStyle name="Normal 3 2 3 2 2 2 2 13 2" xfId="8105" xr:uid="{00000000-0005-0000-0000-0000BD7D0000}"/>
    <cellStyle name="Normal 3 2 3 2 2 2 2 13 3" xfId="10573" xr:uid="{00000000-0005-0000-0000-0000BE7D0000}"/>
    <cellStyle name="Normal 3 2 3 2 2 2 2 13 4" xfId="6391" xr:uid="{00000000-0005-0000-0000-0000BF7D0000}"/>
    <cellStyle name="Normal 3 2 3 2 2 2 2 14" xfId="2389" xr:uid="{00000000-0005-0000-0000-0000C07D0000}"/>
    <cellStyle name="Normal 3 2 3 2 2 2 2 14 2" xfId="8106" xr:uid="{00000000-0005-0000-0000-0000C17D0000}"/>
    <cellStyle name="Normal 3 2 3 2 2 2 2 14 3" xfId="10574" xr:uid="{00000000-0005-0000-0000-0000C27D0000}"/>
    <cellStyle name="Normal 3 2 3 2 2 2 2 14 4" xfId="6569" xr:uid="{00000000-0005-0000-0000-0000C37D0000}"/>
    <cellStyle name="Normal 3 2 3 2 2 2 2 15" xfId="2561" xr:uid="{00000000-0005-0000-0000-0000C47D0000}"/>
    <cellStyle name="Normal 3 2 3 2 2 2 2 15 2" xfId="8107" xr:uid="{00000000-0005-0000-0000-0000C57D0000}"/>
    <cellStyle name="Normal 3 2 3 2 2 2 2 15 3" xfId="10575" xr:uid="{00000000-0005-0000-0000-0000C67D0000}"/>
    <cellStyle name="Normal 3 2 3 2 2 2 2 15 4" xfId="6743" xr:uid="{00000000-0005-0000-0000-0000C77D0000}"/>
    <cellStyle name="Normal 3 2 3 2 2 2 2 16" xfId="2731" xr:uid="{00000000-0005-0000-0000-0000C87D0000}"/>
    <cellStyle name="Normal 3 2 3 2 2 2 2 16 2" xfId="8101" xr:uid="{00000000-0005-0000-0000-0000C97D0000}"/>
    <cellStyle name="Normal 3 2 3 2 2 2 2 17" xfId="2901" xr:uid="{00000000-0005-0000-0000-0000CA7D0000}"/>
    <cellStyle name="Normal 3 2 3 2 2 2 2 17 2" xfId="10569" xr:uid="{00000000-0005-0000-0000-0000CB7D0000}"/>
    <cellStyle name="Normal 3 2 3 2 2 2 2 18" xfId="3072" xr:uid="{00000000-0005-0000-0000-0000CC7D0000}"/>
    <cellStyle name="Normal 3 2 3 2 2 2 2 18 2" xfId="11855" xr:uid="{00000000-0005-0000-0000-0000CD7D0000}"/>
    <cellStyle name="Normal 3 2 3 2 2 2 2 19" xfId="3280" xr:uid="{00000000-0005-0000-0000-0000CE7D0000}"/>
    <cellStyle name="Normal 3 2 3 2 2 2 2 2" xfId="278" xr:uid="{00000000-0005-0000-0000-0000CF7D0000}"/>
    <cellStyle name="Normal 3 2 3 2 2 2 2 2 10" xfId="1866" xr:uid="{00000000-0005-0000-0000-0000D07D0000}"/>
    <cellStyle name="Normal 3 2 3 2 2 2 2 2 10 2" xfId="8109" xr:uid="{00000000-0005-0000-0000-0000D17D0000}"/>
    <cellStyle name="Normal 3 2 3 2 2 2 2 2 10 3" xfId="10577" xr:uid="{00000000-0005-0000-0000-0000D27D0000}"/>
    <cellStyle name="Normal 3 2 3 2 2 2 2 2 10 4" xfId="6044" xr:uid="{00000000-0005-0000-0000-0000D37D0000}"/>
    <cellStyle name="Normal 3 2 3 2 2 2 2 2 11" xfId="2040" xr:uid="{00000000-0005-0000-0000-0000D47D0000}"/>
    <cellStyle name="Normal 3 2 3 2 2 2 2 2 11 2" xfId="8110" xr:uid="{00000000-0005-0000-0000-0000D57D0000}"/>
    <cellStyle name="Normal 3 2 3 2 2 2 2 2 11 3" xfId="10578" xr:uid="{00000000-0005-0000-0000-0000D67D0000}"/>
    <cellStyle name="Normal 3 2 3 2 2 2 2 2 11 4" xfId="6218" xr:uid="{00000000-0005-0000-0000-0000D77D0000}"/>
    <cellStyle name="Normal 3 2 3 2 2 2 2 2 12" xfId="2216" xr:uid="{00000000-0005-0000-0000-0000D87D0000}"/>
    <cellStyle name="Normal 3 2 3 2 2 2 2 2 12 2" xfId="8111" xr:uid="{00000000-0005-0000-0000-0000D97D0000}"/>
    <cellStyle name="Normal 3 2 3 2 2 2 2 2 12 3" xfId="10579" xr:uid="{00000000-0005-0000-0000-0000DA7D0000}"/>
    <cellStyle name="Normal 3 2 3 2 2 2 2 2 12 4" xfId="6392" xr:uid="{00000000-0005-0000-0000-0000DB7D0000}"/>
    <cellStyle name="Normal 3 2 3 2 2 2 2 2 13" xfId="2390" xr:uid="{00000000-0005-0000-0000-0000DC7D0000}"/>
    <cellStyle name="Normal 3 2 3 2 2 2 2 2 13 2" xfId="8112" xr:uid="{00000000-0005-0000-0000-0000DD7D0000}"/>
    <cellStyle name="Normal 3 2 3 2 2 2 2 2 13 3" xfId="10580" xr:uid="{00000000-0005-0000-0000-0000DE7D0000}"/>
    <cellStyle name="Normal 3 2 3 2 2 2 2 2 13 4" xfId="6570" xr:uid="{00000000-0005-0000-0000-0000DF7D0000}"/>
    <cellStyle name="Normal 3 2 3 2 2 2 2 2 14" xfId="2562" xr:uid="{00000000-0005-0000-0000-0000E07D0000}"/>
    <cellStyle name="Normal 3 2 3 2 2 2 2 2 14 2" xfId="8113" xr:uid="{00000000-0005-0000-0000-0000E17D0000}"/>
    <cellStyle name="Normal 3 2 3 2 2 2 2 2 14 3" xfId="10581" xr:uid="{00000000-0005-0000-0000-0000E27D0000}"/>
    <cellStyle name="Normal 3 2 3 2 2 2 2 2 14 4" xfId="6744" xr:uid="{00000000-0005-0000-0000-0000E37D0000}"/>
    <cellStyle name="Normal 3 2 3 2 2 2 2 2 15" xfId="2732" xr:uid="{00000000-0005-0000-0000-0000E47D0000}"/>
    <cellStyle name="Normal 3 2 3 2 2 2 2 2 15 2" xfId="8108" xr:uid="{00000000-0005-0000-0000-0000E57D0000}"/>
    <cellStyle name="Normal 3 2 3 2 2 2 2 2 16" xfId="2902" xr:uid="{00000000-0005-0000-0000-0000E67D0000}"/>
    <cellStyle name="Normal 3 2 3 2 2 2 2 2 16 2" xfId="10576" xr:uid="{00000000-0005-0000-0000-0000E77D0000}"/>
    <cellStyle name="Normal 3 2 3 2 2 2 2 2 17" xfId="3073" xr:uid="{00000000-0005-0000-0000-0000E87D0000}"/>
    <cellStyle name="Normal 3 2 3 2 2 2 2 2 17 2" xfId="11856" xr:uid="{00000000-0005-0000-0000-0000E97D0000}"/>
    <cellStyle name="Normal 3 2 3 2 2 2 2 2 18" xfId="3281" xr:uid="{00000000-0005-0000-0000-0000EA7D0000}"/>
    <cellStyle name="Normal 3 2 3 2 2 2 2 2 19" xfId="4150" xr:uid="{00000000-0005-0000-0000-0000EB7D0000}"/>
    <cellStyle name="Normal 3 2 3 2 2 2 2 2 2" xfId="471" xr:uid="{00000000-0005-0000-0000-0000EC7D0000}"/>
    <cellStyle name="Normal 3 2 3 2 2 2 2 2 2 2" xfId="3455" xr:uid="{00000000-0005-0000-0000-0000ED7D0000}"/>
    <cellStyle name="Normal 3 2 3 2 2 2 2 2 2 2 2" xfId="8114" xr:uid="{00000000-0005-0000-0000-0000EE7D0000}"/>
    <cellStyle name="Normal 3 2 3 2 2 2 2 2 2 3" xfId="10582" xr:uid="{00000000-0005-0000-0000-0000EF7D0000}"/>
    <cellStyle name="Normal 3 2 3 2 2 2 2 2 2 4" xfId="4577" xr:uid="{00000000-0005-0000-0000-0000F07D0000}"/>
    <cellStyle name="Normal 3 2 3 2 2 2 2 2 20" xfId="4322" xr:uid="{00000000-0005-0000-0000-0000F17D0000}"/>
    <cellStyle name="Normal 3 2 3 2 2 2 2 2 3" xfId="645" xr:uid="{00000000-0005-0000-0000-0000F27D0000}"/>
    <cellStyle name="Normal 3 2 3 2 2 2 2 2 3 2" xfId="3629" xr:uid="{00000000-0005-0000-0000-0000F37D0000}"/>
    <cellStyle name="Normal 3 2 3 2 2 2 2 2 3 2 2" xfId="8115" xr:uid="{00000000-0005-0000-0000-0000F47D0000}"/>
    <cellStyle name="Normal 3 2 3 2 2 2 2 2 3 3" xfId="10583" xr:uid="{00000000-0005-0000-0000-0000F57D0000}"/>
    <cellStyle name="Normal 3 2 3 2 2 2 2 2 3 4" xfId="4794" xr:uid="{00000000-0005-0000-0000-0000F67D0000}"/>
    <cellStyle name="Normal 3 2 3 2 2 2 2 2 4" xfId="819" xr:uid="{00000000-0005-0000-0000-0000F77D0000}"/>
    <cellStyle name="Normal 3 2 3 2 2 2 2 2 4 2" xfId="3803" xr:uid="{00000000-0005-0000-0000-0000F87D0000}"/>
    <cellStyle name="Normal 3 2 3 2 2 2 2 2 4 2 2" xfId="8116" xr:uid="{00000000-0005-0000-0000-0000F97D0000}"/>
    <cellStyle name="Normal 3 2 3 2 2 2 2 2 4 3" xfId="10584" xr:uid="{00000000-0005-0000-0000-0000FA7D0000}"/>
    <cellStyle name="Normal 3 2 3 2 2 2 2 2 4 4" xfId="4968" xr:uid="{00000000-0005-0000-0000-0000FB7D0000}"/>
    <cellStyle name="Normal 3 2 3 2 2 2 2 2 5" xfId="994" xr:uid="{00000000-0005-0000-0000-0000FC7D0000}"/>
    <cellStyle name="Normal 3 2 3 2 2 2 2 2 5 2" xfId="3978" xr:uid="{00000000-0005-0000-0000-0000FD7D0000}"/>
    <cellStyle name="Normal 3 2 3 2 2 2 2 2 5 2 2" xfId="8117" xr:uid="{00000000-0005-0000-0000-0000FE7D0000}"/>
    <cellStyle name="Normal 3 2 3 2 2 2 2 2 5 3" xfId="10585" xr:uid="{00000000-0005-0000-0000-0000FF7D0000}"/>
    <cellStyle name="Normal 3 2 3 2 2 2 2 2 5 4" xfId="5142" xr:uid="{00000000-0005-0000-0000-0000007E0000}"/>
    <cellStyle name="Normal 3 2 3 2 2 2 2 2 6" xfId="1170" xr:uid="{00000000-0005-0000-0000-0000017E0000}"/>
    <cellStyle name="Normal 3 2 3 2 2 2 2 2 6 2" xfId="8118" xr:uid="{00000000-0005-0000-0000-0000027E0000}"/>
    <cellStyle name="Normal 3 2 3 2 2 2 2 2 6 3" xfId="10586" xr:uid="{00000000-0005-0000-0000-0000037E0000}"/>
    <cellStyle name="Normal 3 2 3 2 2 2 2 2 6 4" xfId="5316" xr:uid="{00000000-0005-0000-0000-0000047E0000}"/>
    <cellStyle name="Normal 3 2 3 2 2 2 2 2 7" xfId="1344" xr:uid="{00000000-0005-0000-0000-0000057E0000}"/>
    <cellStyle name="Normal 3 2 3 2 2 2 2 2 7 2" xfId="8119" xr:uid="{00000000-0005-0000-0000-0000067E0000}"/>
    <cellStyle name="Normal 3 2 3 2 2 2 2 2 7 3" xfId="10587" xr:uid="{00000000-0005-0000-0000-0000077E0000}"/>
    <cellStyle name="Normal 3 2 3 2 2 2 2 2 7 4" xfId="5522" xr:uid="{00000000-0005-0000-0000-0000087E0000}"/>
    <cellStyle name="Normal 3 2 3 2 2 2 2 2 8" xfId="1518" xr:uid="{00000000-0005-0000-0000-0000097E0000}"/>
    <cellStyle name="Normal 3 2 3 2 2 2 2 2 8 2" xfId="8120" xr:uid="{00000000-0005-0000-0000-00000A7E0000}"/>
    <cellStyle name="Normal 3 2 3 2 2 2 2 2 8 3" xfId="10588" xr:uid="{00000000-0005-0000-0000-00000B7E0000}"/>
    <cellStyle name="Normal 3 2 3 2 2 2 2 2 8 4" xfId="5696" xr:uid="{00000000-0005-0000-0000-00000C7E0000}"/>
    <cellStyle name="Normal 3 2 3 2 2 2 2 2 9" xfId="1692" xr:uid="{00000000-0005-0000-0000-00000D7E0000}"/>
    <cellStyle name="Normal 3 2 3 2 2 2 2 2 9 2" xfId="8121" xr:uid="{00000000-0005-0000-0000-00000E7E0000}"/>
    <cellStyle name="Normal 3 2 3 2 2 2 2 2 9 3" xfId="10589" xr:uid="{00000000-0005-0000-0000-00000F7E0000}"/>
    <cellStyle name="Normal 3 2 3 2 2 2 2 2 9 4" xfId="5870" xr:uid="{00000000-0005-0000-0000-0000107E0000}"/>
    <cellStyle name="Normal 3 2 3 2 2 2 2 20" xfId="4149" xr:uid="{00000000-0005-0000-0000-0000117E0000}"/>
    <cellStyle name="Normal 3 2 3 2 2 2 2 21" xfId="4321" xr:uid="{00000000-0005-0000-0000-0000127E0000}"/>
    <cellStyle name="Normal 3 2 3 2 2 2 2 3" xfId="470" xr:uid="{00000000-0005-0000-0000-0000137E0000}"/>
    <cellStyle name="Normal 3 2 3 2 2 2 2 3 2" xfId="3454" xr:uid="{00000000-0005-0000-0000-0000147E0000}"/>
    <cellStyle name="Normal 3 2 3 2 2 2 2 3 2 2" xfId="8122" xr:uid="{00000000-0005-0000-0000-0000157E0000}"/>
    <cellStyle name="Normal 3 2 3 2 2 2 2 3 3" xfId="10590" xr:uid="{00000000-0005-0000-0000-0000167E0000}"/>
    <cellStyle name="Normal 3 2 3 2 2 2 2 3 4" xfId="4576" xr:uid="{00000000-0005-0000-0000-0000177E0000}"/>
    <cellStyle name="Normal 3 2 3 2 2 2 2 4" xfId="644" xr:uid="{00000000-0005-0000-0000-0000187E0000}"/>
    <cellStyle name="Normal 3 2 3 2 2 2 2 4 2" xfId="3628" xr:uid="{00000000-0005-0000-0000-0000197E0000}"/>
    <cellStyle name="Normal 3 2 3 2 2 2 2 4 2 2" xfId="8123" xr:uid="{00000000-0005-0000-0000-00001A7E0000}"/>
    <cellStyle name="Normal 3 2 3 2 2 2 2 4 3" xfId="10591" xr:uid="{00000000-0005-0000-0000-00001B7E0000}"/>
    <cellStyle name="Normal 3 2 3 2 2 2 2 4 4" xfId="4793" xr:uid="{00000000-0005-0000-0000-00001C7E0000}"/>
    <cellStyle name="Normal 3 2 3 2 2 2 2 5" xfId="818" xr:uid="{00000000-0005-0000-0000-00001D7E0000}"/>
    <cellStyle name="Normal 3 2 3 2 2 2 2 5 2" xfId="3802" xr:uid="{00000000-0005-0000-0000-00001E7E0000}"/>
    <cellStyle name="Normal 3 2 3 2 2 2 2 5 2 2" xfId="8124" xr:uid="{00000000-0005-0000-0000-00001F7E0000}"/>
    <cellStyle name="Normal 3 2 3 2 2 2 2 5 3" xfId="10592" xr:uid="{00000000-0005-0000-0000-0000207E0000}"/>
    <cellStyle name="Normal 3 2 3 2 2 2 2 5 4" xfId="4967" xr:uid="{00000000-0005-0000-0000-0000217E0000}"/>
    <cellStyle name="Normal 3 2 3 2 2 2 2 6" xfId="993" xr:uid="{00000000-0005-0000-0000-0000227E0000}"/>
    <cellStyle name="Normal 3 2 3 2 2 2 2 6 2" xfId="3977" xr:uid="{00000000-0005-0000-0000-0000237E0000}"/>
    <cellStyle name="Normal 3 2 3 2 2 2 2 6 2 2" xfId="8125" xr:uid="{00000000-0005-0000-0000-0000247E0000}"/>
    <cellStyle name="Normal 3 2 3 2 2 2 2 6 3" xfId="10593" xr:uid="{00000000-0005-0000-0000-0000257E0000}"/>
    <cellStyle name="Normal 3 2 3 2 2 2 2 6 4" xfId="5141" xr:uid="{00000000-0005-0000-0000-0000267E0000}"/>
    <cellStyle name="Normal 3 2 3 2 2 2 2 7" xfId="1169" xr:uid="{00000000-0005-0000-0000-0000277E0000}"/>
    <cellStyle name="Normal 3 2 3 2 2 2 2 7 2" xfId="8126" xr:uid="{00000000-0005-0000-0000-0000287E0000}"/>
    <cellStyle name="Normal 3 2 3 2 2 2 2 7 3" xfId="10594" xr:uid="{00000000-0005-0000-0000-0000297E0000}"/>
    <cellStyle name="Normal 3 2 3 2 2 2 2 7 4" xfId="5315" xr:uid="{00000000-0005-0000-0000-00002A7E0000}"/>
    <cellStyle name="Normal 3 2 3 2 2 2 2 8" xfId="1343" xr:uid="{00000000-0005-0000-0000-00002B7E0000}"/>
    <cellStyle name="Normal 3 2 3 2 2 2 2 8 2" xfId="8127" xr:uid="{00000000-0005-0000-0000-00002C7E0000}"/>
    <cellStyle name="Normal 3 2 3 2 2 2 2 8 3" xfId="10595" xr:uid="{00000000-0005-0000-0000-00002D7E0000}"/>
    <cellStyle name="Normal 3 2 3 2 2 2 2 8 4" xfId="5521" xr:uid="{00000000-0005-0000-0000-00002E7E0000}"/>
    <cellStyle name="Normal 3 2 3 2 2 2 2 9" xfId="1517" xr:uid="{00000000-0005-0000-0000-00002F7E0000}"/>
    <cellStyle name="Normal 3 2 3 2 2 2 2 9 2" xfId="8128" xr:uid="{00000000-0005-0000-0000-0000307E0000}"/>
    <cellStyle name="Normal 3 2 3 2 2 2 2 9 3" xfId="10596" xr:uid="{00000000-0005-0000-0000-0000317E0000}"/>
    <cellStyle name="Normal 3 2 3 2 2 2 2 9 4" xfId="5695" xr:uid="{00000000-0005-0000-0000-0000327E0000}"/>
    <cellStyle name="Normal 3 2 3 2 2 2 20" xfId="3071" xr:uid="{00000000-0005-0000-0000-0000337E0000}"/>
    <cellStyle name="Normal 3 2 3 2 2 2 21" xfId="3180" xr:uid="{00000000-0005-0000-0000-0000347E0000}"/>
    <cellStyle name="Normal 3 2 3 2 2 2 22" xfId="4148" xr:uid="{00000000-0005-0000-0000-0000357E0000}"/>
    <cellStyle name="Normal 3 2 3 2 2 2 23" xfId="4320" xr:uid="{00000000-0005-0000-0000-0000367E0000}"/>
    <cellStyle name="Normal 3 2 3 2 2 2 3" xfId="279" xr:uid="{00000000-0005-0000-0000-0000377E0000}"/>
    <cellStyle name="Normal 3 2 3 2 2 2 3 10" xfId="1867" xr:uid="{00000000-0005-0000-0000-0000387E0000}"/>
    <cellStyle name="Normal 3 2 3 2 2 2 3 10 2" xfId="8130" xr:uid="{00000000-0005-0000-0000-0000397E0000}"/>
    <cellStyle name="Normal 3 2 3 2 2 2 3 10 3" xfId="10598" xr:uid="{00000000-0005-0000-0000-00003A7E0000}"/>
    <cellStyle name="Normal 3 2 3 2 2 2 3 10 4" xfId="6045" xr:uid="{00000000-0005-0000-0000-00003B7E0000}"/>
    <cellStyle name="Normal 3 2 3 2 2 2 3 11" xfId="2041" xr:uid="{00000000-0005-0000-0000-00003C7E0000}"/>
    <cellStyle name="Normal 3 2 3 2 2 2 3 11 2" xfId="8131" xr:uid="{00000000-0005-0000-0000-00003D7E0000}"/>
    <cellStyle name="Normal 3 2 3 2 2 2 3 11 3" xfId="10599" xr:uid="{00000000-0005-0000-0000-00003E7E0000}"/>
    <cellStyle name="Normal 3 2 3 2 2 2 3 11 4" xfId="6219" xr:uid="{00000000-0005-0000-0000-00003F7E0000}"/>
    <cellStyle name="Normal 3 2 3 2 2 2 3 12" xfId="2217" xr:uid="{00000000-0005-0000-0000-0000407E0000}"/>
    <cellStyle name="Normal 3 2 3 2 2 2 3 12 2" xfId="8132" xr:uid="{00000000-0005-0000-0000-0000417E0000}"/>
    <cellStyle name="Normal 3 2 3 2 2 2 3 12 3" xfId="10600" xr:uid="{00000000-0005-0000-0000-0000427E0000}"/>
    <cellStyle name="Normal 3 2 3 2 2 2 3 12 4" xfId="6393" xr:uid="{00000000-0005-0000-0000-0000437E0000}"/>
    <cellStyle name="Normal 3 2 3 2 2 2 3 13" xfId="2391" xr:uid="{00000000-0005-0000-0000-0000447E0000}"/>
    <cellStyle name="Normal 3 2 3 2 2 2 3 13 2" xfId="8133" xr:uid="{00000000-0005-0000-0000-0000457E0000}"/>
    <cellStyle name="Normal 3 2 3 2 2 2 3 13 3" xfId="10601" xr:uid="{00000000-0005-0000-0000-0000467E0000}"/>
    <cellStyle name="Normal 3 2 3 2 2 2 3 13 4" xfId="6571" xr:uid="{00000000-0005-0000-0000-0000477E0000}"/>
    <cellStyle name="Normal 3 2 3 2 2 2 3 14" xfId="2563" xr:uid="{00000000-0005-0000-0000-0000487E0000}"/>
    <cellStyle name="Normal 3 2 3 2 2 2 3 14 2" xfId="8134" xr:uid="{00000000-0005-0000-0000-0000497E0000}"/>
    <cellStyle name="Normal 3 2 3 2 2 2 3 14 3" xfId="10602" xr:uid="{00000000-0005-0000-0000-00004A7E0000}"/>
    <cellStyle name="Normal 3 2 3 2 2 2 3 14 4" xfId="6745" xr:uid="{00000000-0005-0000-0000-00004B7E0000}"/>
    <cellStyle name="Normal 3 2 3 2 2 2 3 15" xfId="2733" xr:uid="{00000000-0005-0000-0000-00004C7E0000}"/>
    <cellStyle name="Normal 3 2 3 2 2 2 3 15 2" xfId="8129" xr:uid="{00000000-0005-0000-0000-00004D7E0000}"/>
    <cellStyle name="Normal 3 2 3 2 2 2 3 16" xfId="2903" xr:uid="{00000000-0005-0000-0000-00004E7E0000}"/>
    <cellStyle name="Normal 3 2 3 2 2 2 3 16 2" xfId="10597" xr:uid="{00000000-0005-0000-0000-00004F7E0000}"/>
    <cellStyle name="Normal 3 2 3 2 2 2 3 17" xfId="3074" xr:uid="{00000000-0005-0000-0000-0000507E0000}"/>
    <cellStyle name="Normal 3 2 3 2 2 2 3 17 2" xfId="11857" xr:uid="{00000000-0005-0000-0000-0000517E0000}"/>
    <cellStyle name="Normal 3 2 3 2 2 2 3 18" xfId="3282" xr:uid="{00000000-0005-0000-0000-0000527E0000}"/>
    <cellStyle name="Normal 3 2 3 2 2 2 3 19" xfId="4151" xr:uid="{00000000-0005-0000-0000-0000537E0000}"/>
    <cellStyle name="Normal 3 2 3 2 2 2 3 2" xfId="472" xr:uid="{00000000-0005-0000-0000-0000547E0000}"/>
    <cellStyle name="Normal 3 2 3 2 2 2 3 2 2" xfId="3456" xr:uid="{00000000-0005-0000-0000-0000557E0000}"/>
    <cellStyle name="Normal 3 2 3 2 2 2 3 2 2 2" xfId="8135" xr:uid="{00000000-0005-0000-0000-0000567E0000}"/>
    <cellStyle name="Normal 3 2 3 2 2 2 3 2 3" xfId="10603" xr:uid="{00000000-0005-0000-0000-0000577E0000}"/>
    <cellStyle name="Normal 3 2 3 2 2 2 3 2 4" xfId="4578" xr:uid="{00000000-0005-0000-0000-0000587E0000}"/>
    <cellStyle name="Normal 3 2 3 2 2 2 3 20" xfId="4323" xr:uid="{00000000-0005-0000-0000-0000597E0000}"/>
    <cellStyle name="Normal 3 2 3 2 2 2 3 3" xfId="646" xr:uid="{00000000-0005-0000-0000-00005A7E0000}"/>
    <cellStyle name="Normal 3 2 3 2 2 2 3 3 2" xfId="3630" xr:uid="{00000000-0005-0000-0000-00005B7E0000}"/>
    <cellStyle name="Normal 3 2 3 2 2 2 3 3 2 2" xfId="8136" xr:uid="{00000000-0005-0000-0000-00005C7E0000}"/>
    <cellStyle name="Normal 3 2 3 2 2 2 3 3 3" xfId="10604" xr:uid="{00000000-0005-0000-0000-00005D7E0000}"/>
    <cellStyle name="Normal 3 2 3 2 2 2 3 3 4" xfId="4795" xr:uid="{00000000-0005-0000-0000-00005E7E0000}"/>
    <cellStyle name="Normal 3 2 3 2 2 2 3 4" xfId="820" xr:uid="{00000000-0005-0000-0000-00005F7E0000}"/>
    <cellStyle name="Normal 3 2 3 2 2 2 3 4 2" xfId="3804" xr:uid="{00000000-0005-0000-0000-0000607E0000}"/>
    <cellStyle name="Normal 3 2 3 2 2 2 3 4 2 2" xfId="8137" xr:uid="{00000000-0005-0000-0000-0000617E0000}"/>
    <cellStyle name="Normal 3 2 3 2 2 2 3 4 3" xfId="10605" xr:uid="{00000000-0005-0000-0000-0000627E0000}"/>
    <cellStyle name="Normal 3 2 3 2 2 2 3 4 4" xfId="4969" xr:uid="{00000000-0005-0000-0000-0000637E0000}"/>
    <cellStyle name="Normal 3 2 3 2 2 2 3 5" xfId="995" xr:uid="{00000000-0005-0000-0000-0000647E0000}"/>
    <cellStyle name="Normal 3 2 3 2 2 2 3 5 2" xfId="3979" xr:uid="{00000000-0005-0000-0000-0000657E0000}"/>
    <cellStyle name="Normal 3 2 3 2 2 2 3 5 2 2" xfId="8138" xr:uid="{00000000-0005-0000-0000-0000667E0000}"/>
    <cellStyle name="Normal 3 2 3 2 2 2 3 5 3" xfId="10606" xr:uid="{00000000-0005-0000-0000-0000677E0000}"/>
    <cellStyle name="Normal 3 2 3 2 2 2 3 5 4" xfId="5143" xr:uid="{00000000-0005-0000-0000-0000687E0000}"/>
    <cellStyle name="Normal 3 2 3 2 2 2 3 6" xfId="1171" xr:uid="{00000000-0005-0000-0000-0000697E0000}"/>
    <cellStyle name="Normal 3 2 3 2 2 2 3 6 2" xfId="8139" xr:uid="{00000000-0005-0000-0000-00006A7E0000}"/>
    <cellStyle name="Normal 3 2 3 2 2 2 3 6 3" xfId="10607" xr:uid="{00000000-0005-0000-0000-00006B7E0000}"/>
    <cellStyle name="Normal 3 2 3 2 2 2 3 6 4" xfId="5317" xr:uid="{00000000-0005-0000-0000-00006C7E0000}"/>
    <cellStyle name="Normal 3 2 3 2 2 2 3 7" xfId="1345" xr:uid="{00000000-0005-0000-0000-00006D7E0000}"/>
    <cellStyle name="Normal 3 2 3 2 2 2 3 7 2" xfId="8140" xr:uid="{00000000-0005-0000-0000-00006E7E0000}"/>
    <cellStyle name="Normal 3 2 3 2 2 2 3 7 3" xfId="10608" xr:uid="{00000000-0005-0000-0000-00006F7E0000}"/>
    <cellStyle name="Normal 3 2 3 2 2 2 3 7 4" xfId="5523" xr:uid="{00000000-0005-0000-0000-0000707E0000}"/>
    <cellStyle name="Normal 3 2 3 2 2 2 3 8" xfId="1519" xr:uid="{00000000-0005-0000-0000-0000717E0000}"/>
    <cellStyle name="Normal 3 2 3 2 2 2 3 8 2" xfId="8141" xr:uid="{00000000-0005-0000-0000-0000727E0000}"/>
    <cellStyle name="Normal 3 2 3 2 2 2 3 8 3" xfId="10609" xr:uid="{00000000-0005-0000-0000-0000737E0000}"/>
    <cellStyle name="Normal 3 2 3 2 2 2 3 8 4" xfId="5697" xr:uid="{00000000-0005-0000-0000-0000747E0000}"/>
    <cellStyle name="Normal 3 2 3 2 2 2 3 9" xfId="1693" xr:uid="{00000000-0005-0000-0000-0000757E0000}"/>
    <cellStyle name="Normal 3 2 3 2 2 2 3 9 2" xfId="8142" xr:uid="{00000000-0005-0000-0000-0000767E0000}"/>
    <cellStyle name="Normal 3 2 3 2 2 2 3 9 3" xfId="10610" xr:uid="{00000000-0005-0000-0000-0000777E0000}"/>
    <cellStyle name="Normal 3 2 3 2 2 2 3 9 4" xfId="5871" xr:uid="{00000000-0005-0000-0000-0000787E0000}"/>
    <cellStyle name="Normal 3 2 3 2 2 2 4" xfId="276" xr:uid="{00000000-0005-0000-0000-0000797E0000}"/>
    <cellStyle name="Normal 3 2 3 2 2 2 4 2" xfId="3279" xr:uid="{00000000-0005-0000-0000-00007A7E0000}"/>
    <cellStyle name="Normal 3 2 3 2 2 2 4 2 2" xfId="8144" xr:uid="{00000000-0005-0000-0000-00007B7E0000}"/>
    <cellStyle name="Normal 3 2 3 2 2 2 4 2 3" xfId="10612" xr:uid="{00000000-0005-0000-0000-00007C7E0000}"/>
    <cellStyle name="Normal 3 2 3 2 2 2 4 2 4" xfId="5520" xr:uid="{00000000-0005-0000-0000-00007D7E0000}"/>
    <cellStyle name="Normal 3 2 3 2 2 2 4 3" xfId="8143" xr:uid="{00000000-0005-0000-0000-00007E7E0000}"/>
    <cellStyle name="Normal 3 2 3 2 2 2 4 4" xfId="10611" xr:uid="{00000000-0005-0000-0000-00007F7E0000}"/>
    <cellStyle name="Normal 3 2 3 2 2 2 4 5" xfId="4575" xr:uid="{00000000-0005-0000-0000-0000807E0000}"/>
    <cellStyle name="Normal 3 2 3 2 2 2 5" xfId="469" xr:uid="{00000000-0005-0000-0000-0000817E0000}"/>
    <cellStyle name="Normal 3 2 3 2 2 2 5 2" xfId="3453" xr:uid="{00000000-0005-0000-0000-0000827E0000}"/>
    <cellStyle name="Normal 3 2 3 2 2 2 5 2 2" xfId="8145" xr:uid="{00000000-0005-0000-0000-0000837E0000}"/>
    <cellStyle name="Normal 3 2 3 2 2 2 5 3" xfId="10613" xr:uid="{00000000-0005-0000-0000-0000847E0000}"/>
    <cellStyle name="Normal 3 2 3 2 2 2 5 4" xfId="4792" xr:uid="{00000000-0005-0000-0000-0000857E0000}"/>
    <cellStyle name="Normal 3 2 3 2 2 2 6" xfId="643" xr:uid="{00000000-0005-0000-0000-0000867E0000}"/>
    <cellStyle name="Normal 3 2 3 2 2 2 6 2" xfId="3627" xr:uid="{00000000-0005-0000-0000-0000877E0000}"/>
    <cellStyle name="Normal 3 2 3 2 2 2 6 2 2" xfId="8146" xr:uid="{00000000-0005-0000-0000-0000887E0000}"/>
    <cellStyle name="Normal 3 2 3 2 2 2 6 3" xfId="10614" xr:uid="{00000000-0005-0000-0000-0000897E0000}"/>
    <cellStyle name="Normal 3 2 3 2 2 2 6 4" xfId="4966" xr:uid="{00000000-0005-0000-0000-00008A7E0000}"/>
    <cellStyle name="Normal 3 2 3 2 2 2 7" xfId="817" xr:uid="{00000000-0005-0000-0000-00008B7E0000}"/>
    <cellStyle name="Normal 3 2 3 2 2 2 7 2" xfId="3801" xr:uid="{00000000-0005-0000-0000-00008C7E0000}"/>
    <cellStyle name="Normal 3 2 3 2 2 2 7 2 2" xfId="8147" xr:uid="{00000000-0005-0000-0000-00008D7E0000}"/>
    <cellStyle name="Normal 3 2 3 2 2 2 7 3" xfId="10615" xr:uid="{00000000-0005-0000-0000-00008E7E0000}"/>
    <cellStyle name="Normal 3 2 3 2 2 2 7 4" xfId="5140" xr:uid="{00000000-0005-0000-0000-00008F7E0000}"/>
    <cellStyle name="Normal 3 2 3 2 2 2 8" xfId="992" xr:uid="{00000000-0005-0000-0000-0000907E0000}"/>
    <cellStyle name="Normal 3 2 3 2 2 2 8 2" xfId="3976" xr:uid="{00000000-0005-0000-0000-0000917E0000}"/>
    <cellStyle name="Normal 3 2 3 2 2 2 8 2 2" xfId="8148" xr:uid="{00000000-0005-0000-0000-0000927E0000}"/>
    <cellStyle name="Normal 3 2 3 2 2 2 8 3" xfId="10616" xr:uid="{00000000-0005-0000-0000-0000937E0000}"/>
    <cellStyle name="Normal 3 2 3 2 2 2 8 4" xfId="5314" xr:uid="{00000000-0005-0000-0000-0000947E0000}"/>
    <cellStyle name="Normal 3 2 3 2 2 2 9" xfId="1168" xr:uid="{00000000-0005-0000-0000-0000957E0000}"/>
    <cellStyle name="Normal 3 2 3 2 2 2 9 2" xfId="8149" xr:uid="{00000000-0005-0000-0000-0000967E0000}"/>
    <cellStyle name="Normal 3 2 3 2 2 2 9 3" xfId="10617" xr:uid="{00000000-0005-0000-0000-0000977E0000}"/>
    <cellStyle name="Normal 3 2 3 2 2 2 9 4" xfId="5425" xr:uid="{00000000-0005-0000-0000-0000987E0000}"/>
    <cellStyle name="Normal 3 2 3 2 2 20" xfId="2899" xr:uid="{00000000-0005-0000-0000-0000997E0000}"/>
    <cellStyle name="Normal 3 2 3 2 2 20 2" xfId="11853" xr:uid="{00000000-0005-0000-0000-00009A7E0000}"/>
    <cellStyle name="Normal 3 2 3 2 2 21" xfId="3070" xr:uid="{00000000-0005-0000-0000-00009B7E0000}"/>
    <cellStyle name="Normal 3 2 3 2 2 22" xfId="3167" xr:uid="{00000000-0005-0000-0000-00009C7E0000}"/>
    <cellStyle name="Normal 3 2 3 2 2 23" xfId="4147" xr:uid="{00000000-0005-0000-0000-00009D7E0000}"/>
    <cellStyle name="Normal 3 2 3 2 2 24" xfId="4319" xr:uid="{00000000-0005-0000-0000-00009E7E0000}"/>
    <cellStyle name="Normal 3 2 3 2 2 3" xfId="280" xr:uid="{00000000-0005-0000-0000-00009F7E0000}"/>
    <cellStyle name="Normal 3 2 3 2 2 3 10" xfId="1694" xr:uid="{00000000-0005-0000-0000-0000A07E0000}"/>
    <cellStyle name="Normal 3 2 3 2 2 3 10 2" xfId="8151" xr:uid="{00000000-0005-0000-0000-0000A17E0000}"/>
    <cellStyle name="Normal 3 2 3 2 2 3 10 3" xfId="10619" xr:uid="{00000000-0005-0000-0000-0000A27E0000}"/>
    <cellStyle name="Normal 3 2 3 2 2 3 10 4" xfId="5872" xr:uid="{00000000-0005-0000-0000-0000A37E0000}"/>
    <cellStyle name="Normal 3 2 3 2 2 3 11" xfId="1868" xr:uid="{00000000-0005-0000-0000-0000A47E0000}"/>
    <cellStyle name="Normal 3 2 3 2 2 3 11 2" xfId="8152" xr:uid="{00000000-0005-0000-0000-0000A57E0000}"/>
    <cellStyle name="Normal 3 2 3 2 2 3 11 3" xfId="10620" xr:uid="{00000000-0005-0000-0000-0000A67E0000}"/>
    <cellStyle name="Normal 3 2 3 2 2 3 11 4" xfId="6046" xr:uid="{00000000-0005-0000-0000-0000A77E0000}"/>
    <cellStyle name="Normal 3 2 3 2 2 3 12" xfId="2042" xr:uid="{00000000-0005-0000-0000-0000A87E0000}"/>
    <cellStyle name="Normal 3 2 3 2 2 3 12 2" xfId="8153" xr:uid="{00000000-0005-0000-0000-0000A97E0000}"/>
    <cellStyle name="Normal 3 2 3 2 2 3 12 3" xfId="10621" xr:uid="{00000000-0005-0000-0000-0000AA7E0000}"/>
    <cellStyle name="Normal 3 2 3 2 2 3 12 4" xfId="6220" xr:uid="{00000000-0005-0000-0000-0000AB7E0000}"/>
    <cellStyle name="Normal 3 2 3 2 2 3 13" xfId="2218" xr:uid="{00000000-0005-0000-0000-0000AC7E0000}"/>
    <cellStyle name="Normal 3 2 3 2 2 3 13 2" xfId="8154" xr:uid="{00000000-0005-0000-0000-0000AD7E0000}"/>
    <cellStyle name="Normal 3 2 3 2 2 3 13 3" xfId="10622" xr:uid="{00000000-0005-0000-0000-0000AE7E0000}"/>
    <cellStyle name="Normal 3 2 3 2 2 3 13 4" xfId="6394" xr:uid="{00000000-0005-0000-0000-0000AF7E0000}"/>
    <cellStyle name="Normal 3 2 3 2 2 3 14" xfId="2392" xr:uid="{00000000-0005-0000-0000-0000B07E0000}"/>
    <cellStyle name="Normal 3 2 3 2 2 3 14 2" xfId="8155" xr:uid="{00000000-0005-0000-0000-0000B17E0000}"/>
    <cellStyle name="Normal 3 2 3 2 2 3 14 3" xfId="10623" xr:uid="{00000000-0005-0000-0000-0000B27E0000}"/>
    <cellStyle name="Normal 3 2 3 2 2 3 14 4" xfId="6572" xr:uid="{00000000-0005-0000-0000-0000B37E0000}"/>
    <cellStyle name="Normal 3 2 3 2 2 3 15" xfId="2564" xr:uid="{00000000-0005-0000-0000-0000B47E0000}"/>
    <cellStyle name="Normal 3 2 3 2 2 3 15 2" xfId="8156" xr:uid="{00000000-0005-0000-0000-0000B57E0000}"/>
    <cellStyle name="Normal 3 2 3 2 2 3 15 3" xfId="10624" xr:uid="{00000000-0005-0000-0000-0000B67E0000}"/>
    <cellStyle name="Normal 3 2 3 2 2 3 15 4" xfId="6746" xr:uid="{00000000-0005-0000-0000-0000B77E0000}"/>
    <cellStyle name="Normal 3 2 3 2 2 3 16" xfId="2734" xr:uid="{00000000-0005-0000-0000-0000B87E0000}"/>
    <cellStyle name="Normal 3 2 3 2 2 3 16 2" xfId="8150" xr:uid="{00000000-0005-0000-0000-0000B97E0000}"/>
    <cellStyle name="Normal 3 2 3 2 2 3 17" xfId="2904" xr:uid="{00000000-0005-0000-0000-0000BA7E0000}"/>
    <cellStyle name="Normal 3 2 3 2 2 3 17 2" xfId="10618" xr:uid="{00000000-0005-0000-0000-0000BB7E0000}"/>
    <cellStyle name="Normal 3 2 3 2 2 3 18" xfId="3075" xr:uid="{00000000-0005-0000-0000-0000BC7E0000}"/>
    <cellStyle name="Normal 3 2 3 2 2 3 18 2" xfId="11858" xr:uid="{00000000-0005-0000-0000-0000BD7E0000}"/>
    <cellStyle name="Normal 3 2 3 2 2 3 19" xfId="3283" xr:uid="{00000000-0005-0000-0000-0000BE7E0000}"/>
    <cellStyle name="Normal 3 2 3 2 2 3 2" xfId="281" xr:uid="{00000000-0005-0000-0000-0000BF7E0000}"/>
    <cellStyle name="Normal 3 2 3 2 2 3 2 10" xfId="1869" xr:uid="{00000000-0005-0000-0000-0000C07E0000}"/>
    <cellStyle name="Normal 3 2 3 2 2 3 2 10 2" xfId="8158" xr:uid="{00000000-0005-0000-0000-0000C17E0000}"/>
    <cellStyle name="Normal 3 2 3 2 2 3 2 10 3" xfId="10626" xr:uid="{00000000-0005-0000-0000-0000C27E0000}"/>
    <cellStyle name="Normal 3 2 3 2 2 3 2 10 4" xfId="6047" xr:uid="{00000000-0005-0000-0000-0000C37E0000}"/>
    <cellStyle name="Normal 3 2 3 2 2 3 2 11" xfId="2043" xr:uid="{00000000-0005-0000-0000-0000C47E0000}"/>
    <cellStyle name="Normal 3 2 3 2 2 3 2 11 2" xfId="8159" xr:uid="{00000000-0005-0000-0000-0000C57E0000}"/>
    <cellStyle name="Normal 3 2 3 2 2 3 2 11 3" xfId="10627" xr:uid="{00000000-0005-0000-0000-0000C67E0000}"/>
    <cellStyle name="Normal 3 2 3 2 2 3 2 11 4" xfId="6221" xr:uid="{00000000-0005-0000-0000-0000C77E0000}"/>
    <cellStyle name="Normal 3 2 3 2 2 3 2 12" xfId="2219" xr:uid="{00000000-0005-0000-0000-0000C87E0000}"/>
    <cellStyle name="Normal 3 2 3 2 2 3 2 12 2" xfId="8160" xr:uid="{00000000-0005-0000-0000-0000C97E0000}"/>
    <cellStyle name="Normal 3 2 3 2 2 3 2 12 3" xfId="10628" xr:uid="{00000000-0005-0000-0000-0000CA7E0000}"/>
    <cellStyle name="Normal 3 2 3 2 2 3 2 12 4" xfId="6395" xr:uid="{00000000-0005-0000-0000-0000CB7E0000}"/>
    <cellStyle name="Normal 3 2 3 2 2 3 2 13" xfId="2393" xr:uid="{00000000-0005-0000-0000-0000CC7E0000}"/>
    <cellStyle name="Normal 3 2 3 2 2 3 2 13 2" xfId="8161" xr:uid="{00000000-0005-0000-0000-0000CD7E0000}"/>
    <cellStyle name="Normal 3 2 3 2 2 3 2 13 3" xfId="10629" xr:uid="{00000000-0005-0000-0000-0000CE7E0000}"/>
    <cellStyle name="Normal 3 2 3 2 2 3 2 13 4" xfId="6573" xr:uid="{00000000-0005-0000-0000-0000CF7E0000}"/>
    <cellStyle name="Normal 3 2 3 2 2 3 2 14" xfId="2565" xr:uid="{00000000-0005-0000-0000-0000D07E0000}"/>
    <cellStyle name="Normal 3 2 3 2 2 3 2 14 2" xfId="8162" xr:uid="{00000000-0005-0000-0000-0000D17E0000}"/>
    <cellStyle name="Normal 3 2 3 2 2 3 2 14 3" xfId="10630" xr:uid="{00000000-0005-0000-0000-0000D27E0000}"/>
    <cellStyle name="Normal 3 2 3 2 2 3 2 14 4" xfId="6747" xr:uid="{00000000-0005-0000-0000-0000D37E0000}"/>
    <cellStyle name="Normal 3 2 3 2 2 3 2 15" xfId="2735" xr:uid="{00000000-0005-0000-0000-0000D47E0000}"/>
    <cellStyle name="Normal 3 2 3 2 2 3 2 15 2" xfId="8157" xr:uid="{00000000-0005-0000-0000-0000D57E0000}"/>
    <cellStyle name="Normal 3 2 3 2 2 3 2 16" xfId="2905" xr:uid="{00000000-0005-0000-0000-0000D67E0000}"/>
    <cellStyle name="Normal 3 2 3 2 2 3 2 16 2" xfId="10625" xr:uid="{00000000-0005-0000-0000-0000D77E0000}"/>
    <cellStyle name="Normal 3 2 3 2 2 3 2 17" xfId="3076" xr:uid="{00000000-0005-0000-0000-0000D87E0000}"/>
    <cellStyle name="Normal 3 2 3 2 2 3 2 17 2" xfId="11859" xr:uid="{00000000-0005-0000-0000-0000D97E0000}"/>
    <cellStyle name="Normal 3 2 3 2 2 3 2 18" xfId="3284" xr:uid="{00000000-0005-0000-0000-0000DA7E0000}"/>
    <cellStyle name="Normal 3 2 3 2 2 3 2 19" xfId="4153" xr:uid="{00000000-0005-0000-0000-0000DB7E0000}"/>
    <cellStyle name="Normal 3 2 3 2 2 3 2 2" xfId="474" xr:uid="{00000000-0005-0000-0000-0000DC7E0000}"/>
    <cellStyle name="Normal 3 2 3 2 2 3 2 2 2" xfId="3458" xr:uid="{00000000-0005-0000-0000-0000DD7E0000}"/>
    <cellStyle name="Normal 3 2 3 2 2 3 2 2 2 2" xfId="8163" xr:uid="{00000000-0005-0000-0000-0000DE7E0000}"/>
    <cellStyle name="Normal 3 2 3 2 2 3 2 2 3" xfId="10631" xr:uid="{00000000-0005-0000-0000-0000DF7E0000}"/>
    <cellStyle name="Normal 3 2 3 2 2 3 2 2 4" xfId="4580" xr:uid="{00000000-0005-0000-0000-0000E07E0000}"/>
    <cellStyle name="Normal 3 2 3 2 2 3 2 20" xfId="4325" xr:uid="{00000000-0005-0000-0000-0000E17E0000}"/>
    <cellStyle name="Normal 3 2 3 2 2 3 2 3" xfId="648" xr:uid="{00000000-0005-0000-0000-0000E27E0000}"/>
    <cellStyle name="Normal 3 2 3 2 2 3 2 3 2" xfId="3632" xr:uid="{00000000-0005-0000-0000-0000E37E0000}"/>
    <cellStyle name="Normal 3 2 3 2 2 3 2 3 2 2" xfId="8164" xr:uid="{00000000-0005-0000-0000-0000E47E0000}"/>
    <cellStyle name="Normal 3 2 3 2 2 3 2 3 3" xfId="10632" xr:uid="{00000000-0005-0000-0000-0000E57E0000}"/>
    <cellStyle name="Normal 3 2 3 2 2 3 2 3 4" xfId="4797" xr:uid="{00000000-0005-0000-0000-0000E67E0000}"/>
    <cellStyle name="Normal 3 2 3 2 2 3 2 4" xfId="822" xr:uid="{00000000-0005-0000-0000-0000E77E0000}"/>
    <cellStyle name="Normal 3 2 3 2 2 3 2 4 2" xfId="3806" xr:uid="{00000000-0005-0000-0000-0000E87E0000}"/>
    <cellStyle name="Normal 3 2 3 2 2 3 2 4 2 2" xfId="8165" xr:uid="{00000000-0005-0000-0000-0000E97E0000}"/>
    <cellStyle name="Normal 3 2 3 2 2 3 2 4 3" xfId="10633" xr:uid="{00000000-0005-0000-0000-0000EA7E0000}"/>
    <cellStyle name="Normal 3 2 3 2 2 3 2 4 4" xfId="4971" xr:uid="{00000000-0005-0000-0000-0000EB7E0000}"/>
    <cellStyle name="Normal 3 2 3 2 2 3 2 5" xfId="997" xr:uid="{00000000-0005-0000-0000-0000EC7E0000}"/>
    <cellStyle name="Normal 3 2 3 2 2 3 2 5 2" xfId="3981" xr:uid="{00000000-0005-0000-0000-0000ED7E0000}"/>
    <cellStyle name="Normal 3 2 3 2 2 3 2 5 2 2" xfId="8166" xr:uid="{00000000-0005-0000-0000-0000EE7E0000}"/>
    <cellStyle name="Normal 3 2 3 2 2 3 2 5 3" xfId="10634" xr:uid="{00000000-0005-0000-0000-0000EF7E0000}"/>
    <cellStyle name="Normal 3 2 3 2 2 3 2 5 4" xfId="5145" xr:uid="{00000000-0005-0000-0000-0000F07E0000}"/>
    <cellStyle name="Normal 3 2 3 2 2 3 2 6" xfId="1173" xr:uid="{00000000-0005-0000-0000-0000F17E0000}"/>
    <cellStyle name="Normal 3 2 3 2 2 3 2 6 2" xfId="8167" xr:uid="{00000000-0005-0000-0000-0000F27E0000}"/>
    <cellStyle name="Normal 3 2 3 2 2 3 2 6 3" xfId="10635" xr:uid="{00000000-0005-0000-0000-0000F37E0000}"/>
    <cellStyle name="Normal 3 2 3 2 2 3 2 6 4" xfId="5319" xr:uid="{00000000-0005-0000-0000-0000F47E0000}"/>
    <cellStyle name="Normal 3 2 3 2 2 3 2 7" xfId="1347" xr:uid="{00000000-0005-0000-0000-0000F57E0000}"/>
    <cellStyle name="Normal 3 2 3 2 2 3 2 7 2" xfId="8168" xr:uid="{00000000-0005-0000-0000-0000F67E0000}"/>
    <cellStyle name="Normal 3 2 3 2 2 3 2 7 3" xfId="10636" xr:uid="{00000000-0005-0000-0000-0000F77E0000}"/>
    <cellStyle name="Normal 3 2 3 2 2 3 2 7 4" xfId="5525" xr:uid="{00000000-0005-0000-0000-0000F87E0000}"/>
    <cellStyle name="Normal 3 2 3 2 2 3 2 8" xfId="1521" xr:uid="{00000000-0005-0000-0000-0000F97E0000}"/>
    <cellStyle name="Normal 3 2 3 2 2 3 2 8 2" xfId="8169" xr:uid="{00000000-0005-0000-0000-0000FA7E0000}"/>
    <cellStyle name="Normal 3 2 3 2 2 3 2 8 3" xfId="10637" xr:uid="{00000000-0005-0000-0000-0000FB7E0000}"/>
    <cellStyle name="Normal 3 2 3 2 2 3 2 8 4" xfId="5699" xr:uid="{00000000-0005-0000-0000-0000FC7E0000}"/>
    <cellStyle name="Normal 3 2 3 2 2 3 2 9" xfId="1695" xr:uid="{00000000-0005-0000-0000-0000FD7E0000}"/>
    <cellStyle name="Normal 3 2 3 2 2 3 2 9 2" xfId="8170" xr:uid="{00000000-0005-0000-0000-0000FE7E0000}"/>
    <cellStyle name="Normal 3 2 3 2 2 3 2 9 3" xfId="10638" xr:uid="{00000000-0005-0000-0000-0000FF7E0000}"/>
    <cellStyle name="Normal 3 2 3 2 2 3 2 9 4" xfId="5873" xr:uid="{00000000-0005-0000-0000-0000007F0000}"/>
    <cellStyle name="Normal 3 2 3 2 2 3 20" xfId="4152" xr:uid="{00000000-0005-0000-0000-0000017F0000}"/>
    <cellStyle name="Normal 3 2 3 2 2 3 21" xfId="4324" xr:uid="{00000000-0005-0000-0000-0000027F0000}"/>
    <cellStyle name="Normal 3 2 3 2 2 3 3" xfId="473" xr:uid="{00000000-0005-0000-0000-0000037F0000}"/>
    <cellStyle name="Normal 3 2 3 2 2 3 3 2" xfId="3457" xr:uid="{00000000-0005-0000-0000-0000047F0000}"/>
    <cellStyle name="Normal 3 2 3 2 2 3 3 2 2" xfId="8171" xr:uid="{00000000-0005-0000-0000-0000057F0000}"/>
    <cellStyle name="Normal 3 2 3 2 2 3 3 3" xfId="10639" xr:uid="{00000000-0005-0000-0000-0000067F0000}"/>
    <cellStyle name="Normal 3 2 3 2 2 3 3 4" xfId="4579" xr:uid="{00000000-0005-0000-0000-0000077F0000}"/>
    <cellStyle name="Normal 3 2 3 2 2 3 4" xfId="647" xr:uid="{00000000-0005-0000-0000-0000087F0000}"/>
    <cellStyle name="Normal 3 2 3 2 2 3 4 2" xfId="3631" xr:uid="{00000000-0005-0000-0000-0000097F0000}"/>
    <cellStyle name="Normal 3 2 3 2 2 3 4 2 2" xfId="8172" xr:uid="{00000000-0005-0000-0000-00000A7F0000}"/>
    <cellStyle name="Normal 3 2 3 2 2 3 4 3" xfId="10640" xr:uid="{00000000-0005-0000-0000-00000B7F0000}"/>
    <cellStyle name="Normal 3 2 3 2 2 3 4 4" xfId="4796" xr:uid="{00000000-0005-0000-0000-00000C7F0000}"/>
    <cellStyle name="Normal 3 2 3 2 2 3 5" xfId="821" xr:uid="{00000000-0005-0000-0000-00000D7F0000}"/>
    <cellStyle name="Normal 3 2 3 2 2 3 5 2" xfId="3805" xr:uid="{00000000-0005-0000-0000-00000E7F0000}"/>
    <cellStyle name="Normal 3 2 3 2 2 3 5 2 2" xfId="8173" xr:uid="{00000000-0005-0000-0000-00000F7F0000}"/>
    <cellStyle name="Normal 3 2 3 2 2 3 5 3" xfId="10641" xr:uid="{00000000-0005-0000-0000-0000107F0000}"/>
    <cellStyle name="Normal 3 2 3 2 2 3 5 4" xfId="4970" xr:uid="{00000000-0005-0000-0000-0000117F0000}"/>
    <cellStyle name="Normal 3 2 3 2 2 3 6" xfId="996" xr:uid="{00000000-0005-0000-0000-0000127F0000}"/>
    <cellStyle name="Normal 3 2 3 2 2 3 6 2" xfId="3980" xr:uid="{00000000-0005-0000-0000-0000137F0000}"/>
    <cellStyle name="Normal 3 2 3 2 2 3 6 2 2" xfId="8174" xr:uid="{00000000-0005-0000-0000-0000147F0000}"/>
    <cellStyle name="Normal 3 2 3 2 2 3 6 3" xfId="10642" xr:uid="{00000000-0005-0000-0000-0000157F0000}"/>
    <cellStyle name="Normal 3 2 3 2 2 3 6 4" xfId="5144" xr:uid="{00000000-0005-0000-0000-0000167F0000}"/>
    <cellStyle name="Normal 3 2 3 2 2 3 7" xfId="1172" xr:uid="{00000000-0005-0000-0000-0000177F0000}"/>
    <cellStyle name="Normal 3 2 3 2 2 3 7 2" xfId="8175" xr:uid="{00000000-0005-0000-0000-0000187F0000}"/>
    <cellStyle name="Normal 3 2 3 2 2 3 7 3" xfId="10643" xr:uid="{00000000-0005-0000-0000-0000197F0000}"/>
    <cellStyle name="Normal 3 2 3 2 2 3 7 4" xfId="5318" xr:uid="{00000000-0005-0000-0000-00001A7F0000}"/>
    <cellStyle name="Normal 3 2 3 2 2 3 8" xfId="1346" xr:uid="{00000000-0005-0000-0000-00001B7F0000}"/>
    <cellStyle name="Normal 3 2 3 2 2 3 8 2" xfId="8176" xr:uid="{00000000-0005-0000-0000-00001C7F0000}"/>
    <cellStyle name="Normal 3 2 3 2 2 3 8 3" xfId="10644" xr:uid="{00000000-0005-0000-0000-00001D7F0000}"/>
    <cellStyle name="Normal 3 2 3 2 2 3 8 4" xfId="5524" xr:uid="{00000000-0005-0000-0000-00001E7F0000}"/>
    <cellStyle name="Normal 3 2 3 2 2 3 9" xfId="1520" xr:uid="{00000000-0005-0000-0000-00001F7F0000}"/>
    <cellStyle name="Normal 3 2 3 2 2 3 9 2" xfId="8177" xr:uid="{00000000-0005-0000-0000-0000207F0000}"/>
    <cellStyle name="Normal 3 2 3 2 2 3 9 3" xfId="10645" xr:uid="{00000000-0005-0000-0000-0000217F0000}"/>
    <cellStyle name="Normal 3 2 3 2 2 3 9 4" xfId="5698" xr:uid="{00000000-0005-0000-0000-0000227F0000}"/>
    <cellStyle name="Normal 3 2 3 2 2 4" xfId="282" xr:uid="{00000000-0005-0000-0000-0000237F0000}"/>
    <cellStyle name="Normal 3 2 3 2 2 4 10" xfId="1870" xr:uid="{00000000-0005-0000-0000-0000247F0000}"/>
    <cellStyle name="Normal 3 2 3 2 2 4 10 2" xfId="8179" xr:uid="{00000000-0005-0000-0000-0000257F0000}"/>
    <cellStyle name="Normal 3 2 3 2 2 4 10 3" xfId="10647" xr:uid="{00000000-0005-0000-0000-0000267F0000}"/>
    <cellStyle name="Normal 3 2 3 2 2 4 10 4" xfId="6048" xr:uid="{00000000-0005-0000-0000-0000277F0000}"/>
    <cellStyle name="Normal 3 2 3 2 2 4 11" xfId="2044" xr:uid="{00000000-0005-0000-0000-0000287F0000}"/>
    <cellStyle name="Normal 3 2 3 2 2 4 11 2" xfId="8180" xr:uid="{00000000-0005-0000-0000-0000297F0000}"/>
    <cellStyle name="Normal 3 2 3 2 2 4 11 3" xfId="10648" xr:uid="{00000000-0005-0000-0000-00002A7F0000}"/>
    <cellStyle name="Normal 3 2 3 2 2 4 11 4" xfId="6222" xr:uid="{00000000-0005-0000-0000-00002B7F0000}"/>
    <cellStyle name="Normal 3 2 3 2 2 4 12" xfId="2220" xr:uid="{00000000-0005-0000-0000-00002C7F0000}"/>
    <cellStyle name="Normal 3 2 3 2 2 4 12 2" xfId="8181" xr:uid="{00000000-0005-0000-0000-00002D7F0000}"/>
    <cellStyle name="Normal 3 2 3 2 2 4 12 3" xfId="10649" xr:uid="{00000000-0005-0000-0000-00002E7F0000}"/>
    <cellStyle name="Normal 3 2 3 2 2 4 12 4" xfId="6396" xr:uid="{00000000-0005-0000-0000-00002F7F0000}"/>
    <cellStyle name="Normal 3 2 3 2 2 4 13" xfId="2394" xr:uid="{00000000-0005-0000-0000-0000307F0000}"/>
    <cellStyle name="Normal 3 2 3 2 2 4 13 2" xfId="8182" xr:uid="{00000000-0005-0000-0000-0000317F0000}"/>
    <cellStyle name="Normal 3 2 3 2 2 4 13 3" xfId="10650" xr:uid="{00000000-0005-0000-0000-0000327F0000}"/>
    <cellStyle name="Normal 3 2 3 2 2 4 13 4" xfId="6574" xr:uid="{00000000-0005-0000-0000-0000337F0000}"/>
    <cellStyle name="Normal 3 2 3 2 2 4 14" xfId="2566" xr:uid="{00000000-0005-0000-0000-0000347F0000}"/>
    <cellStyle name="Normal 3 2 3 2 2 4 14 2" xfId="8183" xr:uid="{00000000-0005-0000-0000-0000357F0000}"/>
    <cellStyle name="Normal 3 2 3 2 2 4 14 3" xfId="10651" xr:uid="{00000000-0005-0000-0000-0000367F0000}"/>
    <cellStyle name="Normal 3 2 3 2 2 4 14 4" xfId="6748" xr:uid="{00000000-0005-0000-0000-0000377F0000}"/>
    <cellStyle name="Normal 3 2 3 2 2 4 15" xfId="2736" xr:uid="{00000000-0005-0000-0000-0000387F0000}"/>
    <cellStyle name="Normal 3 2 3 2 2 4 15 2" xfId="8178" xr:uid="{00000000-0005-0000-0000-0000397F0000}"/>
    <cellStyle name="Normal 3 2 3 2 2 4 16" xfId="2906" xr:uid="{00000000-0005-0000-0000-00003A7F0000}"/>
    <cellStyle name="Normal 3 2 3 2 2 4 16 2" xfId="10646" xr:uid="{00000000-0005-0000-0000-00003B7F0000}"/>
    <cellStyle name="Normal 3 2 3 2 2 4 17" xfId="3077" xr:uid="{00000000-0005-0000-0000-00003C7F0000}"/>
    <cellStyle name="Normal 3 2 3 2 2 4 17 2" xfId="11860" xr:uid="{00000000-0005-0000-0000-00003D7F0000}"/>
    <cellStyle name="Normal 3 2 3 2 2 4 18" xfId="3285" xr:uid="{00000000-0005-0000-0000-00003E7F0000}"/>
    <cellStyle name="Normal 3 2 3 2 2 4 19" xfId="4154" xr:uid="{00000000-0005-0000-0000-00003F7F0000}"/>
    <cellStyle name="Normal 3 2 3 2 2 4 2" xfId="475" xr:uid="{00000000-0005-0000-0000-0000407F0000}"/>
    <cellStyle name="Normal 3 2 3 2 2 4 2 2" xfId="3459" xr:uid="{00000000-0005-0000-0000-0000417F0000}"/>
    <cellStyle name="Normal 3 2 3 2 2 4 2 2 2" xfId="8184" xr:uid="{00000000-0005-0000-0000-0000427F0000}"/>
    <cellStyle name="Normal 3 2 3 2 2 4 2 3" xfId="10652" xr:uid="{00000000-0005-0000-0000-0000437F0000}"/>
    <cellStyle name="Normal 3 2 3 2 2 4 2 4" xfId="4581" xr:uid="{00000000-0005-0000-0000-0000447F0000}"/>
    <cellStyle name="Normal 3 2 3 2 2 4 20" xfId="4326" xr:uid="{00000000-0005-0000-0000-0000457F0000}"/>
    <cellStyle name="Normal 3 2 3 2 2 4 3" xfId="649" xr:uid="{00000000-0005-0000-0000-0000467F0000}"/>
    <cellStyle name="Normal 3 2 3 2 2 4 3 2" xfId="3633" xr:uid="{00000000-0005-0000-0000-0000477F0000}"/>
    <cellStyle name="Normal 3 2 3 2 2 4 3 2 2" xfId="8185" xr:uid="{00000000-0005-0000-0000-0000487F0000}"/>
    <cellStyle name="Normal 3 2 3 2 2 4 3 3" xfId="10653" xr:uid="{00000000-0005-0000-0000-0000497F0000}"/>
    <cellStyle name="Normal 3 2 3 2 2 4 3 4" xfId="4798" xr:uid="{00000000-0005-0000-0000-00004A7F0000}"/>
    <cellStyle name="Normal 3 2 3 2 2 4 4" xfId="823" xr:uid="{00000000-0005-0000-0000-00004B7F0000}"/>
    <cellStyle name="Normal 3 2 3 2 2 4 4 2" xfId="3807" xr:uid="{00000000-0005-0000-0000-00004C7F0000}"/>
    <cellStyle name="Normal 3 2 3 2 2 4 4 2 2" xfId="8186" xr:uid="{00000000-0005-0000-0000-00004D7F0000}"/>
    <cellStyle name="Normal 3 2 3 2 2 4 4 3" xfId="10654" xr:uid="{00000000-0005-0000-0000-00004E7F0000}"/>
    <cellStyle name="Normal 3 2 3 2 2 4 4 4" xfId="4972" xr:uid="{00000000-0005-0000-0000-00004F7F0000}"/>
    <cellStyle name="Normal 3 2 3 2 2 4 5" xfId="998" xr:uid="{00000000-0005-0000-0000-0000507F0000}"/>
    <cellStyle name="Normal 3 2 3 2 2 4 5 2" xfId="3982" xr:uid="{00000000-0005-0000-0000-0000517F0000}"/>
    <cellStyle name="Normal 3 2 3 2 2 4 5 2 2" xfId="8187" xr:uid="{00000000-0005-0000-0000-0000527F0000}"/>
    <cellStyle name="Normal 3 2 3 2 2 4 5 3" xfId="10655" xr:uid="{00000000-0005-0000-0000-0000537F0000}"/>
    <cellStyle name="Normal 3 2 3 2 2 4 5 4" xfId="5146" xr:uid="{00000000-0005-0000-0000-0000547F0000}"/>
    <cellStyle name="Normal 3 2 3 2 2 4 6" xfId="1174" xr:uid="{00000000-0005-0000-0000-0000557F0000}"/>
    <cellStyle name="Normal 3 2 3 2 2 4 6 2" xfId="8188" xr:uid="{00000000-0005-0000-0000-0000567F0000}"/>
    <cellStyle name="Normal 3 2 3 2 2 4 6 3" xfId="10656" xr:uid="{00000000-0005-0000-0000-0000577F0000}"/>
    <cellStyle name="Normal 3 2 3 2 2 4 6 4" xfId="5320" xr:uid="{00000000-0005-0000-0000-0000587F0000}"/>
    <cellStyle name="Normal 3 2 3 2 2 4 7" xfId="1348" xr:uid="{00000000-0005-0000-0000-0000597F0000}"/>
    <cellStyle name="Normal 3 2 3 2 2 4 7 2" xfId="8189" xr:uid="{00000000-0005-0000-0000-00005A7F0000}"/>
    <cellStyle name="Normal 3 2 3 2 2 4 7 3" xfId="10657" xr:uid="{00000000-0005-0000-0000-00005B7F0000}"/>
    <cellStyle name="Normal 3 2 3 2 2 4 7 4" xfId="5526" xr:uid="{00000000-0005-0000-0000-00005C7F0000}"/>
    <cellStyle name="Normal 3 2 3 2 2 4 8" xfId="1522" xr:uid="{00000000-0005-0000-0000-00005D7F0000}"/>
    <cellStyle name="Normal 3 2 3 2 2 4 8 2" xfId="8190" xr:uid="{00000000-0005-0000-0000-00005E7F0000}"/>
    <cellStyle name="Normal 3 2 3 2 2 4 8 3" xfId="10658" xr:uid="{00000000-0005-0000-0000-00005F7F0000}"/>
    <cellStyle name="Normal 3 2 3 2 2 4 8 4" xfId="5700" xr:uid="{00000000-0005-0000-0000-0000607F0000}"/>
    <cellStyle name="Normal 3 2 3 2 2 4 9" xfId="1696" xr:uid="{00000000-0005-0000-0000-0000617F0000}"/>
    <cellStyle name="Normal 3 2 3 2 2 4 9 2" xfId="8191" xr:uid="{00000000-0005-0000-0000-0000627F0000}"/>
    <cellStyle name="Normal 3 2 3 2 2 4 9 3" xfId="10659" xr:uid="{00000000-0005-0000-0000-0000637F0000}"/>
    <cellStyle name="Normal 3 2 3 2 2 4 9 4" xfId="5874" xr:uid="{00000000-0005-0000-0000-0000647F0000}"/>
    <cellStyle name="Normal 3 2 3 2 2 5" xfId="275" xr:uid="{00000000-0005-0000-0000-0000657F0000}"/>
    <cellStyle name="Normal 3 2 3 2 2 5 2" xfId="3278" xr:uid="{00000000-0005-0000-0000-0000667F0000}"/>
    <cellStyle name="Normal 3 2 3 2 2 5 2 2" xfId="8193" xr:uid="{00000000-0005-0000-0000-0000677F0000}"/>
    <cellStyle name="Normal 3 2 3 2 2 5 2 3" xfId="10661" xr:uid="{00000000-0005-0000-0000-0000687F0000}"/>
    <cellStyle name="Normal 3 2 3 2 2 5 2 4" xfId="5519" xr:uid="{00000000-0005-0000-0000-0000697F0000}"/>
    <cellStyle name="Normal 3 2 3 2 2 5 3" xfId="8192" xr:uid="{00000000-0005-0000-0000-00006A7F0000}"/>
    <cellStyle name="Normal 3 2 3 2 2 5 4" xfId="10660" xr:uid="{00000000-0005-0000-0000-00006B7F0000}"/>
    <cellStyle name="Normal 3 2 3 2 2 5 5" xfId="4574" xr:uid="{00000000-0005-0000-0000-00006C7F0000}"/>
    <cellStyle name="Normal 3 2 3 2 2 6" xfId="468" xr:uid="{00000000-0005-0000-0000-00006D7F0000}"/>
    <cellStyle name="Normal 3 2 3 2 2 6 2" xfId="3452" xr:uid="{00000000-0005-0000-0000-00006E7F0000}"/>
    <cellStyle name="Normal 3 2 3 2 2 6 2 2" xfId="8194" xr:uid="{00000000-0005-0000-0000-00006F7F0000}"/>
    <cellStyle name="Normal 3 2 3 2 2 6 3" xfId="10662" xr:uid="{00000000-0005-0000-0000-0000707F0000}"/>
    <cellStyle name="Normal 3 2 3 2 2 6 4" xfId="4791" xr:uid="{00000000-0005-0000-0000-0000717F0000}"/>
    <cellStyle name="Normal 3 2 3 2 2 7" xfId="642" xr:uid="{00000000-0005-0000-0000-0000727F0000}"/>
    <cellStyle name="Normal 3 2 3 2 2 7 2" xfId="3626" xr:uid="{00000000-0005-0000-0000-0000737F0000}"/>
    <cellStyle name="Normal 3 2 3 2 2 7 2 2" xfId="8195" xr:uid="{00000000-0005-0000-0000-0000747F0000}"/>
    <cellStyle name="Normal 3 2 3 2 2 7 3" xfId="10663" xr:uid="{00000000-0005-0000-0000-0000757F0000}"/>
    <cellStyle name="Normal 3 2 3 2 2 7 4" xfId="4965" xr:uid="{00000000-0005-0000-0000-0000767F0000}"/>
    <cellStyle name="Normal 3 2 3 2 2 8" xfId="816" xr:uid="{00000000-0005-0000-0000-0000777F0000}"/>
    <cellStyle name="Normal 3 2 3 2 2 8 2" xfId="3800" xr:uid="{00000000-0005-0000-0000-0000787F0000}"/>
    <cellStyle name="Normal 3 2 3 2 2 8 2 2" xfId="8196" xr:uid="{00000000-0005-0000-0000-0000797F0000}"/>
    <cellStyle name="Normal 3 2 3 2 2 8 3" xfId="10664" xr:uid="{00000000-0005-0000-0000-00007A7F0000}"/>
    <cellStyle name="Normal 3 2 3 2 2 8 4" xfId="5139" xr:uid="{00000000-0005-0000-0000-00007B7F0000}"/>
    <cellStyle name="Normal 3 2 3 2 2 9" xfId="991" xr:uid="{00000000-0005-0000-0000-00007C7F0000}"/>
    <cellStyle name="Normal 3 2 3 2 2 9 2" xfId="3975" xr:uid="{00000000-0005-0000-0000-00007D7F0000}"/>
    <cellStyle name="Normal 3 2 3 2 2 9 2 2" xfId="8197" xr:uid="{00000000-0005-0000-0000-00007E7F0000}"/>
    <cellStyle name="Normal 3 2 3 2 2 9 3" xfId="10665" xr:uid="{00000000-0005-0000-0000-00007F7F0000}"/>
    <cellStyle name="Normal 3 2 3 2 2 9 4" xfId="5313" xr:uid="{00000000-0005-0000-0000-0000807F0000}"/>
    <cellStyle name="Normal 3 2 3 2 20" xfId="2558" xr:uid="{00000000-0005-0000-0000-0000817F0000}"/>
    <cellStyle name="Normal 3 2 3 2 20 2" xfId="8073" xr:uid="{00000000-0005-0000-0000-0000827F0000}"/>
    <cellStyle name="Normal 3 2 3 2 21" xfId="2728" xr:uid="{00000000-0005-0000-0000-0000837F0000}"/>
    <cellStyle name="Normal 3 2 3 2 21 2" xfId="10541" xr:uid="{00000000-0005-0000-0000-0000847F0000}"/>
    <cellStyle name="Normal 3 2 3 2 22" xfId="2898" xr:uid="{00000000-0005-0000-0000-0000857F0000}"/>
    <cellStyle name="Normal 3 2 3 2 22 2" xfId="11852" xr:uid="{00000000-0005-0000-0000-0000867F0000}"/>
    <cellStyle name="Normal 3 2 3 2 23" xfId="3069" xr:uid="{00000000-0005-0000-0000-0000877F0000}"/>
    <cellStyle name="Normal 3 2 3 2 24" xfId="3160" xr:uid="{00000000-0005-0000-0000-0000887F0000}"/>
    <cellStyle name="Normal 3 2 3 2 25" xfId="4146" xr:uid="{00000000-0005-0000-0000-0000897F0000}"/>
    <cellStyle name="Normal 3 2 3 2 26" xfId="4318" xr:uid="{00000000-0005-0000-0000-00008A7F0000}"/>
    <cellStyle name="Normal 3 2 3 2 3" xfId="122" xr:uid="{00000000-0005-0000-0000-00008B7F0000}"/>
    <cellStyle name="Normal 3 2 3 2 3 10" xfId="1349" xr:uid="{00000000-0005-0000-0000-00008C7F0000}"/>
    <cellStyle name="Normal 3 2 3 2 3 10 2" xfId="8199" xr:uid="{00000000-0005-0000-0000-00008D7F0000}"/>
    <cellStyle name="Normal 3 2 3 2 3 10 3" xfId="10667" xr:uid="{00000000-0005-0000-0000-00008E7F0000}"/>
    <cellStyle name="Normal 3 2 3 2 3 10 4" xfId="5701" xr:uid="{00000000-0005-0000-0000-00008F7F0000}"/>
    <cellStyle name="Normal 3 2 3 2 3 11" xfId="1523" xr:uid="{00000000-0005-0000-0000-0000907F0000}"/>
    <cellStyle name="Normal 3 2 3 2 3 11 2" xfId="8200" xr:uid="{00000000-0005-0000-0000-0000917F0000}"/>
    <cellStyle name="Normal 3 2 3 2 3 11 3" xfId="10668" xr:uid="{00000000-0005-0000-0000-0000927F0000}"/>
    <cellStyle name="Normal 3 2 3 2 3 11 4" xfId="5875" xr:uid="{00000000-0005-0000-0000-0000937F0000}"/>
    <cellStyle name="Normal 3 2 3 2 3 12" xfId="1697" xr:uid="{00000000-0005-0000-0000-0000947F0000}"/>
    <cellStyle name="Normal 3 2 3 2 3 12 2" xfId="8201" xr:uid="{00000000-0005-0000-0000-0000957F0000}"/>
    <cellStyle name="Normal 3 2 3 2 3 12 3" xfId="10669" xr:uid="{00000000-0005-0000-0000-0000967F0000}"/>
    <cellStyle name="Normal 3 2 3 2 3 12 4" xfId="6049" xr:uid="{00000000-0005-0000-0000-0000977F0000}"/>
    <cellStyle name="Normal 3 2 3 2 3 13" xfId="1871" xr:uid="{00000000-0005-0000-0000-0000987F0000}"/>
    <cellStyle name="Normal 3 2 3 2 3 13 2" xfId="8202" xr:uid="{00000000-0005-0000-0000-0000997F0000}"/>
    <cellStyle name="Normal 3 2 3 2 3 13 3" xfId="10670" xr:uid="{00000000-0005-0000-0000-00009A7F0000}"/>
    <cellStyle name="Normal 3 2 3 2 3 13 4" xfId="6223" xr:uid="{00000000-0005-0000-0000-00009B7F0000}"/>
    <cellStyle name="Normal 3 2 3 2 3 14" xfId="2045" xr:uid="{00000000-0005-0000-0000-00009C7F0000}"/>
    <cellStyle name="Normal 3 2 3 2 3 14 2" xfId="8203" xr:uid="{00000000-0005-0000-0000-00009D7F0000}"/>
    <cellStyle name="Normal 3 2 3 2 3 14 3" xfId="10671" xr:uid="{00000000-0005-0000-0000-00009E7F0000}"/>
    <cellStyle name="Normal 3 2 3 2 3 14 4" xfId="6397" xr:uid="{00000000-0005-0000-0000-00009F7F0000}"/>
    <cellStyle name="Normal 3 2 3 2 3 15" xfId="2221" xr:uid="{00000000-0005-0000-0000-0000A07F0000}"/>
    <cellStyle name="Normal 3 2 3 2 3 15 2" xfId="8204" xr:uid="{00000000-0005-0000-0000-0000A17F0000}"/>
    <cellStyle name="Normal 3 2 3 2 3 15 3" xfId="10672" xr:uid="{00000000-0005-0000-0000-0000A27F0000}"/>
    <cellStyle name="Normal 3 2 3 2 3 15 4" xfId="6575" xr:uid="{00000000-0005-0000-0000-0000A37F0000}"/>
    <cellStyle name="Normal 3 2 3 2 3 16" xfId="2395" xr:uid="{00000000-0005-0000-0000-0000A47F0000}"/>
    <cellStyle name="Normal 3 2 3 2 3 16 2" xfId="8205" xr:uid="{00000000-0005-0000-0000-0000A57F0000}"/>
    <cellStyle name="Normal 3 2 3 2 3 16 3" xfId="10673" xr:uid="{00000000-0005-0000-0000-0000A67F0000}"/>
    <cellStyle name="Normal 3 2 3 2 3 16 4" xfId="6749" xr:uid="{00000000-0005-0000-0000-0000A77F0000}"/>
    <cellStyle name="Normal 3 2 3 2 3 17" xfId="2567" xr:uid="{00000000-0005-0000-0000-0000A87F0000}"/>
    <cellStyle name="Normal 3 2 3 2 3 17 2" xfId="8198" xr:uid="{00000000-0005-0000-0000-0000A97F0000}"/>
    <cellStyle name="Normal 3 2 3 2 3 18" xfId="2737" xr:uid="{00000000-0005-0000-0000-0000AA7F0000}"/>
    <cellStyle name="Normal 3 2 3 2 3 18 2" xfId="10666" xr:uid="{00000000-0005-0000-0000-0000AB7F0000}"/>
    <cellStyle name="Normal 3 2 3 2 3 19" xfId="2907" xr:uid="{00000000-0005-0000-0000-0000AC7F0000}"/>
    <cellStyle name="Normal 3 2 3 2 3 19 2" xfId="11861" xr:uid="{00000000-0005-0000-0000-0000AD7F0000}"/>
    <cellStyle name="Normal 3 2 3 2 3 2" xfId="284" xr:uid="{00000000-0005-0000-0000-0000AE7F0000}"/>
    <cellStyle name="Normal 3 2 3 2 3 2 10" xfId="1698" xr:uid="{00000000-0005-0000-0000-0000AF7F0000}"/>
    <cellStyle name="Normal 3 2 3 2 3 2 10 2" xfId="8207" xr:uid="{00000000-0005-0000-0000-0000B07F0000}"/>
    <cellStyle name="Normal 3 2 3 2 3 2 10 3" xfId="10675" xr:uid="{00000000-0005-0000-0000-0000B17F0000}"/>
    <cellStyle name="Normal 3 2 3 2 3 2 10 4" xfId="5876" xr:uid="{00000000-0005-0000-0000-0000B27F0000}"/>
    <cellStyle name="Normal 3 2 3 2 3 2 11" xfId="1872" xr:uid="{00000000-0005-0000-0000-0000B37F0000}"/>
    <cellStyle name="Normal 3 2 3 2 3 2 11 2" xfId="8208" xr:uid="{00000000-0005-0000-0000-0000B47F0000}"/>
    <cellStyle name="Normal 3 2 3 2 3 2 11 3" xfId="10676" xr:uid="{00000000-0005-0000-0000-0000B57F0000}"/>
    <cellStyle name="Normal 3 2 3 2 3 2 11 4" xfId="6050" xr:uid="{00000000-0005-0000-0000-0000B67F0000}"/>
    <cellStyle name="Normal 3 2 3 2 3 2 12" xfId="2046" xr:uid="{00000000-0005-0000-0000-0000B77F0000}"/>
    <cellStyle name="Normal 3 2 3 2 3 2 12 2" xfId="8209" xr:uid="{00000000-0005-0000-0000-0000B87F0000}"/>
    <cellStyle name="Normal 3 2 3 2 3 2 12 3" xfId="10677" xr:uid="{00000000-0005-0000-0000-0000B97F0000}"/>
    <cellStyle name="Normal 3 2 3 2 3 2 12 4" xfId="6224" xr:uid="{00000000-0005-0000-0000-0000BA7F0000}"/>
    <cellStyle name="Normal 3 2 3 2 3 2 13" xfId="2222" xr:uid="{00000000-0005-0000-0000-0000BB7F0000}"/>
    <cellStyle name="Normal 3 2 3 2 3 2 13 2" xfId="8210" xr:uid="{00000000-0005-0000-0000-0000BC7F0000}"/>
    <cellStyle name="Normal 3 2 3 2 3 2 13 3" xfId="10678" xr:uid="{00000000-0005-0000-0000-0000BD7F0000}"/>
    <cellStyle name="Normal 3 2 3 2 3 2 13 4" xfId="6398" xr:uid="{00000000-0005-0000-0000-0000BE7F0000}"/>
    <cellStyle name="Normal 3 2 3 2 3 2 14" xfId="2396" xr:uid="{00000000-0005-0000-0000-0000BF7F0000}"/>
    <cellStyle name="Normal 3 2 3 2 3 2 14 2" xfId="8211" xr:uid="{00000000-0005-0000-0000-0000C07F0000}"/>
    <cellStyle name="Normal 3 2 3 2 3 2 14 3" xfId="10679" xr:uid="{00000000-0005-0000-0000-0000C17F0000}"/>
    <cellStyle name="Normal 3 2 3 2 3 2 14 4" xfId="6576" xr:uid="{00000000-0005-0000-0000-0000C27F0000}"/>
    <cellStyle name="Normal 3 2 3 2 3 2 15" xfId="2568" xr:uid="{00000000-0005-0000-0000-0000C37F0000}"/>
    <cellStyle name="Normal 3 2 3 2 3 2 15 2" xfId="8212" xr:uid="{00000000-0005-0000-0000-0000C47F0000}"/>
    <cellStyle name="Normal 3 2 3 2 3 2 15 3" xfId="10680" xr:uid="{00000000-0005-0000-0000-0000C57F0000}"/>
    <cellStyle name="Normal 3 2 3 2 3 2 15 4" xfId="6750" xr:uid="{00000000-0005-0000-0000-0000C67F0000}"/>
    <cellStyle name="Normal 3 2 3 2 3 2 16" xfId="2738" xr:uid="{00000000-0005-0000-0000-0000C77F0000}"/>
    <cellStyle name="Normal 3 2 3 2 3 2 16 2" xfId="8206" xr:uid="{00000000-0005-0000-0000-0000C87F0000}"/>
    <cellStyle name="Normal 3 2 3 2 3 2 17" xfId="2908" xr:uid="{00000000-0005-0000-0000-0000C97F0000}"/>
    <cellStyle name="Normal 3 2 3 2 3 2 17 2" xfId="10674" xr:uid="{00000000-0005-0000-0000-0000CA7F0000}"/>
    <cellStyle name="Normal 3 2 3 2 3 2 18" xfId="3079" xr:uid="{00000000-0005-0000-0000-0000CB7F0000}"/>
    <cellStyle name="Normal 3 2 3 2 3 2 18 2" xfId="11862" xr:uid="{00000000-0005-0000-0000-0000CC7F0000}"/>
    <cellStyle name="Normal 3 2 3 2 3 2 19" xfId="3287" xr:uid="{00000000-0005-0000-0000-0000CD7F0000}"/>
    <cellStyle name="Normal 3 2 3 2 3 2 2" xfId="285" xr:uid="{00000000-0005-0000-0000-0000CE7F0000}"/>
    <cellStyle name="Normal 3 2 3 2 3 2 2 10" xfId="1873" xr:uid="{00000000-0005-0000-0000-0000CF7F0000}"/>
    <cellStyle name="Normal 3 2 3 2 3 2 2 10 2" xfId="8214" xr:uid="{00000000-0005-0000-0000-0000D07F0000}"/>
    <cellStyle name="Normal 3 2 3 2 3 2 2 10 3" xfId="10682" xr:uid="{00000000-0005-0000-0000-0000D17F0000}"/>
    <cellStyle name="Normal 3 2 3 2 3 2 2 10 4" xfId="6051" xr:uid="{00000000-0005-0000-0000-0000D27F0000}"/>
    <cellStyle name="Normal 3 2 3 2 3 2 2 11" xfId="2047" xr:uid="{00000000-0005-0000-0000-0000D37F0000}"/>
    <cellStyle name="Normal 3 2 3 2 3 2 2 11 2" xfId="8215" xr:uid="{00000000-0005-0000-0000-0000D47F0000}"/>
    <cellStyle name="Normal 3 2 3 2 3 2 2 11 3" xfId="10683" xr:uid="{00000000-0005-0000-0000-0000D57F0000}"/>
    <cellStyle name="Normal 3 2 3 2 3 2 2 11 4" xfId="6225" xr:uid="{00000000-0005-0000-0000-0000D67F0000}"/>
    <cellStyle name="Normal 3 2 3 2 3 2 2 12" xfId="2223" xr:uid="{00000000-0005-0000-0000-0000D77F0000}"/>
    <cellStyle name="Normal 3 2 3 2 3 2 2 12 2" xfId="8216" xr:uid="{00000000-0005-0000-0000-0000D87F0000}"/>
    <cellStyle name="Normal 3 2 3 2 3 2 2 12 3" xfId="10684" xr:uid="{00000000-0005-0000-0000-0000D97F0000}"/>
    <cellStyle name="Normal 3 2 3 2 3 2 2 12 4" xfId="6399" xr:uid="{00000000-0005-0000-0000-0000DA7F0000}"/>
    <cellStyle name="Normal 3 2 3 2 3 2 2 13" xfId="2397" xr:uid="{00000000-0005-0000-0000-0000DB7F0000}"/>
    <cellStyle name="Normal 3 2 3 2 3 2 2 13 2" xfId="8217" xr:uid="{00000000-0005-0000-0000-0000DC7F0000}"/>
    <cellStyle name="Normal 3 2 3 2 3 2 2 13 3" xfId="10685" xr:uid="{00000000-0005-0000-0000-0000DD7F0000}"/>
    <cellStyle name="Normal 3 2 3 2 3 2 2 13 4" xfId="6577" xr:uid="{00000000-0005-0000-0000-0000DE7F0000}"/>
    <cellStyle name="Normal 3 2 3 2 3 2 2 14" xfId="2569" xr:uid="{00000000-0005-0000-0000-0000DF7F0000}"/>
    <cellStyle name="Normal 3 2 3 2 3 2 2 14 2" xfId="8218" xr:uid="{00000000-0005-0000-0000-0000E07F0000}"/>
    <cellStyle name="Normal 3 2 3 2 3 2 2 14 3" xfId="10686" xr:uid="{00000000-0005-0000-0000-0000E17F0000}"/>
    <cellStyle name="Normal 3 2 3 2 3 2 2 14 4" xfId="6751" xr:uid="{00000000-0005-0000-0000-0000E27F0000}"/>
    <cellStyle name="Normal 3 2 3 2 3 2 2 15" xfId="2739" xr:uid="{00000000-0005-0000-0000-0000E37F0000}"/>
    <cellStyle name="Normal 3 2 3 2 3 2 2 15 2" xfId="8213" xr:uid="{00000000-0005-0000-0000-0000E47F0000}"/>
    <cellStyle name="Normal 3 2 3 2 3 2 2 16" xfId="2909" xr:uid="{00000000-0005-0000-0000-0000E57F0000}"/>
    <cellStyle name="Normal 3 2 3 2 3 2 2 16 2" xfId="10681" xr:uid="{00000000-0005-0000-0000-0000E67F0000}"/>
    <cellStyle name="Normal 3 2 3 2 3 2 2 17" xfId="3080" xr:uid="{00000000-0005-0000-0000-0000E77F0000}"/>
    <cellStyle name="Normal 3 2 3 2 3 2 2 17 2" xfId="11863" xr:uid="{00000000-0005-0000-0000-0000E87F0000}"/>
    <cellStyle name="Normal 3 2 3 2 3 2 2 18" xfId="3288" xr:uid="{00000000-0005-0000-0000-0000E97F0000}"/>
    <cellStyle name="Normal 3 2 3 2 3 2 2 19" xfId="4157" xr:uid="{00000000-0005-0000-0000-0000EA7F0000}"/>
    <cellStyle name="Normal 3 2 3 2 3 2 2 2" xfId="478" xr:uid="{00000000-0005-0000-0000-0000EB7F0000}"/>
    <cellStyle name="Normal 3 2 3 2 3 2 2 2 2" xfId="3462" xr:uid="{00000000-0005-0000-0000-0000EC7F0000}"/>
    <cellStyle name="Normal 3 2 3 2 3 2 2 2 2 2" xfId="8219" xr:uid="{00000000-0005-0000-0000-0000ED7F0000}"/>
    <cellStyle name="Normal 3 2 3 2 3 2 2 2 3" xfId="10687" xr:uid="{00000000-0005-0000-0000-0000EE7F0000}"/>
    <cellStyle name="Normal 3 2 3 2 3 2 2 2 4" xfId="4584" xr:uid="{00000000-0005-0000-0000-0000EF7F0000}"/>
    <cellStyle name="Normal 3 2 3 2 3 2 2 20" xfId="4329" xr:uid="{00000000-0005-0000-0000-0000F07F0000}"/>
    <cellStyle name="Normal 3 2 3 2 3 2 2 3" xfId="652" xr:uid="{00000000-0005-0000-0000-0000F17F0000}"/>
    <cellStyle name="Normal 3 2 3 2 3 2 2 3 2" xfId="3636" xr:uid="{00000000-0005-0000-0000-0000F27F0000}"/>
    <cellStyle name="Normal 3 2 3 2 3 2 2 3 2 2" xfId="8220" xr:uid="{00000000-0005-0000-0000-0000F37F0000}"/>
    <cellStyle name="Normal 3 2 3 2 3 2 2 3 3" xfId="10688" xr:uid="{00000000-0005-0000-0000-0000F47F0000}"/>
    <cellStyle name="Normal 3 2 3 2 3 2 2 3 4" xfId="4801" xr:uid="{00000000-0005-0000-0000-0000F57F0000}"/>
    <cellStyle name="Normal 3 2 3 2 3 2 2 4" xfId="826" xr:uid="{00000000-0005-0000-0000-0000F67F0000}"/>
    <cellStyle name="Normal 3 2 3 2 3 2 2 4 2" xfId="3810" xr:uid="{00000000-0005-0000-0000-0000F77F0000}"/>
    <cellStyle name="Normal 3 2 3 2 3 2 2 4 2 2" xfId="8221" xr:uid="{00000000-0005-0000-0000-0000F87F0000}"/>
    <cellStyle name="Normal 3 2 3 2 3 2 2 4 3" xfId="10689" xr:uid="{00000000-0005-0000-0000-0000F97F0000}"/>
    <cellStyle name="Normal 3 2 3 2 3 2 2 4 4" xfId="4975" xr:uid="{00000000-0005-0000-0000-0000FA7F0000}"/>
    <cellStyle name="Normal 3 2 3 2 3 2 2 5" xfId="1001" xr:uid="{00000000-0005-0000-0000-0000FB7F0000}"/>
    <cellStyle name="Normal 3 2 3 2 3 2 2 5 2" xfId="3985" xr:uid="{00000000-0005-0000-0000-0000FC7F0000}"/>
    <cellStyle name="Normal 3 2 3 2 3 2 2 5 2 2" xfId="8222" xr:uid="{00000000-0005-0000-0000-0000FD7F0000}"/>
    <cellStyle name="Normal 3 2 3 2 3 2 2 5 3" xfId="10690" xr:uid="{00000000-0005-0000-0000-0000FE7F0000}"/>
    <cellStyle name="Normal 3 2 3 2 3 2 2 5 4" xfId="5149" xr:uid="{00000000-0005-0000-0000-0000FF7F0000}"/>
    <cellStyle name="Normal 3 2 3 2 3 2 2 6" xfId="1177" xr:uid="{00000000-0005-0000-0000-000000800000}"/>
    <cellStyle name="Normal 3 2 3 2 3 2 2 6 2" xfId="8223" xr:uid="{00000000-0005-0000-0000-000001800000}"/>
    <cellStyle name="Normal 3 2 3 2 3 2 2 6 3" xfId="10691" xr:uid="{00000000-0005-0000-0000-000002800000}"/>
    <cellStyle name="Normal 3 2 3 2 3 2 2 6 4" xfId="5323" xr:uid="{00000000-0005-0000-0000-000003800000}"/>
    <cellStyle name="Normal 3 2 3 2 3 2 2 7" xfId="1351" xr:uid="{00000000-0005-0000-0000-000004800000}"/>
    <cellStyle name="Normal 3 2 3 2 3 2 2 7 2" xfId="8224" xr:uid="{00000000-0005-0000-0000-000005800000}"/>
    <cellStyle name="Normal 3 2 3 2 3 2 2 7 3" xfId="10692" xr:uid="{00000000-0005-0000-0000-000006800000}"/>
    <cellStyle name="Normal 3 2 3 2 3 2 2 7 4" xfId="5529" xr:uid="{00000000-0005-0000-0000-000007800000}"/>
    <cellStyle name="Normal 3 2 3 2 3 2 2 8" xfId="1525" xr:uid="{00000000-0005-0000-0000-000008800000}"/>
    <cellStyle name="Normal 3 2 3 2 3 2 2 8 2" xfId="8225" xr:uid="{00000000-0005-0000-0000-000009800000}"/>
    <cellStyle name="Normal 3 2 3 2 3 2 2 8 3" xfId="10693" xr:uid="{00000000-0005-0000-0000-00000A800000}"/>
    <cellStyle name="Normal 3 2 3 2 3 2 2 8 4" xfId="5703" xr:uid="{00000000-0005-0000-0000-00000B800000}"/>
    <cellStyle name="Normal 3 2 3 2 3 2 2 9" xfId="1699" xr:uid="{00000000-0005-0000-0000-00000C800000}"/>
    <cellStyle name="Normal 3 2 3 2 3 2 2 9 2" xfId="8226" xr:uid="{00000000-0005-0000-0000-00000D800000}"/>
    <cellStyle name="Normal 3 2 3 2 3 2 2 9 3" xfId="10694" xr:uid="{00000000-0005-0000-0000-00000E800000}"/>
    <cellStyle name="Normal 3 2 3 2 3 2 2 9 4" xfId="5877" xr:uid="{00000000-0005-0000-0000-00000F800000}"/>
    <cellStyle name="Normal 3 2 3 2 3 2 20" xfId="4156" xr:uid="{00000000-0005-0000-0000-000010800000}"/>
    <cellStyle name="Normal 3 2 3 2 3 2 21" xfId="4328" xr:uid="{00000000-0005-0000-0000-000011800000}"/>
    <cellStyle name="Normal 3 2 3 2 3 2 3" xfId="477" xr:uid="{00000000-0005-0000-0000-000012800000}"/>
    <cellStyle name="Normal 3 2 3 2 3 2 3 2" xfId="3461" xr:uid="{00000000-0005-0000-0000-000013800000}"/>
    <cellStyle name="Normal 3 2 3 2 3 2 3 2 2" xfId="8227" xr:uid="{00000000-0005-0000-0000-000014800000}"/>
    <cellStyle name="Normal 3 2 3 2 3 2 3 3" xfId="10695" xr:uid="{00000000-0005-0000-0000-000015800000}"/>
    <cellStyle name="Normal 3 2 3 2 3 2 3 4" xfId="4583" xr:uid="{00000000-0005-0000-0000-000016800000}"/>
    <cellStyle name="Normal 3 2 3 2 3 2 4" xfId="651" xr:uid="{00000000-0005-0000-0000-000017800000}"/>
    <cellStyle name="Normal 3 2 3 2 3 2 4 2" xfId="3635" xr:uid="{00000000-0005-0000-0000-000018800000}"/>
    <cellStyle name="Normal 3 2 3 2 3 2 4 2 2" xfId="8228" xr:uid="{00000000-0005-0000-0000-000019800000}"/>
    <cellStyle name="Normal 3 2 3 2 3 2 4 3" xfId="10696" xr:uid="{00000000-0005-0000-0000-00001A800000}"/>
    <cellStyle name="Normal 3 2 3 2 3 2 4 4" xfId="4800" xr:uid="{00000000-0005-0000-0000-00001B800000}"/>
    <cellStyle name="Normal 3 2 3 2 3 2 5" xfId="825" xr:uid="{00000000-0005-0000-0000-00001C800000}"/>
    <cellStyle name="Normal 3 2 3 2 3 2 5 2" xfId="3809" xr:uid="{00000000-0005-0000-0000-00001D800000}"/>
    <cellStyle name="Normal 3 2 3 2 3 2 5 2 2" xfId="8229" xr:uid="{00000000-0005-0000-0000-00001E800000}"/>
    <cellStyle name="Normal 3 2 3 2 3 2 5 3" xfId="10697" xr:uid="{00000000-0005-0000-0000-00001F800000}"/>
    <cellStyle name="Normal 3 2 3 2 3 2 5 4" xfId="4974" xr:uid="{00000000-0005-0000-0000-000020800000}"/>
    <cellStyle name="Normal 3 2 3 2 3 2 6" xfId="1000" xr:uid="{00000000-0005-0000-0000-000021800000}"/>
    <cellStyle name="Normal 3 2 3 2 3 2 6 2" xfId="3984" xr:uid="{00000000-0005-0000-0000-000022800000}"/>
    <cellStyle name="Normal 3 2 3 2 3 2 6 2 2" xfId="8230" xr:uid="{00000000-0005-0000-0000-000023800000}"/>
    <cellStyle name="Normal 3 2 3 2 3 2 6 3" xfId="10698" xr:uid="{00000000-0005-0000-0000-000024800000}"/>
    <cellStyle name="Normal 3 2 3 2 3 2 6 4" xfId="5148" xr:uid="{00000000-0005-0000-0000-000025800000}"/>
    <cellStyle name="Normal 3 2 3 2 3 2 7" xfId="1176" xr:uid="{00000000-0005-0000-0000-000026800000}"/>
    <cellStyle name="Normal 3 2 3 2 3 2 7 2" xfId="8231" xr:uid="{00000000-0005-0000-0000-000027800000}"/>
    <cellStyle name="Normal 3 2 3 2 3 2 7 3" xfId="10699" xr:uid="{00000000-0005-0000-0000-000028800000}"/>
    <cellStyle name="Normal 3 2 3 2 3 2 7 4" xfId="5322" xr:uid="{00000000-0005-0000-0000-000029800000}"/>
    <cellStyle name="Normal 3 2 3 2 3 2 8" xfId="1350" xr:uid="{00000000-0005-0000-0000-00002A800000}"/>
    <cellStyle name="Normal 3 2 3 2 3 2 8 2" xfId="8232" xr:uid="{00000000-0005-0000-0000-00002B800000}"/>
    <cellStyle name="Normal 3 2 3 2 3 2 8 3" xfId="10700" xr:uid="{00000000-0005-0000-0000-00002C800000}"/>
    <cellStyle name="Normal 3 2 3 2 3 2 8 4" xfId="5528" xr:uid="{00000000-0005-0000-0000-00002D800000}"/>
    <cellStyle name="Normal 3 2 3 2 3 2 9" xfId="1524" xr:uid="{00000000-0005-0000-0000-00002E800000}"/>
    <cellStyle name="Normal 3 2 3 2 3 2 9 2" xfId="8233" xr:uid="{00000000-0005-0000-0000-00002F800000}"/>
    <cellStyle name="Normal 3 2 3 2 3 2 9 3" xfId="10701" xr:uid="{00000000-0005-0000-0000-000030800000}"/>
    <cellStyle name="Normal 3 2 3 2 3 2 9 4" xfId="5702" xr:uid="{00000000-0005-0000-0000-000031800000}"/>
    <cellStyle name="Normal 3 2 3 2 3 20" xfId="3078" xr:uid="{00000000-0005-0000-0000-000032800000}"/>
    <cellStyle name="Normal 3 2 3 2 3 21" xfId="3179" xr:uid="{00000000-0005-0000-0000-000033800000}"/>
    <cellStyle name="Normal 3 2 3 2 3 22" xfId="4155" xr:uid="{00000000-0005-0000-0000-000034800000}"/>
    <cellStyle name="Normal 3 2 3 2 3 23" xfId="4327" xr:uid="{00000000-0005-0000-0000-000035800000}"/>
    <cellStyle name="Normal 3 2 3 2 3 3" xfId="286" xr:uid="{00000000-0005-0000-0000-000036800000}"/>
    <cellStyle name="Normal 3 2 3 2 3 3 10" xfId="1874" xr:uid="{00000000-0005-0000-0000-000037800000}"/>
    <cellStyle name="Normal 3 2 3 2 3 3 10 2" xfId="8235" xr:uid="{00000000-0005-0000-0000-000038800000}"/>
    <cellStyle name="Normal 3 2 3 2 3 3 10 3" xfId="10703" xr:uid="{00000000-0005-0000-0000-000039800000}"/>
    <cellStyle name="Normal 3 2 3 2 3 3 10 4" xfId="6052" xr:uid="{00000000-0005-0000-0000-00003A800000}"/>
    <cellStyle name="Normal 3 2 3 2 3 3 11" xfId="2048" xr:uid="{00000000-0005-0000-0000-00003B800000}"/>
    <cellStyle name="Normal 3 2 3 2 3 3 11 2" xfId="8236" xr:uid="{00000000-0005-0000-0000-00003C800000}"/>
    <cellStyle name="Normal 3 2 3 2 3 3 11 3" xfId="10704" xr:uid="{00000000-0005-0000-0000-00003D800000}"/>
    <cellStyle name="Normal 3 2 3 2 3 3 11 4" xfId="6226" xr:uid="{00000000-0005-0000-0000-00003E800000}"/>
    <cellStyle name="Normal 3 2 3 2 3 3 12" xfId="2224" xr:uid="{00000000-0005-0000-0000-00003F800000}"/>
    <cellStyle name="Normal 3 2 3 2 3 3 12 2" xfId="8237" xr:uid="{00000000-0005-0000-0000-000040800000}"/>
    <cellStyle name="Normal 3 2 3 2 3 3 12 3" xfId="10705" xr:uid="{00000000-0005-0000-0000-000041800000}"/>
    <cellStyle name="Normal 3 2 3 2 3 3 12 4" xfId="6400" xr:uid="{00000000-0005-0000-0000-000042800000}"/>
    <cellStyle name="Normal 3 2 3 2 3 3 13" xfId="2398" xr:uid="{00000000-0005-0000-0000-000043800000}"/>
    <cellStyle name="Normal 3 2 3 2 3 3 13 2" xfId="8238" xr:uid="{00000000-0005-0000-0000-000044800000}"/>
    <cellStyle name="Normal 3 2 3 2 3 3 13 3" xfId="10706" xr:uid="{00000000-0005-0000-0000-000045800000}"/>
    <cellStyle name="Normal 3 2 3 2 3 3 13 4" xfId="6578" xr:uid="{00000000-0005-0000-0000-000046800000}"/>
    <cellStyle name="Normal 3 2 3 2 3 3 14" xfId="2570" xr:uid="{00000000-0005-0000-0000-000047800000}"/>
    <cellStyle name="Normal 3 2 3 2 3 3 14 2" xfId="8239" xr:uid="{00000000-0005-0000-0000-000048800000}"/>
    <cellStyle name="Normal 3 2 3 2 3 3 14 3" xfId="10707" xr:uid="{00000000-0005-0000-0000-000049800000}"/>
    <cellStyle name="Normal 3 2 3 2 3 3 14 4" xfId="6752" xr:uid="{00000000-0005-0000-0000-00004A800000}"/>
    <cellStyle name="Normal 3 2 3 2 3 3 15" xfId="2740" xr:uid="{00000000-0005-0000-0000-00004B800000}"/>
    <cellStyle name="Normal 3 2 3 2 3 3 15 2" xfId="8234" xr:uid="{00000000-0005-0000-0000-00004C800000}"/>
    <cellStyle name="Normal 3 2 3 2 3 3 16" xfId="2910" xr:uid="{00000000-0005-0000-0000-00004D800000}"/>
    <cellStyle name="Normal 3 2 3 2 3 3 16 2" xfId="10702" xr:uid="{00000000-0005-0000-0000-00004E800000}"/>
    <cellStyle name="Normal 3 2 3 2 3 3 17" xfId="3081" xr:uid="{00000000-0005-0000-0000-00004F800000}"/>
    <cellStyle name="Normal 3 2 3 2 3 3 17 2" xfId="11864" xr:uid="{00000000-0005-0000-0000-000050800000}"/>
    <cellStyle name="Normal 3 2 3 2 3 3 18" xfId="3289" xr:uid="{00000000-0005-0000-0000-000051800000}"/>
    <cellStyle name="Normal 3 2 3 2 3 3 19" xfId="4158" xr:uid="{00000000-0005-0000-0000-000052800000}"/>
    <cellStyle name="Normal 3 2 3 2 3 3 2" xfId="479" xr:uid="{00000000-0005-0000-0000-000053800000}"/>
    <cellStyle name="Normal 3 2 3 2 3 3 2 2" xfId="3463" xr:uid="{00000000-0005-0000-0000-000054800000}"/>
    <cellStyle name="Normal 3 2 3 2 3 3 2 2 2" xfId="8240" xr:uid="{00000000-0005-0000-0000-000055800000}"/>
    <cellStyle name="Normal 3 2 3 2 3 3 2 3" xfId="10708" xr:uid="{00000000-0005-0000-0000-000056800000}"/>
    <cellStyle name="Normal 3 2 3 2 3 3 2 4" xfId="4585" xr:uid="{00000000-0005-0000-0000-000057800000}"/>
    <cellStyle name="Normal 3 2 3 2 3 3 20" xfId="4330" xr:uid="{00000000-0005-0000-0000-000058800000}"/>
    <cellStyle name="Normal 3 2 3 2 3 3 3" xfId="653" xr:uid="{00000000-0005-0000-0000-000059800000}"/>
    <cellStyle name="Normal 3 2 3 2 3 3 3 2" xfId="3637" xr:uid="{00000000-0005-0000-0000-00005A800000}"/>
    <cellStyle name="Normal 3 2 3 2 3 3 3 2 2" xfId="8241" xr:uid="{00000000-0005-0000-0000-00005B800000}"/>
    <cellStyle name="Normal 3 2 3 2 3 3 3 3" xfId="10709" xr:uid="{00000000-0005-0000-0000-00005C800000}"/>
    <cellStyle name="Normal 3 2 3 2 3 3 3 4" xfId="4802" xr:uid="{00000000-0005-0000-0000-00005D800000}"/>
    <cellStyle name="Normal 3 2 3 2 3 3 4" xfId="827" xr:uid="{00000000-0005-0000-0000-00005E800000}"/>
    <cellStyle name="Normal 3 2 3 2 3 3 4 2" xfId="3811" xr:uid="{00000000-0005-0000-0000-00005F800000}"/>
    <cellStyle name="Normal 3 2 3 2 3 3 4 2 2" xfId="8242" xr:uid="{00000000-0005-0000-0000-000060800000}"/>
    <cellStyle name="Normal 3 2 3 2 3 3 4 3" xfId="10710" xr:uid="{00000000-0005-0000-0000-000061800000}"/>
    <cellStyle name="Normal 3 2 3 2 3 3 4 4" xfId="4976" xr:uid="{00000000-0005-0000-0000-000062800000}"/>
    <cellStyle name="Normal 3 2 3 2 3 3 5" xfId="1002" xr:uid="{00000000-0005-0000-0000-000063800000}"/>
    <cellStyle name="Normal 3 2 3 2 3 3 5 2" xfId="3986" xr:uid="{00000000-0005-0000-0000-000064800000}"/>
    <cellStyle name="Normal 3 2 3 2 3 3 5 2 2" xfId="8243" xr:uid="{00000000-0005-0000-0000-000065800000}"/>
    <cellStyle name="Normal 3 2 3 2 3 3 5 3" xfId="10711" xr:uid="{00000000-0005-0000-0000-000066800000}"/>
    <cellStyle name="Normal 3 2 3 2 3 3 5 4" xfId="5150" xr:uid="{00000000-0005-0000-0000-000067800000}"/>
    <cellStyle name="Normal 3 2 3 2 3 3 6" xfId="1178" xr:uid="{00000000-0005-0000-0000-000068800000}"/>
    <cellStyle name="Normal 3 2 3 2 3 3 6 2" xfId="8244" xr:uid="{00000000-0005-0000-0000-000069800000}"/>
    <cellStyle name="Normal 3 2 3 2 3 3 6 3" xfId="10712" xr:uid="{00000000-0005-0000-0000-00006A800000}"/>
    <cellStyle name="Normal 3 2 3 2 3 3 6 4" xfId="5324" xr:uid="{00000000-0005-0000-0000-00006B800000}"/>
    <cellStyle name="Normal 3 2 3 2 3 3 7" xfId="1352" xr:uid="{00000000-0005-0000-0000-00006C800000}"/>
    <cellStyle name="Normal 3 2 3 2 3 3 7 2" xfId="8245" xr:uid="{00000000-0005-0000-0000-00006D800000}"/>
    <cellStyle name="Normal 3 2 3 2 3 3 7 3" xfId="10713" xr:uid="{00000000-0005-0000-0000-00006E800000}"/>
    <cellStyle name="Normal 3 2 3 2 3 3 7 4" xfId="5530" xr:uid="{00000000-0005-0000-0000-00006F800000}"/>
    <cellStyle name="Normal 3 2 3 2 3 3 8" xfId="1526" xr:uid="{00000000-0005-0000-0000-000070800000}"/>
    <cellStyle name="Normal 3 2 3 2 3 3 8 2" xfId="8246" xr:uid="{00000000-0005-0000-0000-000071800000}"/>
    <cellStyle name="Normal 3 2 3 2 3 3 8 3" xfId="10714" xr:uid="{00000000-0005-0000-0000-000072800000}"/>
    <cellStyle name="Normal 3 2 3 2 3 3 8 4" xfId="5704" xr:uid="{00000000-0005-0000-0000-000073800000}"/>
    <cellStyle name="Normal 3 2 3 2 3 3 9" xfId="1700" xr:uid="{00000000-0005-0000-0000-000074800000}"/>
    <cellStyle name="Normal 3 2 3 2 3 3 9 2" xfId="8247" xr:uid="{00000000-0005-0000-0000-000075800000}"/>
    <cellStyle name="Normal 3 2 3 2 3 3 9 3" xfId="10715" xr:uid="{00000000-0005-0000-0000-000076800000}"/>
    <cellStyle name="Normal 3 2 3 2 3 3 9 4" xfId="5878" xr:uid="{00000000-0005-0000-0000-000077800000}"/>
    <cellStyle name="Normal 3 2 3 2 3 4" xfId="283" xr:uid="{00000000-0005-0000-0000-000078800000}"/>
    <cellStyle name="Normal 3 2 3 2 3 4 2" xfId="3286" xr:uid="{00000000-0005-0000-0000-000079800000}"/>
    <cellStyle name="Normal 3 2 3 2 3 4 2 2" xfId="8249" xr:uid="{00000000-0005-0000-0000-00007A800000}"/>
    <cellStyle name="Normal 3 2 3 2 3 4 2 3" xfId="10717" xr:uid="{00000000-0005-0000-0000-00007B800000}"/>
    <cellStyle name="Normal 3 2 3 2 3 4 2 4" xfId="5527" xr:uid="{00000000-0005-0000-0000-00007C800000}"/>
    <cellStyle name="Normal 3 2 3 2 3 4 3" xfId="8248" xr:uid="{00000000-0005-0000-0000-00007D800000}"/>
    <cellStyle name="Normal 3 2 3 2 3 4 4" xfId="10716" xr:uid="{00000000-0005-0000-0000-00007E800000}"/>
    <cellStyle name="Normal 3 2 3 2 3 4 5" xfId="4582" xr:uid="{00000000-0005-0000-0000-00007F800000}"/>
    <cellStyle name="Normal 3 2 3 2 3 5" xfId="476" xr:uid="{00000000-0005-0000-0000-000080800000}"/>
    <cellStyle name="Normal 3 2 3 2 3 5 2" xfId="3460" xr:uid="{00000000-0005-0000-0000-000081800000}"/>
    <cellStyle name="Normal 3 2 3 2 3 5 2 2" xfId="8250" xr:uid="{00000000-0005-0000-0000-000082800000}"/>
    <cellStyle name="Normal 3 2 3 2 3 5 3" xfId="10718" xr:uid="{00000000-0005-0000-0000-000083800000}"/>
    <cellStyle name="Normal 3 2 3 2 3 5 4" xfId="4799" xr:uid="{00000000-0005-0000-0000-000084800000}"/>
    <cellStyle name="Normal 3 2 3 2 3 6" xfId="650" xr:uid="{00000000-0005-0000-0000-000085800000}"/>
    <cellStyle name="Normal 3 2 3 2 3 6 2" xfId="3634" xr:uid="{00000000-0005-0000-0000-000086800000}"/>
    <cellStyle name="Normal 3 2 3 2 3 6 2 2" xfId="8251" xr:uid="{00000000-0005-0000-0000-000087800000}"/>
    <cellStyle name="Normal 3 2 3 2 3 6 3" xfId="10719" xr:uid="{00000000-0005-0000-0000-000088800000}"/>
    <cellStyle name="Normal 3 2 3 2 3 6 4" xfId="4973" xr:uid="{00000000-0005-0000-0000-000089800000}"/>
    <cellStyle name="Normal 3 2 3 2 3 7" xfId="824" xr:uid="{00000000-0005-0000-0000-00008A800000}"/>
    <cellStyle name="Normal 3 2 3 2 3 7 2" xfId="3808" xr:uid="{00000000-0005-0000-0000-00008B800000}"/>
    <cellStyle name="Normal 3 2 3 2 3 7 2 2" xfId="8252" xr:uid="{00000000-0005-0000-0000-00008C800000}"/>
    <cellStyle name="Normal 3 2 3 2 3 7 3" xfId="10720" xr:uid="{00000000-0005-0000-0000-00008D800000}"/>
    <cellStyle name="Normal 3 2 3 2 3 7 4" xfId="5147" xr:uid="{00000000-0005-0000-0000-00008E800000}"/>
    <cellStyle name="Normal 3 2 3 2 3 8" xfId="999" xr:uid="{00000000-0005-0000-0000-00008F800000}"/>
    <cellStyle name="Normal 3 2 3 2 3 8 2" xfId="3983" xr:uid="{00000000-0005-0000-0000-000090800000}"/>
    <cellStyle name="Normal 3 2 3 2 3 8 2 2" xfId="8253" xr:uid="{00000000-0005-0000-0000-000091800000}"/>
    <cellStyle name="Normal 3 2 3 2 3 8 3" xfId="10721" xr:uid="{00000000-0005-0000-0000-000092800000}"/>
    <cellStyle name="Normal 3 2 3 2 3 8 4" xfId="5321" xr:uid="{00000000-0005-0000-0000-000093800000}"/>
    <cellStyle name="Normal 3 2 3 2 3 9" xfId="1175" xr:uid="{00000000-0005-0000-0000-000094800000}"/>
    <cellStyle name="Normal 3 2 3 2 3 9 2" xfId="8254" xr:uid="{00000000-0005-0000-0000-000095800000}"/>
    <cellStyle name="Normal 3 2 3 2 3 9 3" xfId="10722" xr:uid="{00000000-0005-0000-0000-000096800000}"/>
    <cellStyle name="Normal 3 2 3 2 3 9 4" xfId="5424" xr:uid="{00000000-0005-0000-0000-000097800000}"/>
    <cellStyle name="Normal 3 2 3 2 4" xfId="287" xr:uid="{00000000-0005-0000-0000-000098800000}"/>
    <cellStyle name="Normal 3 2 3 2 4 10" xfId="1527" xr:uid="{00000000-0005-0000-0000-000099800000}"/>
    <cellStyle name="Normal 3 2 3 2 4 10 2" xfId="8256" xr:uid="{00000000-0005-0000-0000-00009A800000}"/>
    <cellStyle name="Normal 3 2 3 2 4 10 3" xfId="10724" xr:uid="{00000000-0005-0000-0000-00009B800000}"/>
    <cellStyle name="Normal 3 2 3 2 4 10 4" xfId="5705" xr:uid="{00000000-0005-0000-0000-00009C800000}"/>
    <cellStyle name="Normal 3 2 3 2 4 11" xfId="1701" xr:uid="{00000000-0005-0000-0000-00009D800000}"/>
    <cellStyle name="Normal 3 2 3 2 4 11 2" xfId="8257" xr:uid="{00000000-0005-0000-0000-00009E800000}"/>
    <cellStyle name="Normal 3 2 3 2 4 11 3" xfId="10725" xr:uid="{00000000-0005-0000-0000-00009F800000}"/>
    <cellStyle name="Normal 3 2 3 2 4 11 4" xfId="5879" xr:uid="{00000000-0005-0000-0000-0000A0800000}"/>
    <cellStyle name="Normal 3 2 3 2 4 12" xfId="1875" xr:uid="{00000000-0005-0000-0000-0000A1800000}"/>
    <cellStyle name="Normal 3 2 3 2 4 12 2" xfId="8258" xr:uid="{00000000-0005-0000-0000-0000A2800000}"/>
    <cellStyle name="Normal 3 2 3 2 4 12 3" xfId="10726" xr:uid="{00000000-0005-0000-0000-0000A3800000}"/>
    <cellStyle name="Normal 3 2 3 2 4 12 4" xfId="6053" xr:uid="{00000000-0005-0000-0000-0000A4800000}"/>
    <cellStyle name="Normal 3 2 3 2 4 13" xfId="2049" xr:uid="{00000000-0005-0000-0000-0000A5800000}"/>
    <cellStyle name="Normal 3 2 3 2 4 13 2" xfId="8259" xr:uid="{00000000-0005-0000-0000-0000A6800000}"/>
    <cellStyle name="Normal 3 2 3 2 4 13 3" xfId="10727" xr:uid="{00000000-0005-0000-0000-0000A7800000}"/>
    <cellStyle name="Normal 3 2 3 2 4 13 4" xfId="6227" xr:uid="{00000000-0005-0000-0000-0000A8800000}"/>
    <cellStyle name="Normal 3 2 3 2 4 14" xfId="2225" xr:uid="{00000000-0005-0000-0000-0000A9800000}"/>
    <cellStyle name="Normal 3 2 3 2 4 14 2" xfId="8260" xr:uid="{00000000-0005-0000-0000-0000AA800000}"/>
    <cellStyle name="Normal 3 2 3 2 4 14 3" xfId="10728" xr:uid="{00000000-0005-0000-0000-0000AB800000}"/>
    <cellStyle name="Normal 3 2 3 2 4 14 4" xfId="6401" xr:uid="{00000000-0005-0000-0000-0000AC800000}"/>
    <cellStyle name="Normal 3 2 3 2 4 15" xfId="2399" xr:uid="{00000000-0005-0000-0000-0000AD800000}"/>
    <cellStyle name="Normal 3 2 3 2 4 15 2" xfId="8261" xr:uid="{00000000-0005-0000-0000-0000AE800000}"/>
    <cellStyle name="Normal 3 2 3 2 4 15 3" xfId="10729" xr:uid="{00000000-0005-0000-0000-0000AF800000}"/>
    <cellStyle name="Normal 3 2 3 2 4 15 4" xfId="6579" xr:uid="{00000000-0005-0000-0000-0000B0800000}"/>
    <cellStyle name="Normal 3 2 3 2 4 16" xfId="2571" xr:uid="{00000000-0005-0000-0000-0000B1800000}"/>
    <cellStyle name="Normal 3 2 3 2 4 16 2" xfId="8262" xr:uid="{00000000-0005-0000-0000-0000B2800000}"/>
    <cellStyle name="Normal 3 2 3 2 4 16 3" xfId="10730" xr:uid="{00000000-0005-0000-0000-0000B3800000}"/>
    <cellStyle name="Normal 3 2 3 2 4 16 4" xfId="6753" xr:uid="{00000000-0005-0000-0000-0000B4800000}"/>
    <cellStyle name="Normal 3 2 3 2 4 17" xfId="2741" xr:uid="{00000000-0005-0000-0000-0000B5800000}"/>
    <cellStyle name="Normal 3 2 3 2 4 17 2" xfId="8255" xr:uid="{00000000-0005-0000-0000-0000B6800000}"/>
    <cellStyle name="Normal 3 2 3 2 4 18" xfId="2911" xr:uid="{00000000-0005-0000-0000-0000B7800000}"/>
    <cellStyle name="Normal 3 2 3 2 4 18 2" xfId="10723" xr:uid="{00000000-0005-0000-0000-0000B8800000}"/>
    <cellStyle name="Normal 3 2 3 2 4 19" xfId="3082" xr:uid="{00000000-0005-0000-0000-0000B9800000}"/>
    <cellStyle name="Normal 3 2 3 2 4 19 2" xfId="11865" xr:uid="{00000000-0005-0000-0000-0000BA800000}"/>
    <cellStyle name="Normal 3 2 3 2 4 2" xfId="288" xr:uid="{00000000-0005-0000-0000-0000BB800000}"/>
    <cellStyle name="Normal 3 2 3 2 4 2 10" xfId="1702" xr:uid="{00000000-0005-0000-0000-0000BC800000}"/>
    <cellStyle name="Normal 3 2 3 2 4 2 10 2" xfId="8264" xr:uid="{00000000-0005-0000-0000-0000BD800000}"/>
    <cellStyle name="Normal 3 2 3 2 4 2 10 3" xfId="10732" xr:uid="{00000000-0005-0000-0000-0000BE800000}"/>
    <cellStyle name="Normal 3 2 3 2 4 2 10 4" xfId="5880" xr:uid="{00000000-0005-0000-0000-0000BF800000}"/>
    <cellStyle name="Normal 3 2 3 2 4 2 11" xfId="1876" xr:uid="{00000000-0005-0000-0000-0000C0800000}"/>
    <cellStyle name="Normal 3 2 3 2 4 2 11 2" xfId="8265" xr:uid="{00000000-0005-0000-0000-0000C1800000}"/>
    <cellStyle name="Normal 3 2 3 2 4 2 11 3" xfId="10733" xr:uid="{00000000-0005-0000-0000-0000C2800000}"/>
    <cellStyle name="Normal 3 2 3 2 4 2 11 4" xfId="6054" xr:uid="{00000000-0005-0000-0000-0000C3800000}"/>
    <cellStyle name="Normal 3 2 3 2 4 2 12" xfId="2050" xr:uid="{00000000-0005-0000-0000-0000C4800000}"/>
    <cellStyle name="Normal 3 2 3 2 4 2 12 2" xfId="8266" xr:uid="{00000000-0005-0000-0000-0000C5800000}"/>
    <cellStyle name="Normal 3 2 3 2 4 2 12 3" xfId="10734" xr:uid="{00000000-0005-0000-0000-0000C6800000}"/>
    <cellStyle name="Normal 3 2 3 2 4 2 12 4" xfId="6228" xr:uid="{00000000-0005-0000-0000-0000C7800000}"/>
    <cellStyle name="Normal 3 2 3 2 4 2 13" xfId="2226" xr:uid="{00000000-0005-0000-0000-0000C8800000}"/>
    <cellStyle name="Normal 3 2 3 2 4 2 13 2" xfId="8267" xr:uid="{00000000-0005-0000-0000-0000C9800000}"/>
    <cellStyle name="Normal 3 2 3 2 4 2 13 3" xfId="10735" xr:uid="{00000000-0005-0000-0000-0000CA800000}"/>
    <cellStyle name="Normal 3 2 3 2 4 2 13 4" xfId="6402" xr:uid="{00000000-0005-0000-0000-0000CB800000}"/>
    <cellStyle name="Normal 3 2 3 2 4 2 14" xfId="2400" xr:uid="{00000000-0005-0000-0000-0000CC800000}"/>
    <cellStyle name="Normal 3 2 3 2 4 2 14 2" xfId="8268" xr:uid="{00000000-0005-0000-0000-0000CD800000}"/>
    <cellStyle name="Normal 3 2 3 2 4 2 14 3" xfId="10736" xr:uid="{00000000-0005-0000-0000-0000CE800000}"/>
    <cellStyle name="Normal 3 2 3 2 4 2 14 4" xfId="6580" xr:uid="{00000000-0005-0000-0000-0000CF800000}"/>
    <cellStyle name="Normal 3 2 3 2 4 2 15" xfId="2572" xr:uid="{00000000-0005-0000-0000-0000D0800000}"/>
    <cellStyle name="Normal 3 2 3 2 4 2 15 2" xfId="8269" xr:uid="{00000000-0005-0000-0000-0000D1800000}"/>
    <cellStyle name="Normal 3 2 3 2 4 2 15 3" xfId="10737" xr:uid="{00000000-0005-0000-0000-0000D2800000}"/>
    <cellStyle name="Normal 3 2 3 2 4 2 15 4" xfId="6754" xr:uid="{00000000-0005-0000-0000-0000D3800000}"/>
    <cellStyle name="Normal 3 2 3 2 4 2 16" xfId="2742" xr:uid="{00000000-0005-0000-0000-0000D4800000}"/>
    <cellStyle name="Normal 3 2 3 2 4 2 16 2" xfId="8263" xr:uid="{00000000-0005-0000-0000-0000D5800000}"/>
    <cellStyle name="Normal 3 2 3 2 4 2 17" xfId="2912" xr:uid="{00000000-0005-0000-0000-0000D6800000}"/>
    <cellStyle name="Normal 3 2 3 2 4 2 17 2" xfId="10731" xr:uid="{00000000-0005-0000-0000-0000D7800000}"/>
    <cellStyle name="Normal 3 2 3 2 4 2 18" xfId="3083" xr:uid="{00000000-0005-0000-0000-0000D8800000}"/>
    <cellStyle name="Normal 3 2 3 2 4 2 18 2" xfId="11866" xr:uid="{00000000-0005-0000-0000-0000D9800000}"/>
    <cellStyle name="Normal 3 2 3 2 4 2 19" xfId="3291" xr:uid="{00000000-0005-0000-0000-0000DA800000}"/>
    <cellStyle name="Normal 3 2 3 2 4 2 2" xfId="289" xr:uid="{00000000-0005-0000-0000-0000DB800000}"/>
    <cellStyle name="Normal 3 2 3 2 4 2 2 10" xfId="1877" xr:uid="{00000000-0005-0000-0000-0000DC800000}"/>
    <cellStyle name="Normal 3 2 3 2 4 2 2 10 2" xfId="8271" xr:uid="{00000000-0005-0000-0000-0000DD800000}"/>
    <cellStyle name="Normal 3 2 3 2 4 2 2 10 3" xfId="10739" xr:uid="{00000000-0005-0000-0000-0000DE800000}"/>
    <cellStyle name="Normal 3 2 3 2 4 2 2 10 4" xfId="6055" xr:uid="{00000000-0005-0000-0000-0000DF800000}"/>
    <cellStyle name="Normal 3 2 3 2 4 2 2 11" xfId="2051" xr:uid="{00000000-0005-0000-0000-0000E0800000}"/>
    <cellStyle name="Normal 3 2 3 2 4 2 2 11 2" xfId="8272" xr:uid="{00000000-0005-0000-0000-0000E1800000}"/>
    <cellStyle name="Normal 3 2 3 2 4 2 2 11 3" xfId="10740" xr:uid="{00000000-0005-0000-0000-0000E2800000}"/>
    <cellStyle name="Normal 3 2 3 2 4 2 2 11 4" xfId="6229" xr:uid="{00000000-0005-0000-0000-0000E3800000}"/>
    <cellStyle name="Normal 3 2 3 2 4 2 2 12" xfId="2227" xr:uid="{00000000-0005-0000-0000-0000E4800000}"/>
    <cellStyle name="Normal 3 2 3 2 4 2 2 12 2" xfId="8273" xr:uid="{00000000-0005-0000-0000-0000E5800000}"/>
    <cellStyle name="Normal 3 2 3 2 4 2 2 12 3" xfId="10741" xr:uid="{00000000-0005-0000-0000-0000E6800000}"/>
    <cellStyle name="Normal 3 2 3 2 4 2 2 12 4" xfId="6403" xr:uid="{00000000-0005-0000-0000-0000E7800000}"/>
    <cellStyle name="Normal 3 2 3 2 4 2 2 13" xfId="2401" xr:uid="{00000000-0005-0000-0000-0000E8800000}"/>
    <cellStyle name="Normal 3 2 3 2 4 2 2 13 2" xfId="8274" xr:uid="{00000000-0005-0000-0000-0000E9800000}"/>
    <cellStyle name="Normal 3 2 3 2 4 2 2 13 3" xfId="10742" xr:uid="{00000000-0005-0000-0000-0000EA800000}"/>
    <cellStyle name="Normal 3 2 3 2 4 2 2 13 4" xfId="6581" xr:uid="{00000000-0005-0000-0000-0000EB800000}"/>
    <cellStyle name="Normal 3 2 3 2 4 2 2 14" xfId="2573" xr:uid="{00000000-0005-0000-0000-0000EC800000}"/>
    <cellStyle name="Normal 3 2 3 2 4 2 2 14 2" xfId="8275" xr:uid="{00000000-0005-0000-0000-0000ED800000}"/>
    <cellStyle name="Normal 3 2 3 2 4 2 2 14 3" xfId="10743" xr:uid="{00000000-0005-0000-0000-0000EE800000}"/>
    <cellStyle name="Normal 3 2 3 2 4 2 2 14 4" xfId="6755" xr:uid="{00000000-0005-0000-0000-0000EF800000}"/>
    <cellStyle name="Normal 3 2 3 2 4 2 2 15" xfId="2743" xr:uid="{00000000-0005-0000-0000-0000F0800000}"/>
    <cellStyle name="Normal 3 2 3 2 4 2 2 15 2" xfId="8270" xr:uid="{00000000-0005-0000-0000-0000F1800000}"/>
    <cellStyle name="Normal 3 2 3 2 4 2 2 16" xfId="2913" xr:uid="{00000000-0005-0000-0000-0000F2800000}"/>
    <cellStyle name="Normal 3 2 3 2 4 2 2 16 2" xfId="10738" xr:uid="{00000000-0005-0000-0000-0000F3800000}"/>
    <cellStyle name="Normal 3 2 3 2 4 2 2 17" xfId="3084" xr:uid="{00000000-0005-0000-0000-0000F4800000}"/>
    <cellStyle name="Normal 3 2 3 2 4 2 2 17 2" xfId="11867" xr:uid="{00000000-0005-0000-0000-0000F5800000}"/>
    <cellStyle name="Normal 3 2 3 2 4 2 2 18" xfId="3292" xr:uid="{00000000-0005-0000-0000-0000F6800000}"/>
    <cellStyle name="Normal 3 2 3 2 4 2 2 19" xfId="4161" xr:uid="{00000000-0005-0000-0000-0000F7800000}"/>
    <cellStyle name="Normal 3 2 3 2 4 2 2 2" xfId="482" xr:uid="{00000000-0005-0000-0000-0000F8800000}"/>
    <cellStyle name="Normal 3 2 3 2 4 2 2 2 2" xfId="3466" xr:uid="{00000000-0005-0000-0000-0000F9800000}"/>
    <cellStyle name="Normal 3 2 3 2 4 2 2 2 2 2" xfId="8276" xr:uid="{00000000-0005-0000-0000-0000FA800000}"/>
    <cellStyle name="Normal 3 2 3 2 4 2 2 2 3" xfId="10744" xr:uid="{00000000-0005-0000-0000-0000FB800000}"/>
    <cellStyle name="Normal 3 2 3 2 4 2 2 2 4" xfId="4588" xr:uid="{00000000-0005-0000-0000-0000FC800000}"/>
    <cellStyle name="Normal 3 2 3 2 4 2 2 20" xfId="4333" xr:uid="{00000000-0005-0000-0000-0000FD800000}"/>
    <cellStyle name="Normal 3 2 3 2 4 2 2 3" xfId="656" xr:uid="{00000000-0005-0000-0000-0000FE800000}"/>
    <cellStyle name="Normal 3 2 3 2 4 2 2 3 2" xfId="3640" xr:uid="{00000000-0005-0000-0000-0000FF800000}"/>
    <cellStyle name="Normal 3 2 3 2 4 2 2 3 2 2" xfId="8277" xr:uid="{00000000-0005-0000-0000-000000810000}"/>
    <cellStyle name="Normal 3 2 3 2 4 2 2 3 3" xfId="10745" xr:uid="{00000000-0005-0000-0000-000001810000}"/>
    <cellStyle name="Normal 3 2 3 2 4 2 2 3 4" xfId="4805" xr:uid="{00000000-0005-0000-0000-000002810000}"/>
    <cellStyle name="Normal 3 2 3 2 4 2 2 4" xfId="830" xr:uid="{00000000-0005-0000-0000-000003810000}"/>
    <cellStyle name="Normal 3 2 3 2 4 2 2 4 2" xfId="3814" xr:uid="{00000000-0005-0000-0000-000004810000}"/>
    <cellStyle name="Normal 3 2 3 2 4 2 2 4 2 2" xfId="8278" xr:uid="{00000000-0005-0000-0000-000005810000}"/>
    <cellStyle name="Normal 3 2 3 2 4 2 2 4 3" xfId="10746" xr:uid="{00000000-0005-0000-0000-000006810000}"/>
    <cellStyle name="Normal 3 2 3 2 4 2 2 4 4" xfId="4979" xr:uid="{00000000-0005-0000-0000-000007810000}"/>
    <cellStyle name="Normal 3 2 3 2 4 2 2 5" xfId="1005" xr:uid="{00000000-0005-0000-0000-000008810000}"/>
    <cellStyle name="Normal 3 2 3 2 4 2 2 5 2" xfId="3989" xr:uid="{00000000-0005-0000-0000-000009810000}"/>
    <cellStyle name="Normal 3 2 3 2 4 2 2 5 2 2" xfId="8279" xr:uid="{00000000-0005-0000-0000-00000A810000}"/>
    <cellStyle name="Normal 3 2 3 2 4 2 2 5 3" xfId="10747" xr:uid="{00000000-0005-0000-0000-00000B810000}"/>
    <cellStyle name="Normal 3 2 3 2 4 2 2 5 4" xfId="5153" xr:uid="{00000000-0005-0000-0000-00000C810000}"/>
    <cellStyle name="Normal 3 2 3 2 4 2 2 6" xfId="1181" xr:uid="{00000000-0005-0000-0000-00000D810000}"/>
    <cellStyle name="Normal 3 2 3 2 4 2 2 6 2" xfId="8280" xr:uid="{00000000-0005-0000-0000-00000E810000}"/>
    <cellStyle name="Normal 3 2 3 2 4 2 2 6 3" xfId="10748" xr:uid="{00000000-0005-0000-0000-00000F810000}"/>
    <cellStyle name="Normal 3 2 3 2 4 2 2 6 4" xfId="5327" xr:uid="{00000000-0005-0000-0000-000010810000}"/>
    <cellStyle name="Normal 3 2 3 2 4 2 2 7" xfId="1355" xr:uid="{00000000-0005-0000-0000-000011810000}"/>
    <cellStyle name="Normal 3 2 3 2 4 2 2 7 2" xfId="8281" xr:uid="{00000000-0005-0000-0000-000012810000}"/>
    <cellStyle name="Normal 3 2 3 2 4 2 2 7 3" xfId="10749" xr:uid="{00000000-0005-0000-0000-000013810000}"/>
    <cellStyle name="Normal 3 2 3 2 4 2 2 7 4" xfId="5533" xr:uid="{00000000-0005-0000-0000-000014810000}"/>
    <cellStyle name="Normal 3 2 3 2 4 2 2 8" xfId="1529" xr:uid="{00000000-0005-0000-0000-000015810000}"/>
    <cellStyle name="Normal 3 2 3 2 4 2 2 8 2" xfId="8282" xr:uid="{00000000-0005-0000-0000-000016810000}"/>
    <cellStyle name="Normal 3 2 3 2 4 2 2 8 3" xfId="10750" xr:uid="{00000000-0005-0000-0000-000017810000}"/>
    <cellStyle name="Normal 3 2 3 2 4 2 2 8 4" xfId="5707" xr:uid="{00000000-0005-0000-0000-000018810000}"/>
    <cellStyle name="Normal 3 2 3 2 4 2 2 9" xfId="1703" xr:uid="{00000000-0005-0000-0000-000019810000}"/>
    <cellStyle name="Normal 3 2 3 2 4 2 2 9 2" xfId="8283" xr:uid="{00000000-0005-0000-0000-00001A810000}"/>
    <cellStyle name="Normal 3 2 3 2 4 2 2 9 3" xfId="10751" xr:uid="{00000000-0005-0000-0000-00001B810000}"/>
    <cellStyle name="Normal 3 2 3 2 4 2 2 9 4" xfId="5881" xr:uid="{00000000-0005-0000-0000-00001C810000}"/>
    <cellStyle name="Normal 3 2 3 2 4 2 20" xfId="4160" xr:uid="{00000000-0005-0000-0000-00001D810000}"/>
    <cellStyle name="Normal 3 2 3 2 4 2 21" xfId="4332" xr:uid="{00000000-0005-0000-0000-00001E810000}"/>
    <cellStyle name="Normal 3 2 3 2 4 2 3" xfId="481" xr:uid="{00000000-0005-0000-0000-00001F810000}"/>
    <cellStyle name="Normal 3 2 3 2 4 2 3 2" xfId="3465" xr:uid="{00000000-0005-0000-0000-000020810000}"/>
    <cellStyle name="Normal 3 2 3 2 4 2 3 2 2" xfId="8284" xr:uid="{00000000-0005-0000-0000-000021810000}"/>
    <cellStyle name="Normal 3 2 3 2 4 2 3 3" xfId="10752" xr:uid="{00000000-0005-0000-0000-000022810000}"/>
    <cellStyle name="Normal 3 2 3 2 4 2 3 4" xfId="4587" xr:uid="{00000000-0005-0000-0000-000023810000}"/>
    <cellStyle name="Normal 3 2 3 2 4 2 4" xfId="655" xr:uid="{00000000-0005-0000-0000-000024810000}"/>
    <cellStyle name="Normal 3 2 3 2 4 2 4 2" xfId="3639" xr:uid="{00000000-0005-0000-0000-000025810000}"/>
    <cellStyle name="Normal 3 2 3 2 4 2 4 2 2" xfId="8285" xr:uid="{00000000-0005-0000-0000-000026810000}"/>
    <cellStyle name="Normal 3 2 3 2 4 2 4 3" xfId="10753" xr:uid="{00000000-0005-0000-0000-000027810000}"/>
    <cellStyle name="Normal 3 2 3 2 4 2 4 4" xfId="4804" xr:uid="{00000000-0005-0000-0000-000028810000}"/>
    <cellStyle name="Normal 3 2 3 2 4 2 5" xfId="829" xr:uid="{00000000-0005-0000-0000-000029810000}"/>
    <cellStyle name="Normal 3 2 3 2 4 2 5 2" xfId="3813" xr:uid="{00000000-0005-0000-0000-00002A810000}"/>
    <cellStyle name="Normal 3 2 3 2 4 2 5 2 2" xfId="8286" xr:uid="{00000000-0005-0000-0000-00002B810000}"/>
    <cellStyle name="Normal 3 2 3 2 4 2 5 3" xfId="10754" xr:uid="{00000000-0005-0000-0000-00002C810000}"/>
    <cellStyle name="Normal 3 2 3 2 4 2 5 4" xfId="4978" xr:uid="{00000000-0005-0000-0000-00002D810000}"/>
    <cellStyle name="Normal 3 2 3 2 4 2 6" xfId="1004" xr:uid="{00000000-0005-0000-0000-00002E810000}"/>
    <cellStyle name="Normal 3 2 3 2 4 2 6 2" xfId="3988" xr:uid="{00000000-0005-0000-0000-00002F810000}"/>
    <cellStyle name="Normal 3 2 3 2 4 2 6 2 2" xfId="8287" xr:uid="{00000000-0005-0000-0000-000030810000}"/>
    <cellStyle name="Normal 3 2 3 2 4 2 6 3" xfId="10755" xr:uid="{00000000-0005-0000-0000-000031810000}"/>
    <cellStyle name="Normal 3 2 3 2 4 2 6 4" xfId="5152" xr:uid="{00000000-0005-0000-0000-000032810000}"/>
    <cellStyle name="Normal 3 2 3 2 4 2 7" xfId="1180" xr:uid="{00000000-0005-0000-0000-000033810000}"/>
    <cellStyle name="Normal 3 2 3 2 4 2 7 2" xfId="8288" xr:uid="{00000000-0005-0000-0000-000034810000}"/>
    <cellStyle name="Normal 3 2 3 2 4 2 7 3" xfId="10756" xr:uid="{00000000-0005-0000-0000-000035810000}"/>
    <cellStyle name="Normal 3 2 3 2 4 2 7 4" xfId="5326" xr:uid="{00000000-0005-0000-0000-000036810000}"/>
    <cellStyle name="Normal 3 2 3 2 4 2 8" xfId="1354" xr:uid="{00000000-0005-0000-0000-000037810000}"/>
    <cellStyle name="Normal 3 2 3 2 4 2 8 2" xfId="8289" xr:uid="{00000000-0005-0000-0000-000038810000}"/>
    <cellStyle name="Normal 3 2 3 2 4 2 8 3" xfId="10757" xr:uid="{00000000-0005-0000-0000-000039810000}"/>
    <cellStyle name="Normal 3 2 3 2 4 2 8 4" xfId="5532" xr:uid="{00000000-0005-0000-0000-00003A810000}"/>
    <cellStyle name="Normal 3 2 3 2 4 2 9" xfId="1528" xr:uid="{00000000-0005-0000-0000-00003B810000}"/>
    <cellStyle name="Normal 3 2 3 2 4 2 9 2" xfId="8290" xr:uid="{00000000-0005-0000-0000-00003C810000}"/>
    <cellStyle name="Normal 3 2 3 2 4 2 9 3" xfId="10758" xr:uid="{00000000-0005-0000-0000-00003D810000}"/>
    <cellStyle name="Normal 3 2 3 2 4 2 9 4" xfId="5706" xr:uid="{00000000-0005-0000-0000-00003E810000}"/>
    <cellStyle name="Normal 3 2 3 2 4 20" xfId="3290" xr:uid="{00000000-0005-0000-0000-00003F810000}"/>
    <cellStyle name="Normal 3 2 3 2 4 21" xfId="4159" xr:uid="{00000000-0005-0000-0000-000040810000}"/>
    <cellStyle name="Normal 3 2 3 2 4 22" xfId="4331" xr:uid="{00000000-0005-0000-0000-000041810000}"/>
    <cellStyle name="Normal 3 2 3 2 4 3" xfId="290" xr:uid="{00000000-0005-0000-0000-000042810000}"/>
    <cellStyle name="Normal 3 2 3 2 4 3 10" xfId="1878" xr:uid="{00000000-0005-0000-0000-000043810000}"/>
    <cellStyle name="Normal 3 2 3 2 4 3 10 2" xfId="8292" xr:uid="{00000000-0005-0000-0000-000044810000}"/>
    <cellStyle name="Normal 3 2 3 2 4 3 10 3" xfId="10760" xr:uid="{00000000-0005-0000-0000-000045810000}"/>
    <cellStyle name="Normal 3 2 3 2 4 3 10 4" xfId="6056" xr:uid="{00000000-0005-0000-0000-000046810000}"/>
    <cellStyle name="Normal 3 2 3 2 4 3 11" xfId="2052" xr:uid="{00000000-0005-0000-0000-000047810000}"/>
    <cellStyle name="Normal 3 2 3 2 4 3 11 2" xfId="8293" xr:uid="{00000000-0005-0000-0000-000048810000}"/>
    <cellStyle name="Normal 3 2 3 2 4 3 11 3" xfId="10761" xr:uid="{00000000-0005-0000-0000-000049810000}"/>
    <cellStyle name="Normal 3 2 3 2 4 3 11 4" xfId="6230" xr:uid="{00000000-0005-0000-0000-00004A810000}"/>
    <cellStyle name="Normal 3 2 3 2 4 3 12" xfId="2228" xr:uid="{00000000-0005-0000-0000-00004B810000}"/>
    <cellStyle name="Normal 3 2 3 2 4 3 12 2" xfId="8294" xr:uid="{00000000-0005-0000-0000-00004C810000}"/>
    <cellStyle name="Normal 3 2 3 2 4 3 12 3" xfId="10762" xr:uid="{00000000-0005-0000-0000-00004D810000}"/>
    <cellStyle name="Normal 3 2 3 2 4 3 12 4" xfId="6404" xr:uid="{00000000-0005-0000-0000-00004E810000}"/>
    <cellStyle name="Normal 3 2 3 2 4 3 13" xfId="2402" xr:uid="{00000000-0005-0000-0000-00004F810000}"/>
    <cellStyle name="Normal 3 2 3 2 4 3 13 2" xfId="8295" xr:uid="{00000000-0005-0000-0000-000050810000}"/>
    <cellStyle name="Normal 3 2 3 2 4 3 13 3" xfId="10763" xr:uid="{00000000-0005-0000-0000-000051810000}"/>
    <cellStyle name="Normal 3 2 3 2 4 3 13 4" xfId="6582" xr:uid="{00000000-0005-0000-0000-000052810000}"/>
    <cellStyle name="Normal 3 2 3 2 4 3 14" xfId="2574" xr:uid="{00000000-0005-0000-0000-000053810000}"/>
    <cellStyle name="Normal 3 2 3 2 4 3 14 2" xfId="8296" xr:uid="{00000000-0005-0000-0000-000054810000}"/>
    <cellStyle name="Normal 3 2 3 2 4 3 14 3" xfId="10764" xr:uid="{00000000-0005-0000-0000-000055810000}"/>
    <cellStyle name="Normal 3 2 3 2 4 3 14 4" xfId="6756" xr:uid="{00000000-0005-0000-0000-000056810000}"/>
    <cellStyle name="Normal 3 2 3 2 4 3 15" xfId="2744" xr:uid="{00000000-0005-0000-0000-000057810000}"/>
    <cellStyle name="Normal 3 2 3 2 4 3 15 2" xfId="8291" xr:uid="{00000000-0005-0000-0000-000058810000}"/>
    <cellStyle name="Normal 3 2 3 2 4 3 16" xfId="2914" xr:uid="{00000000-0005-0000-0000-000059810000}"/>
    <cellStyle name="Normal 3 2 3 2 4 3 16 2" xfId="10759" xr:uid="{00000000-0005-0000-0000-00005A810000}"/>
    <cellStyle name="Normal 3 2 3 2 4 3 17" xfId="3085" xr:uid="{00000000-0005-0000-0000-00005B810000}"/>
    <cellStyle name="Normal 3 2 3 2 4 3 17 2" xfId="11868" xr:uid="{00000000-0005-0000-0000-00005C810000}"/>
    <cellStyle name="Normal 3 2 3 2 4 3 18" xfId="3293" xr:uid="{00000000-0005-0000-0000-00005D810000}"/>
    <cellStyle name="Normal 3 2 3 2 4 3 19" xfId="4162" xr:uid="{00000000-0005-0000-0000-00005E810000}"/>
    <cellStyle name="Normal 3 2 3 2 4 3 2" xfId="483" xr:uid="{00000000-0005-0000-0000-00005F810000}"/>
    <cellStyle name="Normal 3 2 3 2 4 3 2 2" xfId="3467" xr:uid="{00000000-0005-0000-0000-000060810000}"/>
    <cellStyle name="Normal 3 2 3 2 4 3 2 2 2" xfId="8297" xr:uid="{00000000-0005-0000-0000-000061810000}"/>
    <cellStyle name="Normal 3 2 3 2 4 3 2 3" xfId="10765" xr:uid="{00000000-0005-0000-0000-000062810000}"/>
    <cellStyle name="Normal 3 2 3 2 4 3 2 4" xfId="4589" xr:uid="{00000000-0005-0000-0000-000063810000}"/>
    <cellStyle name="Normal 3 2 3 2 4 3 20" xfId="4334" xr:uid="{00000000-0005-0000-0000-000064810000}"/>
    <cellStyle name="Normal 3 2 3 2 4 3 3" xfId="657" xr:uid="{00000000-0005-0000-0000-000065810000}"/>
    <cellStyle name="Normal 3 2 3 2 4 3 3 2" xfId="3641" xr:uid="{00000000-0005-0000-0000-000066810000}"/>
    <cellStyle name="Normal 3 2 3 2 4 3 3 2 2" xfId="8298" xr:uid="{00000000-0005-0000-0000-000067810000}"/>
    <cellStyle name="Normal 3 2 3 2 4 3 3 3" xfId="10766" xr:uid="{00000000-0005-0000-0000-000068810000}"/>
    <cellStyle name="Normal 3 2 3 2 4 3 3 4" xfId="4806" xr:uid="{00000000-0005-0000-0000-000069810000}"/>
    <cellStyle name="Normal 3 2 3 2 4 3 4" xfId="831" xr:uid="{00000000-0005-0000-0000-00006A810000}"/>
    <cellStyle name="Normal 3 2 3 2 4 3 4 2" xfId="3815" xr:uid="{00000000-0005-0000-0000-00006B810000}"/>
    <cellStyle name="Normal 3 2 3 2 4 3 4 2 2" xfId="8299" xr:uid="{00000000-0005-0000-0000-00006C810000}"/>
    <cellStyle name="Normal 3 2 3 2 4 3 4 3" xfId="10767" xr:uid="{00000000-0005-0000-0000-00006D810000}"/>
    <cellStyle name="Normal 3 2 3 2 4 3 4 4" xfId="4980" xr:uid="{00000000-0005-0000-0000-00006E810000}"/>
    <cellStyle name="Normal 3 2 3 2 4 3 5" xfId="1006" xr:uid="{00000000-0005-0000-0000-00006F810000}"/>
    <cellStyle name="Normal 3 2 3 2 4 3 5 2" xfId="3990" xr:uid="{00000000-0005-0000-0000-000070810000}"/>
    <cellStyle name="Normal 3 2 3 2 4 3 5 2 2" xfId="8300" xr:uid="{00000000-0005-0000-0000-000071810000}"/>
    <cellStyle name="Normal 3 2 3 2 4 3 5 3" xfId="10768" xr:uid="{00000000-0005-0000-0000-000072810000}"/>
    <cellStyle name="Normal 3 2 3 2 4 3 5 4" xfId="5154" xr:uid="{00000000-0005-0000-0000-000073810000}"/>
    <cellStyle name="Normal 3 2 3 2 4 3 6" xfId="1182" xr:uid="{00000000-0005-0000-0000-000074810000}"/>
    <cellStyle name="Normal 3 2 3 2 4 3 6 2" xfId="8301" xr:uid="{00000000-0005-0000-0000-000075810000}"/>
    <cellStyle name="Normal 3 2 3 2 4 3 6 3" xfId="10769" xr:uid="{00000000-0005-0000-0000-000076810000}"/>
    <cellStyle name="Normal 3 2 3 2 4 3 6 4" xfId="5328" xr:uid="{00000000-0005-0000-0000-000077810000}"/>
    <cellStyle name="Normal 3 2 3 2 4 3 7" xfId="1356" xr:uid="{00000000-0005-0000-0000-000078810000}"/>
    <cellStyle name="Normal 3 2 3 2 4 3 7 2" xfId="8302" xr:uid="{00000000-0005-0000-0000-000079810000}"/>
    <cellStyle name="Normal 3 2 3 2 4 3 7 3" xfId="10770" xr:uid="{00000000-0005-0000-0000-00007A810000}"/>
    <cellStyle name="Normal 3 2 3 2 4 3 7 4" xfId="5534" xr:uid="{00000000-0005-0000-0000-00007B810000}"/>
    <cellStyle name="Normal 3 2 3 2 4 3 8" xfId="1530" xr:uid="{00000000-0005-0000-0000-00007C810000}"/>
    <cellStyle name="Normal 3 2 3 2 4 3 8 2" xfId="8303" xr:uid="{00000000-0005-0000-0000-00007D810000}"/>
    <cellStyle name="Normal 3 2 3 2 4 3 8 3" xfId="10771" xr:uid="{00000000-0005-0000-0000-00007E810000}"/>
    <cellStyle name="Normal 3 2 3 2 4 3 8 4" xfId="5708" xr:uid="{00000000-0005-0000-0000-00007F810000}"/>
    <cellStyle name="Normal 3 2 3 2 4 3 9" xfId="1704" xr:uid="{00000000-0005-0000-0000-000080810000}"/>
    <cellStyle name="Normal 3 2 3 2 4 3 9 2" xfId="8304" xr:uid="{00000000-0005-0000-0000-000081810000}"/>
    <cellStyle name="Normal 3 2 3 2 4 3 9 3" xfId="10772" xr:uid="{00000000-0005-0000-0000-000082810000}"/>
    <cellStyle name="Normal 3 2 3 2 4 3 9 4" xfId="5882" xr:uid="{00000000-0005-0000-0000-000083810000}"/>
    <cellStyle name="Normal 3 2 3 2 4 4" xfId="480" xr:uid="{00000000-0005-0000-0000-000084810000}"/>
    <cellStyle name="Normal 3 2 3 2 4 4 2" xfId="3464" xr:uid="{00000000-0005-0000-0000-000085810000}"/>
    <cellStyle name="Normal 3 2 3 2 4 4 2 2" xfId="8305" xr:uid="{00000000-0005-0000-0000-000086810000}"/>
    <cellStyle name="Normal 3 2 3 2 4 4 3" xfId="10773" xr:uid="{00000000-0005-0000-0000-000087810000}"/>
    <cellStyle name="Normal 3 2 3 2 4 4 4" xfId="4586" xr:uid="{00000000-0005-0000-0000-000088810000}"/>
    <cellStyle name="Normal 3 2 3 2 4 5" xfId="654" xr:uid="{00000000-0005-0000-0000-000089810000}"/>
    <cellStyle name="Normal 3 2 3 2 4 5 2" xfId="3638" xr:uid="{00000000-0005-0000-0000-00008A810000}"/>
    <cellStyle name="Normal 3 2 3 2 4 5 2 2" xfId="8306" xr:uid="{00000000-0005-0000-0000-00008B810000}"/>
    <cellStyle name="Normal 3 2 3 2 4 5 3" xfId="10774" xr:uid="{00000000-0005-0000-0000-00008C810000}"/>
    <cellStyle name="Normal 3 2 3 2 4 5 4" xfId="4803" xr:uid="{00000000-0005-0000-0000-00008D810000}"/>
    <cellStyle name="Normal 3 2 3 2 4 6" xfId="828" xr:uid="{00000000-0005-0000-0000-00008E810000}"/>
    <cellStyle name="Normal 3 2 3 2 4 6 2" xfId="3812" xr:uid="{00000000-0005-0000-0000-00008F810000}"/>
    <cellStyle name="Normal 3 2 3 2 4 6 2 2" xfId="8307" xr:uid="{00000000-0005-0000-0000-000090810000}"/>
    <cellStyle name="Normal 3 2 3 2 4 6 3" xfId="10775" xr:uid="{00000000-0005-0000-0000-000091810000}"/>
    <cellStyle name="Normal 3 2 3 2 4 6 4" xfId="4977" xr:uid="{00000000-0005-0000-0000-000092810000}"/>
    <cellStyle name="Normal 3 2 3 2 4 7" xfId="1003" xr:uid="{00000000-0005-0000-0000-000093810000}"/>
    <cellStyle name="Normal 3 2 3 2 4 7 2" xfId="3987" xr:uid="{00000000-0005-0000-0000-000094810000}"/>
    <cellStyle name="Normal 3 2 3 2 4 7 2 2" xfId="8308" xr:uid="{00000000-0005-0000-0000-000095810000}"/>
    <cellStyle name="Normal 3 2 3 2 4 7 3" xfId="10776" xr:uid="{00000000-0005-0000-0000-000096810000}"/>
    <cellStyle name="Normal 3 2 3 2 4 7 4" xfId="5151" xr:uid="{00000000-0005-0000-0000-000097810000}"/>
    <cellStyle name="Normal 3 2 3 2 4 8" xfId="1179" xr:uid="{00000000-0005-0000-0000-000098810000}"/>
    <cellStyle name="Normal 3 2 3 2 4 8 2" xfId="8309" xr:uid="{00000000-0005-0000-0000-000099810000}"/>
    <cellStyle name="Normal 3 2 3 2 4 8 3" xfId="10777" xr:uid="{00000000-0005-0000-0000-00009A810000}"/>
    <cellStyle name="Normal 3 2 3 2 4 8 4" xfId="5325" xr:uid="{00000000-0005-0000-0000-00009B810000}"/>
    <cellStyle name="Normal 3 2 3 2 4 9" xfId="1353" xr:uid="{00000000-0005-0000-0000-00009C810000}"/>
    <cellStyle name="Normal 3 2 3 2 4 9 2" xfId="8310" xr:uid="{00000000-0005-0000-0000-00009D810000}"/>
    <cellStyle name="Normal 3 2 3 2 4 9 3" xfId="10778" xr:uid="{00000000-0005-0000-0000-00009E810000}"/>
    <cellStyle name="Normal 3 2 3 2 4 9 4" xfId="5531" xr:uid="{00000000-0005-0000-0000-00009F810000}"/>
    <cellStyle name="Normal 3 2 3 2 5" xfId="291" xr:uid="{00000000-0005-0000-0000-0000A0810000}"/>
    <cellStyle name="Normal 3 2 3 2 5 10" xfId="1705" xr:uid="{00000000-0005-0000-0000-0000A1810000}"/>
    <cellStyle name="Normal 3 2 3 2 5 10 2" xfId="8312" xr:uid="{00000000-0005-0000-0000-0000A2810000}"/>
    <cellStyle name="Normal 3 2 3 2 5 10 3" xfId="10780" xr:uid="{00000000-0005-0000-0000-0000A3810000}"/>
    <cellStyle name="Normal 3 2 3 2 5 10 4" xfId="5883" xr:uid="{00000000-0005-0000-0000-0000A4810000}"/>
    <cellStyle name="Normal 3 2 3 2 5 11" xfId="1879" xr:uid="{00000000-0005-0000-0000-0000A5810000}"/>
    <cellStyle name="Normal 3 2 3 2 5 11 2" xfId="8313" xr:uid="{00000000-0005-0000-0000-0000A6810000}"/>
    <cellStyle name="Normal 3 2 3 2 5 11 3" xfId="10781" xr:uid="{00000000-0005-0000-0000-0000A7810000}"/>
    <cellStyle name="Normal 3 2 3 2 5 11 4" xfId="6057" xr:uid="{00000000-0005-0000-0000-0000A8810000}"/>
    <cellStyle name="Normal 3 2 3 2 5 12" xfId="2053" xr:uid="{00000000-0005-0000-0000-0000A9810000}"/>
    <cellStyle name="Normal 3 2 3 2 5 12 2" xfId="8314" xr:uid="{00000000-0005-0000-0000-0000AA810000}"/>
    <cellStyle name="Normal 3 2 3 2 5 12 3" xfId="10782" xr:uid="{00000000-0005-0000-0000-0000AB810000}"/>
    <cellStyle name="Normal 3 2 3 2 5 12 4" xfId="6231" xr:uid="{00000000-0005-0000-0000-0000AC810000}"/>
    <cellStyle name="Normal 3 2 3 2 5 13" xfId="2229" xr:uid="{00000000-0005-0000-0000-0000AD810000}"/>
    <cellStyle name="Normal 3 2 3 2 5 13 2" xfId="8315" xr:uid="{00000000-0005-0000-0000-0000AE810000}"/>
    <cellStyle name="Normal 3 2 3 2 5 13 3" xfId="10783" xr:uid="{00000000-0005-0000-0000-0000AF810000}"/>
    <cellStyle name="Normal 3 2 3 2 5 13 4" xfId="6405" xr:uid="{00000000-0005-0000-0000-0000B0810000}"/>
    <cellStyle name="Normal 3 2 3 2 5 14" xfId="2403" xr:uid="{00000000-0005-0000-0000-0000B1810000}"/>
    <cellStyle name="Normal 3 2 3 2 5 14 2" xfId="8316" xr:uid="{00000000-0005-0000-0000-0000B2810000}"/>
    <cellStyle name="Normal 3 2 3 2 5 14 3" xfId="10784" xr:uid="{00000000-0005-0000-0000-0000B3810000}"/>
    <cellStyle name="Normal 3 2 3 2 5 14 4" xfId="6583" xr:uid="{00000000-0005-0000-0000-0000B4810000}"/>
    <cellStyle name="Normal 3 2 3 2 5 15" xfId="2575" xr:uid="{00000000-0005-0000-0000-0000B5810000}"/>
    <cellStyle name="Normal 3 2 3 2 5 15 2" xfId="8317" xr:uid="{00000000-0005-0000-0000-0000B6810000}"/>
    <cellStyle name="Normal 3 2 3 2 5 15 3" xfId="10785" xr:uid="{00000000-0005-0000-0000-0000B7810000}"/>
    <cellStyle name="Normal 3 2 3 2 5 15 4" xfId="6757" xr:uid="{00000000-0005-0000-0000-0000B8810000}"/>
    <cellStyle name="Normal 3 2 3 2 5 16" xfId="2745" xr:uid="{00000000-0005-0000-0000-0000B9810000}"/>
    <cellStyle name="Normal 3 2 3 2 5 16 2" xfId="8311" xr:uid="{00000000-0005-0000-0000-0000BA810000}"/>
    <cellStyle name="Normal 3 2 3 2 5 17" xfId="2915" xr:uid="{00000000-0005-0000-0000-0000BB810000}"/>
    <cellStyle name="Normal 3 2 3 2 5 17 2" xfId="10779" xr:uid="{00000000-0005-0000-0000-0000BC810000}"/>
    <cellStyle name="Normal 3 2 3 2 5 18" xfId="3086" xr:uid="{00000000-0005-0000-0000-0000BD810000}"/>
    <cellStyle name="Normal 3 2 3 2 5 18 2" xfId="11869" xr:uid="{00000000-0005-0000-0000-0000BE810000}"/>
    <cellStyle name="Normal 3 2 3 2 5 19" xfId="3294" xr:uid="{00000000-0005-0000-0000-0000BF810000}"/>
    <cellStyle name="Normal 3 2 3 2 5 2" xfId="292" xr:uid="{00000000-0005-0000-0000-0000C0810000}"/>
    <cellStyle name="Normal 3 2 3 2 5 2 10" xfId="1880" xr:uid="{00000000-0005-0000-0000-0000C1810000}"/>
    <cellStyle name="Normal 3 2 3 2 5 2 10 2" xfId="8319" xr:uid="{00000000-0005-0000-0000-0000C2810000}"/>
    <cellStyle name="Normal 3 2 3 2 5 2 10 3" xfId="10787" xr:uid="{00000000-0005-0000-0000-0000C3810000}"/>
    <cellStyle name="Normal 3 2 3 2 5 2 10 4" xfId="6058" xr:uid="{00000000-0005-0000-0000-0000C4810000}"/>
    <cellStyle name="Normal 3 2 3 2 5 2 11" xfId="2054" xr:uid="{00000000-0005-0000-0000-0000C5810000}"/>
    <cellStyle name="Normal 3 2 3 2 5 2 11 2" xfId="8320" xr:uid="{00000000-0005-0000-0000-0000C6810000}"/>
    <cellStyle name="Normal 3 2 3 2 5 2 11 3" xfId="10788" xr:uid="{00000000-0005-0000-0000-0000C7810000}"/>
    <cellStyle name="Normal 3 2 3 2 5 2 11 4" xfId="6232" xr:uid="{00000000-0005-0000-0000-0000C8810000}"/>
    <cellStyle name="Normal 3 2 3 2 5 2 12" xfId="2230" xr:uid="{00000000-0005-0000-0000-0000C9810000}"/>
    <cellStyle name="Normal 3 2 3 2 5 2 12 2" xfId="8321" xr:uid="{00000000-0005-0000-0000-0000CA810000}"/>
    <cellStyle name="Normal 3 2 3 2 5 2 12 3" xfId="10789" xr:uid="{00000000-0005-0000-0000-0000CB810000}"/>
    <cellStyle name="Normal 3 2 3 2 5 2 12 4" xfId="6406" xr:uid="{00000000-0005-0000-0000-0000CC810000}"/>
    <cellStyle name="Normal 3 2 3 2 5 2 13" xfId="2404" xr:uid="{00000000-0005-0000-0000-0000CD810000}"/>
    <cellStyle name="Normal 3 2 3 2 5 2 13 2" xfId="8322" xr:uid="{00000000-0005-0000-0000-0000CE810000}"/>
    <cellStyle name="Normal 3 2 3 2 5 2 13 3" xfId="10790" xr:uid="{00000000-0005-0000-0000-0000CF810000}"/>
    <cellStyle name="Normal 3 2 3 2 5 2 13 4" xfId="6584" xr:uid="{00000000-0005-0000-0000-0000D0810000}"/>
    <cellStyle name="Normal 3 2 3 2 5 2 14" xfId="2576" xr:uid="{00000000-0005-0000-0000-0000D1810000}"/>
    <cellStyle name="Normal 3 2 3 2 5 2 14 2" xfId="8323" xr:uid="{00000000-0005-0000-0000-0000D2810000}"/>
    <cellStyle name="Normal 3 2 3 2 5 2 14 3" xfId="10791" xr:uid="{00000000-0005-0000-0000-0000D3810000}"/>
    <cellStyle name="Normal 3 2 3 2 5 2 14 4" xfId="6758" xr:uid="{00000000-0005-0000-0000-0000D4810000}"/>
    <cellStyle name="Normal 3 2 3 2 5 2 15" xfId="2746" xr:uid="{00000000-0005-0000-0000-0000D5810000}"/>
    <cellStyle name="Normal 3 2 3 2 5 2 15 2" xfId="8318" xr:uid="{00000000-0005-0000-0000-0000D6810000}"/>
    <cellStyle name="Normal 3 2 3 2 5 2 16" xfId="2916" xr:uid="{00000000-0005-0000-0000-0000D7810000}"/>
    <cellStyle name="Normal 3 2 3 2 5 2 16 2" xfId="10786" xr:uid="{00000000-0005-0000-0000-0000D8810000}"/>
    <cellStyle name="Normal 3 2 3 2 5 2 17" xfId="3087" xr:uid="{00000000-0005-0000-0000-0000D9810000}"/>
    <cellStyle name="Normal 3 2 3 2 5 2 17 2" xfId="11870" xr:uid="{00000000-0005-0000-0000-0000DA810000}"/>
    <cellStyle name="Normal 3 2 3 2 5 2 18" xfId="3295" xr:uid="{00000000-0005-0000-0000-0000DB810000}"/>
    <cellStyle name="Normal 3 2 3 2 5 2 19" xfId="4164" xr:uid="{00000000-0005-0000-0000-0000DC810000}"/>
    <cellStyle name="Normal 3 2 3 2 5 2 2" xfId="485" xr:uid="{00000000-0005-0000-0000-0000DD810000}"/>
    <cellStyle name="Normal 3 2 3 2 5 2 2 2" xfId="3469" xr:uid="{00000000-0005-0000-0000-0000DE810000}"/>
    <cellStyle name="Normal 3 2 3 2 5 2 2 2 2" xfId="8324" xr:uid="{00000000-0005-0000-0000-0000DF810000}"/>
    <cellStyle name="Normal 3 2 3 2 5 2 2 3" xfId="10792" xr:uid="{00000000-0005-0000-0000-0000E0810000}"/>
    <cellStyle name="Normal 3 2 3 2 5 2 2 4" xfId="4591" xr:uid="{00000000-0005-0000-0000-0000E1810000}"/>
    <cellStyle name="Normal 3 2 3 2 5 2 20" xfId="4336" xr:uid="{00000000-0005-0000-0000-0000E2810000}"/>
    <cellStyle name="Normal 3 2 3 2 5 2 3" xfId="659" xr:uid="{00000000-0005-0000-0000-0000E3810000}"/>
    <cellStyle name="Normal 3 2 3 2 5 2 3 2" xfId="3643" xr:uid="{00000000-0005-0000-0000-0000E4810000}"/>
    <cellStyle name="Normal 3 2 3 2 5 2 3 2 2" xfId="8325" xr:uid="{00000000-0005-0000-0000-0000E5810000}"/>
    <cellStyle name="Normal 3 2 3 2 5 2 3 3" xfId="10793" xr:uid="{00000000-0005-0000-0000-0000E6810000}"/>
    <cellStyle name="Normal 3 2 3 2 5 2 3 4" xfId="4808" xr:uid="{00000000-0005-0000-0000-0000E7810000}"/>
    <cellStyle name="Normal 3 2 3 2 5 2 4" xfId="833" xr:uid="{00000000-0005-0000-0000-0000E8810000}"/>
    <cellStyle name="Normal 3 2 3 2 5 2 4 2" xfId="3817" xr:uid="{00000000-0005-0000-0000-0000E9810000}"/>
    <cellStyle name="Normal 3 2 3 2 5 2 4 2 2" xfId="8326" xr:uid="{00000000-0005-0000-0000-0000EA810000}"/>
    <cellStyle name="Normal 3 2 3 2 5 2 4 3" xfId="10794" xr:uid="{00000000-0005-0000-0000-0000EB810000}"/>
    <cellStyle name="Normal 3 2 3 2 5 2 4 4" xfId="4982" xr:uid="{00000000-0005-0000-0000-0000EC810000}"/>
    <cellStyle name="Normal 3 2 3 2 5 2 5" xfId="1008" xr:uid="{00000000-0005-0000-0000-0000ED810000}"/>
    <cellStyle name="Normal 3 2 3 2 5 2 5 2" xfId="3992" xr:uid="{00000000-0005-0000-0000-0000EE810000}"/>
    <cellStyle name="Normal 3 2 3 2 5 2 5 2 2" xfId="8327" xr:uid="{00000000-0005-0000-0000-0000EF810000}"/>
    <cellStyle name="Normal 3 2 3 2 5 2 5 3" xfId="10795" xr:uid="{00000000-0005-0000-0000-0000F0810000}"/>
    <cellStyle name="Normal 3 2 3 2 5 2 5 4" xfId="5156" xr:uid="{00000000-0005-0000-0000-0000F1810000}"/>
    <cellStyle name="Normal 3 2 3 2 5 2 6" xfId="1184" xr:uid="{00000000-0005-0000-0000-0000F2810000}"/>
    <cellStyle name="Normal 3 2 3 2 5 2 6 2" xfId="8328" xr:uid="{00000000-0005-0000-0000-0000F3810000}"/>
    <cellStyle name="Normal 3 2 3 2 5 2 6 3" xfId="10796" xr:uid="{00000000-0005-0000-0000-0000F4810000}"/>
    <cellStyle name="Normal 3 2 3 2 5 2 6 4" xfId="5330" xr:uid="{00000000-0005-0000-0000-0000F5810000}"/>
    <cellStyle name="Normal 3 2 3 2 5 2 7" xfId="1358" xr:uid="{00000000-0005-0000-0000-0000F6810000}"/>
    <cellStyle name="Normal 3 2 3 2 5 2 7 2" xfId="8329" xr:uid="{00000000-0005-0000-0000-0000F7810000}"/>
    <cellStyle name="Normal 3 2 3 2 5 2 7 3" xfId="10797" xr:uid="{00000000-0005-0000-0000-0000F8810000}"/>
    <cellStyle name="Normal 3 2 3 2 5 2 7 4" xfId="5536" xr:uid="{00000000-0005-0000-0000-0000F9810000}"/>
    <cellStyle name="Normal 3 2 3 2 5 2 8" xfId="1532" xr:uid="{00000000-0005-0000-0000-0000FA810000}"/>
    <cellStyle name="Normal 3 2 3 2 5 2 8 2" xfId="8330" xr:uid="{00000000-0005-0000-0000-0000FB810000}"/>
    <cellStyle name="Normal 3 2 3 2 5 2 8 3" xfId="10798" xr:uid="{00000000-0005-0000-0000-0000FC810000}"/>
    <cellStyle name="Normal 3 2 3 2 5 2 8 4" xfId="5710" xr:uid="{00000000-0005-0000-0000-0000FD810000}"/>
    <cellStyle name="Normal 3 2 3 2 5 2 9" xfId="1706" xr:uid="{00000000-0005-0000-0000-0000FE810000}"/>
    <cellStyle name="Normal 3 2 3 2 5 2 9 2" xfId="8331" xr:uid="{00000000-0005-0000-0000-0000FF810000}"/>
    <cellStyle name="Normal 3 2 3 2 5 2 9 3" xfId="10799" xr:uid="{00000000-0005-0000-0000-000000820000}"/>
    <cellStyle name="Normal 3 2 3 2 5 2 9 4" xfId="5884" xr:uid="{00000000-0005-0000-0000-000001820000}"/>
    <cellStyle name="Normal 3 2 3 2 5 20" xfId="4163" xr:uid="{00000000-0005-0000-0000-000002820000}"/>
    <cellStyle name="Normal 3 2 3 2 5 21" xfId="4335" xr:uid="{00000000-0005-0000-0000-000003820000}"/>
    <cellStyle name="Normal 3 2 3 2 5 3" xfId="484" xr:uid="{00000000-0005-0000-0000-000004820000}"/>
    <cellStyle name="Normal 3 2 3 2 5 3 2" xfId="3468" xr:uid="{00000000-0005-0000-0000-000005820000}"/>
    <cellStyle name="Normal 3 2 3 2 5 3 2 2" xfId="8332" xr:uid="{00000000-0005-0000-0000-000006820000}"/>
    <cellStyle name="Normal 3 2 3 2 5 3 3" xfId="10800" xr:uid="{00000000-0005-0000-0000-000007820000}"/>
    <cellStyle name="Normal 3 2 3 2 5 3 4" xfId="4590" xr:uid="{00000000-0005-0000-0000-000008820000}"/>
    <cellStyle name="Normal 3 2 3 2 5 4" xfId="658" xr:uid="{00000000-0005-0000-0000-000009820000}"/>
    <cellStyle name="Normal 3 2 3 2 5 4 2" xfId="3642" xr:uid="{00000000-0005-0000-0000-00000A820000}"/>
    <cellStyle name="Normal 3 2 3 2 5 4 2 2" xfId="8333" xr:uid="{00000000-0005-0000-0000-00000B820000}"/>
    <cellStyle name="Normal 3 2 3 2 5 4 3" xfId="10801" xr:uid="{00000000-0005-0000-0000-00000C820000}"/>
    <cellStyle name="Normal 3 2 3 2 5 4 4" xfId="4807" xr:uid="{00000000-0005-0000-0000-00000D820000}"/>
    <cellStyle name="Normal 3 2 3 2 5 5" xfId="832" xr:uid="{00000000-0005-0000-0000-00000E820000}"/>
    <cellStyle name="Normal 3 2 3 2 5 5 2" xfId="3816" xr:uid="{00000000-0005-0000-0000-00000F820000}"/>
    <cellStyle name="Normal 3 2 3 2 5 5 2 2" xfId="8334" xr:uid="{00000000-0005-0000-0000-000010820000}"/>
    <cellStyle name="Normal 3 2 3 2 5 5 3" xfId="10802" xr:uid="{00000000-0005-0000-0000-000011820000}"/>
    <cellStyle name="Normal 3 2 3 2 5 5 4" xfId="4981" xr:uid="{00000000-0005-0000-0000-000012820000}"/>
    <cellStyle name="Normal 3 2 3 2 5 6" xfId="1007" xr:uid="{00000000-0005-0000-0000-000013820000}"/>
    <cellStyle name="Normal 3 2 3 2 5 6 2" xfId="3991" xr:uid="{00000000-0005-0000-0000-000014820000}"/>
    <cellStyle name="Normal 3 2 3 2 5 6 2 2" xfId="8335" xr:uid="{00000000-0005-0000-0000-000015820000}"/>
    <cellStyle name="Normal 3 2 3 2 5 6 3" xfId="10803" xr:uid="{00000000-0005-0000-0000-000016820000}"/>
    <cellStyle name="Normal 3 2 3 2 5 6 4" xfId="5155" xr:uid="{00000000-0005-0000-0000-000017820000}"/>
    <cellStyle name="Normal 3 2 3 2 5 7" xfId="1183" xr:uid="{00000000-0005-0000-0000-000018820000}"/>
    <cellStyle name="Normal 3 2 3 2 5 7 2" xfId="8336" xr:uid="{00000000-0005-0000-0000-000019820000}"/>
    <cellStyle name="Normal 3 2 3 2 5 7 3" xfId="10804" xr:uid="{00000000-0005-0000-0000-00001A820000}"/>
    <cellStyle name="Normal 3 2 3 2 5 7 4" xfId="5329" xr:uid="{00000000-0005-0000-0000-00001B820000}"/>
    <cellStyle name="Normal 3 2 3 2 5 8" xfId="1357" xr:uid="{00000000-0005-0000-0000-00001C820000}"/>
    <cellStyle name="Normal 3 2 3 2 5 8 2" xfId="8337" xr:uid="{00000000-0005-0000-0000-00001D820000}"/>
    <cellStyle name="Normal 3 2 3 2 5 8 3" xfId="10805" xr:uid="{00000000-0005-0000-0000-00001E820000}"/>
    <cellStyle name="Normal 3 2 3 2 5 8 4" xfId="5535" xr:uid="{00000000-0005-0000-0000-00001F820000}"/>
    <cellStyle name="Normal 3 2 3 2 5 9" xfId="1531" xr:uid="{00000000-0005-0000-0000-000020820000}"/>
    <cellStyle name="Normal 3 2 3 2 5 9 2" xfId="8338" xr:uid="{00000000-0005-0000-0000-000021820000}"/>
    <cellStyle name="Normal 3 2 3 2 5 9 3" xfId="10806" xr:uid="{00000000-0005-0000-0000-000022820000}"/>
    <cellStyle name="Normal 3 2 3 2 5 9 4" xfId="5709" xr:uid="{00000000-0005-0000-0000-000023820000}"/>
    <cellStyle name="Normal 3 2 3 2 6" xfId="293" xr:uid="{00000000-0005-0000-0000-000024820000}"/>
    <cellStyle name="Normal 3 2 3 2 6 10" xfId="1881" xr:uid="{00000000-0005-0000-0000-000025820000}"/>
    <cellStyle name="Normal 3 2 3 2 6 10 2" xfId="8340" xr:uid="{00000000-0005-0000-0000-000026820000}"/>
    <cellStyle name="Normal 3 2 3 2 6 10 3" xfId="10808" xr:uid="{00000000-0005-0000-0000-000027820000}"/>
    <cellStyle name="Normal 3 2 3 2 6 10 4" xfId="6059" xr:uid="{00000000-0005-0000-0000-000028820000}"/>
    <cellStyle name="Normal 3 2 3 2 6 11" xfId="2055" xr:uid="{00000000-0005-0000-0000-000029820000}"/>
    <cellStyle name="Normal 3 2 3 2 6 11 2" xfId="8341" xr:uid="{00000000-0005-0000-0000-00002A820000}"/>
    <cellStyle name="Normal 3 2 3 2 6 11 3" xfId="10809" xr:uid="{00000000-0005-0000-0000-00002B820000}"/>
    <cellStyle name="Normal 3 2 3 2 6 11 4" xfId="6233" xr:uid="{00000000-0005-0000-0000-00002C820000}"/>
    <cellStyle name="Normal 3 2 3 2 6 12" xfId="2231" xr:uid="{00000000-0005-0000-0000-00002D820000}"/>
    <cellStyle name="Normal 3 2 3 2 6 12 2" xfId="8342" xr:uid="{00000000-0005-0000-0000-00002E820000}"/>
    <cellStyle name="Normal 3 2 3 2 6 12 3" xfId="10810" xr:uid="{00000000-0005-0000-0000-00002F820000}"/>
    <cellStyle name="Normal 3 2 3 2 6 12 4" xfId="6407" xr:uid="{00000000-0005-0000-0000-000030820000}"/>
    <cellStyle name="Normal 3 2 3 2 6 13" xfId="2405" xr:uid="{00000000-0005-0000-0000-000031820000}"/>
    <cellStyle name="Normal 3 2 3 2 6 13 2" xfId="8343" xr:uid="{00000000-0005-0000-0000-000032820000}"/>
    <cellStyle name="Normal 3 2 3 2 6 13 3" xfId="10811" xr:uid="{00000000-0005-0000-0000-000033820000}"/>
    <cellStyle name="Normal 3 2 3 2 6 13 4" xfId="6585" xr:uid="{00000000-0005-0000-0000-000034820000}"/>
    <cellStyle name="Normal 3 2 3 2 6 14" xfId="2577" xr:uid="{00000000-0005-0000-0000-000035820000}"/>
    <cellStyle name="Normal 3 2 3 2 6 14 2" xfId="8344" xr:uid="{00000000-0005-0000-0000-000036820000}"/>
    <cellStyle name="Normal 3 2 3 2 6 14 3" xfId="10812" xr:uid="{00000000-0005-0000-0000-000037820000}"/>
    <cellStyle name="Normal 3 2 3 2 6 14 4" xfId="6759" xr:uid="{00000000-0005-0000-0000-000038820000}"/>
    <cellStyle name="Normal 3 2 3 2 6 15" xfId="2747" xr:uid="{00000000-0005-0000-0000-000039820000}"/>
    <cellStyle name="Normal 3 2 3 2 6 15 2" xfId="8339" xr:uid="{00000000-0005-0000-0000-00003A820000}"/>
    <cellStyle name="Normal 3 2 3 2 6 16" xfId="2917" xr:uid="{00000000-0005-0000-0000-00003B820000}"/>
    <cellStyle name="Normal 3 2 3 2 6 16 2" xfId="10807" xr:uid="{00000000-0005-0000-0000-00003C820000}"/>
    <cellStyle name="Normal 3 2 3 2 6 17" xfId="3088" xr:uid="{00000000-0005-0000-0000-00003D820000}"/>
    <cellStyle name="Normal 3 2 3 2 6 17 2" xfId="11871" xr:uid="{00000000-0005-0000-0000-00003E820000}"/>
    <cellStyle name="Normal 3 2 3 2 6 18" xfId="3296" xr:uid="{00000000-0005-0000-0000-00003F820000}"/>
    <cellStyle name="Normal 3 2 3 2 6 19" xfId="4165" xr:uid="{00000000-0005-0000-0000-000040820000}"/>
    <cellStyle name="Normal 3 2 3 2 6 2" xfId="486" xr:uid="{00000000-0005-0000-0000-000041820000}"/>
    <cellStyle name="Normal 3 2 3 2 6 2 2" xfId="3470" xr:uid="{00000000-0005-0000-0000-000042820000}"/>
    <cellStyle name="Normal 3 2 3 2 6 2 2 2" xfId="8345" xr:uid="{00000000-0005-0000-0000-000043820000}"/>
    <cellStyle name="Normal 3 2 3 2 6 2 3" xfId="10813" xr:uid="{00000000-0005-0000-0000-000044820000}"/>
    <cellStyle name="Normal 3 2 3 2 6 2 4" xfId="4592" xr:uid="{00000000-0005-0000-0000-000045820000}"/>
    <cellStyle name="Normal 3 2 3 2 6 20" xfId="4337" xr:uid="{00000000-0005-0000-0000-000046820000}"/>
    <cellStyle name="Normal 3 2 3 2 6 3" xfId="660" xr:uid="{00000000-0005-0000-0000-000047820000}"/>
    <cellStyle name="Normal 3 2 3 2 6 3 2" xfId="3644" xr:uid="{00000000-0005-0000-0000-000048820000}"/>
    <cellStyle name="Normal 3 2 3 2 6 3 2 2" xfId="8346" xr:uid="{00000000-0005-0000-0000-000049820000}"/>
    <cellStyle name="Normal 3 2 3 2 6 3 3" xfId="10814" xr:uid="{00000000-0005-0000-0000-00004A820000}"/>
    <cellStyle name="Normal 3 2 3 2 6 3 4" xfId="4809" xr:uid="{00000000-0005-0000-0000-00004B820000}"/>
    <cellStyle name="Normal 3 2 3 2 6 4" xfId="834" xr:uid="{00000000-0005-0000-0000-00004C820000}"/>
    <cellStyle name="Normal 3 2 3 2 6 4 2" xfId="3818" xr:uid="{00000000-0005-0000-0000-00004D820000}"/>
    <cellStyle name="Normal 3 2 3 2 6 4 2 2" xfId="8347" xr:uid="{00000000-0005-0000-0000-00004E820000}"/>
    <cellStyle name="Normal 3 2 3 2 6 4 3" xfId="10815" xr:uid="{00000000-0005-0000-0000-00004F820000}"/>
    <cellStyle name="Normal 3 2 3 2 6 4 4" xfId="4983" xr:uid="{00000000-0005-0000-0000-000050820000}"/>
    <cellStyle name="Normal 3 2 3 2 6 5" xfId="1009" xr:uid="{00000000-0005-0000-0000-000051820000}"/>
    <cellStyle name="Normal 3 2 3 2 6 5 2" xfId="3993" xr:uid="{00000000-0005-0000-0000-000052820000}"/>
    <cellStyle name="Normal 3 2 3 2 6 5 2 2" xfId="8348" xr:uid="{00000000-0005-0000-0000-000053820000}"/>
    <cellStyle name="Normal 3 2 3 2 6 5 3" xfId="10816" xr:uid="{00000000-0005-0000-0000-000054820000}"/>
    <cellStyle name="Normal 3 2 3 2 6 5 4" xfId="5157" xr:uid="{00000000-0005-0000-0000-000055820000}"/>
    <cellStyle name="Normal 3 2 3 2 6 6" xfId="1185" xr:uid="{00000000-0005-0000-0000-000056820000}"/>
    <cellStyle name="Normal 3 2 3 2 6 6 2" xfId="8349" xr:uid="{00000000-0005-0000-0000-000057820000}"/>
    <cellStyle name="Normal 3 2 3 2 6 6 3" xfId="10817" xr:uid="{00000000-0005-0000-0000-000058820000}"/>
    <cellStyle name="Normal 3 2 3 2 6 6 4" xfId="5331" xr:uid="{00000000-0005-0000-0000-000059820000}"/>
    <cellStyle name="Normal 3 2 3 2 6 7" xfId="1359" xr:uid="{00000000-0005-0000-0000-00005A820000}"/>
    <cellStyle name="Normal 3 2 3 2 6 7 2" xfId="8350" xr:uid="{00000000-0005-0000-0000-00005B820000}"/>
    <cellStyle name="Normal 3 2 3 2 6 7 3" xfId="10818" xr:uid="{00000000-0005-0000-0000-00005C820000}"/>
    <cellStyle name="Normal 3 2 3 2 6 7 4" xfId="5537" xr:uid="{00000000-0005-0000-0000-00005D820000}"/>
    <cellStyle name="Normal 3 2 3 2 6 8" xfId="1533" xr:uid="{00000000-0005-0000-0000-00005E820000}"/>
    <cellStyle name="Normal 3 2 3 2 6 8 2" xfId="8351" xr:uid="{00000000-0005-0000-0000-00005F820000}"/>
    <cellStyle name="Normal 3 2 3 2 6 8 3" xfId="10819" xr:uid="{00000000-0005-0000-0000-000060820000}"/>
    <cellStyle name="Normal 3 2 3 2 6 8 4" xfId="5711" xr:uid="{00000000-0005-0000-0000-000061820000}"/>
    <cellStyle name="Normal 3 2 3 2 6 9" xfId="1707" xr:uid="{00000000-0005-0000-0000-000062820000}"/>
    <cellStyle name="Normal 3 2 3 2 6 9 2" xfId="8352" xr:uid="{00000000-0005-0000-0000-000063820000}"/>
    <cellStyle name="Normal 3 2 3 2 6 9 3" xfId="10820" xr:uid="{00000000-0005-0000-0000-000064820000}"/>
    <cellStyle name="Normal 3 2 3 2 6 9 4" xfId="5885" xr:uid="{00000000-0005-0000-0000-000065820000}"/>
    <cellStyle name="Normal 3 2 3 2 7" xfId="274" xr:uid="{00000000-0005-0000-0000-000066820000}"/>
    <cellStyle name="Normal 3 2 3 2 7 2" xfId="3277" xr:uid="{00000000-0005-0000-0000-000067820000}"/>
    <cellStyle name="Normal 3 2 3 2 7 2 2" xfId="8354" xr:uid="{00000000-0005-0000-0000-000068820000}"/>
    <cellStyle name="Normal 3 2 3 2 7 2 3" xfId="10822" xr:uid="{00000000-0005-0000-0000-000069820000}"/>
    <cellStyle name="Normal 3 2 3 2 7 2 4" xfId="5518" xr:uid="{00000000-0005-0000-0000-00006A820000}"/>
    <cellStyle name="Normal 3 2 3 2 7 3" xfId="8353" xr:uid="{00000000-0005-0000-0000-00006B820000}"/>
    <cellStyle name="Normal 3 2 3 2 7 4" xfId="10821" xr:uid="{00000000-0005-0000-0000-00006C820000}"/>
    <cellStyle name="Normal 3 2 3 2 7 5" xfId="4573" xr:uid="{00000000-0005-0000-0000-00006D820000}"/>
    <cellStyle name="Normal 3 2 3 2 8" xfId="467" xr:uid="{00000000-0005-0000-0000-00006E820000}"/>
    <cellStyle name="Normal 3 2 3 2 8 2" xfId="3451" xr:uid="{00000000-0005-0000-0000-00006F820000}"/>
    <cellStyle name="Normal 3 2 3 2 8 2 2" xfId="8355" xr:uid="{00000000-0005-0000-0000-000070820000}"/>
    <cellStyle name="Normal 3 2 3 2 8 3" xfId="10823" xr:uid="{00000000-0005-0000-0000-000071820000}"/>
    <cellStyle name="Normal 3 2 3 2 8 4" xfId="4790" xr:uid="{00000000-0005-0000-0000-000072820000}"/>
    <cellStyle name="Normal 3 2 3 2 9" xfId="641" xr:uid="{00000000-0005-0000-0000-000073820000}"/>
    <cellStyle name="Normal 3 2 3 2 9 2" xfId="3625" xr:uid="{00000000-0005-0000-0000-000074820000}"/>
    <cellStyle name="Normal 3 2 3 2 9 2 2" xfId="8356" xr:uid="{00000000-0005-0000-0000-000075820000}"/>
    <cellStyle name="Normal 3 2 3 2 9 3" xfId="10824" xr:uid="{00000000-0005-0000-0000-000076820000}"/>
    <cellStyle name="Normal 3 2 3 2 9 4" xfId="4964" xr:uid="{00000000-0005-0000-0000-000077820000}"/>
    <cellStyle name="Normal 3 2 3 20" xfId="2385" xr:uid="{00000000-0005-0000-0000-000078820000}"/>
    <cellStyle name="Normal 3 2 3 20 2" xfId="8357" xr:uid="{00000000-0005-0000-0000-000079820000}"/>
    <cellStyle name="Normal 3 2 3 20 3" xfId="10825" xr:uid="{00000000-0005-0000-0000-00007A820000}"/>
    <cellStyle name="Normal 3 2 3 20 4" xfId="6739" xr:uid="{00000000-0005-0000-0000-00007B820000}"/>
    <cellStyle name="Normal 3 2 3 21" xfId="2557" xr:uid="{00000000-0005-0000-0000-00007C820000}"/>
    <cellStyle name="Normal 3 2 3 21 2" xfId="8062" xr:uid="{00000000-0005-0000-0000-00007D820000}"/>
    <cellStyle name="Normal 3 2 3 22" xfId="2727" xr:uid="{00000000-0005-0000-0000-00007E820000}"/>
    <cellStyle name="Normal 3 2 3 22 2" xfId="10530" xr:uid="{00000000-0005-0000-0000-00007F820000}"/>
    <cellStyle name="Normal 3 2 3 23" xfId="2897" xr:uid="{00000000-0005-0000-0000-000080820000}"/>
    <cellStyle name="Normal 3 2 3 23 2" xfId="11851" xr:uid="{00000000-0005-0000-0000-000081820000}"/>
    <cellStyle name="Normal 3 2 3 24" xfId="3068" xr:uid="{00000000-0005-0000-0000-000082820000}"/>
    <cellStyle name="Normal 3 2 3 25" xfId="3155" xr:uid="{00000000-0005-0000-0000-000083820000}"/>
    <cellStyle name="Normal 3 2 3 26" xfId="4145" xr:uid="{00000000-0005-0000-0000-000084820000}"/>
    <cellStyle name="Normal 3 2 3 27" xfId="4317" xr:uid="{00000000-0005-0000-0000-000085820000}"/>
    <cellStyle name="Normal 3 2 3 3" xfId="101" xr:uid="{00000000-0005-0000-0000-000086820000}"/>
    <cellStyle name="Normal 3 2 3 3 10" xfId="1186" xr:uid="{00000000-0005-0000-0000-000087820000}"/>
    <cellStyle name="Normal 3 2 3 3 10 2" xfId="8359" xr:uid="{00000000-0005-0000-0000-000088820000}"/>
    <cellStyle name="Normal 3 2 3 3 10 3" xfId="10827" xr:uid="{00000000-0005-0000-0000-000089820000}"/>
    <cellStyle name="Normal 3 2 3 3 10 4" xfId="5411" xr:uid="{00000000-0005-0000-0000-00008A820000}"/>
    <cellStyle name="Normal 3 2 3 3 11" xfId="1360" xr:uid="{00000000-0005-0000-0000-00008B820000}"/>
    <cellStyle name="Normal 3 2 3 3 11 2" xfId="8360" xr:uid="{00000000-0005-0000-0000-00008C820000}"/>
    <cellStyle name="Normal 3 2 3 3 11 3" xfId="10828" xr:uid="{00000000-0005-0000-0000-00008D820000}"/>
    <cellStyle name="Normal 3 2 3 3 11 4" xfId="5712" xr:uid="{00000000-0005-0000-0000-00008E820000}"/>
    <cellStyle name="Normal 3 2 3 3 12" xfId="1534" xr:uid="{00000000-0005-0000-0000-00008F820000}"/>
    <cellStyle name="Normal 3 2 3 3 12 2" xfId="8361" xr:uid="{00000000-0005-0000-0000-000090820000}"/>
    <cellStyle name="Normal 3 2 3 3 12 3" xfId="10829" xr:uid="{00000000-0005-0000-0000-000091820000}"/>
    <cellStyle name="Normal 3 2 3 3 12 4" xfId="5886" xr:uid="{00000000-0005-0000-0000-000092820000}"/>
    <cellStyle name="Normal 3 2 3 3 13" xfId="1708" xr:uid="{00000000-0005-0000-0000-000093820000}"/>
    <cellStyle name="Normal 3 2 3 3 13 2" xfId="8362" xr:uid="{00000000-0005-0000-0000-000094820000}"/>
    <cellStyle name="Normal 3 2 3 3 13 3" xfId="10830" xr:uid="{00000000-0005-0000-0000-000095820000}"/>
    <cellStyle name="Normal 3 2 3 3 13 4" xfId="6060" xr:uid="{00000000-0005-0000-0000-000096820000}"/>
    <cellStyle name="Normal 3 2 3 3 14" xfId="1882" xr:uid="{00000000-0005-0000-0000-000097820000}"/>
    <cellStyle name="Normal 3 2 3 3 14 2" xfId="8363" xr:uid="{00000000-0005-0000-0000-000098820000}"/>
    <cellStyle name="Normal 3 2 3 3 14 3" xfId="10831" xr:uid="{00000000-0005-0000-0000-000099820000}"/>
    <cellStyle name="Normal 3 2 3 3 14 4" xfId="6234" xr:uid="{00000000-0005-0000-0000-00009A820000}"/>
    <cellStyle name="Normal 3 2 3 3 15" xfId="2056" xr:uid="{00000000-0005-0000-0000-00009B820000}"/>
    <cellStyle name="Normal 3 2 3 3 15 2" xfId="8364" xr:uid="{00000000-0005-0000-0000-00009C820000}"/>
    <cellStyle name="Normal 3 2 3 3 15 3" xfId="10832" xr:uid="{00000000-0005-0000-0000-00009D820000}"/>
    <cellStyle name="Normal 3 2 3 3 15 4" xfId="6408" xr:uid="{00000000-0005-0000-0000-00009E820000}"/>
    <cellStyle name="Normal 3 2 3 3 16" xfId="2232" xr:uid="{00000000-0005-0000-0000-00009F820000}"/>
    <cellStyle name="Normal 3 2 3 3 16 2" xfId="8365" xr:uid="{00000000-0005-0000-0000-0000A0820000}"/>
    <cellStyle name="Normal 3 2 3 3 16 3" xfId="10833" xr:uid="{00000000-0005-0000-0000-0000A1820000}"/>
    <cellStyle name="Normal 3 2 3 3 16 4" xfId="6586" xr:uid="{00000000-0005-0000-0000-0000A2820000}"/>
    <cellStyle name="Normal 3 2 3 3 17" xfId="2406" xr:uid="{00000000-0005-0000-0000-0000A3820000}"/>
    <cellStyle name="Normal 3 2 3 3 17 2" xfId="8366" xr:uid="{00000000-0005-0000-0000-0000A4820000}"/>
    <cellStyle name="Normal 3 2 3 3 17 3" xfId="10834" xr:uid="{00000000-0005-0000-0000-0000A5820000}"/>
    <cellStyle name="Normal 3 2 3 3 17 4" xfId="6760" xr:uid="{00000000-0005-0000-0000-0000A6820000}"/>
    <cellStyle name="Normal 3 2 3 3 18" xfId="2578" xr:uid="{00000000-0005-0000-0000-0000A7820000}"/>
    <cellStyle name="Normal 3 2 3 3 18 2" xfId="8358" xr:uid="{00000000-0005-0000-0000-0000A8820000}"/>
    <cellStyle name="Normal 3 2 3 3 19" xfId="2748" xr:uid="{00000000-0005-0000-0000-0000A9820000}"/>
    <cellStyle name="Normal 3 2 3 3 19 2" xfId="10826" xr:uid="{00000000-0005-0000-0000-0000AA820000}"/>
    <cellStyle name="Normal 3 2 3 3 2" xfId="124" xr:uid="{00000000-0005-0000-0000-0000AB820000}"/>
    <cellStyle name="Normal 3 2 3 3 2 10" xfId="1361" xr:uid="{00000000-0005-0000-0000-0000AC820000}"/>
    <cellStyle name="Normal 3 2 3 3 2 10 2" xfId="8368" xr:uid="{00000000-0005-0000-0000-0000AD820000}"/>
    <cellStyle name="Normal 3 2 3 3 2 10 3" xfId="10836" xr:uid="{00000000-0005-0000-0000-0000AE820000}"/>
    <cellStyle name="Normal 3 2 3 3 2 10 4" xfId="5713" xr:uid="{00000000-0005-0000-0000-0000AF820000}"/>
    <cellStyle name="Normal 3 2 3 3 2 11" xfId="1535" xr:uid="{00000000-0005-0000-0000-0000B0820000}"/>
    <cellStyle name="Normal 3 2 3 3 2 11 2" xfId="8369" xr:uid="{00000000-0005-0000-0000-0000B1820000}"/>
    <cellStyle name="Normal 3 2 3 3 2 11 3" xfId="10837" xr:uid="{00000000-0005-0000-0000-0000B2820000}"/>
    <cellStyle name="Normal 3 2 3 3 2 11 4" xfId="5887" xr:uid="{00000000-0005-0000-0000-0000B3820000}"/>
    <cellStyle name="Normal 3 2 3 3 2 12" xfId="1709" xr:uid="{00000000-0005-0000-0000-0000B4820000}"/>
    <cellStyle name="Normal 3 2 3 3 2 12 2" xfId="8370" xr:uid="{00000000-0005-0000-0000-0000B5820000}"/>
    <cellStyle name="Normal 3 2 3 3 2 12 3" xfId="10838" xr:uid="{00000000-0005-0000-0000-0000B6820000}"/>
    <cellStyle name="Normal 3 2 3 3 2 12 4" xfId="6061" xr:uid="{00000000-0005-0000-0000-0000B7820000}"/>
    <cellStyle name="Normal 3 2 3 3 2 13" xfId="1883" xr:uid="{00000000-0005-0000-0000-0000B8820000}"/>
    <cellStyle name="Normal 3 2 3 3 2 13 2" xfId="8371" xr:uid="{00000000-0005-0000-0000-0000B9820000}"/>
    <cellStyle name="Normal 3 2 3 3 2 13 3" xfId="10839" xr:uid="{00000000-0005-0000-0000-0000BA820000}"/>
    <cellStyle name="Normal 3 2 3 3 2 13 4" xfId="6235" xr:uid="{00000000-0005-0000-0000-0000BB820000}"/>
    <cellStyle name="Normal 3 2 3 3 2 14" xfId="2057" xr:uid="{00000000-0005-0000-0000-0000BC820000}"/>
    <cellStyle name="Normal 3 2 3 3 2 14 2" xfId="8372" xr:uid="{00000000-0005-0000-0000-0000BD820000}"/>
    <cellStyle name="Normal 3 2 3 3 2 14 3" xfId="10840" xr:uid="{00000000-0005-0000-0000-0000BE820000}"/>
    <cellStyle name="Normal 3 2 3 3 2 14 4" xfId="6409" xr:uid="{00000000-0005-0000-0000-0000BF820000}"/>
    <cellStyle name="Normal 3 2 3 3 2 15" xfId="2233" xr:uid="{00000000-0005-0000-0000-0000C0820000}"/>
    <cellStyle name="Normal 3 2 3 3 2 15 2" xfId="8373" xr:uid="{00000000-0005-0000-0000-0000C1820000}"/>
    <cellStyle name="Normal 3 2 3 3 2 15 3" xfId="10841" xr:uid="{00000000-0005-0000-0000-0000C2820000}"/>
    <cellStyle name="Normal 3 2 3 3 2 15 4" xfId="6587" xr:uid="{00000000-0005-0000-0000-0000C3820000}"/>
    <cellStyle name="Normal 3 2 3 3 2 16" xfId="2407" xr:uid="{00000000-0005-0000-0000-0000C4820000}"/>
    <cellStyle name="Normal 3 2 3 3 2 16 2" xfId="8374" xr:uid="{00000000-0005-0000-0000-0000C5820000}"/>
    <cellStyle name="Normal 3 2 3 3 2 16 3" xfId="10842" xr:uid="{00000000-0005-0000-0000-0000C6820000}"/>
    <cellStyle name="Normal 3 2 3 3 2 16 4" xfId="6761" xr:uid="{00000000-0005-0000-0000-0000C7820000}"/>
    <cellStyle name="Normal 3 2 3 3 2 17" xfId="2579" xr:uid="{00000000-0005-0000-0000-0000C8820000}"/>
    <cellStyle name="Normal 3 2 3 3 2 17 2" xfId="8367" xr:uid="{00000000-0005-0000-0000-0000C9820000}"/>
    <cellStyle name="Normal 3 2 3 3 2 18" xfId="2749" xr:uid="{00000000-0005-0000-0000-0000CA820000}"/>
    <cellStyle name="Normal 3 2 3 3 2 18 2" xfId="10835" xr:uid="{00000000-0005-0000-0000-0000CB820000}"/>
    <cellStyle name="Normal 3 2 3 3 2 19" xfId="2919" xr:uid="{00000000-0005-0000-0000-0000CC820000}"/>
    <cellStyle name="Normal 3 2 3 3 2 19 2" xfId="11873" xr:uid="{00000000-0005-0000-0000-0000CD820000}"/>
    <cellStyle name="Normal 3 2 3 3 2 2" xfId="296" xr:uid="{00000000-0005-0000-0000-0000CE820000}"/>
    <cellStyle name="Normal 3 2 3 3 2 2 10" xfId="1710" xr:uid="{00000000-0005-0000-0000-0000CF820000}"/>
    <cellStyle name="Normal 3 2 3 3 2 2 10 2" xfId="8376" xr:uid="{00000000-0005-0000-0000-0000D0820000}"/>
    <cellStyle name="Normal 3 2 3 3 2 2 10 3" xfId="10844" xr:uid="{00000000-0005-0000-0000-0000D1820000}"/>
    <cellStyle name="Normal 3 2 3 3 2 2 10 4" xfId="5888" xr:uid="{00000000-0005-0000-0000-0000D2820000}"/>
    <cellStyle name="Normal 3 2 3 3 2 2 11" xfId="1884" xr:uid="{00000000-0005-0000-0000-0000D3820000}"/>
    <cellStyle name="Normal 3 2 3 3 2 2 11 2" xfId="8377" xr:uid="{00000000-0005-0000-0000-0000D4820000}"/>
    <cellStyle name="Normal 3 2 3 3 2 2 11 3" xfId="10845" xr:uid="{00000000-0005-0000-0000-0000D5820000}"/>
    <cellStyle name="Normal 3 2 3 3 2 2 11 4" xfId="6062" xr:uid="{00000000-0005-0000-0000-0000D6820000}"/>
    <cellStyle name="Normal 3 2 3 3 2 2 12" xfId="2058" xr:uid="{00000000-0005-0000-0000-0000D7820000}"/>
    <cellStyle name="Normal 3 2 3 3 2 2 12 2" xfId="8378" xr:uid="{00000000-0005-0000-0000-0000D8820000}"/>
    <cellStyle name="Normal 3 2 3 3 2 2 12 3" xfId="10846" xr:uid="{00000000-0005-0000-0000-0000D9820000}"/>
    <cellStyle name="Normal 3 2 3 3 2 2 12 4" xfId="6236" xr:uid="{00000000-0005-0000-0000-0000DA820000}"/>
    <cellStyle name="Normal 3 2 3 3 2 2 13" xfId="2234" xr:uid="{00000000-0005-0000-0000-0000DB820000}"/>
    <cellStyle name="Normal 3 2 3 3 2 2 13 2" xfId="8379" xr:uid="{00000000-0005-0000-0000-0000DC820000}"/>
    <cellStyle name="Normal 3 2 3 3 2 2 13 3" xfId="10847" xr:uid="{00000000-0005-0000-0000-0000DD820000}"/>
    <cellStyle name="Normal 3 2 3 3 2 2 13 4" xfId="6410" xr:uid="{00000000-0005-0000-0000-0000DE820000}"/>
    <cellStyle name="Normal 3 2 3 3 2 2 14" xfId="2408" xr:uid="{00000000-0005-0000-0000-0000DF820000}"/>
    <cellStyle name="Normal 3 2 3 3 2 2 14 2" xfId="8380" xr:uid="{00000000-0005-0000-0000-0000E0820000}"/>
    <cellStyle name="Normal 3 2 3 3 2 2 14 3" xfId="10848" xr:uid="{00000000-0005-0000-0000-0000E1820000}"/>
    <cellStyle name="Normal 3 2 3 3 2 2 14 4" xfId="6588" xr:uid="{00000000-0005-0000-0000-0000E2820000}"/>
    <cellStyle name="Normal 3 2 3 3 2 2 15" xfId="2580" xr:uid="{00000000-0005-0000-0000-0000E3820000}"/>
    <cellStyle name="Normal 3 2 3 3 2 2 15 2" xfId="8381" xr:uid="{00000000-0005-0000-0000-0000E4820000}"/>
    <cellStyle name="Normal 3 2 3 3 2 2 15 3" xfId="10849" xr:uid="{00000000-0005-0000-0000-0000E5820000}"/>
    <cellStyle name="Normal 3 2 3 3 2 2 15 4" xfId="6762" xr:uid="{00000000-0005-0000-0000-0000E6820000}"/>
    <cellStyle name="Normal 3 2 3 3 2 2 16" xfId="2750" xr:uid="{00000000-0005-0000-0000-0000E7820000}"/>
    <cellStyle name="Normal 3 2 3 3 2 2 16 2" xfId="8375" xr:uid="{00000000-0005-0000-0000-0000E8820000}"/>
    <cellStyle name="Normal 3 2 3 3 2 2 17" xfId="2920" xr:uid="{00000000-0005-0000-0000-0000E9820000}"/>
    <cellStyle name="Normal 3 2 3 3 2 2 17 2" xfId="10843" xr:uid="{00000000-0005-0000-0000-0000EA820000}"/>
    <cellStyle name="Normal 3 2 3 3 2 2 18" xfId="3091" xr:uid="{00000000-0005-0000-0000-0000EB820000}"/>
    <cellStyle name="Normal 3 2 3 3 2 2 18 2" xfId="11874" xr:uid="{00000000-0005-0000-0000-0000EC820000}"/>
    <cellStyle name="Normal 3 2 3 3 2 2 19" xfId="3299" xr:uid="{00000000-0005-0000-0000-0000ED820000}"/>
    <cellStyle name="Normal 3 2 3 3 2 2 2" xfId="297" xr:uid="{00000000-0005-0000-0000-0000EE820000}"/>
    <cellStyle name="Normal 3 2 3 3 2 2 2 10" xfId="1885" xr:uid="{00000000-0005-0000-0000-0000EF820000}"/>
    <cellStyle name="Normal 3 2 3 3 2 2 2 10 2" xfId="8383" xr:uid="{00000000-0005-0000-0000-0000F0820000}"/>
    <cellStyle name="Normal 3 2 3 3 2 2 2 10 3" xfId="10851" xr:uid="{00000000-0005-0000-0000-0000F1820000}"/>
    <cellStyle name="Normal 3 2 3 3 2 2 2 10 4" xfId="6063" xr:uid="{00000000-0005-0000-0000-0000F2820000}"/>
    <cellStyle name="Normal 3 2 3 3 2 2 2 11" xfId="2059" xr:uid="{00000000-0005-0000-0000-0000F3820000}"/>
    <cellStyle name="Normal 3 2 3 3 2 2 2 11 2" xfId="8384" xr:uid="{00000000-0005-0000-0000-0000F4820000}"/>
    <cellStyle name="Normal 3 2 3 3 2 2 2 11 3" xfId="10852" xr:uid="{00000000-0005-0000-0000-0000F5820000}"/>
    <cellStyle name="Normal 3 2 3 3 2 2 2 11 4" xfId="6237" xr:uid="{00000000-0005-0000-0000-0000F6820000}"/>
    <cellStyle name="Normal 3 2 3 3 2 2 2 12" xfId="2235" xr:uid="{00000000-0005-0000-0000-0000F7820000}"/>
    <cellStyle name="Normal 3 2 3 3 2 2 2 12 2" xfId="8385" xr:uid="{00000000-0005-0000-0000-0000F8820000}"/>
    <cellStyle name="Normal 3 2 3 3 2 2 2 12 3" xfId="10853" xr:uid="{00000000-0005-0000-0000-0000F9820000}"/>
    <cellStyle name="Normal 3 2 3 3 2 2 2 12 4" xfId="6411" xr:uid="{00000000-0005-0000-0000-0000FA820000}"/>
    <cellStyle name="Normal 3 2 3 3 2 2 2 13" xfId="2409" xr:uid="{00000000-0005-0000-0000-0000FB820000}"/>
    <cellStyle name="Normal 3 2 3 3 2 2 2 13 2" xfId="8386" xr:uid="{00000000-0005-0000-0000-0000FC820000}"/>
    <cellStyle name="Normal 3 2 3 3 2 2 2 13 3" xfId="10854" xr:uid="{00000000-0005-0000-0000-0000FD820000}"/>
    <cellStyle name="Normal 3 2 3 3 2 2 2 13 4" xfId="6589" xr:uid="{00000000-0005-0000-0000-0000FE820000}"/>
    <cellStyle name="Normal 3 2 3 3 2 2 2 14" xfId="2581" xr:uid="{00000000-0005-0000-0000-0000FF820000}"/>
    <cellStyle name="Normal 3 2 3 3 2 2 2 14 2" xfId="8387" xr:uid="{00000000-0005-0000-0000-000000830000}"/>
    <cellStyle name="Normal 3 2 3 3 2 2 2 14 3" xfId="10855" xr:uid="{00000000-0005-0000-0000-000001830000}"/>
    <cellStyle name="Normal 3 2 3 3 2 2 2 14 4" xfId="6763" xr:uid="{00000000-0005-0000-0000-000002830000}"/>
    <cellStyle name="Normal 3 2 3 3 2 2 2 15" xfId="2751" xr:uid="{00000000-0005-0000-0000-000003830000}"/>
    <cellStyle name="Normal 3 2 3 3 2 2 2 15 2" xfId="8382" xr:uid="{00000000-0005-0000-0000-000004830000}"/>
    <cellStyle name="Normal 3 2 3 3 2 2 2 16" xfId="2921" xr:uid="{00000000-0005-0000-0000-000005830000}"/>
    <cellStyle name="Normal 3 2 3 3 2 2 2 16 2" xfId="10850" xr:uid="{00000000-0005-0000-0000-000006830000}"/>
    <cellStyle name="Normal 3 2 3 3 2 2 2 17" xfId="3092" xr:uid="{00000000-0005-0000-0000-000007830000}"/>
    <cellStyle name="Normal 3 2 3 3 2 2 2 17 2" xfId="11875" xr:uid="{00000000-0005-0000-0000-000008830000}"/>
    <cellStyle name="Normal 3 2 3 3 2 2 2 18" xfId="3300" xr:uid="{00000000-0005-0000-0000-000009830000}"/>
    <cellStyle name="Normal 3 2 3 3 2 2 2 19" xfId="4169" xr:uid="{00000000-0005-0000-0000-00000A830000}"/>
    <cellStyle name="Normal 3 2 3 3 2 2 2 2" xfId="490" xr:uid="{00000000-0005-0000-0000-00000B830000}"/>
    <cellStyle name="Normal 3 2 3 3 2 2 2 2 2" xfId="3474" xr:uid="{00000000-0005-0000-0000-00000C830000}"/>
    <cellStyle name="Normal 3 2 3 3 2 2 2 2 2 2" xfId="8388" xr:uid="{00000000-0005-0000-0000-00000D830000}"/>
    <cellStyle name="Normal 3 2 3 3 2 2 2 2 3" xfId="10856" xr:uid="{00000000-0005-0000-0000-00000E830000}"/>
    <cellStyle name="Normal 3 2 3 3 2 2 2 2 4" xfId="4596" xr:uid="{00000000-0005-0000-0000-00000F830000}"/>
    <cellStyle name="Normal 3 2 3 3 2 2 2 20" xfId="4341" xr:uid="{00000000-0005-0000-0000-000010830000}"/>
    <cellStyle name="Normal 3 2 3 3 2 2 2 3" xfId="664" xr:uid="{00000000-0005-0000-0000-000011830000}"/>
    <cellStyle name="Normal 3 2 3 3 2 2 2 3 2" xfId="3648" xr:uid="{00000000-0005-0000-0000-000012830000}"/>
    <cellStyle name="Normal 3 2 3 3 2 2 2 3 2 2" xfId="8389" xr:uid="{00000000-0005-0000-0000-000013830000}"/>
    <cellStyle name="Normal 3 2 3 3 2 2 2 3 3" xfId="10857" xr:uid="{00000000-0005-0000-0000-000014830000}"/>
    <cellStyle name="Normal 3 2 3 3 2 2 2 3 4" xfId="4813" xr:uid="{00000000-0005-0000-0000-000015830000}"/>
    <cellStyle name="Normal 3 2 3 3 2 2 2 4" xfId="838" xr:uid="{00000000-0005-0000-0000-000016830000}"/>
    <cellStyle name="Normal 3 2 3 3 2 2 2 4 2" xfId="3822" xr:uid="{00000000-0005-0000-0000-000017830000}"/>
    <cellStyle name="Normal 3 2 3 3 2 2 2 4 2 2" xfId="8390" xr:uid="{00000000-0005-0000-0000-000018830000}"/>
    <cellStyle name="Normal 3 2 3 3 2 2 2 4 3" xfId="10858" xr:uid="{00000000-0005-0000-0000-000019830000}"/>
    <cellStyle name="Normal 3 2 3 3 2 2 2 4 4" xfId="4987" xr:uid="{00000000-0005-0000-0000-00001A830000}"/>
    <cellStyle name="Normal 3 2 3 3 2 2 2 5" xfId="1013" xr:uid="{00000000-0005-0000-0000-00001B830000}"/>
    <cellStyle name="Normal 3 2 3 3 2 2 2 5 2" xfId="3997" xr:uid="{00000000-0005-0000-0000-00001C830000}"/>
    <cellStyle name="Normal 3 2 3 3 2 2 2 5 2 2" xfId="8391" xr:uid="{00000000-0005-0000-0000-00001D830000}"/>
    <cellStyle name="Normal 3 2 3 3 2 2 2 5 3" xfId="10859" xr:uid="{00000000-0005-0000-0000-00001E830000}"/>
    <cellStyle name="Normal 3 2 3 3 2 2 2 5 4" xfId="5161" xr:uid="{00000000-0005-0000-0000-00001F830000}"/>
    <cellStyle name="Normal 3 2 3 3 2 2 2 6" xfId="1189" xr:uid="{00000000-0005-0000-0000-000020830000}"/>
    <cellStyle name="Normal 3 2 3 3 2 2 2 6 2" xfId="8392" xr:uid="{00000000-0005-0000-0000-000021830000}"/>
    <cellStyle name="Normal 3 2 3 3 2 2 2 6 3" xfId="10860" xr:uid="{00000000-0005-0000-0000-000022830000}"/>
    <cellStyle name="Normal 3 2 3 3 2 2 2 6 4" xfId="5335" xr:uid="{00000000-0005-0000-0000-000023830000}"/>
    <cellStyle name="Normal 3 2 3 3 2 2 2 7" xfId="1363" xr:uid="{00000000-0005-0000-0000-000024830000}"/>
    <cellStyle name="Normal 3 2 3 3 2 2 2 7 2" xfId="8393" xr:uid="{00000000-0005-0000-0000-000025830000}"/>
    <cellStyle name="Normal 3 2 3 3 2 2 2 7 3" xfId="10861" xr:uid="{00000000-0005-0000-0000-000026830000}"/>
    <cellStyle name="Normal 3 2 3 3 2 2 2 7 4" xfId="5541" xr:uid="{00000000-0005-0000-0000-000027830000}"/>
    <cellStyle name="Normal 3 2 3 3 2 2 2 8" xfId="1537" xr:uid="{00000000-0005-0000-0000-000028830000}"/>
    <cellStyle name="Normal 3 2 3 3 2 2 2 8 2" xfId="8394" xr:uid="{00000000-0005-0000-0000-000029830000}"/>
    <cellStyle name="Normal 3 2 3 3 2 2 2 8 3" xfId="10862" xr:uid="{00000000-0005-0000-0000-00002A830000}"/>
    <cellStyle name="Normal 3 2 3 3 2 2 2 8 4" xfId="5715" xr:uid="{00000000-0005-0000-0000-00002B830000}"/>
    <cellStyle name="Normal 3 2 3 3 2 2 2 9" xfId="1711" xr:uid="{00000000-0005-0000-0000-00002C830000}"/>
    <cellStyle name="Normal 3 2 3 3 2 2 2 9 2" xfId="8395" xr:uid="{00000000-0005-0000-0000-00002D830000}"/>
    <cellStyle name="Normal 3 2 3 3 2 2 2 9 3" xfId="10863" xr:uid="{00000000-0005-0000-0000-00002E830000}"/>
    <cellStyle name="Normal 3 2 3 3 2 2 2 9 4" xfId="5889" xr:uid="{00000000-0005-0000-0000-00002F830000}"/>
    <cellStyle name="Normal 3 2 3 3 2 2 20" xfId="4168" xr:uid="{00000000-0005-0000-0000-000030830000}"/>
    <cellStyle name="Normal 3 2 3 3 2 2 21" xfId="4340" xr:uid="{00000000-0005-0000-0000-000031830000}"/>
    <cellStyle name="Normal 3 2 3 3 2 2 3" xfId="489" xr:uid="{00000000-0005-0000-0000-000032830000}"/>
    <cellStyle name="Normal 3 2 3 3 2 2 3 2" xfId="3473" xr:uid="{00000000-0005-0000-0000-000033830000}"/>
    <cellStyle name="Normal 3 2 3 3 2 2 3 2 2" xfId="8396" xr:uid="{00000000-0005-0000-0000-000034830000}"/>
    <cellStyle name="Normal 3 2 3 3 2 2 3 3" xfId="10864" xr:uid="{00000000-0005-0000-0000-000035830000}"/>
    <cellStyle name="Normal 3 2 3 3 2 2 3 4" xfId="4595" xr:uid="{00000000-0005-0000-0000-000036830000}"/>
    <cellStyle name="Normal 3 2 3 3 2 2 4" xfId="663" xr:uid="{00000000-0005-0000-0000-000037830000}"/>
    <cellStyle name="Normal 3 2 3 3 2 2 4 2" xfId="3647" xr:uid="{00000000-0005-0000-0000-000038830000}"/>
    <cellStyle name="Normal 3 2 3 3 2 2 4 2 2" xfId="8397" xr:uid="{00000000-0005-0000-0000-000039830000}"/>
    <cellStyle name="Normal 3 2 3 3 2 2 4 3" xfId="10865" xr:uid="{00000000-0005-0000-0000-00003A830000}"/>
    <cellStyle name="Normal 3 2 3 3 2 2 4 4" xfId="4812" xr:uid="{00000000-0005-0000-0000-00003B830000}"/>
    <cellStyle name="Normal 3 2 3 3 2 2 5" xfId="837" xr:uid="{00000000-0005-0000-0000-00003C830000}"/>
    <cellStyle name="Normal 3 2 3 3 2 2 5 2" xfId="3821" xr:uid="{00000000-0005-0000-0000-00003D830000}"/>
    <cellStyle name="Normal 3 2 3 3 2 2 5 2 2" xfId="8398" xr:uid="{00000000-0005-0000-0000-00003E830000}"/>
    <cellStyle name="Normal 3 2 3 3 2 2 5 3" xfId="10866" xr:uid="{00000000-0005-0000-0000-00003F830000}"/>
    <cellStyle name="Normal 3 2 3 3 2 2 5 4" xfId="4986" xr:uid="{00000000-0005-0000-0000-000040830000}"/>
    <cellStyle name="Normal 3 2 3 3 2 2 6" xfId="1012" xr:uid="{00000000-0005-0000-0000-000041830000}"/>
    <cellStyle name="Normal 3 2 3 3 2 2 6 2" xfId="3996" xr:uid="{00000000-0005-0000-0000-000042830000}"/>
    <cellStyle name="Normal 3 2 3 3 2 2 6 2 2" xfId="8399" xr:uid="{00000000-0005-0000-0000-000043830000}"/>
    <cellStyle name="Normal 3 2 3 3 2 2 6 3" xfId="10867" xr:uid="{00000000-0005-0000-0000-000044830000}"/>
    <cellStyle name="Normal 3 2 3 3 2 2 6 4" xfId="5160" xr:uid="{00000000-0005-0000-0000-000045830000}"/>
    <cellStyle name="Normal 3 2 3 3 2 2 7" xfId="1188" xr:uid="{00000000-0005-0000-0000-000046830000}"/>
    <cellStyle name="Normal 3 2 3 3 2 2 7 2" xfId="8400" xr:uid="{00000000-0005-0000-0000-000047830000}"/>
    <cellStyle name="Normal 3 2 3 3 2 2 7 3" xfId="10868" xr:uid="{00000000-0005-0000-0000-000048830000}"/>
    <cellStyle name="Normal 3 2 3 3 2 2 7 4" xfId="5334" xr:uid="{00000000-0005-0000-0000-000049830000}"/>
    <cellStyle name="Normal 3 2 3 3 2 2 8" xfId="1362" xr:uid="{00000000-0005-0000-0000-00004A830000}"/>
    <cellStyle name="Normal 3 2 3 3 2 2 8 2" xfId="8401" xr:uid="{00000000-0005-0000-0000-00004B830000}"/>
    <cellStyle name="Normal 3 2 3 3 2 2 8 3" xfId="10869" xr:uid="{00000000-0005-0000-0000-00004C830000}"/>
    <cellStyle name="Normal 3 2 3 3 2 2 8 4" xfId="5540" xr:uid="{00000000-0005-0000-0000-00004D830000}"/>
    <cellStyle name="Normal 3 2 3 3 2 2 9" xfId="1536" xr:uid="{00000000-0005-0000-0000-00004E830000}"/>
    <cellStyle name="Normal 3 2 3 3 2 2 9 2" xfId="8402" xr:uid="{00000000-0005-0000-0000-00004F830000}"/>
    <cellStyle name="Normal 3 2 3 3 2 2 9 3" xfId="10870" xr:uid="{00000000-0005-0000-0000-000050830000}"/>
    <cellStyle name="Normal 3 2 3 3 2 2 9 4" xfId="5714" xr:uid="{00000000-0005-0000-0000-000051830000}"/>
    <cellStyle name="Normal 3 2 3 3 2 20" xfId="3090" xr:uid="{00000000-0005-0000-0000-000052830000}"/>
    <cellStyle name="Normal 3 2 3 3 2 21" xfId="3181" xr:uid="{00000000-0005-0000-0000-000053830000}"/>
    <cellStyle name="Normal 3 2 3 3 2 22" xfId="4167" xr:uid="{00000000-0005-0000-0000-000054830000}"/>
    <cellStyle name="Normal 3 2 3 3 2 23" xfId="4339" xr:uid="{00000000-0005-0000-0000-000055830000}"/>
    <cellStyle name="Normal 3 2 3 3 2 3" xfId="298" xr:uid="{00000000-0005-0000-0000-000056830000}"/>
    <cellStyle name="Normal 3 2 3 3 2 3 10" xfId="1886" xr:uid="{00000000-0005-0000-0000-000057830000}"/>
    <cellStyle name="Normal 3 2 3 3 2 3 10 2" xfId="8404" xr:uid="{00000000-0005-0000-0000-000058830000}"/>
    <cellStyle name="Normal 3 2 3 3 2 3 10 3" xfId="10872" xr:uid="{00000000-0005-0000-0000-000059830000}"/>
    <cellStyle name="Normal 3 2 3 3 2 3 10 4" xfId="6064" xr:uid="{00000000-0005-0000-0000-00005A830000}"/>
    <cellStyle name="Normal 3 2 3 3 2 3 11" xfId="2060" xr:uid="{00000000-0005-0000-0000-00005B830000}"/>
    <cellStyle name="Normal 3 2 3 3 2 3 11 2" xfId="8405" xr:uid="{00000000-0005-0000-0000-00005C830000}"/>
    <cellStyle name="Normal 3 2 3 3 2 3 11 3" xfId="10873" xr:uid="{00000000-0005-0000-0000-00005D830000}"/>
    <cellStyle name="Normal 3 2 3 3 2 3 11 4" xfId="6238" xr:uid="{00000000-0005-0000-0000-00005E830000}"/>
    <cellStyle name="Normal 3 2 3 3 2 3 12" xfId="2236" xr:uid="{00000000-0005-0000-0000-00005F830000}"/>
    <cellStyle name="Normal 3 2 3 3 2 3 12 2" xfId="8406" xr:uid="{00000000-0005-0000-0000-000060830000}"/>
    <cellStyle name="Normal 3 2 3 3 2 3 12 3" xfId="10874" xr:uid="{00000000-0005-0000-0000-000061830000}"/>
    <cellStyle name="Normal 3 2 3 3 2 3 12 4" xfId="6412" xr:uid="{00000000-0005-0000-0000-000062830000}"/>
    <cellStyle name="Normal 3 2 3 3 2 3 13" xfId="2410" xr:uid="{00000000-0005-0000-0000-000063830000}"/>
    <cellStyle name="Normal 3 2 3 3 2 3 13 2" xfId="8407" xr:uid="{00000000-0005-0000-0000-000064830000}"/>
    <cellStyle name="Normal 3 2 3 3 2 3 13 3" xfId="10875" xr:uid="{00000000-0005-0000-0000-000065830000}"/>
    <cellStyle name="Normal 3 2 3 3 2 3 13 4" xfId="6590" xr:uid="{00000000-0005-0000-0000-000066830000}"/>
    <cellStyle name="Normal 3 2 3 3 2 3 14" xfId="2582" xr:uid="{00000000-0005-0000-0000-000067830000}"/>
    <cellStyle name="Normal 3 2 3 3 2 3 14 2" xfId="8408" xr:uid="{00000000-0005-0000-0000-000068830000}"/>
    <cellStyle name="Normal 3 2 3 3 2 3 14 3" xfId="10876" xr:uid="{00000000-0005-0000-0000-000069830000}"/>
    <cellStyle name="Normal 3 2 3 3 2 3 14 4" xfId="6764" xr:uid="{00000000-0005-0000-0000-00006A830000}"/>
    <cellStyle name="Normal 3 2 3 3 2 3 15" xfId="2752" xr:uid="{00000000-0005-0000-0000-00006B830000}"/>
    <cellStyle name="Normal 3 2 3 3 2 3 15 2" xfId="8403" xr:uid="{00000000-0005-0000-0000-00006C830000}"/>
    <cellStyle name="Normal 3 2 3 3 2 3 16" xfId="2922" xr:uid="{00000000-0005-0000-0000-00006D830000}"/>
    <cellStyle name="Normal 3 2 3 3 2 3 16 2" xfId="10871" xr:uid="{00000000-0005-0000-0000-00006E830000}"/>
    <cellStyle name="Normal 3 2 3 3 2 3 17" xfId="3093" xr:uid="{00000000-0005-0000-0000-00006F830000}"/>
    <cellStyle name="Normal 3 2 3 3 2 3 17 2" xfId="11876" xr:uid="{00000000-0005-0000-0000-000070830000}"/>
    <cellStyle name="Normal 3 2 3 3 2 3 18" xfId="3301" xr:uid="{00000000-0005-0000-0000-000071830000}"/>
    <cellStyle name="Normal 3 2 3 3 2 3 19" xfId="4170" xr:uid="{00000000-0005-0000-0000-000072830000}"/>
    <cellStyle name="Normal 3 2 3 3 2 3 2" xfId="491" xr:uid="{00000000-0005-0000-0000-000073830000}"/>
    <cellStyle name="Normal 3 2 3 3 2 3 2 2" xfId="3475" xr:uid="{00000000-0005-0000-0000-000074830000}"/>
    <cellStyle name="Normal 3 2 3 3 2 3 2 2 2" xfId="8409" xr:uid="{00000000-0005-0000-0000-000075830000}"/>
    <cellStyle name="Normal 3 2 3 3 2 3 2 3" xfId="10877" xr:uid="{00000000-0005-0000-0000-000076830000}"/>
    <cellStyle name="Normal 3 2 3 3 2 3 2 4" xfId="4597" xr:uid="{00000000-0005-0000-0000-000077830000}"/>
    <cellStyle name="Normal 3 2 3 3 2 3 20" xfId="4342" xr:uid="{00000000-0005-0000-0000-000078830000}"/>
    <cellStyle name="Normal 3 2 3 3 2 3 3" xfId="665" xr:uid="{00000000-0005-0000-0000-000079830000}"/>
    <cellStyle name="Normal 3 2 3 3 2 3 3 2" xfId="3649" xr:uid="{00000000-0005-0000-0000-00007A830000}"/>
    <cellStyle name="Normal 3 2 3 3 2 3 3 2 2" xfId="8410" xr:uid="{00000000-0005-0000-0000-00007B830000}"/>
    <cellStyle name="Normal 3 2 3 3 2 3 3 3" xfId="10878" xr:uid="{00000000-0005-0000-0000-00007C830000}"/>
    <cellStyle name="Normal 3 2 3 3 2 3 3 4" xfId="4814" xr:uid="{00000000-0005-0000-0000-00007D830000}"/>
    <cellStyle name="Normal 3 2 3 3 2 3 4" xfId="839" xr:uid="{00000000-0005-0000-0000-00007E830000}"/>
    <cellStyle name="Normal 3 2 3 3 2 3 4 2" xfId="3823" xr:uid="{00000000-0005-0000-0000-00007F830000}"/>
    <cellStyle name="Normal 3 2 3 3 2 3 4 2 2" xfId="8411" xr:uid="{00000000-0005-0000-0000-000080830000}"/>
    <cellStyle name="Normal 3 2 3 3 2 3 4 3" xfId="10879" xr:uid="{00000000-0005-0000-0000-000081830000}"/>
    <cellStyle name="Normal 3 2 3 3 2 3 4 4" xfId="4988" xr:uid="{00000000-0005-0000-0000-000082830000}"/>
    <cellStyle name="Normal 3 2 3 3 2 3 5" xfId="1014" xr:uid="{00000000-0005-0000-0000-000083830000}"/>
    <cellStyle name="Normal 3 2 3 3 2 3 5 2" xfId="3998" xr:uid="{00000000-0005-0000-0000-000084830000}"/>
    <cellStyle name="Normal 3 2 3 3 2 3 5 2 2" xfId="8412" xr:uid="{00000000-0005-0000-0000-000085830000}"/>
    <cellStyle name="Normal 3 2 3 3 2 3 5 3" xfId="10880" xr:uid="{00000000-0005-0000-0000-000086830000}"/>
    <cellStyle name="Normal 3 2 3 3 2 3 5 4" xfId="5162" xr:uid="{00000000-0005-0000-0000-000087830000}"/>
    <cellStyle name="Normal 3 2 3 3 2 3 6" xfId="1190" xr:uid="{00000000-0005-0000-0000-000088830000}"/>
    <cellStyle name="Normal 3 2 3 3 2 3 6 2" xfId="8413" xr:uid="{00000000-0005-0000-0000-000089830000}"/>
    <cellStyle name="Normal 3 2 3 3 2 3 6 3" xfId="10881" xr:uid="{00000000-0005-0000-0000-00008A830000}"/>
    <cellStyle name="Normal 3 2 3 3 2 3 6 4" xfId="5336" xr:uid="{00000000-0005-0000-0000-00008B830000}"/>
    <cellStyle name="Normal 3 2 3 3 2 3 7" xfId="1364" xr:uid="{00000000-0005-0000-0000-00008C830000}"/>
    <cellStyle name="Normal 3 2 3 3 2 3 7 2" xfId="8414" xr:uid="{00000000-0005-0000-0000-00008D830000}"/>
    <cellStyle name="Normal 3 2 3 3 2 3 7 3" xfId="10882" xr:uid="{00000000-0005-0000-0000-00008E830000}"/>
    <cellStyle name="Normal 3 2 3 3 2 3 7 4" xfId="5542" xr:uid="{00000000-0005-0000-0000-00008F830000}"/>
    <cellStyle name="Normal 3 2 3 3 2 3 8" xfId="1538" xr:uid="{00000000-0005-0000-0000-000090830000}"/>
    <cellStyle name="Normal 3 2 3 3 2 3 8 2" xfId="8415" xr:uid="{00000000-0005-0000-0000-000091830000}"/>
    <cellStyle name="Normal 3 2 3 3 2 3 8 3" xfId="10883" xr:uid="{00000000-0005-0000-0000-000092830000}"/>
    <cellStyle name="Normal 3 2 3 3 2 3 8 4" xfId="5716" xr:uid="{00000000-0005-0000-0000-000093830000}"/>
    <cellStyle name="Normal 3 2 3 3 2 3 9" xfId="1712" xr:uid="{00000000-0005-0000-0000-000094830000}"/>
    <cellStyle name="Normal 3 2 3 3 2 3 9 2" xfId="8416" xr:uid="{00000000-0005-0000-0000-000095830000}"/>
    <cellStyle name="Normal 3 2 3 3 2 3 9 3" xfId="10884" xr:uid="{00000000-0005-0000-0000-000096830000}"/>
    <cellStyle name="Normal 3 2 3 3 2 3 9 4" xfId="5890" xr:uid="{00000000-0005-0000-0000-000097830000}"/>
    <cellStyle name="Normal 3 2 3 3 2 4" xfId="295" xr:uid="{00000000-0005-0000-0000-000098830000}"/>
    <cellStyle name="Normal 3 2 3 3 2 4 2" xfId="3298" xr:uid="{00000000-0005-0000-0000-000099830000}"/>
    <cellStyle name="Normal 3 2 3 3 2 4 2 2" xfId="8418" xr:uid="{00000000-0005-0000-0000-00009A830000}"/>
    <cellStyle name="Normal 3 2 3 3 2 4 2 3" xfId="10886" xr:uid="{00000000-0005-0000-0000-00009B830000}"/>
    <cellStyle name="Normal 3 2 3 3 2 4 2 4" xfId="5539" xr:uid="{00000000-0005-0000-0000-00009C830000}"/>
    <cellStyle name="Normal 3 2 3 3 2 4 3" xfId="8417" xr:uid="{00000000-0005-0000-0000-00009D830000}"/>
    <cellStyle name="Normal 3 2 3 3 2 4 4" xfId="10885" xr:uid="{00000000-0005-0000-0000-00009E830000}"/>
    <cellStyle name="Normal 3 2 3 3 2 4 5" xfId="4594" xr:uid="{00000000-0005-0000-0000-00009F830000}"/>
    <cellStyle name="Normal 3 2 3 3 2 5" xfId="488" xr:uid="{00000000-0005-0000-0000-0000A0830000}"/>
    <cellStyle name="Normal 3 2 3 3 2 5 2" xfId="3472" xr:uid="{00000000-0005-0000-0000-0000A1830000}"/>
    <cellStyle name="Normal 3 2 3 3 2 5 2 2" xfId="8419" xr:uid="{00000000-0005-0000-0000-0000A2830000}"/>
    <cellStyle name="Normal 3 2 3 3 2 5 3" xfId="10887" xr:uid="{00000000-0005-0000-0000-0000A3830000}"/>
    <cellStyle name="Normal 3 2 3 3 2 5 4" xfId="4811" xr:uid="{00000000-0005-0000-0000-0000A4830000}"/>
    <cellStyle name="Normal 3 2 3 3 2 6" xfId="662" xr:uid="{00000000-0005-0000-0000-0000A5830000}"/>
    <cellStyle name="Normal 3 2 3 3 2 6 2" xfId="3646" xr:uid="{00000000-0005-0000-0000-0000A6830000}"/>
    <cellStyle name="Normal 3 2 3 3 2 6 2 2" xfId="8420" xr:uid="{00000000-0005-0000-0000-0000A7830000}"/>
    <cellStyle name="Normal 3 2 3 3 2 6 3" xfId="10888" xr:uid="{00000000-0005-0000-0000-0000A8830000}"/>
    <cellStyle name="Normal 3 2 3 3 2 6 4" xfId="4985" xr:uid="{00000000-0005-0000-0000-0000A9830000}"/>
    <cellStyle name="Normal 3 2 3 3 2 7" xfId="836" xr:uid="{00000000-0005-0000-0000-0000AA830000}"/>
    <cellStyle name="Normal 3 2 3 3 2 7 2" xfId="3820" xr:uid="{00000000-0005-0000-0000-0000AB830000}"/>
    <cellStyle name="Normal 3 2 3 3 2 7 2 2" xfId="8421" xr:uid="{00000000-0005-0000-0000-0000AC830000}"/>
    <cellStyle name="Normal 3 2 3 3 2 7 3" xfId="10889" xr:uid="{00000000-0005-0000-0000-0000AD830000}"/>
    <cellStyle name="Normal 3 2 3 3 2 7 4" xfId="5159" xr:uid="{00000000-0005-0000-0000-0000AE830000}"/>
    <cellStyle name="Normal 3 2 3 3 2 8" xfId="1011" xr:uid="{00000000-0005-0000-0000-0000AF830000}"/>
    <cellStyle name="Normal 3 2 3 3 2 8 2" xfId="3995" xr:uid="{00000000-0005-0000-0000-0000B0830000}"/>
    <cellStyle name="Normal 3 2 3 3 2 8 2 2" xfId="8422" xr:uid="{00000000-0005-0000-0000-0000B1830000}"/>
    <cellStyle name="Normal 3 2 3 3 2 8 3" xfId="10890" xr:uid="{00000000-0005-0000-0000-0000B2830000}"/>
    <cellStyle name="Normal 3 2 3 3 2 8 4" xfId="5333" xr:uid="{00000000-0005-0000-0000-0000B3830000}"/>
    <cellStyle name="Normal 3 2 3 3 2 9" xfId="1187" xr:uid="{00000000-0005-0000-0000-0000B4830000}"/>
    <cellStyle name="Normal 3 2 3 3 2 9 2" xfId="8423" xr:uid="{00000000-0005-0000-0000-0000B5830000}"/>
    <cellStyle name="Normal 3 2 3 3 2 9 3" xfId="10891" xr:uid="{00000000-0005-0000-0000-0000B6830000}"/>
    <cellStyle name="Normal 3 2 3 3 2 9 4" xfId="5426" xr:uid="{00000000-0005-0000-0000-0000B7830000}"/>
    <cellStyle name="Normal 3 2 3 3 20" xfId="2918" xr:uid="{00000000-0005-0000-0000-0000B8830000}"/>
    <cellStyle name="Normal 3 2 3 3 20 2" xfId="11872" xr:uid="{00000000-0005-0000-0000-0000B9830000}"/>
    <cellStyle name="Normal 3 2 3 3 21" xfId="3089" xr:uid="{00000000-0005-0000-0000-0000BA830000}"/>
    <cellStyle name="Normal 3 2 3 3 22" xfId="3166" xr:uid="{00000000-0005-0000-0000-0000BB830000}"/>
    <cellStyle name="Normal 3 2 3 3 23" xfId="4166" xr:uid="{00000000-0005-0000-0000-0000BC830000}"/>
    <cellStyle name="Normal 3 2 3 3 24" xfId="4338" xr:uid="{00000000-0005-0000-0000-0000BD830000}"/>
    <cellStyle name="Normal 3 2 3 3 3" xfId="299" xr:uid="{00000000-0005-0000-0000-0000BE830000}"/>
    <cellStyle name="Normal 3 2 3 3 3 10" xfId="1713" xr:uid="{00000000-0005-0000-0000-0000BF830000}"/>
    <cellStyle name="Normal 3 2 3 3 3 10 2" xfId="8425" xr:uid="{00000000-0005-0000-0000-0000C0830000}"/>
    <cellStyle name="Normal 3 2 3 3 3 10 3" xfId="10893" xr:uid="{00000000-0005-0000-0000-0000C1830000}"/>
    <cellStyle name="Normal 3 2 3 3 3 10 4" xfId="5891" xr:uid="{00000000-0005-0000-0000-0000C2830000}"/>
    <cellStyle name="Normal 3 2 3 3 3 11" xfId="1887" xr:uid="{00000000-0005-0000-0000-0000C3830000}"/>
    <cellStyle name="Normal 3 2 3 3 3 11 2" xfId="8426" xr:uid="{00000000-0005-0000-0000-0000C4830000}"/>
    <cellStyle name="Normal 3 2 3 3 3 11 3" xfId="10894" xr:uid="{00000000-0005-0000-0000-0000C5830000}"/>
    <cellStyle name="Normal 3 2 3 3 3 11 4" xfId="6065" xr:uid="{00000000-0005-0000-0000-0000C6830000}"/>
    <cellStyle name="Normal 3 2 3 3 3 12" xfId="2061" xr:uid="{00000000-0005-0000-0000-0000C7830000}"/>
    <cellStyle name="Normal 3 2 3 3 3 12 2" xfId="8427" xr:uid="{00000000-0005-0000-0000-0000C8830000}"/>
    <cellStyle name="Normal 3 2 3 3 3 12 3" xfId="10895" xr:uid="{00000000-0005-0000-0000-0000C9830000}"/>
    <cellStyle name="Normal 3 2 3 3 3 12 4" xfId="6239" xr:uid="{00000000-0005-0000-0000-0000CA830000}"/>
    <cellStyle name="Normal 3 2 3 3 3 13" xfId="2237" xr:uid="{00000000-0005-0000-0000-0000CB830000}"/>
    <cellStyle name="Normal 3 2 3 3 3 13 2" xfId="8428" xr:uid="{00000000-0005-0000-0000-0000CC830000}"/>
    <cellStyle name="Normal 3 2 3 3 3 13 3" xfId="10896" xr:uid="{00000000-0005-0000-0000-0000CD830000}"/>
    <cellStyle name="Normal 3 2 3 3 3 13 4" xfId="6413" xr:uid="{00000000-0005-0000-0000-0000CE830000}"/>
    <cellStyle name="Normal 3 2 3 3 3 14" xfId="2411" xr:uid="{00000000-0005-0000-0000-0000CF830000}"/>
    <cellStyle name="Normal 3 2 3 3 3 14 2" xfId="8429" xr:uid="{00000000-0005-0000-0000-0000D0830000}"/>
    <cellStyle name="Normal 3 2 3 3 3 14 3" xfId="10897" xr:uid="{00000000-0005-0000-0000-0000D1830000}"/>
    <cellStyle name="Normal 3 2 3 3 3 14 4" xfId="6591" xr:uid="{00000000-0005-0000-0000-0000D2830000}"/>
    <cellStyle name="Normal 3 2 3 3 3 15" xfId="2583" xr:uid="{00000000-0005-0000-0000-0000D3830000}"/>
    <cellStyle name="Normal 3 2 3 3 3 15 2" xfId="8430" xr:uid="{00000000-0005-0000-0000-0000D4830000}"/>
    <cellStyle name="Normal 3 2 3 3 3 15 3" xfId="10898" xr:uid="{00000000-0005-0000-0000-0000D5830000}"/>
    <cellStyle name="Normal 3 2 3 3 3 15 4" xfId="6765" xr:uid="{00000000-0005-0000-0000-0000D6830000}"/>
    <cellStyle name="Normal 3 2 3 3 3 16" xfId="2753" xr:uid="{00000000-0005-0000-0000-0000D7830000}"/>
    <cellStyle name="Normal 3 2 3 3 3 16 2" xfId="8424" xr:uid="{00000000-0005-0000-0000-0000D8830000}"/>
    <cellStyle name="Normal 3 2 3 3 3 17" xfId="2923" xr:uid="{00000000-0005-0000-0000-0000D9830000}"/>
    <cellStyle name="Normal 3 2 3 3 3 17 2" xfId="10892" xr:uid="{00000000-0005-0000-0000-0000DA830000}"/>
    <cellStyle name="Normal 3 2 3 3 3 18" xfId="3094" xr:uid="{00000000-0005-0000-0000-0000DB830000}"/>
    <cellStyle name="Normal 3 2 3 3 3 18 2" xfId="11877" xr:uid="{00000000-0005-0000-0000-0000DC830000}"/>
    <cellStyle name="Normal 3 2 3 3 3 19" xfId="3302" xr:uid="{00000000-0005-0000-0000-0000DD830000}"/>
    <cellStyle name="Normal 3 2 3 3 3 2" xfId="300" xr:uid="{00000000-0005-0000-0000-0000DE830000}"/>
    <cellStyle name="Normal 3 2 3 3 3 2 10" xfId="1888" xr:uid="{00000000-0005-0000-0000-0000DF830000}"/>
    <cellStyle name="Normal 3 2 3 3 3 2 10 2" xfId="8432" xr:uid="{00000000-0005-0000-0000-0000E0830000}"/>
    <cellStyle name="Normal 3 2 3 3 3 2 10 3" xfId="10900" xr:uid="{00000000-0005-0000-0000-0000E1830000}"/>
    <cellStyle name="Normal 3 2 3 3 3 2 10 4" xfId="6066" xr:uid="{00000000-0005-0000-0000-0000E2830000}"/>
    <cellStyle name="Normal 3 2 3 3 3 2 11" xfId="2062" xr:uid="{00000000-0005-0000-0000-0000E3830000}"/>
    <cellStyle name="Normal 3 2 3 3 3 2 11 2" xfId="8433" xr:uid="{00000000-0005-0000-0000-0000E4830000}"/>
    <cellStyle name="Normal 3 2 3 3 3 2 11 3" xfId="10901" xr:uid="{00000000-0005-0000-0000-0000E5830000}"/>
    <cellStyle name="Normal 3 2 3 3 3 2 11 4" xfId="6240" xr:uid="{00000000-0005-0000-0000-0000E6830000}"/>
    <cellStyle name="Normal 3 2 3 3 3 2 12" xfId="2238" xr:uid="{00000000-0005-0000-0000-0000E7830000}"/>
    <cellStyle name="Normal 3 2 3 3 3 2 12 2" xfId="8434" xr:uid="{00000000-0005-0000-0000-0000E8830000}"/>
    <cellStyle name="Normal 3 2 3 3 3 2 12 3" xfId="10902" xr:uid="{00000000-0005-0000-0000-0000E9830000}"/>
    <cellStyle name="Normal 3 2 3 3 3 2 12 4" xfId="6414" xr:uid="{00000000-0005-0000-0000-0000EA830000}"/>
    <cellStyle name="Normal 3 2 3 3 3 2 13" xfId="2412" xr:uid="{00000000-0005-0000-0000-0000EB830000}"/>
    <cellStyle name="Normal 3 2 3 3 3 2 13 2" xfId="8435" xr:uid="{00000000-0005-0000-0000-0000EC830000}"/>
    <cellStyle name="Normal 3 2 3 3 3 2 13 3" xfId="10903" xr:uid="{00000000-0005-0000-0000-0000ED830000}"/>
    <cellStyle name="Normal 3 2 3 3 3 2 13 4" xfId="6592" xr:uid="{00000000-0005-0000-0000-0000EE830000}"/>
    <cellStyle name="Normal 3 2 3 3 3 2 14" xfId="2584" xr:uid="{00000000-0005-0000-0000-0000EF830000}"/>
    <cellStyle name="Normal 3 2 3 3 3 2 14 2" xfId="8436" xr:uid="{00000000-0005-0000-0000-0000F0830000}"/>
    <cellStyle name="Normal 3 2 3 3 3 2 14 3" xfId="10904" xr:uid="{00000000-0005-0000-0000-0000F1830000}"/>
    <cellStyle name="Normal 3 2 3 3 3 2 14 4" xfId="6766" xr:uid="{00000000-0005-0000-0000-0000F2830000}"/>
    <cellStyle name="Normal 3 2 3 3 3 2 15" xfId="2754" xr:uid="{00000000-0005-0000-0000-0000F3830000}"/>
    <cellStyle name="Normal 3 2 3 3 3 2 15 2" xfId="8431" xr:uid="{00000000-0005-0000-0000-0000F4830000}"/>
    <cellStyle name="Normal 3 2 3 3 3 2 16" xfId="2924" xr:uid="{00000000-0005-0000-0000-0000F5830000}"/>
    <cellStyle name="Normal 3 2 3 3 3 2 16 2" xfId="10899" xr:uid="{00000000-0005-0000-0000-0000F6830000}"/>
    <cellStyle name="Normal 3 2 3 3 3 2 17" xfId="3095" xr:uid="{00000000-0005-0000-0000-0000F7830000}"/>
    <cellStyle name="Normal 3 2 3 3 3 2 17 2" xfId="11878" xr:uid="{00000000-0005-0000-0000-0000F8830000}"/>
    <cellStyle name="Normal 3 2 3 3 3 2 18" xfId="3303" xr:uid="{00000000-0005-0000-0000-0000F9830000}"/>
    <cellStyle name="Normal 3 2 3 3 3 2 19" xfId="4172" xr:uid="{00000000-0005-0000-0000-0000FA830000}"/>
    <cellStyle name="Normal 3 2 3 3 3 2 2" xfId="493" xr:uid="{00000000-0005-0000-0000-0000FB830000}"/>
    <cellStyle name="Normal 3 2 3 3 3 2 2 2" xfId="3477" xr:uid="{00000000-0005-0000-0000-0000FC830000}"/>
    <cellStyle name="Normal 3 2 3 3 3 2 2 2 2" xfId="8437" xr:uid="{00000000-0005-0000-0000-0000FD830000}"/>
    <cellStyle name="Normal 3 2 3 3 3 2 2 3" xfId="10905" xr:uid="{00000000-0005-0000-0000-0000FE830000}"/>
    <cellStyle name="Normal 3 2 3 3 3 2 2 4" xfId="4599" xr:uid="{00000000-0005-0000-0000-0000FF830000}"/>
    <cellStyle name="Normal 3 2 3 3 3 2 20" xfId="4344" xr:uid="{00000000-0005-0000-0000-000000840000}"/>
    <cellStyle name="Normal 3 2 3 3 3 2 3" xfId="667" xr:uid="{00000000-0005-0000-0000-000001840000}"/>
    <cellStyle name="Normal 3 2 3 3 3 2 3 2" xfId="3651" xr:uid="{00000000-0005-0000-0000-000002840000}"/>
    <cellStyle name="Normal 3 2 3 3 3 2 3 2 2" xfId="8438" xr:uid="{00000000-0005-0000-0000-000003840000}"/>
    <cellStyle name="Normal 3 2 3 3 3 2 3 3" xfId="10906" xr:uid="{00000000-0005-0000-0000-000004840000}"/>
    <cellStyle name="Normal 3 2 3 3 3 2 3 4" xfId="4816" xr:uid="{00000000-0005-0000-0000-000005840000}"/>
    <cellStyle name="Normal 3 2 3 3 3 2 4" xfId="841" xr:uid="{00000000-0005-0000-0000-000006840000}"/>
    <cellStyle name="Normal 3 2 3 3 3 2 4 2" xfId="3825" xr:uid="{00000000-0005-0000-0000-000007840000}"/>
    <cellStyle name="Normal 3 2 3 3 3 2 4 2 2" xfId="8439" xr:uid="{00000000-0005-0000-0000-000008840000}"/>
    <cellStyle name="Normal 3 2 3 3 3 2 4 3" xfId="10907" xr:uid="{00000000-0005-0000-0000-000009840000}"/>
    <cellStyle name="Normal 3 2 3 3 3 2 4 4" xfId="4990" xr:uid="{00000000-0005-0000-0000-00000A840000}"/>
    <cellStyle name="Normal 3 2 3 3 3 2 5" xfId="1016" xr:uid="{00000000-0005-0000-0000-00000B840000}"/>
    <cellStyle name="Normal 3 2 3 3 3 2 5 2" xfId="4000" xr:uid="{00000000-0005-0000-0000-00000C840000}"/>
    <cellStyle name="Normal 3 2 3 3 3 2 5 2 2" xfId="8440" xr:uid="{00000000-0005-0000-0000-00000D840000}"/>
    <cellStyle name="Normal 3 2 3 3 3 2 5 3" xfId="10908" xr:uid="{00000000-0005-0000-0000-00000E840000}"/>
    <cellStyle name="Normal 3 2 3 3 3 2 5 4" xfId="5164" xr:uid="{00000000-0005-0000-0000-00000F840000}"/>
    <cellStyle name="Normal 3 2 3 3 3 2 6" xfId="1192" xr:uid="{00000000-0005-0000-0000-000010840000}"/>
    <cellStyle name="Normal 3 2 3 3 3 2 6 2" xfId="8441" xr:uid="{00000000-0005-0000-0000-000011840000}"/>
    <cellStyle name="Normal 3 2 3 3 3 2 6 3" xfId="10909" xr:uid="{00000000-0005-0000-0000-000012840000}"/>
    <cellStyle name="Normal 3 2 3 3 3 2 6 4" xfId="5338" xr:uid="{00000000-0005-0000-0000-000013840000}"/>
    <cellStyle name="Normal 3 2 3 3 3 2 7" xfId="1366" xr:uid="{00000000-0005-0000-0000-000014840000}"/>
    <cellStyle name="Normal 3 2 3 3 3 2 7 2" xfId="8442" xr:uid="{00000000-0005-0000-0000-000015840000}"/>
    <cellStyle name="Normal 3 2 3 3 3 2 7 3" xfId="10910" xr:uid="{00000000-0005-0000-0000-000016840000}"/>
    <cellStyle name="Normal 3 2 3 3 3 2 7 4" xfId="5544" xr:uid="{00000000-0005-0000-0000-000017840000}"/>
    <cellStyle name="Normal 3 2 3 3 3 2 8" xfId="1540" xr:uid="{00000000-0005-0000-0000-000018840000}"/>
    <cellStyle name="Normal 3 2 3 3 3 2 8 2" xfId="8443" xr:uid="{00000000-0005-0000-0000-000019840000}"/>
    <cellStyle name="Normal 3 2 3 3 3 2 8 3" xfId="10911" xr:uid="{00000000-0005-0000-0000-00001A840000}"/>
    <cellStyle name="Normal 3 2 3 3 3 2 8 4" xfId="5718" xr:uid="{00000000-0005-0000-0000-00001B840000}"/>
    <cellStyle name="Normal 3 2 3 3 3 2 9" xfId="1714" xr:uid="{00000000-0005-0000-0000-00001C840000}"/>
    <cellStyle name="Normal 3 2 3 3 3 2 9 2" xfId="8444" xr:uid="{00000000-0005-0000-0000-00001D840000}"/>
    <cellStyle name="Normal 3 2 3 3 3 2 9 3" xfId="10912" xr:uid="{00000000-0005-0000-0000-00001E840000}"/>
    <cellStyle name="Normal 3 2 3 3 3 2 9 4" xfId="5892" xr:uid="{00000000-0005-0000-0000-00001F840000}"/>
    <cellStyle name="Normal 3 2 3 3 3 20" xfId="4171" xr:uid="{00000000-0005-0000-0000-000020840000}"/>
    <cellStyle name="Normal 3 2 3 3 3 21" xfId="4343" xr:uid="{00000000-0005-0000-0000-000021840000}"/>
    <cellStyle name="Normal 3 2 3 3 3 3" xfId="492" xr:uid="{00000000-0005-0000-0000-000022840000}"/>
    <cellStyle name="Normal 3 2 3 3 3 3 2" xfId="3476" xr:uid="{00000000-0005-0000-0000-000023840000}"/>
    <cellStyle name="Normal 3 2 3 3 3 3 2 2" xfId="8445" xr:uid="{00000000-0005-0000-0000-000024840000}"/>
    <cellStyle name="Normal 3 2 3 3 3 3 3" xfId="10913" xr:uid="{00000000-0005-0000-0000-000025840000}"/>
    <cellStyle name="Normal 3 2 3 3 3 3 4" xfId="4598" xr:uid="{00000000-0005-0000-0000-000026840000}"/>
    <cellStyle name="Normal 3 2 3 3 3 4" xfId="666" xr:uid="{00000000-0005-0000-0000-000027840000}"/>
    <cellStyle name="Normal 3 2 3 3 3 4 2" xfId="3650" xr:uid="{00000000-0005-0000-0000-000028840000}"/>
    <cellStyle name="Normal 3 2 3 3 3 4 2 2" xfId="8446" xr:uid="{00000000-0005-0000-0000-000029840000}"/>
    <cellStyle name="Normal 3 2 3 3 3 4 3" xfId="10914" xr:uid="{00000000-0005-0000-0000-00002A840000}"/>
    <cellStyle name="Normal 3 2 3 3 3 4 4" xfId="4815" xr:uid="{00000000-0005-0000-0000-00002B840000}"/>
    <cellStyle name="Normal 3 2 3 3 3 5" xfId="840" xr:uid="{00000000-0005-0000-0000-00002C840000}"/>
    <cellStyle name="Normal 3 2 3 3 3 5 2" xfId="3824" xr:uid="{00000000-0005-0000-0000-00002D840000}"/>
    <cellStyle name="Normal 3 2 3 3 3 5 2 2" xfId="8447" xr:uid="{00000000-0005-0000-0000-00002E840000}"/>
    <cellStyle name="Normal 3 2 3 3 3 5 3" xfId="10915" xr:uid="{00000000-0005-0000-0000-00002F840000}"/>
    <cellStyle name="Normal 3 2 3 3 3 5 4" xfId="4989" xr:uid="{00000000-0005-0000-0000-000030840000}"/>
    <cellStyle name="Normal 3 2 3 3 3 6" xfId="1015" xr:uid="{00000000-0005-0000-0000-000031840000}"/>
    <cellStyle name="Normal 3 2 3 3 3 6 2" xfId="3999" xr:uid="{00000000-0005-0000-0000-000032840000}"/>
    <cellStyle name="Normal 3 2 3 3 3 6 2 2" xfId="8448" xr:uid="{00000000-0005-0000-0000-000033840000}"/>
    <cellStyle name="Normal 3 2 3 3 3 6 3" xfId="10916" xr:uid="{00000000-0005-0000-0000-000034840000}"/>
    <cellStyle name="Normal 3 2 3 3 3 6 4" xfId="5163" xr:uid="{00000000-0005-0000-0000-000035840000}"/>
    <cellStyle name="Normal 3 2 3 3 3 7" xfId="1191" xr:uid="{00000000-0005-0000-0000-000036840000}"/>
    <cellStyle name="Normal 3 2 3 3 3 7 2" xfId="8449" xr:uid="{00000000-0005-0000-0000-000037840000}"/>
    <cellStyle name="Normal 3 2 3 3 3 7 3" xfId="10917" xr:uid="{00000000-0005-0000-0000-000038840000}"/>
    <cellStyle name="Normal 3 2 3 3 3 7 4" xfId="5337" xr:uid="{00000000-0005-0000-0000-000039840000}"/>
    <cellStyle name="Normal 3 2 3 3 3 8" xfId="1365" xr:uid="{00000000-0005-0000-0000-00003A840000}"/>
    <cellStyle name="Normal 3 2 3 3 3 8 2" xfId="8450" xr:uid="{00000000-0005-0000-0000-00003B840000}"/>
    <cellStyle name="Normal 3 2 3 3 3 8 3" xfId="10918" xr:uid="{00000000-0005-0000-0000-00003C840000}"/>
    <cellStyle name="Normal 3 2 3 3 3 8 4" xfId="5543" xr:uid="{00000000-0005-0000-0000-00003D840000}"/>
    <cellStyle name="Normal 3 2 3 3 3 9" xfId="1539" xr:uid="{00000000-0005-0000-0000-00003E840000}"/>
    <cellStyle name="Normal 3 2 3 3 3 9 2" xfId="8451" xr:uid="{00000000-0005-0000-0000-00003F840000}"/>
    <cellStyle name="Normal 3 2 3 3 3 9 3" xfId="10919" xr:uid="{00000000-0005-0000-0000-000040840000}"/>
    <cellStyle name="Normal 3 2 3 3 3 9 4" xfId="5717" xr:uid="{00000000-0005-0000-0000-000041840000}"/>
    <cellStyle name="Normal 3 2 3 3 4" xfId="301" xr:uid="{00000000-0005-0000-0000-000042840000}"/>
    <cellStyle name="Normal 3 2 3 3 4 10" xfId="1889" xr:uid="{00000000-0005-0000-0000-000043840000}"/>
    <cellStyle name="Normal 3 2 3 3 4 10 2" xfId="8453" xr:uid="{00000000-0005-0000-0000-000044840000}"/>
    <cellStyle name="Normal 3 2 3 3 4 10 3" xfId="10921" xr:uid="{00000000-0005-0000-0000-000045840000}"/>
    <cellStyle name="Normal 3 2 3 3 4 10 4" xfId="6067" xr:uid="{00000000-0005-0000-0000-000046840000}"/>
    <cellStyle name="Normal 3 2 3 3 4 11" xfId="2063" xr:uid="{00000000-0005-0000-0000-000047840000}"/>
    <cellStyle name="Normal 3 2 3 3 4 11 2" xfId="8454" xr:uid="{00000000-0005-0000-0000-000048840000}"/>
    <cellStyle name="Normal 3 2 3 3 4 11 3" xfId="10922" xr:uid="{00000000-0005-0000-0000-000049840000}"/>
    <cellStyle name="Normal 3 2 3 3 4 11 4" xfId="6241" xr:uid="{00000000-0005-0000-0000-00004A840000}"/>
    <cellStyle name="Normal 3 2 3 3 4 12" xfId="2239" xr:uid="{00000000-0005-0000-0000-00004B840000}"/>
    <cellStyle name="Normal 3 2 3 3 4 12 2" xfId="8455" xr:uid="{00000000-0005-0000-0000-00004C840000}"/>
    <cellStyle name="Normal 3 2 3 3 4 12 3" xfId="10923" xr:uid="{00000000-0005-0000-0000-00004D840000}"/>
    <cellStyle name="Normal 3 2 3 3 4 12 4" xfId="6415" xr:uid="{00000000-0005-0000-0000-00004E840000}"/>
    <cellStyle name="Normal 3 2 3 3 4 13" xfId="2413" xr:uid="{00000000-0005-0000-0000-00004F840000}"/>
    <cellStyle name="Normal 3 2 3 3 4 13 2" xfId="8456" xr:uid="{00000000-0005-0000-0000-000050840000}"/>
    <cellStyle name="Normal 3 2 3 3 4 13 3" xfId="10924" xr:uid="{00000000-0005-0000-0000-000051840000}"/>
    <cellStyle name="Normal 3 2 3 3 4 13 4" xfId="6593" xr:uid="{00000000-0005-0000-0000-000052840000}"/>
    <cellStyle name="Normal 3 2 3 3 4 14" xfId="2585" xr:uid="{00000000-0005-0000-0000-000053840000}"/>
    <cellStyle name="Normal 3 2 3 3 4 14 2" xfId="8457" xr:uid="{00000000-0005-0000-0000-000054840000}"/>
    <cellStyle name="Normal 3 2 3 3 4 14 3" xfId="10925" xr:uid="{00000000-0005-0000-0000-000055840000}"/>
    <cellStyle name="Normal 3 2 3 3 4 14 4" xfId="6767" xr:uid="{00000000-0005-0000-0000-000056840000}"/>
    <cellStyle name="Normal 3 2 3 3 4 15" xfId="2755" xr:uid="{00000000-0005-0000-0000-000057840000}"/>
    <cellStyle name="Normal 3 2 3 3 4 15 2" xfId="8452" xr:uid="{00000000-0005-0000-0000-000058840000}"/>
    <cellStyle name="Normal 3 2 3 3 4 16" xfId="2925" xr:uid="{00000000-0005-0000-0000-000059840000}"/>
    <cellStyle name="Normal 3 2 3 3 4 16 2" xfId="10920" xr:uid="{00000000-0005-0000-0000-00005A840000}"/>
    <cellStyle name="Normal 3 2 3 3 4 17" xfId="3096" xr:uid="{00000000-0005-0000-0000-00005B840000}"/>
    <cellStyle name="Normal 3 2 3 3 4 17 2" xfId="11879" xr:uid="{00000000-0005-0000-0000-00005C840000}"/>
    <cellStyle name="Normal 3 2 3 3 4 18" xfId="3304" xr:uid="{00000000-0005-0000-0000-00005D840000}"/>
    <cellStyle name="Normal 3 2 3 3 4 19" xfId="4173" xr:uid="{00000000-0005-0000-0000-00005E840000}"/>
    <cellStyle name="Normal 3 2 3 3 4 2" xfId="494" xr:uid="{00000000-0005-0000-0000-00005F840000}"/>
    <cellStyle name="Normal 3 2 3 3 4 2 2" xfId="3478" xr:uid="{00000000-0005-0000-0000-000060840000}"/>
    <cellStyle name="Normal 3 2 3 3 4 2 2 2" xfId="8458" xr:uid="{00000000-0005-0000-0000-000061840000}"/>
    <cellStyle name="Normal 3 2 3 3 4 2 3" xfId="10926" xr:uid="{00000000-0005-0000-0000-000062840000}"/>
    <cellStyle name="Normal 3 2 3 3 4 2 4" xfId="4600" xr:uid="{00000000-0005-0000-0000-000063840000}"/>
    <cellStyle name="Normal 3 2 3 3 4 20" xfId="4345" xr:uid="{00000000-0005-0000-0000-000064840000}"/>
    <cellStyle name="Normal 3 2 3 3 4 3" xfId="668" xr:uid="{00000000-0005-0000-0000-000065840000}"/>
    <cellStyle name="Normal 3 2 3 3 4 3 2" xfId="3652" xr:uid="{00000000-0005-0000-0000-000066840000}"/>
    <cellStyle name="Normal 3 2 3 3 4 3 2 2" xfId="8459" xr:uid="{00000000-0005-0000-0000-000067840000}"/>
    <cellStyle name="Normal 3 2 3 3 4 3 3" xfId="10927" xr:uid="{00000000-0005-0000-0000-000068840000}"/>
    <cellStyle name="Normal 3 2 3 3 4 3 4" xfId="4817" xr:uid="{00000000-0005-0000-0000-000069840000}"/>
    <cellStyle name="Normal 3 2 3 3 4 4" xfId="842" xr:uid="{00000000-0005-0000-0000-00006A840000}"/>
    <cellStyle name="Normal 3 2 3 3 4 4 2" xfId="3826" xr:uid="{00000000-0005-0000-0000-00006B840000}"/>
    <cellStyle name="Normal 3 2 3 3 4 4 2 2" xfId="8460" xr:uid="{00000000-0005-0000-0000-00006C840000}"/>
    <cellStyle name="Normal 3 2 3 3 4 4 3" xfId="10928" xr:uid="{00000000-0005-0000-0000-00006D840000}"/>
    <cellStyle name="Normal 3 2 3 3 4 4 4" xfId="4991" xr:uid="{00000000-0005-0000-0000-00006E840000}"/>
    <cellStyle name="Normal 3 2 3 3 4 5" xfId="1017" xr:uid="{00000000-0005-0000-0000-00006F840000}"/>
    <cellStyle name="Normal 3 2 3 3 4 5 2" xfId="4001" xr:uid="{00000000-0005-0000-0000-000070840000}"/>
    <cellStyle name="Normal 3 2 3 3 4 5 2 2" xfId="8461" xr:uid="{00000000-0005-0000-0000-000071840000}"/>
    <cellStyle name="Normal 3 2 3 3 4 5 3" xfId="10929" xr:uid="{00000000-0005-0000-0000-000072840000}"/>
    <cellStyle name="Normal 3 2 3 3 4 5 4" xfId="5165" xr:uid="{00000000-0005-0000-0000-000073840000}"/>
    <cellStyle name="Normal 3 2 3 3 4 6" xfId="1193" xr:uid="{00000000-0005-0000-0000-000074840000}"/>
    <cellStyle name="Normal 3 2 3 3 4 6 2" xfId="8462" xr:uid="{00000000-0005-0000-0000-000075840000}"/>
    <cellStyle name="Normal 3 2 3 3 4 6 3" xfId="10930" xr:uid="{00000000-0005-0000-0000-000076840000}"/>
    <cellStyle name="Normal 3 2 3 3 4 6 4" xfId="5339" xr:uid="{00000000-0005-0000-0000-000077840000}"/>
    <cellStyle name="Normal 3 2 3 3 4 7" xfId="1367" xr:uid="{00000000-0005-0000-0000-000078840000}"/>
    <cellStyle name="Normal 3 2 3 3 4 7 2" xfId="8463" xr:uid="{00000000-0005-0000-0000-000079840000}"/>
    <cellStyle name="Normal 3 2 3 3 4 7 3" xfId="10931" xr:uid="{00000000-0005-0000-0000-00007A840000}"/>
    <cellStyle name="Normal 3 2 3 3 4 7 4" xfId="5545" xr:uid="{00000000-0005-0000-0000-00007B840000}"/>
    <cellStyle name="Normal 3 2 3 3 4 8" xfId="1541" xr:uid="{00000000-0005-0000-0000-00007C840000}"/>
    <cellStyle name="Normal 3 2 3 3 4 8 2" xfId="8464" xr:uid="{00000000-0005-0000-0000-00007D840000}"/>
    <cellStyle name="Normal 3 2 3 3 4 8 3" xfId="10932" xr:uid="{00000000-0005-0000-0000-00007E840000}"/>
    <cellStyle name="Normal 3 2 3 3 4 8 4" xfId="5719" xr:uid="{00000000-0005-0000-0000-00007F840000}"/>
    <cellStyle name="Normal 3 2 3 3 4 9" xfId="1715" xr:uid="{00000000-0005-0000-0000-000080840000}"/>
    <cellStyle name="Normal 3 2 3 3 4 9 2" xfId="8465" xr:uid="{00000000-0005-0000-0000-000081840000}"/>
    <cellStyle name="Normal 3 2 3 3 4 9 3" xfId="10933" xr:uid="{00000000-0005-0000-0000-000082840000}"/>
    <cellStyle name="Normal 3 2 3 3 4 9 4" xfId="5893" xr:uid="{00000000-0005-0000-0000-000083840000}"/>
    <cellStyle name="Normal 3 2 3 3 5" xfId="294" xr:uid="{00000000-0005-0000-0000-000084840000}"/>
    <cellStyle name="Normal 3 2 3 3 5 2" xfId="3297" xr:uid="{00000000-0005-0000-0000-000085840000}"/>
    <cellStyle name="Normal 3 2 3 3 5 2 2" xfId="8467" xr:uid="{00000000-0005-0000-0000-000086840000}"/>
    <cellStyle name="Normal 3 2 3 3 5 2 3" xfId="10935" xr:uid="{00000000-0005-0000-0000-000087840000}"/>
    <cellStyle name="Normal 3 2 3 3 5 2 4" xfId="5538" xr:uid="{00000000-0005-0000-0000-000088840000}"/>
    <cellStyle name="Normal 3 2 3 3 5 3" xfId="8466" xr:uid="{00000000-0005-0000-0000-000089840000}"/>
    <cellStyle name="Normal 3 2 3 3 5 4" xfId="10934" xr:uid="{00000000-0005-0000-0000-00008A840000}"/>
    <cellStyle name="Normal 3 2 3 3 5 5" xfId="4593" xr:uid="{00000000-0005-0000-0000-00008B840000}"/>
    <cellStyle name="Normal 3 2 3 3 6" xfId="487" xr:uid="{00000000-0005-0000-0000-00008C840000}"/>
    <cellStyle name="Normal 3 2 3 3 6 2" xfId="3471" xr:uid="{00000000-0005-0000-0000-00008D840000}"/>
    <cellStyle name="Normal 3 2 3 3 6 2 2" xfId="8468" xr:uid="{00000000-0005-0000-0000-00008E840000}"/>
    <cellStyle name="Normal 3 2 3 3 6 3" xfId="10936" xr:uid="{00000000-0005-0000-0000-00008F840000}"/>
    <cellStyle name="Normal 3 2 3 3 6 4" xfId="4810" xr:uid="{00000000-0005-0000-0000-000090840000}"/>
    <cellStyle name="Normal 3 2 3 3 7" xfId="661" xr:uid="{00000000-0005-0000-0000-000091840000}"/>
    <cellStyle name="Normal 3 2 3 3 7 2" xfId="3645" xr:uid="{00000000-0005-0000-0000-000092840000}"/>
    <cellStyle name="Normal 3 2 3 3 7 2 2" xfId="8469" xr:uid="{00000000-0005-0000-0000-000093840000}"/>
    <cellStyle name="Normal 3 2 3 3 7 3" xfId="10937" xr:uid="{00000000-0005-0000-0000-000094840000}"/>
    <cellStyle name="Normal 3 2 3 3 7 4" xfId="4984" xr:uid="{00000000-0005-0000-0000-000095840000}"/>
    <cellStyle name="Normal 3 2 3 3 8" xfId="835" xr:uid="{00000000-0005-0000-0000-000096840000}"/>
    <cellStyle name="Normal 3 2 3 3 8 2" xfId="3819" xr:uid="{00000000-0005-0000-0000-000097840000}"/>
    <cellStyle name="Normal 3 2 3 3 8 2 2" xfId="8470" xr:uid="{00000000-0005-0000-0000-000098840000}"/>
    <cellStyle name="Normal 3 2 3 3 8 3" xfId="10938" xr:uid="{00000000-0005-0000-0000-000099840000}"/>
    <cellStyle name="Normal 3 2 3 3 8 4" xfId="5158" xr:uid="{00000000-0005-0000-0000-00009A840000}"/>
    <cellStyle name="Normal 3 2 3 3 9" xfId="1010" xr:uid="{00000000-0005-0000-0000-00009B840000}"/>
    <cellStyle name="Normal 3 2 3 3 9 2" xfId="3994" xr:uid="{00000000-0005-0000-0000-00009C840000}"/>
    <cellStyle name="Normal 3 2 3 3 9 2 2" xfId="8471" xr:uid="{00000000-0005-0000-0000-00009D840000}"/>
    <cellStyle name="Normal 3 2 3 3 9 3" xfId="10939" xr:uid="{00000000-0005-0000-0000-00009E840000}"/>
    <cellStyle name="Normal 3 2 3 3 9 4" xfId="5332" xr:uid="{00000000-0005-0000-0000-00009F840000}"/>
    <cellStyle name="Normal 3 2 3 4" xfId="121" xr:uid="{00000000-0005-0000-0000-0000A0840000}"/>
    <cellStyle name="Normal 3 2 3 4 10" xfId="1368" xr:uid="{00000000-0005-0000-0000-0000A1840000}"/>
    <cellStyle name="Normal 3 2 3 4 10 2" xfId="8473" xr:uid="{00000000-0005-0000-0000-0000A2840000}"/>
    <cellStyle name="Normal 3 2 3 4 10 3" xfId="10941" xr:uid="{00000000-0005-0000-0000-0000A3840000}"/>
    <cellStyle name="Normal 3 2 3 4 10 4" xfId="5720" xr:uid="{00000000-0005-0000-0000-0000A4840000}"/>
    <cellStyle name="Normal 3 2 3 4 11" xfId="1542" xr:uid="{00000000-0005-0000-0000-0000A5840000}"/>
    <cellStyle name="Normal 3 2 3 4 11 2" xfId="8474" xr:uid="{00000000-0005-0000-0000-0000A6840000}"/>
    <cellStyle name="Normal 3 2 3 4 11 3" xfId="10942" xr:uid="{00000000-0005-0000-0000-0000A7840000}"/>
    <cellStyle name="Normal 3 2 3 4 11 4" xfId="5894" xr:uid="{00000000-0005-0000-0000-0000A8840000}"/>
    <cellStyle name="Normal 3 2 3 4 12" xfId="1716" xr:uid="{00000000-0005-0000-0000-0000A9840000}"/>
    <cellStyle name="Normal 3 2 3 4 12 2" xfId="8475" xr:uid="{00000000-0005-0000-0000-0000AA840000}"/>
    <cellStyle name="Normal 3 2 3 4 12 3" xfId="10943" xr:uid="{00000000-0005-0000-0000-0000AB840000}"/>
    <cellStyle name="Normal 3 2 3 4 12 4" xfId="6068" xr:uid="{00000000-0005-0000-0000-0000AC840000}"/>
    <cellStyle name="Normal 3 2 3 4 13" xfId="1890" xr:uid="{00000000-0005-0000-0000-0000AD840000}"/>
    <cellStyle name="Normal 3 2 3 4 13 2" xfId="8476" xr:uid="{00000000-0005-0000-0000-0000AE840000}"/>
    <cellStyle name="Normal 3 2 3 4 13 3" xfId="10944" xr:uid="{00000000-0005-0000-0000-0000AF840000}"/>
    <cellStyle name="Normal 3 2 3 4 13 4" xfId="6242" xr:uid="{00000000-0005-0000-0000-0000B0840000}"/>
    <cellStyle name="Normal 3 2 3 4 14" xfId="2064" xr:uid="{00000000-0005-0000-0000-0000B1840000}"/>
    <cellStyle name="Normal 3 2 3 4 14 2" xfId="8477" xr:uid="{00000000-0005-0000-0000-0000B2840000}"/>
    <cellStyle name="Normal 3 2 3 4 14 3" xfId="10945" xr:uid="{00000000-0005-0000-0000-0000B3840000}"/>
    <cellStyle name="Normal 3 2 3 4 14 4" xfId="6416" xr:uid="{00000000-0005-0000-0000-0000B4840000}"/>
    <cellStyle name="Normal 3 2 3 4 15" xfId="2240" xr:uid="{00000000-0005-0000-0000-0000B5840000}"/>
    <cellStyle name="Normal 3 2 3 4 15 2" xfId="8478" xr:uid="{00000000-0005-0000-0000-0000B6840000}"/>
    <cellStyle name="Normal 3 2 3 4 15 3" xfId="10946" xr:uid="{00000000-0005-0000-0000-0000B7840000}"/>
    <cellStyle name="Normal 3 2 3 4 15 4" xfId="6594" xr:uid="{00000000-0005-0000-0000-0000B8840000}"/>
    <cellStyle name="Normal 3 2 3 4 16" xfId="2414" xr:uid="{00000000-0005-0000-0000-0000B9840000}"/>
    <cellStyle name="Normal 3 2 3 4 16 2" xfId="8479" xr:uid="{00000000-0005-0000-0000-0000BA840000}"/>
    <cellStyle name="Normal 3 2 3 4 16 3" xfId="10947" xr:uid="{00000000-0005-0000-0000-0000BB840000}"/>
    <cellStyle name="Normal 3 2 3 4 16 4" xfId="6768" xr:uid="{00000000-0005-0000-0000-0000BC840000}"/>
    <cellStyle name="Normal 3 2 3 4 17" xfId="2586" xr:uid="{00000000-0005-0000-0000-0000BD840000}"/>
    <cellStyle name="Normal 3 2 3 4 17 2" xfId="8472" xr:uid="{00000000-0005-0000-0000-0000BE840000}"/>
    <cellStyle name="Normal 3 2 3 4 18" xfId="2756" xr:uid="{00000000-0005-0000-0000-0000BF840000}"/>
    <cellStyle name="Normal 3 2 3 4 18 2" xfId="10940" xr:uid="{00000000-0005-0000-0000-0000C0840000}"/>
    <cellStyle name="Normal 3 2 3 4 19" xfId="2926" xr:uid="{00000000-0005-0000-0000-0000C1840000}"/>
    <cellStyle name="Normal 3 2 3 4 19 2" xfId="11880" xr:uid="{00000000-0005-0000-0000-0000C2840000}"/>
    <cellStyle name="Normal 3 2 3 4 2" xfId="303" xr:uid="{00000000-0005-0000-0000-0000C3840000}"/>
    <cellStyle name="Normal 3 2 3 4 2 10" xfId="1717" xr:uid="{00000000-0005-0000-0000-0000C4840000}"/>
    <cellStyle name="Normal 3 2 3 4 2 10 2" xfId="8481" xr:uid="{00000000-0005-0000-0000-0000C5840000}"/>
    <cellStyle name="Normal 3 2 3 4 2 10 3" xfId="10949" xr:uid="{00000000-0005-0000-0000-0000C6840000}"/>
    <cellStyle name="Normal 3 2 3 4 2 10 4" xfId="5895" xr:uid="{00000000-0005-0000-0000-0000C7840000}"/>
    <cellStyle name="Normal 3 2 3 4 2 11" xfId="1891" xr:uid="{00000000-0005-0000-0000-0000C8840000}"/>
    <cellStyle name="Normal 3 2 3 4 2 11 2" xfId="8482" xr:uid="{00000000-0005-0000-0000-0000C9840000}"/>
    <cellStyle name="Normal 3 2 3 4 2 11 3" xfId="10950" xr:uid="{00000000-0005-0000-0000-0000CA840000}"/>
    <cellStyle name="Normal 3 2 3 4 2 11 4" xfId="6069" xr:uid="{00000000-0005-0000-0000-0000CB840000}"/>
    <cellStyle name="Normal 3 2 3 4 2 12" xfId="2065" xr:uid="{00000000-0005-0000-0000-0000CC840000}"/>
    <cellStyle name="Normal 3 2 3 4 2 12 2" xfId="8483" xr:uid="{00000000-0005-0000-0000-0000CD840000}"/>
    <cellStyle name="Normal 3 2 3 4 2 12 3" xfId="10951" xr:uid="{00000000-0005-0000-0000-0000CE840000}"/>
    <cellStyle name="Normal 3 2 3 4 2 12 4" xfId="6243" xr:uid="{00000000-0005-0000-0000-0000CF840000}"/>
    <cellStyle name="Normal 3 2 3 4 2 13" xfId="2241" xr:uid="{00000000-0005-0000-0000-0000D0840000}"/>
    <cellStyle name="Normal 3 2 3 4 2 13 2" xfId="8484" xr:uid="{00000000-0005-0000-0000-0000D1840000}"/>
    <cellStyle name="Normal 3 2 3 4 2 13 3" xfId="10952" xr:uid="{00000000-0005-0000-0000-0000D2840000}"/>
    <cellStyle name="Normal 3 2 3 4 2 13 4" xfId="6417" xr:uid="{00000000-0005-0000-0000-0000D3840000}"/>
    <cellStyle name="Normal 3 2 3 4 2 14" xfId="2415" xr:uid="{00000000-0005-0000-0000-0000D4840000}"/>
    <cellStyle name="Normal 3 2 3 4 2 14 2" xfId="8485" xr:uid="{00000000-0005-0000-0000-0000D5840000}"/>
    <cellStyle name="Normal 3 2 3 4 2 14 3" xfId="10953" xr:uid="{00000000-0005-0000-0000-0000D6840000}"/>
    <cellStyle name="Normal 3 2 3 4 2 14 4" xfId="6595" xr:uid="{00000000-0005-0000-0000-0000D7840000}"/>
    <cellStyle name="Normal 3 2 3 4 2 15" xfId="2587" xr:uid="{00000000-0005-0000-0000-0000D8840000}"/>
    <cellStyle name="Normal 3 2 3 4 2 15 2" xfId="8486" xr:uid="{00000000-0005-0000-0000-0000D9840000}"/>
    <cellStyle name="Normal 3 2 3 4 2 15 3" xfId="10954" xr:uid="{00000000-0005-0000-0000-0000DA840000}"/>
    <cellStyle name="Normal 3 2 3 4 2 15 4" xfId="6769" xr:uid="{00000000-0005-0000-0000-0000DB840000}"/>
    <cellStyle name="Normal 3 2 3 4 2 16" xfId="2757" xr:uid="{00000000-0005-0000-0000-0000DC840000}"/>
    <cellStyle name="Normal 3 2 3 4 2 16 2" xfId="8480" xr:uid="{00000000-0005-0000-0000-0000DD840000}"/>
    <cellStyle name="Normal 3 2 3 4 2 17" xfId="2927" xr:uid="{00000000-0005-0000-0000-0000DE840000}"/>
    <cellStyle name="Normal 3 2 3 4 2 17 2" xfId="10948" xr:uid="{00000000-0005-0000-0000-0000DF840000}"/>
    <cellStyle name="Normal 3 2 3 4 2 18" xfId="3098" xr:uid="{00000000-0005-0000-0000-0000E0840000}"/>
    <cellStyle name="Normal 3 2 3 4 2 18 2" xfId="11881" xr:uid="{00000000-0005-0000-0000-0000E1840000}"/>
    <cellStyle name="Normal 3 2 3 4 2 19" xfId="3306" xr:uid="{00000000-0005-0000-0000-0000E2840000}"/>
    <cellStyle name="Normal 3 2 3 4 2 2" xfId="304" xr:uid="{00000000-0005-0000-0000-0000E3840000}"/>
    <cellStyle name="Normal 3 2 3 4 2 2 10" xfId="1892" xr:uid="{00000000-0005-0000-0000-0000E4840000}"/>
    <cellStyle name="Normal 3 2 3 4 2 2 10 2" xfId="8488" xr:uid="{00000000-0005-0000-0000-0000E5840000}"/>
    <cellStyle name="Normal 3 2 3 4 2 2 10 3" xfId="10956" xr:uid="{00000000-0005-0000-0000-0000E6840000}"/>
    <cellStyle name="Normal 3 2 3 4 2 2 10 4" xfId="6070" xr:uid="{00000000-0005-0000-0000-0000E7840000}"/>
    <cellStyle name="Normal 3 2 3 4 2 2 11" xfId="2066" xr:uid="{00000000-0005-0000-0000-0000E8840000}"/>
    <cellStyle name="Normal 3 2 3 4 2 2 11 2" xfId="8489" xr:uid="{00000000-0005-0000-0000-0000E9840000}"/>
    <cellStyle name="Normal 3 2 3 4 2 2 11 3" xfId="10957" xr:uid="{00000000-0005-0000-0000-0000EA840000}"/>
    <cellStyle name="Normal 3 2 3 4 2 2 11 4" xfId="6244" xr:uid="{00000000-0005-0000-0000-0000EB840000}"/>
    <cellStyle name="Normal 3 2 3 4 2 2 12" xfId="2242" xr:uid="{00000000-0005-0000-0000-0000EC840000}"/>
    <cellStyle name="Normal 3 2 3 4 2 2 12 2" xfId="8490" xr:uid="{00000000-0005-0000-0000-0000ED840000}"/>
    <cellStyle name="Normal 3 2 3 4 2 2 12 3" xfId="10958" xr:uid="{00000000-0005-0000-0000-0000EE840000}"/>
    <cellStyle name="Normal 3 2 3 4 2 2 12 4" xfId="6418" xr:uid="{00000000-0005-0000-0000-0000EF840000}"/>
    <cellStyle name="Normal 3 2 3 4 2 2 13" xfId="2416" xr:uid="{00000000-0005-0000-0000-0000F0840000}"/>
    <cellStyle name="Normal 3 2 3 4 2 2 13 2" xfId="8491" xr:uid="{00000000-0005-0000-0000-0000F1840000}"/>
    <cellStyle name="Normal 3 2 3 4 2 2 13 3" xfId="10959" xr:uid="{00000000-0005-0000-0000-0000F2840000}"/>
    <cellStyle name="Normal 3 2 3 4 2 2 13 4" xfId="6596" xr:uid="{00000000-0005-0000-0000-0000F3840000}"/>
    <cellStyle name="Normal 3 2 3 4 2 2 14" xfId="2588" xr:uid="{00000000-0005-0000-0000-0000F4840000}"/>
    <cellStyle name="Normal 3 2 3 4 2 2 14 2" xfId="8492" xr:uid="{00000000-0005-0000-0000-0000F5840000}"/>
    <cellStyle name="Normal 3 2 3 4 2 2 14 3" xfId="10960" xr:uid="{00000000-0005-0000-0000-0000F6840000}"/>
    <cellStyle name="Normal 3 2 3 4 2 2 14 4" xfId="6770" xr:uid="{00000000-0005-0000-0000-0000F7840000}"/>
    <cellStyle name="Normal 3 2 3 4 2 2 15" xfId="2758" xr:uid="{00000000-0005-0000-0000-0000F8840000}"/>
    <cellStyle name="Normal 3 2 3 4 2 2 15 2" xfId="8487" xr:uid="{00000000-0005-0000-0000-0000F9840000}"/>
    <cellStyle name="Normal 3 2 3 4 2 2 16" xfId="2928" xr:uid="{00000000-0005-0000-0000-0000FA840000}"/>
    <cellStyle name="Normal 3 2 3 4 2 2 16 2" xfId="10955" xr:uid="{00000000-0005-0000-0000-0000FB840000}"/>
    <cellStyle name="Normal 3 2 3 4 2 2 17" xfId="3099" xr:uid="{00000000-0005-0000-0000-0000FC840000}"/>
    <cellStyle name="Normal 3 2 3 4 2 2 17 2" xfId="11882" xr:uid="{00000000-0005-0000-0000-0000FD840000}"/>
    <cellStyle name="Normal 3 2 3 4 2 2 18" xfId="3307" xr:uid="{00000000-0005-0000-0000-0000FE840000}"/>
    <cellStyle name="Normal 3 2 3 4 2 2 19" xfId="4176" xr:uid="{00000000-0005-0000-0000-0000FF840000}"/>
    <cellStyle name="Normal 3 2 3 4 2 2 2" xfId="497" xr:uid="{00000000-0005-0000-0000-000000850000}"/>
    <cellStyle name="Normal 3 2 3 4 2 2 2 2" xfId="3481" xr:uid="{00000000-0005-0000-0000-000001850000}"/>
    <cellStyle name="Normal 3 2 3 4 2 2 2 2 2" xfId="8493" xr:uid="{00000000-0005-0000-0000-000002850000}"/>
    <cellStyle name="Normal 3 2 3 4 2 2 2 3" xfId="10961" xr:uid="{00000000-0005-0000-0000-000003850000}"/>
    <cellStyle name="Normal 3 2 3 4 2 2 2 4" xfId="4603" xr:uid="{00000000-0005-0000-0000-000004850000}"/>
    <cellStyle name="Normal 3 2 3 4 2 2 20" xfId="4348" xr:uid="{00000000-0005-0000-0000-000005850000}"/>
    <cellStyle name="Normal 3 2 3 4 2 2 3" xfId="671" xr:uid="{00000000-0005-0000-0000-000006850000}"/>
    <cellStyle name="Normal 3 2 3 4 2 2 3 2" xfId="3655" xr:uid="{00000000-0005-0000-0000-000007850000}"/>
    <cellStyle name="Normal 3 2 3 4 2 2 3 2 2" xfId="8494" xr:uid="{00000000-0005-0000-0000-000008850000}"/>
    <cellStyle name="Normal 3 2 3 4 2 2 3 3" xfId="10962" xr:uid="{00000000-0005-0000-0000-000009850000}"/>
    <cellStyle name="Normal 3 2 3 4 2 2 3 4" xfId="4820" xr:uid="{00000000-0005-0000-0000-00000A850000}"/>
    <cellStyle name="Normal 3 2 3 4 2 2 4" xfId="845" xr:uid="{00000000-0005-0000-0000-00000B850000}"/>
    <cellStyle name="Normal 3 2 3 4 2 2 4 2" xfId="3829" xr:uid="{00000000-0005-0000-0000-00000C850000}"/>
    <cellStyle name="Normal 3 2 3 4 2 2 4 2 2" xfId="8495" xr:uid="{00000000-0005-0000-0000-00000D850000}"/>
    <cellStyle name="Normal 3 2 3 4 2 2 4 3" xfId="10963" xr:uid="{00000000-0005-0000-0000-00000E850000}"/>
    <cellStyle name="Normal 3 2 3 4 2 2 4 4" xfId="4994" xr:uid="{00000000-0005-0000-0000-00000F850000}"/>
    <cellStyle name="Normal 3 2 3 4 2 2 5" xfId="1020" xr:uid="{00000000-0005-0000-0000-000010850000}"/>
    <cellStyle name="Normal 3 2 3 4 2 2 5 2" xfId="4004" xr:uid="{00000000-0005-0000-0000-000011850000}"/>
    <cellStyle name="Normal 3 2 3 4 2 2 5 2 2" xfId="8496" xr:uid="{00000000-0005-0000-0000-000012850000}"/>
    <cellStyle name="Normal 3 2 3 4 2 2 5 3" xfId="10964" xr:uid="{00000000-0005-0000-0000-000013850000}"/>
    <cellStyle name="Normal 3 2 3 4 2 2 5 4" xfId="5168" xr:uid="{00000000-0005-0000-0000-000014850000}"/>
    <cellStyle name="Normal 3 2 3 4 2 2 6" xfId="1196" xr:uid="{00000000-0005-0000-0000-000015850000}"/>
    <cellStyle name="Normal 3 2 3 4 2 2 6 2" xfId="8497" xr:uid="{00000000-0005-0000-0000-000016850000}"/>
    <cellStyle name="Normal 3 2 3 4 2 2 6 3" xfId="10965" xr:uid="{00000000-0005-0000-0000-000017850000}"/>
    <cellStyle name="Normal 3 2 3 4 2 2 6 4" xfId="5342" xr:uid="{00000000-0005-0000-0000-000018850000}"/>
    <cellStyle name="Normal 3 2 3 4 2 2 7" xfId="1370" xr:uid="{00000000-0005-0000-0000-000019850000}"/>
    <cellStyle name="Normal 3 2 3 4 2 2 7 2" xfId="8498" xr:uid="{00000000-0005-0000-0000-00001A850000}"/>
    <cellStyle name="Normal 3 2 3 4 2 2 7 3" xfId="10966" xr:uid="{00000000-0005-0000-0000-00001B850000}"/>
    <cellStyle name="Normal 3 2 3 4 2 2 7 4" xfId="5548" xr:uid="{00000000-0005-0000-0000-00001C850000}"/>
    <cellStyle name="Normal 3 2 3 4 2 2 8" xfId="1544" xr:uid="{00000000-0005-0000-0000-00001D850000}"/>
    <cellStyle name="Normal 3 2 3 4 2 2 8 2" xfId="8499" xr:uid="{00000000-0005-0000-0000-00001E850000}"/>
    <cellStyle name="Normal 3 2 3 4 2 2 8 3" xfId="10967" xr:uid="{00000000-0005-0000-0000-00001F850000}"/>
    <cellStyle name="Normal 3 2 3 4 2 2 8 4" xfId="5722" xr:uid="{00000000-0005-0000-0000-000020850000}"/>
    <cellStyle name="Normal 3 2 3 4 2 2 9" xfId="1718" xr:uid="{00000000-0005-0000-0000-000021850000}"/>
    <cellStyle name="Normal 3 2 3 4 2 2 9 2" xfId="8500" xr:uid="{00000000-0005-0000-0000-000022850000}"/>
    <cellStyle name="Normal 3 2 3 4 2 2 9 3" xfId="10968" xr:uid="{00000000-0005-0000-0000-000023850000}"/>
    <cellStyle name="Normal 3 2 3 4 2 2 9 4" xfId="5896" xr:uid="{00000000-0005-0000-0000-000024850000}"/>
    <cellStyle name="Normal 3 2 3 4 2 20" xfId="4175" xr:uid="{00000000-0005-0000-0000-000025850000}"/>
    <cellStyle name="Normal 3 2 3 4 2 21" xfId="4347" xr:uid="{00000000-0005-0000-0000-000026850000}"/>
    <cellStyle name="Normal 3 2 3 4 2 3" xfId="496" xr:uid="{00000000-0005-0000-0000-000027850000}"/>
    <cellStyle name="Normal 3 2 3 4 2 3 2" xfId="3480" xr:uid="{00000000-0005-0000-0000-000028850000}"/>
    <cellStyle name="Normal 3 2 3 4 2 3 2 2" xfId="8501" xr:uid="{00000000-0005-0000-0000-000029850000}"/>
    <cellStyle name="Normal 3 2 3 4 2 3 3" xfId="10969" xr:uid="{00000000-0005-0000-0000-00002A850000}"/>
    <cellStyle name="Normal 3 2 3 4 2 3 4" xfId="4602" xr:uid="{00000000-0005-0000-0000-00002B850000}"/>
    <cellStyle name="Normal 3 2 3 4 2 4" xfId="670" xr:uid="{00000000-0005-0000-0000-00002C850000}"/>
    <cellStyle name="Normal 3 2 3 4 2 4 2" xfId="3654" xr:uid="{00000000-0005-0000-0000-00002D850000}"/>
    <cellStyle name="Normal 3 2 3 4 2 4 2 2" xfId="8502" xr:uid="{00000000-0005-0000-0000-00002E850000}"/>
    <cellStyle name="Normal 3 2 3 4 2 4 3" xfId="10970" xr:uid="{00000000-0005-0000-0000-00002F850000}"/>
    <cellStyle name="Normal 3 2 3 4 2 4 4" xfId="4819" xr:uid="{00000000-0005-0000-0000-000030850000}"/>
    <cellStyle name="Normal 3 2 3 4 2 5" xfId="844" xr:uid="{00000000-0005-0000-0000-000031850000}"/>
    <cellStyle name="Normal 3 2 3 4 2 5 2" xfId="3828" xr:uid="{00000000-0005-0000-0000-000032850000}"/>
    <cellStyle name="Normal 3 2 3 4 2 5 2 2" xfId="8503" xr:uid="{00000000-0005-0000-0000-000033850000}"/>
    <cellStyle name="Normal 3 2 3 4 2 5 3" xfId="10971" xr:uid="{00000000-0005-0000-0000-000034850000}"/>
    <cellStyle name="Normal 3 2 3 4 2 5 4" xfId="4993" xr:uid="{00000000-0005-0000-0000-000035850000}"/>
    <cellStyle name="Normal 3 2 3 4 2 6" xfId="1019" xr:uid="{00000000-0005-0000-0000-000036850000}"/>
    <cellStyle name="Normal 3 2 3 4 2 6 2" xfId="4003" xr:uid="{00000000-0005-0000-0000-000037850000}"/>
    <cellStyle name="Normal 3 2 3 4 2 6 2 2" xfId="8504" xr:uid="{00000000-0005-0000-0000-000038850000}"/>
    <cellStyle name="Normal 3 2 3 4 2 6 3" xfId="10972" xr:uid="{00000000-0005-0000-0000-000039850000}"/>
    <cellStyle name="Normal 3 2 3 4 2 6 4" xfId="5167" xr:uid="{00000000-0005-0000-0000-00003A850000}"/>
    <cellStyle name="Normal 3 2 3 4 2 7" xfId="1195" xr:uid="{00000000-0005-0000-0000-00003B850000}"/>
    <cellStyle name="Normal 3 2 3 4 2 7 2" xfId="8505" xr:uid="{00000000-0005-0000-0000-00003C850000}"/>
    <cellStyle name="Normal 3 2 3 4 2 7 3" xfId="10973" xr:uid="{00000000-0005-0000-0000-00003D850000}"/>
    <cellStyle name="Normal 3 2 3 4 2 7 4" xfId="5341" xr:uid="{00000000-0005-0000-0000-00003E850000}"/>
    <cellStyle name="Normal 3 2 3 4 2 8" xfId="1369" xr:uid="{00000000-0005-0000-0000-00003F850000}"/>
    <cellStyle name="Normal 3 2 3 4 2 8 2" xfId="8506" xr:uid="{00000000-0005-0000-0000-000040850000}"/>
    <cellStyle name="Normal 3 2 3 4 2 8 3" xfId="10974" xr:uid="{00000000-0005-0000-0000-000041850000}"/>
    <cellStyle name="Normal 3 2 3 4 2 8 4" xfId="5547" xr:uid="{00000000-0005-0000-0000-000042850000}"/>
    <cellStyle name="Normal 3 2 3 4 2 9" xfId="1543" xr:uid="{00000000-0005-0000-0000-000043850000}"/>
    <cellStyle name="Normal 3 2 3 4 2 9 2" xfId="8507" xr:uid="{00000000-0005-0000-0000-000044850000}"/>
    <cellStyle name="Normal 3 2 3 4 2 9 3" xfId="10975" xr:uid="{00000000-0005-0000-0000-000045850000}"/>
    <cellStyle name="Normal 3 2 3 4 2 9 4" xfId="5721" xr:uid="{00000000-0005-0000-0000-000046850000}"/>
    <cellStyle name="Normal 3 2 3 4 20" xfId="3097" xr:uid="{00000000-0005-0000-0000-000047850000}"/>
    <cellStyle name="Normal 3 2 3 4 21" xfId="3178" xr:uid="{00000000-0005-0000-0000-000048850000}"/>
    <cellStyle name="Normal 3 2 3 4 22" xfId="4174" xr:uid="{00000000-0005-0000-0000-000049850000}"/>
    <cellStyle name="Normal 3 2 3 4 23" xfId="4346" xr:uid="{00000000-0005-0000-0000-00004A850000}"/>
    <cellStyle name="Normal 3 2 3 4 3" xfId="305" xr:uid="{00000000-0005-0000-0000-00004B850000}"/>
    <cellStyle name="Normal 3 2 3 4 3 10" xfId="1893" xr:uid="{00000000-0005-0000-0000-00004C850000}"/>
    <cellStyle name="Normal 3 2 3 4 3 10 2" xfId="8509" xr:uid="{00000000-0005-0000-0000-00004D850000}"/>
    <cellStyle name="Normal 3 2 3 4 3 10 3" xfId="10977" xr:uid="{00000000-0005-0000-0000-00004E850000}"/>
    <cellStyle name="Normal 3 2 3 4 3 10 4" xfId="6071" xr:uid="{00000000-0005-0000-0000-00004F850000}"/>
    <cellStyle name="Normal 3 2 3 4 3 11" xfId="2067" xr:uid="{00000000-0005-0000-0000-000050850000}"/>
    <cellStyle name="Normal 3 2 3 4 3 11 2" xfId="8510" xr:uid="{00000000-0005-0000-0000-000051850000}"/>
    <cellStyle name="Normal 3 2 3 4 3 11 3" xfId="10978" xr:uid="{00000000-0005-0000-0000-000052850000}"/>
    <cellStyle name="Normal 3 2 3 4 3 11 4" xfId="6245" xr:uid="{00000000-0005-0000-0000-000053850000}"/>
    <cellStyle name="Normal 3 2 3 4 3 12" xfId="2243" xr:uid="{00000000-0005-0000-0000-000054850000}"/>
    <cellStyle name="Normal 3 2 3 4 3 12 2" xfId="8511" xr:uid="{00000000-0005-0000-0000-000055850000}"/>
    <cellStyle name="Normal 3 2 3 4 3 12 3" xfId="10979" xr:uid="{00000000-0005-0000-0000-000056850000}"/>
    <cellStyle name="Normal 3 2 3 4 3 12 4" xfId="6419" xr:uid="{00000000-0005-0000-0000-000057850000}"/>
    <cellStyle name="Normal 3 2 3 4 3 13" xfId="2417" xr:uid="{00000000-0005-0000-0000-000058850000}"/>
    <cellStyle name="Normal 3 2 3 4 3 13 2" xfId="8512" xr:uid="{00000000-0005-0000-0000-000059850000}"/>
    <cellStyle name="Normal 3 2 3 4 3 13 3" xfId="10980" xr:uid="{00000000-0005-0000-0000-00005A850000}"/>
    <cellStyle name="Normal 3 2 3 4 3 13 4" xfId="6597" xr:uid="{00000000-0005-0000-0000-00005B850000}"/>
    <cellStyle name="Normal 3 2 3 4 3 14" xfId="2589" xr:uid="{00000000-0005-0000-0000-00005C850000}"/>
    <cellStyle name="Normal 3 2 3 4 3 14 2" xfId="8513" xr:uid="{00000000-0005-0000-0000-00005D850000}"/>
    <cellStyle name="Normal 3 2 3 4 3 14 3" xfId="10981" xr:uid="{00000000-0005-0000-0000-00005E850000}"/>
    <cellStyle name="Normal 3 2 3 4 3 14 4" xfId="6771" xr:uid="{00000000-0005-0000-0000-00005F850000}"/>
    <cellStyle name="Normal 3 2 3 4 3 15" xfId="2759" xr:uid="{00000000-0005-0000-0000-000060850000}"/>
    <cellStyle name="Normal 3 2 3 4 3 15 2" xfId="8508" xr:uid="{00000000-0005-0000-0000-000061850000}"/>
    <cellStyle name="Normal 3 2 3 4 3 16" xfId="2929" xr:uid="{00000000-0005-0000-0000-000062850000}"/>
    <cellStyle name="Normal 3 2 3 4 3 16 2" xfId="10976" xr:uid="{00000000-0005-0000-0000-000063850000}"/>
    <cellStyle name="Normal 3 2 3 4 3 17" xfId="3100" xr:uid="{00000000-0005-0000-0000-000064850000}"/>
    <cellStyle name="Normal 3 2 3 4 3 17 2" xfId="11883" xr:uid="{00000000-0005-0000-0000-000065850000}"/>
    <cellStyle name="Normal 3 2 3 4 3 18" xfId="3308" xr:uid="{00000000-0005-0000-0000-000066850000}"/>
    <cellStyle name="Normal 3 2 3 4 3 19" xfId="4177" xr:uid="{00000000-0005-0000-0000-000067850000}"/>
    <cellStyle name="Normal 3 2 3 4 3 2" xfId="498" xr:uid="{00000000-0005-0000-0000-000068850000}"/>
    <cellStyle name="Normal 3 2 3 4 3 2 2" xfId="3482" xr:uid="{00000000-0005-0000-0000-000069850000}"/>
    <cellStyle name="Normal 3 2 3 4 3 2 2 2" xfId="8514" xr:uid="{00000000-0005-0000-0000-00006A850000}"/>
    <cellStyle name="Normal 3 2 3 4 3 2 3" xfId="10982" xr:uid="{00000000-0005-0000-0000-00006B850000}"/>
    <cellStyle name="Normal 3 2 3 4 3 2 4" xfId="4604" xr:uid="{00000000-0005-0000-0000-00006C850000}"/>
    <cellStyle name="Normal 3 2 3 4 3 20" xfId="4349" xr:uid="{00000000-0005-0000-0000-00006D850000}"/>
    <cellStyle name="Normal 3 2 3 4 3 3" xfId="672" xr:uid="{00000000-0005-0000-0000-00006E850000}"/>
    <cellStyle name="Normal 3 2 3 4 3 3 2" xfId="3656" xr:uid="{00000000-0005-0000-0000-00006F850000}"/>
    <cellStyle name="Normal 3 2 3 4 3 3 2 2" xfId="8515" xr:uid="{00000000-0005-0000-0000-000070850000}"/>
    <cellStyle name="Normal 3 2 3 4 3 3 3" xfId="10983" xr:uid="{00000000-0005-0000-0000-000071850000}"/>
    <cellStyle name="Normal 3 2 3 4 3 3 4" xfId="4821" xr:uid="{00000000-0005-0000-0000-000072850000}"/>
    <cellStyle name="Normal 3 2 3 4 3 4" xfId="846" xr:uid="{00000000-0005-0000-0000-000073850000}"/>
    <cellStyle name="Normal 3 2 3 4 3 4 2" xfId="3830" xr:uid="{00000000-0005-0000-0000-000074850000}"/>
    <cellStyle name="Normal 3 2 3 4 3 4 2 2" xfId="8516" xr:uid="{00000000-0005-0000-0000-000075850000}"/>
    <cellStyle name="Normal 3 2 3 4 3 4 3" xfId="10984" xr:uid="{00000000-0005-0000-0000-000076850000}"/>
    <cellStyle name="Normal 3 2 3 4 3 4 4" xfId="4995" xr:uid="{00000000-0005-0000-0000-000077850000}"/>
    <cellStyle name="Normal 3 2 3 4 3 5" xfId="1021" xr:uid="{00000000-0005-0000-0000-000078850000}"/>
    <cellStyle name="Normal 3 2 3 4 3 5 2" xfId="4005" xr:uid="{00000000-0005-0000-0000-000079850000}"/>
    <cellStyle name="Normal 3 2 3 4 3 5 2 2" xfId="8517" xr:uid="{00000000-0005-0000-0000-00007A850000}"/>
    <cellStyle name="Normal 3 2 3 4 3 5 3" xfId="10985" xr:uid="{00000000-0005-0000-0000-00007B850000}"/>
    <cellStyle name="Normal 3 2 3 4 3 5 4" xfId="5169" xr:uid="{00000000-0005-0000-0000-00007C850000}"/>
    <cellStyle name="Normal 3 2 3 4 3 6" xfId="1197" xr:uid="{00000000-0005-0000-0000-00007D850000}"/>
    <cellStyle name="Normal 3 2 3 4 3 6 2" xfId="8518" xr:uid="{00000000-0005-0000-0000-00007E850000}"/>
    <cellStyle name="Normal 3 2 3 4 3 6 3" xfId="10986" xr:uid="{00000000-0005-0000-0000-00007F850000}"/>
    <cellStyle name="Normal 3 2 3 4 3 6 4" xfId="5343" xr:uid="{00000000-0005-0000-0000-000080850000}"/>
    <cellStyle name="Normal 3 2 3 4 3 7" xfId="1371" xr:uid="{00000000-0005-0000-0000-000081850000}"/>
    <cellStyle name="Normal 3 2 3 4 3 7 2" xfId="8519" xr:uid="{00000000-0005-0000-0000-000082850000}"/>
    <cellStyle name="Normal 3 2 3 4 3 7 3" xfId="10987" xr:uid="{00000000-0005-0000-0000-000083850000}"/>
    <cellStyle name="Normal 3 2 3 4 3 7 4" xfId="5549" xr:uid="{00000000-0005-0000-0000-000084850000}"/>
    <cellStyle name="Normal 3 2 3 4 3 8" xfId="1545" xr:uid="{00000000-0005-0000-0000-000085850000}"/>
    <cellStyle name="Normal 3 2 3 4 3 8 2" xfId="8520" xr:uid="{00000000-0005-0000-0000-000086850000}"/>
    <cellStyle name="Normal 3 2 3 4 3 8 3" xfId="10988" xr:uid="{00000000-0005-0000-0000-000087850000}"/>
    <cellStyle name="Normal 3 2 3 4 3 8 4" xfId="5723" xr:uid="{00000000-0005-0000-0000-000088850000}"/>
    <cellStyle name="Normal 3 2 3 4 3 9" xfId="1719" xr:uid="{00000000-0005-0000-0000-000089850000}"/>
    <cellStyle name="Normal 3 2 3 4 3 9 2" xfId="8521" xr:uid="{00000000-0005-0000-0000-00008A850000}"/>
    <cellStyle name="Normal 3 2 3 4 3 9 3" xfId="10989" xr:uid="{00000000-0005-0000-0000-00008B850000}"/>
    <cellStyle name="Normal 3 2 3 4 3 9 4" xfId="5897" xr:uid="{00000000-0005-0000-0000-00008C850000}"/>
    <cellStyle name="Normal 3 2 3 4 4" xfId="302" xr:uid="{00000000-0005-0000-0000-00008D850000}"/>
    <cellStyle name="Normal 3 2 3 4 4 2" xfId="3305" xr:uid="{00000000-0005-0000-0000-00008E850000}"/>
    <cellStyle name="Normal 3 2 3 4 4 2 2" xfId="8523" xr:uid="{00000000-0005-0000-0000-00008F850000}"/>
    <cellStyle name="Normal 3 2 3 4 4 2 3" xfId="10991" xr:uid="{00000000-0005-0000-0000-000090850000}"/>
    <cellStyle name="Normal 3 2 3 4 4 2 4" xfId="5546" xr:uid="{00000000-0005-0000-0000-000091850000}"/>
    <cellStyle name="Normal 3 2 3 4 4 3" xfId="8522" xr:uid="{00000000-0005-0000-0000-000092850000}"/>
    <cellStyle name="Normal 3 2 3 4 4 4" xfId="10990" xr:uid="{00000000-0005-0000-0000-000093850000}"/>
    <cellStyle name="Normal 3 2 3 4 4 5" xfId="4601" xr:uid="{00000000-0005-0000-0000-000094850000}"/>
    <cellStyle name="Normal 3 2 3 4 5" xfId="495" xr:uid="{00000000-0005-0000-0000-000095850000}"/>
    <cellStyle name="Normal 3 2 3 4 5 2" xfId="3479" xr:uid="{00000000-0005-0000-0000-000096850000}"/>
    <cellStyle name="Normal 3 2 3 4 5 2 2" xfId="8524" xr:uid="{00000000-0005-0000-0000-000097850000}"/>
    <cellStyle name="Normal 3 2 3 4 5 3" xfId="10992" xr:uid="{00000000-0005-0000-0000-000098850000}"/>
    <cellStyle name="Normal 3 2 3 4 5 4" xfId="4818" xr:uid="{00000000-0005-0000-0000-000099850000}"/>
    <cellStyle name="Normal 3 2 3 4 6" xfId="669" xr:uid="{00000000-0005-0000-0000-00009A850000}"/>
    <cellStyle name="Normal 3 2 3 4 6 2" xfId="3653" xr:uid="{00000000-0005-0000-0000-00009B850000}"/>
    <cellStyle name="Normal 3 2 3 4 6 2 2" xfId="8525" xr:uid="{00000000-0005-0000-0000-00009C850000}"/>
    <cellStyle name="Normal 3 2 3 4 6 3" xfId="10993" xr:uid="{00000000-0005-0000-0000-00009D850000}"/>
    <cellStyle name="Normal 3 2 3 4 6 4" xfId="4992" xr:uid="{00000000-0005-0000-0000-00009E850000}"/>
    <cellStyle name="Normal 3 2 3 4 7" xfId="843" xr:uid="{00000000-0005-0000-0000-00009F850000}"/>
    <cellStyle name="Normal 3 2 3 4 7 2" xfId="3827" xr:uid="{00000000-0005-0000-0000-0000A0850000}"/>
    <cellStyle name="Normal 3 2 3 4 7 2 2" xfId="8526" xr:uid="{00000000-0005-0000-0000-0000A1850000}"/>
    <cellStyle name="Normal 3 2 3 4 7 3" xfId="10994" xr:uid="{00000000-0005-0000-0000-0000A2850000}"/>
    <cellStyle name="Normal 3 2 3 4 7 4" xfId="5166" xr:uid="{00000000-0005-0000-0000-0000A3850000}"/>
    <cellStyle name="Normal 3 2 3 4 8" xfId="1018" xr:uid="{00000000-0005-0000-0000-0000A4850000}"/>
    <cellStyle name="Normal 3 2 3 4 8 2" xfId="4002" xr:uid="{00000000-0005-0000-0000-0000A5850000}"/>
    <cellStyle name="Normal 3 2 3 4 8 2 2" xfId="8527" xr:uid="{00000000-0005-0000-0000-0000A6850000}"/>
    <cellStyle name="Normal 3 2 3 4 8 3" xfId="10995" xr:uid="{00000000-0005-0000-0000-0000A7850000}"/>
    <cellStyle name="Normal 3 2 3 4 8 4" xfId="5340" xr:uid="{00000000-0005-0000-0000-0000A8850000}"/>
    <cellStyle name="Normal 3 2 3 4 9" xfId="1194" xr:uid="{00000000-0005-0000-0000-0000A9850000}"/>
    <cellStyle name="Normal 3 2 3 4 9 2" xfId="8528" xr:uid="{00000000-0005-0000-0000-0000AA850000}"/>
    <cellStyle name="Normal 3 2 3 4 9 3" xfId="10996" xr:uid="{00000000-0005-0000-0000-0000AB850000}"/>
    <cellStyle name="Normal 3 2 3 4 9 4" xfId="5423" xr:uid="{00000000-0005-0000-0000-0000AC850000}"/>
    <cellStyle name="Normal 3 2 3 5" xfId="306" xr:uid="{00000000-0005-0000-0000-0000AD850000}"/>
    <cellStyle name="Normal 3 2 3 5 10" xfId="1546" xr:uid="{00000000-0005-0000-0000-0000AE850000}"/>
    <cellStyle name="Normal 3 2 3 5 10 2" xfId="8530" xr:uid="{00000000-0005-0000-0000-0000AF850000}"/>
    <cellStyle name="Normal 3 2 3 5 10 3" xfId="10998" xr:uid="{00000000-0005-0000-0000-0000B0850000}"/>
    <cellStyle name="Normal 3 2 3 5 10 4" xfId="5724" xr:uid="{00000000-0005-0000-0000-0000B1850000}"/>
    <cellStyle name="Normal 3 2 3 5 11" xfId="1720" xr:uid="{00000000-0005-0000-0000-0000B2850000}"/>
    <cellStyle name="Normal 3 2 3 5 11 2" xfId="8531" xr:uid="{00000000-0005-0000-0000-0000B3850000}"/>
    <cellStyle name="Normal 3 2 3 5 11 3" xfId="10999" xr:uid="{00000000-0005-0000-0000-0000B4850000}"/>
    <cellStyle name="Normal 3 2 3 5 11 4" xfId="5898" xr:uid="{00000000-0005-0000-0000-0000B5850000}"/>
    <cellStyle name="Normal 3 2 3 5 12" xfId="1894" xr:uid="{00000000-0005-0000-0000-0000B6850000}"/>
    <cellStyle name="Normal 3 2 3 5 12 2" xfId="8532" xr:uid="{00000000-0005-0000-0000-0000B7850000}"/>
    <cellStyle name="Normal 3 2 3 5 12 3" xfId="11000" xr:uid="{00000000-0005-0000-0000-0000B8850000}"/>
    <cellStyle name="Normal 3 2 3 5 12 4" xfId="6072" xr:uid="{00000000-0005-0000-0000-0000B9850000}"/>
    <cellStyle name="Normal 3 2 3 5 13" xfId="2068" xr:uid="{00000000-0005-0000-0000-0000BA850000}"/>
    <cellStyle name="Normal 3 2 3 5 13 2" xfId="8533" xr:uid="{00000000-0005-0000-0000-0000BB850000}"/>
    <cellStyle name="Normal 3 2 3 5 13 3" xfId="11001" xr:uid="{00000000-0005-0000-0000-0000BC850000}"/>
    <cellStyle name="Normal 3 2 3 5 13 4" xfId="6246" xr:uid="{00000000-0005-0000-0000-0000BD850000}"/>
    <cellStyle name="Normal 3 2 3 5 14" xfId="2244" xr:uid="{00000000-0005-0000-0000-0000BE850000}"/>
    <cellStyle name="Normal 3 2 3 5 14 2" xfId="8534" xr:uid="{00000000-0005-0000-0000-0000BF850000}"/>
    <cellStyle name="Normal 3 2 3 5 14 3" xfId="11002" xr:uid="{00000000-0005-0000-0000-0000C0850000}"/>
    <cellStyle name="Normal 3 2 3 5 14 4" xfId="6420" xr:uid="{00000000-0005-0000-0000-0000C1850000}"/>
    <cellStyle name="Normal 3 2 3 5 15" xfId="2418" xr:uid="{00000000-0005-0000-0000-0000C2850000}"/>
    <cellStyle name="Normal 3 2 3 5 15 2" xfId="8535" xr:uid="{00000000-0005-0000-0000-0000C3850000}"/>
    <cellStyle name="Normal 3 2 3 5 15 3" xfId="11003" xr:uid="{00000000-0005-0000-0000-0000C4850000}"/>
    <cellStyle name="Normal 3 2 3 5 15 4" xfId="6598" xr:uid="{00000000-0005-0000-0000-0000C5850000}"/>
    <cellStyle name="Normal 3 2 3 5 16" xfId="2590" xr:uid="{00000000-0005-0000-0000-0000C6850000}"/>
    <cellStyle name="Normal 3 2 3 5 16 2" xfId="8536" xr:uid="{00000000-0005-0000-0000-0000C7850000}"/>
    <cellStyle name="Normal 3 2 3 5 16 3" xfId="11004" xr:uid="{00000000-0005-0000-0000-0000C8850000}"/>
    <cellStyle name="Normal 3 2 3 5 16 4" xfId="6772" xr:uid="{00000000-0005-0000-0000-0000C9850000}"/>
    <cellStyle name="Normal 3 2 3 5 17" xfId="2760" xr:uid="{00000000-0005-0000-0000-0000CA850000}"/>
    <cellStyle name="Normal 3 2 3 5 17 2" xfId="8529" xr:uid="{00000000-0005-0000-0000-0000CB850000}"/>
    <cellStyle name="Normal 3 2 3 5 18" xfId="2930" xr:uid="{00000000-0005-0000-0000-0000CC850000}"/>
    <cellStyle name="Normal 3 2 3 5 18 2" xfId="10997" xr:uid="{00000000-0005-0000-0000-0000CD850000}"/>
    <cellStyle name="Normal 3 2 3 5 19" xfId="3101" xr:uid="{00000000-0005-0000-0000-0000CE850000}"/>
    <cellStyle name="Normal 3 2 3 5 19 2" xfId="11884" xr:uid="{00000000-0005-0000-0000-0000CF850000}"/>
    <cellStyle name="Normal 3 2 3 5 2" xfId="307" xr:uid="{00000000-0005-0000-0000-0000D0850000}"/>
    <cellStyle name="Normal 3 2 3 5 2 10" xfId="1721" xr:uid="{00000000-0005-0000-0000-0000D1850000}"/>
    <cellStyle name="Normal 3 2 3 5 2 10 2" xfId="8538" xr:uid="{00000000-0005-0000-0000-0000D2850000}"/>
    <cellStyle name="Normal 3 2 3 5 2 10 3" xfId="11006" xr:uid="{00000000-0005-0000-0000-0000D3850000}"/>
    <cellStyle name="Normal 3 2 3 5 2 10 4" xfId="5899" xr:uid="{00000000-0005-0000-0000-0000D4850000}"/>
    <cellStyle name="Normal 3 2 3 5 2 11" xfId="1895" xr:uid="{00000000-0005-0000-0000-0000D5850000}"/>
    <cellStyle name="Normal 3 2 3 5 2 11 2" xfId="8539" xr:uid="{00000000-0005-0000-0000-0000D6850000}"/>
    <cellStyle name="Normal 3 2 3 5 2 11 3" xfId="11007" xr:uid="{00000000-0005-0000-0000-0000D7850000}"/>
    <cellStyle name="Normal 3 2 3 5 2 11 4" xfId="6073" xr:uid="{00000000-0005-0000-0000-0000D8850000}"/>
    <cellStyle name="Normal 3 2 3 5 2 12" xfId="2069" xr:uid="{00000000-0005-0000-0000-0000D9850000}"/>
    <cellStyle name="Normal 3 2 3 5 2 12 2" xfId="8540" xr:uid="{00000000-0005-0000-0000-0000DA850000}"/>
    <cellStyle name="Normal 3 2 3 5 2 12 3" xfId="11008" xr:uid="{00000000-0005-0000-0000-0000DB850000}"/>
    <cellStyle name="Normal 3 2 3 5 2 12 4" xfId="6247" xr:uid="{00000000-0005-0000-0000-0000DC850000}"/>
    <cellStyle name="Normal 3 2 3 5 2 13" xfId="2245" xr:uid="{00000000-0005-0000-0000-0000DD850000}"/>
    <cellStyle name="Normal 3 2 3 5 2 13 2" xfId="8541" xr:uid="{00000000-0005-0000-0000-0000DE850000}"/>
    <cellStyle name="Normal 3 2 3 5 2 13 3" xfId="11009" xr:uid="{00000000-0005-0000-0000-0000DF850000}"/>
    <cellStyle name="Normal 3 2 3 5 2 13 4" xfId="6421" xr:uid="{00000000-0005-0000-0000-0000E0850000}"/>
    <cellStyle name="Normal 3 2 3 5 2 14" xfId="2419" xr:uid="{00000000-0005-0000-0000-0000E1850000}"/>
    <cellStyle name="Normal 3 2 3 5 2 14 2" xfId="8542" xr:uid="{00000000-0005-0000-0000-0000E2850000}"/>
    <cellStyle name="Normal 3 2 3 5 2 14 3" xfId="11010" xr:uid="{00000000-0005-0000-0000-0000E3850000}"/>
    <cellStyle name="Normal 3 2 3 5 2 14 4" xfId="6599" xr:uid="{00000000-0005-0000-0000-0000E4850000}"/>
    <cellStyle name="Normal 3 2 3 5 2 15" xfId="2591" xr:uid="{00000000-0005-0000-0000-0000E5850000}"/>
    <cellStyle name="Normal 3 2 3 5 2 15 2" xfId="8543" xr:uid="{00000000-0005-0000-0000-0000E6850000}"/>
    <cellStyle name="Normal 3 2 3 5 2 15 3" xfId="11011" xr:uid="{00000000-0005-0000-0000-0000E7850000}"/>
    <cellStyle name="Normal 3 2 3 5 2 15 4" xfId="6773" xr:uid="{00000000-0005-0000-0000-0000E8850000}"/>
    <cellStyle name="Normal 3 2 3 5 2 16" xfId="2761" xr:uid="{00000000-0005-0000-0000-0000E9850000}"/>
    <cellStyle name="Normal 3 2 3 5 2 16 2" xfId="8537" xr:uid="{00000000-0005-0000-0000-0000EA850000}"/>
    <cellStyle name="Normal 3 2 3 5 2 17" xfId="2931" xr:uid="{00000000-0005-0000-0000-0000EB850000}"/>
    <cellStyle name="Normal 3 2 3 5 2 17 2" xfId="11005" xr:uid="{00000000-0005-0000-0000-0000EC850000}"/>
    <cellStyle name="Normal 3 2 3 5 2 18" xfId="3102" xr:uid="{00000000-0005-0000-0000-0000ED850000}"/>
    <cellStyle name="Normal 3 2 3 5 2 18 2" xfId="11885" xr:uid="{00000000-0005-0000-0000-0000EE850000}"/>
    <cellStyle name="Normal 3 2 3 5 2 19" xfId="3310" xr:uid="{00000000-0005-0000-0000-0000EF850000}"/>
    <cellStyle name="Normal 3 2 3 5 2 2" xfId="308" xr:uid="{00000000-0005-0000-0000-0000F0850000}"/>
    <cellStyle name="Normal 3 2 3 5 2 2 10" xfId="1896" xr:uid="{00000000-0005-0000-0000-0000F1850000}"/>
    <cellStyle name="Normal 3 2 3 5 2 2 10 2" xfId="8545" xr:uid="{00000000-0005-0000-0000-0000F2850000}"/>
    <cellStyle name="Normal 3 2 3 5 2 2 10 3" xfId="11013" xr:uid="{00000000-0005-0000-0000-0000F3850000}"/>
    <cellStyle name="Normal 3 2 3 5 2 2 10 4" xfId="6074" xr:uid="{00000000-0005-0000-0000-0000F4850000}"/>
    <cellStyle name="Normal 3 2 3 5 2 2 11" xfId="2070" xr:uid="{00000000-0005-0000-0000-0000F5850000}"/>
    <cellStyle name="Normal 3 2 3 5 2 2 11 2" xfId="8546" xr:uid="{00000000-0005-0000-0000-0000F6850000}"/>
    <cellStyle name="Normal 3 2 3 5 2 2 11 3" xfId="11014" xr:uid="{00000000-0005-0000-0000-0000F7850000}"/>
    <cellStyle name="Normal 3 2 3 5 2 2 11 4" xfId="6248" xr:uid="{00000000-0005-0000-0000-0000F8850000}"/>
    <cellStyle name="Normal 3 2 3 5 2 2 12" xfId="2246" xr:uid="{00000000-0005-0000-0000-0000F9850000}"/>
    <cellStyle name="Normal 3 2 3 5 2 2 12 2" xfId="8547" xr:uid="{00000000-0005-0000-0000-0000FA850000}"/>
    <cellStyle name="Normal 3 2 3 5 2 2 12 3" xfId="11015" xr:uid="{00000000-0005-0000-0000-0000FB850000}"/>
    <cellStyle name="Normal 3 2 3 5 2 2 12 4" xfId="6422" xr:uid="{00000000-0005-0000-0000-0000FC850000}"/>
    <cellStyle name="Normal 3 2 3 5 2 2 13" xfId="2420" xr:uid="{00000000-0005-0000-0000-0000FD850000}"/>
    <cellStyle name="Normal 3 2 3 5 2 2 13 2" xfId="8548" xr:uid="{00000000-0005-0000-0000-0000FE850000}"/>
    <cellStyle name="Normal 3 2 3 5 2 2 13 3" xfId="11016" xr:uid="{00000000-0005-0000-0000-0000FF850000}"/>
    <cellStyle name="Normal 3 2 3 5 2 2 13 4" xfId="6600" xr:uid="{00000000-0005-0000-0000-000000860000}"/>
    <cellStyle name="Normal 3 2 3 5 2 2 14" xfId="2592" xr:uid="{00000000-0005-0000-0000-000001860000}"/>
    <cellStyle name="Normal 3 2 3 5 2 2 14 2" xfId="8549" xr:uid="{00000000-0005-0000-0000-000002860000}"/>
    <cellStyle name="Normal 3 2 3 5 2 2 14 3" xfId="11017" xr:uid="{00000000-0005-0000-0000-000003860000}"/>
    <cellStyle name="Normal 3 2 3 5 2 2 14 4" xfId="6774" xr:uid="{00000000-0005-0000-0000-000004860000}"/>
    <cellStyle name="Normal 3 2 3 5 2 2 15" xfId="2762" xr:uid="{00000000-0005-0000-0000-000005860000}"/>
    <cellStyle name="Normal 3 2 3 5 2 2 15 2" xfId="8544" xr:uid="{00000000-0005-0000-0000-000006860000}"/>
    <cellStyle name="Normal 3 2 3 5 2 2 16" xfId="2932" xr:uid="{00000000-0005-0000-0000-000007860000}"/>
    <cellStyle name="Normal 3 2 3 5 2 2 16 2" xfId="11012" xr:uid="{00000000-0005-0000-0000-000008860000}"/>
    <cellStyle name="Normal 3 2 3 5 2 2 17" xfId="3103" xr:uid="{00000000-0005-0000-0000-000009860000}"/>
    <cellStyle name="Normal 3 2 3 5 2 2 17 2" xfId="11886" xr:uid="{00000000-0005-0000-0000-00000A860000}"/>
    <cellStyle name="Normal 3 2 3 5 2 2 18" xfId="3311" xr:uid="{00000000-0005-0000-0000-00000B860000}"/>
    <cellStyle name="Normal 3 2 3 5 2 2 19" xfId="4180" xr:uid="{00000000-0005-0000-0000-00000C860000}"/>
    <cellStyle name="Normal 3 2 3 5 2 2 2" xfId="501" xr:uid="{00000000-0005-0000-0000-00000D860000}"/>
    <cellStyle name="Normal 3 2 3 5 2 2 2 2" xfId="3485" xr:uid="{00000000-0005-0000-0000-00000E860000}"/>
    <cellStyle name="Normal 3 2 3 5 2 2 2 2 2" xfId="8550" xr:uid="{00000000-0005-0000-0000-00000F860000}"/>
    <cellStyle name="Normal 3 2 3 5 2 2 2 3" xfId="11018" xr:uid="{00000000-0005-0000-0000-000010860000}"/>
    <cellStyle name="Normal 3 2 3 5 2 2 2 4" xfId="4607" xr:uid="{00000000-0005-0000-0000-000011860000}"/>
    <cellStyle name="Normal 3 2 3 5 2 2 20" xfId="4352" xr:uid="{00000000-0005-0000-0000-000012860000}"/>
    <cellStyle name="Normal 3 2 3 5 2 2 3" xfId="675" xr:uid="{00000000-0005-0000-0000-000013860000}"/>
    <cellStyle name="Normal 3 2 3 5 2 2 3 2" xfId="3659" xr:uid="{00000000-0005-0000-0000-000014860000}"/>
    <cellStyle name="Normal 3 2 3 5 2 2 3 2 2" xfId="8551" xr:uid="{00000000-0005-0000-0000-000015860000}"/>
    <cellStyle name="Normal 3 2 3 5 2 2 3 3" xfId="11019" xr:uid="{00000000-0005-0000-0000-000016860000}"/>
    <cellStyle name="Normal 3 2 3 5 2 2 3 4" xfId="4824" xr:uid="{00000000-0005-0000-0000-000017860000}"/>
    <cellStyle name="Normal 3 2 3 5 2 2 4" xfId="849" xr:uid="{00000000-0005-0000-0000-000018860000}"/>
    <cellStyle name="Normal 3 2 3 5 2 2 4 2" xfId="3833" xr:uid="{00000000-0005-0000-0000-000019860000}"/>
    <cellStyle name="Normal 3 2 3 5 2 2 4 2 2" xfId="8552" xr:uid="{00000000-0005-0000-0000-00001A860000}"/>
    <cellStyle name="Normal 3 2 3 5 2 2 4 3" xfId="11020" xr:uid="{00000000-0005-0000-0000-00001B860000}"/>
    <cellStyle name="Normal 3 2 3 5 2 2 4 4" xfId="4998" xr:uid="{00000000-0005-0000-0000-00001C860000}"/>
    <cellStyle name="Normal 3 2 3 5 2 2 5" xfId="1024" xr:uid="{00000000-0005-0000-0000-00001D860000}"/>
    <cellStyle name="Normal 3 2 3 5 2 2 5 2" xfId="4008" xr:uid="{00000000-0005-0000-0000-00001E860000}"/>
    <cellStyle name="Normal 3 2 3 5 2 2 5 2 2" xfId="8553" xr:uid="{00000000-0005-0000-0000-00001F860000}"/>
    <cellStyle name="Normal 3 2 3 5 2 2 5 3" xfId="11021" xr:uid="{00000000-0005-0000-0000-000020860000}"/>
    <cellStyle name="Normal 3 2 3 5 2 2 5 4" xfId="5172" xr:uid="{00000000-0005-0000-0000-000021860000}"/>
    <cellStyle name="Normal 3 2 3 5 2 2 6" xfId="1200" xr:uid="{00000000-0005-0000-0000-000022860000}"/>
    <cellStyle name="Normal 3 2 3 5 2 2 6 2" xfId="8554" xr:uid="{00000000-0005-0000-0000-000023860000}"/>
    <cellStyle name="Normal 3 2 3 5 2 2 6 3" xfId="11022" xr:uid="{00000000-0005-0000-0000-000024860000}"/>
    <cellStyle name="Normal 3 2 3 5 2 2 6 4" xfId="5346" xr:uid="{00000000-0005-0000-0000-000025860000}"/>
    <cellStyle name="Normal 3 2 3 5 2 2 7" xfId="1374" xr:uid="{00000000-0005-0000-0000-000026860000}"/>
    <cellStyle name="Normal 3 2 3 5 2 2 7 2" xfId="8555" xr:uid="{00000000-0005-0000-0000-000027860000}"/>
    <cellStyle name="Normal 3 2 3 5 2 2 7 3" xfId="11023" xr:uid="{00000000-0005-0000-0000-000028860000}"/>
    <cellStyle name="Normal 3 2 3 5 2 2 7 4" xfId="5552" xr:uid="{00000000-0005-0000-0000-000029860000}"/>
    <cellStyle name="Normal 3 2 3 5 2 2 8" xfId="1548" xr:uid="{00000000-0005-0000-0000-00002A860000}"/>
    <cellStyle name="Normal 3 2 3 5 2 2 8 2" xfId="8556" xr:uid="{00000000-0005-0000-0000-00002B860000}"/>
    <cellStyle name="Normal 3 2 3 5 2 2 8 3" xfId="11024" xr:uid="{00000000-0005-0000-0000-00002C860000}"/>
    <cellStyle name="Normal 3 2 3 5 2 2 8 4" xfId="5726" xr:uid="{00000000-0005-0000-0000-00002D860000}"/>
    <cellStyle name="Normal 3 2 3 5 2 2 9" xfId="1722" xr:uid="{00000000-0005-0000-0000-00002E860000}"/>
    <cellStyle name="Normal 3 2 3 5 2 2 9 2" xfId="8557" xr:uid="{00000000-0005-0000-0000-00002F860000}"/>
    <cellStyle name="Normal 3 2 3 5 2 2 9 3" xfId="11025" xr:uid="{00000000-0005-0000-0000-000030860000}"/>
    <cellStyle name="Normal 3 2 3 5 2 2 9 4" xfId="5900" xr:uid="{00000000-0005-0000-0000-000031860000}"/>
    <cellStyle name="Normal 3 2 3 5 2 20" xfId="4179" xr:uid="{00000000-0005-0000-0000-000032860000}"/>
    <cellStyle name="Normal 3 2 3 5 2 21" xfId="4351" xr:uid="{00000000-0005-0000-0000-000033860000}"/>
    <cellStyle name="Normal 3 2 3 5 2 3" xfId="500" xr:uid="{00000000-0005-0000-0000-000034860000}"/>
    <cellStyle name="Normal 3 2 3 5 2 3 2" xfId="3484" xr:uid="{00000000-0005-0000-0000-000035860000}"/>
    <cellStyle name="Normal 3 2 3 5 2 3 2 2" xfId="8558" xr:uid="{00000000-0005-0000-0000-000036860000}"/>
    <cellStyle name="Normal 3 2 3 5 2 3 3" xfId="11026" xr:uid="{00000000-0005-0000-0000-000037860000}"/>
    <cellStyle name="Normal 3 2 3 5 2 3 4" xfId="4606" xr:uid="{00000000-0005-0000-0000-000038860000}"/>
    <cellStyle name="Normal 3 2 3 5 2 4" xfId="674" xr:uid="{00000000-0005-0000-0000-000039860000}"/>
    <cellStyle name="Normal 3 2 3 5 2 4 2" xfId="3658" xr:uid="{00000000-0005-0000-0000-00003A860000}"/>
    <cellStyle name="Normal 3 2 3 5 2 4 2 2" xfId="8559" xr:uid="{00000000-0005-0000-0000-00003B860000}"/>
    <cellStyle name="Normal 3 2 3 5 2 4 3" xfId="11027" xr:uid="{00000000-0005-0000-0000-00003C860000}"/>
    <cellStyle name="Normal 3 2 3 5 2 4 4" xfId="4823" xr:uid="{00000000-0005-0000-0000-00003D860000}"/>
    <cellStyle name="Normal 3 2 3 5 2 5" xfId="848" xr:uid="{00000000-0005-0000-0000-00003E860000}"/>
    <cellStyle name="Normal 3 2 3 5 2 5 2" xfId="3832" xr:uid="{00000000-0005-0000-0000-00003F860000}"/>
    <cellStyle name="Normal 3 2 3 5 2 5 2 2" xfId="8560" xr:uid="{00000000-0005-0000-0000-000040860000}"/>
    <cellStyle name="Normal 3 2 3 5 2 5 3" xfId="11028" xr:uid="{00000000-0005-0000-0000-000041860000}"/>
    <cellStyle name="Normal 3 2 3 5 2 5 4" xfId="4997" xr:uid="{00000000-0005-0000-0000-000042860000}"/>
    <cellStyle name="Normal 3 2 3 5 2 6" xfId="1023" xr:uid="{00000000-0005-0000-0000-000043860000}"/>
    <cellStyle name="Normal 3 2 3 5 2 6 2" xfId="4007" xr:uid="{00000000-0005-0000-0000-000044860000}"/>
    <cellStyle name="Normal 3 2 3 5 2 6 2 2" xfId="8561" xr:uid="{00000000-0005-0000-0000-000045860000}"/>
    <cellStyle name="Normal 3 2 3 5 2 6 3" xfId="11029" xr:uid="{00000000-0005-0000-0000-000046860000}"/>
    <cellStyle name="Normal 3 2 3 5 2 6 4" xfId="5171" xr:uid="{00000000-0005-0000-0000-000047860000}"/>
    <cellStyle name="Normal 3 2 3 5 2 7" xfId="1199" xr:uid="{00000000-0005-0000-0000-000048860000}"/>
    <cellStyle name="Normal 3 2 3 5 2 7 2" xfId="8562" xr:uid="{00000000-0005-0000-0000-000049860000}"/>
    <cellStyle name="Normal 3 2 3 5 2 7 3" xfId="11030" xr:uid="{00000000-0005-0000-0000-00004A860000}"/>
    <cellStyle name="Normal 3 2 3 5 2 7 4" xfId="5345" xr:uid="{00000000-0005-0000-0000-00004B860000}"/>
    <cellStyle name="Normal 3 2 3 5 2 8" xfId="1373" xr:uid="{00000000-0005-0000-0000-00004C860000}"/>
    <cellStyle name="Normal 3 2 3 5 2 8 2" xfId="8563" xr:uid="{00000000-0005-0000-0000-00004D860000}"/>
    <cellStyle name="Normal 3 2 3 5 2 8 3" xfId="11031" xr:uid="{00000000-0005-0000-0000-00004E860000}"/>
    <cellStyle name="Normal 3 2 3 5 2 8 4" xfId="5551" xr:uid="{00000000-0005-0000-0000-00004F860000}"/>
    <cellStyle name="Normal 3 2 3 5 2 9" xfId="1547" xr:uid="{00000000-0005-0000-0000-000050860000}"/>
    <cellStyle name="Normal 3 2 3 5 2 9 2" xfId="8564" xr:uid="{00000000-0005-0000-0000-000051860000}"/>
    <cellStyle name="Normal 3 2 3 5 2 9 3" xfId="11032" xr:uid="{00000000-0005-0000-0000-000052860000}"/>
    <cellStyle name="Normal 3 2 3 5 2 9 4" xfId="5725" xr:uid="{00000000-0005-0000-0000-000053860000}"/>
    <cellStyle name="Normal 3 2 3 5 20" xfId="3309" xr:uid="{00000000-0005-0000-0000-000054860000}"/>
    <cellStyle name="Normal 3 2 3 5 21" xfId="4178" xr:uid="{00000000-0005-0000-0000-000055860000}"/>
    <cellStyle name="Normal 3 2 3 5 22" xfId="4350" xr:uid="{00000000-0005-0000-0000-000056860000}"/>
    <cellStyle name="Normal 3 2 3 5 3" xfId="309" xr:uid="{00000000-0005-0000-0000-000057860000}"/>
    <cellStyle name="Normal 3 2 3 5 3 10" xfId="1897" xr:uid="{00000000-0005-0000-0000-000058860000}"/>
    <cellStyle name="Normal 3 2 3 5 3 10 2" xfId="8566" xr:uid="{00000000-0005-0000-0000-000059860000}"/>
    <cellStyle name="Normal 3 2 3 5 3 10 3" xfId="11034" xr:uid="{00000000-0005-0000-0000-00005A860000}"/>
    <cellStyle name="Normal 3 2 3 5 3 10 4" xfId="6075" xr:uid="{00000000-0005-0000-0000-00005B860000}"/>
    <cellStyle name="Normal 3 2 3 5 3 11" xfId="2071" xr:uid="{00000000-0005-0000-0000-00005C860000}"/>
    <cellStyle name="Normal 3 2 3 5 3 11 2" xfId="8567" xr:uid="{00000000-0005-0000-0000-00005D860000}"/>
    <cellStyle name="Normal 3 2 3 5 3 11 3" xfId="11035" xr:uid="{00000000-0005-0000-0000-00005E860000}"/>
    <cellStyle name="Normal 3 2 3 5 3 11 4" xfId="6249" xr:uid="{00000000-0005-0000-0000-00005F860000}"/>
    <cellStyle name="Normal 3 2 3 5 3 12" xfId="2247" xr:uid="{00000000-0005-0000-0000-000060860000}"/>
    <cellStyle name="Normal 3 2 3 5 3 12 2" xfId="8568" xr:uid="{00000000-0005-0000-0000-000061860000}"/>
    <cellStyle name="Normal 3 2 3 5 3 12 3" xfId="11036" xr:uid="{00000000-0005-0000-0000-000062860000}"/>
    <cellStyle name="Normal 3 2 3 5 3 12 4" xfId="6423" xr:uid="{00000000-0005-0000-0000-000063860000}"/>
    <cellStyle name="Normal 3 2 3 5 3 13" xfId="2421" xr:uid="{00000000-0005-0000-0000-000064860000}"/>
    <cellStyle name="Normal 3 2 3 5 3 13 2" xfId="8569" xr:uid="{00000000-0005-0000-0000-000065860000}"/>
    <cellStyle name="Normal 3 2 3 5 3 13 3" xfId="11037" xr:uid="{00000000-0005-0000-0000-000066860000}"/>
    <cellStyle name="Normal 3 2 3 5 3 13 4" xfId="6601" xr:uid="{00000000-0005-0000-0000-000067860000}"/>
    <cellStyle name="Normal 3 2 3 5 3 14" xfId="2593" xr:uid="{00000000-0005-0000-0000-000068860000}"/>
    <cellStyle name="Normal 3 2 3 5 3 14 2" xfId="8570" xr:uid="{00000000-0005-0000-0000-000069860000}"/>
    <cellStyle name="Normal 3 2 3 5 3 14 3" xfId="11038" xr:uid="{00000000-0005-0000-0000-00006A860000}"/>
    <cellStyle name="Normal 3 2 3 5 3 14 4" xfId="6775" xr:uid="{00000000-0005-0000-0000-00006B860000}"/>
    <cellStyle name="Normal 3 2 3 5 3 15" xfId="2763" xr:uid="{00000000-0005-0000-0000-00006C860000}"/>
    <cellStyle name="Normal 3 2 3 5 3 15 2" xfId="8565" xr:uid="{00000000-0005-0000-0000-00006D860000}"/>
    <cellStyle name="Normal 3 2 3 5 3 16" xfId="2933" xr:uid="{00000000-0005-0000-0000-00006E860000}"/>
    <cellStyle name="Normal 3 2 3 5 3 16 2" xfId="11033" xr:uid="{00000000-0005-0000-0000-00006F860000}"/>
    <cellStyle name="Normal 3 2 3 5 3 17" xfId="3104" xr:uid="{00000000-0005-0000-0000-000070860000}"/>
    <cellStyle name="Normal 3 2 3 5 3 17 2" xfId="11887" xr:uid="{00000000-0005-0000-0000-000071860000}"/>
    <cellStyle name="Normal 3 2 3 5 3 18" xfId="3312" xr:uid="{00000000-0005-0000-0000-000072860000}"/>
    <cellStyle name="Normal 3 2 3 5 3 19" xfId="4181" xr:uid="{00000000-0005-0000-0000-000073860000}"/>
    <cellStyle name="Normal 3 2 3 5 3 2" xfId="502" xr:uid="{00000000-0005-0000-0000-000074860000}"/>
    <cellStyle name="Normal 3 2 3 5 3 2 2" xfId="3486" xr:uid="{00000000-0005-0000-0000-000075860000}"/>
    <cellStyle name="Normal 3 2 3 5 3 2 2 2" xfId="8571" xr:uid="{00000000-0005-0000-0000-000076860000}"/>
    <cellStyle name="Normal 3 2 3 5 3 2 3" xfId="11039" xr:uid="{00000000-0005-0000-0000-000077860000}"/>
    <cellStyle name="Normal 3 2 3 5 3 2 4" xfId="4608" xr:uid="{00000000-0005-0000-0000-000078860000}"/>
    <cellStyle name="Normal 3 2 3 5 3 20" xfId="4353" xr:uid="{00000000-0005-0000-0000-000079860000}"/>
    <cellStyle name="Normal 3 2 3 5 3 3" xfId="676" xr:uid="{00000000-0005-0000-0000-00007A860000}"/>
    <cellStyle name="Normal 3 2 3 5 3 3 2" xfId="3660" xr:uid="{00000000-0005-0000-0000-00007B860000}"/>
    <cellStyle name="Normal 3 2 3 5 3 3 2 2" xfId="8572" xr:uid="{00000000-0005-0000-0000-00007C860000}"/>
    <cellStyle name="Normal 3 2 3 5 3 3 3" xfId="11040" xr:uid="{00000000-0005-0000-0000-00007D860000}"/>
    <cellStyle name="Normal 3 2 3 5 3 3 4" xfId="4825" xr:uid="{00000000-0005-0000-0000-00007E860000}"/>
    <cellStyle name="Normal 3 2 3 5 3 4" xfId="850" xr:uid="{00000000-0005-0000-0000-00007F860000}"/>
    <cellStyle name="Normal 3 2 3 5 3 4 2" xfId="3834" xr:uid="{00000000-0005-0000-0000-000080860000}"/>
    <cellStyle name="Normal 3 2 3 5 3 4 2 2" xfId="8573" xr:uid="{00000000-0005-0000-0000-000081860000}"/>
    <cellStyle name="Normal 3 2 3 5 3 4 3" xfId="11041" xr:uid="{00000000-0005-0000-0000-000082860000}"/>
    <cellStyle name="Normal 3 2 3 5 3 4 4" xfId="4999" xr:uid="{00000000-0005-0000-0000-000083860000}"/>
    <cellStyle name="Normal 3 2 3 5 3 5" xfId="1025" xr:uid="{00000000-0005-0000-0000-000084860000}"/>
    <cellStyle name="Normal 3 2 3 5 3 5 2" xfId="4009" xr:uid="{00000000-0005-0000-0000-000085860000}"/>
    <cellStyle name="Normal 3 2 3 5 3 5 2 2" xfId="8574" xr:uid="{00000000-0005-0000-0000-000086860000}"/>
    <cellStyle name="Normal 3 2 3 5 3 5 3" xfId="11042" xr:uid="{00000000-0005-0000-0000-000087860000}"/>
    <cellStyle name="Normal 3 2 3 5 3 5 4" xfId="5173" xr:uid="{00000000-0005-0000-0000-000088860000}"/>
    <cellStyle name="Normal 3 2 3 5 3 6" xfId="1201" xr:uid="{00000000-0005-0000-0000-000089860000}"/>
    <cellStyle name="Normal 3 2 3 5 3 6 2" xfId="8575" xr:uid="{00000000-0005-0000-0000-00008A860000}"/>
    <cellStyle name="Normal 3 2 3 5 3 6 3" xfId="11043" xr:uid="{00000000-0005-0000-0000-00008B860000}"/>
    <cellStyle name="Normal 3 2 3 5 3 6 4" xfId="5347" xr:uid="{00000000-0005-0000-0000-00008C860000}"/>
    <cellStyle name="Normal 3 2 3 5 3 7" xfId="1375" xr:uid="{00000000-0005-0000-0000-00008D860000}"/>
    <cellStyle name="Normal 3 2 3 5 3 7 2" xfId="8576" xr:uid="{00000000-0005-0000-0000-00008E860000}"/>
    <cellStyle name="Normal 3 2 3 5 3 7 3" xfId="11044" xr:uid="{00000000-0005-0000-0000-00008F860000}"/>
    <cellStyle name="Normal 3 2 3 5 3 7 4" xfId="5553" xr:uid="{00000000-0005-0000-0000-000090860000}"/>
    <cellStyle name="Normal 3 2 3 5 3 8" xfId="1549" xr:uid="{00000000-0005-0000-0000-000091860000}"/>
    <cellStyle name="Normal 3 2 3 5 3 8 2" xfId="8577" xr:uid="{00000000-0005-0000-0000-000092860000}"/>
    <cellStyle name="Normal 3 2 3 5 3 8 3" xfId="11045" xr:uid="{00000000-0005-0000-0000-000093860000}"/>
    <cellStyle name="Normal 3 2 3 5 3 8 4" xfId="5727" xr:uid="{00000000-0005-0000-0000-000094860000}"/>
    <cellStyle name="Normal 3 2 3 5 3 9" xfId="1723" xr:uid="{00000000-0005-0000-0000-000095860000}"/>
    <cellStyle name="Normal 3 2 3 5 3 9 2" xfId="8578" xr:uid="{00000000-0005-0000-0000-000096860000}"/>
    <cellStyle name="Normal 3 2 3 5 3 9 3" xfId="11046" xr:uid="{00000000-0005-0000-0000-000097860000}"/>
    <cellStyle name="Normal 3 2 3 5 3 9 4" xfId="5901" xr:uid="{00000000-0005-0000-0000-000098860000}"/>
    <cellStyle name="Normal 3 2 3 5 4" xfId="499" xr:uid="{00000000-0005-0000-0000-000099860000}"/>
    <cellStyle name="Normal 3 2 3 5 4 2" xfId="3483" xr:uid="{00000000-0005-0000-0000-00009A860000}"/>
    <cellStyle name="Normal 3 2 3 5 4 2 2" xfId="8579" xr:uid="{00000000-0005-0000-0000-00009B860000}"/>
    <cellStyle name="Normal 3 2 3 5 4 3" xfId="11047" xr:uid="{00000000-0005-0000-0000-00009C860000}"/>
    <cellStyle name="Normal 3 2 3 5 4 4" xfId="4605" xr:uid="{00000000-0005-0000-0000-00009D860000}"/>
    <cellStyle name="Normal 3 2 3 5 5" xfId="673" xr:uid="{00000000-0005-0000-0000-00009E860000}"/>
    <cellStyle name="Normal 3 2 3 5 5 2" xfId="3657" xr:uid="{00000000-0005-0000-0000-00009F860000}"/>
    <cellStyle name="Normal 3 2 3 5 5 2 2" xfId="8580" xr:uid="{00000000-0005-0000-0000-0000A0860000}"/>
    <cellStyle name="Normal 3 2 3 5 5 3" xfId="11048" xr:uid="{00000000-0005-0000-0000-0000A1860000}"/>
    <cellStyle name="Normal 3 2 3 5 5 4" xfId="4822" xr:uid="{00000000-0005-0000-0000-0000A2860000}"/>
    <cellStyle name="Normal 3 2 3 5 6" xfId="847" xr:uid="{00000000-0005-0000-0000-0000A3860000}"/>
    <cellStyle name="Normal 3 2 3 5 6 2" xfId="3831" xr:uid="{00000000-0005-0000-0000-0000A4860000}"/>
    <cellStyle name="Normal 3 2 3 5 6 2 2" xfId="8581" xr:uid="{00000000-0005-0000-0000-0000A5860000}"/>
    <cellStyle name="Normal 3 2 3 5 6 3" xfId="11049" xr:uid="{00000000-0005-0000-0000-0000A6860000}"/>
    <cellStyle name="Normal 3 2 3 5 6 4" xfId="4996" xr:uid="{00000000-0005-0000-0000-0000A7860000}"/>
    <cellStyle name="Normal 3 2 3 5 7" xfId="1022" xr:uid="{00000000-0005-0000-0000-0000A8860000}"/>
    <cellStyle name="Normal 3 2 3 5 7 2" xfId="4006" xr:uid="{00000000-0005-0000-0000-0000A9860000}"/>
    <cellStyle name="Normal 3 2 3 5 7 2 2" xfId="8582" xr:uid="{00000000-0005-0000-0000-0000AA860000}"/>
    <cellStyle name="Normal 3 2 3 5 7 3" xfId="11050" xr:uid="{00000000-0005-0000-0000-0000AB860000}"/>
    <cellStyle name="Normal 3 2 3 5 7 4" xfId="5170" xr:uid="{00000000-0005-0000-0000-0000AC860000}"/>
    <cellStyle name="Normal 3 2 3 5 8" xfId="1198" xr:uid="{00000000-0005-0000-0000-0000AD860000}"/>
    <cellStyle name="Normal 3 2 3 5 8 2" xfId="8583" xr:uid="{00000000-0005-0000-0000-0000AE860000}"/>
    <cellStyle name="Normal 3 2 3 5 8 3" xfId="11051" xr:uid="{00000000-0005-0000-0000-0000AF860000}"/>
    <cellStyle name="Normal 3 2 3 5 8 4" xfId="5344" xr:uid="{00000000-0005-0000-0000-0000B0860000}"/>
    <cellStyle name="Normal 3 2 3 5 9" xfId="1372" xr:uid="{00000000-0005-0000-0000-0000B1860000}"/>
    <cellStyle name="Normal 3 2 3 5 9 2" xfId="8584" xr:uid="{00000000-0005-0000-0000-0000B2860000}"/>
    <cellStyle name="Normal 3 2 3 5 9 3" xfId="11052" xr:uid="{00000000-0005-0000-0000-0000B3860000}"/>
    <cellStyle name="Normal 3 2 3 5 9 4" xfId="5550" xr:uid="{00000000-0005-0000-0000-0000B4860000}"/>
    <cellStyle name="Normal 3 2 3 6" xfId="310" xr:uid="{00000000-0005-0000-0000-0000B5860000}"/>
    <cellStyle name="Normal 3 2 3 6 10" xfId="1724" xr:uid="{00000000-0005-0000-0000-0000B6860000}"/>
    <cellStyle name="Normal 3 2 3 6 10 2" xfId="8586" xr:uid="{00000000-0005-0000-0000-0000B7860000}"/>
    <cellStyle name="Normal 3 2 3 6 10 3" xfId="11054" xr:uid="{00000000-0005-0000-0000-0000B8860000}"/>
    <cellStyle name="Normal 3 2 3 6 10 4" xfId="5902" xr:uid="{00000000-0005-0000-0000-0000B9860000}"/>
    <cellStyle name="Normal 3 2 3 6 11" xfId="1898" xr:uid="{00000000-0005-0000-0000-0000BA860000}"/>
    <cellStyle name="Normal 3 2 3 6 11 2" xfId="8587" xr:uid="{00000000-0005-0000-0000-0000BB860000}"/>
    <cellStyle name="Normal 3 2 3 6 11 3" xfId="11055" xr:uid="{00000000-0005-0000-0000-0000BC860000}"/>
    <cellStyle name="Normal 3 2 3 6 11 4" xfId="6076" xr:uid="{00000000-0005-0000-0000-0000BD860000}"/>
    <cellStyle name="Normal 3 2 3 6 12" xfId="2072" xr:uid="{00000000-0005-0000-0000-0000BE860000}"/>
    <cellStyle name="Normal 3 2 3 6 12 2" xfId="8588" xr:uid="{00000000-0005-0000-0000-0000BF860000}"/>
    <cellStyle name="Normal 3 2 3 6 12 3" xfId="11056" xr:uid="{00000000-0005-0000-0000-0000C0860000}"/>
    <cellStyle name="Normal 3 2 3 6 12 4" xfId="6250" xr:uid="{00000000-0005-0000-0000-0000C1860000}"/>
    <cellStyle name="Normal 3 2 3 6 13" xfId="2248" xr:uid="{00000000-0005-0000-0000-0000C2860000}"/>
    <cellStyle name="Normal 3 2 3 6 13 2" xfId="8589" xr:uid="{00000000-0005-0000-0000-0000C3860000}"/>
    <cellStyle name="Normal 3 2 3 6 13 3" xfId="11057" xr:uid="{00000000-0005-0000-0000-0000C4860000}"/>
    <cellStyle name="Normal 3 2 3 6 13 4" xfId="6424" xr:uid="{00000000-0005-0000-0000-0000C5860000}"/>
    <cellStyle name="Normal 3 2 3 6 14" xfId="2422" xr:uid="{00000000-0005-0000-0000-0000C6860000}"/>
    <cellStyle name="Normal 3 2 3 6 14 2" xfId="8590" xr:uid="{00000000-0005-0000-0000-0000C7860000}"/>
    <cellStyle name="Normal 3 2 3 6 14 3" xfId="11058" xr:uid="{00000000-0005-0000-0000-0000C8860000}"/>
    <cellStyle name="Normal 3 2 3 6 14 4" xfId="6602" xr:uid="{00000000-0005-0000-0000-0000C9860000}"/>
    <cellStyle name="Normal 3 2 3 6 15" xfId="2594" xr:uid="{00000000-0005-0000-0000-0000CA860000}"/>
    <cellStyle name="Normal 3 2 3 6 15 2" xfId="8591" xr:uid="{00000000-0005-0000-0000-0000CB860000}"/>
    <cellStyle name="Normal 3 2 3 6 15 3" xfId="11059" xr:uid="{00000000-0005-0000-0000-0000CC860000}"/>
    <cellStyle name="Normal 3 2 3 6 15 4" xfId="6776" xr:uid="{00000000-0005-0000-0000-0000CD860000}"/>
    <cellStyle name="Normal 3 2 3 6 16" xfId="2764" xr:uid="{00000000-0005-0000-0000-0000CE860000}"/>
    <cellStyle name="Normal 3 2 3 6 16 2" xfId="8585" xr:uid="{00000000-0005-0000-0000-0000CF860000}"/>
    <cellStyle name="Normal 3 2 3 6 17" xfId="2934" xr:uid="{00000000-0005-0000-0000-0000D0860000}"/>
    <cellStyle name="Normal 3 2 3 6 17 2" xfId="11053" xr:uid="{00000000-0005-0000-0000-0000D1860000}"/>
    <cellStyle name="Normal 3 2 3 6 18" xfId="3105" xr:uid="{00000000-0005-0000-0000-0000D2860000}"/>
    <cellStyle name="Normal 3 2 3 6 18 2" xfId="11888" xr:uid="{00000000-0005-0000-0000-0000D3860000}"/>
    <cellStyle name="Normal 3 2 3 6 19" xfId="3313" xr:uid="{00000000-0005-0000-0000-0000D4860000}"/>
    <cellStyle name="Normal 3 2 3 6 2" xfId="311" xr:uid="{00000000-0005-0000-0000-0000D5860000}"/>
    <cellStyle name="Normal 3 2 3 6 2 10" xfId="1899" xr:uid="{00000000-0005-0000-0000-0000D6860000}"/>
    <cellStyle name="Normal 3 2 3 6 2 10 2" xfId="8593" xr:uid="{00000000-0005-0000-0000-0000D7860000}"/>
    <cellStyle name="Normal 3 2 3 6 2 10 3" xfId="11061" xr:uid="{00000000-0005-0000-0000-0000D8860000}"/>
    <cellStyle name="Normal 3 2 3 6 2 10 4" xfId="6077" xr:uid="{00000000-0005-0000-0000-0000D9860000}"/>
    <cellStyle name="Normal 3 2 3 6 2 11" xfId="2073" xr:uid="{00000000-0005-0000-0000-0000DA860000}"/>
    <cellStyle name="Normal 3 2 3 6 2 11 2" xfId="8594" xr:uid="{00000000-0005-0000-0000-0000DB860000}"/>
    <cellStyle name="Normal 3 2 3 6 2 11 3" xfId="11062" xr:uid="{00000000-0005-0000-0000-0000DC860000}"/>
    <cellStyle name="Normal 3 2 3 6 2 11 4" xfId="6251" xr:uid="{00000000-0005-0000-0000-0000DD860000}"/>
    <cellStyle name="Normal 3 2 3 6 2 12" xfId="2249" xr:uid="{00000000-0005-0000-0000-0000DE860000}"/>
    <cellStyle name="Normal 3 2 3 6 2 12 2" xfId="8595" xr:uid="{00000000-0005-0000-0000-0000DF860000}"/>
    <cellStyle name="Normal 3 2 3 6 2 12 3" xfId="11063" xr:uid="{00000000-0005-0000-0000-0000E0860000}"/>
    <cellStyle name="Normal 3 2 3 6 2 12 4" xfId="6425" xr:uid="{00000000-0005-0000-0000-0000E1860000}"/>
    <cellStyle name="Normal 3 2 3 6 2 13" xfId="2423" xr:uid="{00000000-0005-0000-0000-0000E2860000}"/>
    <cellStyle name="Normal 3 2 3 6 2 13 2" xfId="8596" xr:uid="{00000000-0005-0000-0000-0000E3860000}"/>
    <cellStyle name="Normal 3 2 3 6 2 13 3" xfId="11064" xr:uid="{00000000-0005-0000-0000-0000E4860000}"/>
    <cellStyle name="Normal 3 2 3 6 2 13 4" xfId="6603" xr:uid="{00000000-0005-0000-0000-0000E5860000}"/>
    <cellStyle name="Normal 3 2 3 6 2 14" xfId="2595" xr:uid="{00000000-0005-0000-0000-0000E6860000}"/>
    <cellStyle name="Normal 3 2 3 6 2 14 2" xfId="8597" xr:uid="{00000000-0005-0000-0000-0000E7860000}"/>
    <cellStyle name="Normal 3 2 3 6 2 14 3" xfId="11065" xr:uid="{00000000-0005-0000-0000-0000E8860000}"/>
    <cellStyle name="Normal 3 2 3 6 2 14 4" xfId="6777" xr:uid="{00000000-0005-0000-0000-0000E9860000}"/>
    <cellStyle name="Normal 3 2 3 6 2 15" xfId="2765" xr:uid="{00000000-0005-0000-0000-0000EA860000}"/>
    <cellStyle name="Normal 3 2 3 6 2 15 2" xfId="8592" xr:uid="{00000000-0005-0000-0000-0000EB860000}"/>
    <cellStyle name="Normal 3 2 3 6 2 16" xfId="2935" xr:uid="{00000000-0005-0000-0000-0000EC860000}"/>
    <cellStyle name="Normal 3 2 3 6 2 16 2" xfId="11060" xr:uid="{00000000-0005-0000-0000-0000ED860000}"/>
    <cellStyle name="Normal 3 2 3 6 2 17" xfId="3106" xr:uid="{00000000-0005-0000-0000-0000EE860000}"/>
    <cellStyle name="Normal 3 2 3 6 2 17 2" xfId="11889" xr:uid="{00000000-0005-0000-0000-0000EF860000}"/>
    <cellStyle name="Normal 3 2 3 6 2 18" xfId="3314" xr:uid="{00000000-0005-0000-0000-0000F0860000}"/>
    <cellStyle name="Normal 3 2 3 6 2 19" xfId="4183" xr:uid="{00000000-0005-0000-0000-0000F1860000}"/>
    <cellStyle name="Normal 3 2 3 6 2 2" xfId="504" xr:uid="{00000000-0005-0000-0000-0000F2860000}"/>
    <cellStyle name="Normal 3 2 3 6 2 2 2" xfId="3488" xr:uid="{00000000-0005-0000-0000-0000F3860000}"/>
    <cellStyle name="Normal 3 2 3 6 2 2 2 2" xfId="8598" xr:uid="{00000000-0005-0000-0000-0000F4860000}"/>
    <cellStyle name="Normal 3 2 3 6 2 2 3" xfId="11066" xr:uid="{00000000-0005-0000-0000-0000F5860000}"/>
    <cellStyle name="Normal 3 2 3 6 2 2 4" xfId="4610" xr:uid="{00000000-0005-0000-0000-0000F6860000}"/>
    <cellStyle name="Normal 3 2 3 6 2 20" xfId="4355" xr:uid="{00000000-0005-0000-0000-0000F7860000}"/>
    <cellStyle name="Normal 3 2 3 6 2 3" xfId="678" xr:uid="{00000000-0005-0000-0000-0000F8860000}"/>
    <cellStyle name="Normal 3 2 3 6 2 3 2" xfId="3662" xr:uid="{00000000-0005-0000-0000-0000F9860000}"/>
    <cellStyle name="Normal 3 2 3 6 2 3 2 2" xfId="8599" xr:uid="{00000000-0005-0000-0000-0000FA860000}"/>
    <cellStyle name="Normal 3 2 3 6 2 3 3" xfId="11067" xr:uid="{00000000-0005-0000-0000-0000FB860000}"/>
    <cellStyle name="Normal 3 2 3 6 2 3 4" xfId="4827" xr:uid="{00000000-0005-0000-0000-0000FC860000}"/>
    <cellStyle name="Normal 3 2 3 6 2 4" xfId="852" xr:uid="{00000000-0005-0000-0000-0000FD860000}"/>
    <cellStyle name="Normal 3 2 3 6 2 4 2" xfId="3836" xr:uid="{00000000-0005-0000-0000-0000FE860000}"/>
    <cellStyle name="Normal 3 2 3 6 2 4 2 2" xfId="8600" xr:uid="{00000000-0005-0000-0000-0000FF860000}"/>
    <cellStyle name="Normal 3 2 3 6 2 4 3" xfId="11068" xr:uid="{00000000-0005-0000-0000-000000870000}"/>
    <cellStyle name="Normal 3 2 3 6 2 4 4" xfId="5001" xr:uid="{00000000-0005-0000-0000-000001870000}"/>
    <cellStyle name="Normal 3 2 3 6 2 5" xfId="1027" xr:uid="{00000000-0005-0000-0000-000002870000}"/>
    <cellStyle name="Normal 3 2 3 6 2 5 2" xfId="4011" xr:uid="{00000000-0005-0000-0000-000003870000}"/>
    <cellStyle name="Normal 3 2 3 6 2 5 2 2" xfId="8601" xr:uid="{00000000-0005-0000-0000-000004870000}"/>
    <cellStyle name="Normal 3 2 3 6 2 5 3" xfId="11069" xr:uid="{00000000-0005-0000-0000-000005870000}"/>
    <cellStyle name="Normal 3 2 3 6 2 5 4" xfId="5175" xr:uid="{00000000-0005-0000-0000-000006870000}"/>
    <cellStyle name="Normal 3 2 3 6 2 6" xfId="1203" xr:uid="{00000000-0005-0000-0000-000007870000}"/>
    <cellStyle name="Normal 3 2 3 6 2 6 2" xfId="8602" xr:uid="{00000000-0005-0000-0000-000008870000}"/>
    <cellStyle name="Normal 3 2 3 6 2 6 3" xfId="11070" xr:uid="{00000000-0005-0000-0000-000009870000}"/>
    <cellStyle name="Normal 3 2 3 6 2 6 4" xfId="5349" xr:uid="{00000000-0005-0000-0000-00000A870000}"/>
    <cellStyle name="Normal 3 2 3 6 2 7" xfId="1377" xr:uid="{00000000-0005-0000-0000-00000B870000}"/>
    <cellStyle name="Normal 3 2 3 6 2 7 2" xfId="8603" xr:uid="{00000000-0005-0000-0000-00000C870000}"/>
    <cellStyle name="Normal 3 2 3 6 2 7 3" xfId="11071" xr:uid="{00000000-0005-0000-0000-00000D870000}"/>
    <cellStyle name="Normal 3 2 3 6 2 7 4" xfId="5555" xr:uid="{00000000-0005-0000-0000-00000E870000}"/>
    <cellStyle name="Normal 3 2 3 6 2 8" xfId="1551" xr:uid="{00000000-0005-0000-0000-00000F870000}"/>
    <cellStyle name="Normal 3 2 3 6 2 8 2" xfId="8604" xr:uid="{00000000-0005-0000-0000-000010870000}"/>
    <cellStyle name="Normal 3 2 3 6 2 8 3" xfId="11072" xr:uid="{00000000-0005-0000-0000-000011870000}"/>
    <cellStyle name="Normal 3 2 3 6 2 8 4" xfId="5729" xr:uid="{00000000-0005-0000-0000-000012870000}"/>
    <cellStyle name="Normal 3 2 3 6 2 9" xfId="1725" xr:uid="{00000000-0005-0000-0000-000013870000}"/>
    <cellStyle name="Normal 3 2 3 6 2 9 2" xfId="8605" xr:uid="{00000000-0005-0000-0000-000014870000}"/>
    <cellStyle name="Normal 3 2 3 6 2 9 3" xfId="11073" xr:uid="{00000000-0005-0000-0000-000015870000}"/>
    <cellStyle name="Normal 3 2 3 6 2 9 4" xfId="5903" xr:uid="{00000000-0005-0000-0000-000016870000}"/>
    <cellStyle name="Normal 3 2 3 6 20" xfId="4182" xr:uid="{00000000-0005-0000-0000-000017870000}"/>
    <cellStyle name="Normal 3 2 3 6 21" xfId="4354" xr:uid="{00000000-0005-0000-0000-000018870000}"/>
    <cellStyle name="Normal 3 2 3 6 3" xfId="503" xr:uid="{00000000-0005-0000-0000-000019870000}"/>
    <cellStyle name="Normal 3 2 3 6 3 2" xfId="3487" xr:uid="{00000000-0005-0000-0000-00001A870000}"/>
    <cellStyle name="Normal 3 2 3 6 3 2 2" xfId="8606" xr:uid="{00000000-0005-0000-0000-00001B870000}"/>
    <cellStyle name="Normal 3 2 3 6 3 3" xfId="11074" xr:uid="{00000000-0005-0000-0000-00001C870000}"/>
    <cellStyle name="Normal 3 2 3 6 3 4" xfId="4609" xr:uid="{00000000-0005-0000-0000-00001D870000}"/>
    <cellStyle name="Normal 3 2 3 6 4" xfId="677" xr:uid="{00000000-0005-0000-0000-00001E870000}"/>
    <cellStyle name="Normal 3 2 3 6 4 2" xfId="3661" xr:uid="{00000000-0005-0000-0000-00001F870000}"/>
    <cellStyle name="Normal 3 2 3 6 4 2 2" xfId="8607" xr:uid="{00000000-0005-0000-0000-000020870000}"/>
    <cellStyle name="Normal 3 2 3 6 4 3" xfId="11075" xr:uid="{00000000-0005-0000-0000-000021870000}"/>
    <cellStyle name="Normal 3 2 3 6 4 4" xfId="4826" xr:uid="{00000000-0005-0000-0000-000022870000}"/>
    <cellStyle name="Normal 3 2 3 6 5" xfId="851" xr:uid="{00000000-0005-0000-0000-000023870000}"/>
    <cellStyle name="Normal 3 2 3 6 5 2" xfId="3835" xr:uid="{00000000-0005-0000-0000-000024870000}"/>
    <cellStyle name="Normal 3 2 3 6 5 2 2" xfId="8608" xr:uid="{00000000-0005-0000-0000-000025870000}"/>
    <cellStyle name="Normal 3 2 3 6 5 3" xfId="11076" xr:uid="{00000000-0005-0000-0000-000026870000}"/>
    <cellStyle name="Normal 3 2 3 6 5 4" xfId="5000" xr:uid="{00000000-0005-0000-0000-000027870000}"/>
    <cellStyle name="Normal 3 2 3 6 6" xfId="1026" xr:uid="{00000000-0005-0000-0000-000028870000}"/>
    <cellStyle name="Normal 3 2 3 6 6 2" xfId="4010" xr:uid="{00000000-0005-0000-0000-000029870000}"/>
    <cellStyle name="Normal 3 2 3 6 6 2 2" xfId="8609" xr:uid="{00000000-0005-0000-0000-00002A870000}"/>
    <cellStyle name="Normal 3 2 3 6 6 3" xfId="11077" xr:uid="{00000000-0005-0000-0000-00002B870000}"/>
    <cellStyle name="Normal 3 2 3 6 6 4" xfId="5174" xr:uid="{00000000-0005-0000-0000-00002C870000}"/>
    <cellStyle name="Normal 3 2 3 6 7" xfId="1202" xr:uid="{00000000-0005-0000-0000-00002D870000}"/>
    <cellStyle name="Normal 3 2 3 6 7 2" xfId="8610" xr:uid="{00000000-0005-0000-0000-00002E870000}"/>
    <cellStyle name="Normal 3 2 3 6 7 3" xfId="11078" xr:uid="{00000000-0005-0000-0000-00002F870000}"/>
    <cellStyle name="Normal 3 2 3 6 7 4" xfId="5348" xr:uid="{00000000-0005-0000-0000-000030870000}"/>
    <cellStyle name="Normal 3 2 3 6 8" xfId="1376" xr:uid="{00000000-0005-0000-0000-000031870000}"/>
    <cellStyle name="Normal 3 2 3 6 8 2" xfId="8611" xr:uid="{00000000-0005-0000-0000-000032870000}"/>
    <cellStyle name="Normal 3 2 3 6 8 3" xfId="11079" xr:uid="{00000000-0005-0000-0000-000033870000}"/>
    <cellStyle name="Normal 3 2 3 6 8 4" xfId="5554" xr:uid="{00000000-0005-0000-0000-000034870000}"/>
    <cellStyle name="Normal 3 2 3 6 9" xfId="1550" xr:uid="{00000000-0005-0000-0000-000035870000}"/>
    <cellStyle name="Normal 3 2 3 6 9 2" xfId="8612" xr:uid="{00000000-0005-0000-0000-000036870000}"/>
    <cellStyle name="Normal 3 2 3 6 9 3" xfId="11080" xr:uid="{00000000-0005-0000-0000-000037870000}"/>
    <cellStyle name="Normal 3 2 3 6 9 4" xfId="5728" xr:uid="{00000000-0005-0000-0000-000038870000}"/>
    <cellStyle name="Normal 3 2 3 7" xfId="312" xr:uid="{00000000-0005-0000-0000-000039870000}"/>
    <cellStyle name="Normal 3 2 3 7 10" xfId="1900" xr:uid="{00000000-0005-0000-0000-00003A870000}"/>
    <cellStyle name="Normal 3 2 3 7 10 2" xfId="8614" xr:uid="{00000000-0005-0000-0000-00003B870000}"/>
    <cellStyle name="Normal 3 2 3 7 10 3" xfId="11082" xr:uid="{00000000-0005-0000-0000-00003C870000}"/>
    <cellStyle name="Normal 3 2 3 7 10 4" xfId="6078" xr:uid="{00000000-0005-0000-0000-00003D870000}"/>
    <cellStyle name="Normal 3 2 3 7 11" xfId="2074" xr:uid="{00000000-0005-0000-0000-00003E870000}"/>
    <cellStyle name="Normal 3 2 3 7 11 2" xfId="8615" xr:uid="{00000000-0005-0000-0000-00003F870000}"/>
    <cellStyle name="Normal 3 2 3 7 11 3" xfId="11083" xr:uid="{00000000-0005-0000-0000-000040870000}"/>
    <cellStyle name="Normal 3 2 3 7 11 4" xfId="6252" xr:uid="{00000000-0005-0000-0000-000041870000}"/>
    <cellStyle name="Normal 3 2 3 7 12" xfId="2250" xr:uid="{00000000-0005-0000-0000-000042870000}"/>
    <cellStyle name="Normal 3 2 3 7 12 2" xfId="8616" xr:uid="{00000000-0005-0000-0000-000043870000}"/>
    <cellStyle name="Normal 3 2 3 7 12 3" xfId="11084" xr:uid="{00000000-0005-0000-0000-000044870000}"/>
    <cellStyle name="Normal 3 2 3 7 12 4" xfId="6426" xr:uid="{00000000-0005-0000-0000-000045870000}"/>
    <cellStyle name="Normal 3 2 3 7 13" xfId="2424" xr:uid="{00000000-0005-0000-0000-000046870000}"/>
    <cellStyle name="Normal 3 2 3 7 13 2" xfId="8617" xr:uid="{00000000-0005-0000-0000-000047870000}"/>
    <cellStyle name="Normal 3 2 3 7 13 3" xfId="11085" xr:uid="{00000000-0005-0000-0000-000048870000}"/>
    <cellStyle name="Normal 3 2 3 7 13 4" xfId="6604" xr:uid="{00000000-0005-0000-0000-000049870000}"/>
    <cellStyle name="Normal 3 2 3 7 14" xfId="2596" xr:uid="{00000000-0005-0000-0000-00004A870000}"/>
    <cellStyle name="Normal 3 2 3 7 14 2" xfId="8618" xr:uid="{00000000-0005-0000-0000-00004B870000}"/>
    <cellStyle name="Normal 3 2 3 7 14 3" xfId="11086" xr:uid="{00000000-0005-0000-0000-00004C870000}"/>
    <cellStyle name="Normal 3 2 3 7 14 4" xfId="6778" xr:uid="{00000000-0005-0000-0000-00004D870000}"/>
    <cellStyle name="Normal 3 2 3 7 15" xfId="2766" xr:uid="{00000000-0005-0000-0000-00004E870000}"/>
    <cellStyle name="Normal 3 2 3 7 15 2" xfId="8613" xr:uid="{00000000-0005-0000-0000-00004F870000}"/>
    <cellStyle name="Normal 3 2 3 7 16" xfId="2936" xr:uid="{00000000-0005-0000-0000-000050870000}"/>
    <cellStyle name="Normal 3 2 3 7 16 2" xfId="11081" xr:uid="{00000000-0005-0000-0000-000051870000}"/>
    <cellStyle name="Normal 3 2 3 7 17" xfId="3107" xr:uid="{00000000-0005-0000-0000-000052870000}"/>
    <cellStyle name="Normal 3 2 3 7 17 2" xfId="11890" xr:uid="{00000000-0005-0000-0000-000053870000}"/>
    <cellStyle name="Normal 3 2 3 7 18" xfId="3315" xr:uid="{00000000-0005-0000-0000-000054870000}"/>
    <cellStyle name="Normal 3 2 3 7 19" xfId="4184" xr:uid="{00000000-0005-0000-0000-000055870000}"/>
    <cellStyle name="Normal 3 2 3 7 2" xfId="505" xr:uid="{00000000-0005-0000-0000-000056870000}"/>
    <cellStyle name="Normal 3 2 3 7 2 2" xfId="3489" xr:uid="{00000000-0005-0000-0000-000057870000}"/>
    <cellStyle name="Normal 3 2 3 7 2 2 2" xfId="8619" xr:uid="{00000000-0005-0000-0000-000058870000}"/>
    <cellStyle name="Normal 3 2 3 7 2 3" xfId="11087" xr:uid="{00000000-0005-0000-0000-000059870000}"/>
    <cellStyle name="Normal 3 2 3 7 2 4" xfId="4611" xr:uid="{00000000-0005-0000-0000-00005A870000}"/>
    <cellStyle name="Normal 3 2 3 7 20" xfId="4356" xr:uid="{00000000-0005-0000-0000-00005B870000}"/>
    <cellStyle name="Normal 3 2 3 7 3" xfId="679" xr:uid="{00000000-0005-0000-0000-00005C870000}"/>
    <cellStyle name="Normal 3 2 3 7 3 2" xfId="3663" xr:uid="{00000000-0005-0000-0000-00005D870000}"/>
    <cellStyle name="Normal 3 2 3 7 3 2 2" xfId="8620" xr:uid="{00000000-0005-0000-0000-00005E870000}"/>
    <cellStyle name="Normal 3 2 3 7 3 3" xfId="11088" xr:uid="{00000000-0005-0000-0000-00005F870000}"/>
    <cellStyle name="Normal 3 2 3 7 3 4" xfId="4828" xr:uid="{00000000-0005-0000-0000-000060870000}"/>
    <cellStyle name="Normal 3 2 3 7 4" xfId="853" xr:uid="{00000000-0005-0000-0000-000061870000}"/>
    <cellStyle name="Normal 3 2 3 7 4 2" xfId="3837" xr:uid="{00000000-0005-0000-0000-000062870000}"/>
    <cellStyle name="Normal 3 2 3 7 4 2 2" xfId="8621" xr:uid="{00000000-0005-0000-0000-000063870000}"/>
    <cellStyle name="Normal 3 2 3 7 4 3" xfId="11089" xr:uid="{00000000-0005-0000-0000-000064870000}"/>
    <cellStyle name="Normal 3 2 3 7 4 4" xfId="5002" xr:uid="{00000000-0005-0000-0000-000065870000}"/>
    <cellStyle name="Normal 3 2 3 7 5" xfId="1028" xr:uid="{00000000-0005-0000-0000-000066870000}"/>
    <cellStyle name="Normal 3 2 3 7 5 2" xfId="4012" xr:uid="{00000000-0005-0000-0000-000067870000}"/>
    <cellStyle name="Normal 3 2 3 7 5 2 2" xfId="8622" xr:uid="{00000000-0005-0000-0000-000068870000}"/>
    <cellStyle name="Normal 3 2 3 7 5 3" xfId="11090" xr:uid="{00000000-0005-0000-0000-000069870000}"/>
    <cellStyle name="Normal 3 2 3 7 5 4" xfId="5176" xr:uid="{00000000-0005-0000-0000-00006A870000}"/>
    <cellStyle name="Normal 3 2 3 7 6" xfId="1204" xr:uid="{00000000-0005-0000-0000-00006B870000}"/>
    <cellStyle name="Normal 3 2 3 7 6 2" xfId="8623" xr:uid="{00000000-0005-0000-0000-00006C870000}"/>
    <cellStyle name="Normal 3 2 3 7 6 3" xfId="11091" xr:uid="{00000000-0005-0000-0000-00006D870000}"/>
    <cellStyle name="Normal 3 2 3 7 6 4" xfId="5350" xr:uid="{00000000-0005-0000-0000-00006E870000}"/>
    <cellStyle name="Normal 3 2 3 7 7" xfId="1378" xr:uid="{00000000-0005-0000-0000-00006F870000}"/>
    <cellStyle name="Normal 3 2 3 7 7 2" xfId="8624" xr:uid="{00000000-0005-0000-0000-000070870000}"/>
    <cellStyle name="Normal 3 2 3 7 7 3" xfId="11092" xr:uid="{00000000-0005-0000-0000-000071870000}"/>
    <cellStyle name="Normal 3 2 3 7 7 4" xfId="5556" xr:uid="{00000000-0005-0000-0000-000072870000}"/>
    <cellStyle name="Normal 3 2 3 7 8" xfId="1552" xr:uid="{00000000-0005-0000-0000-000073870000}"/>
    <cellStyle name="Normal 3 2 3 7 8 2" xfId="8625" xr:uid="{00000000-0005-0000-0000-000074870000}"/>
    <cellStyle name="Normal 3 2 3 7 8 3" xfId="11093" xr:uid="{00000000-0005-0000-0000-000075870000}"/>
    <cellStyle name="Normal 3 2 3 7 8 4" xfId="5730" xr:uid="{00000000-0005-0000-0000-000076870000}"/>
    <cellStyle name="Normal 3 2 3 7 9" xfId="1726" xr:uid="{00000000-0005-0000-0000-000077870000}"/>
    <cellStyle name="Normal 3 2 3 7 9 2" xfId="8626" xr:uid="{00000000-0005-0000-0000-000078870000}"/>
    <cellStyle name="Normal 3 2 3 7 9 3" xfId="11094" xr:uid="{00000000-0005-0000-0000-000079870000}"/>
    <cellStyle name="Normal 3 2 3 7 9 4" xfId="5904" xr:uid="{00000000-0005-0000-0000-00007A870000}"/>
    <cellStyle name="Normal 3 2 3 8" xfId="273" xr:uid="{00000000-0005-0000-0000-00007B870000}"/>
    <cellStyle name="Normal 3 2 3 8 2" xfId="3276" xr:uid="{00000000-0005-0000-0000-00007C870000}"/>
    <cellStyle name="Normal 3 2 3 8 2 2" xfId="8628" xr:uid="{00000000-0005-0000-0000-00007D870000}"/>
    <cellStyle name="Normal 3 2 3 8 2 3" xfId="11096" xr:uid="{00000000-0005-0000-0000-00007E870000}"/>
    <cellStyle name="Normal 3 2 3 8 2 4" xfId="5517" xr:uid="{00000000-0005-0000-0000-00007F870000}"/>
    <cellStyle name="Normal 3 2 3 8 3" xfId="8627" xr:uid="{00000000-0005-0000-0000-000080870000}"/>
    <cellStyle name="Normal 3 2 3 8 4" xfId="11095" xr:uid="{00000000-0005-0000-0000-000081870000}"/>
    <cellStyle name="Normal 3 2 3 8 5" xfId="4572" xr:uid="{00000000-0005-0000-0000-000082870000}"/>
    <cellStyle name="Normal 3 2 3 9" xfId="466" xr:uid="{00000000-0005-0000-0000-000083870000}"/>
    <cellStyle name="Normal 3 2 3 9 2" xfId="3450" xr:uid="{00000000-0005-0000-0000-000084870000}"/>
    <cellStyle name="Normal 3 2 3 9 2 2" xfId="8629" xr:uid="{00000000-0005-0000-0000-000085870000}"/>
    <cellStyle name="Normal 3 2 3 9 3" xfId="11097" xr:uid="{00000000-0005-0000-0000-000086870000}"/>
    <cellStyle name="Normal 3 2 3 9 4" xfId="4789" xr:uid="{00000000-0005-0000-0000-000087870000}"/>
    <cellStyle name="Normal 3 2 30" xfId="11947" xr:uid="{00000000-0005-0000-0000-000088870000}"/>
    <cellStyle name="Normal 3 2 31" xfId="23287" xr:uid="{00000000-0005-0000-0000-000089870000}"/>
    <cellStyle name="Normal 3 2 4" xfId="81" xr:uid="{00000000-0005-0000-0000-00008A870000}"/>
    <cellStyle name="Normal 3 2 4 10" xfId="854" xr:uid="{00000000-0005-0000-0000-00008B870000}"/>
    <cellStyle name="Normal 3 2 4 10 2" xfId="3838" xr:uid="{00000000-0005-0000-0000-00008C870000}"/>
    <cellStyle name="Normal 3 2 4 10 2 2" xfId="8631" xr:uid="{00000000-0005-0000-0000-00008D870000}"/>
    <cellStyle name="Normal 3 2 4 10 3" xfId="11099" xr:uid="{00000000-0005-0000-0000-00008E870000}"/>
    <cellStyle name="Normal 3 2 4 10 4" xfId="5177" xr:uid="{00000000-0005-0000-0000-00008F870000}"/>
    <cellStyle name="Normal 3 2 4 11" xfId="1029" xr:uid="{00000000-0005-0000-0000-000090870000}"/>
    <cellStyle name="Normal 3 2 4 11 2" xfId="4013" xr:uid="{00000000-0005-0000-0000-000091870000}"/>
    <cellStyle name="Normal 3 2 4 11 2 2" xfId="8632" xr:uid="{00000000-0005-0000-0000-000092870000}"/>
    <cellStyle name="Normal 3 2 4 11 3" xfId="11100" xr:uid="{00000000-0005-0000-0000-000093870000}"/>
    <cellStyle name="Normal 3 2 4 11 4" xfId="5351" xr:uid="{00000000-0005-0000-0000-000094870000}"/>
    <cellStyle name="Normal 3 2 4 12" xfId="1205" xr:uid="{00000000-0005-0000-0000-000095870000}"/>
    <cellStyle name="Normal 3 2 4 12 2" xfId="8633" xr:uid="{00000000-0005-0000-0000-000096870000}"/>
    <cellStyle name="Normal 3 2 4 12 3" xfId="11101" xr:uid="{00000000-0005-0000-0000-000097870000}"/>
    <cellStyle name="Normal 3 2 4 12 4" xfId="5402" xr:uid="{00000000-0005-0000-0000-000098870000}"/>
    <cellStyle name="Normal 3 2 4 13" xfId="1379" xr:uid="{00000000-0005-0000-0000-000099870000}"/>
    <cellStyle name="Normal 3 2 4 13 2" xfId="8634" xr:uid="{00000000-0005-0000-0000-00009A870000}"/>
    <cellStyle name="Normal 3 2 4 13 3" xfId="11102" xr:uid="{00000000-0005-0000-0000-00009B870000}"/>
    <cellStyle name="Normal 3 2 4 13 4" xfId="5731" xr:uid="{00000000-0005-0000-0000-00009C870000}"/>
    <cellStyle name="Normal 3 2 4 14" xfId="1553" xr:uid="{00000000-0005-0000-0000-00009D870000}"/>
    <cellStyle name="Normal 3 2 4 14 2" xfId="8635" xr:uid="{00000000-0005-0000-0000-00009E870000}"/>
    <cellStyle name="Normal 3 2 4 14 3" xfId="11103" xr:uid="{00000000-0005-0000-0000-00009F870000}"/>
    <cellStyle name="Normal 3 2 4 14 4" xfId="5905" xr:uid="{00000000-0005-0000-0000-0000A0870000}"/>
    <cellStyle name="Normal 3 2 4 15" xfId="1727" xr:uid="{00000000-0005-0000-0000-0000A1870000}"/>
    <cellStyle name="Normal 3 2 4 15 2" xfId="8636" xr:uid="{00000000-0005-0000-0000-0000A2870000}"/>
    <cellStyle name="Normal 3 2 4 15 3" xfId="11104" xr:uid="{00000000-0005-0000-0000-0000A3870000}"/>
    <cellStyle name="Normal 3 2 4 15 4" xfId="6079" xr:uid="{00000000-0005-0000-0000-0000A4870000}"/>
    <cellStyle name="Normal 3 2 4 16" xfId="1901" xr:uid="{00000000-0005-0000-0000-0000A5870000}"/>
    <cellStyle name="Normal 3 2 4 16 2" xfId="8637" xr:uid="{00000000-0005-0000-0000-0000A6870000}"/>
    <cellStyle name="Normal 3 2 4 16 3" xfId="11105" xr:uid="{00000000-0005-0000-0000-0000A7870000}"/>
    <cellStyle name="Normal 3 2 4 16 4" xfId="6253" xr:uid="{00000000-0005-0000-0000-0000A8870000}"/>
    <cellStyle name="Normal 3 2 4 17" xfId="2075" xr:uid="{00000000-0005-0000-0000-0000A9870000}"/>
    <cellStyle name="Normal 3 2 4 17 2" xfId="8638" xr:uid="{00000000-0005-0000-0000-0000AA870000}"/>
    <cellStyle name="Normal 3 2 4 17 3" xfId="11106" xr:uid="{00000000-0005-0000-0000-0000AB870000}"/>
    <cellStyle name="Normal 3 2 4 17 4" xfId="6427" xr:uid="{00000000-0005-0000-0000-0000AC870000}"/>
    <cellStyle name="Normal 3 2 4 18" xfId="2251" xr:uid="{00000000-0005-0000-0000-0000AD870000}"/>
    <cellStyle name="Normal 3 2 4 18 2" xfId="8639" xr:uid="{00000000-0005-0000-0000-0000AE870000}"/>
    <cellStyle name="Normal 3 2 4 18 3" xfId="11107" xr:uid="{00000000-0005-0000-0000-0000AF870000}"/>
    <cellStyle name="Normal 3 2 4 18 4" xfId="6605" xr:uid="{00000000-0005-0000-0000-0000B0870000}"/>
    <cellStyle name="Normal 3 2 4 19" xfId="2425" xr:uid="{00000000-0005-0000-0000-0000B1870000}"/>
    <cellStyle name="Normal 3 2 4 19 2" xfId="8640" xr:uid="{00000000-0005-0000-0000-0000B2870000}"/>
    <cellStyle name="Normal 3 2 4 19 3" xfId="11108" xr:uid="{00000000-0005-0000-0000-0000B3870000}"/>
    <cellStyle name="Normal 3 2 4 19 4" xfId="6779" xr:uid="{00000000-0005-0000-0000-0000B4870000}"/>
    <cellStyle name="Normal 3 2 4 2" xfId="103" xr:uid="{00000000-0005-0000-0000-0000B5870000}"/>
    <cellStyle name="Normal 3 2 4 2 10" xfId="1206" xr:uid="{00000000-0005-0000-0000-0000B6870000}"/>
    <cellStyle name="Normal 3 2 4 2 10 2" xfId="8642" xr:uid="{00000000-0005-0000-0000-0000B7870000}"/>
    <cellStyle name="Normal 3 2 4 2 10 3" xfId="11110" xr:uid="{00000000-0005-0000-0000-0000B8870000}"/>
    <cellStyle name="Normal 3 2 4 2 10 4" xfId="5413" xr:uid="{00000000-0005-0000-0000-0000B9870000}"/>
    <cellStyle name="Normal 3 2 4 2 11" xfId="1380" xr:uid="{00000000-0005-0000-0000-0000BA870000}"/>
    <cellStyle name="Normal 3 2 4 2 11 2" xfId="8643" xr:uid="{00000000-0005-0000-0000-0000BB870000}"/>
    <cellStyle name="Normal 3 2 4 2 11 3" xfId="11111" xr:uid="{00000000-0005-0000-0000-0000BC870000}"/>
    <cellStyle name="Normal 3 2 4 2 11 4" xfId="5732" xr:uid="{00000000-0005-0000-0000-0000BD870000}"/>
    <cellStyle name="Normal 3 2 4 2 12" xfId="1554" xr:uid="{00000000-0005-0000-0000-0000BE870000}"/>
    <cellStyle name="Normal 3 2 4 2 12 2" xfId="8644" xr:uid="{00000000-0005-0000-0000-0000BF870000}"/>
    <cellStyle name="Normal 3 2 4 2 12 3" xfId="11112" xr:uid="{00000000-0005-0000-0000-0000C0870000}"/>
    <cellStyle name="Normal 3 2 4 2 12 4" xfId="5906" xr:uid="{00000000-0005-0000-0000-0000C1870000}"/>
    <cellStyle name="Normal 3 2 4 2 13" xfId="1728" xr:uid="{00000000-0005-0000-0000-0000C2870000}"/>
    <cellStyle name="Normal 3 2 4 2 13 2" xfId="8645" xr:uid="{00000000-0005-0000-0000-0000C3870000}"/>
    <cellStyle name="Normal 3 2 4 2 13 3" xfId="11113" xr:uid="{00000000-0005-0000-0000-0000C4870000}"/>
    <cellStyle name="Normal 3 2 4 2 13 4" xfId="6080" xr:uid="{00000000-0005-0000-0000-0000C5870000}"/>
    <cellStyle name="Normal 3 2 4 2 14" xfId="1902" xr:uid="{00000000-0005-0000-0000-0000C6870000}"/>
    <cellStyle name="Normal 3 2 4 2 14 2" xfId="8646" xr:uid="{00000000-0005-0000-0000-0000C7870000}"/>
    <cellStyle name="Normal 3 2 4 2 14 3" xfId="11114" xr:uid="{00000000-0005-0000-0000-0000C8870000}"/>
    <cellStyle name="Normal 3 2 4 2 14 4" xfId="6254" xr:uid="{00000000-0005-0000-0000-0000C9870000}"/>
    <cellStyle name="Normal 3 2 4 2 15" xfId="2076" xr:uid="{00000000-0005-0000-0000-0000CA870000}"/>
    <cellStyle name="Normal 3 2 4 2 15 2" xfId="8647" xr:uid="{00000000-0005-0000-0000-0000CB870000}"/>
    <cellStyle name="Normal 3 2 4 2 15 3" xfId="11115" xr:uid="{00000000-0005-0000-0000-0000CC870000}"/>
    <cellStyle name="Normal 3 2 4 2 15 4" xfId="6428" xr:uid="{00000000-0005-0000-0000-0000CD870000}"/>
    <cellStyle name="Normal 3 2 4 2 16" xfId="2252" xr:uid="{00000000-0005-0000-0000-0000CE870000}"/>
    <cellStyle name="Normal 3 2 4 2 16 2" xfId="8648" xr:uid="{00000000-0005-0000-0000-0000CF870000}"/>
    <cellStyle name="Normal 3 2 4 2 16 3" xfId="11116" xr:uid="{00000000-0005-0000-0000-0000D0870000}"/>
    <cellStyle name="Normal 3 2 4 2 16 4" xfId="6606" xr:uid="{00000000-0005-0000-0000-0000D1870000}"/>
    <cellStyle name="Normal 3 2 4 2 17" xfId="2426" xr:uid="{00000000-0005-0000-0000-0000D2870000}"/>
    <cellStyle name="Normal 3 2 4 2 17 2" xfId="8649" xr:uid="{00000000-0005-0000-0000-0000D3870000}"/>
    <cellStyle name="Normal 3 2 4 2 17 3" xfId="11117" xr:uid="{00000000-0005-0000-0000-0000D4870000}"/>
    <cellStyle name="Normal 3 2 4 2 17 4" xfId="6780" xr:uid="{00000000-0005-0000-0000-0000D5870000}"/>
    <cellStyle name="Normal 3 2 4 2 18" xfId="2598" xr:uid="{00000000-0005-0000-0000-0000D6870000}"/>
    <cellStyle name="Normal 3 2 4 2 18 2" xfId="8641" xr:uid="{00000000-0005-0000-0000-0000D7870000}"/>
    <cellStyle name="Normal 3 2 4 2 19" xfId="2768" xr:uid="{00000000-0005-0000-0000-0000D8870000}"/>
    <cellStyle name="Normal 3 2 4 2 19 2" xfId="11109" xr:uid="{00000000-0005-0000-0000-0000D9870000}"/>
    <cellStyle name="Normal 3 2 4 2 2" xfId="126" xr:uid="{00000000-0005-0000-0000-0000DA870000}"/>
    <cellStyle name="Normal 3 2 4 2 2 10" xfId="1381" xr:uid="{00000000-0005-0000-0000-0000DB870000}"/>
    <cellStyle name="Normal 3 2 4 2 2 10 2" xfId="8651" xr:uid="{00000000-0005-0000-0000-0000DC870000}"/>
    <cellStyle name="Normal 3 2 4 2 2 10 3" xfId="11119" xr:uid="{00000000-0005-0000-0000-0000DD870000}"/>
    <cellStyle name="Normal 3 2 4 2 2 10 4" xfId="5733" xr:uid="{00000000-0005-0000-0000-0000DE870000}"/>
    <cellStyle name="Normal 3 2 4 2 2 11" xfId="1555" xr:uid="{00000000-0005-0000-0000-0000DF870000}"/>
    <cellStyle name="Normal 3 2 4 2 2 11 2" xfId="8652" xr:uid="{00000000-0005-0000-0000-0000E0870000}"/>
    <cellStyle name="Normal 3 2 4 2 2 11 3" xfId="11120" xr:uid="{00000000-0005-0000-0000-0000E1870000}"/>
    <cellStyle name="Normal 3 2 4 2 2 11 4" xfId="5907" xr:uid="{00000000-0005-0000-0000-0000E2870000}"/>
    <cellStyle name="Normal 3 2 4 2 2 12" xfId="1729" xr:uid="{00000000-0005-0000-0000-0000E3870000}"/>
    <cellStyle name="Normal 3 2 4 2 2 12 2" xfId="8653" xr:uid="{00000000-0005-0000-0000-0000E4870000}"/>
    <cellStyle name="Normal 3 2 4 2 2 12 3" xfId="11121" xr:uid="{00000000-0005-0000-0000-0000E5870000}"/>
    <cellStyle name="Normal 3 2 4 2 2 12 4" xfId="6081" xr:uid="{00000000-0005-0000-0000-0000E6870000}"/>
    <cellStyle name="Normal 3 2 4 2 2 13" xfId="1903" xr:uid="{00000000-0005-0000-0000-0000E7870000}"/>
    <cellStyle name="Normal 3 2 4 2 2 13 2" xfId="8654" xr:uid="{00000000-0005-0000-0000-0000E8870000}"/>
    <cellStyle name="Normal 3 2 4 2 2 13 3" xfId="11122" xr:uid="{00000000-0005-0000-0000-0000E9870000}"/>
    <cellStyle name="Normal 3 2 4 2 2 13 4" xfId="6255" xr:uid="{00000000-0005-0000-0000-0000EA870000}"/>
    <cellStyle name="Normal 3 2 4 2 2 14" xfId="2077" xr:uid="{00000000-0005-0000-0000-0000EB870000}"/>
    <cellStyle name="Normal 3 2 4 2 2 14 2" xfId="8655" xr:uid="{00000000-0005-0000-0000-0000EC870000}"/>
    <cellStyle name="Normal 3 2 4 2 2 14 3" xfId="11123" xr:uid="{00000000-0005-0000-0000-0000ED870000}"/>
    <cellStyle name="Normal 3 2 4 2 2 14 4" xfId="6429" xr:uid="{00000000-0005-0000-0000-0000EE870000}"/>
    <cellStyle name="Normal 3 2 4 2 2 15" xfId="2253" xr:uid="{00000000-0005-0000-0000-0000EF870000}"/>
    <cellStyle name="Normal 3 2 4 2 2 15 2" xfId="8656" xr:uid="{00000000-0005-0000-0000-0000F0870000}"/>
    <cellStyle name="Normal 3 2 4 2 2 15 3" xfId="11124" xr:uid="{00000000-0005-0000-0000-0000F1870000}"/>
    <cellStyle name="Normal 3 2 4 2 2 15 4" xfId="6607" xr:uid="{00000000-0005-0000-0000-0000F2870000}"/>
    <cellStyle name="Normal 3 2 4 2 2 16" xfId="2427" xr:uid="{00000000-0005-0000-0000-0000F3870000}"/>
    <cellStyle name="Normal 3 2 4 2 2 16 2" xfId="8657" xr:uid="{00000000-0005-0000-0000-0000F4870000}"/>
    <cellStyle name="Normal 3 2 4 2 2 16 3" xfId="11125" xr:uid="{00000000-0005-0000-0000-0000F5870000}"/>
    <cellStyle name="Normal 3 2 4 2 2 16 4" xfId="6781" xr:uid="{00000000-0005-0000-0000-0000F6870000}"/>
    <cellStyle name="Normal 3 2 4 2 2 17" xfId="2599" xr:uid="{00000000-0005-0000-0000-0000F7870000}"/>
    <cellStyle name="Normal 3 2 4 2 2 17 2" xfId="8650" xr:uid="{00000000-0005-0000-0000-0000F8870000}"/>
    <cellStyle name="Normal 3 2 4 2 2 18" xfId="2769" xr:uid="{00000000-0005-0000-0000-0000F9870000}"/>
    <cellStyle name="Normal 3 2 4 2 2 18 2" xfId="11118" xr:uid="{00000000-0005-0000-0000-0000FA870000}"/>
    <cellStyle name="Normal 3 2 4 2 2 19" xfId="2939" xr:uid="{00000000-0005-0000-0000-0000FB870000}"/>
    <cellStyle name="Normal 3 2 4 2 2 19 2" xfId="11893" xr:uid="{00000000-0005-0000-0000-0000FC870000}"/>
    <cellStyle name="Normal 3 2 4 2 2 2" xfId="316" xr:uid="{00000000-0005-0000-0000-0000FD870000}"/>
    <cellStyle name="Normal 3 2 4 2 2 2 10" xfId="1730" xr:uid="{00000000-0005-0000-0000-0000FE870000}"/>
    <cellStyle name="Normal 3 2 4 2 2 2 10 2" xfId="8659" xr:uid="{00000000-0005-0000-0000-0000FF870000}"/>
    <cellStyle name="Normal 3 2 4 2 2 2 10 3" xfId="11127" xr:uid="{00000000-0005-0000-0000-000000880000}"/>
    <cellStyle name="Normal 3 2 4 2 2 2 10 4" xfId="5908" xr:uid="{00000000-0005-0000-0000-000001880000}"/>
    <cellStyle name="Normal 3 2 4 2 2 2 11" xfId="1904" xr:uid="{00000000-0005-0000-0000-000002880000}"/>
    <cellStyle name="Normal 3 2 4 2 2 2 11 2" xfId="8660" xr:uid="{00000000-0005-0000-0000-000003880000}"/>
    <cellStyle name="Normal 3 2 4 2 2 2 11 3" xfId="11128" xr:uid="{00000000-0005-0000-0000-000004880000}"/>
    <cellStyle name="Normal 3 2 4 2 2 2 11 4" xfId="6082" xr:uid="{00000000-0005-0000-0000-000005880000}"/>
    <cellStyle name="Normal 3 2 4 2 2 2 12" xfId="2078" xr:uid="{00000000-0005-0000-0000-000006880000}"/>
    <cellStyle name="Normal 3 2 4 2 2 2 12 2" xfId="8661" xr:uid="{00000000-0005-0000-0000-000007880000}"/>
    <cellStyle name="Normal 3 2 4 2 2 2 12 3" xfId="11129" xr:uid="{00000000-0005-0000-0000-000008880000}"/>
    <cellStyle name="Normal 3 2 4 2 2 2 12 4" xfId="6256" xr:uid="{00000000-0005-0000-0000-000009880000}"/>
    <cellStyle name="Normal 3 2 4 2 2 2 13" xfId="2254" xr:uid="{00000000-0005-0000-0000-00000A880000}"/>
    <cellStyle name="Normal 3 2 4 2 2 2 13 2" xfId="8662" xr:uid="{00000000-0005-0000-0000-00000B880000}"/>
    <cellStyle name="Normal 3 2 4 2 2 2 13 3" xfId="11130" xr:uid="{00000000-0005-0000-0000-00000C880000}"/>
    <cellStyle name="Normal 3 2 4 2 2 2 13 4" xfId="6430" xr:uid="{00000000-0005-0000-0000-00000D880000}"/>
    <cellStyle name="Normal 3 2 4 2 2 2 14" xfId="2428" xr:uid="{00000000-0005-0000-0000-00000E880000}"/>
    <cellStyle name="Normal 3 2 4 2 2 2 14 2" xfId="8663" xr:uid="{00000000-0005-0000-0000-00000F880000}"/>
    <cellStyle name="Normal 3 2 4 2 2 2 14 3" xfId="11131" xr:uid="{00000000-0005-0000-0000-000010880000}"/>
    <cellStyle name="Normal 3 2 4 2 2 2 14 4" xfId="6608" xr:uid="{00000000-0005-0000-0000-000011880000}"/>
    <cellStyle name="Normal 3 2 4 2 2 2 15" xfId="2600" xr:uid="{00000000-0005-0000-0000-000012880000}"/>
    <cellStyle name="Normal 3 2 4 2 2 2 15 2" xfId="8664" xr:uid="{00000000-0005-0000-0000-000013880000}"/>
    <cellStyle name="Normal 3 2 4 2 2 2 15 3" xfId="11132" xr:uid="{00000000-0005-0000-0000-000014880000}"/>
    <cellStyle name="Normal 3 2 4 2 2 2 15 4" xfId="6782" xr:uid="{00000000-0005-0000-0000-000015880000}"/>
    <cellStyle name="Normal 3 2 4 2 2 2 16" xfId="2770" xr:uid="{00000000-0005-0000-0000-000016880000}"/>
    <cellStyle name="Normal 3 2 4 2 2 2 16 2" xfId="8658" xr:uid="{00000000-0005-0000-0000-000017880000}"/>
    <cellStyle name="Normal 3 2 4 2 2 2 17" xfId="2940" xr:uid="{00000000-0005-0000-0000-000018880000}"/>
    <cellStyle name="Normal 3 2 4 2 2 2 17 2" xfId="11126" xr:uid="{00000000-0005-0000-0000-000019880000}"/>
    <cellStyle name="Normal 3 2 4 2 2 2 18" xfId="3111" xr:uid="{00000000-0005-0000-0000-00001A880000}"/>
    <cellStyle name="Normal 3 2 4 2 2 2 18 2" xfId="11894" xr:uid="{00000000-0005-0000-0000-00001B880000}"/>
    <cellStyle name="Normal 3 2 4 2 2 2 19" xfId="3319" xr:uid="{00000000-0005-0000-0000-00001C880000}"/>
    <cellStyle name="Normal 3 2 4 2 2 2 2" xfId="317" xr:uid="{00000000-0005-0000-0000-00001D880000}"/>
    <cellStyle name="Normal 3 2 4 2 2 2 2 10" xfId="1905" xr:uid="{00000000-0005-0000-0000-00001E880000}"/>
    <cellStyle name="Normal 3 2 4 2 2 2 2 10 2" xfId="8666" xr:uid="{00000000-0005-0000-0000-00001F880000}"/>
    <cellStyle name="Normal 3 2 4 2 2 2 2 10 3" xfId="11134" xr:uid="{00000000-0005-0000-0000-000020880000}"/>
    <cellStyle name="Normal 3 2 4 2 2 2 2 10 4" xfId="6083" xr:uid="{00000000-0005-0000-0000-000021880000}"/>
    <cellStyle name="Normal 3 2 4 2 2 2 2 11" xfId="2079" xr:uid="{00000000-0005-0000-0000-000022880000}"/>
    <cellStyle name="Normal 3 2 4 2 2 2 2 11 2" xfId="8667" xr:uid="{00000000-0005-0000-0000-000023880000}"/>
    <cellStyle name="Normal 3 2 4 2 2 2 2 11 3" xfId="11135" xr:uid="{00000000-0005-0000-0000-000024880000}"/>
    <cellStyle name="Normal 3 2 4 2 2 2 2 11 4" xfId="6257" xr:uid="{00000000-0005-0000-0000-000025880000}"/>
    <cellStyle name="Normal 3 2 4 2 2 2 2 12" xfId="2255" xr:uid="{00000000-0005-0000-0000-000026880000}"/>
    <cellStyle name="Normal 3 2 4 2 2 2 2 12 2" xfId="8668" xr:uid="{00000000-0005-0000-0000-000027880000}"/>
    <cellStyle name="Normal 3 2 4 2 2 2 2 12 3" xfId="11136" xr:uid="{00000000-0005-0000-0000-000028880000}"/>
    <cellStyle name="Normal 3 2 4 2 2 2 2 12 4" xfId="6431" xr:uid="{00000000-0005-0000-0000-000029880000}"/>
    <cellStyle name="Normal 3 2 4 2 2 2 2 13" xfId="2429" xr:uid="{00000000-0005-0000-0000-00002A880000}"/>
    <cellStyle name="Normal 3 2 4 2 2 2 2 13 2" xfId="8669" xr:uid="{00000000-0005-0000-0000-00002B880000}"/>
    <cellStyle name="Normal 3 2 4 2 2 2 2 13 3" xfId="11137" xr:uid="{00000000-0005-0000-0000-00002C880000}"/>
    <cellStyle name="Normal 3 2 4 2 2 2 2 13 4" xfId="6609" xr:uid="{00000000-0005-0000-0000-00002D880000}"/>
    <cellStyle name="Normal 3 2 4 2 2 2 2 14" xfId="2601" xr:uid="{00000000-0005-0000-0000-00002E880000}"/>
    <cellStyle name="Normal 3 2 4 2 2 2 2 14 2" xfId="8670" xr:uid="{00000000-0005-0000-0000-00002F880000}"/>
    <cellStyle name="Normal 3 2 4 2 2 2 2 14 3" xfId="11138" xr:uid="{00000000-0005-0000-0000-000030880000}"/>
    <cellStyle name="Normal 3 2 4 2 2 2 2 14 4" xfId="6783" xr:uid="{00000000-0005-0000-0000-000031880000}"/>
    <cellStyle name="Normal 3 2 4 2 2 2 2 15" xfId="2771" xr:uid="{00000000-0005-0000-0000-000032880000}"/>
    <cellStyle name="Normal 3 2 4 2 2 2 2 15 2" xfId="8665" xr:uid="{00000000-0005-0000-0000-000033880000}"/>
    <cellStyle name="Normal 3 2 4 2 2 2 2 16" xfId="2941" xr:uid="{00000000-0005-0000-0000-000034880000}"/>
    <cellStyle name="Normal 3 2 4 2 2 2 2 16 2" xfId="11133" xr:uid="{00000000-0005-0000-0000-000035880000}"/>
    <cellStyle name="Normal 3 2 4 2 2 2 2 17" xfId="3112" xr:uid="{00000000-0005-0000-0000-000036880000}"/>
    <cellStyle name="Normal 3 2 4 2 2 2 2 17 2" xfId="11895" xr:uid="{00000000-0005-0000-0000-000037880000}"/>
    <cellStyle name="Normal 3 2 4 2 2 2 2 18" xfId="3320" xr:uid="{00000000-0005-0000-0000-000038880000}"/>
    <cellStyle name="Normal 3 2 4 2 2 2 2 19" xfId="4189" xr:uid="{00000000-0005-0000-0000-000039880000}"/>
    <cellStyle name="Normal 3 2 4 2 2 2 2 2" xfId="510" xr:uid="{00000000-0005-0000-0000-00003A880000}"/>
    <cellStyle name="Normal 3 2 4 2 2 2 2 2 2" xfId="3494" xr:uid="{00000000-0005-0000-0000-00003B880000}"/>
    <cellStyle name="Normal 3 2 4 2 2 2 2 2 2 2" xfId="8671" xr:uid="{00000000-0005-0000-0000-00003C880000}"/>
    <cellStyle name="Normal 3 2 4 2 2 2 2 2 3" xfId="11139" xr:uid="{00000000-0005-0000-0000-00003D880000}"/>
    <cellStyle name="Normal 3 2 4 2 2 2 2 2 4" xfId="4616" xr:uid="{00000000-0005-0000-0000-00003E880000}"/>
    <cellStyle name="Normal 3 2 4 2 2 2 2 20" xfId="4361" xr:uid="{00000000-0005-0000-0000-00003F880000}"/>
    <cellStyle name="Normal 3 2 4 2 2 2 2 3" xfId="684" xr:uid="{00000000-0005-0000-0000-000040880000}"/>
    <cellStyle name="Normal 3 2 4 2 2 2 2 3 2" xfId="3668" xr:uid="{00000000-0005-0000-0000-000041880000}"/>
    <cellStyle name="Normal 3 2 4 2 2 2 2 3 2 2" xfId="8672" xr:uid="{00000000-0005-0000-0000-000042880000}"/>
    <cellStyle name="Normal 3 2 4 2 2 2 2 3 3" xfId="11140" xr:uid="{00000000-0005-0000-0000-000043880000}"/>
    <cellStyle name="Normal 3 2 4 2 2 2 2 3 4" xfId="4833" xr:uid="{00000000-0005-0000-0000-000044880000}"/>
    <cellStyle name="Normal 3 2 4 2 2 2 2 4" xfId="858" xr:uid="{00000000-0005-0000-0000-000045880000}"/>
    <cellStyle name="Normal 3 2 4 2 2 2 2 4 2" xfId="3842" xr:uid="{00000000-0005-0000-0000-000046880000}"/>
    <cellStyle name="Normal 3 2 4 2 2 2 2 4 2 2" xfId="8673" xr:uid="{00000000-0005-0000-0000-000047880000}"/>
    <cellStyle name="Normal 3 2 4 2 2 2 2 4 3" xfId="11141" xr:uid="{00000000-0005-0000-0000-000048880000}"/>
    <cellStyle name="Normal 3 2 4 2 2 2 2 4 4" xfId="5007" xr:uid="{00000000-0005-0000-0000-000049880000}"/>
    <cellStyle name="Normal 3 2 4 2 2 2 2 5" xfId="1033" xr:uid="{00000000-0005-0000-0000-00004A880000}"/>
    <cellStyle name="Normal 3 2 4 2 2 2 2 5 2" xfId="4017" xr:uid="{00000000-0005-0000-0000-00004B880000}"/>
    <cellStyle name="Normal 3 2 4 2 2 2 2 5 2 2" xfId="8674" xr:uid="{00000000-0005-0000-0000-00004C880000}"/>
    <cellStyle name="Normal 3 2 4 2 2 2 2 5 3" xfId="11142" xr:uid="{00000000-0005-0000-0000-00004D880000}"/>
    <cellStyle name="Normal 3 2 4 2 2 2 2 5 4" xfId="5181" xr:uid="{00000000-0005-0000-0000-00004E880000}"/>
    <cellStyle name="Normal 3 2 4 2 2 2 2 6" xfId="1209" xr:uid="{00000000-0005-0000-0000-00004F880000}"/>
    <cellStyle name="Normal 3 2 4 2 2 2 2 6 2" xfId="8675" xr:uid="{00000000-0005-0000-0000-000050880000}"/>
    <cellStyle name="Normal 3 2 4 2 2 2 2 6 3" xfId="11143" xr:uid="{00000000-0005-0000-0000-000051880000}"/>
    <cellStyle name="Normal 3 2 4 2 2 2 2 6 4" xfId="5355" xr:uid="{00000000-0005-0000-0000-000052880000}"/>
    <cellStyle name="Normal 3 2 4 2 2 2 2 7" xfId="1383" xr:uid="{00000000-0005-0000-0000-000053880000}"/>
    <cellStyle name="Normal 3 2 4 2 2 2 2 7 2" xfId="8676" xr:uid="{00000000-0005-0000-0000-000054880000}"/>
    <cellStyle name="Normal 3 2 4 2 2 2 2 7 3" xfId="11144" xr:uid="{00000000-0005-0000-0000-000055880000}"/>
    <cellStyle name="Normal 3 2 4 2 2 2 2 7 4" xfId="5561" xr:uid="{00000000-0005-0000-0000-000056880000}"/>
    <cellStyle name="Normal 3 2 4 2 2 2 2 8" xfId="1557" xr:uid="{00000000-0005-0000-0000-000057880000}"/>
    <cellStyle name="Normal 3 2 4 2 2 2 2 8 2" xfId="8677" xr:uid="{00000000-0005-0000-0000-000058880000}"/>
    <cellStyle name="Normal 3 2 4 2 2 2 2 8 3" xfId="11145" xr:uid="{00000000-0005-0000-0000-000059880000}"/>
    <cellStyle name="Normal 3 2 4 2 2 2 2 8 4" xfId="5735" xr:uid="{00000000-0005-0000-0000-00005A880000}"/>
    <cellStyle name="Normal 3 2 4 2 2 2 2 9" xfId="1731" xr:uid="{00000000-0005-0000-0000-00005B880000}"/>
    <cellStyle name="Normal 3 2 4 2 2 2 2 9 2" xfId="8678" xr:uid="{00000000-0005-0000-0000-00005C880000}"/>
    <cellStyle name="Normal 3 2 4 2 2 2 2 9 3" xfId="11146" xr:uid="{00000000-0005-0000-0000-00005D880000}"/>
    <cellStyle name="Normal 3 2 4 2 2 2 2 9 4" xfId="5909" xr:uid="{00000000-0005-0000-0000-00005E880000}"/>
    <cellStyle name="Normal 3 2 4 2 2 2 20" xfId="4188" xr:uid="{00000000-0005-0000-0000-00005F880000}"/>
    <cellStyle name="Normal 3 2 4 2 2 2 21" xfId="4360" xr:uid="{00000000-0005-0000-0000-000060880000}"/>
    <cellStyle name="Normal 3 2 4 2 2 2 3" xfId="509" xr:uid="{00000000-0005-0000-0000-000061880000}"/>
    <cellStyle name="Normal 3 2 4 2 2 2 3 2" xfId="3493" xr:uid="{00000000-0005-0000-0000-000062880000}"/>
    <cellStyle name="Normal 3 2 4 2 2 2 3 2 2" xfId="8679" xr:uid="{00000000-0005-0000-0000-000063880000}"/>
    <cellStyle name="Normal 3 2 4 2 2 2 3 3" xfId="11147" xr:uid="{00000000-0005-0000-0000-000064880000}"/>
    <cellStyle name="Normal 3 2 4 2 2 2 3 4" xfId="4615" xr:uid="{00000000-0005-0000-0000-000065880000}"/>
    <cellStyle name="Normal 3 2 4 2 2 2 4" xfId="683" xr:uid="{00000000-0005-0000-0000-000066880000}"/>
    <cellStyle name="Normal 3 2 4 2 2 2 4 2" xfId="3667" xr:uid="{00000000-0005-0000-0000-000067880000}"/>
    <cellStyle name="Normal 3 2 4 2 2 2 4 2 2" xfId="8680" xr:uid="{00000000-0005-0000-0000-000068880000}"/>
    <cellStyle name="Normal 3 2 4 2 2 2 4 3" xfId="11148" xr:uid="{00000000-0005-0000-0000-000069880000}"/>
    <cellStyle name="Normal 3 2 4 2 2 2 4 4" xfId="4832" xr:uid="{00000000-0005-0000-0000-00006A880000}"/>
    <cellStyle name="Normal 3 2 4 2 2 2 5" xfId="857" xr:uid="{00000000-0005-0000-0000-00006B880000}"/>
    <cellStyle name="Normal 3 2 4 2 2 2 5 2" xfId="3841" xr:uid="{00000000-0005-0000-0000-00006C880000}"/>
    <cellStyle name="Normal 3 2 4 2 2 2 5 2 2" xfId="8681" xr:uid="{00000000-0005-0000-0000-00006D880000}"/>
    <cellStyle name="Normal 3 2 4 2 2 2 5 3" xfId="11149" xr:uid="{00000000-0005-0000-0000-00006E880000}"/>
    <cellStyle name="Normal 3 2 4 2 2 2 5 4" xfId="5006" xr:uid="{00000000-0005-0000-0000-00006F880000}"/>
    <cellStyle name="Normal 3 2 4 2 2 2 6" xfId="1032" xr:uid="{00000000-0005-0000-0000-000070880000}"/>
    <cellStyle name="Normal 3 2 4 2 2 2 6 2" xfId="4016" xr:uid="{00000000-0005-0000-0000-000071880000}"/>
    <cellStyle name="Normal 3 2 4 2 2 2 6 2 2" xfId="8682" xr:uid="{00000000-0005-0000-0000-000072880000}"/>
    <cellStyle name="Normal 3 2 4 2 2 2 6 3" xfId="11150" xr:uid="{00000000-0005-0000-0000-000073880000}"/>
    <cellStyle name="Normal 3 2 4 2 2 2 6 4" xfId="5180" xr:uid="{00000000-0005-0000-0000-000074880000}"/>
    <cellStyle name="Normal 3 2 4 2 2 2 7" xfId="1208" xr:uid="{00000000-0005-0000-0000-000075880000}"/>
    <cellStyle name="Normal 3 2 4 2 2 2 7 2" xfId="8683" xr:uid="{00000000-0005-0000-0000-000076880000}"/>
    <cellStyle name="Normal 3 2 4 2 2 2 7 3" xfId="11151" xr:uid="{00000000-0005-0000-0000-000077880000}"/>
    <cellStyle name="Normal 3 2 4 2 2 2 7 4" xfId="5354" xr:uid="{00000000-0005-0000-0000-000078880000}"/>
    <cellStyle name="Normal 3 2 4 2 2 2 8" xfId="1382" xr:uid="{00000000-0005-0000-0000-000079880000}"/>
    <cellStyle name="Normal 3 2 4 2 2 2 8 2" xfId="8684" xr:uid="{00000000-0005-0000-0000-00007A880000}"/>
    <cellStyle name="Normal 3 2 4 2 2 2 8 3" xfId="11152" xr:uid="{00000000-0005-0000-0000-00007B880000}"/>
    <cellStyle name="Normal 3 2 4 2 2 2 8 4" xfId="5560" xr:uid="{00000000-0005-0000-0000-00007C880000}"/>
    <cellStyle name="Normal 3 2 4 2 2 2 9" xfId="1556" xr:uid="{00000000-0005-0000-0000-00007D880000}"/>
    <cellStyle name="Normal 3 2 4 2 2 2 9 2" xfId="8685" xr:uid="{00000000-0005-0000-0000-00007E880000}"/>
    <cellStyle name="Normal 3 2 4 2 2 2 9 3" xfId="11153" xr:uid="{00000000-0005-0000-0000-00007F880000}"/>
    <cellStyle name="Normal 3 2 4 2 2 2 9 4" xfId="5734" xr:uid="{00000000-0005-0000-0000-000080880000}"/>
    <cellStyle name="Normal 3 2 4 2 2 20" xfId="3110" xr:uid="{00000000-0005-0000-0000-000081880000}"/>
    <cellStyle name="Normal 3 2 4 2 2 21" xfId="3183" xr:uid="{00000000-0005-0000-0000-000082880000}"/>
    <cellStyle name="Normal 3 2 4 2 2 22" xfId="4187" xr:uid="{00000000-0005-0000-0000-000083880000}"/>
    <cellStyle name="Normal 3 2 4 2 2 23" xfId="4359" xr:uid="{00000000-0005-0000-0000-000084880000}"/>
    <cellStyle name="Normal 3 2 4 2 2 3" xfId="318" xr:uid="{00000000-0005-0000-0000-000085880000}"/>
    <cellStyle name="Normal 3 2 4 2 2 3 10" xfId="1906" xr:uid="{00000000-0005-0000-0000-000086880000}"/>
    <cellStyle name="Normal 3 2 4 2 2 3 10 2" xfId="8687" xr:uid="{00000000-0005-0000-0000-000087880000}"/>
    <cellStyle name="Normal 3 2 4 2 2 3 10 3" xfId="11155" xr:uid="{00000000-0005-0000-0000-000088880000}"/>
    <cellStyle name="Normal 3 2 4 2 2 3 10 4" xfId="6084" xr:uid="{00000000-0005-0000-0000-000089880000}"/>
    <cellStyle name="Normal 3 2 4 2 2 3 11" xfId="2080" xr:uid="{00000000-0005-0000-0000-00008A880000}"/>
    <cellStyle name="Normal 3 2 4 2 2 3 11 2" xfId="8688" xr:uid="{00000000-0005-0000-0000-00008B880000}"/>
    <cellStyle name="Normal 3 2 4 2 2 3 11 3" xfId="11156" xr:uid="{00000000-0005-0000-0000-00008C880000}"/>
    <cellStyle name="Normal 3 2 4 2 2 3 11 4" xfId="6258" xr:uid="{00000000-0005-0000-0000-00008D880000}"/>
    <cellStyle name="Normal 3 2 4 2 2 3 12" xfId="2256" xr:uid="{00000000-0005-0000-0000-00008E880000}"/>
    <cellStyle name="Normal 3 2 4 2 2 3 12 2" xfId="8689" xr:uid="{00000000-0005-0000-0000-00008F880000}"/>
    <cellStyle name="Normal 3 2 4 2 2 3 12 3" xfId="11157" xr:uid="{00000000-0005-0000-0000-000090880000}"/>
    <cellStyle name="Normal 3 2 4 2 2 3 12 4" xfId="6432" xr:uid="{00000000-0005-0000-0000-000091880000}"/>
    <cellStyle name="Normal 3 2 4 2 2 3 13" xfId="2430" xr:uid="{00000000-0005-0000-0000-000092880000}"/>
    <cellStyle name="Normal 3 2 4 2 2 3 13 2" xfId="8690" xr:uid="{00000000-0005-0000-0000-000093880000}"/>
    <cellStyle name="Normal 3 2 4 2 2 3 13 3" xfId="11158" xr:uid="{00000000-0005-0000-0000-000094880000}"/>
    <cellStyle name="Normal 3 2 4 2 2 3 13 4" xfId="6610" xr:uid="{00000000-0005-0000-0000-000095880000}"/>
    <cellStyle name="Normal 3 2 4 2 2 3 14" xfId="2602" xr:uid="{00000000-0005-0000-0000-000096880000}"/>
    <cellStyle name="Normal 3 2 4 2 2 3 14 2" xfId="8691" xr:uid="{00000000-0005-0000-0000-000097880000}"/>
    <cellStyle name="Normal 3 2 4 2 2 3 14 3" xfId="11159" xr:uid="{00000000-0005-0000-0000-000098880000}"/>
    <cellStyle name="Normal 3 2 4 2 2 3 14 4" xfId="6784" xr:uid="{00000000-0005-0000-0000-000099880000}"/>
    <cellStyle name="Normal 3 2 4 2 2 3 15" xfId="2772" xr:uid="{00000000-0005-0000-0000-00009A880000}"/>
    <cellStyle name="Normal 3 2 4 2 2 3 15 2" xfId="8686" xr:uid="{00000000-0005-0000-0000-00009B880000}"/>
    <cellStyle name="Normal 3 2 4 2 2 3 16" xfId="2942" xr:uid="{00000000-0005-0000-0000-00009C880000}"/>
    <cellStyle name="Normal 3 2 4 2 2 3 16 2" xfId="11154" xr:uid="{00000000-0005-0000-0000-00009D880000}"/>
    <cellStyle name="Normal 3 2 4 2 2 3 17" xfId="3113" xr:uid="{00000000-0005-0000-0000-00009E880000}"/>
    <cellStyle name="Normal 3 2 4 2 2 3 17 2" xfId="11896" xr:uid="{00000000-0005-0000-0000-00009F880000}"/>
    <cellStyle name="Normal 3 2 4 2 2 3 18" xfId="3321" xr:uid="{00000000-0005-0000-0000-0000A0880000}"/>
    <cellStyle name="Normal 3 2 4 2 2 3 19" xfId="4190" xr:uid="{00000000-0005-0000-0000-0000A1880000}"/>
    <cellStyle name="Normal 3 2 4 2 2 3 2" xfId="511" xr:uid="{00000000-0005-0000-0000-0000A2880000}"/>
    <cellStyle name="Normal 3 2 4 2 2 3 2 2" xfId="3495" xr:uid="{00000000-0005-0000-0000-0000A3880000}"/>
    <cellStyle name="Normal 3 2 4 2 2 3 2 2 2" xfId="8692" xr:uid="{00000000-0005-0000-0000-0000A4880000}"/>
    <cellStyle name="Normal 3 2 4 2 2 3 2 3" xfId="11160" xr:uid="{00000000-0005-0000-0000-0000A5880000}"/>
    <cellStyle name="Normal 3 2 4 2 2 3 2 4" xfId="4617" xr:uid="{00000000-0005-0000-0000-0000A6880000}"/>
    <cellStyle name="Normal 3 2 4 2 2 3 20" xfId="4362" xr:uid="{00000000-0005-0000-0000-0000A7880000}"/>
    <cellStyle name="Normal 3 2 4 2 2 3 3" xfId="685" xr:uid="{00000000-0005-0000-0000-0000A8880000}"/>
    <cellStyle name="Normal 3 2 4 2 2 3 3 2" xfId="3669" xr:uid="{00000000-0005-0000-0000-0000A9880000}"/>
    <cellStyle name="Normal 3 2 4 2 2 3 3 2 2" xfId="8693" xr:uid="{00000000-0005-0000-0000-0000AA880000}"/>
    <cellStyle name="Normal 3 2 4 2 2 3 3 3" xfId="11161" xr:uid="{00000000-0005-0000-0000-0000AB880000}"/>
    <cellStyle name="Normal 3 2 4 2 2 3 3 4" xfId="4834" xr:uid="{00000000-0005-0000-0000-0000AC880000}"/>
    <cellStyle name="Normal 3 2 4 2 2 3 4" xfId="859" xr:uid="{00000000-0005-0000-0000-0000AD880000}"/>
    <cellStyle name="Normal 3 2 4 2 2 3 4 2" xfId="3843" xr:uid="{00000000-0005-0000-0000-0000AE880000}"/>
    <cellStyle name="Normal 3 2 4 2 2 3 4 2 2" xfId="8694" xr:uid="{00000000-0005-0000-0000-0000AF880000}"/>
    <cellStyle name="Normal 3 2 4 2 2 3 4 3" xfId="11162" xr:uid="{00000000-0005-0000-0000-0000B0880000}"/>
    <cellStyle name="Normal 3 2 4 2 2 3 4 4" xfId="5008" xr:uid="{00000000-0005-0000-0000-0000B1880000}"/>
    <cellStyle name="Normal 3 2 4 2 2 3 5" xfId="1034" xr:uid="{00000000-0005-0000-0000-0000B2880000}"/>
    <cellStyle name="Normal 3 2 4 2 2 3 5 2" xfId="4018" xr:uid="{00000000-0005-0000-0000-0000B3880000}"/>
    <cellStyle name="Normal 3 2 4 2 2 3 5 2 2" xfId="8695" xr:uid="{00000000-0005-0000-0000-0000B4880000}"/>
    <cellStyle name="Normal 3 2 4 2 2 3 5 3" xfId="11163" xr:uid="{00000000-0005-0000-0000-0000B5880000}"/>
    <cellStyle name="Normal 3 2 4 2 2 3 5 4" xfId="5182" xr:uid="{00000000-0005-0000-0000-0000B6880000}"/>
    <cellStyle name="Normal 3 2 4 2 2 3 6" xfId="1210" xr:uid="{00000000-0005-0000-0000-0000B7880000}"/>
    <cellStyle name="Normal 3 2 4 2 2 3 6 2" xfId="8696" xr:uid="{00000000-0005-0000-0000-0000B8880000}"/>
    <cellStyle name="Normal 3 2 4 2 2 3 6 3" xfId="11164" xr:uid="{00000000-0005-0000-0000-0000B9880000}"/>
    <cellStyle name="Normal 3 2 4 2 2 3 6 4" xfId="5356" xr:uid="{00000000-0005-0000-0000-0000BA880000}"/>
    <cellStyle name="Normal 3 2 4 2 2 3 7" xfId="1384" xr:uid="{00000000-0005-0000-0000-0000BB880000}"/>
    <cellStyle name="Normal 3 2 4 2 2 3 7 2" xfId="8697" xr:uid="{00000000-0005-0000-0000-0000BC880000}"/>
    <cellStyle name="Normal 3 2 4 2 2 3 7 3" xfId="11165" xr:uid="{00000000-0005-0000-0000-0000BD880000}"/>
    <cellStyle name="Normal 3 2 4 2 2 3 7 4" xfId="5562" xr:uid="{00000000-0005-0000-0000-0000BE880000}"/>
    <cellStyle name="Normal 3 2 4 2 2 3 8" xfId="1558" xr:uid="{00000000-0005-0000-0000-0000BF880000}"/>
    <cellStyle name="Normal 3 2 4 2 2 3 8 2" xfId="8698" xr:uid="{00000000-0005-0000-0000-0000C0880000}"/>
    <cellStyle name="Normal 3 2 4 2 2 3 8 3" xfId="11166" xr:uid="{00000000-0005-0000-0000-0000C1880000}"/>
    <cellStyle name="Normal 3 2 4 2 2 3 8 4" xfId="5736" xr:uid="{00000000-0005-0000-0000-0000C2880000}"/>
    <cellStyle name="Normal 3 2 4 2 2 3 9" xfId="1732" xr:uid="{00000000-0005-0000-0000-0000C3880000}"/>
    <cellStyle name="Normal 3 2 4 2 2 3 9 2" xfId="8699" xr:uid="{00000000-0005-0000-0000-0000C4880000}"/>
    <cellStyle name="Normal 3 2 4 2 2 3 9 3" xfId="11167" xr:uid="{00000000-0005-0000-0000-0000C5880000}"/>
    <cellStyle name="Normal 3 2 4 2 2 3 9 4" xfId="5910" xr:uid="{00000000-0005-0000-0000-0000C6880000}"/>
    <cellStyle name="Normal 3 2 4 2 2 4" xfId="315" xr:uid="{00000000-0005-0000-0000-0000C7880000}"/>
    <cellStyle name="Normal 3 2 4 2 2 4 2" xfId="3318" xr:uid="{00000000-0005-0000-0000-0000C8880000}"/>
    <cellStyle name="Normal 3 2 4 2 2 4 2 2" xfId="8701" xr:uid="{00000000-0005-0000-0000-0000C9880000}"/>
    <cellStyle name="Normal 3 2 4 2 2 4 2 3" xfId="11169" xr:uid="{00000000-0005-0000-0000-0000CA880000}"/>
    <cellStyle name="Normal 3 2 4 2 2 4 2 4" xfId="5559" xr:uid="{00000000-0005-0000-0000-0000CB880000}"/>
    <cellStyle name="Normal 3 2 4 2 2 4 3" xfId="8700" xr:uid="{00000000-0005-0000-0000-0000CC880000}"/>
    <cellStyle name="Normal 3 2 4 2 2 4 4" xfId="11168" xr:uid="{00000000-0005-0000-0000-0000CD880000}"/>
    <cellStyle name="Normal 3 2 4 2 2 4 5" xfId="4614" xr:uid="{00000000-0005-0000-0000-0000CE880000}"/>
    <cellStyle name="Normal 3 2 4 2 2 5" xfId="508" xr:uid="{00000000-0005-0000-0000-0000CF880000}"/>
    <cellStyle name="Normal 3 2 4 2 2 5 2" xfId="3492" xr:uid="{00000000-0005-0000-0000-0000D0880000}"/>
    <cellStyle name="Normal 3 2 4 2 2 5 2 2" xfId="8702" xr:uid="{00000000-0005-0000-0000-0000D1880000}"/>
    <cellStyle name="Normal 3 2 4 2 2 5 3" xfId="11170" xr:uid="{00000000-0005-0000-0000-0000D2880000}"/>
    <cellStyle name="Normal 3 2 4 2 2 5 4" xfId="4831" xr:uid="{00000000-0005-0000-0000-0000D3880000}"/>
    <cellStyle name="Normal 3 2 4 2 2 6" xfId="682" xr:uid="{00000000-0005-0000-0000-0000D4880000}"/>
    <cellStyle name="Normal 3 2 4 2 2 6 2" xfId="3666" xr:uid="{00000000-0005-0000-0000-0000D5880000}"/>
    <cellStyle name="Normal 3 2 4 2 2 6 2 2" xfId="8703" xr:uid="{00000000-0005-0000-0000-0000D6880000}"/>
    <cellStyle name="Normal 3 2 4 2 2 6 3" xfId="11171" xr:uid="{00000000-0005-0000-0000-0000D7880000}"/>
    <cellStyle name="Normal 3 2 4 2 2 6 4" xfId="5005" xr:uid="{00000000-0005-0000-0000-0000D8880000}"/>
    <cellStyle name="Normal 3 2 4 2 2 7" xfId="856" xr:uid="{00000000-0005-0000-0000-0000D9880000}"/>
    <cellStyle name="Normal 3 2 4 2 2 7 2" xfId="3840" xr:uid="{00000000-0005-0000-0000-0000DA880000}"/>
    <cellStyle name="Normal 3 2 4 2 2 7 2 2" xfId="8704" xr:uid="{00000000-0005-0000-0000-0000DB880000}"/>
    <cellStyle name="Normal 3 2 4 2 2 7 3" xfId="11172" xr:uid="{00000000-0005-0000-0000-0000DC880000}"/>
    <cellStyle name="Normal 3 2 4 2 2 7 4" xfId="5179" xr:uid="{00000000-0005-0000-0000-0000DD880000}"/>
    <cellStyle name="Normal 3 2 4 2 2 8" xfId="1031" xr:uid="{00000000-0005-0000-0000-0000DE880000}"/>
    <cellStyle name="Normal 3 2 4 2 2 8 2" xfId="4015" xr:uid="{00000000-0005-0000-0000-0000DF880000}"/>
    <cellStyle name="Normal 3 2 4 2 2 8 2 2" xfId="8705" xr:uid="{00000000-0005-0000-0000-0000E0880000}"/>
    <cellStyle name="Normal 3 2 4 2 2 8 3" xfId="11173" xr:uid="{00000000-0005-0000-0000-0000E1880000}"/>
    <cellStyle name="Normal 3 2 4 2 2 8 4" xfId="5353" xr:uid="{00000000-0005-0000-0000-0000E2880000}"/>
    <cellStyle name="Normal 3 2 4 2 2 9" xfId="1207" xr:uid="{00000000-0005-0000-0000-0000E3880000}"/>
    <cellStyle name="Normal 3 2 4 2 2 9 2" xfId="8706" xr:uid="{00000000-0005-0000-0000-0000E4880000}"/>
    <cellStyle name="Normal 3 2 4 2 2 9 3" xfId="11174" xr:uid="{00000000-0005-0000-0000-0000E5880000}"/>
    <cellStyle name="Normal 3 2 4 2 2 9 4" xfId="5428" xr:uid="{00000000-0005-0000-0000-0000E6880000}"/>
    <cellStyle name="Normal 3 2 4 2 20" xfId="2938" xr:uid="{00000000-0005-0000-0000-0000E7880000}"/>
    <cellStyle name="Normal 3 2 4 2 20 2" xfId="11892" xr:uid="{00000000-0005-0000-0000-0000E8880000}"/>
    <cellStyle name="Normal 3 2 4 2 21" xfId="3109" xr:uid="{00000000-0005-0000-0000-0000E9880000}"/>
    <cellStyle name="Normal 3 2 4 2 22" xfId="3168" xr:uid="{00000000-0005-0000-0000-0000EA880000}"/>
    <cellStyle name="Normal 3 2 4 2 23" xfId="4186" xr:uid="{00000000-0005-0000-0000-0000EB880000}"/>
    <cellStyle name="Normal 3 2 4 2 24" xfId="4358" xr:uid="{00000000-0005-0000-0000-0000EC880000}"/>
    <cellStyle name="Normal 3 2 4 2 3" xfId="319" xr:uid="{00000000-0005-0000-0000-0000ED880000}"/>
    <cellStyle name="Normal 3 2 4 2 3 10" xfId="1733" xr:uid="{00000000-0005-0000-0000-0000EE880000}"/>
    <cellStyle name="Normal 3 2 4 2 3 10 2" xfId="8708" xr:uid="{00000000-0005-0000-0000-0000EF880000}"/>
    <cellStyle name="Normal 3 2 4 2 3 10 3" xfId="11176" xr:uid="{00000000-0005-0000-0000-0000F0880000}"/>
    <cellStyle name="Normal 3 2 4 2 3 10 4" xfId="5911" xr:uid="{00000000-0005-0000-0000-0000F1880000}"/>
    <cellStyle name="Normal 3 2 4 2 3 11" xfId="1907" xr:uid="{00000000-0005-0000-0000-0000F2880000}"/>
    <cellStyle name="Normal 3 2 4 2 3 11 2" xfId="8709" xr:uid="{00000000-0005-0000-0000-0000F3880000}"/>
    <cellStyle name="Normal 3 2 4 2 3 11 3" xfId="11177" xr:uid="{00000000-0005-0000-0000-0000F4880000}"/>
    <cellStyle name="Normal 3 2 4 2 3 11 4" xfId="6085" xr:uid="{00000000-0005-0000-0000-0000F5880000}"/>
    <cellStyle name="Normal 3 2 4 2 3 12" xfId="2081" xr:uid="{00000000-0005-0000-0000-0000F6880000}"/>
    <cellStyle name="Normal 3 2 4 2 3 12 2" xfId="8710" xr:uid="{00000000-0005-0000-0000-0000F7880000}"/>
    <cellStyle name="Normal 3 2 4 2 3 12 3" xfId="11178" xr:uid="{00000000-0005-0000-0000-0000F8880000}"/>
    <cellStyle name="Normal 3 2 4 2 3 12 4" xfId="6259" xr:uid="{00000000-0005-0000-0000-0000F9880000}"/>
    <cellStyle name="Normal 3 2 4 2 3 13" xfId="2257" xr:uid="{00000000-0005-0000-0000-0000FA880000}"/>
    <cellStyle name="Normal 3 2 4 2 3 13 2" xfId="8711" xr:uid="{00000000-0005-0000-0000-0000FB880000}"/>
    <cellStyle name="Normal 3 2 4 2 3 13 3" xfId="11179" xr:uid="{00000000-0005-0000-0000-0000FC880000}"/>
    <cellStyle name="Normal 3 2 4 2 3 13 4" xfId="6433" xr:uid="{00000000-0005-0000-0000-0000FD880000}"/>
    <cellStyle name="Normal 3 2 4 2 3 14" xfId="2431" xr:uid="{00000000-0005-0000-0000-0000FE880000}"/>
    <cellStyle name="Normal 3 2 4 2 3 14 2" xfId="8712" xr:uid="{00000000-0005-0000-0000-0000FF880000}"/>
    <cellStyle name="Normal 3 2 4 2 3 14 3" xfId="11180" xr:uid="{00000000-0005-0000-0000-000000890000}"/>
    <cellStyle name="Normal 3 2 4 2 3 14 4" xfId="6611" xr:uid="{00000000-0005-0000-0000-000001890000}"/>
    <cellStyle name="Normal 3 2 4 2 3 15" xfId="2603" xr:uid="{00000000-0005-0000-0000-000002890000}"/>
    <cellStyle name="Normal 3 2 4 2 3 15 2" xfId="8713" xr:uid="{00000000-0005-0000-0000-000003890000}"/>
    <cellStyle name="Normal 3 2 4 2 3 15 3" xfId="11181" xr:uid="{00000000-0005-0000-0000-000004890000}"/>
    <cellStyle name="Normal 3 2 4 2 3 15 4" xfId="6785" xr:uid="{00000000-0005-0000-0000-000005890000}"/>
    <cellStyle name="Normal 3 2 4 2 3 16" xfId="2773" xr:uid="{00000000-0005-0000-0000-000006890000}"/>
    <cellStyle name="Normal 3 2 4 2 3 16 2" xfId="8707" xr:uid="{00000000-0005-0000-0000-000007890000}"/>
    <cellStyle name="Normal 3 2 4 2 3 17" xfId="2943" xr:uid="{00000000-0005-0000-0000-000008890000}"/>
    <cellStyle name="Normal 3 2 4 2 3 17 2" xfId="11175" xr:uid="{00000000-0005-0000-0000-000009890000}"/>
    <cellStyle name="Normal 3 2 4 2 3 18" xfId="3114" xr:uid="{00000000-0005-0000-0000-00000A890000}"/>
    <cellStyle name="Normal 3 2 4 2 3 18 2" xfId="11897" xr:uid="{00000000-0005-0000-0000-00000B890000}"/>
    <cellStyle name="Normal 3 2 4 2 3 19" xfId="3322" xr:uid="{00000000-0005-0000-0000-00000C890000}"/>
    <cellStyle name="Normal 3 2 4 2 3 2" xfId="320" xr:uid="{00000000-0005-0000-0000-00000D890000}"/>
    <cellStyle name="Normal 3 2 4 2 3 2 10" xfId="1908" xr:uid="{00000000-0005-0000-0000-00000E890000}"/>
    <cellStyle name="Normal 3 2 4 2 3 2 10 2" xfId="8715" xr:uid="{00000000-0005-0000-0000-00000F890000}"/>
    <cellStyle name="Normal 3 2 4 2 3 2 10 3" xfId="11183" xr:uid="{00000000-0005-0000-0000-000010890000}"/>
    <cellStyle name="Normal 3 2 4 2 3 2 10 4" xfId="6086" xr:uid="{00000000-0005-0000-0000-000011890000}"/>
    <cellStyle name="Normal 3 2 4 2 3 2 11" xfId="2082" xr:uid="{00000000-0005-0000-0000-000012890000}"/>
    <cellStyle name="Normal 3 2 4 2 3 2 11 2" xfId="8716" xr:uid="{00000000-0005-0000-0000-000013890000}"/>
    <cellStyle name="Normal 3 2 4 2 3 2 11 3" xfId="11184" xr:uid="{00000000-0005-0000-0000-000014890000}"/>
    <cellStyle name="Normal 3 2 4 2 3 2 11 4" xfId="6260" xr:uid="{00000000-0005-0000-0000-000015890000}"/>
    <cellStyle name="Normal 3 2 4 2 3 2 12" xfId="2258" xr:uid="{00000000-0005-0000-0000-000016890000}"/>
    <cellStyle name="Normal 3 2 4 2 3 2 12 2" xfId="8717" xr:uid="{00000000-0005-0000-0000-000017890000}"/>
    <cellStyle name="Normal 3 2 4 2 3 2 12 3" xfId="11185" xr:uid="{00000000-0005-0000-0000-000018890000}"/>
    <cellStyle name="Normal 3 2 4 2 3 2 12 4" xfId="6434" xr:uid="{00000000-0005-0000-0000-000019890000}"/>
    <cellStyle name="Normal 3 2 4 2 3 2 13" xfId="2432" xr:uid="{00000000-0005-0000-0000-00001A890000}"/>
    <cellStyle name="Normal 3 2 4 2 3 2 13 2" xfId="8718" xr:uid="{00000000-0005-0000-0000-00001B890000}"/>
    <cellStyle name="Normal 3 2 4 2 3 2 13 3" xfId="11186" xr:uid="{00000000-0005-0000-0000-00001C890000}"/>
    <cellStyle name="Normal 3 2 4 2 3 2 13 4" xfId="6612" xr:uid="{00000000-0005-0000-0000-00001D890000}"/>
    <cellStyle name="Normal 3 2 4 2 3 2 14" xfId="2604" xr:uid="{00000000-0005-0000-0000-00001E890000}"/>
    <cellStyle name="Normal 3 2 4 2 3 2 14 2" xfId="8719" xr:uid="{00000000-0005-0000-0000-00001F890000}"/>
    <cellStyle name="Normal 3 2 4 2 3 2 14 3" xfId="11187" xr:uid="{00000000-0005-0000-0000-000020890000}"/>
    <cellStyle name="Normal 3 2 4 2 3 2 14 4" xfId="6786" xr:uid="{00000000-0005-0000-0000-000021890000}"/>
    <cellStyle name="Normal 3 2 4 2 3 2 15" xfId="2774" xr:uid="{00000000-0005-0000-0000-000022890000}"/>
    <cellStyle name="Normal 3 2 4 2 3 2 15 2" xfId="8714" xr:uid="{00000000-0005-0000-0000-000023890000}"/>
    <cellStyle name="Normal 3 2 4 2 3 2 16" xfId="2944" xr:uid="{00000000-0005-0000-0000-000024890000}"/>
    <cellStyle name="Normal 3 2 4 2 3 2 16 2" xfId="11182" xr:uid="{00000000-0005-0000-0000-000025890000}"/>
    <cellStyle name="Normal 3 2 4 2 3 2 17" xfId="3115" xr:uid="{00000000-0005-0000-0000-000026890000}"/>
    <cellStyle name="Normal 3 2 4 2 3 2 17 2" xfId="11898" xr:uid="{00000000-0005-0000-0000-000027890000}"/>
    <cellStyle name="Normal 3 2 4 2 3 2 18" xfId="3323" xr:uid="{00000000-0005-0000-0000-000028890000}"/>
    <cellStyle name="Normal 3 2 4 2 3 2 19" xfId="4192" xr:uid="{00000000-0005-0000-0000-000029890000}"/>
    <cellStyle name="Normal 3 2 4 2 3 2 2" xfId="513" xr:uid="{00000000-0005-0000-0000-00002A890000}"/>
    <cellStyle name="Normal 3 2 4 2 3 2 2 2" xfId="3497" xr:uid="{00000000-0005-0000-0000-00002B890000}"/>
    <cellStyle name="Normal 3 2 4 2 3 2 2 2 2" xfId="8720" xr:uid="{00000000-0005-0000-0000-00002C890000}"/>
    <cellStyle name="Normal 3 2 4 2 3 2 2 3" xfId="11188" xr:uid="{00000000-0005-0000-0000-00002D890000}"/>
    <cellStyle name="Normal 3 2 4 2 3 2 2 4" xfId="4619" xr:uid="{00000000-0005-0000-0000-00002E890000}"/>
    <cellStyle name="Normal 3 2 4 2 3 2 20" xfId="4364" xr:uid="{00000000-0005-0000-0000-00002F890000}"/>
    <cellStyle name="Normal 3 2 4 2 3 2 3" xfId="687" xr:uid="{00000000-0005-0000-0000-000030890000}"/>
    <cellStyle name="Normal 3 2 4 2 3 2 3 2" xfId="3671" xr:uid="{00000000-0005-0000-0000-000031890000}"/>
    <cellStyle name="Normal 3 2 4 2 3 2 3 2 2" xfId="8721" xr:uid="{00000000-0005-0000-0000-000032890000}"/>
    <cellStyle name="Normal 3 2 4 2 3 2 3 3" xfId="11189" xr:uid="{00000000-0005-0000-0000-000033890000}"/>
    <cellStyle name="Normal 3 2 4 2 3 2 3 4" xfId="4836" xr:uid="{00000000-0005-0000-0000-000034890000}"/>
    <cellStyle name="Normal 3 2 4 2 3 2 4" xfId="861" xr:uid="{00000000-0005-0000-0000-000035890000}"/>
    <cellStyle name="Normal 3 2 4 2 3 2 4 2" xfId="3845" xr:uid="{00000000-0005-0000-0000-000036890000}"/>
    <cellStyle name="Normal 3 2 4 2 3 2 4 2 2" xfId="8722" xr:uid="{00000000-0005-0000-0000-000037890000}"/>
    <cellStyle name="Normal 3 2 4 2 3 2 4 3" xfId="11190" xr:uid="{00000000-0005-0000-0000-000038890000}"/>
    <cellStyle name="Normal 3 2 4 2 3 2 4 4" xfId="5010" xr:uid="{00000000-0005-0000-0000-000039890000}"/>
    <cellStyle name="Normal 3 2 4 2 3 2 5" xfId="1036" xr:uid="{00000000-0005-0000-0000-00003A890000}"/>
    <cellStyle name="Normal 3 2 4 2 3 2 5 2" xfId="4020" xr:uid="{00000000-0005-0000-0000-00003B890000}"/>
    <cellStyle name="Normal 3 2 4 2 3 2 5 2 2" xfId="8723" xr:uid="{00000000-0005-0000-0000-00003C890000}"/>
    <cellStyle name="Normal 3 2 4 2 3 2 5 3" xfId="11191" xr:uid="{00000000-0005-0000-0000-00003D890000}"/>
    <cellStyle name="Normal 3 2 4 2 3 2 5 4" xfId="5184" xr:uid="{00000000-0005-0000-0000-00003E890000}"/>
    <cellStyle name="Normal 3 2 4 2 3 2 6" xfId="1212" xr:uid="{00000000-0005-0000-0000-00003F890000}"/>
    <cellStyle name="Normal 3 2 4 2 3 2 6 2" xfId="8724" xr:uid="{00000000-0005-0000-0000-000040890000}"/>
    <cellStyle name="Normal 3 2 4 2 3 2 6 3" xfId="11192" xr:uid="{00000000-0005-0000-0000-000041890000}"/>
    <cellStyle name="Normal 3 2 4 2 3 2 6 4" xfId="5358" xr:uid="{00000000-0005-0000-0000-000042890000}"/>
    <cellStyle name="Normal 3 2 4 2 3 2 7" xfId="1386" xr:uid="{00000000-0005-0000-0000-000043890000}"/>
    <cellStyle name="Normal 3 2 4 2 3 2 7 2" xfId="8725" xr:uid="{00000000-0005-0000-0000-000044890000}"/>
    <cellStyle name="Normal 3 2 4 2 3 2 7 3" xfId="11193" xr:uid="{00000000-0005-0000-0000-000045890000}"/>
    <cellStyle name="Normal 3 2 4 2 3 2 7 4" xfId="5564" xr:uid="{00000000-0005-0000-0000-000046890000}"/>
    <cellStyle name="Normal 3 2 4 2 3 2 8" xfId="1560" xr:uid="{00000000-0005-0000-0000-000047890000}"/>
    <cellStyle name="Normal 3 2 4 2 3 2 8 2" xfId="8726" xr:uid="{00000000-0005-0000-0000-000048890000}"/>
    <cellStyle name="Normal 3 2 4 2 3 2 8 3" xfId="11194" xr:uid="{00000000-0005-0000-0000-000049890000}"/>
    <cellStyle name="Normal 3 2 4 2 3 2 8 4" xfId="5738" xr:uid="{00000000-0005-0000-0000-00004A890000}"/>
    <cellStyle name="Normal 3 2 4 2 3 2 9" xfId="1734" xr:uid="{00000000-0005-0000-0000-00004B890000}"/>
    <cellStyle name="Normal 3 2 4 2 3 2 9 2" xfId="8727" xr:uid="{00000000-0005-0000-0000-00004C890000}"/>
    <cellStyle name="Normal 3 2 4 2 3 2 9 3" xfId="11195" xr:uid="{00000000-0005-0000-0000-00004D890000}"/>
    <cellStyle name="Normal 3 2 4 2 3 2 9 4" xfId="5912" xr:uid="{00000000-0005-0000-0000-00004E890000}"/>
    <cellStyle name="Normal 3 2 4 2 3 20" xfId="4191" xr:uid="{00000000-0005-0000-0000-00004F890000}"/>
    <cellStyle name="Normal 3 2 4 2 3 21" xfId="4363" xr:uid="{00000000-0005-0000-0000-000050890000}"/>
    <cellStyle name="Normal 3 2 4 2 3 3" xfId="512" xr:uid="{00000000-0005-0000-0000-000051890000}"/>
    <cellStyle name="Normal 3 2 4 2 3 3 2" xfId="3496" xr:uid="{00000000-0005-0000-0000-000052890000}"/>
    <cellStyle name="Normal 3 2 4 2 3 3 2 2" xfId="8728" xr:uid="{00000000-0005-0000-0000-000053890000}"/>
    <cellStyle name="Normal 3 2 4 2 3 3 3" xfId="11196" xr:uid="{00000000-0005-0000-0000-000054890000}"/>
    <cellStyle name="Normal 3 2 4 2 3 3 4" xfId="4618" xr:uid="{00000000-0005-0000-0000-000055890000}"/>
    <cellStyle name="Normal 3 2 4 2 3 4" xfId="686" xr:uid="{00000000-0005-0000-0000-000056890000}"/>
    <cellStyle name="Normal 3 2 4 2 3 4 2" xfId="3670" xr:uid="{00000000-0005-0000-0000-000057890000}"/>
    <cellStyle name="Normal 3 2 4 2 3 4 2 2" xfId="8729" xr:uid="{00000000-0005-0000-0000-000058890000}"/>
    <cellStyle name="Normal 3 2 4 2 3 4 3" xfId="11197" xr:uid="{00000000-0005-0000-0000-000059890000}"/>
    <cellStyle name="Normal 3 2 4 2 3 4 4" xfId="4835" xr:uid="{00000000-0005-0000-0000-00005A890000}"/>
    <cellStyle name="Normal 3 2 4 2 3 5" xfId="860" xr:uid="{00000000-0005-0000-0000-00005B890000}"/>
    <cellStyle name="Normal 3 2 4 2 3 5 2" xfId="3844" xr:uid="{00000000-0005-0000-0000-00005C890000}"/>
    <cellStyle name="Normal 3 2 4 2 3 5 2 2" xfId="8730" xr:uid="{00000000-0005-0000-0000-00005D890000}"/>
    <cellStyle name="Normal 3 2 4 2 3 5 3" xfId="11198" xr:uid="{00000000-0005-0000-0000-00005E890000}"/>
    <cellStyle name="Normal 3 2 4 2 3 5 4" xfId="5009" xr:uid="{00000000-0005-0000-0000-00005F890000}"/>
    <cellStyle name="Normal 3 2 4 2 3 6" xfId="1035" xr:uid="{00000000-0005-0000-0000-000060890000}"/>
    <cellStyle name="Normal 3 2 4 2 3 6 2" xfId="4019" xr:uid="{00000000-0005-0000-0000-000061890000}"/>
    <cellStyle name="Normal 3 2 4 2 3 6 2 2" xfId="8731" xr:uid="{00000000-0005-0000-0000-000062890000}"/>
    <cellStyle name="Normal 3 2 4 2 3 6 3" xfId="11199" xr:uid="{00000000-0005-0000-0000-000063890000}"/>
    <cellStyle name="Normal 3 2 4 2 3 6 4" xfId="5183" xr:uid="{00000000-0005-0000-0000-000064890000}"/>
    <cellStyle name="Normal 3 2 4 2 3 7" xfId="1211" xr:uid="{00000000-0005-0000-0000-000065890000}"/>
    <cellStyle name="Normal 3 2 4 2 3 7 2" xfId="8732" xr:uid="{00000000-0005-0000-0000-000066890000}"/>
    <cellStyle name="Normal 3 2 4 2 3 7 3" xfId="11200" xr:uid="{00000000-0005-0000-0000-000067890000}"/>
    <cellStyle name="Normal 3 2 4 2 3 7 4" xfId="5357" xr:uid="{00000000-0005-0000-0000-000068890000}"/>
    <cellStyle name="Normal 3 2 4 2 3 8" xfId="1385" xr:uid="{00000000-0005-0000-0000-000069890000}"/>
    <cellStyle name="Normal 3 2 4 2 3 8 2" xfId="8733" xr:uid="{00000000-0005-0000-0000-00006A890000}"/>
    <cellStyle name="Normal 3 2 4 2 3 8 3" xfId="11201" xr:uid="{00000000-0005-0000-0000-00006B890000}"/>
    <cellStyle name="Normal 3 2 4 2 3 8 4" xfId="5563" xr:uid="{00000000-0005-0000-0000-00006C890000}"/>
    <cellStyle name="Normal 3 2 4 2 3 9" xfId="1559" xr:uid="{00000000-0005-0000-0000-00006D890000}"/>
    <cellStyle name="Normal 3 2 4 2 3 9 2" xfId="8734" xr:uid="{00000000-0005-0000-0000-00006E890000}"/>
    <cellStyle name="Normal 3 2 4 2 3 9 3" xfId="11202" xr:uid="{00000000-0005-0000-0000-00006F890000}"/>
    <cellStyle name="Normal 3 2 4 2 3 9 4" xfId="5737" xr:uid="{00000000-0005-0000-0000-000070890000}"/>
    <cellStyle name="Normal 3 2 4 2 4" xfId="321" xr:uid="{00000000-0005-0000-0000-000071890000}"/>
    <cellStyle name="Normal 3 2 4 2 4 10" xfId="1909" xr:uid="{00000000-0005-0000-0000-000072890000}"/>
    <cellStyle name="Normal 3 2 4 2 4 10 2" xfId="8736" xr:uid="{00000000-0005-0000-0000-000073890000}"/>
    <cellStyle name="Normal 3 2 4 2 4 10 3" xfId="11204" xr:uid="{00000000-0005-0000-0000-000074890000}"/>
    <cellStyle name="Normal 3 2 4 2 4 10 4" xfId="6087" xr:uid="{00000000-0005-0000-0000-000075890000}"/>
    <cellStyle name="Normal 3 2 4 2 4 11" xfId="2083" xr:uid="{00000000-0005-0000-0000-000076890000}"/>
    <cellStyle name="Normal 3 2 4 2 4 11 2" xfId="8737" xr:uid="{00000000-0005-0000-0000-000077890000}"/>
    <cellStyle name="Normal 3 2 4 2 4 11 3" xfId="11205" xr:uid="{00000000-0005-0000-0000-000078890000}"/>
    <cellStyle name="Normal 3 2 4 2 4 11 4" xfId="6261" xr:uid="{00000000-0005-0000-0000-000079890000}"/>
    <cellStyle name="Normal 3 2 4 2 4 12" xfId="2259" xr:uid="{00000000-0005-0000-0000-00007A890000}"/>
    <cellStyle name="Normal 3 2 4 2 4 12 2" xfId="8738" xr:uid="{00000000-0005-0000-0000-00007B890000}"/>
    <cellStyle name="Normal 3 2 4 2 4 12 3" xfId="11206" xr:uid="{00000000-0005-0000-0000-00007C890000}"/>
    <cellStyle name="Normal 3 2 4 2 4 12 4" xfId="6435" xr:uid="{00000000-0005-0000-0000-00007D890000}"/>
    <cellStyle name="Normal 3 2 4 2 4 13" xfId="2433" xr:uid="{00000000-0005-0000-0000-00007E890000}"/>
    <cellStyle name="Normal 3 2 4 2 4 13 2" xfId="8739" xr:uid="{00000000-0005-0000-0000-00007F890000}"/>
    <cellStyle name="Normal 3 2 4 2 4 13 3" xfId="11207" xr:uid="{00000000-0005-0000-0000-000080890000}"/>
    <cellStyle name="Normal 3 2 4 2 4 13 4" xfId="6613" xr:uid="{00000000-0005-0000-0000-000081890000}"/>
    <cellStyle name="Normal 3 2 4 2 4 14" xfId="2605" xr:uid="{00000000-0005-0000-0000-000082890000}"/>
    <cellStyle name="Normal 3 2 4 2 4 14 2" xfId="8740" xr:uid="{00000000-0005-0000-0000-000083890000}"/>
    <cellStyle name="Normal 3 2 4 2 4 14 3" xfId="11208" xr:uid="{00000000-0005-0000-0000-000084890000}"/>
    <cellStyle name="Normal 3 2 4 2 4 14 4" xfId="6787" xr:uid="{00000000-0005-0000-0000-000085890000}"/>
    <cellStyle name="Normal 3 2 4 2 4 15" xfId="2775" xr:uid="{00000000-0005-0000-0000-000086890000}"/>
    <cellStyle name="Normal 3 2 4 2 4 15 2" xfId="8735" xr:uid="{00000000-0005-0000-0000-000087890000}"/>
    <cellStyle name="Normal 3 2 4 2 4 16" xfId="2945" xr:uid="{00000000-0005-0000-0000-000088890000}"/>
    <cellStyle name="Normal 3 2 4 2 4 16 2" xfId="11203" xr:uid="{00000000-0005-0000-0000-000089890000}"/>
    <cellStyle name="Normal 3 2 4 2 4 17" xfId="3116" xr:uid="{00000000-0005-0000-0000-00008A890000}"/>
    <cellStyle name="Normal 3 2 4 2 4 17 2" xfId="11899" xr:uid="{00000000-0005-0000-0000-00008B890000}"/>
    <cellStyle name="Normal 3 2 4 2 4 18" xfId="3324" xr:uid="{00000000-0005-0000-0000-00008C890000}"/>
    <cellStyle name="Normal 3 2 4 2 4 19" xfId="4193" xr:uid="{00000000-0005-0000-0000-00008D890000}"/>
    <cellStyle name="Normal 3 2 4 2 4 2" xfId="514" xr:uid="{00000000-0005-0000-0000-00008E890000}"/>
    <cellStyle name="Normal 3 2 4 2 4 2 2" xfId="3498" xr:uid="{00000000-0005-0000-0000-00008F890000}"/>
    <cellStyle name="Normal 3 2 4 2 4 2 2 2" xfId="8741" xr:uid="{00000000-0005-0000-0000-000090890000}"/>
    <cellStyle name="Normal 3 2 4 2 4 2 3" xfId="11209" xr:uid="{00000000-0005-0000-0000-000091890000}"/>
    <cellStyle name="Normal 3 2 4 2 4 2 4" xfId="4620" xr:uid="{00000000-0005-0000-0000-000092890000}"/>
    <cellStyle name="Normal 3 2 4 2 4 20" xfId="4365" xr:uid="{00000000-0005-0000-0000-000093890000}"/>
    <cellStyle name="Normal 3 2 4 2 4 3" xfId="688" xr:uid="{00000000-0005-0000-0000-000094890000}"/>
    <cellStyle name="Normal 3 2 4 2 4 3 2" xfId="3672" xr:uid="{00000000-0005-0000-0000-000095890000}"/>
    <cellStyle name="Normal 3 2 4 2 4 3 2 2" xfId="8742" xr:uid="{00000000-0005-0000-0000-000096890000}"/>
    <cellStyle name="Normal 3 2 4 2 4 3 3" xfId="11210" xr:uid="{00000000-0005-0000-0000-000097890000}"/>
    <cellStyle name="Normal 3 2 4 2 4 3 4" xfId="4837" xr:uid="{00000000-0005-0000-0000-000098890000}"/>
    <cellStyle name="Normal 3 2 4 2 4 4" xfId="862" xr:uid="{00000000-0005-0000-0000-000099890000}"/>
    <cellStyle name="Normal 3 2 4 2 4 4 2" xfId="3846" xr:uid="{00000000-0005-0000-0000-00009A890000}"/>
    <cellStyle name="Normal 3 2 4 2 4 4 2 2" xfId="8743" xr:uid="{00000000-0005-0000-0000-00009B890000}"/>
    <cellStyle name="Normal 3 2 4 2 4 4 3" xfId="11211" xr:uid="{00000000-0005-0000-0000-00009C890000}"/>
    <cellStyle name="Normal 3 2 4 2 4 4 4" xfId="5011" xr:uid="{00000000-0005-0000-0000-00009D890000}"/>
    <cellStyle name="Normal 3 2 4 2 4 5" xfId="1037" xr:uid="{00000000-0005-0000-0000-00009E890000}"/>
    <cellStyle name="Normal 3 2 4 2 4 5 2" xfId="4021" xr:uid="{00000000-0005-0000-0000-00009F890000}"/>
    <cellStyle name="Normal 3 2 4 2 4 5 2 2" xfId="8744" xr:uid="{00000000-0005-0000-0000-0000A0890000}"/>
    <cellStyle name="Normal 3 2 4 2 4 5 3" xfId="11212" xr:uid="{00000000-0005-0000-0000-0000A1890000}"/>
    <cellStyle name="Normal 3 2 4 2 4 5 4" xfId="5185" xr:uid="{00000000-0005-0000-0000-0000A2890000}"/>
    <cellStyle name="Normal 3 2 4 2 4 6" xfId="1213" xr:uid="{00000000-0005-0000-0000-0000A3890000}"/>
    <cellStyle name="Normal 3 2 4 2 4 6 2" xfId="8745" xr:uid="{00000000-0005-0000-0000-0000A4890000}"/>
    <cellStyle name="Normal 3 2 4 2 4 6 3" xfId="11213" xr:uid="{00000000-0005-0000-0000-0000A5890000}"/>
    <cellStyle name="Normal 3 2 4 2 4 6 4" xfId="5359" xr:uid="{00000000-0005-0000-0000-0000A6890000}"/>
    <cellStyle name="Normal 3 2 4 2 4 7" xfId="1387" xr:uid="{00000000-0005-0000-0000-0000A7890000}"/>
    <cellStyle name="Normal 3 2 4 2 4 7 2" xfId="8746" xr:uid="{00000000-0005-0000-0000-0000A8890000}"/>
    <cellStyle name="Normal 3 2 4 2 4 7 3" xfId="11214" xr:uid="{00000000-0005-0000-0000-0000A9890000}"/>
    <cellStyle name="Normal 3 2 4 2 4 7 4" xfId="5565" xr:uid="{00000000-0005-0000-0000-0000AA890000}"/>
    <cellStyle name="Normal 3 2 4 2 4 8" xfId="1561" xr:uid="{00000000-0005-0000-0000-0000AB890000}"/>
    <cellStyle name="Normal 3 2 4 2 4 8 2" xfId="8747" xr:uid="{00000000-0005-0000-0000-0000AC890000}"/>
    <cellStyle name="Normal 3 2 4 2 4 8 3" xfId="11215" xr:uid="{00000000-0005-0000-0000-0000AD890000}"/>
    <cellStyle name="Normal 3 2 4 2 4 8 4" xfId="5739" xr:uid="{00000000-0005-0000-0000-0000AE890000}"/>
    <cellStyle name="Normal 3 2 4 2 4 9" xfId="1735" xr:uid="{00000000-0005-0000-0000-0000AF890000}"/>
    <cellStyle name="Normal 3 2 4 2 4 9 2" xfId="8748" xr:uid="{00000000-0005-0000-0000-0000B0890000}"/>
    <cellStyle name="Normal 3 2 4 2 4 9 3" xfId="11216" xr:uid="{00000000-0005-0000-0000-0000B1890000}"/>
    <cellStyle name="Normal 3 2 4 2 4 9 4" xfId="5913" xr:uid="{00000000-0005-0000-0000-0000B2890000}"/>
    <cellStyle name="Normal 3 2 4 2 5" xfId="314" xr:uid="{00000000-0005-0000-0000-0000B3890000}"/>
    <cellStyle name="Normal 3 2 4 2 5 2" xfId="3317" xr:uid="{00000000-0005-0000-0000-0000B4890000}"/>
    <cellStyle name="Normal 3 2 4 2 5 2 2" xfId="8750" xr:uid="{00000000-0005-0000-0000-0000B5890000}"/>
    <cellStyle name="Normal 3 2 4 2 5 2 3" xfId="11218" xr:uid="{00000000-0005-0000-0000-0000B6890000}"/>
    <cellStyle name="Normal 3 2 4 2 5 2 4" xfId="5558" xr:uid="{00000000-0005-0000-0000-0000B7890000}"/>
    <cellStyle name="Normal 3 2 4 2 5 3" xfId="8749" xr:uid="{00000000-0005-0000-0000-0000B8890000}"/>
    <cellStyle name="Normal 3 2 4 2 5 4" xfId="11217" xr:uid="{00000000-0005-0000-0000-0000B9890000}"/>
    <cellStyle name="Normal 3 2 4 2 5 5" xfId="4613" xr:uid="{00000000-0005-0000-0000-0000BA890000}"/>
    <cellStyle name="Normal 3 2 4 2 6" xfId="507" xr:uid="{00000000-0005-0000-0000-0000BB890000}"/>
    <cellStyle name="Normal 3 2 4 2 6 2" xfId="3491" xr:uid="{00000000-0005-0000-0000-0000BC890000}"/>
    <cellStyle name="Normal 3 2 4 2 6 2 2" xfId="8751" xr:uid="{00000000-0005-0000-0000-0000BD890000}"/>
    <cellStyle name="Normal 3 2 4 2 6 3" xfId="11219" xr:uid="{00000000-0005-0000-0000-0000BE890000}"/>
    <cellStyle name="Normal 3 2 4 2 6 4" xfId="4830" xr:uid="{00000000-0005-0000-0000-0000BF890000}"/>
    <cellStyle name="Normal 3 2 4 2 7" xfId="681" xr:uid="{00000000-0005-0000-0000-0000C0890000}"/>
    <cellStyle name="Normal 3 2 4 2 7 2" xfId="3665" xr:uid="{00000000-0005-0000-0000-0000C1890000}"/>
    <cellStyle name="Normal 3 2 4 2 7 2 2" xfId="8752" xr:uid="{00000000-0005-0000-0000-0000C2890000}"/>
    <cellStyle name="Normal 3 2 4 2 7 3" xfId="11220" xr:uid="{00000000-0005-0000-0000-0000C3890000}"/>
    <cellStyle name="Normal 3 2 4 2 7 4" xfId="5004" xr:uid="{00000000-0005-0000-0000-0000C4890000}"/>
    <cellStyle name="Normal 3 2 4 2 8" xfId="855" xr:uid="{00000000-0005-0000-0000-0000C5890000}"/>
    <cellStyle name="Normal 3 2 4 2 8 2" xfId="3839" xr:uid="{00000000-0005-0000-0000-0000C6890000}"/>
    <cellStyle name="Normal 3 2 4 2 8 2 2" xfId="8753" xr:uid="{00000000-0005-0000-0000-0000C7890000}"/>
    <cellStyle name="Normal 3 2 4 2 8 3" xfId="11221" xr:uid="{00000000-0005-0000-0000-0000C8890000}"/>
    <cellStyle name="Normal 3 2 4 2 8 4" xfId="5178" xr:uid="{00000000-0005-0000-0000-0000C9890000}"/>
    <cellStyle name="Normal 3 2 4 2 9" xfId="1030" xr:uid="{00000000-0005-0000-0000-0000CA890000}"/>
    <cellStyle name="Normal 3 2 4 2 9 2" xfId="4014" xr:uid="{00000000-0005-0000-0000-0000CB890000}"/>
    <cellStyle name="Normal 3 2 4 2 9 2 2" xfId="8754" xr:uid="{00000000-0005-0000-0000-0000CC890000}"/>
    <cellStyle name="Normal 3 2 4 2 9 3" xfId="11222" xr:uid="{00000000-0005-0000-0000-0000CD890000}"/>
    <cellStyle name="Normal 3 2 4 2 9 4" xfId="5352" xr:uid="{00000000-0005-0000-0000-0000CE890000}"/>
    <cellStyle name="Normal 3 2 4 20" xfId="2597" xr:uid="{00000000-0005-0000-0000-0000CF890000}"/>
    <cellStyle name="Normal 3 2 4 20 2" xfId="8630" xr:uid="{00000000-0005-0000-0000-0000D0890000}"/>
    <cellStyle name="Normal 3 2 4 21" xfId="2767" xr:uid="{00000000-0005-0000-0000-0000D1890000}"/>
    <cellStyle name="Normal 3 2 4 21 2" xfId="11098" xr:uid="{00000000-0005-0000-0000-0000D2890000}"/>
    <cellStyle name="Normal 3 2 4 22" xfId="2937" xr:uid="{00000000-0005-0000-0000-0000D3890000}"/>
    <cellStyle name="Normal 3 2 4 22 2" xfId="11891" xr:uid="{00000000-0005-0000-0000-0000D4890000}"/>
    <cellStyle name="Normal 3 2 4 23" xfId="3108" xr:uid="{00000000-0005-0000-0000-0000D5890000}"/>
    <cellStyle name="Normal 3 2 4 24" xfId="3157" xr:uid="{00000000-0005-0000-0000-0000D6890000}"/>
    <cellStyle name="Normal 3 2 4 25" xfId="4185" xr:uid="{00000000-0005-0000-0000-0000D7890000}"/>
    <cellStyle name="Normal 3 2 4 26" xfId="4357" xr:uid="{00000000-0005-0000-0000-0000D8890000}"/>
    <cellStyle name="Normal 3 2 4 3" xfId="125" xr:uid="{00000000-0005-0000-0000-0000D9890000}"/>
    <cellStyle name="Normal 3 2 4 3 10" xfId="1388" xr:uid="{00000000-0005-0000-0000-0000DA890000}"/>
    <cellStyle name="Normal 3 2 4 3 10 2" xfId="8756" xr:uid="{00000000-0005-0000-0000-0000DB890000}"/>
    <cellStyle name="Normal 3 2 4 3 10 3" xfId="11224" xr:uid="{00000000-0005-0000-0000-0000DC890000}"/>
    <cellStyle name="Normal 3 2 4 3 10 4" xfId="5740" xr:uid="{00000000-0005-0000-0000-0000DD890000}"/>
    <cellStyle name="Normal 3 2 4 3 11" xfId="1562" xr:uid="{00000000-0005-0000-0000-0000DE890000}"/>
    <cellStyle name="Normal 3 2 4 3 11 2" xfId="8757" xr:uid="{00000000-0005-0000-0000-0000DF890000}"/>
    <cellStyle name="Normal 3 2 4 3 11 3" xfId="11225" xr:uid="{00000000-0005-0000-0000-0000E0890000}"/>
    <cellStyle name="Normal 3 2 4 3 11 4" xfId="5914" xr:uid="{00000000-0005-0000-0000-0000E1890000}"/>
    <cellStyle name="Normal 3 2 4 3 12" xfId="1736" xr:uid="{00000000-0005-0000-0000-0000E2890000}"/>
    <cellStyle name="Normal 3 2 4 3 12 2" xfId="8758" xr:uid="{00000000-0005-0000-0000-0000E3890000}"/>
    <cellStyle name="Normal 3 2 4 3 12 3" xfId="11226" xr:uid="{00000000-0005-0000-0000-0000E4890000}"/>
    <cellStyle name="Normal 3 2 4 3 12 4" xfId="6088" xr:uid="{00000000-0005-0000-0000-0000E5890000}"/>
    <cellStyle name="Normal 3 2 4 3 13" xfId="1910" xr:uid="{00000000-0005-0000-0000-0000E6890000}"/>
    <cellStyle name="Normal 3 2 4 3 13 2" xfId="8759" xr:uid="{00000000-0005-0000-0000-0000E7890000}"/>
    <cellStyle name="Normal 3 2 4 3 13 3" xfId="11227" xr:uid="{00000000-0005-0000-0000-0000E8890000}"/>
    <cellStyle name="Normal 3 2 4 3 13 4" xfId="6262" xr:uid="{00000000-0005-0000-0000-0000E9890000}"/>
    <cellStyle name="Normal 3 2 4 3 14" xfId="2084" xr:uid="{00000000-0005-0000-0000-0000EA890000}"/>
    <cellStyle name="Normal 3 2 4 3 14 2" xfId="8760" xr:uid="{00000000-0005-0000-0000-0000EB890000}"/>
    <cellStyle name="Normal 3 2 4 3 14 3" xfId="11228" xr:uid="{00000000-0005-0000-0000-0000EC890000}"/>
    <cellStyle name="Normal 3 2 4 3 14 4" xfId="6436" xr:uid="{00000000-0005-0000-0000-0000ED890000}"/>
    <cellStyle name="Normal 3 2 4 3 15" xfId="2260" xr:uid="{00000000-0005-0000-0000-0000EE890000}"/>
    <cellStyle name="Normal 3 2 4 3 15 2" xfId="8761" xr:uid="{00000000-0005-0000-0000-0000EF890000}"/>
    <cellStyle name="Normal 3 2 4 3 15 3" xfId="11229" xr:uid="{00000000-0005-0000-0000-0000F0890000}"/>
    <cellStyle name="Normal 3 2 4 3 15 4" xfId="6614" xr:uid="{00000000-0005-0000-0000-0000F1890000}"/>
    <cellStyle name="Normal 3 2 4 3 16" xfId="2434" xr:uid="{00000000-0005-0000-0000-0000F2890000}"/>
    <cellStyle name="Normal 3 2 4 3 16 2" xfId="8762" xr:uid="{00000000-0005-0000-0000-0000F3890000}"/>
    <cellStyle name="Normal 3 2 4 3 16 3" xfId="11230" xr:uid="{00000000-0005-0000-0000-0000F4890000}"/>
    <cellStyle name="Normal 3 2 4 3 16 4" xfId="6788" xr:uid="{00000000-0005-0000-0000-0000F5890000}"/>
    <cellStyle name="Normal 3 2 4 3 17" xfId="2606" xr:uid="{00000000-0005-0000-0000-0000F6890000}"/>
    <cellStyle name="Normal 3 2 4 3 17 2" xfId="8755" xr:uid="{00000000-0005-0000-0000-0000F7890000}"/>
    <cellStyle name="Normal 3 2 4 3 18" xfId="2776" xr:uid="{00000000-0005-0000-0000-0000F8890000}"/>
    <cellStyle name="Normal 3 2 4 3 18 2" xfId="11223" xr:uid="{00000000-0005-0000-0000-0000F9890000}"/>
    <cellStyle name="Normal 3 2 4 3 19" xfId="2946" xr:uid="{00000000-0005-0000-0000-0000FA890000}"/>
    <cellStyle name="Normal 3 2 4 3 19 2" xfId="11900" xr:uid="{00000000-0005-0000-0000-0000FB890000}"/>
    <cellStyle name="Normal 3 2 4 3 2" xfId="323" xr:uid="{00000000-0005-0000-0000-0000FC890000}"/>
    <cellStyle name="Normal 3 2 4 3 2 10" xfId="1737" xr:uid="{00000000-0005-0000-0000-0000FD890000}"/>
    <cellStyle name="Normal 3 2 4 3 2 10 2" xfId="8764" xr:uid="{00000000-0005-0000-0000-0000FE890000}"/>
    <cellStyle name="Normal 3 2 4 3 2 10 3" xfId="11232" xr:uid="{00000000-0005-0000-0000-0000FF890000}"/>
    <cellStyle name="Normal 3 2 4 3 2 10 4" xfId="5915" xr:uid="{00000000-0005-0000-0000-0000008A0000}"/>
    <cellStyle name="Normal 3 2 4 3 2 11" xfId="1911" xr:uid="{00000000-0005-0000-0000-0000018A0000}"/>
    <cellStyle name="Normal 3 2 4 3 2 11 2" xfId="8765" xr:uid="{00000000-0005-0000-0000-0000028A0000}"/>
    <cellStyle name="Normal 3 2 4 3 2 11 3" xfId="11233" xr:uid="{00000000-0005-0000-0000-0000038A0000}"/>
    <cellStyle name="Normal 3 2 4 3 2 11 4" xfId="6089" xr:uid="{00000000-0005-0000-0000-0000048A0000}"/>
    <cellStyle name="Normal 3 2 4 3 2 12" xfId="2085" xr:uid="{00000000-0005-0000-0000-0000058A0000}"/>
    <cellStyle name="Normal 3 2 4 3 2 12 2" xfId="8766" xr:uid="{00000000-0005-0000-0000-0000068A0000}"/>
    <cellStyle name="Normal 3 2 4 3 2 12 3" xfId="11234" xr:uid="{00000000-0005-0000-0000-0000078A0000}"/>
    <cellStyle name="Normal 3 2 4 3 2 12 4" xfId="6263" xr:uid="{00000000-0005-0000-0000-0000088A0000}"/>
    <cellStyle name="Normal 3 2 4 3 2 13" xfId="2261" xr:uid="{00000000-0005-0000-0000-0000098A0000}"/>
    <cellStyle name="Normal 3 2 4 3 2 13 2" xfId="8767" xr:uid="{00000000-0005-0000-0000-00000A8A0000}"/>
    <cellStyle name="Normal 3 2 4 3 2 13 3" xfId="11235" xr:uid="{00000000-0005-0000-0000-00000B8A0000}"/>
    <cellStyle name="Normal 3 2 4 3 2 13 4" xfId="6437" xr:uid="{00000000-0005-0000-0000-00000C8A0000}"/>
    <cellStyle name="Normal 3 2 4 3 2 14" xfId="2435" xr:uid="{00000000-0005-0000-0000-00000D8A0000}"/>
    <cellStyle name="Normal 3 2 4 3 2 14 2" xfId="8768" xr:uid="{00000000-0005-0000-0000-00000E8A0000}"/>
    <cellStyle name="Normal 3 2 4 3 2 14 3" xfId="11236" xr:uid="{00000000-0005-0000-0000-00000F8A0000}"/>
    <cellStyle name="Normal 3 2 4 3 2 14 4" xfId="6615" xr:uid="{00000000-0005-0000-0000-0000108A0000}"/>
    <cellStyle name="Normal 3 2 4 3 2 15" xfId="2607" xr:uid="{00000000-0005-0000-0000-0000118A0000}"/>
    <cellStyle name="Normal 3 2 4 3 2 15 2" xfId="8769" xr:uid="{00000000-0005-0000-0000-0000128A0000}"/>
    <cellStyle name="Normal 3 2 4 3 2 15 3" xfId="11237" xr:uid="{00000000-0005-0000-0000-0000138A0000}"/>
    <cellStyle name="Normal 3 2 4 3 2 15 4" xfId="6789" xr:uid="{00000000-0005-0000-0000-0000148A0000}"/>
    <cellStyle name="Normal 3 2 4 3 2 16" xfId="2777" xr:uid="{00000000-0005-0000-0000-0000158A0000}"/>
    <cellStyle name="Normal 3 2 4 3 2 16 2" xfId="8763" xr:uid="{00000000-0005-0000-0000-0000168A0000}"/>
    <cellStyle name="Normal 3 2 4 3 2 17" xfId="2947" xr:uid="{00000000-0005-0000-0000-0000178A0000}"/>
    <cellStyle name="Normal 3 2 4 3 2 17 2" xfId="11231" xr:uid="{00000000-0005-0000-0000-0000188A0000}"/>
    <cellStyle name="Normal 3 2 4 3 2 18" xfId="3118" xr:uid="{00000000-0005-0000-0000-0000198A0000}"/>
    <cellStyle name="Normal 3 2 4 3 2 18 2" xfId="11901" xr:uid="{00000000-0005-0000-0000-00001A8A0000}"/>
    <cellStyle name="Normal 3 2 4 3 2 19" xfId="3326" xr:uid="{00000000-0005-0000-0000-00001B8A0000}"/>
    <cellStyle name="Normal 3 2 4 3 2 2" xfId="324" xr:uid="{00000000-0005-0000-0000-00001C8A0000}"/>
    <cellStyle name="Normal 3 2 4 3 2 2 10" xfId="1912" xr:uid="{00000000-0005-0000-0000-00001D8A0000}"/>
    <cellStyle name="Normal 3 2 4 3 2 2 10 2" xfId="8771" xr:uid="{00000000-0005-0000-0000-00001E8A0000}"/>
    <cellStyle name="Normal 3 2 4 3 2 2 10 3" xfId="11239" xr:uid="{00000000-0005-0000-0000-00001F8A0000}"/>
    <cellStyle name="Normal 3 2 4 3 2 2 10 4" xfId="6090" xr:uid="{00000000-0005-0000-0000-0000208A0000}"/>
    <cellStyle name="Normal 3 2 4 3 2 2 11" xfId="2086" xr:uid="{00000000-0005-0000-0000-0000218A0000}"/>
    <cellStyle name="Normal 3 2 4 3 2 2 11 2" xfId="8772" xr:uid="{00000000-0005-0000-0000-0000228A0000}"/>
    <cellStyle name="Normal 3 2 4 3 2 2 11 3" xfId="11240" xr:uid="{00000000-0005-0000-0000-0000238A0000}"/>
    <cellStyle name="Normal 3 2 4 3 2 2 11 4" xfId="6264" xr:uid="{00000000-0005-0000-0000-0000248A0000}"/>
    <cellStyle name="Normal 3 2 4 3 2 2 12" xfId="2262" xr:uid="{00000000-0005-0000-0000-0000258A0000}"/>
    <cellStyle name="Normal 3 2 4 3 2 2 12 2" xfId="8773" xr:uid="{00000000-0005-0000-0000-0000268A0000}"/>
    <cellStyle name="Normal 3 2 4 3 2 2 12 3" xfId="11241" xr:uid="{00000000-0005-0000-0000-0000278A0000}"/>
    <cellStyle name="Normal 3 2 4 3 2 2 12 4" xfId="6438" xr:uid="{00000000-0005-0000-0000-0000288A0000}"/>
    <cellStyle name="Normal 3 2 4 3 2 2 13" xfId="2436" xr:uid="{00000000-0005-0000-0000-0000298A0000}"/>
    <cellStyle name="Normal 3 2 4 3 2 2 13 2" xfId="8774" xr:uid="{00000000-0005-0000-0000-00002A8A0000}"/>
    <cellStyle name="Normal 3 2 4 3 2 2 13 3" xfId="11242" xr:uid="{00000000-0005-0000-0000-00002B8A0000}"/>
    <cellStyle name="Normal 3 2 4 3 2 2 13 4" xfId="6616" xr:uid="{00000000-0005-0000-0000-00002C8A0000}"/>
    <cellStyle name="Normal 3 2 4 3 2 2 14" xfId="2608" xr:uid="{00000000-0005-0000-0000-00002D8A0000}"/>
    <cellStyle name="Normal 3 2 4 3 2 2 14 2" xfId="8775" xr:uid="{00000000-0005-0000-0000-00002E8A0000}"/>
    <cellStyle name="Normal 3 2 4 3 2 2 14 3" xfId="11243" xr:uid="{00000000-0005-0000-0000-00002F8A0000}"/>
    <cellStyle name="Normal 3 2 4 3 2 2 14 4" xfId="6790" xr:uid="{00000000-0005-0000-0000-0000308A0000}"/>
    <cellStyle name="Normal 3 2 4 3 2 2 15" xfId="2778" xr:uid="{00000000-0005-0000-0000-0000318A0000}"/>
    <cellStyle name="Normal 3 2 4 3 2 2 15 2" xfId="8770" xr:uid="{00000000-0005-0000-0000-0000328A0000}"/>
    <cellStyle name="Normal 3 2 4 3 2 2 16" xfId="2948" xr:uid="{00000000-0005-0000-0000-0000338A0000}"/>
    <cellStyle name="Normal 3 2 4 3 2 2 16 2" xfId="11238" xr:uid="{00000000-0005-0000-0000-0000348A0000}"/>
    <cellStyle name="Normal 3 2 4 3 2 2 17" xfId="3119" xr:uid="{00000000-0005-0000-0000-0000358A0000}"/>
    <cellStyle name="Normal 3 2 4 3 2 2 17 2" xfId="11902" xr:uid="{00000000-0005-0000-0000-0000368A0000}"/>
    <cellStyle name="Normal 3 2 4 3 2 2 18" xfId="3327" xr:uid="{00000000-0005-0000-0000-0000378A0000}"/>
    <cellStyle name="Normal 3 2 4 3 2 2 19" xfId="4196" xr:uid="{00000000-0005-0000-0000-0000388A0000}"/>
    <cellStyle name="Normal 3 2 4 3 2 2 2" xfId="517" xr:uid="{00000000-0005-0000-0000-0000398A0000}"/>
    <cellStyle name="Normal 3 2 4 3 2 2 2 2" xfId="3501" xr:uid="{00000000-0005-0000-0000-00003A8A0000}"/>
    <cellStyle name="Normal 3 2 4 3 2 2 2 2 2" xfId="8776" xr:uid="{00000000-0005-0000-0000-00003B8A0000}"/>
    <cellStyle name="Normal 3 2 4 3 2 2 2 3" xfId="11244" xr:uid="{00000000-0005-0000-0000-00003C8A0000}"/>
    <cellStyle name="Normal 3 2 4 3 2 2 2 4" xfId="4623" xr:uid="{00000000-0005-0000-0000-00003D8A0000}"/>
    <cellStyle name="Normal 3 2 4 3 2 2 20" xfId="4368" xr:uid="{00000000-0005-0000-0000-00003E8A0000}"/>
    <cellStyle name="Normal 3 2 4 3 2 2 3" xfId="691" xr:uid="{00000000-0005-0000-0000-00003F8A0000}"/>
    <cellStyle name="Normal 3 2 4 3 2 2 3 2" xfId="3675" xr:uid="{00000000-0005-0000-0000-0000408A0000}"/>
    <cellStyle name="Normal 3 2 4 3 2 2 3 2 2" xfId="8777" xr:uid="{00000000-0005-0000-0000-0000418A0000}"/>
    <cellStyle name="Normal 3 2 4 3 2 2 3 3" xfId="11245" xr:uid="{00000000-0005-0000-0000-0000428A0000}"/>
    <cellStyle name="Normal 3 2 4 3 2 2 3 4" xfId="4840" xr:uid="{00000000-0005-0000-0000-0000438A0000}"/>
    <cellStyle name="Normal 3 2 4 3 2 2 4" xfId="865" xr:uid="{00000000-0005-0000-0000-0000448A0000}"/>
    <cellStyle name="Normal 3 2 4 3 2 2 4 2" xfId="3849" xr:uid="{00000000-0005-0000-0000-0000458A0000}"/>
    <cellStyle name="Normal 3 2 4 3 2 2 4 2 2" xfId="8778" xr:uid="{00000000-0005-0000-0000-0000468A0000}"/>
    <cellStyle name="Normal 3 2 4 3 2 2 4 3" xfId="11246" xr:uid="{00000000-0005-0000-0000-0000478A0000}"/>
    <cellStyle name="Normal 3 2 4 3 2 2 4 4" xfId="5014" xr:uid="{00000000-0005-0000-0000-0000488A0000}"/>
    <cellStyle name="Normal 3 2 4 3 2 2 5" xfId="1040" xr:uid="{00000000-0005-0000-0000-0000498A0000}"/>
    <cellStyle name="Normal 3 2 4 3 2 2 5 2" xfId="4024" xr:uid="{00000000-0005-0000-0000-00004A8A0000}"/>
    <cellStyle name="Normal 3 2 4 3 2 2 5 2 2" xfId="8779" xr:uid="{00000000-0005-0000-0000-00004B8A0000}"/>
    <cellStyle name="Normal 3 2 4 3 2 2 5 3" xfId="11247" xr:uid="{00000000-0005-0000-0000-00004C8A0000}"/>
    <cellStyle name="Normal 3 2 4 3 2 2 5 4" xfId="5188" xr:uid="{00000000-0005-0000-0000-00004D8A0000}"/>
    <cellStyle name="Normal 3 2 4 3 2 2 6" xfId="1216" xr:uid="{00000000-0005-0000-0000-00004E8A0000}"/>
    <cellStyle name="Normal 3 2 4 3 2 2 6 2" xfId="8780" xr:uid="{00000000-0005-0000-0000-00004F8A0000}"/>
    <cellStyle name="Normal 3 2 4 3 2 2 6 3" xfId="11248" xr:uid="{00000000-0005-0000-0000-0000508A0000}"/>
    <cellStyle name="Normal 3 2 4 3 2 2 6 4" xfId="5362" xr:uid="{00000000-0005-0000-0000-0000518A0000}"/>
    <cellStyle name="Normal 3 2 4 3 2 2 7" xfId="1390" xr:uid="{00000000-0005-0000-0000-0000528A0000}"/>
    <cellStyle name="Normal 3 2 4 3 2 2 7 2" xfId="8781" xr:uid="{00000000-0005-0000-0000-0000538A0000}"/>
    <cellStyle name="Normal 3 2 4 3 2 2 7 3" xfId="11249" xr:uid="{00000000-0005-0000-0000-0000548A0000}"/>
    <cellStyle name="Normal 3 2 4 3 2 2 7 4" xfId="5568" xr:uid="{00000000-0005-0000-0000-0000558A0000}"/>
    <cellStyle name="Normal 3 2 4 3 2 2 8" xfId="1564" xr:uid="{00000000-0005-0000-0000-0000568A0000}"/>
    <cellStyle name="Normal 3 2 4 3 2 2 8 2" xfId="8782" xr:uid="{00000000-0005-0000-0000-0000578A0000}"/>
    <cellStyle name="Normal 3 2 4 3 2 2 8 3" xfId="11250" xr:uid="{00000000-0005-0000-0000-0000588A0000}"/>
    <cellStyle name="Normal 3 2 4 3 2 2 8 4" xfId="5742" xr:uid="{00000000-0005-0000-0000-0000598A0000}"/>
    <cellStyle name="Normal 3 2 4 3 2 2 9" xfId="1738" xr:uid="{00000000-0005-0000-0000-00005A8A0000}"/>
    <cellStyle name="Normal 3 2 4 3 2 2 9 2" xfId="8783" xr:uid="{00000000-0005-0000-0000-00005B8A0000}"/>
    <cellStyle name="Normal 3 2 4 3 2 2 9 3" xfId="11251" xr:uid="{00000000-0005-0000-0000-00005C8A0000}"/>
    <cellStyle name="Normal 3 2 4 3 2 2 9 4" xfId="5916" xr:uid="{00000000-0005-0000-0000-00005D8A0000}"/>
    <cellStyle name="Normal 3 2 4 3 2 20" xfId="4195" xr:uid="{00000000-0005-0000-0000-00005E8A0000}"/>
    <cellStyle name="Normal 3 2 4 3 2 21" xfId="4367" xr:uid="{00000000-0005-0000-0000-00005F8A0000}"/>
    <cellStyle name="Normal 3 2 4 3 2 3" xfId="516" xr:uid="{00000000-0005-0000-0000-0000608A0000}"/>
    <cellStyle name="Normal 3 2 4 3 2 3 2" xfId="3500" xr:uid="{00000000-0005-0000-0000-0000618A0000}"/>
    <cellStyle name="Normal 3 2 4 3 2 3 2 2" xfId="8784" xr:uid="{00000000-0005-0000-0000-0000628A0000}"/>
    <cellStyle name="Normal 3 2 4 3 2 3 3" xfId="11252" xr:uid="{00000000-0005-0000-0000-0000638A0000}"/>
    <cellStyle name="Normal 3 2 4 3 2 3 4" xfId="4622" xr:uid="{00000000-0005-0000-0000-0000648A0000}"/>
    <cellStyle name="Normal 3 2 4 3 2 4" xfId="690" xr:uid="{00000000-0005-0000-0000-0000658A0000}"/>
    <cellStyle name="Normal 3 2 4 3 2 4 2" xfId="3674" xr:uid="{00000000-0005-0000-0000-0000668A0000}"/>
    <cellStyle name="Normal 3 2 4 3 2 4 2 2" xfId="8785" xr:uid="{00000000-0005-0000-0000-0000678A0000}"/>
    <cellStyle name="Normal 3 2 4 3 2 4 3" xfId="11253" xr:uid="{00000000-0005-0000-0000-0000688A0000}"/>
    <cellStyle name="Normal 3 2 4 3 2 4 4" xfId="4839" xr:uid="{00000000-0005-0000-0000-0000698A0000}"/>
    <cellStyle name="Normal 3 2 4 3 2 5" xfId="864" xr:uid="{00000000-0005-0000-0000-00006A8A0000}"/>
    <cellStyle name="Normal 3 2 4 3 2 5 2" xfId="3848" xr:uid="{00000000-0005-0000-0000-00006B8A0000}"/>
    <cellStyle name="Normal 3 2 4 3 2 5 2 2" xfId="8786" xr:uid="{00000000-0005-0000-0000-00006C8A0000}"/>
    <cellStyle name="Normal 3 2 4 3 2 5 3" xfId="11254" xr:uid="{00000000-0005-0000-0000-00006D8A0000}"/>
    <cellStyle name="Normal 3 2 4 3 2 5 4" xfId="5013" xr:uid="{00000000-0005-0000-0000-00006E8A0000}"/>
    <cellStyle name="Normal 3 2 4 3 2 6" xfId="1039" xr:uid="{00000000-0005-0000-0000-00006F8A0000}"/>
    <cellStyle name="Normal 3 2 4 3 2 6 2" xfId="4023" xr:uid="{00000000-0005-0000-0000-0000708A0000}"/>
    <cellStyle name="Normal 3 2 4 3 2 6 2 2" xfId="8787" xr:uid="{00000000-0005-0000-0000-0000718A0000}"/>
    <cellStyle name="Normal 3 2 4 3 2 6 3" xfId="11255" xr:uid="{00000000-0005-0000-0000-0000728A0000}"/>
    <cellStyle name="Normal 3 2 4 3 2 6 4" xfId="5187" xr:uid="{00000000-0005-0000-0000-0000738A0000}"/>
    <cellStyle name="Normal 3 2 4 3 2 7" xfId="1215" xr:uid="{00000000-0005-0000-0000-0000748A0000}"/>
    <cellStyle name="Normal 3 2 4 3 2 7 2" xfId="8788" xr:uid="{00000000-0005-0000-0000-0000758A0000}"/>
    <cellStyle name="Normal 3 2 4 3 2 7 3" xfId="11256" xr:uid="{00000000-0005-0000-0000-0000768A0000}"/>
    <cellStyle name="Normal 3 2 4 3 2 7 4" xfId="5361" xr:uid="{00000000-0005-0000-0000-0000778A0000}"/>
    <cellStyle name="Normal 3 2 4 3 2 8" xfId="1389" xr:uid="{00000000-0005-0000-0000-0000788A0000}"/>
    <cellStyle name="Normal 3 2 4 3 2 8 2" xfId="8789" xr:uid="{00000000-0005-0000-0000-0000798A0000}"/>
    <cellStyle name="Normal 3 2 4 3 2 8 3" xfId="11257" xr:uid="{00000000-0005-0000-0000-00007A8A0000}"/>
    <cellStyle name="Normal 3 2 4 3 2 8 4" xfId="5567" xr:uid="{00000000-0005-0000-0000-00007B8A0000}"/>
    <cellStyle name="Normal 3 2 4 3 2 9" xfId="1563" xr:uid="{00000000-0005-0000-0000-00007C8A0000}"/>
    <cellStyle name="Normal 3 2 4 3 2 9 2" xfId="8790" xr:uid="{00000000-0005-0000-0000-00007D8A0000}"/>
    <cellStyle name="Normal 3 2 4 3 2 9 3" xfId="11258" xr:uid="{00000000-0005-0000-0000-00007E8A0000}"/>
    <cellStyle name="Normal 3 2 4 3 2 9 4" xfId="5741" xr:uid="{00000000-0005-0000-0000-00007F8A0000}"/>
    <cellStyle name="Normal 3 2 4 3 20" xfId="3117" xr:uid="{00000000-0005-0000-0000-0000808A0000}"/>
    <cellStyle name="Normal 3 2 4 3 21" xfId="3182" xr:uid="{00000000-0005-0000-0000-0000818A0000}"/>
    <cellStyle name="Normal 3 2 4 3 22" xfId="4194" xr:uid="{00000000-0005-0000-0000-0000828A0000}"/>
    <cellStyle name="Normal 3 2 4 3 23" xfId="4366" xr:uid="{00000000-0005-0000-0000-0000838A0000}"/>
    <cellStyle name="Normal 3 2 4 3 3" xfId="325" xr:uid="{00000000-0005-0000-0000-0000848A0000}"/>
    <cellStyle name="Normal 3 2 4 3 3 10" xfId="1913" xr:uid="{00000000-0005-0000-0000-0000858A0000}"/>
    <cellStyle name="Normal 3 2 4 3 3 10 2" xfId="8792" xr:uid="{00000000-0005-0000-0000-0000868A0000}"/>
    <cellStyle name="Normal 3 2 4 3 3 10 3" xfId="11260" xr:uid="{00000000-0005-0000-0000-0000878A0000}"/>
    <cellStyle name="Normal 3 2 4 3 3 10 4" xfId="6091" xr:uid="{00000000-0005-0000-0000-0000888A0000}"/>
    <cellStyle name="Normal 3 2 4 3 3 11" xfId="2087" xr:uid="{00000000-0005-0000-0000-0000898A0000}"/>
    <cellStyle name="Normal 3 2 4 3 3 11 2" xfId="8793" xr:uid="{00000000-0005-0000-0000-00008A8A0000}"/>
    <cellStyle name="Normal 3 2 4 3 3 11 3" xfId="11261" xr:uid="{00000000-0005-0000-0000-00008B8A0000}"/>
    <cellStyle name="Normal 3 2 4 3 3 11 4" xfId="6265" xr:uid="{00000000-0005-0000-0000-00008C8A0000}"/>
    <cellStyle name="Normal 3 2 4 3 3 12" xfId="2263" xr:uid="{00000000-0005-0000-0000-00008D8A0000}"/>
    <cellStyle name="Normal 3 2 4 3 3 12 2" xfId="8794" xr:uid="{00000000-0005-0000-0000-00008E8A0000}"/>
    <cellStyle name="Normal 3 2 4 3 3 12 3" xfId="11262" xr:uid="{00000000-0005-0000-0000-00008F8A0000}"/>
    <cellStyle name="Normal 3 2 4 3 3 12 4" xfId="6439" xr:uid="{00000000-0005-0000-0000-0000908A0000}"/>
    <cellStyle name="Normal 3 2 4 3 3 13" xfId="2437" xr:uid="{00000000-0005-0000-0000-0000918A0000}"/>
    <cellStyle name="Normal 3 2 4 3 3 13 2" xfId="8795" xr:uid="{00000000-0005-0000-0000-0000928A0000}"/>
    <cellStyle name="Normal 3 2 4 3 3 13 3" xfId="11263" xr:uid="{00000000-0005-0000-0000-0000938A0000}"/>
    <cellStyle name="Normal 3 2 4 3 3 13 4" xfId="6617" xr:uid="{00000000-0005-0000-0000-0000948A0000}"/>
    <cellStyle name="Normal 3 2 4 3 3 14" xfId="2609" xr:uid="{00000000-0005-0000-0000-0000958A0000}"/>
    <cellStyle name="Normal 3 2 4 3 3 14 2" xfId="8796" xr:uid="{00000000-0005-0000-0000-0000968A0000}"/>
    <cellStyle name="Normal 3 2 4 3 3 14 3" xfId="11264" xr:uid="{00000000-0005-0000-0000-0000978A0000}"/>
    <cellStyle name="Normal 3 2 4 3 3 14 4" xfId="6791" xr:uid="{00000000-0005-0000-0000-0000988A0000}"/>
    <cellStyle name="Normal 3 2 4 3 3 15" xfId="2779" xr:uid="{00000000-0005-0000-0000-0000998A0000}"/>
    <cellStyle name="Normal 3 2 4 3 3 15 2" xfId="8791" xr:uid="{00000000-0005-0000-0000-00009A8A0000}"/>
    <cellStyle name="Normal 3 2 4 3 3 16" xfId="2949" xr:uid="{00000000-0005-0000-0000-00009B8A0000}"/>
    <cellStyle name="Normal 3 2 4 3 3 16 2" xfId="11259" xr:uid="{00000000-0005-0000-0000-00009C8A0000}"/>
    <cellStyle name="Normal 3 2 4 3 3 17" xfId="3120" xr:uid="{00000000-0005-0000-0000-00009D8A0000}"/>
    <cellStyle name="Normal 3 2 4 3 3 17 2" xfId="11903" xr:uid="{00000000-0005-0000-0000-00009E8A0000}"/>
    <cellStyle name="Normal 3 2 4 3 3 18" xfId="3328" xr:uid="{00000000-0005-0000-0000-00009F8A0000}"/>
    <cellStyle name="Normal 3 2 4 3 3 19" xfId="4197" xr:uid="{00000000-0005-0000-0000-0000A08A0000}"/>
    <cellStyle name="Normal 3 2 4 3 3 2" xfId="518" xr:uid="{00000000-0005-0000-0000-0000A18A0000}"/>
    <cellStyle name="Normal 3 2 4 3 3 2 2" xfId="3502" xr:uid="{00000000-0005-0000-0000-0000A28A0000}"/>
    <cellStyle name="Normal 3 2 4 3 3 2 2 2" xfId="8797" xr:uid="{00000000-0005-0000-0000-0000A38A0000}"/>
    <cellStyle name="Normal 3 2 4 3 3 2 3" xfId="11265" xr:uid="{00000000-0005-0000-0000-0000A48A0000}"/>
    <cellStyle name="Normal 3 2 4 3 3 2 4" xfId="4624" xr:uid="{00000000-0005-0000-0000-0000A58A0000}"/>
    <cellStyle name="Normal 3 2 4 3 3 20" xfId="4369" xr:uid="{00000000-0005-0000-0000-0000A68A0000}"/>
    <cellStyle name="Normal 3 2 4 3 3 3" xfId="692" xr:uid="{00000000-0005-0000-0000-0000A78A0000}"/>
    <cellStyle name="Normal 3 2 4 3 3 3 2" xfId="3676" xr:uid="{00000000-0005-0000-0000-0000A88A0000}"/>
    <cellStyle name="Normal 3 2 4 3 3 3 2 2" xfId="8798" xr:uid="{00000000-0005-0000-0000-0000A98A0000}"/>
    <cellStyle name="Normal 3 2 4 3 3 3 3" xfId="11266" xr:uid="{00000000-0005-0000-0000-0000AA8A0000}"/>
    <cellStyle name="Normal 3 2 4 3 3 3 4" xfId="4841" xr:uid="{00000000-0005-0000-0000-0000AB8A0000}"/>
    <cellStyle name="Normal 3 2 4 3 3 4" xfId="866" xr:uid="{00000000-0005-0000-0000-0000AC8A0000}"/>
    <cellStyle name="Normal 3 2 4 3 3 4 2" xfId="3850" xr:uid="{00000000-0005-0000-0000-0000AD8A0000}"/>
    <cellStyle name="Normal 3 2 4 3 3 4 2 2" xfId="8799" xr:uid="{00000000-0005-0000-0000-0000AE8A0000}"/>
    <cellStyle name="Normal 3 2 4 3 3 4 3" xfId="11267" xr:uid="{00000000-0005-0000-0000-0000AF8A0000}"/>
    <cellStyle name="Normal 3 2 4 3 3 4 4" xfId="5015" xr:uid="{00000000-0005-0000-0000-0000B08A0000}"/>
    <cellStyle name="Normal 3 2 4 3 3 5" xfId="1041" xr:uid="{00000000-0005-0000-0000-0000B18A0000}"/>
    <cellStyle name="Normal 3 2 4 3 3 5 2" xfId="4025" xr:uid="{00000000-0005-0000-0000-0000B28A0000}"/>
    <cellStyle name="Normal 3 2 4 3 3 5 2 2" xfId="8800" xr:uid="{00000000-0005-0000-0000-0000B38A0000}"/>
    <cellStyle name="Normal 3 2 4 3 3 5 3" xfId="11268" xr:uid="{00000000-0005-0000-0000-0000B48A0000}"/>
    <cellStyle name="Normal 3 2 4 3 3 5 4" xfId="5189" xr:uid="{00000000-0005-0000-0000-0000B58A0000}"/>
    <cellStyle name="Normal 3 2 4 3 3 6" xfId="1217" xr:uid="{00000000-0005-0000-0000-0000B68A0000}"/>
    <cellStyle name="Normal 3 2 4 3 3 6 2" xfId="8801" xr:uid="{00000000-0005-0000-0000-0000B78A0000}"/>
    <cellStyle name="Normal 3 2 4 3 3 6 3" xfId="11269" xr:uid="{00000000-0005-0000-0000-0000B88A0000}"/>
    <cellStyle name="Normal 3 2 4 3 3 6 4" xfId="5363" xr:uid="{00000000-0005-0000-0000-0000B98A0000}"/>
    <cellStyle name="Normal 3 2 4 3 3 7" xfId="1391" xr:uid="{00000000-0005-0000-0000-0000BA8A0000}"/>
    <cellStyle name="Normal 3 2 4 3 3 7 2" xfId="8802" xr:uid="{00000000-0005-0000-0000-0000BB8A0000}"/>
    <cellStyle name="Normal 3 2 4 3 3 7 3" xfId="11270" xr:uid="{00000000-0005-0000-0000-0000BC8A0000}"/>
    <cellStyle name="Normal 3 2 4 3 3 7 4" xfId="5569" xr:uid="{00000000-0005-0000-0000-0000BD8A0000}"/>
    <cellStyle name="Normal 3 2 4 3 3 8" xfId="1565" xr:uid="{00000000-0005-0000-0000-0000BE8A0000}"/>
    <cellStyle name="Normal 3 2 4 3 3 8 2" xfId="8803" xr:uid="{00000000-0005-0000-0000-0000BF8A0000}"/>
    <cellStyle name="Normal 3 2 4 3 3 8 3" xfId="11271" xr:uid="{00000000-0005-0000-0000-0000C08A0000}"/>
    <cellStyle name="Normal 3 2 4 3 3 8 4" xfId="5743" xr:uid="{00000000-0005-0000-0000-0000C18A0000}"/>
    <cellStyle name="Normal 3 2 4 3 3 9" xfId="1739" xr:uid="{00000000-0005-0000-0000-0000C28A0000}"/>
    <cellStyle name="Normal 3 2 4 3 3 9 2" xfId="8804" xr:uid="{00000000-0005-0000-0000-0000C38A0000}"/>
    <cellStyle name="Normal 3 2 4 3 3 9 3" xfId="11272" xr:uid="{00000000-0005-0000-0000-0000C48A0000}"/>
    <cellStyle name="Normal 3 2 4 3 3 9 4" xfId="5917" xr:uid="{00000000-0005-0000-0000-0000C58A0000}"/>
    <cellStyle name="Normal 3 2 4 3 4" xfId="322" xr:uid="{00000000-0005-0000-0000-0000C68A0000}"/>
    <cellStyle name="Normal 3 2 4 3 4 2" xfId="3325" xr:uid="{00000000-0005-0000-0000-0000C78A0000}"/>
    <cellStyle name="Normal 3 2 4 3 4 2 2" xfId="8806" xr:uid="{00000000-0005-0000-0000-0000C88A0000}"/>
    <cellStyle name="Normal 3 2 4 3 4 2 3" xfId="11274" xr:uid="{00000000-0005-0000-0000-0000C98A0000}"/>
    <cellStyle name="Normal 3 2 4 3 4 2 4" xfId="5566" xr:uid="{00000000-0005-0000-0000-0000CA8A0000}"/>
    <cellStyle name="Normal 3 2 4 3 4 3" xfId="8805" xr:uid="{00000000-0005-0000-0000-0000CB8A0000}"/>
    <cellStyle name="Normal 3 2 4 3 4 4" xfId="11273" xr:uid="{00000000-0005-0000-0000-0000CC8A0000}"/>
    <cellStyle name="Normal 3 2 4 3 4 5" xfId="4621" xr:uid="{00000000-0005-0000-0000-0000CD8A0000}"/>
    <cellStyle name="Normal 3 2 4 3 5" xfId="515" xr:uid="{00000000-0005-0000-0000-0000CE8A0000}"/>
    <cellStyle name="Normal 3 2 4 3 5 2" xfId="3499" xr:uid="{00000000-0005-0000-0000-0000CF8A0000}"/>
    <cellStyle name="Normal 3 2 4 3 5 2 2" xfId="8807" xr:uid="{00000000-0005-0000-0000-0000D08A0000}"/>
    <cellStyle name="Normal 3 2 4 3 5 3" xfId="11275" xr:uid="{00000000-0005-0000-0000-0000D18A0000}"/>
    <cellStyle name="Normal 3 2 4 3 5 4" xfId="4838" xr:uid="{00000000-0005-0000-0000-0000D28A0000}"/>
    <cellStyle name="Normal 3 2 4 3 6" xfId="689" xr:uid="{00000000-0005-0000-0000-0000D38A0000}"/>
    <cellStyle name="Normal 3 2 4 3 6 2" xfId="3673" xr:uid="{00000000-0005-0000-0000-0000D48A0000}"/>
    <cellStyle name="Normal 3 2 4 3 6 2 2" xfId="8808" xr:uid="{00000000-0005-0000-0000-0000D58A0000}"/>
    <cellStyle name="Normal 3 2 4 3 6 3" xfId="11276" xr:uid="{00000000-0005-0000-0000-0000D68A0000}"/>
    <cellStyle name="Normal 3 2 4 3 6 4" xfId="5012" xr:uid="{00000000-0005-0000-0000-0000D78A0000}"/>
    <cellStyle name="Normal 3 2 4 3 7" xfId="863" xr:uid="{00000000-0005-0000-0000-0000D88A0000}"/>
    <cellStyle name="Normal 3 2 4 3 7 2" xfId="3847" xr:uid="{00000000-0005-0000-0000-0000D98A0000}"/>
    <cellStyle name="Normal 3 2 4 3 7 2 2" xfId="8809" xr:uid="{00000000-0005-0000-0000-0000DA8A0000}"/>
    <cellStyle name="Normal 3 2 4 3 7 3" xfId="11277" xr:uid="{00000000-0005-0000-0000-0000DB8A0000}"/>
    <cellStyle name="Normal 3 2 4 3 7 4" xfId="5186" xr:uid="{00000000-0005-0000-0000-0000DC8A0000}"/>
    <cellStyle name="Normal 3 2 4 3 8" xfId="1038" xr:uid="{00000000-0005-0000-0000-0000DD8A0000}"/>
    <cellStyle name="Normal 3 2 4 3 8 2" xfId="4022" xr:uid="{00000000-0005-0000-0000-0000DE8A0000}"/>
    <cellStyle name="Normal 3 2 4 3 8 2 2" xfId="8810" xr:uid="{00000000-0005-0000-0000-0000DF8A0000}"/>
    <cellStyle name="Normal 3 2 4 3 8 3" xfId="11278" xr:uid="{00000000-0005-0000-0000-0000E08A0000}"/>
    <cellStyle name="Normal 3 2 4 3 8 4" xfId="5360" xr:uid="{00000000-0005-0000-0000-0000E18A0000}"/>
    <cellStyle name="Normal 3 2 4 3 9" xfId="1214" xr:uid="{00000000-0005-0000-0000-0000E28A0000}"/>
    <cellStyle name="Normal 3 2 4 3 9 2" xfId="8811" xr:uid="{00000000-0005-0000-0000-0000E38A0000}"/>
    <cellStyle name="Normal 3 2 4 3 9 3" xfId="11279" xr:uid="{00000000-0005-0000-0000-0000E48A0000}"/>
    <cellStyle name="Normal 3 2 4 3 9 4" xfId="5427" xr:uid="{00000000-0005-0000-0000-0000E58A0000}"/>
    <cellStyle name="Normal 3 2 4 4" xfId="326" xr:uid="{00000000-0005-0000-0000-0000E68A0000}"/>
    <cellStyle name="Normal 3 2 4 4 10" xfId="1566" xr:uid="{00000000-0005-0000-0000-0000E78A0000}"/>
    <cellStyle name="Normal 3 2 4 4 10 2" xfId="8813" xr:uid="{00000000-0005-0000-0000-0000E88A0000}"/>
    <cellStyle name="Normal 3 2 4 4 10 3" xfId="11281" xr:uid="{00000000-0005-0000-0000-0000E98A0000}"/>
    <cellStyle name="Normal 3 2 4 4 10 4" xfId="5744" xr:uid="{00000000-0005-0000-0000-0000EA8A0000}"/>
    <cellStyle name="Normal 3 2 4 4 11" xfId="1740" xr:uid="{00000000-0005-0000-0000-0000EB8A0000}"/>
    <cellStyle name="Normal 3 2 4 4 11 2" xfId="8814" xr:uid="{00000000-0005-0000-0000-0000EC8A0000}"/>
    <cellStyle name="Normal 3 2 4 4 11 3" xfId="11282" xr:uid="{00000000-0005-0000-0000-0000ED8A0000}"/>
    <cellStyle name="Normal 3 2 4 4 11 4" xfId="5918" xr:uid="{00000000-0005-0000-0000-0000EE8A0000}"/>
    <cellStyle name="Normal 3 2 4 4 12" xfId="1914" xr:uid="{00000000-0005-0000-0000-0000EF8A0000}"/>
    <cellStyle name="Normal 3 2 4 4 12 2" xfId="8815" xr:uid="{00000000-0005-0000-0000-0000F08A0000}"/>
    <cellStyle name="Normal 3 2 4 4 12 3" xfId="11283" xr:uid="{00000000-0005-0000-0000-0000F18A0000}"/>
    <cellStyle name="Normal 3 2 4 4 12 4" xfId="6092" xr:uid="{00000000-0005-0000-0000-0000F28A0000}"/>
    <cellStyle name="Normal 3 2 4 4 13" xfId="2088" xr:uid="{00000000-0005-0000-0000-0000F38A0000}"/>
    <cellStyle name="Normal 3 2 4 4 13 2" xfId="8816" xr:uid="{00000000-0005-0000-0000-0000F48A0000}"/>
    <cellStyle name="Normal 3 2 4 4 13 3" xfId="11284" xr:uid="{00000000-0005-0000-0000-0000F58A0000}"/>
    <cellStyle name="Normal 3 2 4 4 13 4" xfId="6266" xr:uid="{00000000-0005-0000-0000-0000F68A0000}"/>
    <cellStyle name="Normal 3 2 4 4 14" xfId="2264" xr:uid="{00000000-0005-0000-0000-0000F78A0000}"/>
    <cellStyle name="Normal 3 2 4 4 14 2" xfId="8817" xr:uid="{00000000-0005-0000-0000-0000F88A0000}"/>
    <cellStyle name="Normal 3 2 4 4 14 3" xfId="11285" xr:uid="{00000000-0005-0000-0000-0000F98A0000}"/>
    <cellStyle name="Normal 3 2 4 4 14 4" xfId="6440" xr:uid="{00000000-0005-0000-0000-0000FA8A0000}"/>
    <cellStyle name="Normal 3 2 4 4 15" xfId="2438" xr:uid="{00000000-0005-0000-0000-0000FB8A0000}"/>
    <cellStyle name="Normal 3 2 4 4 15 2" xfId="8818" xr:uid="{00000000-0005-0000-0000-0000FC8A0000}"/>
    <cellStyle name="Normal 3 2 4 4 15 3" xfId="11286" xr:uid="{00000000-0005-0000-0000-0000FD8A0000}"/>
    <cellStyle name="Normal 3 2 4 4 15 4" xfId="6618" xr:uid="{00000000-0005-0000-0000-0000FE8A0000}"/>
    <cellStyle name="Normal 3 2 4 4 16" xfId="2610" xr:uid="{00000000-0005-0000-0000-0000FF8A0000}"/>
    <cellStyle name="Normal 3 2 4 4 16 2" xfId="8819" xr:uid="{00000000-0005-0000-0000-0000008B0000}"/>
    <cellStyle name="Normal 3 2 4 4 16 3" xfId="11287" xr:uid="{00000000-0005-0000-0000-0000018B0000}"/>
    <cellStyle name="Normal 3 2 4 4 16 4" xfId="6792" xr:uid="{00000000-0005-0000-0000-0000028B0000}"/>
    <cellStyle name="Normal 3 2 4 4 17" xfId="2780" xr:uid="{00000000-0005-0000-0000-0000038B0000}"/>
    <cellStyle name="Normal 3 2 4 4 17 2" xfId="8812" xr:uid="{00000000-0005-0000-0000-0000048B0000}"/>
    <cellStyle name="Normal 3 2 4 4 18" xfId="2950" xr:uid="{00000000-0005-0000-0000-0000058B0000}"/>
    <cellStyle name="Normal 3 2 4 4 18 2" xfId="11280" xr:uid="{00000000-0005-0000-0000-0000068B0000}"/>
    <cellStyle name="Normal 3 2 4 4 19" xfId="3121" xr:uid="{00000000-0005-0000-0000-0000078B0000}"/>
    <cellStyle name="Normal 3 2 4 4 19 2" xfId="11904" xr:uid="{00000000-0005-0000-0000-0000088B0000}"/>
    <cellStyle name="Normal 3 2 4 4 2" xfId="327" xr:uid="{00000000-0005-0000-0000-0000098B0000}"/>
    <cellStyle name="Normal 3 2 4 4 2 10" xfId="1741" xr:uid="{00000000-0005-0000-0000-00000A8B0000}"/>
    <cellStyle name="Normal 3 2 4 4 2 10 2" xfId="8821" xr:uid="{00000000-0005-0000-0000-00000B8B0000}"/>
    <cellStyle name="Normal 3 2 4 4 2 10 3" xfId="11289" xr:uid="{00000000-0005-0000-0000-00000C8B0000}"/>
    <cellStyle name="Normal 3 2 4 4 2 10 4" xfId="5919" xr:uid="{00000000-0005-0000-0000-00000D8B0000}"/>
    <cellStyle name="Normal 3 2 4 4 2 11" xfId="1915" xr:uid="{00000000-0005-0000-0000-00000E8B0000}"/>
    <cellStyle name="Normal 3 2 4 4 2 11 2" xfId="8822" xr:uid="{00000000-0005-0000-0000-00000F8B0000}"/>
    <cellStyle name="Normal 3 2 4 4 2 11 3" xfId="11290" xr:uid="{00000000-0005-0000-0000-0000108B0000}"/>
    <cellStyle name="Normal 3 2 4 4 2 11 4" xfId="6093" xr:uid="{00000000-0005-0000-0000-0000118B0000}"/>
    <cellStyle name="Normal 3 2 4 4 2 12" xfId="2089" xr:uid="{00000000-0005-0000-0000-0000128B0000}"/>
    <cellStyle name="Normal 3 2 4 4 2 12 2" xfId="8823" xr:uid="{00000000-0005-0000-0000-0000138B0000}"/>
    <cellStyle name="Normal 3 2 4 4 2 12 3" xfId="11291" xr:uid="{00000000-0005-0000-0000-0000148B0000}"/>
    <cellStyle name="Normal 3 2 4 4 2 12 4" xfId="6267" xr:uid="{00000000-0005-0000-0000-0000158B0000}"/>
    <cellStyle name="Normal 3 2 4 4 2 13" xfId="2265" xr:uid="{00000000-0005-0000-0000-0000168B0000}"/>
    <cellStyle name="Normal 3 2 4 4 2 13 2" xfId="8824" xr:uid="{00000000-0005-0000-0000-0000178B0000}"/>
    <cellStyle name="Normal 3 2 4 4 2 13 3" xfId="11292" xr:uid="{00000000-0005-0000-0000-0000188B0000}"/>
    <cellStyle name="Normal 3 2 4 4 2 13 4" xfId="6441" xr:uid="{00000000-0005-0000-0000-0000198B0000}"/>
    <cellStyle name="Normal 3 2 4 4 2 14" xfId="2439" xr:uid="{00000000-0005-0000-0000-00001A8B0000}"/>
    <cellStyle name="Normal 3 2 4 4 2 14 2" xfId="8825" xr:uid="{00000000-0005-0000-0000-00001B8B0000}"/>
    <cellStyle name="Normal 3 2 4 4 2 14 3" xfId="11293" xr:uid="{00000000-0005-0000-0000-00001C8B0000}"/>
    <cellStyle name="Normal 3 2 4 4 2 14 4" xfId="6619" xr:uid="{00000000-0005-0000-0000-00001D8B0000}"/>
    <cellStyle name="Normal 3 2 4 4 2 15" xfId="2611" xr:uid="{00000000-0005-0000-0000-00001E8B0000}"/>
    <cellStyle name="Normal 3 2 4 4 2 15 2" xfId="8826" xr:uid="{00000000-0005-0000-0000-00001F8B0000}"/>
    <cellStyle name="Normal 3 2 4 4 2 15 3" xfId="11294" xr:uid="{00000000-0005-0000-0000-0000208B0000}"/>
    <cellStyle name="Normal 3 2 4 4 2 15 4" xfId="6793" xr:uid="{00000000-0005-0000-0000-0000218B0000}"/>
    <cellStyle name="Normal 3 2 4 4 2 16" xfId="2781" xr:uid="{00000000-0005-0000-0000-0000228B0000}"/>
    <cellStyle name="Normal 3 2 4 4 2 16 2" xfId="8820" xr:uid="{00000000-0005-0000-0000-0000238B0000}"/>
    <cellStyle name="Normal 3 2 4 4 2 17" xfId="2951" xr:uid="{00000000-0005-0000-0000-0000248B0000}"/>
    <cellStyle name="Normal 3 2 4 4 2 17 2" xfId="11288" xr:uid="{00000000-0005-0000-0000-0000258B0000}"/>
    <cellStyle name="Normal 3 2 4 4 2 18" xfId="3122" xr:uid="{00000000-0005-0000-0000-0000268B0000}"/>
    <cellStyle name="Normal 3 2 4 4 2 18 2" xfId="11905" xr:uid="{00000000-0005-0000-0000-0000278B0000}"/>
    <cellStyle name="Normal 3 2 4 4 2 19" xfId="3330" xr:uid="{00000000-0005-0000-0000-0000288B0000}"/>
    <cellStyle name="Normal 3 2 4 4 2 2" xfId="328" xr:uid="{00000000-0005-0000-0000-0000298B0000}"/>
    <cellStyle name="Normal 3 2 4 4 2 2 10" xfId="1916" xr:uid="{00000000-0005-0000-0000-00002A8B0000}"/>
    <cellStyle name="Normal 3 2 4 4 2 2 10 2" xfId="8828" xr:uid="{00000000-0005-0000-0000-00002B8B0000}"/>
    <cellStyle name="Normal 3 2 4 4 2 2 10 3" xfId="11296" xr:uid="{00000000-0005-0000-0000-00002C8B0000}"/>
    <cellStyle name="Normal 3 2 4 4 2 2 10 4" xfId="6094" xr:uid="{00000000-0005-0000-0000-00002D8B0000}"/>
    <cellStyle name="Normal 3 2 4 4 2 2 11" xfId="2090" xr:uid="{00000000-0005-0000-0000-00002E8B0000}"/>
    <cellStyle name="Normal 3 2 4 4 2 2 11 2" xfId="8829" xr:uid="{00000000-0005-0000-0000-00002F8B0000}"/>
    <cellStyle name="Normal 3 2 4 4 2 2 11 3" xfId="11297" xr:uid="{00000000-0005-0000-0000-0000308B0000}"/>
    <cellStyle name="Normal 3 2 4 4 2 2 11 4" xfId="6268" xr:uid="{00000000-0005-0000-0000-0000318B0000}"/>
    <cellStyle name="Normal 3 2 4 4 2 2 12" xfId="2266" xr:uid="{00000000-0005-0000-0000-0000328B0000}"/>
    <cellStyle name="Normal 3 2 4 4 2 2 12 2" xfId="8830" xr:uid="{00000000-0005-0000-0000-0000338B0000}"/>
    <cellStyle name="Normal 3 2 4 4 2 2 12 3" xfId="11298" xr:uid="{00000000-0005-0000-0000-0000348B0000}"/>
    <cellStyle name="Normal 3 2 4 4 2 2 12 4" xfId="6442" xr:uid="{00000000-0005-0000-0000-0000358B0000}"/>
    <cellStyle name="Normal 3 2 4 4 2 2 13" xfId="2440" xr:uid="{00000000-0005-0000-0000-0000368B0000}"/>
    <cellStyle name="Normal 3 2 4 4 2 2 13 2" xfId="8831" xr:uid="{00000000-0005-0000-0000-0000378B0000}"/>
    <cellStyle name="Normal 3 2 4 4 2 2 13 3" xfId="11299" xr:uid="{00000000-0005-0000-0000-0000388B0000}"/>
    <cellStyle name="Normal 3 2 4 4 2 2 13 4" xfId="6620" xr:uid="{00000000-0005-0000-0000-0000398B0000}"/>
    <cellStyle name="Normal 3 2 4 4 2 2 14" xfId="2612" xr:uid="{00000000-0005-0000-0000-00003A8B0000}"/>
    <cellStyle name="Normal 3 2 4 4 2 2 14 2" xfId="8832" xr:uid="{00000000-0005-0000-0000-00003B8B0000}"/>
    <cellStyle name="Normal 3 2 4 4 2 2 14 3" xfId="11300" xr:uid="{00000000-0005-0000-0000-00003C8B0000}"/>
    <cellStyle name="Normal 3 2 4 4 2 2 14 4" xfId="6794" xr:uid="{00000000-0005-0000-0000-00003D8B0000}"/>
    <cellStyle name="Normal 3 2 4 4 2 2 15" xfId="2782" xr:uid="{00000000-0005-0000-0000-00003E8B0000}"/>
    <cellStyle name="Normal 3 2 4 4 2 2 15 2" xfId="8827" xr:uid="{00000000-0005-0000-0000-00003F8B0000}"/>
    <cellStyle name="Normal 3 2 4 4 2 2 16" xfId="2952" xr:uid="{00000000-0005-0000-0000-0000408B0000}"/>
    <cellStyle name="Normal 3 2 4 4 2 2 16 2" xfId="11295" xr:uid="{00000000-0005-0000-0000-0000418B0000}"/>
    <cellStyle name="Normal 3 2 4 4 2 2 17" xfId="3123" xr:uid="{00000000-0005-0000-0000-0000428B0000}"/>
    <cellStyle name="Normal 3 2 4 4 2 2 17 2" xfId="11906" xr:uid="{00000000-0005-0000-0000-0000438B0000}"/>
    <cellStyle name="Normal 3 2 4 4 2 2 18" xfId="3331" xr:uid="{00000000-0005-0000-0000-0000448B0000}"/>
    <cellStyle name="Normal 3 2 4 4 2 2 19" xfId="4200" xr:uid="{00000000-0005-0000-0000-0000458B0000}"/>
    <cellStyle name="Normal 3 2 4 4 2 2 2" xfId="521" xr:uid="{00000000-0005-0000-0000-0000468B0000}"/>
    <cellStyle name="Normal 3 2 4 4 2 2 2 2" xfId="3505" xr:uid="{00000000-0005-0000-0000-0000478B0000}"/>
    <cellStyle name="Normal 3 2 4 4 2 2 2 2 2" xfId="8833" xr:uid="{00000000-0005-0000-0000-0000488B0000}"/>
    <cellStyle name="Normal 3 2 4 4 2 2 2 3" xfId="11301" xr:uid="{00000000-0005-0000-0000-0000498B0000}"/>
    <cellStyle name="Normal 3 2 4 4 2 2 2 4" xfId="4627" xr:uid="{00000000-0005-0000-0000-00004A8B0000}"/>
    <cellStyle name="Normal 3 2 4 4 2 2 20" xfId="4372" xr:uid="{00000000-0005-0000-0000-00004B8B0000}"/>
    <cellStyle name="Normal 3 2 4 4 2 2 3" xfId="695" xr:uid="{00000000-0005-0000-0000-00004C8B0000}"/>
    <cellStyle name="Normal 3 2 4 4 2 2 3 2" xfId="3679" xr:uid="{00000000-0005-0000-0000-00004D8B0000}"/>
    <cellStyle name="Normal 3 2 4 4 2 2 3 2 2" xfId="8834" xr:uid="{00000000-0005-0000-0000-00004E8B0000}"/>
    <cellStyle name="Normal 3 2 4 4 2 2 3 3" xfId="11302" xr:uid="{00000000-0005-0000-0000-00004F8B0000}"/>
    <cellStyle name="Normal 3 2 4 4 2 2 3 4" xfId="4844" xr:uid="{00000000-0005-0000-0000-0000508B0000}"/>
    <cellStyle name="Normal 3 2 4 4 2 2 4" xfId="869" xr:uid="{00000000-0005-0000-0000-0000518B0000}"/>
    <cellStyle name="Normal 3 2 4 4 2 2 4 2" xfId="3853" xr:uid="{00000000-0005-0000-0000-0000528B0000}"/>
    <cellStyle name="Normal 3 2 4 4 2 2 4 2 2" xfId="8835" xr:uid="{00000000-0005-0000-0000-0000538B0000}"/>
    <cellStyle name="Normal 3 2 4 4 2 2 4 3" xfId="11303" xr:uid="{00000000-0005-0000-0000-0000548B0000}"/>
    <cellStyle name="Normal 3 2 4 4 2 2 4 4" xfId="5018" xr:uid="{00000000-0005-0000-0000-0000558B0000}"/>
    <cellStyle name="Normal 3 2 4 4 2 2 5" xfId="1044" xr:uid="{00000000-0005-0000-0000-0000568B0000}"/>
    <cellStyle name="Normal 3 2 4 4 2 2 5 2" xfId="4028" xr:uid="{00000000-0005-0000-0000-0000578B0000}"/>
    <cellStyle name="Normal 3 2 4 4 2 2 5 2 2" xfId="8836" xr:uid="{00000000-0005-0000-0000-0000588B0000}"/>
    <cellStyle name="Normal 3 2 4 4 2 2 5 3" xfId="11304" xr:uid="{00000000-0005-0000-0000-0000598B0000}"/>
    <cellStyle name="Normal 3 2 4 4 2 2 5 4" xfId="5192" xr:uid="{00000000-0005-0000-0000-00005A8B0000}"/>
    <cellStyle name="Normal 3 2 4 4 2 2 6" xfId="1220" xr:uid="{00000000-0005-0000-0000-00005B8B0000}"/>
    <cellStyle name="Normal 3 2 4 4 2 2 6 2" xfId="8837" xr:uid="{00000000-0005-0000-0000-00005C8B0000}"/>
    <cellStyle name="Normal 3 2 4 4 2 2 6 3" xfId="11305" xr:uid="{00000000-0005-0000-0000-00005D8B0000}"/>
    <cellStyle name="Normal 3 2 4 4 2 2 6 4" xfId="5366" xr:uid="{00000000-0005-0000-0000-00005E8B0000}"/>
    <cellStyle name="Normal 3 2 4 4 2 2 7" xfId="1394" xr:uid="{00000000-0005-0000-0000-00005F8B0000}"/>
    <cellStyle name="Normal 3 2 4 4 2 2 7 2" xfId="8838" xr:uid="{00000000-0005-0000-0000-0000608B0000}"/>
    <cellStyle name="Normal 3 2 4 4 2 2 7 3" xfId="11306" xr:uid="{00000000-0005-0000-0000-0000618B0000}"/>
    <cellStyle name="Normal 3 2 4 4 2 2 7 4" xfId="5572" xr:uid="{00000000-0005-0000-0000-0000628B0000}"/>
    <cellStyle name="Normal 3 2 4 4 2 2 8" xfId="1568" xr:uid="{00000000-0005-0000-0000-0000638B0000}"/>
    <cellStyle name="Normal 3 2 4 4 2 2 8 2" xfId="8839" xr:uid="{00000000-0005-0000-0000-0000648B0000}"/>
    <cellStyle name="Normal 3 2 4 4 2 2 8 3" xfId="11307" xr:uid="{00000000-0005-0000-0000-0000658B0000}"/>
    <cellStyle name="Normal 3 2 4 4 2 2 8 4" xfId="5746" xr:uid="{00000000-0005-0000-0000-0000668B0000}"/>
    <cellStyle name="Normal 3 2 4 4 2 2 9" xfId="1742" xr:uid="{00000000-0005-0000-0000-0000678B0000}"/>
    <cellStyle name="Normal 3 2 4 4 2 2 9 2" xfId="8840" xr:uid="{00000000-0005-0000-0000-0000688B0000}"/>
    <cellStyle name="Normal 3 2 4 4 2 2 9 3" xfId="11308" xr:uid="{00000000-0005-0000-0000-0000698B0000}"/>
    <cellStyle name="Normal 3 2 4 4 2 2 9 4" xfId="5920" xr:uid="{00000000-0005-0000-0000-00006A8B0000}"/>
    <cellStyle name="Normal 3 2 4 4 2 20" xfId="4199" xr:uid="{00000000-0005-0000-0000-00006B8B0000}"/>
    <cellStyle name="Normal 3 2 4 4 2 21" xfId="4371" xr:uid="{00000000-0005-0000-0000-00006C8B0000}"/>
    <cellStyle name="Normal 3 2 4 4 2 3" xfId="520" xr:uid="{00000000-0005-0000-0000-00006D8B0000}"/>
    <cellStyle name="Normal 3 2 4 4 2 3 2" xfId="3504" xr:uid="{00000000-0005-0000-0000-00006E8B0000}"/>
    <cellStyle name="Normal 3 2 4 4 2 3 2 2" xfId="8841" xr:uid="{00000000-0005-0000-0000-00006F8B0000}"/>
    <cellStyle name="Normal 3 2 4 4 2 3 3" xfId="11309" xr:uid="{00000000-0005-0000-0000-0000708B0000}"/>
    <cellStyle name="Normal 3 2 4 4 2 3 4" xfId="4626" xr:uid="{00000000-0005-0000-0000-0000718B0000}"/>
    <cellStyle name="Normal 3 2 4 4 2 4" xfId="694" xr:uid="{00000000-0005-0000-0000-0000728B0000}"/>
    <cellStyle name="Normal 3 2 4 4 2 4 2" xfId="3678" xr:uid="{00000000-0005-0000-0000-0000738B0000}"/>
    <cellStyle name="Normal 3 2 4 4 2 4 2 2" xfId="8842" xr:uid="{00000000-0005-0000-0000-0000748B0000}"/>
    <cellStyle name="Normal 3 2 4 4 2 4 3" xfId="11310" xr:uid="{00000000-0005-0000-0000-0000758B0000}"/>
    <cellStyle name="Normal 3 2 4 4 2 4 4" xfId="4843" xr:uid="{00000000-0005-0000-0000-0000768B0000}"/>
    <cellStyle name="Normal 3 2 4 4 2 5" xfId="868" xr:uid="{00000000-0005-0000-0000-0000778B0000}"/>
    <cellStyle name="Normal 3 2 4 4 2 5 2" xfId="3852" xr:uid="{00000000-0005-0000-0000-0000788B0000}"/>
    <cellStyle name="Normal 3 2 4 4 2 5 2 2" xfId="8843" xr:uid="{00000000-0005-0000-0000-0000798B0000}"/>
    <cellStyle name="Normal 3 2 4 4 2 5 3" xfId="11311" xr:uid="{00000000-0005-0000-0000-00007A8B0000}"/>
    <cellStyle name="Normal 3 2 4 4 2 5 4" xfId="5017" xr:uid="{00000000-0005-0000-0000-00007B8B0000}"/>
    <cellStyle name="Normal 3 2 4 4 2 6" xfId="1043" xr:uid="{00000000-0005-0000-0000-00007C8B0000}"/>
    <cellStyle name="Normal 3 2 4 4 2 6 2" xfId="4027" xr:uid="{00000000-0005-0000-0000-00007D8B0000}"/>
    <cellStyle name="Normal 3 2 4 4 2 6 2 2" xfId="8844" xr:uid="{00000000-0005-0000-0000-00007E8B0000}"/>
    <cellStyle name="Normal 3 2 4 4 2 6 3" xfId="11312" xr:uid="{00000000-0005-0000-0000-00007F8B0000}"/>
    <cellStyle name="Normal 3 2 4 4 2 6 4" xfId="5191" xr:uid="{00000000-0005-0000-0000-0000808B0000}"/>
    <cellStyle name="Normal 3 2 4 4 2 7" xfId="1219" xr:uid="{00000000-0005-0000-0000-0000818B0000}"/>
    <cellStyle name="Normal 3 2 4 4 2 7 2" xfId="8845" xr:uid="{00000000-0005-0000-0000-0000828B0000}"/>
    <cellStyle name="Normal 3 2 4 4 2 7 3" xfId="11313" xr:uid="{00000000-0005-0000-0000-0000838B0000}"/>
    <cellStyle name="Normal 3 2 4 4 2 7 4" xfId="5365" xr:uid="{00000000-0005-0000-0000-0000848B0000}"/>
    <cellStyle name="Normal 3 2 4 4 2 8" xfId="1393" xr:uid="{00000000-0005-0000-0000-0000858B0000}"/>
    <cellStyle name="Normal 3 2 4 4 2 8 2" xfId="8846" xr:uid="{00000000-0005-0000-0000-0000868B0000}"/>
    <cellStyle name="Normal 3 2 4 4 2 8 3" xfId="11314" xr:uid="{00000000-0005-0000-0000-0000878B0000}"/>
    <cellStyle name="Normal 3 2 4 4 2 8 4" xfId="5571" xr:uid="{00000000-0005-0000-0000-0000888B0000}"/>
    <cellStyle name="Normal 3 2 4 4 2 9" xfId="1567" xr:uid="{00000000-0005-0000-0000-0000898B0000}"/>
    <cellStyle name="Normal 3 2 4 4 2 9 2" xfId="8847" xr:uid="{00000000-0005-0000-0000-00008A8B0000}"/>
    <cellStyle name="Normal 3 2 4 4 2 9 3" xfId="11315" xr:uid="{00000000-0005-0000-0000-00008B8B0000}"/>
    <cellStyle name="Normal 3 2 4 4 2 9 4" xfId="5745" xr:uid="{00000000-0005-0000-0000-00008C8B0000}"/>
    <cellStyle name="Normal 3 2 4 4 20" xfId="3329" xr:uid="{00000000-0005-0000-0000-00008D8B0000}"/>
    <cellStyle name="Normal 3 2 4 4 21" xfId="4198" xr:uid="{00000000-0005-0000-0000-00008E8B0000}"/>
    <cellStyle name="Normal 3 2 4 4 22" xfId="4370" xr:uid="{00000000-0005-0000-0000-00008F8B0000}"/>
    <cellStyle name="Normal 3 2 4 4 3" xfId="329" xr:uid="{00000000-0005-0000-0000-0000908B0000}"/>
    <cellStyle name="Normal 3 2 4 4 3 10" xfId="1917" xr:uid="{00000000-0005-0000-0000-0000918B0000}"/>
    <cellStyle name="Normal 3 2 4 4 3 10 2" xfId="8849" xr:uid="{00000000-0005-0000-0000-0000928B0000}"/>
    <cellStyle name="Normal 3 2 4 4 3 10 3" xfId="11317" xr:uid="{00000000-0005-0000-0000-0000938B0000}"/>
    <cellStyle name="Normal 3 2 4 4 3 10 4" xfId="6095" xr:uid="{00000000-0005-0000-0000-0000948B0000}"/>
    <cellStyle name="Normal 3 2 4 4 3 11" xfId="2091" xr:uid="{00000000-0005-0000-0000-0000958B0000}"/>
    <cellStyle name="Normal 3 2 4 4 3 11 2" xfId="8850" xr:uid="{00000000-0005-0000-0000-0000968B0000}"/>
    <cellStyle name="Normal 3 2 4 4 3 11 3" xfId="11318" xr:uid="{00000000-0005-0000-0000-0000978B0000}"/>
    <cellStyle name="Normal 3 2 4 4 3 11 4" xfId="6269" xr:uid="{00000000-0005-0000-0000-0000988B0000}"/>
    <cellStyle name="Normal 3 2 4 4 3 12" xfId="2267" xr:uid="{00000000-0005-0000-0000-0000998B0000}"/>
    <cellStyle name="Normal 3 2 4 4 3 12 2" xfId="8851" xr:uid="{00000000-0005-0000-0000-00009A8B0000}"/>
    <cellStyle name="Normal 3 2 4 4 3 12 3" xfId="11319" xr:uid="{00000000-0005-0000-0000-00009B8B0000}"/>
    <cellStyle name="Normal 3 2 4 4 3 12 4" xfId="6443" xr:uid="{00000000-0005-0000-0000-00009C8B0000}"/>
    <cellStyle name="Normal 3 2 4 4 3 13" xfId="2441" xr:uid="{00000000-0005-0000-0000-00009D8B0000}"/>
    <cellStyle name="Normal 3 2 4 4 3 13 2" xfId="8852" xr:uid="{00000000-0005-0000-0000-00009E8B0000}"/>
    <cellStyle name="Normal 3 2 4 4 3 13 3" xfId="11320" xr:uid="{00000000-0005-0000-0000-00009F8B0000}"/>
    <cellStyle name="Normal 3 2 4 4 3 13 4" xfId="6621" xr:uid="{00000000-0005-0000-0000-0000A08B0000}"/>
    <cellStyle name="Normal 3 2 4 4 3 14" xfId="2613" xr:uid="{00000000-0005-0000-0000-0000A18B0000}"/>
    <cellStyle name="Normal 3 2 4 4 3 14 2" xfId="8853" xr:uid="{00000000-0005-0000-0000-0000A28B0000}"/>
    <cellStyle name="Normal 3 2 4 4 3 14 3" xfId="11321" xr:uid="{00000000-0005-0000-0000-0000A38B0000}"/>
    <cellStyle name="Normal 3 2 4 4 3 14 4" xfId="6795" xr:uid="{00000000-0005-0000-0000-0000A48B0000}"/>
    <cellStyle name="Normal 3 2 4 4 3 15" xfId="2783" xr:uid="{00000000-0005-0000-0000-0000A58B0000}"/>
    <cellStyle name="Normal 3 2 4 4 3 15 2" xfId="8848" xr:uid="{00000000-0005-0000-0000-0000A68B0000}"/>
    <cellStyle name="Normal 3 2 4 4 3 16" xfId="2953" xr:uid="{00000000-0005-0000-0000-0000A78B0000}"/>
    <cellStyle name="Normal 3 2 4 4 3 16 2" xfId="11316" xr:uid="{00000000-0005-0000-0000-0000A88B0000}"/>
    <cellStyle name="Normal 3 2 4 4 3 17" xfId="3124" xr:uid="{00000000-0005-0000-0000-0000A98B0000}"/>
    <cellStyle name="Normal 3 2 4 4 3 17 2" xfId="11907" xr:uid="{00000000-0005-0000-0000-0000AA8B0000}"/>
    <cellStyle name="Normal 3 2 4 4 3 18" xfId="3332" xr:uid="{00000000-0005-0000-0000-0000AB8B0000}"/>
    <cellStyle name="Normal 3 2 4 4 3 19" xfId="4201" xr:uid="{00000000-0005-0000-0000-0000AC8B0000}"/>
    <cellStyle name="Normal 3 2 4 4 3 2" xfId="522" xr:uid="{00000000-0005-0000-0000-0000AD8B0000}"/>
    <cellStyle name="Normal 3 2 4 4 3 2 2" xfId="3506" xr:uid="{00000000-0005-0000-0000-0000AE8B0000}"/>
    <cellStyle name="Normal 3 2 4 4 3 2 2 2" xfId="8854" xr:uid="{00000000-0005-0000-0000-0000AF8B0000}"/>
    <cellStyle name="Normal 3 2 4 4 3 2 3" xfId="11322" xr:uid="{00000000-0005-0000-0000-0000B08B0000}"/>
    <cellStyle name="Normal 3 2 4 4 3 2 4" xfId="4628" xr:uid="{00000000-0005-0000-0000-0000B18B0000}"/>
    <cellStyle name="Normal 3 2 4 4 3 20" xfId="4373" xr:uid="{00000000-0005-0000-0000-0000B28B0000}"/>
    <cellStyle name="Normal 3 2 4 4 3 3" xfId="696" xr:uid="{00000000-0005-0000-0000-0000B38B0000}"/>
    <cellStyle name="Normal 3 2 4 4 3 3 2" xfId="3680" xr:uid="{00000000-0005-0000-0000-0000B48B0000}"/>
    <cellStyle name="Normal 3 2 4 4 3 3 2 2" xfId="8855" xr:uid="{00000000-0005-0000-0000-0000B58B0000}"/>
    <cellStyle name="Normal 3 2 4 4 3 3 3" xfId="11323" xr:uid="{00000000-0005-0000-0000-0000B68B0000}"/>
    <cellStyle name="Normal 3 2 4 4 3 3 4" xfId="4845" xr:uid="{00000000-0005-0000-0000-0000B78B0000}"/>
    <cellStyle name="Normal 3 2 4 4 3 4" xfId="870" xr:uid="{00000000-0005-0000-0000-0000B88B0000}"/>
    <cellStyle name="Normal 3 2 4 4 3 4 2" xfId="3854" xr:uid="{00000000-0005-0000-0000-0000B98B0000}"/>
    <cellStyle name="Normal 3 2 4 4 3 4 2 2" xfId="8856" xr:uid="{00000000-0005-0000-0000-0000BA8B0000}"/>
    <cellStyle name="Normal 3 2 4 4 3 4 3" xfId="11324" xr:uid="{00000000-0005-0000-0000-0000BB8B0000}"/>
    <cellStyle name="Normal 3 2 4 4 3 4 4" xfId="5019" xr:uid="{00000000-0005-0000-0000-0000BC8B0000}"/>
    <cellStyle name="Normal 3 2 4 4 3 5" xfId="1045" xr:uid="{00000000-0005-0000-0000-0000BD8B0000}"/>
    <cellStyle name="Normal 3 2 4 4 3 5 2" xfId="4029" xr:uid="{00000000-0005-0000-0000-0000BE8B0000}"/>
    <cellStyle name="Normal 3 2 4 4 3 5 2 2" xfId="8857" xr:uid="{00000000-0005-0000-0000-0000BF8B0000}"/>
    <cellStyle name="Normal 3 2 4 4 3 5 3" xfId="11325" xr:uid="{00000000-0005-0000-0000-0000C08B0000}"/>
    <cellStyle name="Normal 3 2 4 4 3 5 4" xfId="5193" xr:uid="{00000000-0005-0000-0000-0000C18B0000}"/>
    <cellStyle name="Normal 3 2 4 4 3 6" xfId="1221" xr:uid="{00000000-0005-0000-0000-0000C28B0000}"/>
    <cellStyle name="Normal 3 2 4 4 3 6 2" xfId="8858" xr:uid="{00000000-0005-0000-0000-0000C38B0000}"/>
    <cellStyle name="Normal 3 2 4 4 3 6 3" xfId="11326" xr:uid="{00000000-0005-0000-0000-0000C48B0000}"/>
    <cellStyle name="Normal 3 2 4 4 3 6 4" xfId="5367" xr:uid="{00000000-0005-0000-0000-0000C58B0000}"/>
    <cellStyle name="Normal 3 2 4 4 3 7" xfId="1395" xr:uid="{00000000-0005-0000-0000-0000C68B0000}"/>
    <cellStyle name="Normal 3 2 4 4 3 7 2" xfId="8859" xr:uid="{00000000-0005-0000-0000-0000C78B0000}"/>
    <cellStyle name="Normal 3 2 4 4 3 7 3" xfId="11327" xr:uid="{00000000-0005-0000-0000-0000C88B0000}"/>
    <cellStyle name="Normal 3 2 4 4 3 7 4" xfId="5573" xr:uid="{00000000-0005-0000-0000-0000C98B0000}"/>
    <cellStyle name="Normal 3 2 4 4 3 8" xfId="1569" xr:uid="{00000000-0005-0000-0000-0000CA8B0000}"/>
    <cellStyle name="Normal 3 2 4 4 3 8 2" xfId="8860" xr:uid="{00000000-0005-0000-0000-0000CB8B0000}"/>
    <cellStyle name="Normal 3 2 4 4 3 8 3" xfId="11328" xr:uid="{00000000-0005-0000-0000-0000CC8B0000}"/>
    <cellStyle name="Normal 3 2 4 4 3 8 4" xfId="5747" xr:uid="{00000000-0005-0000-0000-0000CD8B0000}"/>
    <cellStyle name="Normal 3 2 4 4 3 9" xfId="1743" xr:uid="{00000000-0005-0000-0000-0000CE8B0000}"/>
    <cellStyle name="Normal 3 2 4 4 3 9 2" xfId="8861" xr:uid="{00000000-0005-0000-0000-0000CF8B0000}"/>
    <cellStyle name="Normal 3 2 4 4 3 9 3" xfId="11329" xr:uid="{00000000-0005-0000-0000-0000D08B0000}"/>
    <cellStyle name="Normal 3 2 4 4 3 9 4" xfId="5921" xr:uid="{00000000-0005-0000-0000-0000D18B0000}"/>
    <cellStyle name="Normal 3 2 4 4 4" xfId="519" xr:uid="{00000000-0005-0000-0000-0000D28B0000}"/>
    <cellStyle name="Normal 3 2 4 4 4 2" xfId="3503" xr:uid="{00000000-0005-0000-0000-0000D38B0000}"/>
    <cellStyle name="Normal 3 2 4 4 4 2 2" xfId="8862" xr:uid="{00000000-0005-0000-0000-0000D48B0000}"/>
    <cellStyle name="Normal 3 2 4 4 4 3" xfId="11330" xr:uid="{00000000-0005-0000-0000-0000D58B0000}"/>
    <cellStyle name="Normal 3 2 4 4 4 4" xfId="4625" xr:uid="{00000000-0005-0000-0000-0000D68B0000}"/>
    <cellStyle name="Normal 3 2 4 4 5" xfId="693" xr:uid="{00000000-0005-0000-0000-0000D78B0000}"/>
    <cellStyle name="Normal 3 2 4 4 5 2" xfId="3677" xr:uid="{00000000-0005-0000-0000-0000D88B0000}"/>
    <cellStyle name="Normal 3 2 4 4 5 2 2" xfId="8863" xr:uid="{00000000-0005-0000-0000-0000D98B0000}"/>
    <cellStyle name="Normal 3 2 4 4 5 3" xfId="11331" xr:uid="{00000000-0005-0000-0000-0000DA8B0000}"/>
    <cellStyle name="Normal 3 2 4 4 5 4" xfId="4842" xr:uid="{00000000-0005-0000-0000-0000DB8B0000}"/>
    <cellStyle name="Normal 3 2 4 4 6" xfId="867" xr:uid="{00000000-0005-0000-0000-0000DC8B0000}"/>
    <cellStyle name="Normal 3 2 4 4 6 2" xfId="3851" xr:uid="{00000000-0005-0000-0000-0000DD8B0000}"/>
    <cellStyle name="Normal 3 2 4 4 6 2 2" xfId="8864" xr:uid="{00000000-0005-0000-0000-0000DE8B0000}"/>
    <cellStyle name="Normal 3 2 4 4 6 3" xfId="11332" xr:uid="{00000000-0005-0000-0000-0000DF8B0000}"/>
    <cellStyle name="Normal 3 2 4 4 6 4" xfId="5016" xr:uid="{00000000-0005-0000-0000-0000E08B0000}"/>
    <cellStyle name="Normal 3 2 4 4 7" xfId="1042" xr:uid="{00000000-0005-0000-0000-0000E18B0000}"/>
    <cellStyle name="Normal 3 2 4 4 7 2" xfId="4026" xr:uid="{00000000-0005-0000-0000-0000E28B0000}"/>
    <cellStyle name="Normal 3 2 4 4 7 2 2" xfId="8865" xr:uid="{00000000-0005-0000-0000-0000E38B0000}"/>
    <cellStyle name="Normal 3 2 4 4 7 3" xfId="11333" xr:uid="{00000000-0005-0000-0000-0000E48B0000}"/>
    <cellStyle name="Normal 3 2 4 4 7 4" xfId="5190" xr:uid="{00000000-0005-0000-0000-0000E58B0000}"/>
    <cellStyle name="Normal 3 2 4 4 8" xfId="1218" xr:uid="{00000000-0005-0000-0000-0000E68B0000}"/>
    <cellStyle name="Normal 3 2 4 4 8 2" xfId="8866" xr:uid="{00000000-0005-0000-0000-0000E78B0000}"/>
    <cellStyle name="Normal 3 2 4 4 8 3" xfId="11334" xr:uid="{00000000-0005-0000-0000-0000E88B0000}"/>
    <cellStyle name="Normal 3 2 4 4 8 4" xfId="5364" xr:uid="{00000000-0005-0000-0000-0000E98B0000}"/>
    <cellStyle name="Normal 3 2 4 4 9" xfId="1392" xr:uid="{00000000-0005-0000-0000-0000EA8B0000}"/>
    <cellStyle name="Normal 3 2 4 4 9 2" xfId="8867" xr:uid="{00000000-0005-0000-0000-0000EB8B0000}"/>
    <cellStyle name="Normal 3 2 4 4 9 3" xfId="11335" xr:uid="{00000000-0005-0000-0000-0000EC8B0000}"/>
    <cellStyle name="Normal 3 2 4 4 9 4" xfId="5570" xr:uid="{00000000-0005-0000-0000-0000ED8B0000}"/>
    <cellStyle name="Normal 3 2 4 5" xfId="330" xr:uid="{00000000-0005-0000-0000-0000EE8B0000}"/>
    <cellStyle name="Normal 3 2 4 5 10" xfId="1744" xr:uid="{00000000-0005-0000-0000-0000EF8B0000}"/>
    <cellStyle name="Normal 3 2 4 5 10 2" xfId="8869" xr:uid="{00000000-0005-0000-0000-0000F08B0000}"/>
    <cellStyle name="Normal 3 2 4 5 10 3" xfId="11337" xr:uid="{00000000-0005-0000-0000-0000F18B0000}"/>
    <cellStyle name="Normal 3 2 4 5 10 4" xfId="5922" xr:uid="{00000000-0005-0000-0000-0000F28B0000}"/>
    <cellStyle name="Normal 3 2 4 5 11" xfId="1918" xr:uid="{00000000-0005-0000-0000-0000F38B0000}"/>
    <cellStyle name="Normal 3 2 4 5 11 2" xfId="8870" xr:uid="{00000000-0005-0000-0000-0000F48B0000}"/>
    <cellStyle name="Normal 3 2 4 5 11 3" xfId="11338" xr:uid="{00000000-0005-0000-0000-0000F58B0000}"/>
    <cellStyle name="Normal 3 2 4 5 11 4" xfId="6096" xr:uid="{00000000-0005-0000-0000-0000F68B0000}"/>
    <cellStyle name="Normal 3 2 4 5 12" xfId="2092" xr:uid="{00000000-0005-0000-0000-0000F78B0000}"/>
    <cellStyle name="Normal 3 2 4 5 12 2" xfId="8871" xr:uid="{00000000-0005-0000-0000-0000F88B0000}"/>
    <cellStyle name="Normal 3 2 4 5 12 3" xfId="11339" xr:uid="{00000000-0005-0000-0000-0000F98B0000}"/>
    <cellStyle name="Normal 3 2 4 5 12 4" xfId="6270" xr:uid="{00000000-0005-0000-0000-0000FA8B0000}"/>
    <cellStyle name="Normal 3 2 4 5 13" xfId="2268" xr:uid="{00000000-0005-0000-0000-0000FB8B0000}"/>
    <cellStyle name="Normal 3 2 4 5 13 2" xfId="8872" xr:uid="{00000000-0005-0000-0000-0000FC8B0000}"/>
    <cellStyle name="Normal 3 2 4 5 13 3" xfId="11340" xr:uid="{00000000-0005-0000-0000-0000FD8B0000}"/>
    <cellStyle name="Normal 3 2 4 5 13 4" xfId="6444" xr:uid="{00000000-0005-0000-0000-0000FE8B0000}"/>
    <cellStyle name="Normal 3 2 4 5 14" xfId="2442" xr:uid="{00000000-0005-0000-0000-0000FF8B0000}"/>
    <cellStyle name="Normal 3 2 4 5 14 2" xfId="8873" xr:uid="{00000000-0005-0000-0000-0000008C0000}"/>
    <cellStyle name="Normal 3 2 4 5 14 3" xfId="11341" xr:uid="{00000000-0005-0000-0000-0000018C0000}"/>
    <cellStyle name="Normal 3 2 4 5 14 4" xfId="6622" xr:uid="{00000000-0005-0000-0000-0000028C0000}"/>
    <cellStyle name="Normal 3 2 4 5 15" xfId="2614" xr:uid="{00000000-0005-0000-0000-0000038C0000}"/>
    <cellStyle name="Normal 3 2 4 5 15 2" xfId="8874" xr:uid="{00000000-0005-0000-0000-0000048C0000}"/>
    <cellStyle name="Normal 3 2 4 5 15 3" xfId="11342" xr:uid="{00000000-0005-0000-0000-0000058C0000}"/>
    <cellStyle name="Normal 3 2 4 5 15 4" xfId="6796" xr:uid="{00000000-0005-0000-0000-0000068C0000}"/>
    <cellStyle name="Normal 3 2 4 5 16" xfId="2784" xr:uid="{00000000-0005-0000-0000-0000078C0000}"/>
    <cellStyle name="Normal 3 2 4 5 16 2" xfId="8868" xr:uid="{00000000-0005-0000-0000-0000088C0000}"/>
    <cellStyle name="Normal 3 2 4 5 17" xfId="2954" xr:uid="{00000000-0005-0000-0000-0000098C0000}"/>
    <cellStyle name="Normal 3 2 4 5 17 2" xfId="11336" xr:uid="{00000000-0005-0000-0000-00000A8C0000}"/>
    <cellStyle name="Normal 3 2 4 5 18" xfId="3125" xr:uid="{00000000-0005-0000-0000-00000B8C0000}"/>
    <cellStyle name="Normal 3 2 4 5 18 2" xfId="11908" xr:uid="{00000000-0005-0000-0000-00000C8C0000}"/>
    <cellStyle name="Normal 3 2 4 5 19" xfId="3333" xr:uid="{00000000-0005-0000-0000-00000D8C0000}"/>
    <cellStyle name="Normal 3 2 4 5 2" xfId="331" xr:uid="{00000000-0005-0000-0000-00000E8C0000}"/>
    <cellStyle name="Normal 3 2 4 5 2 10" xfId="1919" xr:uid="{00000000-0005-0000-0000-00000F8C0000}"/>
    <cellStyle name="Normal 3 2 4 5 2 10 2" xfId="8876" xr:uid="{00000000-0005-0000-0000-0000108C0000}"/>
    <cellStyle name="Normal 3 2 4 5 2 10 3" xfId="11344" xr:uid="{00000000-0005-0000-0000-0000118C0000}"/>
    <cellStyle name="Normal 3 2 4 5 2 10 4" xfId="6097" xr:uid="{00000000-0005-0000-0000-0000128C0000}"/>
    <cellStyle name="Normal 3 2 4 5 2 11" xfId="2093" xr:uid="{00000000-0005-0000-0000-0000138C0000}"/>
    <cellStyle name="Normal 3 2 4 5 2 11 2" xfId="8877" xr:uid="{00000000-0005-0000-0000-0000148C0000}"/>
    <cellStyle name="Normal 3 2 4 5 2 11 3" xfId="11345" xr:uid="{00000000-0005-0000-0000-0000158C0000}"/>
    <cellStyle name="Normal 3 2 4 5 2 11 4" xfId="6271" xr:uid="{00000000-0005-0000-0000-0000168C0000}"/>
    <cellStyle name="Normal 3 2 4 5 2 12" xfId="2269" xr:uid="{00000000-0005-0000-0000-0000178C0000}"/>
    <cellStyle name="Normal 3 2 4 5 2 12 2" xfId="8878" xr:uid="{00000000-0005-0000-0000-0000188C0000}"/>
    <cellStyle name="Normal 3 2 4 5 2 12 3" xfId="11346" xr:uid="{00000000-0005-0000-0000-0000198C0000}"/>
    <cellStyle name="Normal 3 2 4 5 2 12 4" xfId="6445" xr:uid="{00000000-0005-0000-0000-00001A8C0000}"/>
    <cellStyle name="Normal 3 2 4 5 2 13" xfId="2443" xr:uid="{00000000-0005-0000-0000-00001B8C0000}"/>
    <cellStyle name="Normal 3 2 4 5 2 13 2" xfId="8879" xr:uid="{00000000-0005-0000-0000-00001C8C0000}"/>
    <cellStyle name="Normal 3 2 4 5 2 13 3" xfId="11347" xr:uid="{00000000-0005-0000-0000-00001D8C0000}"/>
    <cellStyle name="Normal 3 2 4 5 2 13 4" xfId="6623" xr:uid="{00000000-0005-0000-0000-00001E8C0000}"/>
    <cellStyle name="Normal 3 2 4 5 2 14" xfId="2615" xr:uid="{00000000-0005-0000-0000-00001F8C0000}"/>
    <cellStyle name="Normal 3 2 4 5 2 14 2" xfId="8880" xr:uid="{00000000-0005-0000-0000-0000208C0000}"/>
    <cellStyle name="Normal 3 2 4 5 2 14 3" xfId="11348" xr:uid="{00000000-0005-0000-0000-0000218C0000}"/>
    <cellStyle name="Normal 3 2 4 5 2 14 4" xfId="6797" xr:uid="{00000000-0005-0000-0000-0000228C0000}"/>
    <cellStyle name="Normal 3 2 4 5 2 15" xfId="2785" xr:uid="{00000000-0005-0000-0000-0000238C0000}"/>
    <cellStyle name="Normal 3 2 4 5 2 15 2" xfId="8875" xr:uid="{00000000-0005-0000-0000-0000248C0000}"/>
    <cellStyle name="Normal 3 2 4 5 2 16" xfId="2955" xr:uid="{00000000-0005-0000-0000-0000258C0000}"/>
    <cellStyle name="Normal 3 2 4 5 2 16 2" xfId="11343" xr:uid="{00000000-0005-0000-0000-0000268C0000}"/>
    <cellStyle name="Normal 3 2 4 5 2 17" xfId="3126" xr:uid="{00000000-0005-0000-0000-0000278C0000}"/>
    <cellStyle name="Normal 3 2 4 5 2 17 2" xfId="11909" xr:uid="{00000000-0005-0000-0000-0000288C0000}"/>
    <cellStyle name="Normal 3 2 4 5 2 18" xfId="3334" xr:uid="{00000000-0005-0000-0000-0000298C0000}"/>
    <cellStyle name="Normal 3 2 4 5 2 19" xfId="4203" xr:uid="{00000000-0005-0000-0000-00002A8C0000}"/>
    <cellStyle name="Normal 3 2 4 5 2 2" xfId="524" xr:uid="{00000000-0005-0000-0000-00002B8C0000}"/>
    <cellStyle name="Normal 3 2 4 5 2 2 2" xfId="3508" xr:uid="{00000000-0005-0000-0000-00002C8C0000}"/>
    <cellStyle name="Normal 3 2 4 5 2 2 2 2" xfId="8881" xr:uid="{00000000-0005-0000-0000-00002D8C0000}"/>
    <cellStyle name="Normal 3 2 4 5 2 2 3" xfId="11349" xr:uid="{00000000-0005-0000-0000-00002E8C0000}"/>
    <cellStyle name="Normal 3 2 4 5 2 2 4" xfId="4630" xr:uid="{00000000-0005-0000-0000-00002F8C0000}"/>
    <cellStyle name="Normal 3 2 4 5 2 20" xfId="4375" xr:uid="{00000000-0005-0000-0000-0000308C0000}"/>
    <cellStyle name="Normal 3 2 4 5 2 3" xfId="698" xr:uid="{00000000-0005-0000-0000-0000318C0000}"/>
    <cellStyle name="Normal 3 2 4 5 2 3 2" xfId="3682" xr:uid="{00000000-0005-0000-0000-0000328C0000}"/>
    <cellStyle name="Normal 3 2 4 5 2 3 2 2" xfId="8882" xr:uid="{00000000-0005-0000-0000-0000338C0000}"/>
    <cellStyle name="Normal 3 2 4 5 2 3 3" xfId="11350" xr:uid="{00000000-0005-0000-0000-0000348C0000}"/>
    <cellStyle name="Normal 3 2 4 5 2 3 4" xfId="4847" xr:uid="{00000000-0005-0000-0000-0000358C0000}"/>
    <cellStyle name="Normal 3 2 4 5 2 4" xfId="872" xr:uid="{00000000-0005-0000-0000-0000368C0000}"/>
    <cellStyle name="Normal 3 2 4 5 2 4 2" xfId="3856" xr:uid="{00000000-0005-0000-0000-0000378C0000}"/>
    <cellStyle name="Normal 3 2 4 5 2 4 2 2" xfId="8883" xr:uid="{00000000-0005-0000-0000-0000388C0000}"/>
    <cellStyle name="Normal 3 2 4 5 2 4 3" xfId="11351" xr:uid="{00000000-0005-0000-0000-0000398C0000}"/>
    <cellStyle name="Normal 3 2 4 5 2 4 4" xfId="5021" xr:uid="{00000000-0005-0000-0000-00003A8C0000}"/>
    <cellStyle name="Normal 3 2 4 5 2 5" xfId="1047" xr:uid="{00000000-0005-0000-0000-00003B8C0000}"/>
    <cellStyle name="Normal 3 2 4 5 2 5 2" xfId="4031" xr:uid="{00000000-0005-0000-0000-00003C8C0000}"/>
    <cellStyle name="Normal 3 2 4 5 2 5 2 2" xfId="8884" xr:uid="{00000000-0005-0000-0000-00003D8C0000}"/>
    <cellStyle name="Normal 3 2 4 5 2 5 3" xfId="11352" xr:uid="{00000000-0005-0000-0000-00003E8C0000}"/>
    <cellStyle name="Normal 3 2 4 5 2 5 4" xfId="5195" xr:uid="{00000000-0005-0000-0000-00003F8C0000}"/>
    <cellStyle name="Normal 3 2 4 5 2 6" xfId="1223" xr:uid="{00000000-0005-0000-0000-0000408C0000}"/>
    <cellStyle name="Normal 3 2 4 5 2 6 2" xfId="8885" xr:uid="{00000000-0005-0000-0000-0000418C0000}"/>
    <cellStyle name="Normal 3 2 4 5 2 6 3" xfId="11353" xr:uid="{00000000-0005-0000-0000-0000428C0000}"/>
    <cellStyle name="Normal 3 2 4 5 2 6 4" xfId="5369" xr:uid="{00000000-0005-0000-0000-0000438C0000}"/>
    <cellStyle name="Normal 3 2 4 5 2 7" xfId="1397" xr:uid="{00000000-0005-0000-0000-0000448C0000}"/>
    <cellStyle name="Normal 3 2 4 5 2 7 2" xfId="8886" xr:uid="{00000000-0005-0000-0000-0000458C0000}"/>
    <cellStyle name="Normal 3 2 4 5 2 7 3" xfId="11354" xr:uid="{00000000-0005-0000-0000-0000468C0000}"/>
    <cellStyle name="Normal 3 2 4 5 2 7 4" xfId="5575" xr:uid="{00000000-0005-0000-0000-0000478C0000}"/>
    <cellStyle name="Normal 3 2 4 5 2 8" xfId="1571" xr:uid="{00000000-0005-0000-0000-0000488C0000}"/>
    <cellStyle name="Normal 3 2 4 5 2 8 2" xfId="8887" xr:uid="{00000000-0005-0000-0000-0000498C0000}"/>
    <cellStyle name="Normal 3 2 4 5 2 8 3" xfId="11355" xr:uid="{00000000-0005-0000-0000-00004A8C0000}"/>
    <cellStyle name="Normal 3 2 4 5 2 8 4" xfId="5749" xr:uid="{00000000-0005-0000-0000-00004B8C0000}"/>
    <cellStyle name="Normal 3 2 4 5 2 9" xfId="1745" xr:uid="{00000000-0005-0000-0000-00004C8C0000}"/>
    <cellStyle name="Normal 3 2 4 5 2 9 2" xfId="8888" xr:uid="{00000000-0005-0000-0000-00004D8C0000}"/>
    <cellStyle name="Normal 3 2 4 5 2 9 3" xfId="11356" xr:uid="{00000000-0005-0000-0000-00004E8C0000}"/>
    <cellStyle name="Normal 3 2 4 5 2 9 4" xfId="5923" xr:uid="{00000000-0005-0000-0000-00004F8C0000}"/>
    <cellStyle name="Normal 3 2 4 5 20" xfId="4202" xr:uid="{00000000-0005-0000-0000-0000508C0000}"/>
    <cellStyle name="Normal 3 2 4 5 21" xfId="4374" xr:uid="{00000000-0005-0000-0000-0000518C0000}"/>
    <cellStyle name="Normal 3 2 4 5 3" xfId="523" xr:uid="{00000000-0005-0000-0000-0000528C0000}"/>
    <cellStyle name="Normal 3 2 4 5 3 2" xfId="3507" xr:uid="{00000000-0005-0000-0000-0000538C0000}"/>
    <cellStyle name="Normal 3 2 4 5 3 2 2" xfId="8889" xr:uid="{00000000-0005-0000-0000-0000548C0000}"/>
    <cellStyle name="Normal 3 2 4 5 3 3" xfId="11357" xr:uid="{00000000-0005-0000-0000-0000558C0000}"/>
    <cellStyle name="Normal 3 2 4 5 3 4" xfId="4629" xr:uid="{00000000-0005-0000-0000-0000568C0000}"/>
    <cellStyle name="Normal 3 2 4 5 4" xfId="697" xr:uid="{00000000-0005-0000-0000-0000578C0000}"/>
    <cellStyle name="Normal 3 2 4 5 4 2" xfId="3681" xr:uid="{00000000-0005-0000-0000-0000588C0000}"/>
    <cellStyle name="Normal 3 2 4 5 4 2 2" xfId="8890" xr:uid="{00000000-0005-0000-0000-0000598C0000}"/>
    <cellStyle name="Normal 3 2 4 5 4 3" xfId="11358" xr:uid="{00000000-0005-0000-0000-00005A8C0000}"/>
    <cellStyle name="Normal 3 2 4 5 4 4" xfId="4846" xr:uid="{00000000-0005-0000-0000-00005B8C0000}"/>
    <cellStyle name="Normal 3 2 4 5 5" xfId="871" xr:uid="{00000000-0005-0000-0000-00005C8C0000}"/>
    <cellStyle name="Normal 3 2 4 5 5 2" xfId="3855" xr:uid="{00000000-0005-0000-0000-00005D8C0000}"/>
    <cellStyle name="Normal 3 2 4 5 5 2 2" xfId="8891" xr:uid="{00000000-0005-0000-0000-00005E8C0000}"/>
    <cellStyle name="Normal 3 2 4 5 5 3" xfId="11359" xr:uid="{00000000-0005-0000-0000-00005F8C0000}"/>
    <cellStyle name="Normal 3 2 4 5 5 4" xfId="5020" xr:uid="{00000000-0005-0000-0000-0000608C0000}"/>
    <cellStyle name="Normal 3 2 4 5 6" xfId="1046" xr:uid="{00000000-0005-0000-0000-0000618C0000}"/>
    <cellStyle name="Normal 3 2 4 5 6 2" xfId="4030" xr:uid="{00000000-0005-0000-0000-0000628C0000}"/>
    <cellStyle name="Normal 3 2 4 5 6 2 2" xfId="8892" xr:uid="{00000000-0005-0000-0000-0000638C0000}"/>
    <cellStyle name="Normal 3 2 4 5 6 3" xfId="11360" xr:uid="{00000000-0005-0000-0000-0000648C0000}"/>
    <cellStyle name="Normal 3 2 4 5 6 4" xfId="5194" xr:uid="{00000000-0005-0000-0000-0000658C0000}"/>
    <cellStyle name="Normal 3 2 4 5 7" xfId="1222" xr:uid="{00000000-0005-0000-0000-0000668C0000}"/>
    <cellStyle name="Normal 3 2 4 5 7 2" xfId="8893" xr:uid="{00000000-0005-0000-0000-0000678C0000}"/>
    <cellStyle name="Normal 3 2 4 5 7 3" xfId="11361" xr:uid="{00000000-0005-0000-0000-0000688C0000}"/>
    <cellStyle name="Normal 3 2 4 5 7 4" xfId="5368" xr:uid="{00000000-0005-0000-0000-0000698C0000}"/>
    <cellStyle name="Normal 3 2 4 5 8" xfId="1396" xr:uid="{00000000-0005-0000-0000-00006A8C0000}"/>
    <cellStyle name="Normal 3 2 4 5 8 2" xfId="8894" xr:uid="{00000000-0005-0000-0000-00006B8C0000}"/>
    <cellStyle name="Normal 3 2 4 5 8 3" xfId="11362" xr:uid="{00000000-0005-0000-0000-00006C8C0000}"/>
    <cellStyle name="Normal 3 2 4 5 8 4" xfId="5574" xr:uid="{00000000-0005-0000-0000-00006D8C0000}"/>
    <cellStyle name="Normal 3 2 4 5 9" xfId="1570" xr:uid="{00000000-0005-0000-0000-00006E8C0000}"/>
    <cellStyle name="Normal 3 2 4 5 9 2" xfId="8895" xr:uid="{00000000-0005-0000-0000-00006F8C0000}"/>
    <cellStyle name="Normal 3 2 4 5 9 3" xfId="11363" xr:uid="{00000000-0005-0000-0000-0000708C0000}"/>
    <cellStyle name="Normal 3 2 4 5 9 4" xfId="5748" xr:uid="{00000000-0005-0000-0000-0000718C0000}"/>
    <cellStyle name="Normal 3 2 4 6" xfId="332" xr:uid="{00000000-0005-0000-0000-0000728C0000}"/>
    <cellStyle name="Normal 3 2 4 6 10" xfId="1920" xr:uid="{00000000-0005-0000-0000-0000738C0000}"/>
    <cellStyle name="Normal 3 2 4 6 10 2" xfId="8897" xr:uid="{00000000-0005-0000-0000-0000748C0000}"/>
    <cellStyle name="Normal 3 2 4 6 10 3" xfId="11365" xr:uid="{00000000-0005-0000-0000-0000758C0000}"/>
    <cellStyle name="Normal 3 2 4 6 10 4" xfId="6098" xr:uid="{00000000-0005-0000-0000-0000768C0000}"/>
    <cellStyle name="Normal 3 2 4 6 11" xfId="2094" xr:uid="{00000000-0005-0000-0000-0000778C0000}"/>
    <cellStyle name="Normal 3 2 4 6 11 2" xfId="8898" xr:uid="{00000000-0005-0000-0000-0000788C0000}"/>
    <cellStyle name="Normal 3 2 4 6 11 3" xfId="11366" xr:uid="{00000000-0005-0000-0000-0000798C0000}"/>
    <cellStyle name="Normal 3 2 4 6 11 4" xfId="6272" xr:uid="{00000000-0005-0000-0000-00007A8C0000}"/>
    <cellStyle name="Normal 3 2 4 6 12" xfId="2270" xr:uid="{00000000-0005-0000-0000-00007B8C0000}"/>
    <cellStyle name="Normal 3 2 4 6 12 2" xfId="8899" xr:uid="{00000000-0005-0000-0000-00007C8C0000}"/>
    <cellStyle name="Normal 3 2 4 6 12 3" xfId="11367" xr:uid="{00000000-0005-0000-0000-00007D8C0000}"/>
    <cellStyle name="Normal 3 2 4 6 12 4" xfId="6446" xr:uid="{00000000-0005-0000-0000-00007E8C0000}"/>
    <cellStyle name="Normal 3 2 4 6 13" xfId="2444" xr:uid="{00000000-0005-0000-0000-00007F8C0000}"/>
    <cellStyle name="Normal 3 2 4 6 13 2" xfId="8900" xr:uid="{00000000-0005-0000-0000-0000808C0000}"/>
    <cellStyle name="Normal 3 2 4 6 13 3" xfId="11368" xr:uid="{00000000-0005-0000-0000-0000818C0000}"/>
    <cellStyle name="Normal 3 2 4 6 13 4" xfId="6624" xr:uid="{00000000-0005-0000-0000-0000828C0000}"/>
    <cellStyle name="Normal 3 2 4 6 14" xfId="2616" xr:uid="{00000000-0005-0000-0000-0000838C0000}"/>
    <cellStyle name="Normal 3 2 4 6 14 2" xfId="8901" xr:uid="{00000000-0005-0000-0000-0000848C0000}"/>
    <cellStyle name="Normal 3 2 4 6 14 3" xfId="11369" xr:uid="{00000000-0005-0000-0000-0000858C0000}"/>
    <cellStyle name="Normal 3 2 4 6 14 4" xfId="6798" xr:uid="{00000000-0005-0000-0000-0000868C0000}"/>
    <cellStyle name="Normal 3 2 4 6 15" xfId="2786" xr:uid="{00000000-0005-0000-0000-0000878C0000}"/>
    <cellStyle name="Normal 3 2 4 6 15 2" xfId="8896" xr:uid="{00000000-0005-0000-0000-0000888C0000}"/>
    <cellStyle name="Normal 3 2 4 6 16" xfId="2956" xr:uid="{00000000-0005-0000-0000-0000898C0000}"/>
    <cellStyle name="Normal 3 2 4 6 16 2" xfId="11364" xr:uid="{00000000-0005-0000-0000-00008A8C0000}"/>
    <cellStyle name="Normal 3 2 4 6 17" xfId="3127" xr:uid="{00000000-0005-0000-0000-00008B8C0000}"/>
    <cellStyle name="Normal 3 2 4 6 17 2" xfId="11910" xr:uid="{00000000-0005-0000-0000-00008C8C0000}"/>
    <cellStyle name="Normal 3 2 4 6 18" xfId="3335" xr:uid="{00000000-0005-0000-0000-00008D8C0000}"/>
    <cellStyle name="Normal 3 2 4 6 19" xfId="4204" xr:uid="{00000000-0005-0000-0000-00008E8C0000}"/>
    <cellStyle name="Normal 3 2 4 6 2" xfId="525" xr:uid="{00000000-0005-0000-0000-00008F8C0000}"/>
    <cellStyle name="Normal 3 2 4 6 2 2" xfId="3509" xr:uid="{00000000-0005-0000-0000-0000908C0000}"/>
    <cellStyle name="Normal 3 2 4 6 2 2 2" xfId="8902" xr:uid="{00000000-0005-0000-0000-0000918C0000}"/>
    <cellStyle name="Normal 3 2 4 6 2 3" xfId="11370" xr:uid="{00000000-0005-0000-0000-0000928C0000}"/>
    <cellStyle name="Normal 3 2 4 6 2 4" xfId="4631" xr:uid="{00000000-0005-0000-0000-0000938C0000}"/>
    <cellStyle name="Normal 3 2 4 6 20" xfId="4376" xr:uid="{00000000-0005-0000-0000-0000948C0000}"/>
    <cellStyle name="Normal 3 2 4 6 3" xfId="699" xr:uid="{00000000-0005-0000-0000-0000958C0000}"/>
    <cellStyle name="Normal 3 2 4 6 3 2" xfId="3683" xr:uid="{00000000-0005-0000-0000-0000968C0000}"/>
    <cellStyle name="Normal 3 2 4 6 3 2 2" xfId="8903" xr:uid="{00000000-0005-0000-0000-0000978C0000}"/>
    <cellStyle name="Normal 3 2 4 6 3 3" xfId="11371" xr:uid="{00000000-0005-0000-0000-0000988C0000}"/>
    <cellStyle name="Normal 3 2 4 6 3 4" xfId="4848" xr:uid="{00000000-0005-0000-0000-0000998C0000}"/>
    <cellStyle name="Normal 3 2 4 6 4" xfId="873" xr:uid="{00000000-0005-0000-0000-00009A8C0000}"/>
    <cellStyle name="Normal 3 2 4 6 4 2" xfId="3857" xr:uid="{00000000-0005-0000-0000-00009B8C0000}"/>
    <cellStyle name="Normal 3 2 4 6 4 2 2" xfId="8904" xr:uid="{00000000-0005-0000-0000-00009C8C0000}"/>
    <cellStyle name="Normal 3 2 4 6 4 3" xfId="11372" xr:uid="{00000000-0005-0000-0000-00009D8C0000}"/>
    <cellStyle name="Normal 3 2 4 6 4 4" xfId="5022" xr:uid="{00000000-0005-0000-0000-00009E8C0000}"/>
    <cellStyle name="Normal 3 2 4 6 5" xfId="1048" xr:uid="{00000000-0005-0000-0000-00009F8C0000}"/>
    <cellStyle name="Normal 3 2 4 6 5 2" xfId="4032" xr:uid="{00000000-0005-0000-0000-0000A08C0000}"/>
    <cellStyle name="Normal 3 2 4 6 5 2 2" xfId="8905" xr:uid="{00000000-0005-0000-0000-0000A18C0000}"/>
    <cellStyle name="Normal 3 2 4 6 5 3" xfId="11373" xr:uid="{00000000-0005-0000-0000-0000A28C0000}"/>
    <cellStyle name="Normal 3 2 4 6 5 4" xfId="5196" xr:uid="{00000000-0005-0000-0000-0000A38C0000}"/>
    <cellStyle name="Normal 3 2 4 6 6" xfId="1224" xr:uid="{00000000-0005-0000-0000-0000A48C0000}"/>
    <cellStyle name="Normal 3 2 4 6 6 2" xfId="8906" xr:uid="{00000000-0005-0000-0000-0000A58C0000}"/>
    <cellStyle name="Normal 3 2 4 6 6 3" xfId="11374" xr:uid="{00000000-0005-0000-0000-0000A68C0000}"/>
    <cellStyle name="Normal 3 2 4 6 6 4" xfId="5370" xr:uid="{00000000-0005-0000-0000-0000A78C0000}"/>
    <cellStyle name="Normal 3 2 4 6 7" xfId="1398" xr:uid="{00000000-0005-0000-0000-0000A88C0000}"/>
    <cellStyle name="Normal 3 2 4 6 7 2" xfId="8907" xr:uid="{00000000-0005-0000-0000-0000A98C0000}"/>
    <cellStyle name="Normal 3 2 4 6 7 3" xfId="11375" xr:uid="{00000000-0005-0000-0000-0000AA8C0000}"/>
    <cellStyle name="Normal 3 2 4 6 7 4" xfId="5576" xr:uid="{00000000-0005-0000-0000-0000AB8C0000}"/>
    <cellStyle name="Normal 3 2 4 6 8" xfId="1572" xr:uid="{00000000-0005-0000-0000-0000AC8C0000}"/>
    <cellStyle name="Normal 3 2 4 6 8 2" xfId="8908" xr:uid="{00000000-0005-0000-0000-0000AD8C0000}"/>
    <cellStyle name="Normal 3 2 4 6 8 3" xfId="11376" xr:uid="{00000000-0005-0000-0000-0000AE8C0000}"/>
    <cellStyle name="Normal 3 2 4 6 8 4" xfId="5750" xr:uid="{00000000-0005-0000-0000-0000AF8C0000}"/>
    <cellStyle name="Normal 3 2 4 6 9" xfId="1746" xr:uid="{00000000-0005-0000-0000-0000B08C0000}"/>
    <cellStyle name="Normal 3 2 4 6 9 2" xfId="8909" xr:uid="{00000000-0005-0000-0000-0000B18C0000}"/>
    <cellStyle name="Normal 3 2 4 6 9 3" xfId="11377" xr:uid="{00000000-0005-0000-0000-0000B28C0000}"/>
    <cellStyle name="Normal 3 2 4 6 9 4" xfId="5924" xr:uid="{00000000-0005-0000-0000-0000B38C0000}"/>
    <cellStyle name="Normal 3 2 4 7" xfId="313" xr:uid="{00000000-0005-0000-0000-0000B48C0000}"/>
    <cellStyle name="Normal 3 2 4 7 2" xfId="3316" xr:uid="{00000000-0005-0000-0000-0000B58C0000}"/>
    <cellStyle name="Normal 3 2 4 7 2 2" xfId="8911" xr:uid="{00000000-0005-0000-0000-0000B68C0000}"/>
    <cellStyle name="Normal 3 2 4 7 2 3" xfId="11379" xr:uid="{00000000-0005-0000-0000-0000B78C0000}"/>
    <cellStyle name="Normal 3 2 4 7 2 4" xfId="5557" xr:uid="{00000000-0005-0000-0000-0000B88C0000}"/>
    <cellStyle name="Normal 3 2 4 7 3" xfId="8910" xr:uid="{00000000-0005-0000-0000-0000B98C0000}"/>
    <cellStyle name="Normal 3 2 4 7 4" xfId="11378" xr:uid="{00000000-0005-0000-0000-0000BA8C0000}"/>
    <cellStyle name="Normal 3 2 4 7 5" xfId="4612" xr:uid="{00000000-0005-0000-0000-0000BB8C0000}"/>
    <cellStyle name="Normal 3 2 4 8" xfId="506" xr:uid="{00000000-0005-0000-0000-0000BC8C0000}"/>
    <cellStyle name="Normal 3 2 4 8 2" xfId="3490" xr:uid="{00000000-0005-0000-0000-0000BD8C0000}"/>
    <cellStyle name="Normal 3 2 4 8 2 2" xfId="8912" xr:uid="{00000000-0005-0000-0000-0000BE8C0000}"/>
    <cellStyle name="Normal 3 2 4 8 3" xfId="11380" xr:uid="{00000000-0005-0000-0000-0000BF8C0000}"/>
    <cellStyle name="Normal 3 2 4 8 4" xfId="4829" xr:uid="{00000000-0005-0000-0000-0000C08C0000}"/>
    <cellStyle name="Normal 3 2 4 9" xfId="680" xr:uid="{00000000-0005-0000-0000-0000C18C0000}"/>
    <cellStyle name="Normal 3 2 4 9 2" xfId="3664" xr:uid="{00000000-0005-0000-0000-0000C28C0000}"/>
    <cellStyle name="Normal 3 2 4 9 2 2" xfId="8913" xr:uid="{00000000-0005-0000-0000-0000C38C0000}"/>
    <cellStyle name="Normal 3 2 4 9 3" xfId="11381" xr:uid="{00000000-0005-0000-0000-0000C48C0000}"/>
    <cellStyle name="Normal 3 2 4 9 4" xfId="5003" xr:uid="{00000000-0005-0000-0000-0000C58C0000}"/>
    <cellStyle name="Normal 3 2 5" xfId="96" xr:uid="{00000000-0005-0000-0000-0000C68C0000}"/>
    <cellStyle name="Normal 3 2 5 10" xfId="1049" xr:uid="{00000000-0005-0000-0000-0000C78C0000}"/>
    <cellStyle name="Normal 3 2 5 10 2" xfId="4033" xr:uid="{00000000-0005-0000-0000-0000C88C0000}"/>
    <cellStyle name="Normal 3 2 5 10 2 2" xfId="8915" xr:uid="{00000000-0005-0000-0000-0000C98C0000}"/>
    <cellStyle name="Normal 3 2 5 10 3" xfId="11383" xr:uid="{00000000-0005-0000-0000-0000CA8C0000}"/>
    <cellStyle name="Normal 3 2 5 10 4" xfId="5371" xr:uid="{00000000-0005-0000-0000-0000CB8C0000}"/>
    <cellStyle name="Normal 3 2 5 11" xfId="1225" xr:uid="{00000000-0005-0000-0000-0000CC8C0000}"/>
    <cellStyle name="Normal 3 2 5 11 2" xfId="8916" xr:uid="{00000000-0005-0000-0000-0000CD8C0000}"/>
    <cellStyle name="Normal 3 2 5 11 3" xfId="11384" xr:uid="{00000000-0005-0000-0000-0000CE8C0000}"/>
    <cellStyle name="Normal 3 2 5 11 4" xfId="5406" xr:uid="{00000000-0005-0000-0000-0000CF8C0000}"/>
    <cellStyle name="Normal 3 2 5 12" xfId="1399" xr:uid="{00000000-0005-0000-0000-0000D08C0000}"/>
    <cellStyle name="Normal 3 2 5 12 2" xfId="8917" xr:uid="{00000000-0005-0000-0000-0000D18C0000}"/>
    <cellStyle name="Normal 3 2 5 12 3" xfId="11385" xr:uid="{00000000-0005-0000-0000-0000D28C0000}"/>
    <cellStyle name="Normal 3 2 5 12 4" xfId="5751" xr:uid="{00000000-0005-0000-0000-0000D38C0000}"/>
    <cellStyle name="Normal 3 2 5 13" xfId="1573" xr:uid="{00000000-0005-0000-0000-0000D48C0000}"/>
    <cellStyle name="Normal 3 2 5 13 2" xfId="8918" xr:uid="{00000000-0005-0000-0000-0000D58C0000}"/>
    <cellStyle name="Normal 3 2 5 13 3" xfId="11386" xr:uid="{00000000-0005-0000-0000-0000D68C0000}"/>
    <cellStyle name="Normal 3 2 5 13 4" xfId="5925" xr:uid="{00000000-0005-0000-0000-0000D78C0000}"/>
    <cellStyle name="Normal 3 2 5 14" xfId="1747" xr:uid="{00000000-0005-0000-0000-0000D88C0000}"/>
    <cellStyle name="Normal 3 2 5 14 2" xfId="8919" xr:uid="{00000000-0005-0000-0000-0000D98C0000}"/>
    <cellStyle name="Normal 3 2 5 14 3" xfId="11387" xr:uid="{00000000-0005-0000-0000-0000DA8C0000}"/>
    <cellStyle name="Normal 3 2 5 14 4" xfId="6099" xr:uid="{00000000-0005-0000-0000-0000DB8C0000}"/>
    <cellStyle name="Normal 3 2 5 15" xfId="1921" xr:uid="{00000000-0005-0000-0000-0000DC8C0000}"/>
    <cellStyle name="Normal 3 2 5 15 2" xfId="8920" xr:uid="{00000000-0005-0000-0000-0000DD8C0000}"/>
    <cellStyle name="Normal 3 2 5 15 3" xfId="11388" xr:uid="{00000000-0005-0000-0000-0000DE8C0000}"/>
    <cellStyle name="Normal 3 2 5 15 4" xfId="6273" xr:uid="{00000000-0005-0000-0000-0000DF8C0000}"/>
    <cellStyle name="Normal 3 2 5 16" xfId="2095" xr:uid="{00000000-0005-0000-0000-0000E08C0000}"/>
    <cellStyle name="Normal 3 2 5 16 2" xfId="8921" xr:uid="{00000000-0005-0000-0000-0000E18C0000}"/>
    <cellStyle name="Normal 3 2 5 16 3" xfId="11389" xr:uid="{00000000-0005-0000-0000-0000E28C0000}"/>
    <cellStyle name="Normal 3 2 5 16 4" xfId="6447" xr:uid="{00000000-0005-0000-0000-0000E38C0000}"/>
    <cellStyle name="Normal 3 2 5 17" xfId="2271" xr:uid="{00000000-0005-0000-0000-0000E48C0000}"/>
    <cellStyle name="Normal 3 2 5 17 2" xfId="8922" xr:uid="{00000000-0005-0000-0000-0000E58C0000}"/>
    <cellStyle name="Normal 3 2 5 17 3" xfId="11390" xr:uid="{00000000-0005-0000-0000-0000E68C0000}"/>
    <cellStyle name="Normal 3 2 5 17 4" xfId="6625" xr:uid="{00000000-0005-0000-0000-0000E78C0000}"/>
    <cellStyle name="Normal 3 2 5 18" xfId="2445" xr:uid="{00000000-0005-0000-0000-0000E88C0000}"/>
    <cellStyle name="Normal 3 2 5 18 2" xfId="8923" xr:uid="{00000000-0005-0000-0000-0000E98C0000}"/>
    <cellStyle name="Normal 3 2 5 18 3" xfId="11391" xr:uid="{00000000-0005-0000-0000-0000EA8C0000}"/>
    <cellStyle name="Normal 3 2 5 18 4" xfId="6799" xr:uid="{00000000-0005-0000-0000-0000EB8C0000}"/>
    <cellStyle name="Normal 3 2 5 19" xfId="2617" xr:uid="{00000000-0005-0000-0000-0000EC8C0000}"/>
    <cellStyle name="Normal 3 2 5 19 2" xfId="8914" xr:uid="{00000000-0005-0000-0000-0000ED8C0000}"/>
    <cellStyle name="Normal 3 2 5 2" xfId="127" xr:uid="{00000000-0005-0000-0000-0000EE8C0000}"/>
    <cellStyle name="Normal 3 2 5 2 10" xfId="1400" xr:uid="{00000000-0005-0000-0000-0000EF8C0000}"/>
    <cellStyle name="Normal 3 2 5 2 10 2" xfId="8925" xr:uid="{00000000-0005-0000-0000-0000F08C0000}"/>
    <cellStyle name="Normal 3 2 5 2 10 3" xfId="11393" xr:uid="{00000000-0005-0000-0000-0000F18C0000}"/>
    <cellStyle name="Normal 3 2 5 2 10 4" xfId="5752" xr:uid="{00000000-0005-0000-0000-0000F28C0000}"/>
    <cellStyle name="Normal 3 2 5 2 11" xfId="1574" xr:uid="{00000000-0005-0000-0000-0000F38C0000}"/>
    <cellStyle name="Normal 3 2 5 2 11 2" xfId="8926" xr:uid="{00000000-0005-0000-0000-0000F48C0000}"/>
    <cellStyle name="Normal 3 2 5 2 11 3" xfId="11394" xr:uid="{00000000-0005-0000-0000-0000F58C0000}"/>
    <cellStyle name="Normal 3 2 5 2 11 4" xfId="5926" xr:uid="{00000000-0005-0000-0000-0000F68C0000}"/>
    <cellStyle name="Normal 3 2 5 2 12" xfId="1748" xr:uid="{00000000-0005-0000-0000-0000F78C0000}"/>
    <cellStyle name="Normal 3 2 5 2 12 2" xfId="8927" xr:uid="{00000000-0005-0000-0000-0000F88C0000}"/>
    <cellStyle name="Normal 3 2 5 2 12 3" xfId="11395" xr:uid="{00000000-0005-0000-0000-0000F98C0000}"/>
    <cellStyle name="Normal 3 2 5 2 12 4" xfId="6100" xr:uid="{00000000-0005-0000-0000-0000FA8C0000}"/>
    <cellStyle name="Normal 3 2 5 2 13" xfId="1922" xr:uid="{00000000-0005-0000-0000-0000FB8C0000}"/>
    <cellStyle name="Normal 3 2 5 2 13 2" xfId="8928" xr:uid="{00000000-0005-0000-0000-0000FC8C0000}"/>
    <cellStyle name="Normal 3 2 5 2 13 3" xfId="11396" xr:uid="{00000000-0005-0000-0000-0000FD8C0000}"/>
    <cellStyle name="Normal 3 2 5 2 13 4" xfId="6274" xr:uid="{00000000-0005-0000-0000-0000FE8C0000}"/>
    <cellStyle name="Normal 3 2 5 2 14" xfId="2096" xr:uid="{00000000-0005-0000-0000-0000FF8C0000}"/>
    <cellStyle name="Normal 3 2 5 2 14 2" xfId="8929" xr:uid="{00000000-0005-0000-0000-0000008D0000}"/>
    <cellStyle name="Normal 3 2 5 2 14 3" xfId="11397" xr:uid="{00000000-0005-0000-0000-0000018D0000}"/>
    <cellStyle name="Normal 3 2 5 2 14 4" xfId="6448" xr:uid="{00000000-0005-0000-0000-0000028D0000}"/>
    <cellStyle name="Normal 3 2 5 2 15" xfId="2272" xr:uid="{00000000-0005-0000-0000-0000038D0000}"/>
    <cellStyle name="Normal 3 2 5 2 15 2" xfId="8930" xr:uid="{00000000-0005-0000-0000-0000048D0000}"/>
    <cellStyle name="Normal 3 2 5 2 15 3" xfId="11398" xr:uid="{00000000-0005-0000-0000-0000058D0000}"/>
    <cellStyle name="Normal 3 2 5 2 15 4" xfId="6626" xr:uid="{00000000-0005-0000-0000-0000068D0000}"/>
    <cellStyle name="Normal 3 2 5 2 16" xfId="2446" xr:uid="{00000000-0005-0000-0000-0000078D0000}"/>
    <cellStyle name="Normal 3 2 5 2 16 2" xfId="8931" xr:uid="{00000000-0005-0000-0000-0000088D0000}"/>
    <cellStyle name="Normal 3 2 5 2 16 3" xfId="11399" xr:uid="{00000000-0005-0000-0000-0000098D0000}"/>
    <cellStyle name="Normal 3 2 5 2 16 4" xfId="6800" xr:uid="{00000000-0005-0000-0000-00000A8D0000}"/>
    <cellStyle name="Normal 3 2 5 2 17" xfId="2618" xr:uid="{00000000-0005-0000-0000-00000B8D0000}"/>
    <cellStyle name="Normal 3 2 5 2 17 2" xfId="8924" xr:uid="{00000000-0005-0000-0000-00000C8D0000}"/>
    <cellStyle name="Normal 3 2 5 2 18" xfId="2788" xr:uid="{00000000-0005-0000-0000-00000D8D0000}"/>
    <cellStyle name="Normal 3 2 5 2 18 2" xfId="11392" xr:uid="{00000000-0005-0000-0000-00000E8D0000}"/>
    <cellStyle name="Normal 3 2 5 2 19" xfId="2958" xr:uid="{00000000-0005-0000-0000-00000F8D0000}"/>
    <cellStyle name="Normal 3 2 5 2 19 2" xfId="11912" xr:uid="{00000000-0005-0000-0000-0000108D0000}"/>
    <cellStyle name="Normal 3 2 5 2 2" xfId="335" xr:uid="{00000000-0005-0000-0000-0000118D0000}"/>
    <cellStyle name="Normal 3 2 5 2 2 10" xfId="1749" xr:uid="{00000000-0005-0000-0000-0000128D0000}"/>
    <cellStyle name="Normal 3 2 5 2 2 10 2" xfId="8933" xr:uid="{00000000-0005-0000-0000-0000138D0000}"/>
    <cellStyle name="Normal 3 2 5 2 2 10 3" xfId="11401" xr:uid="{00000000-0005-0000-0000-0000148D0000}"/>
    <cellStyle name="Normal 3 2 5 2 2 10 4" xfId="5927" xr:uid="{00000000-0005-0000-0000-0000158D0000}"/>
    <cellStyle name="Normal 3 2 5 2 2 11" xfId="1923" xr:uid="{00000000-0005-0000-0000-0000168D0000}"/>
    <cellStyle name="Normal 3 2 5 2 2 11 2" xfId="8934" xr:uid="{00000000-0005-0000-0000-0000178D0000}"/>
    <cellStyle name="Normal 3 2 5 2 2 11 3" xfId="11402" xr:uid="{00000000-0005-0000-0000-0000188D0000}"/>
    <cellStyle name="Normal 3 2 5 2 2 11 4" xfId="6101" xr:uid="{00000000-0005-0000-0000-0000198D0000}"/>
    <cellStyle name="Normal 3 2 5 2 2 12" xfId="2097" xr:uid="{00000000-0005-0000-0000-00001A8D0000}"/>
    <cellStyle name="Normal 3 2 5 2 2 12 2" xfId="8935" xr:uid="{00000000-0005-0000-0000-00001B8D0000}"/>
    <cellStyle name="Normal 3 2 5 2 2 12 3" xfId="11403" xr:uid="{00000000-0005-0000-0000-00001C8D0000}"/>
    <cellStyle name="Normal 3 2 5 2 2 12 4" xfId="6275" xr:uid="{00000000-0005-0000-0000-00001D8D0000}"/>
    <cellStyle name="Normal 3 2 5 2 2 13" xfId="2273" xr:uid="{00000000-0005-0000-0000-00001E8D0000}"/>
    <cellStyle name="Normal 3 2 5 2 2 13 2" xfId="8936" xr:uid="{00000000-0005-0000-0000-00001F8D0000}"/>
    <cellStyle name="Normal 3 2 5 2 2 13 3" xfId="11404" xr:uid="{00000000-0005-0000-0000-0000208D0000}"/>
    <cellStyle name="Normal 3 2 5 2 2 13 4" xfId="6449" xr:uid="{00000000-0005-0000-0000-0000218D0000}"/>
    <cellStyle name="Normal 3 2 5 2 2 14" xfId="2447" xr:uid="{00000000-0005-0000-0000-0000228D0000}"/>
    <cellStyle name="Normal 3 2 5 2 2 14 2" xfId="8937" xr:uid="{00000000-0005-0000-0000-0000238D0000}"/>
    <cellStyle name="Normal 3 2 5 2 2 14 3" xfId="11405" xr:uid="{00000000-0005-0000-0000-0000248D0000}"/>
    <cellStyle name="Normal 3 2 5 2 2 14 4" xfId="6627" xr:uid="{00000000-0005-0000-0000-0000258D0000}"/>
    <cellStyle name="Normal 3 2 5 2 2 15" xfId="2619" xr:uid="{00000000-0005-0000-0000-0000268D0000}"/>
    <cellStyle name="Normal 3 2 5 2 2 15 2" xfId="8938" xr:uid="{00000000-0005-0000-0000-0000278D0000}"/>
    <cellStyle name="Normal 3 2 5 2 2 15 3" xfId="11406" xr:uid="{00000000-0005-0000-0000-0000288D0000}"/>
    <cellStyle name="Normal 3 2 5 2 2 15 4" xfId="6801" xr:uid="{00000000-0005-0000-0000-0000298D0000}"/>
    <cellStyle name="Normal 3 2 5 2 2 16" xfId="2789" xr:uid="{00000000-0005-0000-0000-00002A8D0000}"/>
    <cellStyle name="Normal 3 2 5 2 2 16 2" xfId="8932" xr:uid="{00000000-0005-0000-0000-00002B8D0000}"/>
    <cellStyle name="Normal 3 2 5 2 2 17" xfId="2959" xr:uid="{00000000-0005-0000-0000-00002C8D0000}"/>
    <cellStyle name="Normal 3 2 5 2 2 17 2" xfId="11400" xr:uid="{00000000-0005-0000-0000-00002D8D0000}"/>
    <cellStyle name="Normal 3 2 5 2 2 18" xfId="3130" xr:uid="{00000000-0005-0000-0000-00002E8D0000}"/>
    <cellStyle name="Normal 3 2 5 2 2 18 2" xfId="11913" xr:uid="{00000000-0005-0000-0000-00002F8D0000}"/>
    <cellStyle name="Normal 3 2 5 2 2 19" xfId="3338" xr:uid="{00000000-0005-0000-0000-0000308D0000}"/>
    <cellStyle name="Normal 3 2 5 2 2 2" xfId="336" xr:uid="{00000000-0005-0000-0000-0000318D0000}"/>
    <cellStyle name="Normal 3 2 5 2 2 2 10" xfId="1924" xr:uid="{00000000-0005-0000-0000-0000328D0000}"/>
    <cellStyle name="Normal 3 2 5 2 2 2 10 2" xfId="8940" xr:uid="{00000000-0005-0000-0000-0000338D0000}"/>
    <cellStyle name="Normal 3 2 5 2 2 2 10 3" xfId="11408" xr:uid="{00000000-0005-0000-0000-0000348D0000}"/>
    <cellStyle name="Normal 3 2 5 2 2 2 10 4" xfId="6102" xr:uid="{00000000-0005-0000-0000-0000358D0000}"/>
    <cellStyle name="Normal 3 2 5 2 2 2 11" xfId="2098" xr:uid="{00000000-0005-0000-0000-0000368D0000}"/>
    <cellStyle name="Normal 3 2 5 2 2 2 11 2" xfId="8941" xr:uid="{00000000-0005-0000-0000-0000378D0000}"/>
    <cellStyle name="Normal 3 2 5 2 2 2 11 3" xfId="11409" xr:uid="{00000000-0005-0000-0000-0000388D0000}"/>
    <cellStyle name="Normal 3 2 5 2 2 2 11 4" xfId="6276" xr:uid="{00000000-0005-0000-0000-0000398D0000}"/>
    <cellStyle name="Normal 3 2 5 2 2 2 12" xfId="2274" xr:uid="{00000000-0005-0000-0000-00003A8D0000}"/>
    <cellStyle name="Normal 3 2 5 2 2 2 12 2" xfId="8942" xr:uid="{00000000-0005-0000-0000-00003B8D0000}"/>
    <cellStyle name="Normal 3 2 5 2 2 2 12 3" xfId="11410" xr:uid="{00000000-0005-0000-0000-00003C8D0000}"/>
    <cellStyle name="Normal 3 2 5 2 2 2 12 4" xfId="6450" xr:uid="{00000000-0005-0000-0000-00003D8D0000}"/>
    <cellStyle name="Normal 3 2 5 2 2 2 13" xfId="2448" xr:uid="{00000000-0005-0000-0000-00003E8D0000}"/>
    <cellStyle name="Normal 3 2 5 2 2 2 13 2" xfId="8943" xr:uid="{00000000-0005-0000-0000-00003F8D0000}"/>
    <cellStyle name="Normal 3 2 5 2 2 2 13 3" xfId="11411" xr:uid="{00000000-0005-0000-0000-0000408D0000}"/>
    <cellStyle name="Normal 3 2 5 2 2 2 13 4" xfId="6628" xr:uid="{00000000-0005-0000-0000-0000418D0000}"/>
    <cellStyle name="Normal 3 2 5 2 2 2 14" xfId="2620" xr:uid="{00000000-0005-0000-0000-0000428D0000}"/>
    <cellStyle name="Normal 3 2 5 2 2 2 14 2" xfId="8944" xr:uid="{00000000-0005-0000-0000-0000438D0000}"/>
    <cellStyle name="Normal 3 2 5 2 2 2 14 3" xfId="11412" xr:uid="{00000000-0005-0000-0000-0000448D0000}"/>
    <cellStyle name="Normal 3 2 5 2 2 2 14 4" xfId="6802" xr:uid="{00000000-0005-0000-0000-0000458D0000}"/>
    <cellStyle name="Normal 3 2 5 2 2 2 15" xfId="2790" xr:uid="{00000000-0005-0000-0000-0000468D0000}"/>
    <cellStyle name="Normal 3 2 5 2 2 2 15 2" xfId="8939" xr:uid="{00000000-0005-0000-0000-0000478D0000}"/>
    <cellStyle name="Normal 3 2 5 2 2 2 16" xfId="2960" xr:uid="{00000000-0005-0000-0000-0000488D0000}"/>
    <cellStyle name="Normal 3 2 5 2 2 2 16 2" xfId="11407" xr:uid="{00000000-0005-0000-0000-0000498D0000}"/>
    <cellStyle name="Normal 3 2 5 2 2 2 17" xfId="3131" xr:uid="{00000000-0005-0000-0000-00004A8D0000}"/>
    <cellStyle name="Normal 3 2 5 2 2 2 17 2" xfId="11914" xr:uid="{00000000-0005-0000-0000-00004B8D0000}"/>
    <cellStyle name="Normal 3 2 5 2 2 2 18" xfId="3339" xr:uid="{00000000-0005-0000-0000-00004C8D0000}"/>
    <cellStyle name="Normal 3 2 5 2 2 2 19" xfId="4208" xr:uid="{00000000-0005-0000-0000-00004D8D0000}"/>
    <cellStyle name="Normal 3 2 5 2 2 2 2" xfId="529" xr:uid="{00000000-0005-0000-0000-00004E8D0000}"/>
    <cellStyle name="Normal 3 2 5 2 2 2 2 2" xfId="3513" xr:uid="{00000000-0005-0000-0000-00004F8D0000}"/>
    <cellStyle name="Normal 3 2 5 2 2 2 2 2 2" xfId="8945" xr:uid="{00000000-0005-0000-0000-0000508D0000}"/>
    <cellStyle name="Normal 3 2 5 2 2 2 2 3" xfId="11413" xr:uid="{00000000-0005-0000-0000-0000518D0000}"/>
    <cellStyle name="Normal 3 2 5 2 2 2 2 4" xfId="4635" xr:uid="{00000000-0005-0000-0000-0000528D0000}"/>
    <cellStyle name="Normal 3 2 5 2 2 2 20" xfId="4380" xr:uid="{00000000-0005-0000-0000-0000538D0000}"/>
    <cellStyle name="Normal 3 2 5 2 2 2 3" xfId="703" xr:uid="{00000000-0005-0000-0000-0000548D0000}"/>
    <cellStyle name="Normal 3 2 5 2 2 2 3 2" xfId="3687" xr:uid="{00000000-0005-0000-0000-0000558D0000}"/>
    <cellStyle name="Normal 3 2 5 2 2 2 3 2 2" xfId="8946" xr:uid="{00000000-0005-0000-0000-0000568D0000}"/>
    <cellStyle name="Normal 3 2 5 2 2 2 3 3" xfId="11414" xr:uid="{00000000-0005-0000-0000-0000578D0000}"/>
    <cellStyle name="Normal 3 2 5 2 2 2 3 4" xfId="4852" xr:uid="{00000000-0005-0000-0000-0000588D0000}"/>
    <cellStyle name="Normal 3 2 5 2 2 2 4" xfId="877" xr:uid="{00000000-0005-0000-0000-0000598D0000}"/>
    <cellStyle name="Normal 3 2 5 2 2 2 4 2" xfId="3861" xr:uid="{00000000-0005-0000-0000-00005A8D0000}"/>
    <cellStyle name="Normal 3 2 5 2 2 2 4 2 2" xfId="8947" xr:uid="{00000000-0005-0000-0000-00005B8D0000}"/>
    <cellStyle name="Normal 3 2 5 2 2 2 4 3" xfId="11415" xr:uid="{00000000-0005-0000-0000-00005C8D0000}"/>
    <cellStyle name="Normal 3 2 5 2 2 2 4 4" xfId="5026" xr:uid="{00000000-0005-0000-0000-00005D8D0000}"/>
    <cellStyle name="Normal 3 2 5 2 2 2 5" xfId="1052" xr:uid="{00000000-0005-0000-0000-00005E8D0000}"/>
    <cellStyle name="Normal 3 2 5 2 2 2 5 2" xfId="4036" xr:uid="{00000000-0005-0000-0000-00005F8D0000}"/>
    <cellStyle name="Normal 3 2 5 2 2 2 5 2 2" xfId="8948" xr:uid="{00000000-0005-0000-0000-0000608D0000}"/>
    <cellStyle name="Normal 3 2 5 2 2 2 5 3" xfId="11416" xr:uid="{00000000-0005-0000-0000-0000618D0000}"/>
    <cellStyle name="Normal 3 2 5 2 2 2 5 4" xfId="5200" xr:uid="{00000000-0005-0000-0000-0000628D0000}"/>
    <cellStyle name="Normal 3 2 5 2 2 2 6" xfId="1228" xr:uid="{00000000-0005-0000-0000-0000638D0000}"/>
    <cellStyle name="Normal 3 2 5 2 2 2 6 2" xfId="8949" xr:uid="{00000000-0005-0000-0000-0000648D0000}"/>
    <cellStyle name="Normal 3 2 5 2 2 2 6 3" xfId="11417" xr:uid="{00000000-0005-0000-0000-0000658D0000}"/>
    <cellStyle name="Normal 3 2 5 2 2 2 6 4" xfId="5374" xr:uid="{00000000-0005-0000-0000-0000668D0000}"/>
    <cellStyle name="Normal 3 2 5 2 2 2 7" xfId="1402" xr:uid="{00000000-0005-0000-0000-0000678D0000}"/>
    <cellStyle name="Normal 3 2 5 2 2 2 7 2" xfId="8950" xr:uid="{00000000-0005-0000-0000-0000688D0000}"/>
    <cellStyle name="Normal 3 2 5 2 2 2 7 3" xfId="11418" xr:uid="{00000000-0005-0000-0000-0000698D0000}"/>
    <cellStyle name="Normal 3 2 5 2 2 2 7 4" xfId="5580" xr:uid="{00000000-0005-0000-0000-00006A8D0000}"/>
    <cellStyle name="Normal 3 2 5 2 2 2 8" xfId="1576" xr:uid="{00000000-0005-0000-0000-00006B8D0000}"/>
    <cellStyle name="Normal 3 2 5 2 2 2 8 2" xfId="8951" xr:uid="{00000000-0005-0000-0000-00006C8D0000}"/>
    <cellStyle name="Normal 3 2 5 2 2 2 8 3" xfId="11419" xr:uid="{00000000-0005-0000-0000-00006D8D0000}"/>
    <cellStyle name="Normal 3 2 5 2 2 2 8 4" xfId="5754" xr:uid="{00000000-0005-0000-0000-00006E8D0000}"/>
    <cellStyle name="Normal 3 2 5 2 2 2 9" xfId="1750" xr:uid="{00000000-0005-0000-0000-00006F8D0000}"/>
    <cellStyle name="Normal 3 2 5 2 2 2 9 2" xfId="8952" xr:uid="{00000000-0005-0000-0000-0000708D0000}"/>
    <cellStyle name="Normal 3 2 5 2 2 2 9 3" xfId="11420" xr:uid="{00000000-0005-0000-0000-0000718D0000}"/>
    <cellStyle name="Normal 3 2 5 2 2 2 9 4" xfId="5928" xr:uid="{00000000-0005-0000-0000-0000728D0000}"/>
    <cellStyle name="Normal 3 2 5 2 2 20" xfId="4207" xr:uid="{00000000-0005-0000-0000-0000738D0000}"/>
    <cellStyle name="Normal 3 2 5 2 2 21" xfId="4379" xr:uid="{00000000-0005-0000-0000-0000748D0000}"/>
    <cellStyle name="Normal 3 2 5 2 2 3" xfId="528" xr:uid="{00000000-0005-0000-0000-0000758D0000}"/>
    <cellStyle name="Normal 3 2 5 2 2 3 2" xfId="3512" xr:uid="{00000000-0005-0000-0000-0000768D0000}"/>
    <cellStyle name="Normal 3 2 5 2 2 3 2 2" xfId="8953" xr:uid="{00000000-0005-0000-0000-0000778D0000}"/>
    <cellStyle name="Normal 3 2 5 2 2 3 3" xfId="11421" xr:uid="{00000000-0005-0000-0000-0000788D0000}"/>
    <cellStyle name="Normal 3 2 5 2 2 3 4" xfId="4634" xr:uid="{00000000-0005-0000-0000-0000798D0000}"/>
    <cellStyle name="Normal 3 2 5 2 2 4" xfId="702" xr:uid="{00000000-0005-0000-0000-00007A8D0000}"/>
    <cellStyle name="Normal 3 2 5 2 2 4 2" xfId="3686" xr:uid="{00000000-0005-0000-0000-00007B8D0000}"/>
    <cellStyle name="Normal 3 2 5 2 2 4 2 2" xfId="8954" xr:uid="{00000000-0005-0000-0000-00007C8D0000}"/>
    <cellStyle name="Normal 3 2 5 2 2 4 3" xfId="11422" xr:uid="{00000000-0005-0000-0000-00007D8D0000}"/>
    <cellStyle name="Normal 3 2 5 2 2 4 4" xfId="4851" xr:uid="{00000000-0005-0000-0000-00007E8D0000}"/>
    <cellStyle name="Normal 3 2 5 2 2 5" xfId="876" xr:uid="{00000000-0005-0000-0000-00007F8D0000}"/>
    <cellStyle name="Normal 3 2 5 2 2 5 2" xfId="3860" xr:uid="{00000000-0005-0000-0000-0000808D0000}"/>
    <cellStyle name="Normal 3 2 5 2 2 5 2 2" xfId="8955" xr:uid="{00000000-0005-0000-0000-0000818D0000}"/>
    <cellStyle name="Normal 3 2 5 2 2 5 3" xfId="11423" xr:uid="{00000000-0005-0000-0000-0000828D0000}"/>
    <cellStyle name="Normal 3 2 5 2 2 5 4" xfId="5025" xr:uid="{00000000-0005-0000-0000-0000838D0000}"/>
    <cellStyle name="Normal 3 2 5 2 2 6" xfId="1051" xr:uid="{00000000-0005-0000-0000-0000848D0000}"/>
    <cellStyle name="Normal 3 2 5 2 2 6 2" xfId="4035" xr:uid="{00000000-0005-0000-0000-0000858D0000}"/>
    <cellStyle name="Normal 3 2 5 2 2 6 2 2" xfId="8956" xr:uid="{00000000-0005-0000-0000-0000868D0000}"/>
    <cellStyle name="Normal 3 2 5 2 2 6 3" xfId="11424" xr:uid="{00000000-0005-0000-0000-0000878D0000}"/>
    <cellStyle name="Normal 3 2 5 2 2 6 4" xfId="5199" xr:uid="{00000000-0005-0000-0000-0000888D0000}"/>
    <cellStyle name="Normal 3 2 5 2 2 7" xfId="1227" xr:uid="{00000000-0005-0000-0000-0000898D0000}"/>
    <cellStyle name="Normal 3 2 5 2 2 7 2" xfId="8957" xr:uid="{00000000-0005-0000-0000-00008A8D0000}"/>
    <cellStyle name="Normal 3 2 5 2 2 7 3" xfId="11425" xr:uid="{00000000-0005-0000-0000-00008B8D0000}"/>
    <cellStyle name="Normal 3 2 5 2 2 7 4" xfId="5373" xr:uid="{00000000-0005-0000-0000-00008C8D0000}"/>
    <cellStyle name="Normal 3 2 5 2 2 8" xfId="1401" xr:uid="{00000000-0005-0000-0000-00008D8D0000}"/>
    <cellStyle name="Normal 3 2 5 2 2 8 2" xfId="8958" xr:uid="{00000000-0005-0000-0000-00008E8D0000}"/>
    <cellStyle name="Normal 3 2 5 2 2 8 3" xfId="11426" xr:uid="{00000000-0005-0000-0000-00008F8D0000}"/>
    <cellStyle name="Normal 3 2 5 2 2 8 4" xfId="5579" xr:uid="{00000000-0005-0000-0000-0000908D0000}"/>
    <cellStyle name="Normal 3 2 5 2 2 9" xfId="1575" xr:uid="{00000000-0005-0000-0000-0000918D0000}"/>
    <cellStyle name="Normal 3 2 5 2 2 9 2" xfId="8959" xr:uid="{00000000-0005-0000-0000-0000928D0000}"/>
    <cellStyle name="Normal 3 2 5 2 2 9 3" xfId="11427" xr:uid="{00000000-0005-0000-0000-0000938D0000}"/>
    <cellStyle name="Normal 3 2 5 2 2 9 4" xfId="5753" xr:uid="{00000000-0005-0000-0000-0000948D0000}"/>
    <cellStyle name="Normal 3 2 5 2 20" xfId="3129" xr:uid="{00000000-0005-0000-0000-0000958D0000}"/>
    <cellStyle name="Normal 3 2 5 2 21" xfId="3184" xr:uid="{00000000-0005-0000-0000-0000968D0000}"/>
    <cellStyle name="Normal 3 2 5 2 22" xfId="4206" xr:uid="{00000000-0005-0000-0000-0000978D0000}"/>
    <cellStyle name="Normal 3 2 5 2 23" xfId="4378" xr:uid="{00000000-0005-0000-0000-0000988D0000}"/>
    <cellStyle name="Normal 3 2 5 2 3" xfId="337" xr:uid="{00000000-0005-0000-0000-0000998D0000}"/>
    <cellStyle name="Normal 3 2 5 2 3 10" xfId="1925" xr:uid="{00000000-0005-0000-0000-00009A8D0000}"/>
    <cellStyle name="Normal 3 2 5 2 3 10 2" xfId="8961" xr:uid="{00000000-0005-0000-0000-00009B8D0000}"/>
    <cellStyle name="Normal 3 2 5 2 3 10 3" xfId="11429" xr:uid="{00000000-0005-0000-0000-00009C8D0000}"/>
    <cellStyle name="Normal 3 2 5 2 3 10 4" xfId="6103" xr:uid="{00000000-0005-0000-0000-00009D8D0000}"/>
    <cellStyle name="Normal 3 2 5 2 3 11" xfId="2099" xr:uid="{00000000-0005-0000-0000-00009E8D0000}"/>
    <cellStyle name="Normal 3 2 5 2 3 11 2" xfId="8962" xr:uid="{00000000-0005-0000-0000-00009F8D0000}"/>
    <cellStyle name="Normal 3 2 5 2 3 11 3" xfId="11430" xr:uid="{00000000-0005-0000-0000-0000A08D0000}"/>
    <cellStyle name="Normal 3 2 5 2 3 11 4" xfId="6277" xr:uid="{00000000-0005-0000-0000-0000A18D0000}"/>
    <cellStyle name="Normal 3 2 5 2 3 12" xfId="2275" xr:uid="{00000000-0005-0000-0000-0000A28D0000}"/>
    <cellStyle name="Normal 3 2 5 2 3 12 2" xfId="8963" xr:uid="{00000000-0005-0000-0000-0000A38D0000}"/>
    <cellStyle name="Normal 3 2 5 2 3 12 3" xfId="11431" xr:uid="{00000000-0005-0000-0000-0000A48D0000}"/>
    <cellStyle name="Normal 3 2 5 2 3 12 4" xfId="6451" xr:uid="{00000000-0005-0000-0000-0000A58D0000}"/>
    <cellStyle name="Normal 3 2 5 2 3 13" xfId="2449" xr:uid="{00000000-0005-0000-0000-0000A68D0000}"/>
    <cellStyle name="Normal 3 2 5 2 3 13 2" xfId="8964" xr:uid="{00000000-0005-0000-0000-0000A78D0000}"/>
    <cellStyle name="Normal 3 2 5 2 3 13 3" xfId="11432" xr:uid="{00000000-0005-0000-0000-0000A88D0000}"/>
    <cellStyle name="Normal 3 2 5 2 3 13 4" xfId="6629" xr:uid="{00000000-0005-0000-0000-0000A98D0000}"/>
    <cellStyle name="Normal 3 2 5 2 3 14" xfId="2621" xr:uid="{00000000-0005-0000-0000-0000AA8D0000}"/>
    <cellStyle name="Normal 3 2 5 2 3 14 2" xfId="8965" xr:uid="{00000000-0005-0000-0000-0000AB8D0000}"/>
    <cellStyle name="Normal 3 2 5 2 3 14 3" xfId="11433" xr:uid="{00000000-0005-0000-0000-0000AC8D0000}"/>
    <cellStyle name="Normal 3 2 5 2 3 14 4" xfId="6803" xr:uid="{00000000-0005-0000-0000-0000AD8D0000}"/>
    <cellStyle name="Normal 3 2 5 2 3 15" xfId="2791" xr:uid="{00000000-0005-0000-0000-0000AE8D0000}"/>
    <cellStyle name="Normal 3 2 5 2 3 15 2" xfId="8960" xr:uid="{00000000-0005-0000-0000-0000AF8D0000}"/>
    <cellStyle name="Normal 3 2 5 2 3 16" xfId="2961" xr:uid="{00000000-0005-0000-0000-0000B08D0000}"/>
    <cellStyle name="Normal 3 2 5 2 3 16 2" xfId="11428" xr:uid="{00000000-0005-0000-0000-0000B18D0000}"/>
    <cellStyle name="Normal 3 2 5 2 3 17" xfId="3132" xr:uid="{00000000-0005-0000-0000-0000B28D0000}"/>
    <cellStyle name="Normal 3 2 5 2 3 17 2" xfId="11915" xr:uid="{00000000-0005-0000-0000-0000B38D0000}"/>
    <cellStyle name="Normal 3 2 5 2 3 18" xfId="3340" xr:uid="{00000000-0005-0000-0000-0000B48D0000}"/>
    <cellStyle name="Normal 3 2 5 2 3 19" xfId="4209" xr:uid="{00000000-0005-0000-0000-0000B58D0000}"/>
    <cellStyle name="Normal 3 2 5 2 3 2" xfId="530" xr:uid="{00000000-0005-0000-0000-0000B68D0000}"/>
    <cellStyle name="Normal 3 2 5 2 3 2 2" xfId="3514" xr:uid="{00000000-0005-0000-0000-0000B78D0000}"/>
    <cellStyle name="Normal 3 2 5 2 3 2 2 2" xfId="8966" xr:uid="{00000000-0005-0000-0000-0000B88D0000}"/>
    <cellStyle name="Normal 3 2 5 2 3 2 3" xfId="11434" xr:uid="{00000000-0005-0000-0000-0000B98D0000}"/>
    <cellStyle name="Normal 3 2 5 2 3 2 4" xfId="4636" xr:uid="{00000000-0005-0000-0000-0000BA8D0000}"/>
    <cellStyle name="Normal 3 2 5 2 3 20" xfId="4381" xr:uid="{00000000-0005-0000-0000-0000BB8D0000}"/>
    <cellStyle name="Normal 3 2 5 2 3 3" xfId="704" xr:uid="{00000000-0005-0000-0000-0000BC8D0000}"/>
    <cellStyle name="Normal 3 2 5 2 3 3 2" xfId="3688" xr:uid="{00000000-0005-0000-0000-0000BD8D0000}"/>
    <cellStyle name="Normal 3 2 5 2 3 3 2 2" xfId="8967" xr:uid="{00000000-0005-0000-0000-0000BE8D0000}"/>
    <cellStyle name="Normal 3 2 5 2 3 3 3" xfId="11435" xr:uid="{00000000-0005-0000-0000-0000BF8D0000}"/>
    <cellStyle name="Normal 3 2 5 2 3 3 4" xfId="4853" xr:uid="{00000000-0005-0000-0000-0000C08D0000}"/>
    <cellStyle name="Normal 3 2 5 2 3 4" xfId="878" xr:uid="{00000000-0005-0000-0000-0000C18D0000}"/>
    <cellStyle name="Normal 3 2 5 2 3 4 2" xfId="3862" xr:uid="{00000000-0005-0000-0000-0000C28D0000}"/>
    <cellStyle name="Normal 3 2 5 2 3 4 2 2" xfId="8968" xr:uid="{00000000-0005-0000-0000-0000C38D0000}"/>
    <cellStyle name="Normal 3 2 5 2 3 4 3" xfId="11436" xr:uid="{00000000-0005-0000-0000-0000C48D0000}"/>
    <cellStyle name="Normal 3 2 5 2 3 4 4" xfId="5027" xr:uid="{00000000-0005-0000-0000-0000C58D0000}"/>
    <cellStyle name="Normal 3 2 5 2 3 5" xfId="1053" xr:uid="{00000000-0005-0000-0000-0000C68D0000}"/>
    <cellStyle name="Normal 3 2 5 2 3 5 2" xfId="4037" xr:uid="{00000000-0005-0000-0000-0000C78D0000}"/>
    <cellStyle name="Normal 3 2 5 2 3 5 2 2" xfId="8969" xr:uid="{00000000-0005-0000-0000-0000C88D0000}"/>
    <cellStyle name="Normal 3 2 5 2 3 5 3" xfId="11437" xr:uid="{00000000-0005-0000-0000-0000C98D0000}"/>
    <cellStyle name="Normal 3 2 5 2 3 5 4" xfId="5201" xr:uid="{00000000-0005-0000-0000-0000CA8D0000}"/>
    <cellStyle name="Normal 3 2 5 2 3 6" xfId="1229" xr:uid="{00000000-0005-0000-0000-0000CB8D0000}"/>
    <cellStyle name="Normal 3 2 5 2 3 6 2" xfId="8970" xr:uid="{00000000-0005-0000-0000-0000CC8D0000}"/>
    <cellStyle name="Normal 3 2 5 2 3 6 3" xfId="11438" xr:uid="{00000000-0005-0000-0000-0000CD8D0000}"/>
    <cellStyle name="Normal 3 2 5 2 3 6 4" xfId="5375" xr:uid="{00000000-0005-0000-0000-0000CE8D0000}"/>
    <cellStyle name="Normal 3 2 5 2 3 7" xfId="1403" xr:uid="{00000000-0005-0000-0000-0000CF8D0000}"/>
    <cellStyle name="Normal 3 2 5 2 3 7 2" xfId="8971" xr:uid="{00000000-0005-0000-0000-0000D08D0000}"/>
    <cellStyle name="Normal 3 2 5 2 3 7 3" xfId="11439" xr:uid="{00000000-0005-0000-0000-0000D18D0000}"/>
    <cellStyle name="Normal 3 2 5 2 3 7 4" xfId="5581" xr:uid="{00000000-0005-0000-0000-0000D28D0000}"/>
    <cellStyle name="Normal 3 2 5 2 3 8" xfId="1577" xr:uid="{00000000-0005-0000-0000-0000D38D0000}"/>
    <cellStyle name="Normal 3 2 5 2 3 8 2" xfId="8972" xr:uid="{00000000-0005-0000-0000-0000D48D0000}"/>
    <cellStyle name="Normal 3 2 5 2 3 8 3" xfId="11440" xr:uid="{00000000-0005-0000-0000-0000D58D0000}"/>
    <cellStyle name="Normal 3 2 5 2 3 8 4" xfId="5755" xr:uid="{00000000-0005-0000-0000-0000D68D0000}"/>
    <cellStyle name="Normal 3 2 5 2 3 9" xfId="1751" xr:uid="{00000000-0005-0000-0000-0000D78D0000}"/>
    <cellStyle name="Normal 3 2 5 2 3 9 2" xfId="8973" xr:uid="{00000000-0005-0000-0000-0000D88D0000}"/>
    <cellStyle name="Normal 3 2 5 2 3 9 3" xfId="11441" xr:uid="{00000000-0005-0000-0000-0000D98D0000}"/>
    <cellStyle name="Normal 3 2 5 2 3 9 4" xfId="5929" xr:uid="{00000000-0005-0000-0000-0000DA8D0000}"/>
    <cellStyle name="Normal 3 2 5 2 4" xfId="334" xr:uid="{00000000-0005-0000-0000-0000DB8D0000}"/>
    <cellStyle name="Normal 3 2 5 2 4 2" xfId="3337" xr:uid="{00000000-0005-0000-0000-0000DC8D0000}"/>
    <cellStyle name="Normal 3 2 5 2 4 2 2" xfId="8975" xr:uid="{00000000-0005-0000-0000-0000DD8D0000}"/>
    <cellStyle name="Normal 3 2 5 2 4 2 3" xfId="11443" xr:uid="{00000000-0005-0000-0000-0000DE8D0000}"/>
    <cellStyle name="Normal 3 2 5 2 4 2 4" xfId="5578" xr:uid="{00000000-0005-0000-0000-0000DF8D0000}"/>
    <cellStyle name="Normal 3 2 5 2 4 3" xfId="8974" xr:uid="{00000000-0005-0000-0000-0000E08D0000}"/>
    <cellStyle name="Normal 3 2 5 2 4 4" xfId="11442" xr:uid="{00000000-0005-0000-0000-0000E18D0000}"/>
    <cellStyle name="Normal 3 2 5 2 4 5" xfId="4633" xr:uid="{00000000-0005-0000-0000-0000E28D0000}"/>
    <cellStyle name="Normal 3 2 5 2 5" xfId="527" xr:uid="{00000000-0005-0000-0000-0000E38D0000}"/>
    <cellStyle name="Normal 3 2 5 2 5 2" xfId="3511" xr:uid="{00000000-0005-0000-0000-0000E48D0000}"/>
    <cellStyle name="Normal 3 2 5 2 5 2 2" xfId="8976" xr:uid="{00000000-0005-0000-0000-0000E58D0000}"/>
    <cellStyle name="Normal 3 2 5 2 5 3" xfId="11444" xr:uid="{00000000-0005-0000-0000-0000E68D0000}"/>
    <cellStyle name="Normal 3 2 5 2 5 4" xfId="4850" xr:uid="{00000000-0005-0000-0000-0000E78D0000}"/>
    <cellStyle name="Normal 3 2 5 2 6" xfId="701" xr:uid="{00000000-0005-0000-0000-0000E88D0000}"/>
    <cellStyle name="Normal 3 2 5 2 6 2" xfId="3685" xr:uid="{00000000-0005-0000-0000-0000E98D0000}"/>
    <cellStyle name="Normal 3 2 5 2 6 2 2" xfId="8977" xr:uid="{00000000-0005-0000-0000-0000EA8D0000}"/>
    <cellStyle name="Normal 3 2 5 2 6 3" xfId="11445" xr:uid="{00000000-0005-0000-0000-0000EB8D0000}"/>
    <cellStyle name="Normal 3 2 5 2 6 4" xfId="5024" xr:uid="{00000000-0005-0000-0000-0000EC8D0000}"/>
    <cellStyle name="Normal 3 2 5 2 7" xfId="875" xr:uid="{00000000-0005-0000-0000-0000ED8D0000}"/>
    <cellStyle name="Normal 3 2 5 2 7 2" xfId="3859" xr:uid="{00000000-0005-0000-0000-0000EE8D0000}"/>
    <cellStyle name="Normal 3 2 5 2 7 2 2" xfId="8978" xr:uid="{00000000-0005-0000-0000-0000EF8D0000}"/>
    <cellStyle name="Normal 3 2 5 2 7 3" xfId="11446" xr:uid="{00000000-0005-0000-0000-0000F08D0000}"/>
    <cellStyle name="Normal 3 2 5 2 7 4" xfId="5198" xr:uid="{00000000-0005-0000-0000-0000F18D0000}"/>
    <cellStyle name="Normal 3 2 5 2 8" xfId="1050" xr:uid="{00000000-0005-0000-0000-0000F28D0000}"/>
    <cellStyle name="Normal 3 2 5 2 8 2" xfId="4034" xr:uid="{00000000-0005-0000-0000-0000F38D0000}"/>
    <cellStyle name="Normal 3 2 5 2 8 2 2" xfId="8979" xr:uid="{00000000-0005-0000-0000-0000F48D0000}"/>
    <cellStyle name="Normal 3 2 5 2 8 3" xfId="11447" xr:uid="{00000000-0005-0000-0000-0000F58D0000}"/>
    <cellStyle name="Normal 3 2 5 2 8 4" xfId="5372" xr:uid="{00000000-0005-0000-0000-0000F68D0000}"/>
    <cellStyle name="Normal 3 2 5 2 9" xfId="1226" xr:uid="{00000000-0005-0000-0000-0000F78D0000}"/>
    <cellStyle name="Normal 3 2 5 2 9 2" xfId="8980" xr:uid="{00000000-0005-0000-0000-0000F88D0000}"/>
    <cellStyle name="Normal 3 2 5 2 9 3" xfId="11448" xr:uid="{00000000-0005-0000-0000-0000F98D0000}"/>
    <cellStyle name="Normal 3 2 5 2 9 4" xfId="5429" xr:uid="{00000000-0005-0000-0000-0000FA8D0000}"/>
    <cellStyle name="Normal 3 2 5 20" xfId="2787" xr:uid="{00000000-0005-0000-0000-0000FB8D0000}"/>
    <cellStyle name="Normal 3 2 5 20 2" xfId="11382" xr:uid="{00000000-0005-0000-0000-0000FC8D0000}"/>
    <cellStyle name="Normal 3 2 5 21" xfId="2957" xr:uid="{00000000-0005-0000-0000-0000FD8D0000}"/>
    <cellStyle name="Normal 3 2 5 21 2" xfId="11911" xr:uid="{00000000-0005-0000-0000-0000FE8D0000}"/>
    <cellStyle name="Normal 3 2 5 22" xfId="3128" xr:uid="{00000000-0005-0000-0000-0000FF8D0000}"/>
    <cellStyle name="Normal 3 2 5 23" xfId="3161" xr:uid="{00000000-0005-0000-0000-0000008E0000}"/>
    <cellStyle name="Normal 3 2 5 24" xfId="4205" xr:uid="{00000000-0005-0000-0000-0000018E0000}"/>
    <cellStyle name="Normal 3 2 5 25" xfId="4377" xr:uid="{00000000-0005-0000-0000-0000028E0000}"/>
    <cellStyle name="Normal 3 2 5 3" xfId="338" xr:uid="{00000000-0005-0000-0000-0000038E0000}"/>
    <cellStyle name="Normal 3 2 5 3 10" xfId="1578" xr:uid="{00000000-0005-0000-0000-0000048E0000}"/>
    <cellStyle name="Normal 3 2 5 3 10 2" xfId="8982" xr:uid="{00000000-0005-0000-0000-0000058E0000}"/>
    <cellStyle name="Normal 3 2 5 3 10 3" xfId="11450" xr:uid="{00000000-0005-0000-0000-0000068E0000}"/>
    <cellStyle name="Normal 3 2 5 3 10 4" xfId="5756" xr:uid="{00000000-0005-0000-0000-0000078E0000}"/>
    <cellStyle name="Normal 3 2 5 3 11" xfId="1752" xr:uid="{00000000-0005-0000-0000-0000088E0000}"/>
    <cellStyle name="Normal 3 2 5 3 11 2" xfId="8983" xr:uid="{00000000-0005-0000-0000-0000098E0000}"/>
    <cellStyle name="Normal 3 2 5 3 11 3" xfId="11451" xr:uid="{00000000-0005-0000-0000-00000A8E0000}"/>
    <cellStyle name="Normal 3 2 5 3 11 4" xfId="5930" xr:uid="{00000000-0005-0000-0000-00000B8E0000}"/>
    <cellStyle name="Normal 3 2 5 3 12" xfId="1926" xr:uid="{00000000-0005-0000-0000-00000C8E0000}"/>
    <cellStyle name="Normal 3 2 5 3 12 2" xfId="8984" xr:uid="{00000000-0005-0000-0000-00000D8E0000}"/>
    <cellStyle name="Normal 3 2 5 3 12 3" xfId="11452" xr:uid="{00000000-0005-0000-0000-00000E8E0000}"/>
    <cellStyle name="Normal 3 2 5 3 12 4" xfId="6104" xr:uid="{00000000-0005-0000-0000-00000F8E0000}"/>
    <cellStyle name="Normal 3 2 5 3 13" xfId="2100" xr:uid="{00000000-0005-0000-0000-0000108E0000}"/>
    <cellStyle name="Normal 3 2 5 3 13 2" xfId="8985" xr:uid="{00000000-0005-0000-0000-0000118E0000}"/>
    <cellStyle name="Normal 3 2 5 3 13 3" xfId="11453" xr:uid="{00000000-0005-0000-0000-0000128E0000}"/>
    <cellStyle name="Normal 3 2 5 3 13 4" xfId="6278" xr:uid="{00000000-0005-0000-0000-0000138E0000}"/>
    <cellStyle name="Normal 3 2 5 3 14" xfId="2276" xr:uid="{00000000-0005-0000-0000-0000148E0000}"/>
    <cellStyle name="Normal 3 2 5 3 14 2" xfId="8986" xr:uid="{00000000-0005-0000-0000-0000158E0000}"/>
    <cellStyle name="Normal 3 2 5 3 14 3" xfId="11454" xr:uid="{00000000-0005-0000-0000-0000168E0000}"/>
    <cellStyle name="Normal 3 2 5 3 14 4" xfId="6452" xr:uid="{00000000-0005-0000-0000-0000178E0000}"/>
    <cellStyle name="Normal 3 2 5 3 15" xfId="2450" xr:uid="{00000000-0005-0000-0000-0000188E0000}"/>
    <cellStyle name="Normal 3 2 5 3 15 2" xfId="8987" xr:uid="{00000000-0005-0000-0000-0000198E0000}"/>
    <cellStyle name="Normal 3 2 5 3 15 3" xfId="11455" xr:uid="{00000000-0005-0000-0000-00001A8E0000}"/>
    <cellStyle name="Normal 3 2 5 3 15 4" xfId="6630" xr:uid="{00000000-0005-0000-0000-00001B8E0000}"/>
    <cellStyle name="Normal 3 2 5 3 16" xfId="2622" xr:uid="{00000000-0005-0000-0000-00001C8E0000}"/>
    <cellStyle name="Normal 3 2 5 3 16 2" xfId="8988" xr:uid="{00000000-0005-0000-0000-00001D8E0000}"/>
    <cellStyle name="Normal 3 2 5 3 16 3" xfId="11456" xr:uid="{00000000-0005-0000-0000-00001E8E0000}"/>
    <cellStyle name="Normal 3 2 5 3 16 4" xfId="6804" xr:uid="{00000000-0005-0000-0000-00001F8E0000}"/>
    <cellStyle name="Normal 3 2 5 3 17" xfId="2792" xr:uid="{00000000-0005-0000-0000-0000208E0000}"/>
    <cellStyle name="Normal 3 2 5 3 17 2" xfId="8981" xr:uid="{00000000-0005-0000-0000-0000218E0000}"/>
    <cellStyle name="Normal 3 2 5 3 18" xfId="2962" xr:uid="{00000000-0005-0000-0000-0000228E0000}"/>
    <cellStyle name="Normal 3 2 5 3 18 2" xfId="11449" xr:uid="{00000000-0005-0000-0000-0000238E0000}"/>
    <cellStyle name="Normal 3 2 5 3 19" xfId="3133" xr:uid="{00000000-0005-0000-0000-0000248E0000}"/>
    <cellStyle name="Normal 3 2 5 3 19 2" xfId="11916" xr:uid="{00000000-0005-0000-0000-0000258E0000}"/>
    <cellStyle name="Normal 3 2 5 3 2" xfId="339" xr:uid="{00000000-0005-0000-0000-0000268E0000}"/>
    <cellStyle name="Normal 3 2 5 3 2 10" xfId="1753" xr:uid="{00000000-0005-0000-0000-0000278E0000}"/>
    <cellStyle name="Normal 3 2 5 3 2 10 2" xfId="8990" xr:uid="{00000000-0005-0000-0000-0000288E0000}"/>
    <cellStyle name="Normal 3 2 5 3 2 10 3" xfId="11458" xr:uid="{00000000-0005-0000-0000-0000298E0000}"/>
    <cellStyle name="Normal 3 2 5 3 2 10 4" xfId="5931" xr:uid="{00000000-0005-0000-0000-00002A8E0000}"/>
    <cellStyle name="Normal 3 2 5 3 2 11" xfId="1927" xr:uid="{00000000-0005-0000-0000-00002B8E0000}"/>
    <cellStyle name="Normal 3 2 5 3 2 11 2" xfId="8991" xr:uid="{00000000-0005-0000-0000-00002C8E0000}"/>
    <cellStyle name="Normal 3 2 5 3 2 11 3" xfId="11459" xr:uid="{00000000-0005-0000-0000-00002D8E0000}"/>
    <cellStyle name="Normal 3 2 5 3 2 11 4" xfId="6105" xr:uid="{00000000-0005-0000-0000-00002E8E0000}"/>
    <cellStyle name="Normal 3 2 5 3 2 12" xfId="2101" xr:uid="{00000000-0005-0000-0000-00002F8E0000}"/>
    <cellStyle name="Normal 3 2 5 3 2 12 2" xfId="8992" xr:uid="{00000000-0005-0000-0000-0000308E0000}"/>
    <cellStyle name="Normal 3 2 5 3 2 12 3" xfId="11460" xr:uid="{00000000-0005-0000-0000-0000318E0000}"/>
    <cellStyle name="Normal 3 2 5 3 2 12 4" xfId="6279" xr:uid="{00000000-0005-0000-0000-0000328E0000}"/>
    <cellStyle name="Normal 3 2 5 3 2 13" xfId="2277" xr:uid="{00000000-0005-0000-0000-0000338E0000}"/>
    <cellStyle name="Normal 3 2 5 3 2 13 2" xfId="8993" xr:uid="{00000000-0005-0000-0000-0000348E0000}"/>
    <cellStyle name="Normal 3 2 5 3 2 13 3" xfId="11461" xr:uid="{00000000-0005-0000-0000-0000358E0000}"/>
    <cellStyle name="Normal 3 2 5 3 2 13 4" xfId="6453" xr:uid="{00000000-0005-0000-0000-0000368E0000}"/>
    <cellStyle name="Normal 3 2 5 3 2 14" xfId="2451" xr:uid="{00000000-0005-0000-0000-0000378E0000}"/>
    <cellStyle name="Normal 3 2 5 3 2 14 2" xfId="8994" xr:uid="{00000000-0005-0000-0000-0000388E0000}"/>
    <cellStyle name="Normal 3 2 5 3 2 14 3" xfId="11462" xr:uid="{00000000-0005-0000-0000-0000398E0000}"/>
    <cellStyle name="Normal 3 2 5 3 2 14 4" xfId="6631" xr:uid="{00000000-0005-0000-0000-00003A8E0000}"/>
    <cellStyle name="Normal 3 2 5 3 2 15" xfId="2623" xr:uid="{00000000-0005-0000-0000-00003B8E0000}"/>
    <cellStyle name="Normal 3 2 5 3 2 15 2" xfId="8995" xr:uid="{00000000-0005-0000-0000-00003C8E0000}"/>
    <cellStyle name="Normal 3 2 5 3 2 15 3" xfId="11463" xr:uid="{00000000-0005-0000-0000-00003D8E0000}"/>
    <cellStyle name="Normal 3 2 5 3 2 15 4" xfId="6805" xr:uid="{00000000-0005-0000-0000-00003E8E0000}"/>
    <cellStyle name="Normal 3 2 5 3 2 16" xfId="2793" xr:uid="{00000000-0005-0000-0000-00003F8E0000}"/>
    <cellStyle name="Normal 3 2 5 3 2 16 2" xfId="8989" xr:uid="{00000000-0005-0000-0000-0000408E0000}"/>
    <cellStyle name="Normal 3 2 5 3 2 17" xfId="2963" xr:uid="{00000000-0005-0000-0000-0000418E0000}"/>
    <cellStyle name="Normal 3 2 5 3 2 17 2" xfId="11457" xr:uid="{00000000-0005-0000-0000-0000428E0000}"/>
    <cellStyle name="Normal 3 2 5 3 2 18" xfId="3134" xr:uid="{00000000-0005-0000-0000-0000438E0000}"/>
    <cellStyle name="Normal 3 2 5 3 2 18 2" xfId="11917" xr:uid="{00000000-0005-0000-0000-0000448E0000}"/>
    <cellStyle name="Normal 3 2 5 3 2 19" xfId="3342" xr:uid="{00000000-0005-0000-0000-0000458E0000}"/>
    <cellStyle name="Normal 3 2 5 3 2 2" xfId="340" xr:uid="{00000000-0005-0000-0000-0000468E0000}"/>
    <cellStyle name="Normal 3 2 5 3 2 2 10" xfId="1928" xr:uid="{00000000-0005-0000-0000-0000478E0000}"/>
    <cellStyle name="Normal 3 2 5 3 2 2 10 2" xfId="8997" xr:uid="{00000000-0005-0000-0000-0000488E0000}"/>
    <cellStyle name="Normal 3 2 5 3 2 2 10 3" xfId="11465" xr:uid="{00000000-0005-0000-0000-0000498E0000}"/>
    <cellStyle name="Normal 3 2 5 3 2 2 10 4" xfId="6106" xr:uid="{00000000-0005-0000-0000-00004A8E0000}"/>
    <cellStyle name="Normal 3 2 5 3 2 2 11" xfId="2102" xr:uid="{00000000-0005-0000-0000-00004B8E0000}"/>
    <cellStyle name="Normal 3 2 5 3 2 2 11 2" xfId="8998" xr:uid="{00000000-0005-0000-0000-00004C8E0000}"/>
    <cellStyle name="Normal 3 2 5 3 2 2 11 3" xfId="11466" xr:uid="{00000000-0005-0000-0000-00004D8E0000}"/>
    <cellStyle name="Normal 3 2 5 3 2 2 11 4" xfId="6280" xr:uid="{00000000-0005-0000-0000-00004E8E0000}"/>
    <cellStyle name="Normal 3 2 5 3 2 2 12" xfId="2278" xr:uid="{00000000-0005-0000-0000-00004F8E0000}"/>
    <cellStyle name="Normal 3 2 5 3 2 2 12 2" xfId="8999" xr:uid="{00000000-0005-0000-0000-0000508E0000}"/>
    <cellStyle name="Normal 3 2 5 3 2 2 12 3" xfId="11467" xr:uid="{00000000-0005-0000-0000-0000518E0000}"/>
    <cellStyle name="Normal 3 2 5 3 2 2 12 4" xfId="6454" xr:uid="{00000000-0005-0000-0000-0000528E0000}"/>
    <cellStyle name="Normal 3 2 5 3 2 2 13" xfId="2452" xr:uid="{00000000-0005-0000-0000-0000538E0000}"/>
    <cellStyle name="Normal 3 2 5 3 2 2 13 2" xfId="9000" xr:uid="{00000000-0005-0000-0000-0000548E0000}"/>
    <cellStyle name="Normal 3 2 5 3 2 2 13 3" xfId="11468" xr:uid="{00000000-0005-0000-0000-0000558E0000}"/>
    <cellStyle name="Normal 3 2 5 3 2 2 13 4" xfId="6632" xr:uid="{00000000-0005-0000-0000-0000568E0000}"/>
    <cellStyle name="Normal 3 2 5 3 2 2 14" xfId="2624" xr:uid="{00000000-0005-0000-0000-0000578E0000}"/>
    <cellStyle name="Normal 3 2 5 3 2 2 14 2" xfId="9001" xr:uid="{00000000-0005-0000-0000-0000588E0000}"/>
    <cellStyle name="Normal 3 2 5 3 2 2 14 3" xfId="11469" xr:uid="{00000000-0005-0000-0000-0000598E0000}"/>
    <cellStyle name="Normal 3 2 5 3 2 2 14 4" xfId="6806" xr:uid="{00000000-0005-0000-0000-00005A8E0000}"/>
    <cellStyle name="Normal 3 2 5 3 2 2 15" xfId="2794" xr:uid="{00000000-0005-0000-0000-00005B8E0000}"/>
    <cellStyle name="Normal 3 2 5 3 2 2 15 2" xfId="8996" xr:uid="{00000000-0005-0000-0000-00005C8E0000}"/>
    <cellStyle name="Normal 3 2 5 3 2 2 16" xfId="2964" xr:uid="{00000000-0005-0000-0000-00005D8E0000}"/>
    <cellStyle name="Normal 3 2 5 3 2 2 16 2" xfId="11464" xr:uid="{00000000-0005-0000-0000-00005E8E0000}"/>
    <cellStyle name="Normal 3 2 5 3 2 2 17" xfId="3135" xr:uid="{00000000-0005-0000-0000-00005F8E0000}"/>
    <cellStyle name="Normal 3 2 5 3 2 2 17 2" xfId="11918" xr:uid="{00000000-0005-0000-0000-0000608E0000}"/>
    <cellStyle name="Normal 3 2 5 3 2 2 18" xfId="3343" xr:uid="{00000000-0005-0000-0000-0000618E0000}"/>
    <cellStyle name="Normal 3 2 5 3 2 2 19" xfId="4212" xr:uid="{00000000-0005-0000-0000-0000628E0000}"/>
    <cellStyle name="Normal 3 2 5 3 2 2 2" xfId="533" xr:uid="{00000000-0005-0000-0000-0000638E0000}"/>
    <cellStyle name="Normal 3 2 5 3 2 2 2 2" xfId="3517" xr:uid="{00000000-0005-0000-0000-0000648E0000}"/>
    <cellStyle name="Normal 3 2 5 3 2 2 2 2 2" xfId="9002" xr:uid="{00000000-0005-0000-0000-0000658E0000}"/>
    <cellStyle name="Normal 3 2 5 3 2 2 2 3" xfId="11470" xr:uid="{00000000-0005-0000-0000-0000668E0000}"/>
    <cellStyle name="Normal 3 2 5 3 2 2 2 4" xfId="4639" xr:uid="{00000000-0005-0000-0000-0000678E0000}"/>
    <cellStyle name="Normal 3 2 5 3 2 2 20" xfId="4384" xr:uid="{00000000-0005-0000-0000-0000688E0000}"/>
    <cellStyle name="Normal 3 2 5 3 2 2 3" xfId="707" xr:uid="{00000000-0005-0000-0000-0000698E0000}"/>
    <cellStyle name="Normal 3 2 5 3 2 2 3 2" xfId="3691" xr:uid="{00000000-0005-0000-0000-00006A8E0000}"/>
    <cellStyle name="Normal 3 2 5 3 2 2 3 2 2" xfId="9003" xr:uid="{00000000-0005-0000-0000-00006B8E0000}"/>
    <cellStyle name="Normal 3 2 5 3 2 2 3 3" xfId="11471" xr:uid="{00000000-0005-0000-0000-00006C8E0000}"/>
    <cellStyle name="Normal 3 2 5 3 2 2 3 4" xfId="4856" xr:uid="{00000000-0005-0000-0000-00006D8E0000}"/>
    <cellStyle name="Normal 3 2 5 3 2 2 4" xfId="881" xr:uid="{00000000-0005-0000-0000-00006E8E0000}"/>
    <cellStyle name="Normal 3 2 5 3 2 2 4 2" xfId="3865" xr:uid="{00000000-0005-0000-0000-00006F8E0000}"/>
    <cellStyle name="Normal 3 2 5 3 2 2 4 2 2" xfId="9004" xr:uid="{00000000-0005-0000-0000-0000708E0000}"/>
    <cellStyle name="Normal 3 2 5 3 2 2 4 3" xfId="11472" xr:uid="{00000000-0005-0000-0000-0000718E0000}"/>
    <cellStyle name="Normal 3 2 5 3 2 2 4 4" xfId="5030" xr:uid="{00000000-0005-0000-0000-0000728E0000}"/>
    <cellStyle name="Normal 3 2 5 3 2 2 5" xfId="1056" xr:uid="{00000000-0005-0000-0000-0000738E0000}"/>
    <cellStyle name="Normal 3 2 5 3 2 2 5 2" xfId="4040" xr:uid="{00000000-0005-0000-0000-0000748E0000}"/>
    <cellStyle name="Normal 3 2 5 3 2 2 5 2 2" xfId="9005" xr:uid="{00000000-0005-0000-0000-0000758E0000}"/>
    <cellStyle name="Normal 3 2 5 3 2 2 5 3" xfId="11473" xr:uid="{00000000-0005-0000-0000-0000768E0000}"/>
    <cellStyle name="Normal 3 2 5 3 2 2 5 4" xfId="5204" xr:uid="{00000000-0005-0000-0000-0000778E0000}"/>
    <cellStyle name="Normal 3 2 5 3 2 2 6" xfId="1232" xr:uid="{00000000-0005-0000-0000-0000788E0000}"/>
    <cellStyle name="Normal 3 2 5 3 2 2 6 2" xfId="9006" xr:uid="{00000000-0005-0000-0000-0000798E0000}"/>
    <cellStyle name="Normal 3 2 5 3 2 2 6 3" xfId="11474" xr:uid="{00000000-0005-0000-0000-00007A8E0000}"/>
    <cellStyle name="Normal 3 2 5 3 2 2 6 4" xfId="5378" xr:uid="{00000000-0005-0000-0000-00007B8E0000}"/>
    <cellStyle name="Normal 3 2 5 3 2 2 7" xfId="1406" xr:uid="{00000000-0005-0000-0000-00007C8E0000}"/>
    <cellStyle name="Normal 3 2 5 3 2 2 7 2" xfId="9007" xr:uid="{00000000-0005-0000-0000-00007D8E0000}"/>
    <cellStyle name="Normal 3 2 5 3 2 2 7 3" xfId="11475" xr:uid="{00000000-0005-0000-0000-00007E8E0000}"/>
    <cellStyle name="Normal 3 2 5 3 2 2 7 4" xfId="5584" xr:uid="{00000000-0005-0000-0000-00007F8E0000}"/>
    <cellStyle name="Normal 3 2 5 3 2 2 8" xfId="1580" xr:uid="{00000000-0005-0000-0000-0000808E0000}"/>
    <cellStyle name="Normal 3 2 5 3 2 2 8 2" xfId="9008" xr:uid="{00000000-0005-0000-0000-0000818E0000}"/>
    <cellStyle name="Normal 3 2 5 3 2 2 8 3" xfId="11476" xr:uid="{00000000-0005-0000-0000-0000828E0000}"/>
    <cellStyle name="Normal 3 2 5 3 2 2 8 4" xfId="5758" xr:uid="{00000000-0005-0000-0000-0000838E0000}"/>
    <cellStyle name="Normal 3 2 5 3 2 2 9" xfId="1754" xr:uid="{00000000-0005-0000-0000-0000848E0000}"/>
    <cellStyle name="Normal 3 2 5 3 2 2 9 2" xfId="9009" xr:uid="{00000000-0005-0000-0000-0000858E0000}"/>
    <cellStyle name="Normal 3 2 5 3 2 2 9 3" xfId="11477" xr:uid="{00000000-0005-0000-0000-0000868E0000}"/>
    <cellStyle name="Normal 3 2 5 3 2 2 9 4" xfId="5932" xr:uid="{00000000-0005-0000-0000-0000878E0000}"/>
    <cellStyle name="Normal 3 2 5 3 2 20" xfId="4211" xr:uid="{00000000-0005-0000-0000-0000888E0000}"/>
    <cellStyle name="Normal 3 2 5 3 2 21" xfId="4383" xr:uid="{00000000-0005-0000-0000-0000898E0000}"/>
    <cellStyle name="Normal 3 2 5 3 2 3" xfId="532" xr:uid="{00000000-0005-0000-0000-00008A8E0000}"/>
    <cellStyle name="Normal 3 2 5 3 2 3 2" xfId="3516" xr:uid="{00000000-0005-0000-0000-00008B8E0000}"/>
    <cellStyle name="Normal 3 2 5 3 2 3 2 2" xfId="9010" xr:uid="{00000000-0005-0000-0000-00008C8E0000}"/>
    <cellStyle name="Normal 3 2 5 3 2 3 3" xfId="11478" xr:uid="{00000000-0005-0000-0000-00008D8E0000}"/>
    <cellStyle name="Normal 3 2 5 3 2 3 4" xfId="4638" xr:uid="{00000000-0005-0000-0000-00008E8E0000}"/>
    <cellStyle name="Normal 3 2 5 3 2 4" xfId="706" xr:uid="{00000000-0005-0000-0000-00008F8E0000}"/>
    <cellStyle name="Normal 3 2 5 3 2 4 2" xfId="3690" xr:uid="{00000000-0005-0000-0000-0000908E0000}"/>
    <cellStyle name="Normal 3 2 5 3 2 4 2 2" xfId="9011" xr:uid="{00000000-0005-0000-0000-0000918E0000}"/>
    <cellStyle name="Normal 3 2 5 3 2 4 3" xfId="11479" xr:uid="{00000000-0005-0000-0000-0000928E0000}"/>
    <cellStyle name="Normal 3 2 5 3 2 4 4" xfId="4855" xr:uid="{00000000-0005-0000-0000-0000938E0000}"/>
    <cellStyle name="Normal 3 2 5 3 2 5" xfId="880" xr:uid="{00000000-0005-0000-0000-0000948E0000}"/>
    <cellStyle name="Normal 3 2 5 3 2 5 2" xfId="3864" xr:uid="{00000000-0005-0000-0000-0000958E0000}"/>
    <cellStyle name="Normal 3 2 5 3 2 5 2 2" xfId="9012" xr:uid="{00000000-0005-0000-0000-0000968E0000}"/>
    <cellStyle name="Normal 3 2 5 3 2 5 3" xfId="11480" xr:uid="{00000000-0005-0000-0000-0000978E0000}"/>
    <cellStyle name="Normal 3 2 5 3 2 5 4" xfId="5029" xr:uid="{00000000-0005-0000-0000-0000988E0000}"/>
    <cellStyle name="Normal 3 2 5 3 2 6" xfId="1055" xr:uid="{00000000-0005-0000-0000-0000998E0000}"/>
    <cellStyle name="Normal 3 2 5 3 2 6 2" xfId="4039" xr:uid="{00000000-0005-0000-0000-00009A8E0000}"/>
    <cellStyle name="Normal 3 2 5 3 2 6 2 2" xfId="9013" xr:uid="{00000000-0005-0000-0000-00009B8E0000}"/>
    <cellStyle name="Normal 3 2 5 3 2 6 3" xfId="11481" xr:uid="{00000000-0005-0000-0000-00009C8E0000}"/>
    <cellStyle name="Normal 3 2 5 3 2 6 4" xfId="5203" xr:uid="{00000000-0005-0000-0000-00009D8E0000}"/>
    <cellStyle name="Normal 3 2 5 3 2 7" xfId="1231" xr:uid="{00000000-0005-0000-0000-00009E8E0000}"/>
    <cellStyle name="Normal 3 2 5 3 2 7 2" xfId="9014" xr:uid="{00000000-0005-0000-0000-00009F8E0000}"/>
    <cellStyle name="Normal 3 2 5 3 2 7 3" xfId="11482" xr:uid="{00000000-0005-0000-0000-0000A08E0000}"/>
    <cellStyle name="Normal 3 2 5 3 2 7 4" xfId="5377" xr:uid="{00000000-0005-0000-0000-0000A18E0000}"/>
    <cellStyle name="Normal 3 2 5 3 2 8" xfId="1405" xr:uid="{00000000-0005-0000-0000-0000A28E0000}"/>
    <cellStyle name="Normal 3 2 5 3 2 8 2" xfId="9015" xr:uid="{00000000-0005-0000-0000-0000A38E0000}"/>
    <cellStyle name="Normal 3 2 5 3 2 8 3" xfId="11483" xr:uid="{00000000-0005-0000-0000-0000A48E0000}"/>
    <cellStyle name="Normal 3 2 5 3 2 8 4" xfId="5583" xr:uid="{00000000-0005-0000-0000-0000A58E0000}"/>
    <cellStyle name="Normal 3 2 5 3 2 9" xfId="1579" xr:uid="{00000000-0005-0000-0000-0000A68E0000}"/>
    <cellStyle name="Normal 3 2 5 3 2 9 2" xfId="9016" xr:uid="{00000000-0005-0000-0000-0000A78E0000}"/>
    <cellStyle name="Normal 3 2 5 3 2 9 3" xfId="11484" xr:uid="{00000000-0005-0000-0000-0000A88E0000}"/>
    <cellStyle name="Normal 3 2 5 3 2 9 4" xfId="5757" xr:uid="{00000000-0005-0000-0000-0000A98E0000}"/>
    <cellStyle name="Normal 3 2 5 3 20" xfId="3341" xr:uid="{00000000-0005-0000-0000-0000AA8E0000}"/>
    <cellStyle name="Normal 3 2 5 3 21" xfId="4210" xr:uid="{00000000-0005-0000-0000-0000AB8E0000}"/>
    <cellStyle name="Normal 3 2 5 3 22" xfId="4382" xr:uid="{00000000-0005-0000-0000-0000AC8E0000}"/>
    <cellStyle name="Normal 3 2 5 3 3" xfId="341" xr:uid="{00000000-0005-0000-0000-0000AD8E0000}"/>
    <cellStyle name="Normal 3 2 5 3 3 10" xfId="1929" xr:uid="{00000000-0005-0000-0000-0000AE8E0000}"/>
    <cellStyle name="Normal 3 2 5 3 3 10 2" xfId="9018" xr:uid="{00000000-0005-0000-0000-0000AF8E0000}"/>
    <cellStyle name="Normal 3 2 5 3 3 10 3" xfId="11486" xr:uid="{00000000-0005-0000-0000-0000B08E0000}"/>
    <cellStyle name="Normal 3 2 5 3 3 10 4" xfId="6107" xr:uid="{00000000-0005-0000-0000-0000B18E0000}"/>
    <cellStyle name="Normal 3 2 5 3 3 11" xfId="2103" xr:uid="{00000000-0005-0000-0000-0000B28E0000}"/>
    <cellStyle name="Normal 3 2 5 3 3 11 2" xfId="9019" xr:uid="{00000000-0005-0000-0000-0000B38E0000}"/>
    <cellStyle name="Normal 3 2 5 3 3 11 3" xfId="11487" xr:uid="{00000000-0005-0000-0000-0000B48E0000}"/>
    <cellStyle name="Normal 3 2 5 3 3 11 4" xfId="6281" xr:uid="{00000000-0005-0000-0000-0000B58E0000}"/>
    <cellStyle name="Normal 3 2 5 3 3 12" xfId="2279" xr:uid="{00000000-0005-0000-0000-0000B68E0000}"/>
    <cellStyle name="Normal 3 2 5 3 3 12 2" xfId="9020" xr:uid="{00000000-0005-0000-0000-0000B78E0000}"/>
    <cellStyle name="Normal 3 2 5 3 3 12 3" xfId="11488" xr:uid="{00000000-0005-0000-0000-0000B88E0000}"/>
    <cellStyle name="Normal 3 2 5 3 3 12 4" xfId="6455" xr:uid="{00000000-0005-0000-0000-0000B98E0000}"/>
    <cellStyle name="Normal 3 2 5 3 3 13" xfId="2453" xr:uid="{00000000-0005-0000-0000-0000BA8E0000}"/>
    <cellStyle name="Normal 3 2 5 3 3 13 2" xfId="9021" xr:uid="{00000000-0005-0000-0000-0000BB8E0000}"/>
    <cellStyle name="Normal 3 2 5 3 3 13 3" xfId="11489" xr:uid="{00000000-0005-0000-0000-0000BC8E0000}"/>
    <cellStyle name="Normal 3 2 5 3 3 13 4" xfId="6633" xr:uid="{00000000-0005-0000-0000-0000BD8E0000}"/>
    <cellStyle name="Normal 3 2 5 3 3 14" xfId="2625" xr:uid="{00000000-0005-0000-0000-0000BE8E0000}"/>
    <cellStyle name="Normal 3 2 5 3 3 14 2" xfId="9022" xr:uid="{00000000-0005-0000-0000-0000BF8E0000}"/>
    <cellStyle name="Normal 3 2 5 3 3 14 3" xfId="11490" xr:uid="{00000000-0005-0000-0000-0000C08E0000}"/>
    <cellStyle name="Normal 3 2 5 3 3 14 4" xfId="6807" xr:uid="{00000000-0005-0000-0000-0000C18E0000}"/>
    <cellStyle name="Normal 3 2 5 3 3 15" xfId="2795" xr:uid="{00000000-0005-0000-0000-0000C28E0000}"/>
    <cellStyle name="Normal 3 2 5 3 3 15 2" xfId="9017" xr:uid="{00000000-0005-0000-0000-0000C38E0000}"/>
    <cellStyle name="Normal 3 2 5 3 3 16" xfId="2965" xr:uid="{00000000-0005-0000-0000-0000C48E0000}"/>
    <cellStyle name="Normal 3 2 5 3 3 16 2" xfId="11485" xr:uid="{00000000-0005-0000-0000-0000C58E0000}"/>
    <cellStyle name="Normal 3 2 5 3 3 17" xfId="3136" xr:uid="{00000000-0005-0000-0000-0000C68E0000}"/>
    <cellStyle name="Normal 3 2 5 3 3 17 2" xfId="11919" xr:uid="{00000000-0005-0000-0000-0000C78E0000}"/>
    <cellStyle name="Normal 3 2 5 3 3 18" xfId="3344" xr:uid="{00000000-0005-0000-0000-0000C88E0000}"/>
    <cellStyle name="Normal 3 2 5 3 3 19" xfId="4213" xr:uid="{00000000-0005-0000-0000-0000C98E0000}"/>
    <cellStyle name="Normal 3 2 5 3 3 2" xfId="534" xr:uid="{00000000-0005-0000-0000-0000CA8E0000}"/>
    <cellStyle name="Normal 3 2 5 3 3 2 2" xfId="3518" xr:uid="{00000000-0005-0000-0000-0000CB8E0000}"/>
    <cellStyle name="Normal 3 2 5 3 3 2 2 2" xfId="9023" xr:uid="{00000000-0005-0000-0000-0000CC8E0000}"/>
    <cellStyle name="Normal 3 2 5 3 3 2 3" xfId="11491" xr:uid="{00000000-0005-0000-0000-0000CD8E0000}"/>
    <cellStyle name="Normal 3 2 5 3 3 2 4" xfId="4640" xr:uid="{00000000-0005-0000-0000-0000CE8E0000}"/>
    <cellStyle name="Normal 3 2 5 3 3 20" xfId="4385" xr:uid="{00000000-0005-0000-0000-0000CF8E0000}"/>
    <cellStyle name="Normal 3 2 5 3 3 3" xfId="708" xr:uid="{00000000-0005-0000-0000-0000D08E0000}"/>
    <cellStyle name="Normal 3 2 5 3 3 3 2" xfId="3692" xr:uid="{00000000-0005-0000-0000-0000D18E0000}"/>
    <cellStyle name="Normal 3 2 5 3 3 3 2 2" xfId="9024" xr:uid="{00000000-0005-0000-0000-0000D28E0000}"/>
    <cellStyle name="Normal 3 2 5 3 3 3 3" xfId="11492" xr:uid="{00000000-0005-0000-0000-0000D38E0000}"/>
    <cellStyle name="Normal 3 2 5 3 3 3 4" xfId="4857" xr:uid="{00000000-0005-0000-0000-0000D48E0000}"/>
    <cellStyle name="Normal 3 2 5 3 3 4" xfId="882" xr:uid="{00000000-0005-0000-0000-0000D58E0000}"/>
    <cellStyle name="Normal 3 2 5 3 3 4 2" xfId="3866" xr:uid="{00000000-0005-0000-0000-0000D68E0000}"/>
    <cellStyle name="Normal 3 2 5 3 3 4 2 2" xfId="9025" xr:uid="{00000000-0005-0000-0000-0000D78E0000}"/>
    <cellStyle name="Normal 3 2 5 3 3 4 3" xfId="11493" xr:uid="{00000000-0005-0000-0000-0000D88E0000}"/>
    <cellStyle name="Normal 3 2 5 3 3 4 4" xfId="5031" xr:uid="{00000000-0005-0000-0000-0000D98E0000}"/>
    <cellStyle name="Normal 3 2 5 3 3 5" xfId="1057" xr:uid="{00000000-0005-0000-0000-0000DA8E0000}"/>
    <cellStyle name="Normal 3 2 5 3 3 5 2" xfId="4041" xr:uid="{00000000-0005-0000-0000-0000DB8E0000}"/>
    <cellStyle name="Normal 3 2 5 3 3 5 2 2" xfId="9026" xr:uid="{00000000-0005-0000-0000-0000DC8E0000}"/>
    <cellStyle name="Normal 3 2 5 3 3 5 3" xfId="11494" xr:uid="{00000000-0005-0000-0000-0000DD8E0000}"/>
    <cellStyle name="Normal 3 2 5 3 3 5 4" xfId="5205" xr:uid="{00000000-0005-0000-0000-0000DE8E0000}"/>
    <cellStyle name="Normal 3 2 5 3 3 6" xfId="1233" xr:uid="{00000000-0005-0000-0000-0000DF8E0000}"/>
    <cellStyle name="Normal 3 2 5 3 3 6 2" xfId="9027" xr:uid="{00000000-0005-0000-0000-0000E08E0000}"/>
    <cellStyle name="Normal 3 2 5 3 3 6 3" xfId="11495" xr:uid="{00000000-0005-0000-0000-0000E18E0000}"/>
    <cellStyle name="Normal 3 2 5 3 3 6 4" xfId="5379" xr:uid="{00000000-0005-0000-0000-0000E28E0000}"/>
    <cellStyle name="Normal 3 2 5 3 3 7" xfId="1407" xr:uid="{00000000-0005-0000-0000-0000E38E0000}"/>
    <cellStyle name="Normal 3 2 5 3 3 7 2" xfId="9028" xr:uid="{00000000-0005-0000-0000-0000E48E0000}"/>
    <cellStyle name="Normal 3 2 5 3 3 7 3" xfId="11496" xr:uid="{00000000-0005-0000-0000-0000E58E0000}"/>
    <cellStyle name="Normal 3 2 5 3 3 7 4" xfId="5585" xr:uid="{00000000-0005-0000-0000-0000E68E0000}"/>
    <cellStyle name="Normal 3 2 5 3 3 8" xfId="1581" xr:uid="{00000000-0005-0000-0000-0000E78E0000}"/>
    <cellStyle name="Normal 3 2 5 3 3 8 2" xfId="9029" xr:uid="{00000000-0005-0000-0000-0000E88E0000}"/>
    <cellStyle name="Normal 3 2 5 3 3 8 3" xfId="11497" xr:uid="{00000000-0005-0000-0000-0000E98E0000}"/>
    <cellStyle name="Normal 3 2 5 3 3 8 4" xfId="5759" xr:uid="{00000000-0005-0000-0000-0000EA8E0000}"/>
    <cellStyle name="Normal 3 2 5 3 3 9" xfId="1755" xr:uid="{00000000-0005-0000-0000-0000EB8E0000}"/>
    <cellStyle name="Normal 3 2 5 3 3 9 2" xfId="9030" xr:uid="{00000000-0005-0000-0000-0000EC8E0000}"/>
    <cellStyle name="Normal 3 2 5 3 3 9 3" xfId="11498" xr:uid="{00000000-0005-0000-0000-0000ED8E0000}"/>
    <cellStyle name="Normal 3 2 5 3 3 9 4" xfId="5933" xr:uid="{00000000-0005-0000-0000-0000EE8E0000}"/>
    <cellStyle name="Normal 3 2 5 3 4" xfId="531" xr:uid="{00000000-0005-0000-0000-0000EF8E0000}"/>
    <cellStyle name="Normal 3 2 5 3 4 2" xfId="3515" xr:uid="{00000000-0005-0000-0000-0000F08E0000}"/>
    <cellStyle name="Normal 3 2 5 3 4 2 2" xfId="9031" xr:uid="{00000000-0005-0000-0000-0000F18E0000}"/>
    <cellStyle name="Normal 3 2 5 3 4 3" xfId="11499" xr:uid="{00000000-0005-0000-0000-0000F28E0000}"/>
    <cellStyle name="Normal 3 2 5 3 4 4" xfId="4637" xr:uid="{00000000-0005-0000-0000-0000F38E0000}"/>
    <cellStyle name="Normal 3 2 5 3 5" xfId="705" xr:uid="{00000000-0005-0000-0000-0000F48E0000}"/>
    <cellStyle name="Normal 3 2 5 3 5 2" xfId="3689" xr:uid="{00000000-0005-0000-0000-0000F58E0000}"/>
    <cellStyle name="Normal 3 2 5 3 5 2 2" xfId="9032" xr:uid="{00000000-0005-0000-0000-0000F68E0000}"/>
    <cellStyle name="Normal 3 2 5 3 5 3" xfId="11500" xr:uid="{00000000-0005-0000-0000-0000F78E0000}"/>
    <cellStyle name="Normal 3 2 5 3 5 4" xfId="4854" xr:uid="{00000000-0005-0000-0000-0000F88E0000}"/>
    <cellStyle name="Normal 3 2 5 3 6" xfId="879" xr:uid="{00000000-0005-0000-0000-0000F98E0000}"/>
    <cellStyle name="Normal 3 2 5 3 6 2" xfId="3863" xr:uid="{00000000-0005-0000-0000-0000FA8E0000}"/>
    <cellStyle name="Normal 3 2 5 3 6 2 2" xfId="9033" xr:uid="{00000000-0005-0000-0000-0000FB8E0000}"/>
    <cellStyle name="Normal 3 2 5 3 6 3" xfId="11501" xr:uid="{00000000-0005-0000-0000-0000FC8E0000}"/>
    <cellStyle name="Normal 3 2 5 3 6 4" xfId="5028" xr:uid="{00000000-0005-0000-0000-0000FD8E0000}"/>
    <cellStyle name="Normal 3 2 5 3 7" xfId="1054" xr:uid="{00000000-0005-0000-0000-0000FE8E0000}"/>
    <cellStyle name="Normal 3 2 5 3 7 2" xfId="4038" xr:uid="{00000000-0005-0000-0000-0000FF8E0000}"/>
    <cellStyle name="Normal 3 2 5 3 7 2 2" xfId="9034" xr:uid="{00000000-0005-0000-0000-0000008F0000}"/>
    <cellStyle name="Normal 3 2 5 3 7 3" xfId="11502" xr:uid="{00000000-0005-0000-0000-0000018F0000}"/>
    <cellStyle name="Normal 3 2 5 3 7 4" xfId="5202" xr:uid="{00000000-0005-0000-0000-0000028F0000}"/>
    <cellStyle name="Normal 3 2 5 3 8" xfId="1230" xr:uid="{00000000-0005-0000-0000-0000038F0000}"/>
    <cellStyle name="Normal 3 2 5 3 8 2" xfId="9035" xr:uid="{00000000-0005-0000-0000-0000048F0000}"/>
    <cellStyle name="Normal 3 2 5 3 8 3" xfId="11503" xr:uid="{00000000-0005-0000-0000-0000058F0000}"/>
    <cellStyle name="Normal 3 2 5 3 8 4" xfId="5376" xr:uid="{00000000-0005-0000-0000-0000068F0000}"/>
    <cellStyle name="Normal 3 2 5 3 9" xfId="1404" xr:uid="{00000000-0005-0000-0000-0000078F0000}"/>
    <cellStyle name="Normal 3 2 5 3 9 2" xfId="9036" xr:uid="{00000000-0005-0000-0000-0000088F0000}"/>
    <cellStyle name="Normal 3 2 5 3 9 3" xfId="11504" xr:uid="{00000000-0005-0000-0000-0000098F0000}"/>
    <cellStyle name="Normal 3 2 5 3 9 4" xfId="5582" xr:uid="{00000000-0005-0000-0000-00000A8F0000}"/>
    <cellStyle name="Normal 3 2 5 4" xfId="342" xr:uid="{00000000-0005-0000-0000-00000B8F0000}"/>
    <cellStyle name="Normal 3 2 5 4 10" xfId="1756" xr:uid="{00000000-0005-0000-0000-00000C8F0000}"/>
    <cellStyle name="Normal 3 2 5 4 10 2" xfId="9038" xr:uid="{00000000-0005-0000-0000-00000D8F0000}"/>
    <cellStyle name="Normal 3 2 5 4 10 3" xfId="11506" xr:uid="{00000000-0005-0000-0000-00000E8F0000}"/>
    <cellStyle name="Normal 3 2 5 4 10 4" xfId="5934" xr:uid="{00000000-0005-0000-0000-00000F8F0000}"/>
    <cellStyle name="Normal 3 2 5 4 11" xfId="1930" xr:uid="{00000000-0005-0000-0000-0000108F0000}"/>
    <cellStyle name="Normal 3 2 5 4 11 2" xfId="9039" xr:uid="{00000000-0005-0000-0000-0000118F0000}"/>
    <cellStyle name="Normal 3 2 5 4 11 3" xfId="11507" xr:uid="{00000000-0005-0000-0000-0000128F0000}"/>
    <cellStyle name="Normal 3 2 5 4 11 4" xfId="6108" xr:uid="{00000000-0005-0000-0000-0000138F0000}"/>
    <cellStyle name="Normal 3 2 5 4 12" xfId="2104" xr:uid="{00000000-0005-0000-0000-0000148F0000}"/>
    <cellStyle name="Normal 3 2 5 4 12 2" xfId="9040" xr:uid="{00000000-0005-0000-0000-0000158F0000}"/>
    <cellStyle name="Normal 3 2 5 4 12 3" xfId="11508" xr:uid="{00000000-0005-0000-0000-0000168F0000}"/>
    <cellStyle name="Normal 3 2 5 4 12 4" xfId="6282" xr:uid="{00000000-0005-0000-0000-0000178F0000}"/>
    <cellStyle name="Normal 3 2 5 4 13" xfId="2280" xr:uid="{00000000-0005-0000-0000-0000188F0000}"/>
    <cellStyle name="Normal 3 2 5 4 13 2" xfId="9041" xr:uid="{00000000-0005-0000-0000-0000198F0000}"/>
    <cellStyle name="Normal 3 2 5 4 13 3" xfId="11509" xr:uid="{00000000-0005-0000-0000-00001A8F0000}"/>
    <cellStyle name="Normal 3 2 5 4 13 4" xfId="6456" xr:uid="{00000000-0005-0000-0000-00001B8F0000}"/>
    <cellStyle name="Normal 3 2 5 4 14" xfId="2454" xr:uid="{00000000-0005-0000-0000-00001C8F0000}"/>
    <cellStyle name="Normal 3 2 5 4 14 2" xfId="9042" xr:uid="{00000000-0005-0000-0000-00001D8F0000}"/>
    <cellStyle name="Normal 3 2 5 4 14 3" xfId="11510" xr:uid="{00000000-0005-0000-0000-00001E8F0000}"/>
    <cellStyle name="Normal 3 2 5 4 14 4" xfId="6634" xr:uid="{00000000-0005-0000-0000-00001F8F0000}"/>
    <cellStyle name="Normal 3 2 5 4 15" xfId="2626" xr:uid="{00000000-0005-0000-0000-0000208F0000}"/>
    <cellStyle name="Normal 3 2 5 4 15 2" xfId="9043" xr:uid="{00000000-0005-0000-0000-0000218F0000}"/>
    <cellStyle name="Normal 3 2 5 4 15 3" xfId="11511" xr:uid="{00000000-0005-0000-0000-0000228F0000}"/>
    <cellStyle name="Normal 3 2 5 4 15 4" xfId="6808" xr:uid="{00000000-0005-0000-0000-0000238F0000}"/>
    <cellStyle name="Normal 3 2 5 4 16" xfId="2796" xr:uid="{00000000-0005-0000-0000-0000248F0000}"/>
    <cellStyle name="Normal 3 2 5 4 16 2" xfId="9037" xr:uid="{00000000-0005-0000-0000-0000258F0000}"/>
    <cellStyle name="Normal 3 2 5 4 17" xfId="2966" xr:uid="{00000000-0005-0000-0000-0000268F0000}"/>
    <cellStyle name="Normal 3 2 5 4 17 2" xfId="11505" xr:uid="{00000000-0005-0000-0000-0000278F0000}"/>
    <cellStyle name="Normal 3 2 5 4 18" xfId="3137" xr:uid="{00000000-0005-0000-0000-0000288F0000}"/>
    <cellStyle name="Normal 3 2 5 4 18 2" xfId="11920" xr:uid="{00000000-0005-0000-0000-0000298F0000}"/>
    <cellStyle name="Normal 3 2 5 4 19" xfId="3345" xr:uid="{00000000-0005-0000-0000-00002A8F0000}"/>
    <cellStyle name="Normal 3 2 5 4 2" xfId="343" xr:uid="{00000000-0005-0000-0000-00002B8F0000}"/>
    <cellStyle name="Normal 3 2 5 4 2 10" xfId="1931" xr:uid="{00000000-0005-0000-0000-00002C8F0000}"/>
    <cellStyle name="Normal 3 2 5 4 2 10 2" xfId="9045" xr:uid="{00000000-0005-0000-0000-00002D8F0000}"/>
    <cellStyle name="Normal 3 2 5 4 2 10 3" xfId="11513" xr:uid="{00000000-0005-0000-0000-00002E8F0000}"/>
    <cellStyle name="Normal 3 2 5 4 2 10 4" xfId="6109" xr:uid="{00000000-0005-0000-0000-00002F8F0000}"/>
    <cellStyle name="Normal 3 2 5 4 2 11" xfId="2105" xr:uid="{00000000-0005-0000-0000-0000308F0000}"/>
    <cellStyle name="Normal 3 2 5 4 2 11 2" xfId="9046" xr:uid="{00000000-0005-0000-0000-0000318F0000}"/>
    <cellStyle name="Normal 3 2 5 4 2 11 3" xfId="11514" xr:uid="{00000000-0005-0000-0000-0000328F0000}"/>
    <cellStyle name="Normal 3 2 5 4 2 11 4" xfId="6283" xr:uid="{00000000-0005-0000-0000-0000338F0000}"/>
    <cellStyle name="Normal 3 2 5 4 2 12" xfId="2281" xr:uid="{00000000-0005-0000-0000-0000348F0000}"/>
    <cellStyle name="Normal 3 2 5 4 2 12 2" xfId="9047" xr:uid="{00000000-0005-0000-0000-0000358F0000}"/>
    <cellStyle name="Normal 3 2 5 4 2 12 3" xfId="11515" xr:uid="{00000000-0005-0000-0000-0000368F0000}"/>
    <cellStyle name="Normal 3 2 5 4 2 12 4" xfId="6457" xr:uid="{00000000-0005-0000-0000-0000378F0000}"/>
    <cellStyle name="Normal 3 2 5 4 2 13" xfId="2455" xr:uid="{00000000-0005-0000-0000-0000388F0000}"/>
    <cellStyle name="Normal 3 2 5 4 2 13 2" xfId="9048" xr:uid="{00000000-0005-0000-0000-0000398F0000}"/>
    <cellStyle name="Normal 3 2 5 4 2 13 3" xfId="11516" xr:uid="{00000000-0005-0000-0000-00003A8F0000}"/>
    <cellStyle name="Normal 3 2 5 4 2 13 4" xfId="6635" xr:uid="{00000000-0005-0000-0000-00003B8F0000}"/>
    <cellStyle name="Normal 3 2 5 4 2 14" xfId="2627" xr:uid="{00000000-0005-0000-0000-00003C8F0000}"/>
    <cellStyle name="Normal 3 2 5 4 2 14 2" xfId="9049" xr:uid="{00000000-0005-0000-0000-00003D8F0000}"/>
    <cellStyle name="Normal 3 2 5 4 2 14 3" xfId="11517" xr:uid="{00000000-0005-0000-0000-00003E8F0000}"/>
    <cellStyle name="Normal 3 2 5 4 2 14 4" xfId="6809" xr:uid="{00000000-0005-0000-0000-00003F8F0000}"/>
    <cellStyle name="Normal 3 2 5 4 2 15" xfId="2797" xr:uid="{00000000-0005-0000-0000-0000408F0000}"/>
    <cellStyle name="Normal 3 2 5 4 2 15 2" xfId="9044" xr:uid="{00000000-0005-0000-0000-0000418F0000}"/>
    <cellStyle name="Normal 3 2 5 4 2 16" xfId="2967" xr:uid="{00000000-0005-0000-0000-0000428F0000}"/>
    <cellStyle name="Normal 3 2 5 4 2 16 2" xfId="11512" xr:uid="{00000000-0005-0000-0000-0000438F0000}"/>
    <cellStyle name="Normal 3 2 5 4 2 17" xfId="3138" xr:uid="{00000000-0005-0000-0000-0000448F0000}"/>
    <cellStyle name="Normal 3 2 5 4 2 17 2" xfId="11921" xr:uid="{00000000-0005-0000-0000-0000458F0000}"/>
    <cellStyle name="Normal 3 2 5 4 2 18" xfId="3346" xr:uid="{00000000-0005-0000-0000-0000468F0000}"/>
    <cellStyle name="Normal 3 2 5 4 2 19" xfId="4215" xr:uid="{00000000-0005-0000-0000-0000478F0000}"/>
    <cellStyle name="Normal 3 2 5 4 2 2" xfId="536" xr:uid="{00000000-0005-0000-0000-0000488F0000}"/>
    <cellStyle name="Normal 3 2 5 4 2 2 2" xfId="3520" xr:uid="{00000000-0005-0000-0000-0000498F0000}"/>
    <cellStyle name="Normal 3 2 5 4 2 2 2 2" xfId="9050" xr:uid="{00000000-0005-0000-0000-00004A8F0000}"/>
    <cellStyle name="Normal 3 2 5 4 2 2 3" xfId="11518" xr:uid="{00000000-0005-0000-0000-00004B8F0000}"/>
    <cellStyle name="Normal 3 2 5 4 2 2 4" xfId="4642" xr:uid="{00000000-0005-0000-0000-00004C8F0000}"/>
    <cellStyle name="Normal 3 2 5 4 2 20" xfId="4387" xr:uid="{00000000-0005-0000-0000-00004D8F0000}"/>
    <cellStyle name="Normal 3 2 5 4 2 3" xfId="710" xr:uid="{00000000-0005-0000-0000-00004E8F0000}"/>
    <cellStyle name="Normal 3 2 5 4 2 3 2" xfId="3694" xr:uid="{00000000-0005-0000-0000-00004F8F0000}"/>
    <cellStyle name="Normal 3 2 5 4 2 3 2 2" xfId="9051" xr:uid="{00000000-0005-0000-0000-0000508F0000}"/>
    <cellStyle name="Normal 3 2 5 4 2 3 3" xfId="11519" xr:uid="{00000000-0005-0000-0000-0000518F0000}"/>
    <cellStyle name="Normal 3 2 5 4 2 3 4" xfId="4859" xr:uid="{00000000-0005-0000-0000-0000528F0000}"/>
    <cellStyle name="Normal 3 2 5 4 2 4" xfId="884" xr:uid="{00000000-0005-0000-0000-0000538F0000}"/>
    <cellStyle name="Normal 3 2 5 4 2 4 2" xfId="3868" xr:uid="{00000000-0005-0000-0000-0000548F0000}"/>
    <cellStyle name="Normal 3 2 5 4 2 4 2 2" xfId="9052" xr:uid="{00000000-0005-0000-0000-0000558F0000}"/>
    <cellStyle name="Normal 3 2 5 4 2 4 3" xfId="11520" xr:uid="{00000000-0005-0000-0000-0000568F0000}"/>
    <cellStyle name="Normal 3 2 5 4 2 4 4" xfId="5033" xr:uid="{00000000-0005-0000-0000-0000578F0000}"/>
    <cellStyle name="Normal 3 2 5 4 2 5" xfId="1059" xr:uid="{00000000-0005-0000-0000-0000588F0000}"/>
    <cellStyle name="Normal 3 2 5 4 2 5 2" xfId="4043" xr:uid="{00000000-0005-0000-0000-0000598F0000}"/>
    <cellStyle name="Normal 3 2 5 4 2 5 2 2" xfId="9053" xr:uid="{00000000-0005-0000-0000-00005A8F0000}"/>
    <cellStyle name="Normal 3 2 5 4 2 5 3" xfId="11521" xr:uid="{00000000-0005-0000-0000-00005B8F0000}"/>
    <cellStyle name="Normal 3 2 5 4 2 5 4" xfId="5207" xr:uid="{00000000-0005-0000-0000-00005C8F0000}"/>
    <cellStyle name="Normal 3 2 5 4 2 6" xfId="1235" xr:uid="{00000000-0005-0000-0000-00005D8F0000}"/>
    <cellStyle name="Normal 3 2 5 4 2 6 2" xfId="9054" xr:uid="{00000000-0005-0000-0000-00005E8F0000}"/>
    <cellStyle name="Normal 3 2 5 4 2 6 3" xfId="11522" xr:uid="{00000000-0005-0000-0000-00005F8F0000}"/>
    <cellStyle name="Normal 3 2 5 4 2 6 4" xfId="5381" xr:uid="{00000000-0005-0000-0000-0000608F0000}"/>
    <cellStyle name="Normal 3 2 5 4 2 7" xfId="1409" xr:uid="{00000000-0005-0000-0000-0000618F0000}"/>
    <cellStyle name="Normal 3 2 5 4 2 7 2" xfId="9055" xr:uid="{00000000-0005-0000-0000-0000628F0000}"/>
    <cellStyle name="Normal 3 2 5 4 2 7 3" xfId="11523" xr:uid="{00000000-0005-0000-0000-0000638F0000}"/>
    <cellStyle name="Normal 3 2 5 4 2 7 4" xfId="5587" xr:uid="{00000000-0005-0000-0000-0000648F0000}"/>
    <cellStyle name="Normal 3 2 5 4 2 8" xfId="1583" xr:uid="{00000000-0005-0000-0000-0000658F0000}"/>
    <cellStyle name="Normal 3 2 5 4 2 8 2" xfId="9056" xr:uid="{00000000-0005-0000-0000-0000668F0000}"/>
    <cellStyle name="Normal 3 2 5 4 2 8 3" xfId="11524" xr:uid="{00000000-0005-0000-0000-0000678F0000}"/>
    <cellStyle name="Normal 3 2 5 4 2 8 4" xfId="5761" xr:uid="{00000000-0005-0000-0000-0000688F0000}"/>
    <cellStyle name="Normal 3 2 5 4 2 9" xfId="1757" xr:uid="{00000000-0005-0000-0000-0000698F0000}"/>
    <cellStyle name="Normal 3 2 5 4 2 9 2" xfId="9057" xr:uid="{00000000-0005-0000-0000-00006A8F0000}"/>
    <cellStyle name="Normal 3 2 5 4 2 9 3" xfId="11525" xr:uid="{00000000-0005-0000-0000-00006B8F0000}"/>
    <cellStyle name="Normal 3 2 5 4 2 9 4" xfId="5935" xr:uid="{00000000-0005-0000-0000-00006C8F0000}"/>
    <cellStyle name="Normal 3 2 5 4 20" xfId="4214" xr:uid="{00000000-0005-0000-0000-00006D8F0000}"/>
    <cellStyle name="Normal 3 2 5 4 21" xfId="4386" xr:uid="{00000000-0005-0000-0000-00006E8F0000}"/>
    <cellStyle name="Normal 3 2 5 4 3" xfId="535" xr:uid="{00000000-0005-0000-0000-00006F8F0000}"/>
    <cellStyle name="Normal 3 2 5 4 3 2" xfId="3519" xr:uid="{00000000-0005-0000-0000-0000708F0000}"/>
    <cellStyle name="Normal 3 2 5 4 3 2 2" xfId="9058" xr:uid="{00000000-0005-0000-0000-0000718F0000}"/>
    <cellStyle name="Normal 3 2 5 4 3 3" xfId="11526" xr:uid="{00000000-0005-0000-0000-0000728F0000}"/>
    <cellStyle name="Normal 3 2 5 4 3 4" xfId="4641" xr:uid="{00000000-0005-0000-0000-0000738F0000}"/>
    <cellStyle name="Normal 3 2 5 4 4" xfId="709" xr:uid="{00000000-0005-0000-0000-0000748F0000}"/>
    <cellStyle name="Normal 3 2 5 4 4 2" xfId="3693" xr:uid="{00000000-0005-0000-0000-0000758F0000}"/>
    <cellStyle name="Normal 3 2 5 4 4 2 2" xfId="9059" xr:uid="{00000000-0005-0000-0000-0000768F0000}"/>
    <cellStyle name="Normal 3 2 5 4 4 3" xfId="11527" xr:uid="{00000000-0005-0000-0000-0000778F0000}"/>
    <cellStyle name="Normal 3 2 5 4 4 4" xfId="4858" xr:uid="{00000000-0005-0000-0000-0000788F0000}"/>
    <cellStyle name="Normal 3 2 5 4 5" xfId="883" xr:uid="{00000000-0005-0000-0000-0000798F0000}"/>
    <cellStyle name="Normal 3 2 5 4 5 2" xfId="3867" xr:uid="{00000000-0005-0000-0000-00007A8F0000}"/>
    <cellStyle name="Normal 3 2 5 4 5 2 2" xfId="9060" xr:uid="{00000000-0005-0000-0000-00007B8F0000}"/>
    <cellStyle name="Normal 3 2 5 4 5 3" xfId="11528" xr:uid="{00000000-0005-0000-0000-00007C8F0000}"/>
    <cellStyle name="Normal 3 2 5 4 5 4" xfId="5032" xr:uid="{00000000-0005-0000-0000-00007D8F0000}"/>
    <cellStyle name="Normal 3 2 5 4 6" xfId="1058" xr:uid="{00000000-0005-0000-0000-00007E8F0000}"/>
    <cellStyle name="Normal 3 2 5 4 6 2" xfId="4042" xr:uid="{00000000-0005-0000-0000-00007F8F0000}"/>
    <cellStyle name="Normal 3 2 5 4 6 2 2" xfId="9061" xr:uid="{00000000-0005-0000-0000-0000808F0000}"/>
    <cellStyle name="Normal 3 2 5 4 6 3" xfId="11529" xr:uid="{00000000-0005-0000-0000-0000818F0000}"/>
    <cellStyle name="Normal 3 2 5 4 6 4" xfId="5206" xr:uid="{00000000-0005-0000-0000-0000828F0000}"/>
    <cellStyle name="Normal 3 2 5 4 7" xfId="1234" xr:uid="{00000000-0005-0000-0000-0000838F0000}"/>
    <cellStyle name="Normal 3 2 5 4 7 2" xfId="9062" xr:uid="{00000000-0005-0000-0000-0000848F0000}"/>
    <cellStyle name="Normal 3 2 5 4 7 3" xfId="11530" xr:uid="{00000000-0005-0000-0000-0000858F0000}"/>
    <cellStyle name="Normal 3 2 5 4 7 4" xfId="5380" xr:uid="{00000000-0005-0000-0000-0000868F0000}"/>
    <cellStyle name="Normal 3 2 5 4 8" xfId="1408" xr:uid="{00000000-0005-0000-0000-0000878F0000}"/>
    <cellStyle name="Normal 3 2 5 4 8 2" xfId="9063" xr:uid="{00000000-0005-0000-0000-0000888F0000}"/>
    <cellStyle name="Normal 3 2 5 4 8 3" xfId="11531" xr:uid="{00000000-0005-0000-0000-0000898F0000}"/>
    <cellStyle name="Normal 3 2 5 4 8 4" xfId="5586" xr:uid="{00000000-0005-0000-0000-00008A8F0000}"/>
    <cellStyle name="Normal 3 2 5 4 9" xfId="1582" xr:uid="{00000000-0005-0000-0000-00008B8F0000}"/>
    <cellStyle name="Normal 3 2 5 4 9 2" xfId="9064" xr:uid="{00000000-0005-0000-0000-00008C8F0000}"/>
    <cellStyle name="Normal 3 2 5 4 9 3" xfId="11532" xr:uid="{00000000-0005-0000-0000-00008D8F0000}"/>
    <cellStyle name="Normal 3 2 5 4 9 4" xfId="5760" xr:uid="{00000000-0005-0000-0000-00008E8F0000}"/>
    <cellStyle name="Normal 3 2 5 5" xfId="344" xr:uid="{00000000-0005-0000-0000-00008F8F0000}"/>
    <cellStyle name="Normal 3 2 5 5 10" xfId="1932" xr:uid="{00000000-0005-0000-0000-0000908F0000}"/>
    <cellStyle name="Normal 3 2 5 5 10 2" xfId="9066" xr:uid="{00000000-0005-0000-0000-0000918F0000}"/>
    <cellStyle name="Normal 3 2 5 5 10 3" xfId="11534" xr:uid="{00000000-0005-0000-0000-0000928F0000}"/>
    <cellStyle name="Normal 3 2 5 5 10 4" xfId="6110" xr:uid="{00000000-0005-0000-0000-0000938F0000}"/>
    <cellStyle name="Normal 3 2 5 5 11" xfId="2106" xr:uid="{00000000-0005-0000-0000-0000948F0000}"/>
    <cellStyle name="Normal 3 2 5 5 11 2" xfId="9067" xr:uid="{00000000-0005-0000-0000-0000958F0000}"/>
    <cellStyle name="Normal 3 2 5 5 11 3" xfId="11535" xr:uid="{00000000-0005-0000-0000-0000968F0000}"/>
    <cellStyle name="Normal 3 2 5 5 11 4" xfId="6284" xr:uid="{00000000-0005-0000-0000-0000978F0000}"/>
    <cellStyle name="Normal 3 2 5 5 12" xfId="2282" xr:uid="{00000000-0005-0000-0000-0000988F0000}"/>
    <cellStyle name="Normal 3 2 5 5 12 2" xfId="9068" xr:uid="{00000000-0005-0000-0000-0000998F0000}"/>
    <cellStyle name="Normal 3 2 5 5 12 3" xfId="11536" xr:uid="{00000000-0005-0000-0000-00009A8F0000}"/>
    <cellStyle name="Normal 3 2 5 5 12 4" xfId="6458" xr:uid="{00000000-0005-0000-0000-00009B8F0000}"/>
    <cellStyle name="Normal 3 2 5 5 13" xfId="2456" xr:uid="{00000000-0005-0000-0000-00009C8F0000}"/>
    <cellStyle name="Normal 3 2 5 5 13 2" xfId="9069" xr:uid="{00000000-0005-0000-0000-00009D8F0000}"/>
    <cellStyle name="Normal 3 2 5 5 13 3" xfId="11537" xr:uid="{00000000-0005-0000-0000-00009E8F0000}"/>
    <cellStyle name="Normal 3 2 5 5 13 4" xfId="6636" xr:uid="{00000000-0005-0000-0000-00009F8F0000}"/>
    <cellStyle name="Normal 3 2 5 5 14" xfId="2628" xr:uid="{00000000-0005-0000-0000-0000A08F0000}"/>
    <cellStyle name="Normal 3 2 5 5 14 2" xfId="9070" xr:uid="{00000000-0005-0000-0000-0000A18F0000}"/>
    <cellStyle name="Normal 3 2 5 5 14 3" xfId="11538" xr:uid="{00000000-0005-0000-0000-0000A28F0000}"/>
    <cellStyle name="Normal 3 2 5 5 14 4" xfId="6810" xr:uid="{00000000-0005-0000-0000-0000A38F0000}"/>
    <cellStyle name="Normal 3 2 5 5 15" xfId="2798" xr:uid="{00000000-0005-0000-0000-0000A48F0000}"/>
    <cellStyle name="Normal 3 2 5 5 15 2" xfId="9065" xr:uid="{00000000-0005-0000-0000-0000A58F0000}"/>
    <cellStyle name="Normal 3 2 5 5 16" xfId="2968" xr:uid="{00000000-0005-0000-0000-0000A68F0000}"/>
    <cellStyle name="Normal 3 2 5 5 16 2" xfId="11533" xr:uid="{00000000-0005-0000-0000-0000A78F0000}"/>
    <cellStyle name="Normal 3 2 5 5 17" xfId="3139" xr:uid="{00000000-0005-0000-0000-0000A88F0000}"/>
    <cellStyle name="Normal 3 2 5 5 17 2" xfId="11922" xr:uid="{00000000-0005-0000-0000-0000A98F0000}"/>
    <cellStyle name="Normal 3 2 5 5 18" xfId="3347" xr:uid="{00000000-0005-0000-0000-0000AA8F0000}"/>
    <cellStyle name="Normal 3 2 5 5 19" xfId="4216" xr:uid="{00000000-0005-0000-0000-0000AB8F0000}"/>
    <cellStyle name="Normal 3 2 5 5 2" xfId="537" xr:uid="{00000000-0005-0000-0000-0000AC8F0000}"/>
    <cellStyle name="Normal 3 2 5 5 2 2" xfId="3521" xr:uid="{00000000-0005-0000-0000-0000AD8F0000}"/>
    <cellStyle name="Normal 3 2 5 5 2 2 2" xfId="9071" xr:uid="{00000000-0005-0000-0000-0000AE8F0000}"/>
    <cellStyle name="Normal 3 2 5 5 2 3" xfId="11539" xr:uid="{00000000-0005-0000-0000-0000AF8F0000}"/>
    <cellStyle name="Normal 3 2 5 5 2 4" xfId="4643" xr:uid="{00000000-0005-0000-0000-0000B08F0000}"/>
    <cellStyle name="Normal 3 2 5 5 20" xfId="4388" xr:uid="{00000000-0005-0000-0000-0000B18F0000}"/>
    <cellStyle name="Normal 3 2 5 5 3" xfId="711" xr:uid="{00000000-0005-0000-0000-0000B28F0000}"/>
    <cellStyle name="Normal 3 2 5 5 3 2" xfId="3695" xr:uid="{00000000-0005-0000-0000-0000B38F0000}"/>
    <cellStyle name="Normal 3 2 5 5 3 2 2" xfId="9072" xr:uid="{00000000-0005-0000-0000-0000B48F0000}"/>
    <cellStyle name="Normal 3 2 5 5 3 3" xfId="11540" xr:uid="{00000000-0005-0000-0000-0000B58F0000}"/>
    <cellStyle name="Normal 3 2 5 5 3 4" xfId="4860" xr:uid="{00000000-0005-0000-0000-0000B68F0000}"/>
    <cellStyle name="Normal 3 2 5 5 4" xfId="885" xr:uid="{00000000-0005-0000-0000-0000B78F0000}"/>
    <cellStyle name="Normal 3 2 5 5 4 2" xfId="3869" xr:uid="{00000000-0005-0000-0000-0000B88F0000}"/>
    <cellStyle name="Normal 3 2 5 5 4 2 2" xfId="9073" xr:uid="{00000000-0005-0000-0000-0000B98F0000}"/>
    <cellStyle name="Normal 3 2 5 5 4 3" xfId="11541" xr:uid="{00000000-0005-0000-0000-0000BA8F0000}"/>
    <cellStyle name="Normal 3 2 5 5 4 4" xfId="5034" xr:uid="{00000000-0005-0000-0000-0000BB8F0000}"/>
    <cellStyle name="Normal 3 2 5 5 5" xfId="1060" xr:uid="{00000000-0005-0000-0000-0000BC8F0000}"/>
    <cellStyle name="Normal 3 2 5 5 5 2" xfId="4044" xr:uid="{00000000-0005-0000-0000-0000BD8F0000}"/>
    <cellStyle name="Normal 3 2 5 5 5 2 2" xfId="9074" xr:uid="{00000000-0005-0000-0000-0000BE8F0000}"/>
    <cellStyle name="Normal 3 2 5 5 5 3" xfId="11542" xr:uid="{00000000-0005-0000-0000-0000BF8F0000}"/>
    <cellStyle name="Normal 3 2 5 5 5 4" xfId="5208" xr:uid="{00000000-0005-0000-0000-0000C08F0000}"/>
    <cellStyle name="Normal 3 2 5 5 6" xfId="1236" xr:uid="{00000000-0005-0000-0000-0000C18F0000}"/>
    <cellStyle name="Normal 3 2 5 5 6 2" xfId="9075" xr:uid="{00000000-0005-0000-0000-0000C28F0000}"/>
    <cellStyle name="Normal 3 2 5 5 6 3" xfId="11543" xr:uid="{00000000-0005-0000-0000-0000C38F0000}"/>
    <cellStyle name="Normal 3 2 5 5 6 4" xfId="5382" xr:uid="{00000000-0005-0000-0000-0000C48F0000}"/>
    <cellStyle name="Normal 3 2 5 5 7" xfId="1410" xr:uid="{00000000-0005-0000-0000-0000C58F0000}"/>
    <cellStyle name="Normal 3 2 5 5 7 2" xfId="9076" xr:uid="{00000000-0005-0000-0000-0000C68F0000}"/>
    <cellStyle name="Normal 3 2 5 5 7 3" xfId="11544" xr:uid="{00000000-0005-0000-0000-0000C78F0000}"/>
    <cellStyle name="Normal 3 2 5 5 7 4" xfId="5588" xr:uid="{00000000-0005-0000-0000-0000C88F0000}"/>
    <cellStyle name="Normal 3 2 5 5 8" xfId="1584" xr:uid="{00000000-0005-0000-0000-0000C98F0000}"/>
    <cellStyle name="Normal 3 2 5 5 8 2" xfId="9077" xr:uid="{00000000-0005-0000-0000-0000CA8F0000}"/>
    <cellStyle name="Normal 3 2 5 5 8 3" xfId="11545" xr:uid="{00000000-0005-0000-0000-0000CB8F0000}"/>
    <cellStyle name="Normal 3 2 5 5 8 4" xfId="5762" xr:uid="{00000000-0005-0000-0000-0000CC8F0000}"/>
    <cellStyle name="Normal 3 2 5 5 9" xfId="1758" xr:uid="{00000000-0005-0000-0000-0000CD8F0000}"/>
    <cellStyle name="Normal 3 2 5 5 9 2" xfId="9078" xr:uid="{00000000-0005-0000-0000-0000CE8F0000}"/>
    <cellStyle name="Normal 3 2 5 5 9 3" xfId="11546" xr:uid="{00000000-0005-0000-0000-0000CF8F0000}"/>
    <cellStyle name="Normal 3 2 5 5 9 4" xfId="5936" xr:uid="{00000000-0005-0000-0000-0000D08F0000}"/>
    <cellStyle name="Normal 3 2 5 6" xfId="333" xr:uid="{00000000-0005-0000-0000-0000D18F0000}"/>
    <cellStyle name="Normal 3 2 5 6 2" xfId="3336" xr:uid="{00000000-0005-0000-0000-0000D28F0000}"/>
    <cellStyle name="Normal 3 2 5 6 2 2" xfId="9080" xr:uid="{00000000-0005-0000-0000-0000D38F0000}"/>
    <cellStyle name="Normal 3 2 5 6 2 3" xfId="11548" xr:uid="{00000000-0005-0000-0000-0000D48F0000}"/>
    <cellStyle name="Normal 3 2 5 6 2 4" xfId="5577" xr:uid="{00000000-0005-0000-0000-0000D58F0000}"/>
    <cellStyle name="Normal 3 2 5 6 3" xfId="9079" xr:uid="{00000000-0005-0000-0000-0000D68F0000}"/>
    <cellStyle name="Normal 3 2 5 6 4" xfId="11547" xr:uid="{00000000-0005-0000-0000-0000D78F0000}"/>
    <cellStyle name="Normal 3 2 5 6 5" xfId="4632" xr:uid="{00000000-0005-0000-0000-0000D88F0000}"/>
    <cellStyle name="Normal 3 2 5 7" xfId="526" xr:uid="{00000000-0005-0000-0000-0000D98F0000}"/>
    <cellStyle name="Normal 3 2 5 7 2" xfId="3510" xr:uid="{00000000-0005-0000-0000-0000DA8F0000}"/>
    <cellStyle name="Normal 3 2 5 7 2 2" xfId="9081" xr:uid="{00000000-0005-0000-0000-0000DB8F0000}"/>
    <cellStyle name="Normal 3 2 5 7 3" xfId="11549" xr:uid="{00000000-0005-0000-0000-0000DC8F0000}"/>
    <cellStyle name="Normal 3 2 5 7 4" xfId="4849" xr:uid="{00000000-0005-0000-0000-0000DD8F0000}"/>
    <cellStyle name="Normal 3 2 5 8" xfId="700" xr:uid="{00000000-0005-0000-0000-0000DE8F0000}"/>
    <cellStyle name="Normal 3 2 5 8 2" xfId="3684" xr:uid="{00000000-0005-0000-0000-0000DF8F0000}"/>
    <cellStyle name="Normal 3 2 5 8 2 2" xfId="9082" xr:uid="{00000000-0005-0000-0000-0000E08F0000}"/>
    <cellStyle name="Normal 3 2 5 8 3" xfId="11550" xr:uid="{00000000-0005-0000-0000-0000E18F0000}"/>
    <cellStyle name="Normal 3 2 5 8 4" xfId="5023" xr:uid="{00000000-0005-0000-0000-0000E28F0000}"/>
    <cellStyle name="Normal 3 2 5 9" xfId="874" xr:uid="{00000000-0005-0000-0000-0000E38F0000}"/>
    <cellStyle name="Normal 3 2 5 9 2" xfId="3858" xr:uid="{00000000-0005-0000-0000-0000E48F0000}"/>
    <cellStyle name="Normal 3 2 5 9 2 2" xfId="9083" xr:uid="{00000000-0005-0000-0000-0000E58F0000}"/>
    <cellStyle name="Normal 3 2 5 9 3" xfId="11551" xr:uid="{00000000-0005-0000-0000-0000E68F0000}"/>
    <cellStyle name="Normal 3 2 5 9 4" xfId="5197" xr:uid="{00000000-0005-0000-0000-0000E78F0000}"/>
    <cellStyle name="Normal 3 2 6" xfId="112" xr:uid="{00000000-0005-0000-0000-0000E88F0000}"/>
    <cellStyle name="Normal 3 2 6 10" xfId="1411" xr:uid="{00000000-0005-0000-0000-0000E98F0000}"/>
    <cellStyle name="Normal 3 2 6 10 2" xfId="9085" xr:uid="{00000000-0005-0000-0000-0000EA8F0000}"/>
    <cellStyle name="Normal 3 2 6 10 3" xfId="11553" xr:uid="{00000000-0005-0000-0000-0000EB8F0000}"/>
    <cellStyle name="Normal 3 2 6 10 4" xfId="5763" xr:uid="{00000000-0005-0000-0000-0000EC8F0000}"/>
    <cellStyle name="Normal 3 2 6 11" xfId="1585" xr:uid="{00000000-0005-0000-0000-0000ED8F0000}"/>
    <cellStyle name="Normal 3 2 6 11 2" xfId="9086" xr:uid="{00000000-0005-0000-0000-0000EE8F0000}"/>
    <cellStyle name="Normal 3 2 6 11 3" xfId="11554" xr:uid="{00000000-0005-0000-0000-0000EF8F0000}"/>
    <cellStyle name="Normal 3 2 6 11 4" xfId="5937" xr:uid="{00000000-0005-0000-0000-0000F08F0000}"/>
    <cellStyle name="Normal 3 2 6 12" xfId="1759" xr:uid="{00000000-0005-0000-0000-0000F18F0000}"/>
    <cellStyle name="Normal 3 2 6 12 2" xfId="9087" xr:uid="{00000000-0005-0000-0000-0000F28F0000}"/>
    <cellStyle name="Normal 3 2 6 12 3" xfId="11555" xr:uid="{00000000-0005-0000-0000-0000F38F0000}"/>
    <cellStyle name="Normal 3 2 6 12 4" xfId="6111" xr:uid="{00000000-0005-0000-0000-0000F48F0000}"/>
    <cellStyle name="Normal 3 2 6 13" xfId="1933" xr:uid="{00000000-0005-0000-0000-0000F58F0000}"/>
    <cellStyle name="Normal 3 2 6 13 2" xfId="9088" xr:uid="{00000000-0005-0000-0000-0000F68F0000}"/>
    <cellStyle name="Normal 3 2 6 13 3" xfId="11556" xr:uid="{00000000-0005-0000-0000-0000F78F0000}"/>
    <cellStyle name="Normal 3 2 6 13 4" xfId="6285" xr:uid="{00000000-0005-0000-0000-0000F88F0000}"/>
    <cellStyle name="Normal 3 2 6 14" xfId="2107" xr:uid="{00000000-0005-0000-0000-0000F98F0000}"/>
    <cellStyle name="Normal 3 2 6 14 2" xfId="9089" xr:uid="{00000000-0005-0000-0000-0000FA8F0000}"/>
    <cellStyle name="Normal 3 2 6 14 3" xfId="11557" xr:uid="{00000000-0005-0000-0000-0000FB8F0000}"/>
    <cellStyle name="Normal 3 2 6 14 4" xfId="6459" xr:uid="{00000000-0005-0000-0000-0000FC8F0000}"/>
    <cellStyle name="Normal 3 2 6 15" xfId="2283" xr:uid="{00000000-0005-0000-0000-0000FD8F0000}"/>
    <cellStyle name="Normal 3 2 6 15 2" xfId="9090" xr:uid="{00000000-0005-0000-0000-0000FE8F0000}"/>
    <cellStyle name="Normal 3 2 6 15 3" xfId="11558" xr:uid="{00000000-0005-0000-0000-0000FF8F0000}"/>
    <cellStyle name="Normal 3 2 6 15 4" xfId="6637" xr:uid="{00000000-0005-0000-0000-000000900000}"/>
    <cellStyle name="Normal 3 2 6 16" xfId="2457" xr:uid="{00000000-0005-0000-0000-000001900000}"/>
    <cellStyle name="Normal 3 2 6 16 2" xfId="9091" xr:uid="{00000000-0005-0000-0000-000002900000}"/>
    <cellStyle name="Normal 3 2 6 16 3" xfId="11559" xr:uid="{00000000-0005-0000-0000-000003900000}"/>
    <cellStyle name="Normal 3 2 6 16 4" xfId="6811" xr:uid="{00000000-0005-0000-0000-000004900000}"/>
    <cellStyle name="Normal 3 2 6 17" xfId="2629" xr:uid="{00000000-0005-0000-0000-000005900000}"/>
    <cellStyle name="Normal 3 2 6 17 2" xfId="9084" xr:uid="{00000000-0005-0000-0000-000006900000}"/>
    <cellStyle name="Normal 3 2 6 18" xfId="2799" xr:uid="{00000000-0005-0000-0000-000007900000}"/>
    <cellStyle name="Normal 3 2 6 18 2" xfId="11552" xr:uid="{00000000-0005-0000-0000-000008900000}"/>
    <cellStyle name="Normal 3 2 6 19" xfId="2969" xr:uid="{00000000-0005-0000-0000-000009900000}"/>
    <cellStyle name="Normal 3 2 6 19 2" xfId="11923" xr:uid="{00000000-0005-0000-0000-00000A900000}"/>
    <cellStyle name="Normal 3 2 6 2" xfId="346" xr:uid="{00000000-0005-0000-0000-00000B900000}"/>
    <cellStyle name="Normal 3 2 6 2 10" xfId="1760" xr:uid="{00000000-0005-0000-0000-00000C900000}"/>
    <cellStyle name="Normal 3 2 6 2 10 2" xfId="9093" xr:uid="{00000000-0005-0000-0000-00000D900000}"/>
    <cellStyle name="Normal 3 2 6 2 10 3" xfId="11561" xr:uid="{00000000-0005-0000-0000-00000E900000}"/>
    <cellStyle name="Normal 3 2 6 2 10 4" xfId="5938" xr:uid="{00000000-0005-0000-0000-00000F900000}"/>
    <cellStyle name="Normal 3 2 6 2 11" xfId="1934" xr:uid="{00000000-0005-0000-0000-000010900000}"/>
    <cellStyle name="Normal 3 2 6 2 11 2" xfId="9094" xr:uid="{00000000-0005-0000-0000-000011900000}"/>
    <cellStyle name="Normal 3 2 6 2 11 3" xfId="11562" xr:uid="{00000000-0005-0000-0000-000012900000}"/>
    <cellStyle name="Normal 3 2 6 2 11 4" xfId="6112" xr:uid="{00000000-0005-0000-0000-000013900000}"/>
    <cellStyle name="Normal 3 2 6 2 12" xfId="2108" xr:uid="{00000000-0005-0000-0000-000014900000}"/>
    <cellStyle name="Normal 3 2 6 2 12 2" xfId="9095" xr:uid="{00000000-0005-0000-0000-000015900000}"/>
    <cellStyle name="Normal 3 2 6 2 12 3" xfId="11563" xr:uid="{00000000-0005-0000-0000-000016900000}"/>
    <cellStyle name="Normal 3 2 6 2 12 4" xfId="6286" xr:uid="{00000000-0005-0000-0000-000017900000}"/>
    <cellStyle name="Normal 3 2 6 2 13" xfId="2284" xr:uid="{00000000-0005-0000-0000-000018900000}"/>
    <cellStyle name="Normal 3 2 6 2 13 2" xfId="9096" xr:uid="{00000000-0005-0000-0000-000019900000}"/>
    <cellStyle name="Normal 3 2 6 2 13 3" xfId="11564" xr:uid="{00000000-0005-0000-0000-00001A900000}"/>
    <cellStyle name="Normal 3 2 6 2 13 4" xfId="6460" xr:uid="{00000000-0005-0000-0000-00001B900000}"/>
    <cellStyle name="Normal 3 2 6 2 14" xfId="2458" xr:uid="{00000000-0005-0000-0000-00001C900000}"/>
    <cellStyle name="Normal 3 2 6 2 14 2" xfId="9097" xr:uid="{00000000-0005-0000-0000-00001D900000}"/>
    <cellStyle name="Normal 3 2 6 2 14 3" xfId="11565" xr:uid="{00000000-0005-0000-0000-00001E900000}"/>
    <cellStyle name="Normal 3 2 6 2 14 4" xfId="6638" xr:uid="{00000000-0005-0000-0000-00001F900000}"/>
    <cellStyle name="Normal 3 2 6 2 15" xfId="2630" xr:uid="{00000000-0005-0000-0000-000020900000}"/>
    <cellStyle name="Normal 3 2 6 2 15 2" xfId="9098" xr:uid="{00000000-0005-0000-0000-000021900000}"/>
    <cellStyle name="Normal 3 2 6 2 15 3" xfId="11566" xr:uid="{00000000-0005-0000-0000-000022900000}"/>
    <cellStyle name="Normal 3 2 6 2 15 4" xfId="6812" xr:uid="{00000000-0005-0000-0000-000023900000}"/>
    <cellStyle name="Normal 3 2 6 2 16" xfId="2800" xr:uid="{00000000-0005-0000-0000-000024900000}"/>
    <cellStyle name="Normal 3 2 6 2 16 2" xfId="9092" xr:uid="{00000000-0005-0000-0000-000025900000}"/>
    <cellStyle name="Normal 3 2 6 2 17" xfId="2970" xr:uid="{00000000-0005-0000-0000-000026900000}"/>
    <cellStyle name="Normal 3 2 6 2 17 2" xfId="11560" xr:uid="{00000000-0005-0000-0000-000027900000}"/>
    <cellStyle name="Normal 3 2 6 2 18" xfId="3141" xr:uid="{00000000-0005-0000-0000-000028900000}"/>
    <cellStyle name="Normal 3 2 6 2 18 2" xfId="11924" xr:uid="{00000000-0005-0000-0000-000029900000}"/>
    <cellStyle name="Normal 3 2 6 2 19" xfId="3349" xr:uid="{00000000-0005-0000-0000-00002A900000}"/>
    <cellStyle name="Normal 3 2 6 2 2" xfId="347" xr:uid="{00000000-0005-0000-0000-00002B900000}"/>
    <cellStyle name="Normal 3 2 6 2 2 10" xfId="1935" xr:uid="{00000000-0005-0000-0000-00002C900000}"/>
    <cellStyle name="Normal 3 2 6 2 2 10 2" xfId="9100" xr:uid="{00000000-0005-0000-0000-00002D900000}"/>
    <cellStyle name="Normal 3 2 6 2 2 10 3" xfId="11568" xr:uid="{00000000-0005-0000-0000-00002E900000}"/>
    <cellStyle name="Normal 3 2 6 2 2 10 4" xfId="6113" xr:uid="{00000000-0005-0000-0000-00002F900000}"/>
    <cellStyle name="Normal 3 2 6 2 2 11" xfId="2109" xr:uid="{00000000-0005-0000-0000-000030900000}"/>
    <cellStyle name="Normal 3 2 6 2 2 11 2" xfId="9101" xr:uid="{00000000-0005-0000-0000-000031900000}"/>
    <cellStyle name="Normal 3 2 6 2 2 11 3" xfId="11569" xr:uid="{00000000-0005-0000-0000-000032900000}"/>
    <cellStyle name="Normal 3 2 6 2 2 11 4" xfId="6287" xr:uid="{00000000-0005-0000-0000-000033900000}"/>
    <cellStyle name="Normal 3 2 6 2 2 12" xfId="2285" xr:uid="{00000000-0005-0000-0000-000034900000}"/>
    <cellStyle name="Normal 3 2 6 2 2 12 2" xfId="9102" xr:uid="{00000000-0005-0000-0000-000035900000}"/>
    <cellStyle name="Normal 3 2 6 2 2 12 3" xfId="11570" xr:uid="{00000000-0005-0000-0000-000036900000}"/>
    <cellStyle name="Normal 3 2 6 2 2 12 4" xfId="6461" xr:uid="{00000000-0005-0000-0000-000037900000}"/>
    <cellStyle name="Normal 3 2 6 2 2 13" xfId="2459" xr:uid="{00000000-0005-0000-0000-000038900000}"/>
    <cellStyle name="Normal 3 2 6 2 2 13 2" xfId="9103" xr:uid="{00000000-0005-0000-0000-000039900000}"/>
    <cellStyle name="Normal 3 2 6 2 2 13 3" xfId="11571" xr:uid="{00000000-0005-0000-0000-00003A900000}"/>
    <cellStyle name="Normal 3 2 6 2 2 13 4" xfId="6639" xr:uid="{00000000-0005-0000-0000-00003B900000}"/>
    <cellStyle name="Normal 3 2 6 2 2 14" xfId="2631" xr:uid="{00000000-0005-0000-0000-00003C900000}"/>
    <cellStyle name="Normal 3 2 6 2 2 14 2" xfId="9104" xr:uid="{00000000-0005-0000-0000-00003D900000}"/>
    <cellStyle name="Normal 3 2 6 2 2 14 3" xfId="11572" xr:uid="{00000000-0005-0000-0000-00003E900000}"/>
    <cellStyle name="Normal 3 2 6 2 2 14 4" xfId="6813" xr:uid="{00000000-0005-0000-0000-00003F900000}"/>
    <cellStyle name="Normal 3 2 6 2 2 15" xfId="2801" xr:uid="{00000000-0005-0000-0000-000040900000}"/>
    <cellStyle name="Normal 3 2 6 2 2 15 2" xfId="9099" xr:uid="{00000000-0005-0000-0000-000041900000}"/>
    <cellStyle name="Normal 3 2 6 2 2 16" xfId="2971" xr:uid="{00000000-0005-0000-0000-000042900000}"/>
    <cellStyle name="Normal 3 2 6 2 2 16 2" xfId="11567" xr:uid="{00000000-0005-0000-0000-000043900000}"/>
    <cellStyle name="Normal 3 2 6 2 2 17" xfId="3142" xr:uid="{00000000-0005-0000-0000-000044900000}"/>
    <cellStyle name="Normal 3 2 6 2 2 17 2" xfId="11925" xr:uid="{00000000-0005-0000-0000-000045900000}"/>
    <cellStyle name="Normal 3 2 6 2 2 18" xfId="3350" xr:uid="{00000000-0005-0000-0000-000046900000}"/>
    <cellStyle name="Normal 3 2 6 2 2 19" xfId="4219" xr:uid="{00000000-0005-0000-0000-000047900000}"/>
    <cellStyle name="Normal 3 2 6 2 2 2" xfId="540" xr:uid="{00000000-0005-0000-0000-000048900000}"/>
    <cellStyle name="Normal 3 2 6 2 2 2 2" xfId="3524" xr:uid="{00000000-0005-0000-0000-000049900000}"/>
    <cellStyle name="Normal 3 2 6 2 2 2 2 2" xfId="9105" xr:uid="{00000000-0005-0000-0000-00004A900000}"/>
    <cellStyle name="Normal 3 2 6 2 2 2 3" xfId="11573" xr:uid="{00000000-0005-0000-0000-00004B900000}"/>
    <cellStyle name="Normal 3 2 6 2 2 2 4" xfId="4646" xr:uid="{00000000-0005-0000-0000-00004C900000}"/>
    <cellStyle name="Normal 3 2 6 2 2 20" xfId="4391" xr:uid="{00000000-0005-0000-0000-00004D900000}"/>
    <cellStyle name="Normal 3 2 6 2 2 3" xfId="714" xr:uid="{00000000-0005-0000-0000-00004E900000}"/>
    <cellStyle name="Normal 3 2 6 2 2 3 2" xfId="3698" xr:uid="{00000000-0005-0000-0000-00004F900000}"/>
    <cellStyle name="Normal 3 2 6 2 2 3 2 2" xfId="9106" xr:uid="{00000000-0005-0000-0000-000050900000}"/>
    <cellStyle name="Normal 3 2 6 2 2 3 3" xfId="11574" xr:uid="{00000000-0005-0000-0000-000051900000}"/>
    <cellStyle name="Normal 3 2 6 2 2 3 4" xfId="4863" xr:uid="{00000000-0005-0000-0000-000052900000}"/>
    <cellStyle name="Normal 3 2 6 2 2 4" xfId="888" xr:uid="{00000000-0005-0000-0000-000053900000}"/>
    <cellStyle name="Normal 3 2 6 2 2 4 2" xfId="3872" xr:uid="{00000000-0005-0000-0000-000054900000}"/>
    <cellStyle name="Normal 3 2 6 2 2 4 2 2" xfId="9107" xr:uid="{00000000-0005-0000-0000-000055900000}"/>
    <cellStyle name="Normal 3 2 6 2 2 4 3" xfId="11575" xr:uid="{00000000-0005-0000-0000-000056900000}"/>
    <cellStyle name="Normal 3 2 6 2 2 4 4" xfId="5037" xr:uid="{00000000-0005-0000-0000-000057900000}"/>
    <cellStyle name="Normal 3 2 6 2 2 5" xfId="1063" xr:uid="{00000000-0005-0000-0000-000058900000}"/>
    <cellStyle name="Normal 3 2 6 2 2 5 2" xfId="4047" xr:uid="{00000000-0005-0000-0000-000059900000}"/>
    <cellStyle name="Normal 3 2 6 2 2 5 2 2" xfId="9108" xr:uid="{00000000-0005-0000-0000-00005A900000}"/>
    <cellStyle name="Normal 3 2 6 2 2 5 3" xfId="11576" xr:uid="{00000000-0005-0000-0000-00005B900000}"/>
    <cellStyle name="Normal 3 2 6 2 2 5 4" xfId="5211" xr:uid="{00000000-0005-0000-0000-00005C900000}"/>
    <cellStyle name="Normal 3 2 6 2 2 6" xfId="1239" xr:uid="{00000000-0005-0000-0000-00005D900000}"/>
    <cellStyle name="Normal 3 2 6 2 2 6 2" xfId="9109" xr:uid="{00000000-0005-0000-0000-00005E900000}"/>
    <cellStyle name="Normal 3 2 6 2 2 6 3" xfId="11577" xr:uid="{00000000-0005-0000-0000-00005F900000}"/>
    <cellStyle name="Normal 3 2 6 2 2 6 4" xfId="5385" xr:uid="{00000000-0005-0000-0000-000060900000}"/>
    <cellStyle name="Normal 3 2 6 2 2 7" xfId="1413" xr:uid="{00000000-0005-0000-0000-000061900000}"/>
    <cellStyle name="Normal 3 2 6 2 2 7 2" xfId="9110" xr:uid="{00000000-0005-0000-0000-000062900000}"/>
    <cellStyle name="Normal 3 2 6 2 2 7 3" xfId="11578" xr:uid="{00000000-0005-0000-0000-000063900000}"/>
    <cellStyle name="Normal 3 2 6 2 2 7 4" xfId="5591" xr:uid="{00000000-0005-0000-0000-000064900000}"/>
    <cellStyle name="Normal 3 2 6 2 2 8" xfId="1587" xr:uid="{00000000-0005-0000-0000-000065900000}"/>
    <cellStyle name="Normal 3 2 6 2 2 8 2" xfId="9111" xr:uid="{00000000-0005-0000-0000-000066900000}"/>
    <cellStyle name="Normal 3 2 6 2 2 8 3" xfId="11579" xr:uid="{00000000-0005-0000-0000-000067900000}"/>
    <cellStyle name="Normal 3 2 6 2 2 8 4" xfId="5765" xr:uid="{00000000-0005-0000-0000-000068900000}"/>
    <cellStyle name="Normal 3 2 6 2 2 9" xfId="1761" xr:uid="{00000000-0005-0000-0000-000069900000}"/>
    <cellStyle name="Normal 3 2 6 2 2 9 2" xfId="9112" xr:uid="{00000000-0005-0000-0000-00006A900000}"/>
    <cellStyle name="Normal 3 2 6 2 2 9 3" xfId="11580" xr:uid="{00000000-0005-0000-0000-00006B900000}"/>
    <cellStyle name="Normal 3 2 6 2 2 9 4" xfId="5939" xr:uid="{00000000-0005-0000-0000-00006C900000}"/>
    <cellStyle name="Normal 3 2 6 2 20" xfId="4218" xr:uid="{00000000-0005-0000-0000-00006D900000}"/>
    <cellStyle name="Normal 3 2 6 2 21" xfId="4390" xr:uid="{00000000-0005-0000-0000-00006E900000}"/>
    <cellStyle name="Normal 3 2 6 2 3" xfId="539" xr:uid="{00000000-0005-0000-0000-00006F900000}"/>
    <cellStyle name="Normal 3 2 6 2 3 2" xfId="3523" xr:uid="{00000000-0005-0000-0000-000070900000}"/>
    <cellStyle name="Normal 3 2 6 2 3 2 2" xfId="9113" xr:uid="{00000000-0005-0000-0000-000071900000}"/>
    <cellStyle name="Normal 3 2 6 2 3 3" xfId="11581" xr:uid="{00000000-0005-0000-0000-000072900000}"/>
    <cellStyle name="Normal 3 2 6 2 3 4" xfId="4645" xr:uid="{00000000-0005-0000-0000-000073900000}"/>
    <cellStyle name="Normal 3 2 6 2 4" xfId="713" xr:uid="{00000000-0005-0000-0000-000074900000}"/>
    <cellStyle name="Normal 3 2 6 2 4 2" xfId="3697" xr:uid="{00000000-0005-0000-0000-000075900000}"/>
    <cellStyle name="Normal 3 2 6 2 4 2 2" xfId="9114" xr:uid="{00000000-0005-0000-0000-000076900000}"/>
    <cellStyle name="Normal 3 2 6 2 4 3" xfId="11582" xr:uid="{00000000-0005-0000-0000-000077900000}"/>
    <cellStyle name="Normal 3 2 6 2 4 4" xfId="4862" xr:uid="{00000000-0005-0000-0000-000078900000}"/>
    <cellStyle name="Normal 3 2 6 2 5" xfId="887" xr:uid="{00000000-0005-0000-0000-000079900000}"/>
    <cellStyle name="Normal 3 2 6 2 5 2" xfId="3871" xr:uid="{00000000-0005-0000-0000-00007A900000}"/>
    <cellStyle name="Normal 3 2 6 2 5 2 2" xfId="9115" xr:uid="{00000000-0005-0000-0000-00007B900000}"/>
    <cellStyle name="Normal 3 2 6 2 5 3" xfId="11583" xr:uid="{00000000-0005-0000-0000-00007C900000}"/>
    <cellStyle name="Normal 3 2 6 2 5 4" xfId="5036" xr:uid="{00000000-0005-0000-0000-00007D900000}"/>
    <cellStyle name="Normal 3 2 6 2 6" xfId="1062" xr:uid="{00000000-0005-0000-0000-00007E900000}"/>
    <cellStyle name="Normal 3 2 6 2 6 2" xfId="4046" xr:uid="{00000000-0005-0000-0000-00007F900000}"/>
    <cellStyle name="Normal 3 2 6 2 6 2 2" xfId="9116" xr:uid="{00000000-0005-0000-0000-000080900000}"/>
    <cellStyle name="Normal 3 2 6 2 6 3" xfId="11584" xr:uid="{00000000-0005-0000-0000-000081900000}"/>
    <cellStyle name="Normal 3 2 6 2 6 4" xfId="5210" xr:uid="{00000000-0005-0000-0000-000082900000}"/>
    <cellStyle name="Normal 3 2 6 2 7" xfId="1238" xr:uid="{00000000-0005-0000-0000-000083900000}"/>
    <cellStyle name="Normal 3 2 6 2 7 2" xfId="9117" xr:uid="{00000000-0005-0000-0000-000084900000}"/>
    <cellStyle name="Normal 3 2 6 2 7 3" xfId="11585" xr:uid="{00000000-0005-0000-0000-000085900000}"/>
    <cellStyle name="Normal 3 2 6 2 7 4" xfId="5384" xr:uid="{00000000-0005-0000-0000-000086900000}"/>
    <cellStyle name="Normal 3 2 6 2 8" xfId="1412" xr:uid="{00000000-0005-0000-0000-000087900000}"/>
    <cellStyle name="Normal 3 2 6 2 8 2" xfId="9118" xr:uid="{00000000-0005-0000-0000-000088900000}"/>
    <cellStyle name="Normal 3 2 6 2 8 3" xfId="11586" xr:uid="{00000000-0005-0000-0000-000089900000}"/>
    <cellStyle name="Normal 3 2 6 2 8 4" xfId="5590" xr:uid="{00000000-0005-0000-0000-00008A900000}"/>
    <cellStyle name="Normal 3 2 6 2 9" xfId="1586" xr:uid="{00000000-0005-0000-0000-00008B900000}"/>
    <cellStyle name="Normal 3 2 6 2 9 2" xfId="9119" xr:uid="{00000000-0005-0000-0000-00008C900000}"/>
    <cellStyle name="Normal 3 2 6 2 9 3" xfId="11587" xr:uid="{00000000-0005-0000-0000-00008D900000}"/>
    <cellStyle name="Normal 3 2 6 2 9 4" xfId="5764" xr:uid="{00000000-0005-0000-0000-00008E900000}"/>
    <cellStyle name="Normal 3 2 6 20" xfId="3140" xr:uid="{00000000-0005-0000-0000-00008F900000}"/>
    <cellStyle name="Normal 3 2 6 21" xfId="3169" xr:uid="{00000000-0005-0000-0000-000090900000}"/>
    <cellStyle name="Normal 3 2 6 22" xfId="4217" xr:uid="{00000000-0005-0000-0000-000091900000}"/>
    <cellStyle name="Normal 3 2 6 23" xfId="4389" xr:uid="{00000000-0005-0000-0000-000092900000}"/>
    <cellStyle name="Normal 3 2 6 3" xfId="348" xr:uid="{00000000-0005-0000-0000-000093900000}"/>
    <cellStyle name="Normal 3 2 6 3 10" xfId="1936" xr:uid="{00000000-0005-0000-0000-000094900000}"/>
    <cellStyle name="Normal 3 2 6 3 10 2" xfId="9121" xr:uid="{00000000-0005-0000-0000-000095900000}"/>
    <cellStyle name="Normal 3 2 6 3 10 3" xfId="11589" xr:uid="{00000000-0005-0000-0000-000096900000}"/>
    <cellStyle name="Normal 3 2 6 3 10 4" xfId="6114" xr:uid="{00000000-0005-0000-0000-000097900000}"/>
    <cellStyle name="Normal 3 2 6 3 11" xfId="2110" xr:uid="{00000000-0005-0000-0000-000098900000}"/>
    <cellStyle name="Normal 3 2 6 3 11 2" xfId="9122" xr:uid="{00000000-0005-0000-0000-000099900000}"/>
    <cellStyle name="Normal 3 2 6 3 11 3" xfId="11590" xr:uid="{00000000-0005-0000-0000-00009A900000}"/>
    <cellStyle name="Normal 3 2 6 3 11 4" xfId="6288" xr:uid="{00000000-0005-0000-0000-00009B900000}"/>
    <cellStyle name="Normal 3 2 6 3 12" xfId="2286" xr:uid="{00000000-0005-0000-0000-00009C900000}"/>
    <cellStyle name="Normal 3 2 6 3 12 2" xfId="9123" xr:uid="{00000000-0005-0000-0000-00009D900000}"/>
    <cellStyle name="Normal 3 2 6 3 12 3" xfId="11591" xr:uid="{00000000-0005-0000-0000-00009E900000}"/>
    <cellStyle name="Normal 3 2 6 3 12 4" xfId="6462" xr:uid="{00000000-0005-0000-0000-00009F900000}"/>
    <cellStyle name="Normal 3 2 6 3 13" xfId="2460" xr:uid="{00000000-0005-0000-0000-0000A0900000}"/>
    <cellStyle name="Normal 3 2 6 3 13 2" xfId="9124" xr:uid="{00000000-0005-0000-0000-0000A1900000}"/>
    <cellStyle name="Normal 3 2 6 3 13 3" xfId="11592" xr:uid="{00000000-0005-0000-0000-0000A2900000}"/>
    <cellStyle name="Normal 3 2 6 3 13 4" xfId="6640" xr:uid="{00000000-0005-0000-0000-0000A3900000}"/>
    <cellStyle name="Normal 3 2 6 3 14" xfId="2632" xr:uid="{00000000-0005-0000-0000-0000A4900000}"/>
    <cellStyle name="Normal 3 2 6 3 14 2" xfId="9125" xr:uid="{00000000-0005-0000-0000-0000A5900000}"/>
    <cellStyle name="Normal 3 2 6 3 14 3" xfId="11593" xr:uid="{00000000-0005-0000-0000-0000A6900000}"/>
    <cellStyle name="Normal 3 2 6 3 14 4" xfId="6814" xr:uid="{00000000-0005-0000-0000-0000A7900000}"/>
    <cellStyle name="Normal 3 2 6 3 15" xfId="2802" xr:uid="{00000000-0005-0000-0000-0000A8900000}"/>
    <cellStyle name="Normal 3 2 6 3 15 2" xfId="9120" xr:uid="{00000000-0005-0000-0000-0000A9900000}"/>
    <cellStyle name="Normal 3 2 6 3 16" xfId="2972" xr:uid="{00000000-0005-0000-0000-0000AA900000}"/>
    <cellStyle name="Normal 3 2 6 3 16 2" xfId="11588" xr:uid="{00000000-0005-0000-0000-0000AB900000}"/>
    <cellStyle name="Normal 3 2 6 3 17" xfId="3143" xr:uid="{00000000-0005-0000-0000-0000AC900000}"/>
    <cellStyle name="Normal 3 2 6 3 17 2" xfId="11926" xr:uid="{00000000-0005-0000-0000-0000AD900000}"/>
    <cellStyle name="Normal 3 2 6 3 18" xfId="3351" xr:uid="{00000000-0005-0000-0000-0000AE900000}"/>
    <cellStyle name="Normal 3 2 6 3 19" xfId="4220" xr:uid="{00000000-0005-0000-0000-0000AF900000}"/>
    <cellStyle name="Normal 3 2 6 3 2" xfId="541" xr:uid="{00000000-0005-0000-0000-0000B0900000}"/>
    <cellStyle name="Normal 3 2 6 3 2 2" xfId="3525" xr:uid="{00000000-0005-0000-0000-0000B1900000}"/>
    <cellStyle name="Normal 3 2 6 3 2 2 2" xfId="9126" xr:uid="{00000000-0005-0000-0000-0000B2900000}"/>
    <cellStyle name="Normal 3 2 6 3 2 3" xfId="11594" xr:uid="{00000000-0005-0000-0000-0000B3900000}"/>
    <cellStyle name="Normal 3 2 6 3 2 4" xfId="4647" xr:uid="{00000000-0005-0000-0000-0000B4900000}"/>
    <cellStyle name="Normal 3 2 6 3 20" xfId="4392" xr:uid="{00000000-0005-0000-0000-0000B5900000}"/>
    <cellStyle name="Normal 3 2 6 3 3" xfId="715" xr:uid="{00000000-0005-0000-0000-0000B6900000}"/>
    <cellStyle name="Normal 3 2 6 3 3 2" xfId="3699" xr:uid="{00000000-0005-0000-0000-0000B7900000}"/>
    <cellStyle name="Normal 3 2 6 3 3 2 2" xfId="9127" xr:uid="{00000000-0005-0000-0000-0000B8900000}"/>
    <cellStyle name="Normal 3 2 6 3 3 3" xfId="11595" xr:uid="{00000000-0005-0000-0000-0000B9900000}"/>
    <cellStyle name="Normal 3 2 6 3 3 4" xfId="4864" xr:uid="{00000000-0005-0000-0000-0000BA900000}"/>
    <cellStyle name="Normal 3 2 6 3 4" xfId="889" xr:uid="{00000000-0005-0000-0000-0000BB900000}"/>
    <cellStyle name="Normal 3 2 6 3 4 2" xfId="3873" xr:uid="{00000000-0005-0000-0000-0000BC900000}"/>
    <cellStyle name="Normal 3 2 6 3 4 2 2" xfId="9128" xr:uid="{00000000-0005-0000-0000-0000BD900000}"/>
    <cellStyle name="Normal 3 2 6 3 4 3" xfId="11596" xr:uid="{00000000-0005-0000-0000-0000BE900000}"/>
    <cellStyle name="Normal 3 2 6 3 4 4" xfId="5038" xr:uid="{00000000-0005-0000-0000-0000BF900000}"/>
    <cellStyle name="Normal 3 2 6 3 5" xfId="1064" xr:uid="{00000000-0005-0000-0000-0000C0900000}"/>
    <cellStyle name="Normal 3 2 6 3 5 2" xfId="4048" xr:uid="{00000000-0005-0000-0000-0000C1900000}"/>
    <cellStyle name="Normal 3 2 6 3 5 2 2" xfId="9129" xr:uid="{00000000-0005-0000-0000-0000C2900000}"/>
    <cellStyle name="Normal 3 2 6 3 5 3" xfId="11597" xr:uid="{00000000-0005-0000-0000-0000C3900000}"/>
    <cellStyle name="Normal 3 2 6 3 5 4" xfId="5212" xr:uid="{00000000-0005-0000-0000-0000C4900000}"/>
    <cellStyle name="Normal 3 2 6 3 6" xfId="1240" xr:uid="{00000000-0005-0000-0000-0000C5900000}"/>
    <cellStyle name="Normal 3 2 6 3 6 2" xfId="9130" xr:uid="{00000000-0005-0000-0000-0000C6900000}"/>
    <cellStyle name="Normal 3 2 6 3 6 3" xfId="11598" xr:uid="{00000000-0005-0000-0000-0000C7900000}"/>
    <cellStyle name="Normal 3 2 6 3 6 4" xfId="5386" xr:uid="{00000000-0005-0000-0000-0000C8900000}"/>
    <cellStyle name="Normal 3 2 6 3 7" xfId="1414" xr:uid="{00000000-0005-0000-0000-0000C9900000}"/>
    <cellStyle name="Normal 3 2 6 3 7 2" xfId="9131" xr:uid="{00000000-0005-0000-0000-0000CA900000}"/>
    <cellStyle name="Normal 3 2 6 3 7 3" xfId="11599" xr:uid="{00000000-0005-0000-0000-0000CB900000}"/>
    <cellStyle name="Normal 3 2 6 3 7 4" xfId="5592" xr:uid="{00000000-0005-0000-0000-0000CC900000}"/>
    <cellStyle name="Normal 3 2 6 3 8" xfId="1588" xr:uid="{00000000-0005-0000-0000-0000CD900000}"/>
    <cellStyle name="Normal 3 2 6 3 8 2" xfId="9132" xr:uid="{00000000-0005-0000-0000-0000CE900000}"/>
    <cellStyle name="Normal 3 2 6 3 8 3" xfId="11600" xr:uid="{00000000-0005-0000-0000-0000CF900000}"/>
    <cellStyle name="Normal 3 2 6 3 8 4" xfId="5766" xr:uid="{00000000-0005-0000-0000-0000D0900000}"/>
    <cellStyle name="Normal 3 2 6 3 9" xfId="1762" xr:uid="{00000000-0005-0000-0000-0000D1900000}"/>
    <cellStyle name="Normal 3 2 6 3 9 2" xfId="9133" xr:uid="{00000000-0005-0000-0000-0000D2900000}"/>
    <cellStyle name="Normal 3 2 6 3 9 3" xfId="11601" xr:uid="{00000000-0005-0000-0000-0000D3900000}"/>
    <cellStyle name="Normal 3 2 6 3 9 4" xfId="5940" xr:uid="{00000000-0005-0000-0000-0000D4900000}"/>
    <cellStyle name="Normal 3 2 6 4" xfId="345" xr:uid="{00000000-0005-0000-0000-0000D5900000}"/>
    <cellStyle name="Normal 3 2 6 4 2" xfId="3348" xr:uid="{00000000-0005-0000-0000-0000D6900000}"/>
    <cellStyle name="Normal 3 2 6 4 2 2" xfId="9135" xr:uid="{00000000-0005-0000-0000-0000D7900000}"/>
    <cellStyle name="Normal 3 2 6 4 2 3" xfId="11603" xr:uid="{00000000-0005-0000-0000-0000D8900000}"/>
    <cellStyle name="Normal 3 2 6 4 2 4" xfId="5589" xr:uid="{00000000-0005-0000-0000-0000D9900000}"/>
    <cellStyle name="Normal 3 2 6 4 3" xfId="9134" xr:uid="{00000000-0005-0000-0000-0000DA900000}"/>
    <cellStyle name="Normal 3 2 6 4 4" xfId="11602" xr:uid="{00000000-0005-0000-0000-0000DB900000}"/>
    <cellStyle name="Normal 3 2 6 4 5" xfId="4644" xr:uid="{00000000-0005-0000-0000-0000DC900000}"/>
    <cellStyle name="Normal 3 2 6 5" xfId="538" xr:uid="{00000000-0005-0000-0000-0000DD900000}"/>
    <cellStyle name="Normal 3 2 6 5 2" xfId="3522" xr:uid="{00000000-0005-0000-0000-0000DE900000}"/>
    <cellStyle name="Normal 3 2 6 5 2 2" xfId="9136" xr:uid="{00000000-0005-0000-0000-0000DF900000}"/>
    <cellStyle name="Normal 3 2 6 5 3" xfId="11604" xr:uid="{00000000-0005-0000-0000-0000E0900000}"/>
    <cellStyle name="Normal 3 2 6 5 4" xfId="4861" xr:uid="{00000000-0005-0000-0000-0000E1900000}"/>
    <cellStyle name="Normal 3 2 6 6" xfId="712" xr:uid="{00000000-0005-0000-0000-0000E2900000}"/>
    <cellStyle name="Normal 3 2 6 6 2" xfId="3696" xr:uid="{00000000-0005-0000-0000-0000E3900000}"/>
    <cellStyle name="Normal 3 2 6 6 2 2" xfId="9137" xr:uid="{00000000-0005-0000-0000-0000E4900000}"/>
    <cellStyle name="Normal 3 2 6 6 3" xfId="11605" xr:uid="{00000000-0005-0000-0000-0000E5900000}"/>
    <cellStyle name="Normal 3 2 6 6 4" xfId="5035" xr:uid="{00000000-0005-0000-0000-0000E6900000}"/>
    <cellStyle name="Normal 3 2 6 7" xfId="886" xr:uid="{00000000-0005-0000-0000-0000E7900000}"/>
    <cellStyle name="Normal 3 2 6 7 2" xfId="3870" xr:uid="{00000000-0005-0000-0000-0000E8900000}"/>
    <cellStyle name="Normal 3 2 6 7 2 2" xfId="9138" xr:uid="{00000000-0005-0000-0000-0000E9900000}"/>
    <cellStyle name="Normal 3 2 6 7 3" xfId="11606" xr:uid="{00000000-0005-0000-0000-0000EA900000}"/>
    <cellStyle name="Normal 3 2 6 7 4" xfId="5209" xr:uid="{00000000-0005-0000-0000-0000EB900000}"/>
    <cellStyle name="Normal 3 2 6 8" xfId="1061" xr:uid="{00000000-0005-0000-0000-0000EC900000}"/>
    <cellStyle name="Normal 3 2 6 8 2" xfId="4045" xr:uid="{00000000-0005-0000-0000-0000ED900000}"/>
    <cellStyle name="Normal 3 2 6 8 2 2" xfId="9139" xr:uid="{00000000-0005-0000-0000-0000EE900000}"/>
    <cellStyle name="Normal 3 2 6 8 3" xfId="11607" xr:uid="{00000000-0005-0000-0000-0000EF900000}"/>
    <cellStyle name="Normal 3 2 6 8 4" xfId="5383" xr:uid="{00000000-0005-0000-0000-0000F0900000}"/>
    <cellStyle name="Normal 3 2 6 9" xfId="1237" xr:uid="{00000000-0005-0000-0000-0000F1900000}"/>
    <cellStyle name="Normal 3 2 6 9 2" xfId="9140" xr:uid="{00000000-0005-0000-0000-0000F2900000}"/>
    <cellStyle name="Normal 3 2 6 9 3" xfId="11608" xr:uid="{00000000-0005-0000-0000-0000F3900000}"/>
    <cellStyle name="Normal 3 2 6 9 4" xfId="5414" xr:uid="{00000000-0005-0000-0000-0000F4900000}"/>
    <cellStyle name="Normal 3 2 7" xfId="349" xr:uid="{00000000-0005-0000-0000-0000F5900000}"/>
    <cellStyle name="Normal 3 2 7 10" xfId="1589" xr:uid="{00000000-0005-0000-0000-0000F6900000}"/>
    <cellStyle name="Normal 3 2 7 10 2" xfId="9142" xr:uid="{00000000-0005-0000-0000-0000F7900000}"/>
    <cellStyle name="Normal 3 2 7 10 3" xfId="11610" xr:uid="{00000000-0005-0000-0000-0000F8900000}"/>
    <cellStyle name="Normal 3 2 7 10 4" xfId="5767" xr:uid="{00000000-0005-0000-0000-0000F9900000}"/>
    <cellStyle name="Normal 3 2 7 11" xfId="1763" xr:uid="{00000000-0005-0000-0000-0000FA900000}"/>
    <cellStyle name="Normal 3 2 7 11 2" xfId="9143" xr:uid="{00000000-0005-0000-0000-0000FB900000}"/>
    <cellStyle name="Normal 3 2 7 11 3" xfId="11611" xr:uid="{00000000-0005-0000-0000-0000FC900000}"/>
    <cellStyle name="Normal 3 2 7 11 4" xfId="5941" xr:uid="{00000000-0005-0000-0000-0000FD900000}"/>
    <cellStyle name="Normal 3 2 7 12" xfId="1937" xr:uid="{00000000-0005-0000-0000-0000FE900000}"/>
    <cellStyle name="Normal 3 2 7 12 2" xfId="9144" xr:uid="{00000000-0005-0000-0000-0000FF900000}"/>
    <cellStyle name="Normal 3 2 7 12 3" xfId="11612" xr:uid="{00000000-0005-0000-0000-000000910000}"/>
    <cellStyle name="Normal 3 2 7 12 4" xfId="6115" xr:uid="{00000000-0005-0000-0000-000001910000}"/>
    <cellStyle name="Normal 3 2 7 13" xfId="2111" xr:uid="{00000000-0005-0000-0000-000002910000}"/>
    <cellStyle name="Normal 3 2 7 13 2" xfId="9145" xr:uid="{00000000-0005-0000-0000-000003910000}"/>
    <cellStyle name="Normal 3 2 7 13 3" xfId="11613" xr:uid="{00000000-0005-0000-0000-000004910000}"/>
    <cellStyle name="Normal 3 2 7 13 4" xfId="6289" xr:uid="{00000000-0005-0000-0000-000005910000}"/>
    <cellStyle name="Normal 3 2 7 14" xfId="2287" xr:uid="{00000000-0005-0000-0000-000006910000}"/>
    <cellStyle name="Normal 3 2 7 14 2" xfId="9146" xr:uid="{00000000-0005-0000-0000-000007910000}"/>
    <cellStyle name="Normal 3 2 7 14 3" xfId="11614" xr:uid="{00000000-0005-0000-0000-000008910000}"/>
    <cellStyle name="Normal 3 2 7 14 4" xfId="6463" xr:uid="{00000000-0005-0000-0000-000009910000}"/>
    <cellStyle name="Normal 3 2 7 15" xfId="2461" xr:uid="{00000000-0005-0000-0000-00000A910000}"/>
    <cellStyle name="Normal 3 2 7 15 2" xfId="9147" xr:uid="{00000000-0005-0000-0000-00000B910000}"/>
    <cellStyle name="Normal 3 2 7 15 3" xfId="11615" xr:uid="{00000000-0005-0000-0000-00000C910000}"/>
    <cellStyle name="Normal 3 2 7 15 4" xfId="6641" xr:uid="{00000000-0005-0000-0000-00000D910000}"/>
    <cellStyle name="Normal 3 2 7 16" xfId="2633" xr:uid="{00000000-0005-0000-0000-00000E910000}"/>
    <cellStyle name="Normal 3 2 7 16 2" xfId="9148" xr:uid="{00000000-0005-0000-0000-00000F910000}"/>
    <cellStyle name="Normal 3 2 7 16 3" xfId="11616" xr:uid="{00000000-0005-0000-0000-000010910000}"/>
    <cellStyle name="Normal 3 2 7 16 4" xfId="6815" xr:uid="{00000000-0005-0000-0000-000011910000}"/>
    <cellStyle name="Normal 3 2 7 17" xfId="2803" xr:uid="{00000000-0005-0000-0000-000012910000}"/>
    <cellStyle name="Normal 3 2 7 17 2" xfId="9141" xr:uid="{00000000-0005-0000-0000-000013910000}"/>
    <cellStyle name="Normal 3 2 7 18" xfId="2973" xr:uid="{00000000-0005-0000-0000-000014910000}"/>
    <cellStyle name="Normal 3 2 7 18 2" xfId="11609" xr:uid="{00000000-0005-0000-0000-000015910000}"/>
    <cellStyle name="Normal 3 2 7 19" xfId="3144" xr:uid="{00000000-0005-0000-0000-000016910000}"/>
    <cellStyle name="Normal 3 2 7 19 2" xfId="11927" xr:uid="{00000000-0005-0000-0000-000017910000}"/>
    <cellStyle name="Normal 3 2 7 2" xfId="350" xr:uid="{00000000-0005-0000-0000-000018910000}"/>
    <cellStyle name="Normal 3 2 7 2 10" xfId="1764" xr:uid="{00000000-0005-0000-0000-000019910000}"/>
    <cellStyle name="Normal 3 2 7 2 10 2" xfId="9150" xr:uid="{00000000-0005-0000-0000-00001A910000}"/>
    <cellStyle name="Normal 3 2 7 2 10 3" xfId="11618" xr:uid="{00000000-0005-0000-0000-00001B910000}"/>
    <cellStyle name="Normal 3 2 7 2 10 4" xfId="5942" xr:uid="{00000000-0005-0000-0000-00001C910000}"/>
    <cellStyle name="Normal 3 2 7 2 11" xfId="1938" xr:uid="{00000000-0005-0000-0000-00001D910000}"/>
    <cellStyle name="Normal 3 2 7 2 11 2" xfId="9151" xr:uid="{00000000-0005-0000-0000-00001E910000}"/>
    <cellStyle name="Normal 3 2 7 2 11 3" xfId="11619" xr:uid="{00000000-0005-0000-0000-00001F910000}"/>
    <cellStyle name="Normal 3 2 7 2 11 4" xfId="6116" xr:uid="{00000000-0005-0000-0000-000020910000}"/>
    <cellStyle name="Normal 3 2 7 2 12" xfId="2112" xr:uid="{00000000-0005-0000-0000-000021910000}"/>
    <cellStyle name="Normal 3 2 7 2 12 2" xfId="9152" xr:uid="{00000000-0005-0000-0000-000022910000}"/>
    <cellStyle name="Normal 3 2 7 2 12 3" xfId="11620" xr:uid="{00000000-0005-0000-0000-000023910000}"/>
    <cellStyle name="Normal 3 2 7 2 12 4" xfId="6290" xr:uid="{00000000-0005-0000-0000-000024910000}"/>
    <cellStyle name="Normal 3 2 7 2 13" xfId="2288" xr:uid="{00000000-0005-0000-0000-000025910000}"/>
    <cellStyle name="Normal 3 2 7 2 13 2" xfId="9153" xr:uid="{00000000-0005-0000-0000-000026910000}"/>
    <cellStyle name="Normal 3 2 7 2 13 3" xfId="11621" xr:uid="{00000000-0005-0000-0000-000027910000}"/>
    <cellStyle name="Normal 3 2 7 2 13 4" xfId="6464" xr:uid="{00000000-0005-0000-0000-000028910000}"/>
    <cellStyle name="Normal 3 2 7 2 14" xfId="2462" xr:uid="{00000000-0005-0000-0000-000029910000}"/>
    <cellStyle name="Normal 3 2 7 2 14 2" xfId="9154" xr:uid="{00000000-0005-0000-0000-00002A910000}"/>
    <cellStyle name="Normal 3 2 7 2 14 3" xfId="11622" xr:uid="{00000000-0005-0000-0000-00002B910000}"/>
    <cellStyle name="Normal 3 2 7 2 14 4" xfId="6642" xr:uid="{00000000-0005-0000-0000-00002C910000}"/>
    <cellStyle name="Normal 3 2 7 2 15" xfId="2634" xr:uid="{00000000-0005-0000-0000-00002D910000}"/>
    <cellStyle name="Normal 3 2 7 2 15 2" xfId="9155" xr:uid="{00000000-0005-0000-0000-00002E910000}"/>
    <cellStyle name="Normal 3 2 7 2 15 3" xfId="11623" xr:uid="{00000000-0005-0000-0000-00002F910000}"/>
    <cellStyle name="Normal 3 2 7 2 15 4" xfId="6816" xr:uid="{00000000-0005-0000-0000-000030910000}"/>
    <cellStyle name="Normal 3 2 7 2 16" xfId="2804" xr:uid="{00000000-0005-0000-0000-000031910000}"/>
    <cellStyle name="Normal 3 2 7 2 16 2" xfId="9149" xr:uid="{00000000-0005-0000-0000-000032910000}"/>
    <cellStyle name="Normal 3 2 7 2 17" xfId="2974" xr:uid="{00000000-0005-0000-0000-000033910000}"/>
    <cellStyle name="Normal 3 2 7 2 17 2" xfId="11617" xr:uid="{00000000-0005-0000-0000-000034910000}"/>
    <cellStyle name="Normal 3 2 7 2 18" xfId="3145" xr:uid="{00000000-0005-0000-0000-000035910000}"/>
    <cellStyle name="Normal 3 2 7 2 18 2" xfId="11928" xr:uid="{00000000-0005-0000-0000-000036910000}"/>
    <cellStyle name="Normal 3 2 7 2 19" xfId="3353" xr:uid="{00000000-0005-0000-0000-000037910000}"/>
    <cellStyle name="Normal 3 2 7 2 2" xfId="351" xr:uid="{00000000-0005-0000-0000-000038910000}"/>
    <cellStyle name="Normal 3 2 7 2 2 10" xfId="1939" xr:uid="{00000000-0005-0000-0000-000039910000}"/>
    <cellStyle name="Normal 3 2 7 2 2 10 2" xfId="9157" xr:uid="{00000000-0005-0000-0000-00003A910000}"/>
    <cellStyle name="Normal 3 2 7 2 2 10 3" xfId="11625" xr:uid="{00000000-0005-0000-0000-00003B910000}"/>
    <cellStyle name="Normal 3 2 7 2 2 10 4" xfId="6117" xr:uid="{00000000-0005-0000-0000-00003C910000}"/>
    <cellStyle name="Normal 3 2 7 2 2 11" xfId="2113" xr:uid="{00000000-0005-0000-0000-00003D910000}"/>
    <cellStyle name="Normal 3 2 7 2 2 11 2" xfId="9158" xr:uid="{00000000-0005-0000-0000-00003E910000}"/>
    <cellStyle name="Normal 3 2 7 2 2 11 3" xfId="11626" xr:uid="{00000000-0005-0000-0000-00003F910000}"/>
    <cellStyle name="Normal 3 2 7 2 2 11 4" xfId="6291" xr:uid="{00000000-0005-0000-0000-000040910000}"/>
    <cellStyle name="Normal 3 2 7 2 2 12" xfId="2289" xr:uid="{00000000-0005-0000-0000-000041910000}"/>
    <cellStyle name="Normal 3 2 7 2 2 12 2" xfId="9159" xr:uid="{00000000-0005-0000-0000-000042910000}"/>
    <cellStyle name="Normal 3 2 7 2 2 12 3" xfId="11627" xr:uid="{00000000-0005-0000-0000-000043910000}"/>
    <cellStyle name="Normal 3 2 7 2 2 12 4" xfId="6465" xr:uid="{00000000-0005-0000-0000-000044910000}"/>
    <cellStyle name="Normal 3 2 7 2 2 13" xfId="2463" xr:uid="{00000000-0005-0000-0000-000045910000}"/>
    <cellStyle name="Normal 3 2 7 2 2 13 2" xfId="9160" xr:uid="{00000000-0005-0000-0000-000046910000}"/>
    <cellStyle name="Normal 3 2 7 2 2 13 3" xfId="11628" xr:uid="{00000000-0005-0000-0000-000047910000}"/>
    <cellStyle name="Normal 3 2 7 2 2 13 4" xfId="6643" xr:uid="{00000000-0005-0000-0000-000048910000}"/>
    <cellStyle name="Normal 3 2 7 2 2 14" xfId="2635" xr:uid="{00000000-0005-0000-0000-000049910000}"/>
    <cellStyle name="Normal 3 2 7 2 2 14 2" xfId="9161" xr:uid="{00000000-0005-0000-0000-00004A910000}"/>
    <cellStyle name="Normal 3 2 7 2 2 14 3" xfId="11629" xr:uid="{00000000-0005-0000-0000-00004B910000}"/>
    <cellStyle name="Normal 3 2 7 2 2 14 4" xfId="6817" xr:uid="{00000000-0005-0000-0000-00004C910000}"/>
    <cellStyle name="Normal 3 2 7 2 2 15" xfId="2805" xr:uid="{00000000-0005-0000-0000-00004D910000}"/>
    <cellStyle name="Normal 3 2 7 2 2 15 2" xfId="9156" xr:uid="{00000000-0005-0000-0000-00004E910000}"/>
    <cellStyle name="Normal 3 2 7 2 2 16" xfId="2975" xr:uid="{00000000-0005-0000-0000-00004F910000}"/>
    <cellStyle name="Normal 3 2 7 2 2 16 2" xfId="11624" xr:uid="{00000000-0005-0000-0000-000050910000}"/>
    <cellStyle name="Normal 3 2 7 2 2 17" xfId="3146" xr:uid="{00000000-0005-0000-0000-000051910000}"/>
    <cellStyle name="Normal 3 2 7 2 2 17 2" xfId="11929" xr:uid="{00000000-0005-0000-0000-000052910000}"/>
    <cellStyle name="Normal 3 2 7 2 2 18" xfId="3354" xr:uid="{00000000-0005-0000-0000-000053910000}"/>
    <cellStyle name="Normal 3 2 7 2 2 19" xfId="4223" xr:uid="{00000000-0005-0000-0000-000054910000}"/>
    <cellStyle name="Normal 3 2 7 2 2 2" xfId="544" xr:uid="{00000000-0005-0000-0000-000055910000}"/>
    <cellStyle name="Normal 3 2 7 2 2 2 2" xfId="3528" xr:uid="{00000000-0005-0000-0000-000056910000}"/>
    <cellStyle name="Normal 3 2 7 2 2 2 2 2" xfId="9162" xr:uid="{00000000-0005-0000-0000-000057910000}"/>
    <cellStyle name="Normal 3 2 7 2 2 2 3" xfId="11630" xr:uid="{00000000-0005-0000-0000-000058910000}"/>
    <cellStyle name="Normal 3 2 7 2 2 2 4" xfId="4650" xr:uid="{00000000-0005-0000-0000-000059910000}"/>
    <cellStyle name="Normal 3 2 7 2 2 20" xfId="4395" xr:uid="{00000000-0005-0000-0000-00005A910000}"/>
    <cellStyle name="Normal 3 2 7 2 2 3" xfId="718" xr:uid="{00000000-0005-0000-0000-00005B910000}"/>
    <cellStyle name="Normal 3 2 7 2 2 3 2" xfId="3702" xr:uid="{00000000-0005-0000-0000-00005C910000}"/>
    <cellStyle name="Normal 3 2 7 2 2 3 2 2" xfId="9163" xr:uid="{00000000-0005-0000-0000-00005D910000}"/>
    <cellStyle name="Normal 3 2 7 2 2 3 3" xfId="11631" xr:uid="{00000000-0005-0000-0000-00005E910000}"/>
    <cellStyle name="Normal 3 2 7 2 2 3 4" xfId="4867" xr:uid="{00000000-0005-0000-0000-00005F910000}"/>
    <cellStyle name="Normal 3 2 7 2 2 4" xfId="892" xr:uid="{00000000-0005-0000-0000-000060910000}"/>
    <cellStyle name="Normal 3 2 7 2 2 4 2" xfId="3876" xr:uid="{00000000-0005-0000-0000-000061910000}"/>
    <cellStyle name="Normal 3 2 7 2 2 4 2 2" xfId="9164" xr:uid="{00000000-0005-0000-0000-000062910000}"/>
    <cellStyle name="Normal 3 2 7 2 2 4 3" xfId="11632" xr:uid="{00000000-0005-0000-0000-000063910000}"/>
    <cellStyle name="Normal 3 2 7 2 2 4 4" xfId="5041" xr:uid="{00000000-0005-0000-0000-000064910000}"/>
    <cellStyle name="Normal 3 2 7 2 2 5" xfId="1067" xr:uid="{00000000-0005-0000-0000-000065910000}"/>
    <cellStyle name="Normal 3 2 7 2 2 5 2" xfId="4051" xr:uid="{00000000-0005-0000-0000-000066910000}"/>
    <cellStyle name="Normal 3 2 7 2 2 5 2 2" xfId="9165" xr:uid="{00000000-0005-0000-0000-000067910000}"/>
    <cellStyle name="Normal 3 2 7 2 2 5 3" xfId="11633" xr:uid="{00000000-0005-0000-0000-000068910000}"/>
    <cellStyle name="Normal 3 2 7 2 2 5 4" xfId="5215" xr:uid="{00000000-0005-0000-0000-000069910000}"/>
    <cellStyle name="Normal 3 2 7 2 2 6" xfId="1243" xr:uid="{00000000-0005-0000-0000-00006A910000}"/>
    <cellStyle name="Normal 3 2 7 2 2 6 2" xfId="9166" xr:uid="{00000000-0005-0000-0000-00006B910000}"/>
    <cellStyle name="Normal 3 2 7 2 2 6 3" xfId="11634" xr:uid="{00000000-0005-0000-0000-00006C910000}"/>
    <cellStyle name="Normal 3 2 7 2 2 6 4" xfId="5389" xr:uid="{00000000-0005-0000-0000-00006D910000}"/>
    <cellStyle name="Normal 3 2 7 2 2 7" xfId="1417" xr:uid="{00000000-0005-0000-0000-00006E910000}"/>
    <cellStyle name="Normal 3 2 7 2 2 7 2" xfId="9167" xr:uid="{00000000-0005-0000-0000-00006F910000}"/>
    <cellStyle name="Normal 3 2 7 2 2 7 3" xfId="11635" xr:uid="{00000000-0005-0000-0000-000070910000}"/>
    <cellStyle name="Normal 3 2 7 2 2 7 4" xfId="5595" xr:uid="{00000000-0005-0000-0000-000071910000}"/>
    <cellStyle name="Normal 3 2 7 2 2 8" xfId="1591" xr:uid="{00000000-0005-0000-0000-000072910000}"/>
    <cellStyle name="Normal 3 2 7 2 2 8 2" xfId="9168" xr:uid="{00000000-0005-0000-0000-000073910000}"/>
    <cellStyle name="Normal 3 2 7 2 2 8 3" xfId="11636" xr:uid="{00000000-0005-0000-0000-000074910000}"/>
    <cellStyle name="Normal 3 2 7 2 2 8 4" xfId="5769" xr:uid="{00000000-0005-0000-0000-000075910000}"/>
    <cellStyle name="Normal 3 2 7 2 2 9" xfId="1765" xr:uid="{00000000-0005-0000-0000-000076910000}"/>
    <cellStyle name="Normal 3 2 7 2 2 9 2" xfId="9169" xr:uid="{00000000-0005-0000-0000-000077910000}"/>
    <cellStyle name="Normal 3 2 7 2 2 9 3" xfId="11637" xr:uid="{00000000-0005-0000-0000-000078910000}"/>
    <cellStyle name="Normal 3 2 7 2 2 9 4" xfId="5943" xr:uid="{00000000-0005-0000-0000-000079910000}"/>
    <cellStyle name="Normal 3 2 7 2 20" xfId="4222" xr:uid="{00000000-0005-0000-0000-00007A910000}"/>
    <cellStyle name="Normal 3 2 7 2 21" xfId="4394" xr:uid="{00000000-0005-0000-0000-00007B910000}"/>
    <cellStyle name="Normal 3 2 7 2 3" xfId="543" xr:uid="{00000000-0005-0000-0000-00007C910000}"/>
    <cellStyle name="Normal 3 2 7 2 3 2" xfId="3527" xr:uid="{00000000-0005-0000-0000-00007D910000}"/>
    <cellStyle name="Normal 3 2 7 2 3 2 2" xfId="9170" xr:uid="{00000000-0005-0000-0000-00007E910000}"/>
    <cellStyle name="Normal 3 2 7 2 3 3" xfId="11638" xr:uid="{00000000-0005-0000-0000-00007F910000}"/>
    <cellStyle name="Normal 3 2 7 2 3 4" xfId="4649" xr:uid="{00000000-0005-0000-0000-000080910000}"/>
    <cellStyle name="Normal 3 2 7 2 4" xfId="717" xr:uid="{00000000-0005-0000-0000-000081910000}"/>
    <cellStyle name="Normal 3 2 7 2 4 2" xfId="3701" xr:uid="{00000000-0005-0000-0000-000082910000}"/>
    <cellStyle name="Normal 3 2 7 2 4 2 2" xfId="9171" xr:uid="{00000000-0005-0000-0000-000083910000}"/>
    <cellStyle name="Normal 3 2 7 2 4 3" xfId="11639" xr:uid="{00000000-0005-0000-0000-000084910000}"/>
    <cellStyle name="Normal 3 2 7 2 4 4" xfId="4866" xr:uid="{00000000-0005-0000-0000-000085910000}"/>
    <cellStyle name="Normal 3 2 7 2 5" xfId="891" xr:uid="{00000000-0005-0000-0000-000086910000}"/>
    <cellStyle name="Normal 3 2 7 2 5 2" xfId="3875" xr:uid="{00000000-0005-0000-0000-000087910000}"/>
    <cellStyle name="Normal 3 2 7 2 5 2 2" xfId="9172" xr:uid="{00000000-0005-0000-0000-000088910000}"/>
    <cellStyle name="Normal 3 2 7 2 5 3" xfId="11640" xr:uid="{00000000-0005-0000-0000-000089910000}"/>
    <cellStyle name="Normal 3 2 7 2 5 4" xfId="5040" xr:uid="{00000000-0005-0000-0000-00008A910000}"/>
    <cellStyle name="Normal 3 2 7 2 6" xfId="1066" xr:uid="{00000000-0005-0000-0000-00008B910000}"/>
    <cellStyle name="Normal 3 2 7 2 6 2" xfId="4050" xr:uid="{00000000-0005-0000-0000-00008C910000}"/>
    <cellStyle name="Normal 3 2 7 2 6 2 2" xfId="9173" xr:uid="{00000000-0005-0000-0000-00008D910000}"/>
    <cellStyle name="Normal 3 2 7 2 6 3" xfId="11641" xr:uid="{00000000-0005-0000-0000-00008E910000}"/>
    <cellStyle name="Normal 3 2 7 2 6 4" xfId="5214" xr:uid="{00000000-0005-0000-0000-00008F910000}"/>
    <cellStyle name="Normal 3 2 7 2 7" xfId="1242" xr:uid="{00000000-0005-0000-0000-000090910000}"/>
    <cellStyle name="Normal 3 2 7 2 7 2" xfId="9174" xr:uid="{00000000-0005-0000-0000-000091910000}"/>
    <cellStyle name="Normal 3 2 7 2 7 3" xfId="11642" xr:uid="{00000000-0005-0000-0000-000092910000}"/>
    <cellStyle name="Normal 3 2 7 2 7 4" xfId="5388" xr:uid="{00000000-0005-0000-0000-000093910000}"/>
    <cellStyle name="Normal 3 2 7 2 8" xfId="1416" xr:uid="{00000000-0005-0000-0000-000094910000}"/>
    <cellStyle name="Normal 3 2 7 2 8 2" xfId="9175" xr:uid="{00000000-0005-0000-0000-000095910000}"/>
    <cellStyle name="Normal 3 2 7 2 8 3" xfId="11643" xr:uid="{00000000-0005-0000-0000-000096910000}"/>
    <cellStyle name="Normal 3 2 7 2 8 4" xfId="5594" xr:uid="{00000000-0005-0000-0000-000097910000}"/>
    <cellStyle name="Normal 3 2 7 2 9" xfId="1590" xr:uid="{00000000-0005-0000-0000-000098910000}"/>
    <cellStyle name="Normal 3 2 7 2 9 2" xfId="9176" xr:uid="{00000000-0005-0000-0000-000099910000}"/>
    <cellStyle name="Normal 3 2 7 2 9 3" xfId="11644" xr:uid="{00000000-0005-0000-0000-00009A910000}"/>
    <cellStyle name="Normal 3 2 7 2 9 4" xfId="5768" xr:uid="{00000000-0005-0000-0000-00009B910000}"/>
    <cellStyle name="Normal 3 2 7 20" xfId="3352" xr:uid="{00000000-0005-0000-0000-00009C910000}"/>
    <cellStyle name="Normal 3 2 7 21" xfId="4221" xr:uid="{00000000-0005-0000-0000-00009D910000}"/>
    <cellStyle name="Normal 3 2 7 22" xfId="4393" xr:uid="{00000000-0005-0000-0000-00009E910000}"/>
    <cellStyle name="Normal 3 2 7 3" xfId="352" xr:uid="{00000000-0005-0000-0000-00009F910000}"/>
    <cellStyle name="Normal 3 2 7 3 10" xfId="1940" xr:uid="{00000000-0005-0000-0000-0000A0910000}"/>
    <cellStyle name="Normal 3 2 7 3 10 2" xfId="9178" xr:uid="{00000000-0005-0000-0000-0000A1910000}"/>
    <cellStyle name="Normal 3 2 7 3 10 3" xfId="11646" xr:uid="{00000000-0005-0000-0000-0000A2910000}"/>
    <cellStyle name="Normal 3 2 7 3 10 4" xfId="6118" xr:uid="{00000000-0005-0000-0000-0000A3910000}"/>
    <cellStyle name="Normal 3 2 7 3 11" xfId="2114" xr:uid="{00000000-0005-0000-0000-0000A4910000}"/>
    <cellStyle name="Normal 3 2 7 3 11 2" xfId="9179" xr:uid="{00000000-0005-0000-0000-0000A5910000}"/>
    <cellStyle name="Normal 3 2 7 3 11 3" xfId="11647" xr:uid="{00000000-0005-0000-0000-0000A6910000}"/>
    <cellStyle name="Normal 3 2 7 3 11 4" xfId="6292" xr:uid="{00000000-0005-0000-0000-0000A7910000}"/>
    <cellStyle name="Normal 3 2 7 3 12" xfId="2290" xr:uid="{00000000-0005-0000-0000-0000A8910000}"/>
    <cellStyle name="Normal 3 2 7 3 12 2" xfId="9180" xr:uid="{00000000-0005-0000-0000-0000A9910000}"/>
    <cellStyle name="Normal 3 2 7 3 12 3" xfId="11648" xr:uid="{00000000-0005-0000-0000-0000AA910000}"/>
    <cellStyle name="Normal 3 2 7 3 12 4" xfId="6466" xr:uid="{00000000-0005-0000-0000-0000AB910000}"/>
    <cellStyle name="Normal 3 2 7 3 13" xfId="2464" xr:uid="{00000000-0005-0000-0000-0000AC910000}"/>
    <cellStyle name="Normal 3 2 7 3 13 2" xfId="9181" xr:uid="{00000000-0005-0000-0000-0000AD910000}"/>
    <cellStyle name="Normal 3 2 7 3 13 3" xfId="11649" xr:uid="{00000000-0005-0000-0000-0000AE910000}"/>
    <cellStyle name="Normal 3 2 7 3 13 4" xfId="6644" xr:uid="{00000000-0005-0000-0000-0000AF910000}"/>
    <cellStyle name="Normal 3 2 7 3 14" xfId="2636" xr:uid="{00000000-0005-0000-0000-0000B0910000}"/>
    <cellStyle name="Normal 3 2 7 3 14 2" xfId="9182" xr:uid="{00000000-0005-0000-0000-0000B1910000}"/>
    <cellStyle name="Normal 3 2 7 3 14 3" xfId="11650" xr:uid="{00000000-0005-0000-0000-0000B2910000}"/>
    <cellStyle name="Normal 3 2 7 3 14 4" xfId="6818" xr:uid="{00000000-0005-0000-0000-0000B3910000}"/>
    <cellStyle name="Normal 3 2 7 3 15" xfId="2806" xr:uid="{00000000-0005-0000-0000-0000B4910000}"/>
    <cellStyle name="Normal 3 2 7 3 15 2" xfId="9177" xr:uid="{00000000-0005-0000-0000-0000B5910000}"/>
    <cellStyle name="Normal 3 2 7 3 16" xfId="2976" xr:uid="{00000000-0005-0000-0000-0000B6910000}"/>
    <cellStyle name="Normal 3 2 7 3 16 2" xfId="11645" xr:uid="{00000000-0005-0000-0000-0000B7910000}"/>
    <cellStyle name="Normal 3 2 7 3 17" xfId="3147" xr:uid="{00000000-0005-0000-0000-0000B8910000}"/>
    <cellStyle name="Normal 3 2 7 3 17 2" xfId="11930" xr:uid="{00000000-0005-0000-0000-0000B9910000}"/>
    <cellStyle name="Normal 3 2 7 3 18" xfId="3355" xr:uid="{00000000-0005-0000-0000-0000BA910000}"/>
    <cellStyle name="Normal 3 2 7 3 19" xfId="4224" xr:uid="{00000000-0005-0000-0000-0000BB910000}"/>
    <cellStyle name="Normal 3 2 7 3 2" xfId="545" xr:uid="{00000000-0005-0000-0000-0000BC910000}"/>
    <cellStyle name="Normal 3 2 7 3 2 2" xfId="3529" xr:uid="{00000000-0005-0000-0000-0000BD910000}"/>
    <cellStyle name="Normal 3 2 7 3 2 2 2" xfId="9183" xr:uid="{00000000-0005-0000-0000-0000BE910000}"/>
    <cellStyle name="Normal 3 2 7 3 2 3" xfId="11651" xr:uid="{00000000-0005-0000-0000-0000BF910000}"/>
    <cellStyle name="Normal 3 2 7 3 2 4" xfId="4651" xr:uid="{00000000-0005-0000-0000-0000C0910000}"/>
    <cellStyle name="Normal 3 2 7 3 20" xfId="4396" xr:uid="{00000000-0005-0000-0000-0000C1910000}"/>
    <cellStyle name="Normal 3 2 7 3 3" xfId="719" xr:uid="{00000000-0005-0000-0000-0000C2910000}"/>
    <cellStyle name="Normal 3 2 7 3 3 2" xfId="3703" xr:uid="{00000000-0005-0000-0000-0000C3910000}"/>
    <cellStyle name="Normal 3 2 7 3 3 2 2" xfId="9184" xr:uid="{00000000-0005-0000-0000-0000C4910000}"/>
    <cellStyle name="Normal 3 2 7 3 3 3" xfId="11652" xr:uid="{00000000-0005-0000-0000-0000C5910000}"/>
    <cellStyle name="Normal 3 2 7 3 3 4" xfId="4868" xr:uid="{00000000-0005-0000-0000-0000C6910000}"/>
    <cellStyle name="Normal 3 2 7 3 4" xfId="893" xr:uid="{00000000-0005-0000-0000-0000C7910000}"/>
    <cellStyle name="Normal 3 2 7 3 4 2" xfId="3877" xr:uid="{00000000-0005-0000-0000-0000C8910000}"/>
    <cellStyle name="Normal 3 2 7 3 4 2 2" xfId="9185" xr:uid="{00000000-0005-0000-0000-0000C9910000}"/>
    <cellStyle name="Normal 3 2 7 3 4 3" xfId="11653" xr:uid="{00000000-0005-0000-0000-0000CA910000}"/>
    <cellStyle name="Normal 3 2 7 3 4 4" xfId="5042" xr:uid="{00000000-0005-0000-0000-0000CB910000}"/>
    <cellStyle name="Normal 3 2 7 3 5" xfId="1068" xr:uid="{00000000-0005-0000-0000-0000CC910000}"/>
    <cellStyle name="Normal 3 2 7 3 5 2" xfId="4052" xr:uid="{00000000-0005-0000-0000-0000CD910000}"/>
    <cellStyle name="Normal 3 2 7 3 5 2 2" xfId="9186" xr:uid="{00000000-0005-0000-0000-0000CE910000}"/>
    <cellStyle name="Normal 3 2 7 3 5 3" xfId="11654" xr:uid="{00000000-0005-0000-0000-0000CF910000}"/>
    <cellStyle name="Normal 3 2 7 3 5 4" xfId="5216" xr:uid="{00000000-0005-0000-0000-0000D0910000}"/>
    <cellStyle name="Normal 3 2 7 3 6" xfId="1244" xr:uid="{00000000-0005-0000-0000-0000D1910000}"/>
    <cellStyle name="Normal 3 2 7 3 6 2" xfId="9187" xr:uid="{00000000-0005-0000-0000-0000D2910000}"/>
    <cellStyle name="Normal 3 2 7 3 6 3" xfId="11655" xr:uid="{00000000-0005-0000-0000-0000D3910000}"/>
    <cellStyle name="Normal 3 2 7 3 6 4" xfId="5390" xr:uid="{00000000-0005-0000-0000-0000D4910000}"/>
    <cellStyle name="Normal 3 2 7 3 7" xfId="1418" xr:uid="{00000000-0005-0000-0000-0000D5910000}"/>
    <cellStyle name="Normal 3 2 7 3 7 2" xfId="9188" xr:uid="{00000000-0005-0000-0000-0000D6910000}"/>
    <cellStyle name="Normal 3 2 7 3 7 3" xfId="11656" xr:uid="{00000000-0005-0000-0000-0000D7910000}"/>
    <cellStyle name="Normal 3 2 7 3 7 4" xfId="5596" xr:uid="{00000000-0005-0000-0000-0000D8910000}"/>
    <cellStyle name="Normal 3 2 7 3 8" xfId="1592" xr:uid="{00000000-0005-0000-0000-0000D9910000}"/>
    <cellStyle name="Normal 3 2 7 3 8 2" xfId="9189" xr:uid="{00000000-0005-0000-0000-0000DA910000}"/>
    <cellStyle name="Normal 3 2 7 3 8 3" xfId="11657" xr:uid="{00000000-0005-0000-0000-0000DB910000}"/>
    <cellStyle name="Normal 3 2 7 3 8 4" xfId="5770" xr:uid="{00000000-0005-0000-0000-0000DC910000}"/>
    <cellStyle name="Normal 3 2 7 3 9" xfId="1766" xr:uid="{00000000-0005-0000-0000-0000DD910000}"/>
    <cellStyle name="Normal 3 2 7 3 9 2" xfId="9190" xr:uid="{00000000-0005-0000-0000-0000DE910000}"/>
    <cellStyle name="Normal 3 2 7 3 9 3" xfId="11658" xr:uid="{00000000-0005-0000-0000-0000DF910000}"/>
    <cellStyle name="Normal 3 2 7 3 9 4" xfId="5944" xr:uid="{00000000-0005-0000-0000-0000E0910000}"/>
    <cellStyle name="Normal 3 2 7 4" xfId="542" xr:uid="{00000000-0005-0000-0000-0000E1910000}"/>
    <cellStyle name="Normal 3 2 7 4 2" xfId="3526" xr:uid="{00000000-0005-0000-0000-0000E2910000}"/>
    <cellStyle name="Normal 3 2 7 4 2 2" xfId="9191" xr:uid="{00000000-0005-0000-0000-0000E3910000}"/>
    <cellStyle name="Normal 3 2 7 4 3" xfId="11659" xr:uid="{00000000-0005-0000-0000-0000E4910000}"/>
    <cellStyle name="Normal 3 2 7 4 4" xfId="4648" xr:uid="{00000000-0005-0000-0000-0000E5910000}"/>
    <cellStyle name="Normal 3 2 7 5" xfId="716" xr:uid="{00000000-0005-0000-0000-0000E6910000}"/>
    <cellStyle name="Normal 3 2 7 5 2" xfId="3700" xr:uid="{00000000-0005-0000-0000-0000E7910000}"/>
    <cellStyle name="Normal 3 2 7 5 2 2" xfId="9192" xr:uid="{00000000-0005-0000-0000-0000E8910000}"/>
    <cellStyle name="Normal 3 2 7 5 3" xfId="11660" xr:uid="{00000000-0005-0000-0000-0000E9910000}"/>
    <cellStyle name="Normal 3 2 7 5 4" xfId="4865" xr:uid="{00000000-0005-0000-0000-0000EA910000}"/>
    <cellStyle name="Normal 3 2 7 6" xfId="890" xr:uid="{00000000-0005-0000-0000-0000EB910000}"/>
    <cellStyle name="Normal 3 2 7 6 2" xfId="3874" xr:uid="{00000000-0005-0000-0000-0000EC910000}"/>
    <cellStyle name="Normal 3 2 7 6 2 2" xfId="9193" xr:uid="{00000000-0005-0000-0000-0000ED910000}"/>
    <cellStyle name="Normal 3 2 7 6 3" xfId="11661" xr:uid="{00000000-0005-0000-0000-0000EE910000}"/>
    <cellStyle name="Normal 3 2 7 6 4" xfId="5039" xr:uid="{00000000-0005-0000-0000-0000EF910000}"/>
    <cellStyle name="Normal 3 2 7 7" xfId="1065" xr:uid="{00000000-0005-0000-0000-0000F0910000}"/>
    <cellStyle name="Normal 3 2 7 7 2" xfId="4049" xr:uid="{00000000-0005-0000-0000-0000F1910000}"/>
    <cellStyle name="Normal 3 2 7 7 2 2" xfId="9194" xr:uid="{00000000-0005-0000-0000-0000F2910000}"/>
    <cellStyle name="Normal 3 2 7 7 3" xfId="11662" xr:uid="{00000000-0005-0000-0000-0000F3910000}"/>
    <cellStyle name="Normal 3 2 7 7 4" xfId="5213" xr:uid="{00000000-0005-0000-0000-0000F4910000}"/>
    <cellStyle name="Normal 3 2 7 8" xfId="1241" xr:uid="{00000000-0005-0000-0000-0000F5910000}"/>
    <cellStyle name="Normal 3 2 7 8 2" xfId="9195" xr:uid="{00000000-0005-0000-0000-0000F6910000}"/>
    <cellStyle name="Normal 3 2 7 8 3" xfId="11663" xr:uid="{00000000-0005-0000-0000-0000F7910000}"/>
    <cellStyle name="Normal 3 2 7 8 4" xfId="5387" xr:uid="{00000000-0005-0000-0000-0000F8910000}"/>
    <cellStyle name="Normal 3 2 7 9" xfId="1415" xr:uid="{00000000-0005-0000-0000-0000F9910000}"/>
    <cellStyle name="Normal 3 2 7 9 2" xfId="9196" xr:uid="{00000000-0005-0000-0000-0000FA910000}"/>
    <cellStyle name="Normal 3 2 7 9 3" xfId="11664" xr:uid="{00000000-0005-0000-0000-0000FB910000}"/>
    <cellStyle name="Normal 3 2 7 9 4" xfId="5593" xr:uid="{00000000-0005-0000-0000-0000FC910000}"/>
    <cellStyle name="Normal 3 2 8" xfId="353" xr:uid="{00000000-0005-0000-0000-0000FD910000}"/>
    <cellStyle name="Normal 3 2 8 10" xfId="1767" xr:uid="{00000000-0005-0000-0000-0000FE910000}"/>
    <cellStyle name="Normal 3 2 8 10 2" xfId="9198" xr:uid="{00000000-0005-0000-0000-0000FF910000}"/>
    <cellStyle name="Normal 3 2 8 10 3" xfId="11666" xr:uid="{00000000-0005-0000-0000-000000920000}"/>
    <cellStyle name="Normal 3 2 8 10 4" xfId="5945" xr:uid="{00000000-0005-0000-0000-000001920000}"/>
    <cellStyle name="Normal 3 2 8 11" xfId="1941" xr:uid="{00000000-0005-0000-0000-000002920000}"/>
    <cellStyle name="Normal 3 2 8 11 2" xfId="9199" xr:uid="{00000000-0005-0000-0000-000003920000}"/>
    <cellStyle name="Normal 3 2 8 11 3" xfId="11667" xr:uid="{00000000-0005-0000-0000-000004920000}"/>
    <cellStyle name="Normal 3 2 8 11 4" xfId="6119" xr:uid="{00000000-0005-0000-0000-000005920000}"/>
    <cellStyle name="Normal 3 2 8 12" xfId="2115" xr:uid="{00000000-0005-0000-0000-000006920000}"/>
    <cellStyle name="Normal 3 2 8 12 2" xfId="9200" xr:uid="{00000000-0005-0000-0000-000007920000}"/>
    <cellStyle name="Normal 3 2 8 12 3" xfId="11668" xr:uid="{00000000-0005-0000-0000-000008920000}"/>
    <cellStyle name="Normal 3 2 8 12 4" xfId="6293" xr:uid="{00000000-0005-0000-0000-000009920000}"/>
    <cellStyle name="Normal 3 2 8 13" xfId="2291" xr:uid="{00000000-0005-0000-0000-00000A920000}"/>
    <cellStyle name="Normal 3 2 8 13 2" xfId="9201" xr:uid="{00000000-0005-0000-0000-00000B920000}"/>
    <cellStyle name="Normal 3 2 8 13 3" xfId="11669" xr:uid="{00000000-0005-0000-0000-00000C920000}"/>
    <cellStyle name="Normal 3 2 8 13 4" xfId="6467" xr:uid="{00000000-0005-0000-0000-00000D920000}"/>
    <cellStyle name="Normal 3 2 8 14" xfId="2465" xr:uid="{00000000-0005-0000-0000-00000E920000}"/>
    <cellStyle name="Normal 3 2 8 14 2" xfId="9202" xr:uid="{00000000-0005-0000-0000-00000F920000}"/>
    <cellStyle name="Normal 3 2 8 14 3" xfId="11670" xr:uid="{00000000-0005-0000-0000-000010920000}"/>
    <cellStyle name="Normal 3 2 8 14 4" xfId="6645" xr:uid="{00000000-0005-0000-0000-000011920000}"/>
    <cellStyle name="Normal 3 2 8 15" xfId="2637" xr:uid="{00000000-0005-0000-0000-000012920000}"/>
    <cellStyle name="Normal 3 2 8 15 2" xfId="9203" xr:uid="{00000000-0005-0000-0000-000013920000}"/>
    <cellStyle name="Normal 3 2 8 15 3" xfId="11671" xr:uid="{00000000-0005-0000-0000-000014920000}"/>
    <cellStyle name="Normal 3 2 8 15 4" xfId="6819" xr:uid="{00000000-0005-0000-0000-000015920000}"/>
    <cellStyle name="Normal 3 2 8 16" xfId="2807" xr:uid="{00000000-0005-0000-0000-000016920000}"/>
    <cellStyle name="Normal 3 2 8 16 2" xfId="9197" xr:uid="{00000000-0005-0000-0000-000017920000}"/>
    <cellStyle name="Normal 3 2 8 17" xfId="2977" xr:uid="{00000000-0005-0000-0000-000018920000}"/>
    <cellStyle name="Normal 3 2 8 17 2" xfId="11665" xr:uid="{00000000-0005-0000-0000-000019920000}"/>
    <cellStyle name="Normal 3 2 8 18" xfId="3148" xr:uid="{00000000-0005-0000-0000-00001A920000}"/>
    <cellStyle name="Normal 3 2 8 18 2" xfId="11931" xr:uid="{00000000-0005-0000-0000-00001B920000}"/>
    <cellStyle name="Normal 3 2 8 19" xfId="3356" xr:uid="{00000000-0005-0000-0000-00001C920000}"/>
    <cellStyle name="Normal 3 2 8 2" xfId="354" xr:uid="{00000000-0005-0000-0000-00001D920000}"/>
    <cellStyle name="Normal 3 2 8 2 10" xfId="1942" xr:uid="{00000000-0005-0000-0000-00001E920000}"/>
    <cellStyle name="Normal 3 2 8 2 10 2" xfId="9205" xr:uid="{00000000-0005-0000-0000-00001F920000}"/>
    <cellStyle name="Normal 3 2 8 2 10 3" xfId="11673" xr:uid="{00000000-0005-0000-0000-000020920000}"/>
    <cellStyle name="Normal 3 2 8 2 10 4" xfId="6120" xr:uid="{00000000-0005-0000-0000-000021920000}"/>
    <cellStyle name="Normal 3 2 8 2 11" xfId="2116" xr:uid="{00000000-0005-0000-0000-000022920000}"/>
    <cellStyle name="Normal 3 2 8 2 11 2" xfId="9206" xr:uid="{00000000-0005-0000-0000-000023920000}"/>
    <cellStyle name="Normal 3 2 8 2 11 3" xfId="11674" xr:uid="{00000000-0005-0000-0000-000024920000}"/>
    <cellStyle name="Normal 3 2 8 2 11 4" xfId="6294" xr:uid="{00000000-0005-0000-0000-000025920000}"/>
    <cellStyle name="Normal 3 2 8 2 12" xfId="2292" xr:uid="{00000000-0005-0000-0000-000026920000}"/>
    <cellStyle name="Normal 3 2 8 2 12 2" xfId="9207" xr:uid="{00000000-0005-0000-0000-000027920000}"/>
    <cellStyle name="Normal 3 2 8 2 12 3" xfId="11675" xr:uid="{00000000-0005-0000-0000-000028920000}"/>
    <cellStyle name="Normal 3 2 8 2 12 4" xfId="6468" xr:uid="{00000000-0005-0000-0000-000029920000}"/>
    <cellStyle name="Normal 3 2 8 2 13" xfId="2466" xr:uid="{00000000-0005-0000-0000-00002A920000}"/>
    <cellStyle name="Normal 3 2 8 2 13 2" xfId="9208" xr:uid="{00000000-0005-0000-0000-00002B920000}"/>
    <cellStyle name="Normal 3 2 8 2 13 3" xfId="11676" xr:uid="{00000000-0005-0000-0000-00002C920000}"/>
    <cellStyle name="Normal 3 2 8 2 13 4" xfId="6646" xr:uid="{00000000-0005-0000-0000-00002D920000}"/>
    <cellStyle name="Normal 3 2 8 2 14" xfId="2638" xr:uid="{00000000-0005-0000-0000-00002E920000}"/>
    <cellStyle name="Normal 3 2 8 2 14 2" xfId="9209" xr:uid="{00000000-0005-0000-0000-00002F920000}"/>
    <cellStyle name="Normal 3 2 8 2 14 3" xfId="11677" xr:uid="{00000000-0005-0000-0000-000030920000}"/>
    <cellStyle name="Normal 3 2 8 2 14 4" xfId="6820" xr:uid="{00000000-0005-0000-0000-000031920000}"/>
    <cellStyle name="Normal 3 2 8 2 15" xfId="2808" xr:uid="{00000000-0005-0000-0000-000032920000}"/>
    <cellStyle name="Normal 3 2 8 2 15 2" xfId="9204" xr:uid="{00000000-0005-0000-0000-000033920000}"/>
    <cellStyle name="Normal 3 2 8 2 16" xfId="2978" xr:uid="{00000000-0005-0000-0000-000034920000}"/>
    <cellStyle name="Normal 3 2 8 2 16 2" xfId="11672" xr:uid="{00000000-0005-0000-0000-000035920000}"/>
    <cellStyle name="Normal 3 2 8 2 17" xfId="3149" xr:uid="{00000000-0005-0000-0000-000036920000}"/>
    <cellStyle name="Normal 3 2 8 2 17 2" xfId="11932" xr:uid="{00000000-0005-0000-0000-000037920000}"/>
    <cellStyle name="Normal 3 2 8 2 18" xfId="3357" xr:uid="{00000000-0005-0000-0000-000038920000}"/>
    <cellStyle name="Normal 3 2 8 2 19" xfId="4226" xr:uid="{00000000-0005-0000-0000-000039920000}"/>
    <cellStyle name="Normal 3 2 8 2 2" xfId="547" xr:uid="{00000000-0005-0000-0000-00003A920000}"/>
    <cellStyle name="Normal 3 2 8 2 2 2" xfId="3531" xr:uid="{00000000-0005-0000-0000-00003B920000}"/>
    <cellStyle name="Normal 3 2 8 2 2 2 2" xfId="9210" xr:uid="{00000000-0005-0000-0000-00003C920000}"/>
    <cellStyle name="Normal 3 2 8 2 2 3" xfId="11678" xr:uid="{00000000-0005-0000-0000-00003D920000}"/>
    <cellStyle name="Normal 3 2 8 2 2 4" xfId="4653" xr:uid="{00000000-0005-0000-0000-00003E920000}"/>
    <cellStyle name="Normal 3 2 8 2 20" xfId="4398" xr:uid="{00000000-0005-0000-0000-00003F920000}"/>
    <cellStyle name="Normal 3 2 8 2 3" xfId="721" xr:uid="{00000000-0005-0000-0000-000040920000}"/>
    <cellStyle name="Normal 3 2 8 2 3 2" xfId="3705" xr:uid="{00000000-0005-0000-0000-000041920000}"/>
    <cellStyle name="Normal 3 2 8 2 3 2 2" xfId="9211" xr:uid="{00000000-0005-0000-0000-000042920000}"/>
    <cellStyle name="Normal 3 2 8 2 3 3" xfId="11679" xr:uid="{00000000-0005-0000-0000-000043920000}"/>
    <cellStyle name="Normal 3 2 8 2 3 4" xfId="4870" xr:uid="{00000000-0005-0000-0000-000044920000}"/>
    <cellStyle name="Normal 3 2 8 2 4" xfId="895" xr:uid="{00000000-0005-0000-0000-000045920000}"/>
    <cellStyle name="Normal 3 2 8 2 4 2" xfId="3879" xr:uid="{00000000-0005-0000-0000-000046920000}"/>
    <cellStyle name="Normal 3 2 8 2 4 2 2" xfId="9212" xr:uid="{00000000-0005-0000-0000-000047920000}"/>
    <cellStyle name="Normal 3 2 8 2 4 3" xfId="11680" xr:uid="{00000000-0005-0000-0000-000048920000}"/>
    <cellStyle name="Normal 3 2 8 2 4 4" xfId="5044" xr:uid="{00000000-0005-0000-0000-000049920000}"/>
    <cellStyle name="Normal 3 2 8 2 5" xfId="1070" xr:uid="{00000000-0005-0000-0000-00004A920000}"/>
    <cellStyle name="Normal 3 2 8 2 5 2" xfId="4054" xr:uid="{00000000-0005-0000-0000-00004B920000}"/>
    <cellStyle name="Normal 3 2 8 2 5 2 2" xfId="9213" xr:uid="{00000000-0005-0000-0000-00004C920000}"/>
    <cellStyle name="Normal 3 2 8 2 5 3" xfId="11681" xr:uid="{00000000-0005-0000-0000-00004D920000}"/>
    <cellStyle name="Normal 3 2 8 2 5 4" xfId="5218" xr:uid="{00000000-0005-0000-0000-00004E920000}"/>
    <cellStyle name="Normal 3 2 8 2 6" xfId="1246" xr:uid="{00000000-0005-0000-0000-00004F920000}"/>
    <cellStyle name="Normal 3 2 8 2 6 2" xfId="9214" xr:uid="{00000000-0005-0000-0000-000050920000}"/>
    <cellStyle name="Normal 3 2 8 2 6 3" xfId="11682" xr:uid="{00000000-0005-0000-0000-000051920000}"/>
    <cellStyle name="Normal 3 2 8 2 6 4" xfId="5392" xr:uid="{00000000-0005-0000-0000-000052920000}"/>
    <cellStyle name="Normal 3 2 8 2 7" xfId="1420" xr:uid="{00000000-0005-0000-0000-000053920000}"/>
    <cellStyle name="Normal 3 2 8 2 7 2" xfId="9215" xr:uid="{00000000-0005-0000-0000-000054920000}"/>
    <cellStyle name="Normal 3 2 8 2 7 3" xfId="11683" xr:uid="{00000000-0005-0000-0000-000055920000}"/>
    <cellStyle name="Normal 3 2 8 2 7 4" xfId="5598" xr:uid="{00000000-0005-0000-0000-000056920000}"/>
    <cellStyle name="Normal 3 2 8 2 8" xfId="1594" xr:uid="{00000000-0005-0000-0000-000057920000}"/>
    <cellStyle name="Normal 3 2 8 2 8 2" xfId="9216" xr:uid="{00000000-0005-0000-0000-000058920000}"/>
    <cellStyle name="Normal 3 2 8 2 8 3" xfId="11684" xr:uid="{00000000-0005-0000-0000-000059920000}"/>
    <cellStyle name="Normal 3 2 8 2 8 4" xfId="5772" xr:uid="{00000000-0005-0000-0000-00005A920000}"/>
    <cellStyle name="Normal 3 2 8 2 9" xfId="1768" xr:uid="{00000000-0005-0000-0000-00005B920000}"/>
    <cellStyle name="Normal 3 2 8 2 9 2" xfId="9217" xr:uid="{00000000-0005-0000-0000-00005C920000}"/>
    <cellStyle name="Normal 3 2 8 2 9 3" xfId="11685" xr:uid="{00000000-0005-0000-0000-00005D920000}"/>
    <cellStyle name="Normal 3 2 8 2 9 4" xfId="5946" xr:uid="{00000000-0005-0000-0000-00005E920000}"/>
    <cellStyle name="Normal 3 2 8 20" xfId="4225" xr:uid="{00000000-0005-0000-0000-00005F920000}"/>
    <cellStyle name="Normal 3 2 8 21" xfId="4397" xr:uid="{00000000-0005-0000-0000-000060920000}"/>
    <cellStyle name="Normal 3 2 8 3" xfId="546" xr:uid="{00000000-0005-0000-0000-000061920000}"/>
    <cellStyle name="Normal 3 2 8 3 2" xfId="3530" xr:uid="{00000000-0005-0000-0000-000062920000}"/>
    <cellStyle name="Normal 3 2 8 3 2 2" xfId="9218" xr:uid="{00000000-0005-0000-0000-000063920000}"/>
    <cellStyle name="Normal 3 2 8 3 3" xfId="11686" xr:uid="{00000000-0005-0000-0000-000064920000}"/>
    <cellStyle name="Normal 3 2 8 3 4" xfId="4652" xr:uid="{00000000-0005-0000-0000-000065920000}"/>
    <cellStyle name="Normal 3 2 8 4" xfId="720" xr:uid="{00000000-0005-0000-0000-000066920000}"/>
    <cellStyle name="Normal 3 2 8 4 2" xfId="3704" xr:uid="{00000000-0005-0000-0000-000067920000}"/>
    <cellStyle name="Normal 3 2 8 4 2 2" xfId="9219" xr:uid="{00000000-0005-0000-0000-000068920000}"/>
    <cellStyle name="Normal 3 2 8 4 3" xfId="11687" xr:uid="{00000000-0005-0000-0000-000069920000}"/>
    <cellStyle name="Normal 3 2 8 4 4" xfId="4869" xr:uid="{00000000-0005-0000-0000-00006A920000}"/>
    <cellStyle name="Normal 3 2 8 5" xfId="894" xr:uid="{00000000-0005-0000-0000-00006B920000}"/>
    <cellStyle name="Normal 3 2 8 5 2" xfId="3878" xr:uid="{00000000-0005-0000-0000-00006C920000}"/>
    <cellStyle name="Normal 3 2 8 5 2 2" xfId="9220" xr:uid="{00000000-0005-0000-0000-00006D920000}"/>
    <cellStyle name="Normal 3 2 8 5 3" xfId="11688" xr:uid="{00000000-0005-0000-0000-00006E920000}"/>
    <cellStyle name="Normal 3 2 8 5 4" xfId="5043" xr:uid="{00000000-0005-0000-0000-00006F920000}"/>
    <cellStyle name="Normal 3 2 8 6" xfId="1069" xr:uid="{00000000-0005-0000-0000-000070920000}"/>
    <cellStyle name="Normal 3 2 8 6 2" xfId="4053" xr:uid="{00000000-0005-0000-0000-000071920000}"/>
    <cellStyle name="Normal 3 2 8 6 2 2" xfId="9221" xr:uid="{00000000-0005-0000-0000-000072920000}"/>
    <cellStyle name="Normal 3 2 8 6 3" xfId="11689" xr:uid="{00000000-0005-0000-0000-000073920000}"/>
    <cellStyle name="Normal 3 2 8 6 4" xfId="5217" xr:uid="{00000000-0005-0000-0000-000074920000}"/>
    <cellStyle name="Normal 3 2 8 7" xfId="1245" xr:uid="{00000000-0005-0000-0000-000075920000}"/>
    <cellStyle name="Normal 3 2 8 7 2" xfId="9222" xr:uid="{00000000-0005-0000-0000-000076920000}"/>
    <cellStyle name="Normal 3 2 8 7 3" xfId="11690" xr:uid="{00000000-0005-0000-0000-000077920000}"/>
    <cellStyle name="Normal 3 2 8 7 4" xfId="5391" xr:uid="{00000000-0005-0000-0000-000078920000}"/>
    <cellStyle name="Normal 3 2 8 8" xfId="1419" xr:uid="{00000000-0005-0000-0000-000079920000}"/>
    <cellStyle name="Normal 3 2 8 8 2" xfId="9223" xr:uid="{00000000-0005-0000-0000-00007A920000}"/>
    <cellStyle name="Normal 3 2 8 8 3" xfId="11691" xr:uid="{00000000-0005-0000-0000-00007B920000}"/>
    <cellStyle name="Normal 3 2 8 8 4" xfId="5597" xr:uid="{00000000-0005-0000-0000-00007C920000}"/>
    <cellStyle name="Normal 3 2 8 9" xfId="1593" xr:uid="{00000000-0005-0000-0000-00007D920000}"/>
    <cellStyle name="Normal 3 2 8 9 2" xfId="9224" xr:uid="{00000000-0005-0000-0000-00007E920000}"/>
    <cellStyle name="Normal 3 2 8 9 3" xfId="11692" xr:uid="{00000000-0005-0000-0000-00007F920000}"/>
    <cellStyle name="Normal 3 2 8 9 4" xfId="5771" xr:uid="{00000000-0005-0000-0000-000080920000}"/>
    <cellStyle name="Normal 3 2 9" xfId="355" xr:uid="{00000000-0005-0000-0000-000081920000}"/>
    <cellStyle name="Normal 3 2 9 10" xfId="1943" xr:uid="{00000000-0005-0000-0000-000082920000}"/>
    <cellStyle name="Normal 3 2 9 10 2" xfId="9226" xr:uid="{00000000-0005-0000-0000-000083920000}"/>
    <cellStyle name="Normal 3 2 9 10 3" xfId="11694" xr:uid="{00000000-0005-0000-0000-000084920000}"/>
    <cellStyle name="Normal 3 2 9 10 4" xfId="6121" xr:uid="{00000000-0005-0000-0000-000085920000}"/>
    <cellStyle name="Normal 3 2 9 11" xfId="2117" xr:uid="{00000000-0005-0000-0000-000086920000}"/>
    <cellStyle name="Normal 3 2 9 11 2" xfId="9227" xr:uid="{00000000-0005-0000-0000-000087920000}"/>
    <cellStyle name="Normal 3 2 9 11 3" xfId="11695" xr:uid="{00000000-0005-0000-0000-000088920000}"/>
    <cellStyle name="Normal 3 2 9 11 4" xfId="6295" xr:uid="{00000000-0005-0000-0000-000089920000}"/>
    <cellStyle name="Normal 3 2 9 12" xfId="2293" xr:uid="{00000000-0005-0000-0000-00008A920000}"/>
    <cellStyle name="Normal 3 2 9 12 2" xfId="9228" xr:uid="{00000000-0005-0000-0000-00008B920000}"/>
    <cellStyle name="Normal 3 2 9 12 3" xfId="11696" xr:uid="{00000000-0005-0000-0000-00008C920000}"/>
    <cellStyle name="Normal 3 2 9 12 4" xfId="6469" xr:uid="{00000000-0005-0000-0000-00008D920000}"/>
    <cellStyle name="Normal 3 2 9 13" xfId="2467" xr:uid="{00000000-0005-0000-0000-00008E920000}"/>
    <cellStyle name="Normal 3 2 9 13 2" xfId="9229" xr:uid="{00000000-0005-0000-0000-00008F920000}"/>
    <cellStyle name="Normal 3 2 9 13 3" xfId="11697" xr:uid="{00000000-0005-0000-0000-000090920000}"/>
    <cellStyle name="Normal 3 2 9 13 4" xfId="6647" xr:uid="{00000000-0005-0000-0000-000091920000}"/>
    <cellStyle name="Normal 3 2 9 14" xfId="2639" xr:uid="{00000000-0005-0000-0000-000092920000}"/>
    <cellStyle name="Normal 3 2 9 14 2" xfId="9230" xr:uid="{00000000-0005-0000-0000-000093920000}"/>
    <cellStyle name="Normal 3 2 9 14 3" xfId="11698" xr:uid="{00000000-0005-0000-0000-000094920000}"/>
    <cellStyle name="Normal 3 2 9 14 4" xfId="6821" xr:uid="{00000000-0005-0000-0000-000095920000}"/>
    <cellStyle name="Normal 3 2 9 15" xfId="2809" xr:uid="{00000000-0005-0000-0000-000096920000}"/>
    <cellStyle name="Normal 3 2 9 15 2" xfId="9225" xr:uid="{00000000-0005-0000-0000-000097920000}"/>
    <cellStyle name="Normal 3 2 9 16" xfId="2979" xr:uid="{00000000-0005-0000-0000-000098920000}"/>
    <cellStyle name="Normal 3 2 9 16 2" xfId="11693" xr:uid="{00000000-0005-0000-0000-000099920000}"/>
    <cellStyle name="Normal 3 2 9 17" xfId="3150" xr:uid="{00000000-0005-0000-0000-00009A920000}"/>
    <cellStyle name="Normal 3 2 9 17 2" xfId="11933" xr:uid="{00000000-0005-0000-0000-00009B920000}"/>
    <cellStyle name="Normal 3 2 9 18" xfId="3358" xr:uid="{00000000-0005-0000-0000-00009C920000}"/>
    <cellStyle name="Normal 3 2 9 19" xfId="4227" xr:uid="{00000000-0005-0000-0000-00009D920000}"/>
    <cellStyle name="Normal 3 2 9 2" xfId="548" xr:uid="{00000000-0005-0000-0000-00009E920000}"/>
    <cellStyle name="Normal 3 2 9 2 2" xfId="3532" xr:uid="{00000000-0005-0000-0000-00009F920000}"/>
    <cellStyle name="Normal 3 2 9 2 2 2" xfId="9231" xr:uid="{00000000-0005-0000-0000-0000A0920000}"/>
    <cellStyle name="Normal 3 2 9 2 3" xfId="11699" xr:uid="{00000000-0005-0000-0000-0000A1920000}"/>
    <cellStyle name="Normal 3 2 9 2 4" xfId="4654" xr:uid="{00000000-0005-0000-0000-0000A2920000}"/>
    <cellStyle name="Normal 3 2 9 20" xfId="4399" xr:uid="{00000000-0005-0000-0000-0000A3920000}"/>
    <cellStyle name="Normal 3 2 9 3" xfId="722" xr:uid="{00000000-0005-0000-0000-0000A4920000}"/>
    <cellStyle name="Normal 3 2 9 3 2" xfId="3706" xr:uid="{00000000-0005-0000-0000-0000A5920000}"/>
    <cellStyle name="Normal 3 2 9 3 2 2" xfId="9232" xr:uid="{00000000-0005-0000-0000-0000A6920000}"/>
    <cellStyle name="Normal 3 2 9 3 3" xfId="11700" xr:uid="{00000000-0005-0000-0000-0000A7920000}"/>
    <cellStyle name="Normal 3 2 9 3 4" xfId="4871" xr:uid="{00000000-0005-0000-0000-0000A8920000}"/>
    <cellStyle name="Normal 3 2 9 4" xfId="896" xr:uid="{00000000-0005-0000-0000-0000A9920000}"/>
    <cellStyle name="Normal 3 2 9 4 2" xfId="3880" xr:uid="{00000000-0005-0000-0000-0000AA920000}"/>
    <cellStyle name="Normal 3 2 9 4 2 2" xfId="9233" xr:uid="{00000000-0005-0000-0000-0000AB920000}"/>
    <cellStyle name="Normal 3 2 9 4 3" xfId="11701" xr:uid="{00000000-0005-0000-0000-0000AC920000}"/>
    <cellStyle name="Normal 3 2 9 4 4" xfId="5045" xr:uid="{00000000-0005-0000-0000-0000AD920000}"/>
    <cellStyle name="Normal 3 2 9 5" xfId="1071" xr:uid="{00000000-0005-0000-0000-0000AE920000}"/>
    <cellStyle name="Normal 3 2 9 5 2" xfId="4055" xr:uid="{00000000-0005-0000-0000-0000AF920000}"/>
    <cellStyle name="Normal 3 2 9 5 2 2" xfId="9234" xr:uid="{00000000-0005-0000-0000-0000B0920000}"/>
    <cellStyle name="Normal 3 2 9 5 3" xfId="11702" xr:uid="{00000000-0005-0000-0000-0000B1920000}"/>
    <cellStyle name="Normal 3 2 9 5 4" xfId="5219" xr:uid="{00000000-0005-0000-0000-0000B2920000}"/>
    <cellStyle name="Normal 3 2 9 6" xfId="1247" xr:uid="{00000000-0005-0000-0000-0000B3920000}"/>
    <cellStyle name="Normal 3 2 9 6 2" xfId="9235" xr:uid="{00000000-0005-0000-0000-0000B4920000}"/>
    <cellStyle name="Normal 3 2 9 6 3" xfId="11703" xr:uid="{00000000-0005-0000-0000-0000B5920000}"/>
    <cellStyle name="Normal 3 2 9 6 4" xfId="5393" xr:uid="{00000000-0005-0000-0000-0000B6920000}"/>
    <cellStyle name="Normal 3 2 9 7" xfId="1421" xr:uid="{00000000-0005-0000-0000-0000B7920000}"/>
    <cellStyle name="Normal 3 2 9 7 2" xfId="9236" xr:uid="{00000000-0005-0000-0000-0000B8920000}"/>
    <cellStyle name="Normal 3 2 9 7 3" xfId="11704" xr:uid="{00000000-0005-0000-0000-0000B9920000}"/>
    <cellStyle name="Normal 3 2 9 7 4" xfId="5599" xr:uid="{00000000-0005-0000-0000-0000BA920000}"/>
    <cellStyle name="Normal 3 2 9 8" xfId="1595" xr:uid="{00000000-0005-0000-0000-0000BB920000}"/>
    <cellStyle name="Normal 3 2 9 8 2" xfId="9237" xr:uid="{00000000-0005-0000-0000-0000BC920000}"/>
    <cellStyle name="Normal 3 2 9 8 3" xfId="11705" xr:uid="{00000000-0005-0000-0000-0000BD920000}"/>
    <cellStyle name="Normal 3 2 9 8 4" xfId="5773" xr:uid="{00000000-0005-0000-0000-0000BE920000}"/>
    <cellStyle name="Normal 3 2 9 9" xfId="1769" xr:uid="{00000000-0005-0000-0000-0000BF920000}"/>
    <cellStyle name="Normal 3 2 9 9 2" xfId="9238" xr:uid="{00000000-0005-0000-0000-0000C0920000}"/>
    <cellStyle name="Normal 3 2 9 9 3" xfId="11706" xr:uid="{00000000-0005-0000-0000-0000C1920000}"/>
    <cellStyle name="Normal 3 2 9 9 4" xfId="5947" xr:uid="{00000000-0005-0000-0000-0000C2920000}"/>
    <cellStyle name="Normal 3 3" xfId="85" xr:uid="{00000000-0005-0000-0000-0000C3920000}"/>
    <cellStyle name="Normal 3 3 2" xfId="4655" xr:uid="{00000000-0005-0000-0000-0000C4920000}"/>
    <cellStyle name="Normal 3 3 2 2" xfId="25002" xr:uid="{00000000-0005-0000-0000-0000C5920000}"/>
    <cellStyle name="Normal 3 3 3" xfId="24782" xr:uid="{00000000-0005-0000-0000-0000C6920000}"/>
    <cellStyle name="Normal 3 4" xfId="104" xr:uid="{00000000-0005-0000-0000-0000C7920000}"/>
    <cellStyle name="Normal 3 4 2" xfId="128" xr:uid="{00000000-0005-0000-0000-0000C8920000}"/>
    <cellStyle name="Normal 3 4 2 2" xfId="4657" xr:uid="{00000000-0005-0000-0000-0000C9920000}"/>
    <cellStyle name="Normal 3 4 2 2 2" xfId="25004" xr:uid="{00000000-0005-0000-0000-0000CA920000}"/>
    <cellStyle name="Normal 3 4 2 3" xfId="24800" xr:uid="{00000000-0005-0000-0000-0000CB920000}"/>
    <cellStyle name="Normal 3 4 3" xfId="4656" xr:uid="{00000000-0005-0000-0000-0000CC920000}"/>
    <cellStyle name="Normal 3 4 3 2" xfId="25003" xr:uid="{00000000-0005-0000-0000-0000CD920000}"/>
    <cellStyle name="Normal 3 4 4" xfId="24792" xr:uid="{00000000-0005-0000-0000-0000CE920000}"/>
    <cellStyle name="Normal 3 5" xfId="37959" xr:uid="{00000000-0005-0000-0000-0000CF920000}"/>
    <cellStyle name="Normal 3 6" xfId="54" xr:uid="{00000000-0005-0000-0000-0000D0920000}"/>
    <cellStyle name="Normal 30" xfId="37998" xr:uid="{00000000-0005-0000-0000-0000D1920000}"/>
    <cellStyle name="Normal 31" xfId="38000" xr:uid="{00000000-0005-0000-0000-0000D2920000}"/>
    <cellStyle name="Normal 32" xfId="16" xr:uid="{00000000-0005-0000-0000-0000D3920000}"/>
    <cellStyle name="Normal 36" xfId="37951" xr:uid="{00000000-0005-0000-0000-0000D4920000}"/>
    <cellStyle name="Normal 39" xfId="37953" xr:uid="{00000000-0005-0000-0000-0000D5920000}"/>
    <cellStyle name="Normal 4" xfId="13" xr:uid="{00000000-0005-0000-0000-0000D6920000}"/>
    <cellStyle name="Normal 4 11" xfId="38003" xr:uid="{00000000-0005-0000-0000-0000D7920000}"/>
    <cellStyle name="Normal 4 2" xfId="356" xr:uid="{00000000-0005-0000-0000-0000D8920000}"/>
    <cellStyle name="Normal 4 2 2" xfId="4659" xr:uid="{00000000-0005-0000-0000-0000D9920000}"/>
    <cellStyle name="Normal 4 2 2 2" xfId="25006" xr:uid="{00000000-0005-0000-0000-0000DA920000}"/>
    <cellStyle name="Normal 4 2 3" xfId="24855" xr:uid="{00000000-0005-0000-0000-0000DB920000}"/>
    <cellStyle name="Normal 4 3" xfId="4658" xr:uid="{00000000-0005-0000-0000-0000DC920000}"/>
    <cellStyle name="Normal 4 3 2" xfId="25005" xr:uid="{00000000-0005-0000-0000-0000DD920000}"/>
    <cellStyle name="Normal 4 4" xfId="23256" xr:uid="{00000000-0005-0000-0000-0000DE920000}"/>
    <cellStyle name="Normal 4 5" xfId="24460" xr:uid="{00000000-0005-0000-0000-0000DF920000}"/>
    <cellStyle name="Normal 4 9" xfId="37960" xr:uid="{00000000-0005-0000-0000-0000E0920000}"/>
    <cellStyle name="Normal 44" xfId="37954" xr:uid="{00000000-0005-0000-0000-0000E1920000}"/>
    <cellStyle name="Normal 5" xfId="357" xr:uid="{00000000-0005-0000-0000-0000E2920000}"/>
    <cellStyle name="Normal 5 2" xfId="358" xr:uid="{00000000-0005-0000-0000-0000E3920000}"/>
    <cellStyle name="Normal 5 2 10" xfId="1770" xr:uid="{00000000-0005-0000-0000-0000E4920000}"/>
    <cellStyle name="Normal 5 2 10 2" xfId="9240" xr:uid="{00000000-0005-0000-0000-0000E5920000}"/>
    <cellStyle name="Normal 5 2 10 3" xfId="11708" xr:uid="{00000000-0005-0000-0000-0000E6920000}"/>
    <cellStyle name="Normal 5 2 10 4" xfId="5948" xr:uid="{00000000-0005-0000-0000-0000E7920000}"/>
    <cellStyle name="Normal 5 2 11" xfId="1944" xr:uid="{00000000-0005-0000-0000-0000E8920000}"/>
    <cellStyle name="Normal 5 2 11 2" xfId="9241" xr:uid="{00000000-0005-0000-0000-0000E9920000}"/>
    <cellStyle name="Normal 5 2 11 3" xfId="11709" xr:uid="{00000000-0005-0000-0000-0000EA920000}"/>
    <cellStyle name="Normal 5 2 11 4" xfId="6122" xr:uid="{00000000-0005-0000-0000-0000EB920000}"/>
    <cellStyle name="Normal 5 2 12" xfId="2118" xr:uid="{00000000-0005-0000-0000-0000EC920000}"/>
    <cellStyle name="Normal 5 2 12 2" xfId="9242" xr:uid="{00000000-0005-0000-0000-0000ED920000}"/>
    <cellStyle name="Normal 5 2 12 3" xfId="11710" xr:uid="{00000000-0005-0000-0000-0000EE920000}"/>
    <cellStyle name="Normal 5 2 12 4" xfId="6296" xr:uid="{00000000-0005-0000-0000-0000EF920000}"/>
    <cellStyle name="Normal 5 2 13" xfId="2294" xr:uid="{00000000-0005-0000-0000-0000F0920000}"/>
    <cellStyle name="Normal 5 2 13 2" xfId="9243" xr:uid="{00000000-0005-0000-0000-0000F1920000}"/>
    <cellStyle name="Normal 5 2 13 3" xfId="11711" xr:uid="{00000000-0005-0000-0000-0000F2920000}"/>
    <cellStyle name="Normal 5 2 13 4" xfId="6470" xr:uid="{00000000-0005-0000-0000-0000F3920000}"/>
    <cellStyle name="Normal 5 2 14" xfId="2468" xr:uid="{00000000-0005-0000-0000-0000F4920000}"/>
    <cellStyle name="Normal 5 2 14 2" xfId="9244" xr:uid="{00000000-0005-0000-0000-0000F5920000}"/>
    <cellStyle name="Normal 5 2 14 3" xfId="11712" xr:uid="{00000000-0005-0000-0000-0000F6920000}"/>
    <cellStyle name="Normal 5 2 14 4" xfId="6648" xr:uid="{00000000-0005-0000-0000-0000F7920000}"/>
    <cellStyle name="Normal 5 2 15" xfId="2640" xr:uid="{00000000-0005-0000-0000-0000F8920000}"/>
    <cellStyle name="Normal 5 2 15 2" xfId="9245" xr:uid="{00000000-0005-0000-0000-0000F9920000}"/>
    <cellStyle name="Normal 5 2 15 3" xfId="11713" xr:uid="{00000000-0005-0000-0000-0000FA920000}"/>
    <cellStyle name="Normal 5 2 15 4" xfId="6822" xr:uid="{00000000-0005-0000-0000-0000FB920000}"/>
    <cellStyle name="Normal 5 2 16" xfId="2810" xr:uid="{00000000-0005-0000-0000-0000FC920000}"/>
    <cellStyle name="Normal 5 2 16 2" xfId="9239" xr:uid="{00000000-0005-0000-0000-0000FD920000}"/>
    <cellStyle name="Normal 5 2 17" xfId="2980" xr:uid="{00000000-0005-0000-0000-0000FE920000}"/>
    <cellStyle name="Normal 5 2 17 2" xfId="11707" xr:uid="{00000000-0005-0000-0000-0000FF920000}"/>
    <cellStyle name="Normal 5 2 18" xfId="3151" xr:uid="{00000000-0005-0000-0000-000000930000}"/>
    <cellStyle name="Normal 5 2 18 2" xfId="11934" xr:uid="{00000000-0005-0000-0000-000001930000}"/>
    <cellStyle name="Normal 5 2 19" xfId="3359" xr:uid="{00000000-0005-0000-0000-000002930000}"/>
    <cellStyle name="Normal 5 2 2" xfId="359" xr:uid="{00000000-0005-0000-0000-000003930000}"/>
    <cellStyle name="Normal 5 2 2 10" xfId="1945" xr:uid="{00000000-0005-0000-0000-000004930000}"/>
    <cellStyle name="Normal 5 2 2 10 2" xfId="9247" xr:uid="{00000000-0005-0000-0000-000005930000}"/>
    <cellStyle name="Normal 5 2 2 10 3" xfId="11715" xr:uid="{00000000-0005-0000-0000-000006930000}"/>
    <cellStyle name="Normal 5 2 2 10 4" xfId="6123" xr:uid="{00000000-0005-0000-0000-000007930000}"/>
    <cellStyle name="Normal 5 2 2 11" xfId="2119" xr:uid="{00000000-0005-0000-0000-000008930000}"/>
    <cellStyle name="Normal 5 2 2 11 2" xfId="9248" xr:uid="{00000000-0005-0000-0000-000009930000}"/>
    <cellStyle name="Normal 5 2 2 11 3" xfId="11716" xr:uid="{00000000-0005-0000-0000-00000A930000}"/>
    <cellStyle name="Normal 5 2 2 11 4" xfId="6297" xr:uid="{00000000-0005-0000-0000-00000B930000}"/>
    <cellStyle name="Normal 5 2 2 12" xfId="2295" xr:uid="{00000000-0005-0000-0000-00000C930000}"/>
    <cellStyle name="Normal 5 2 2 12 2" xfId="9249" xr:uid="{00000000-0005-0000-0000-00000D930000}"/>
    <cellStyle name="Normal 5 2 2 12 3" xfId="11717" xr:uid="{00000000-0005-0000-0000-00000E930000}"/>
    <cellStyle name="Normal 5 2 2 12 4" xfId="6471" xr:uid="{00000000-0005-0000-0000-00000F930000}"/>
    <cellStyle name="Normal 5 2 2 13" xfId="2469" xr:uid="{00000000-0005-0000-0000-000010930000}"/>
    <cellStyle name="Normal 5 2 2 13 2" xfId="9250" xr:uid="{00000000-0005-0000-0000-000011930000}"/>
    <cellStyle name="Normal 5 2 2 13 3" xfId="11718" xr:uid="{00000000-0005-0000-0000-000012930000}"/>
    <cellStyle name="Normal 5 2 2 13 4" xfId="6649" xr:uid="{00000000-0005-0000-0000-000013930000}"/>
    <cellStyle name="Normal 5 2 2 14" xfId="2641" xr:uid="{00000000-0005-0000-0000-000014930000}"/>
    <cellStyle name="Normal 5 2 2 14 2" xfId="9251" xr:uid="{00000000-0005-0000-0000-000015930000}"/>
    <cellStyle name="Normal 5 2 2 14 3" xfId="11719" xr:uid="{00000000-0005-0000-0000-000016930000}"/>
    <cellStyle name="Normal 5 2 2 14 4" xfId="6823" xr:uid="{00000000-0005-0000-0000-000017930000}"/>
    <cellStyle name="Normal 5 2 2 15" xfId="2811" xr:uid="{00000000-0005-0000-0000-000018930000}"/>
    <cellStyle name="Normal 5 2 2 15 2" xfId="9246" xr:uid="{00000000-0005-0000-0000-000019930000}"/>
    <cellStyle name="Normal 5 2 2 16" xfId="2981" xr:uid="{00000000-0005-0000-0000-00001A930000}"/>
    <cellStyle name="Normal 5 2 2 16 2" xfId="11714" xr:uid="{00000000-0005-0000-0000-00001B930000}"/>
    <cellStyle name="Normal 5 2 2 17" xfId="3152" xr:uid="{00000000-0005-0000-0000-00001C930000}"/>
    <cellStyle name="Normal 5 2 2 17 2" xfId="11935" xr:uid="{00000000-0005-0000-0000-00001D930000}"/>
    <cellStyle name="Normal 5 2 2 18" xfId="3360" xr:uid="{00000000-0005-0000-0000-00001E930000}"/>
    <cellStyle name="Normal 5 2 2 19" xfId="4229" xr:uid="{00000000-0005-0000-0000-00001F930000}"/>
    <cellStyle name="Normal 5 2 2 2" xfId="550" xr:uid="{00000000-0005-0000-0000-000020930000}"/>
    <cellStyle name="Normal 5 2 2 2 2" xfId="3534" xr:uid="{00000000-0005-0000-0000-000021930000}"/>
    <cellStyle name="Normal 5 2 2 2 2 2" xfId="9252" xr:uid="{00000000-0005-0000-0000-000022930000}"/>
    <cellStyle name="Normal 5 2 2 2 3" xfId="11720" xr:uid="{00000000-0005-0000-0000-000023930000}"/>
    <cellStyle name="Normal 5 2 2 2 4" xfId="4662" xr:uid="{00000000-0005-0000-0000-000024930000}"/>
    <cellStyle name="Normal 5 2 2 20" xfId="4401" xr:uid="{00000000-0005-0000-0000-000025930000}"/>
    <cellStyle name="Normal 5 2 2 3" xfId="724" xr:uid="{00000000-0005-0000-0000-000026930000}"/>
    <cellStyle name="Normal 5 2 2 3 2" xfId="3708" xr:uid="{00000000-0005-0000-0000-000027930000}"/>
    <cellStyle name="Normal 5 2 2 3 2 2" xfId="9253" xr:uid="{00000000-0005-0000-0000-000028930000}"/>
    <cellStyle name="Normal 5 2 2 3 3" xfId="11721" xr:uid="{00000000-0005-0000-0000-000029930000}"/>
    <cellStyle name="Normal 5 2 2 3 4" xfId="4873" xr:uid="{00000000-0005-0000-0000-00002A930000}"/>
    <cellStyle name="Normal 5 2 2 4" xfId="898" xr:uid="{00000000-0005-0000-0000-00002B930000}"/>
    <cellStyle name="Normal 5 2 2 4 2" xfId="3882" xr:uid="{00000000-0005-0000-0000-00002C930000}"/>
    <cellStyle name="Normal 5 2 2 4 2 2" xfId="9254" xr:uid="{00000000-0005-0000-0000-00002D930000}"/>
    <cellStyle name="Normal 5 2 2 4 3" xfId="11722" xr:uid="{00000000-0005-0000-0000-00002E930000}"/>
    <cellStyle name="Normal 5 2 2 4 4" xfId="5047" xr:uid="{00000000-0005-0000-0000-00002F930000}"/>
    <cellStyle name="Normal 5 2 2 5" xfId="1073" xr:uid="{00000000-0005-0000-0000-000030930000}"/>
    <cellStyle name="Normal 5 2 2 5 2" xfId="4057" xr:uid="{00000000-0005-0000-0000-000031930000}"/>
    <cellStyle name="Normal 5 2 2 5 2 2" xfId="9255" xr:uid="{00000000-0005-0000-0000-000032930000}"/>
    <cellStyle name="Normal 5 2 2 5 3" xfId="11723" xr:uid="{00000000-0005-0000-0000-000033930000}"/>
    <cellStyle name="Normal 5 2 2 5 4" xfId="5221" xr:uid="{00000000-0005-0000-0000-000034930000}"/>
    <cellStyle name="Normal 5 2 2 6" xfId="1249" xr:uid="{00000000-0005-0000-0000-000035930000}"/>
    <cellStyle name="Normal 5 2 2 6 2" xfId="9256" xr:uid="{00000000-0005-0000-0000-000036930000}"/>
    <cellStyle name="Normal 5 2 2 6 3" xfId="11724" xr:uid="{00000000-0005-0000-0000-000037930000}"/>
    <cellStyle name="Normal 5 2 2 6 4" xfId="5395" xr:uid="{00000000-0005-0000-0000-000038930000}"/>
    <cellStyle name="Normal 5 2 2 7" xfId="1423" xr:uid="{00000000-0005-0000-0000-000039930000}"/>
    <cellStyle name="Normal 5 2 2 7 2" xfId="9257" xr:uid="{00000000-0005-0000-0000-00003A930000}"/>
    <cellStyle name="Normal 5 2 2 7 3" xfId="11725" xr:uid="{00000000-0005-0000-0000-00003B930000}"/>
    <cellStyle name="Normal 5 2 2 7 4" xfId="5601" xr:uid="{00000000-0005-0000-0000-00003C930000}"/>
    <cellStyle name="Normal 5 2 2 8" xfId="1597" xr:uid="{00000000-0005-0000-0000-00003D930000}"/>
    <cellStyle name="Normal 5 2 2 8 2" xfId="9258" xr:uid="{00000000-0005-0000-0000-00003E930000}"/>
    <cellStyle name="Normal 5 2 2 8 3" xfId="11726" xr:uid="{00000000-0005-0000-0000-00003F930000}"/>
    <cellStyle name="Normal 5 2 2 8 4" xfId="5775" xr:uid="{00000000-0005-0000-0000-000040930000}"/>
    <cellStyle name="Normal 5 2 2 9" xfId="1771" xr:uid="{00000000-0005-0000-0000-000041930000}"/>
    <cellStyle name="Normal 5 2 2 9 2" xfId="9259" xr:uid="{00000000-0005-0000-0000-000042930000}"/>
    <cellStyle name="Normal 5 2 2 9 3" xfId="11727" xr:uid="{00000000-0005-0000-0000-000043930000}"/>
    <cellStyle name="Normal 5 2 2 9 4" xfId="5949" xr:uid="{00000000-0005-0000-0000-000044930000}"/>
    <cellStyle name="Normal 5 2 20" xfId="4228" xr:uid="{00000000-0005-0000-0000-000045930000}"/>
    <cellStyle name="Normal 5 2 21" xfId="4400" xr:uid="{00000000-0005-0000-0000-000046930000}"/>
    <cellStyle name="Normal 5 2 3" xfId="549" xr:uid="{00000000-0005-0000-0000-000047930000}"/>
    <cellStyle name="Normal 5 2 3 2" xfId="3533" xr:uid="{00000000-0005-0000-0000-000048930000}"/>
    <cellStyle name="Normal 5 2 3 2 2" xfId="9260" xr:uid="{00000000-0005-0000-0000-000049930000}"/>
    <cellStyle name="Normal 5 2 3 3" xfId="11728" xr:uid="{00000000-0005-0000-0000-00004A930000}"/>
    <cellStyle name="Normal 5 2 3 4" xfId="4661" xr:uid="{00000000-0005-0000-0000-00004B930000}"/>
    <cellStyle name="Normal 5 2 4" xfId="723" xr:uid="{00000000-0005-0000-0000-00004C930000}"/>
    <cellStyle name="Normal 5 2 4 2" xfId="3707" xr:uid="{00000000-0005-0000-0000-00004D930000}"/>
    <cellStyle name="Normal 5 2 4 2 2" xfId="9261" xr:uid="{00000000-0005-0000-0000-00004E930000}"/>
    <cellStyle name="Normal 5 2 4 3" xfId="11729" xr:uid="{00000000-0005-0000-0000-00004F930000}"/>
    <cellStyle name="Normal 5 2 4 4" xfId="4872" xr:uid="{00000000-0005-0000-0000-000050930000}"/>
    <cellStyle name="Normal 5 2 5" xfId="897" xr:uid="{00000000-0005-0000-0000-000051930000}"/>
    <cellStyle name="Normal 5 2 5 2" xfId="3881" xr:uid="{00000000-0005-0000-0000-000052930000}"/>
    <cellStyle name="Normal 5 2 5 2 2" xfId="9262" xr:uid="{00000000-0005-0000-0000-000053930000}"/>
    <cellStyle name="Normal 5 2 5 3" xfId="11730" xr:uid="{00000000-0005-0000-0000-000054930000}"/>
    <cellStyle name="Normal 5 2 5 4" xfId="5046" xr:uid="{00000000-0005-0000-0000-000055930000}"/>
    <cellStyle name="Normal 5 2 6" xfId="1072" xr:uid="{00000000-0005-0000-0000-000056930000}"/>
    <cellStyle name="Normal 5 2 6 2" xfId="4056" xr:uid="{00000000-0005-0000-0000-000057930000}"/>
    <cellStyle name="Normal 5 2 6 2 2" xfId="9263" xr:uid="{00000000-0005-0000-0000-000058930000}"/>
    <cellStyle name="Normal 5 2 6 3" xfId="11731" xr:uid="{00000000-0005-0000-0000-000059930000}"/>
    <cellStyle name="Normal 5 2 6 4" xfId="5220" xr:uid="{00000000-0005-0000-0000-00005A930000}"/>
    <cellStyle name="Normal 5 2 7" xfId="1248" xr:uid="{00000000-0005-0000-0000-00005B930000}"/>
    <cellStyle name="Normal 5 2 7 2" xfId="9264" xr:uid="{00000000-0005-0000-0000-00005C930000}"/>
    <cellStyle name="Normal 5 2 7 3" xfId="11732" xr:uid="{00000000-0005-0000-0000-00005D930000}"/>
    <cellStyle name="Normal 5 2 7 4" xfId="5394" xr:uid="{00000000-0005-0000-0000-00005E930000}"/>
    <cellStyle name="Normal 5 2 8" xfId="1422" xr:uid="{00000000-0005-0000-0000-00005F930000}"/>
    <cellStyle name="Normal 5 2 8 2" xfId="9265" xr:uid="{00000000-0005-0000-0000-000060930000}"/>
    <cellStyle name="Normal 5 2 8 3" xfId="11733" xr:uid="{00000000-0005-0000-0000-000061930000}"/>
    <cellStyle name="Normal 5 2 8 4" xfId="5600" xr:uid="{00000000-0005-0000-0000-000062930000}"/>
    <cellStyle name="Normal 5 2 9" xfId="1596" xr:uid="{00000000-0005-0000-0000-000063930000}"/>
    <cellStyle name="Normal 5 2 9 2" xfId="9266" xr:uid="{00000000-0005-0000-0000-000064930000}"/>
    <cellStyle name="Normal 5 2 9 3" xfId="11734" xr:uid="{00000000-0005-0000-0000-000065930000}"/>
    <cellStyle name="Normal 5 2 9 4" xfId="5774" xr:uid="{00000000-0005-0000-0000-000066930000}"/>
    <cellStyle name="Normal 5 3" xfId="4660" xr:uid="{00000000-0005-0000-0000-000067930000}"/>
    <cellStyle name="Normal 5 3 2" xfId="25007" xr:uid="{00000000-0005-0000-0000-000068930000}"/>
    <cellStyle name="Normal 5 4" xfId="23253" xr:uid="{00000000-0005-0000-0000-000069930000}"/>
    <cellStyle name="Normal 6" xfId="4404" xr:uid="{00000000-0005-0000-0000-00006A930000}"/>
    <cellStyle name="Normal 6 2" xfId="24441" xr:uid="{00000000-0005-0000-0000-00006B930000}"/>
    <cellStyle name="Normal 7" xfId="12680" xr:uid="{00000000-0005-0000-0000-00006C930000}"/>
    <cellStyle name="Normal 8" xfId="13731" xr:uid="{00000000-0005-0000-0000-00006D930000}"/>
    <cellStyle name="Normal 8 2" xfId="19703" xr:uid="{00000000-0005-0000-0000-00006E930000}"/>
    <cellStyle name="Normal 8 3" xfId="26922" xr:uid="{00000000-0005-0000-0000-00006F930000}"/>
    <cellStyle name="Normal 9" xfId="19714" xr:uid="{00000000-0005-0000-0000-000070930000}"/>
    <cellStyle name="Normal 9 2" xfId="22" xr:uid="{00000000-0005-0000-0000-000071930000}"/>
    <cellStyle name="Normal 9 3" xfId="21238" xr:uid="{00000000-0005-0000-0000-000072930000}"/>
    <cellStyle name="Norm੎੎_PERSONAL EXEL" xfId="80" xr:uid="{00000000-0005-0000-0000-000090660000}"/>
    <cellStyle name="Porcentaje 10" xfId="108" xr:uid="{00000000-0005-0000-0000-000073930000}"/>
    <cellStyle name="Porcentaje 10 2" xfId="129" xr:uid="{00000000-0005-0000-0000-000074930000}"/>
    <cellStyle name="Porcentaje 10 2 2" xfId="4664" xr:uid="{00000000-0005-0000-0000-000075930000}"/>
    <cellStyle name="Porcentaje 10 2 2 2" xfId="25009" xr:uid="{00000000-0005-0000-0000-000076930000}"/>
    <cellStyle name="Porcentaje 10 2 3" xfId="24801" xr:uid="{00000000-0005-0000-0000-000077930000}"/>
    <cellStyle name="Porcentaje 10 3" xfId="4663" xr:uid="{00000000-0005-0000-0000-000078930000}"/>
    <cellStyle name="Porcentaje 10 3 2" xfId="25008" xr:uid="{00000000-0005-0000-0000-000079930000}"/>
    <cellStyle name="Porcentaje 10 4" xfId="24796" xr:uid="{00000000-0005-0000-0000-00007A930000}"/>
    <cellStyle name="Porcentaje 11" xfId="132" xr:uid="{00000000-0005-0000-0000-00007B930000}"/>
    <cellStyle name="Porcentaje 11 2" xfId="360" xr:uid="{00000000-0005-0000-0000-00007C930000}"/>
    <cellStyle name="Porcentaje 11 2 2" xfId="24856" xr:uid="{00000000-0005-0000-0000-00007D930000}"/>
    <cellStyle name="Porcentaje 11 3" xfId="24804" xr:uid="{00000000-0005-0000-0000-00007E930000}"/>
    <cellStyle name="Porcentaje 12" xfId="134" xr:uid="{00000000-0005-0000-0000-00007F930000}"/>
    <cellStyle name="Porcentaje 12 2" xfId="362" xr:uid="{00000000-0005-0000-0000-000080930000}"/>
    <cellStyle name="Porcentaje 12 2 2" xfId="4665" xr:uid="{00000000-0005-0000-0000-000081930000}"/>
    <cellStyle name="Porcentaje 12 2 2 2" xfId="25010" xr:uid="{00000000-0005-0000-0000-000082930000}"/>
    <cellStyle name="Porcentaje 12 2 3" xfId="24858" xr:uid="{00000000-0005-0000-0000-000083930000}"/>
    <cellStyle name="Porcentaje 12 3" xfId="361" xr:uid="{00000000-0005-0000-0000-000084930000}"/>
    <cellStyle name="Porcentaje 12 3 2" xfId="24857" xr:uid="{00000000-0005-0000-0000-000085930000}"/>
    <cellStyle name="Porcentaje 12 4" xfId="24806" xr:uid="{00000000-0005-0000-0000-000086930000}"/>
    <cellStyle name="Porcentaje 13" xfId="136" xr:uid="{00000000-0005-0000-0000-000087930000}"/>
    <cellStyle name="Porcentaje 13 2" xfId="3185" xr:uid="{00000000-0005-0000-0000-000088930000}"/>
    <cellStyle name="Porcentaje 13 2 2" xfId="24903" xr:uid="{00000000-0005-0000-0000-000089930000}"/>
    <cellStyle name="Porcentaje 13 3" xfId="24808" xr:uid="{00000000-0005-0000-0000-00008A930000}"/>
    <cellStyle name="Porcentaje 14" xfId="138" xr:uid="{00000000-0005-0000-0000-00008B930000}"/>
    <cellStyle name="Porcentaje 14 2" xfId="3187" xr:uid="{00000000-0005-0000-0000-00008C930000}"/>
    <cellStyle name="Porcentaje 14 2 2" xfId="24905" xr:uid="{00000000-0005-0000-0000-00008D930000}"/>
    <cellStyle name="Porcentaje 14 3" xfId="24810" xr:uid="{00000000-0005-0000-0000-00008E930000}"/>
    <cellStyle name="Porcentaje 15" xfId="2123" xr:uid="{00000000-0005-0000-0000-00008F930000}"/>
    <cellStyle name="Porcentaje 15 2" xfId="24897" xr:uid="{00000000-0005-0000-0000-000090930000}"/>
    <cellStyle name="Porcentaje 16" xfId="11940" xr:uid="{00000000-0005-0000-0000-000091930000}"/>
    <cellStyle name="Porcentaje 16 2" xfId="25133" xr:uid="{00000000-0005-0000-0000-000092930000}"/>
    <cellStyle name="Porcentaje 17" xfId="11946" xr:uid="{00000000-0005-0000-0000-000093930000}"/>
    <cellStyle name="Porcentaje 17 2" xfId="25139" xr:uid="{00000000-0005-0000-0000-000094930000}"/>
    <cellStyle name="Porcentaje 18" xfId="11949" xr:uid="{00000000-0005-0000-0000-000095930000}"/>
    <cellStyle name="Porcentaje 18 2" xfId="25141" xr:uid="{00000000-0005-0000-0000-000096930000}"/>
    <cellStyle name="Porcentaje 19" xfId="11951" xr:uid="{00000000-0005-0000-0000-000097930000}"/>
    <cellStyle name="Porcentaje 19 2" xfId="25143" xr:uid="{00000000-0005-0000-0000-000098930000}"/>
    <cellStyle name="Porcentaje 2" xfId="58" xr:uid="{00000000-0005-0000-0000-000099930000}"/>
    <cellStyle name="Porcentaje 2 2" xfId="59" xr:uid="{00000000-0005-0000-0000-00009A930000}"/>
    <cellStyle name="Porcentaje 2 2 2" xfId="363" xr:uid="{00000000-0005-0000-0000-00009B930000}"/>
    <cellStyle name="Porcentaje 2 2 2 2" xfId="4668" xr:uid="{00000000-0005-0000-0000-00009C930000}"/>
    <cellStyle name="Porcentaje 2 2 2 2 2" xfId="25013" xr:uid="{00000000-0005-0000-0000-00009D930000}"/>
    <cellStyle name="Porcentaje 2 2 2 3" xfId="24859" xr:uid="{00000000-0005-0000-0000-00009E930000}"/>
    <cellStyle name="Porcentaje 2 2 3" xfId="4667" xr:uid="{00000000-0005-0000-0000-00009F930000}"/>
    <cellStyle name="Porcentaje 2 2 3 2" xfId="25012" xr:uid="{00000000-0005-0000-0000-0000A0930000}"/>
    <cellStyle name="Porcentaje 2 2 4" xfId="24763" xr:uid="{00000000-0005-0000-0000-0000A1930000}"/>
    <cellStyle name="Porcentaje 2 3" xfId="364" xr:uid="{00000000-0005-0000-0000-0000A2930000}"/>
    <cellStyle name="Porcentaje 2 3 2" xfId="4669" xr:uid="{00000000-0005-0000-0000-0000A3930000}"/>
    <cellStyle name="Porcentaje 2 3 2 2" xfId="25014" xr:uid="{00000000-0005-0000-0000-0000A4930000}"/>
    <cellStyle name="Porcentaje 2 3 3" xfId="24860" xr:uid="{00000000-0005-0000-0000-0000A5930000}"/>
    <cellStyle name="Porcentaje 2 4" xfId="365" xr:uid="{00000000-0005-0000-0000-0000A6930000}"/>
    <cellStyle name="Porcentaje 2 4 10" xfId="1772" xr:uid="{00000000-0005-0000-0000-0000A7930000}"/>
    <cellStyle name="Porcentaje 2 4 10 2" xfId="9268" xr:uid="{00000000-0005-0000-0000-0000A8930000}"/>
    <cellStyle name="Porcentaje 2 4 10 3" xfId="11736" xr:uid="{00000000-0005-0000-0000-0000A9930000}"/>
    <cellStyle name="Porcentaje 2 4 10 4" xfId="5950" xr:uid="{00000000-0005-0000-0000-0000AA930000}"/>
    <cellStyle name="Porcentaje 2 4 11" xfId="1946" xr:uid="{00000000-0005-0000-0000-0000AB930000}"/>
    <cellStyle name="Porcentaje 2 4 11 2" xfId="9269" xr:uid="{00000000-0005-0000-0000-0000AC930000}"/>
    <cellStyle name="Porcentaje 2 4 11 3" xfId="11737" xr:uid="{00000000-0005-0000-0000-0000AD930000}"/>
    <cellStyle name="Porcentaje 2 4 11 4" xfId="6124" xr:uid="{00000000-0005-0000-0000-0000AE930000}"/>
    <cellStyle name="Porcentaje 2 4 12" xfId="2120" xr:uid="{00000000-0005-0000-0000-0000AF930000}"/>
    <cellStyle name="Porcentaje 2 4 12 2" xfId="9270" xr:uid="{00000000-0005-0000-0000-0000B0930000}"/>
    <cellStyle name="Porcentaje 2 4 12 3" xfId="11738" xr:uid="{00000000-0005-0000-0000-0000B1930000}"/>
    <cellStyle name="Porcentaje 2 4 12 4" xfId="6298" xr:uid="{00000000-0005-0000-0000-0000B2930000}"/>
    <cellStyle name="Porcentaje 2 4 13" xfId="2296" xr:uid="{00000000-0005-0000-0000-0000B3930000}"/>
    <cellStyle name="Porcentaje 2 4 13 2" xfId="9271" xr:uid="{00000000-0005-0000-0000-0000B4930000}"/>
    <cellStyle name="Porcentaje 2 4 13 3" xfId="11739" xr:uid="{00000000-0005-0000-0000-0000B5930000}"/>
    <cellStyle name="Porcentaje 2 4 13 4" xfId="6472" xr:uid="{00000000-0005-0000-0000-0000B6930000}"/>
    <cellStyle name="Porcentaje 2 4 14" xfId="2470" xr:uid="{00000000-0005-0000-0000-0000B7930000}"/>
    <cellStyle name="Porcentaje 2 4 14 2" xfId="9272" xr:uid="{00000000-0005-0000-0000-0000B8930000}"/>
    <cellStyle name="Porcentaje 2 4 14 3" xfId="11740" xr:uid="{00000000-0005-0000-0000-0000B9930000}"/>
    <cellStyle name="Porcentaje 2 4 14 4" xfId="6650" xr:uid="{00000000-0005-0000-0000-0000BA930000}"/>
    <cellStyle name="Porcentaje 2 4 15" xfId="3361" xr:uid="{00000000-0005-0000-0000-0000BB930000}"/>
    <cellStyle name="Porcentaje 2 4 15 2" xfId="9273" xr:uid="{00000000-0005-0000-0000-0000BC930000}"/>
    <cellStyle name="Porcentaje 2 4 15 3" xfId="11741" xr:uid="{00000000-0005-0000-0000-0000BD930000}"/>
    <cellStyle name="Porcentaje 2 4 15 4" xfId="6824" xr:uid="{00000000-0005-0000-0000-0000BE930000}"/>
    <cellStyle name="Porcentaje 2 4 16" xfId="9267" xr:uid="{00000000-0005-0000-0000-0000BF930000}"/>
    <cellStyle name="Porcentaje 2 4 17" xfId="11735" xr:uid="{00000000-0005-0000-0000-0000C0930000}"/>
    <cellStyle name="Porcentaje 2 4 18" xfId="11936" xr:uid="{00000000-0005-0000-0000-0000C1930000}"/>
    <cellStyle name="Porcentaje 2 4 19" xfId="4402" xr:uid="{00000000-0005-0000-0000-0000C2930000}"/>
    <cellStyle name="Porcentaje 2 4 2" xfId="366" xr:uid="{00000000-0005-0000-0000-0000C3930000}"/>
    <cellStyle name="Porcentaje 2 4 2 10" xfId="1947" xr:uid="{00000000-0005-0000-0000-0000C4930000}"/>
    <cellStyle name="Porcentaje 2 4 2 10 2" xfId="9275" xr:uid="{00000000-0005-0000-0000-0000C5930000}"/>
    <cellStyle name="Porcentaje 2 4 2 10 3" xfId="11743" xr:uid="{00000000-0005-0000-0000-0000C6930000}"/>
    <cellStyle name="Porcentaje 2 4 2 10 4" xfId="6125" xr:uid="{00000000-0005-0000-0000-0000C7930000}"/>
    <cellStyle name="Porcentaje 2 4 2 11" xfId="2121" xr:uid="{00000000-0005-0000-0000-0000C8930000}"/>
    <cellStyle name="Porcentaje 2 4 2 11 2" xfId="9276" xr:uid="{00000000-0005-0000-0000-0000C9930000}"/>
    <cellStyle name="Porcentaje 2 4 2 11 3" xfId="11744" xr:uid="{00000000-0005-0000-0000-0000CA930000}"/>
    <cellStyle name="Porcentaje 2 4 2 11 4" xfId="6299" xr:uid="{00000000-0005-0000-0000-0000CB930000}"/>
    <cellStyle name="Porcentaje 2 4 2 12" xfId="2297" xr:uid="{00000000-0005-0000-0000-0000CC930000}"/>
    <cellStyle name="Porcentaje 2 4 2 12 2" xfId="9277" xr:uid="{00000000-0005-0000-0000-0000CD930000}"/>
    <cellStyle name="Porcentaje 2 4 2 12 3" xfId="11745" xr:uid="{00000000-0005-0000-0000-0000CE930000}"/>
    <cellStyle name="Porcentaje 2 4 2 12 4" xfId="6473" xr:uid="{00000000-0005-0000-0000-0000CF930000}"/>
    <cellStyle name="Porcentaje 2 4 2 13" xfId="2471" xr:uid="{00000000-0005-0000-0000-0000D0930000}"/>
    <cellStyle name="Porcentaje 2 4 2 13 2" xfId="9278" xr:uid="{00000000-0005-0000-0000-0000D1930000}"/>
    <cellStyle name="Porcentaje 2 4 2 13 3" xfId="11746" xr:uid="{00000000-0005-0000-0000-0000D2930000}"/>
    <cellStyle name="Porcentaje 2 4 2 13 4" xfId="6651" xr:uid="{00000000-0005-0000-0000-0000D3930000}"/>
    <cellStyle name="Porcentaje 2 4 2 14" xfId="3362" xr:uid="{00000000-0005-0000-0000-0000D4930000}"/>
    <cellStyle name="Porcentaje 2 4 2 14 2" xfId="9279" xr:uid="{00000000-0005-0000-0000-0000D5930000}"/>
    <cellStyle name="Porcentaje 2 4 2 14 3" xfId="11747" xr:uid="{00000000-0005-0000-0000-0000D6930000}"/>
    <cellStyle name="Porcentaje 2 4 2 14 4" xfId="6825" xr:uid="{00000000-0005-0000-0000-0000D7930000}"/>
    <cellStyle name="Porcentaje 2 4 2 15" xfId="9274" xr:uid="{00000000-0005-0000-0000-0000D8930000}"/>
    <cellStyle name="Porcentaje 2 4 2 16" xfId="11742" xr:uid="{00000000-0005-0000-0000-0000D9930000}"/>
    <cellStyle name="Porcentaje 2 4 2 17" xfId="11937" xr:uid="{00000000-0005-0000-0000-0000DA930000}"/>
    <cellStyle name="Porcentaje 2 4 2 18" xfId="4403" xr:uid="{00000000-0005-0000-0000-0000DB930000}"/>
    <cellStyle name="Porcentaje 2 4 2 2" xfId="552" xr:uid="{00000000-0005-0000-0000-0000DC930000}"/>
    <cellStyle name="Porcentaje 2 4 2 2 2" xfId="3536" xr:uid="{00000000-0005-0000-0000-0000DD930000}"/>
    <cellStyle name="Porcentaje 2 4 2 2 2 2" xfId="9280" xr:uid="{00000000-0005-0000-0000-0000DE930000}"/>
    <cellStyle name="Porcentaje 2 4 2 2 3" xfId="11748" xr:uid="{00000000-0005-0000-0000-0000DF930000}"/>
    <cellStyle name="Porcentaje 2 4 2 2 4" xfId="4671" xr:uid="{00000000-0005-0000-0000-0000E0930000}"/>
    <cellStyle name="Porcentaje 2 4 2 3" xfId="726" xr:uid="{00000000-0005-0000-0000-0000E1930000}"/>
    <cellStyle name="Porcentaje 2 4 2 3 2" xfId="3710" xr:uid="{00000000-0005-0000-0000-0000E2930000}"/>
    <cellStyle name="Porcentaje 2 4 2 3 2 2" xfId="9281" xr:uid="{00000000-0005-0000-0000-0000E3930000}"/>
    <cellStyle name="Porcentaje 2 4 2 3 3" xfId="11749" xr:uid="{00000000-0005-0000-0000-0000E4930000}"/>
    <cellStyle name="Porcentaje 2 4 2 3 4" xfId="4875" xr:uid="{00000000-0005-0000-0000-0000E5930000}"/>
    <cellStyle name="Porcentaje 2 4 2 4" xfId="900" xr:uid="{00000000-0005-0000-0000-0000E6930000}"/>
    <cellStyle name="Porcentaje 2 4 2 4 2" xfId="3884" xr:uid="{00000000-0005-0000-0000-0000E7930000}"/>
    <cellStyle name="Porcentaje 2 4 2 4 2 2" xfId="9282" xr:uid="{00000000-0005-0000-0000-0000E8930000}"/>
    <cellStyle name="Porcentaje 2 4 2 4 3" xfId="11750" xr:uid="{00000000-0005-0000-0000-0000E9930000}"/>
    <cellStyle name="Porcentaje 2 4 2 4 4" xfId="5049" xr:uid="{00000000-0005-0000-0000-0000EA930000}"/>
    <cellStyle name="Porcentaje 2 4 2 5" xfId="1075" xr:uid="{00000000-0005-0000-0000-0000EB930000}"/>
    <cellStyle name="Porcentaje 2 4 2 5 2" xfId="4059" xr:uid="{00000000-0005-0000-0000-0000EC930000}"/>
    <cellStyle name="Porcentaje 2 4 2 5 2 2" xfId="9283" xr:uid="{00000000-0005-0000-0000-0000ED930000}"/>
    <cellStyle name="Porcentaje 2 4 2 5 3" xfId="11751" xr:uid="{00000000-0005-0000-0000-0000EE930000}"/>
    <cellStyle name="Porcentaje 2 4 2 5 4" xfId="5223" xr:uid="{00000000-0005-0000-0000-0000EF930000}"/>
    <cellStyle name="Porcentaje 2 4 2 6" xfId="1251" xr:uid="{00000000-0005-0000-0000-0000F0930000}"/>
    <cellStyle name="Porcentaje 2 4 2 6 2" xfId="9284" xr:uid="{00000000-0005-0000-0000-0000F1930000}"/>
    <cellStyle name="Porcentaje 2 4 2 6 3" xfId="11752" xr:uid="{00000000-0005-0000-0000-0000F2930000}"/>
    <cellStyle name="Porcentaje 2 4 2 6 4" xfId="5397" xr:uid="{00000000-0005-0000-0000-0000F3930000}"/>
    <cellStyle name="Porcentaje 2 4 2 7" xfId="1425" xr:uid="{00000000-0005-0000-0000-0000F4930000}"/>
    <cellStyle name="Porcentaje 2 4 2 7 2" xfId="9285" xr:uid="{00000000-0005-0000-0000-0000F5930000}"/>
    <cellStyle name="Porcentaje 2 4 2 7 3" xfId="11753" xr:uid="{00000000-0005-0000-0000-0000F6930000}"/>
    <cellStyle name="Porcentaje 2 4 2 7 4" xfId="5603" xr:uid="{00000000-0005-0000-0000-0000F7930000}"/>
    <cellStyle name="Porcentaje 2 4 2 8" xfId="1599" xr:uid="{00000000-0005-0000-0000-0000F8930000}"/>
    <cellStyle name="Porcentaje 2 4 2 8 2" xfId="9286" xr:uid="{00000000-0005-0000-0000-0000F9930000}"/>
    <cellStyle name="Porcentaje 2 4 2 8 3" xfId="11754" xr:uid="{00000000-0005-0000-0000-0000FA930000}"/>
    <cellStyle name="Porcentaje 2 4 2 8 4" xfId="5777" xr:uid="{00000000-0005-0000-0000-0000FB930000}"/>
    <cellStyle name="Porcentaje 2 4 2 9" xfId="1773" xr:uid="{00000000-0005-0000-0000-0000FC930000}"/>
    <cellStyle name="Porcentaje 2 4 2 9 2" xfId="9287" xr:uid="{00000000-0005-0000-0000-0000FD930000}"/>
    <cellStyle name="Porcentaje 2 4 2 9 3" xfId="11755" xr:uid="{00000000-0005-0000-0000-0000FE930000}"/>
    <cellStyle name="Porcentaje 2 4 2 9 4" xfId="5951" xr:uid="{00000000-0005-0000-0000-0000FF930000}"/>
    <cellStyle name="Porcentaje 2 4 3" xfId="551" xr:uid="{00000000-0005-0000-0000-000000940000}"/>
    <cellStyle name="Porcentaje 2 4 3 2" xfId="3535" xr:uid="{00000000-0005-0000-0000-000001940000}"/>
    <cellStyle name="Porcentaje 2 4 3 2 2" xfId="9288" xr:uid="{00000000-0005-0000-0000-000002940000}"/>
    <cellStyle name="Porcentaje 2 4 3 3" xfId="11756" xr:uid="{00000000-0005-0000-0000-000003940000}"/>
    <cellStyle name="Porcentaje 2 4 3 4" xfId="4670" xr:uid="{00000000-0005-0000-0000-000004940000}"/>
    <cellStyle name="Porcentaje 2 4 4" xfId="725" xr:uid="{00000000-0005-0000-0000-000005940000}"/>
    <cellStyle name="Porcentaje 2 4 4 2" xfId="3709" xr:uid="{00000000-0005-0000-0000-000006940000}"/>
    <cellStyle name="Porcentaje 2 4 4 2 2" xfId="9289" xr:uid="{00000000-0005-0000-0000-000007940000}"/>
    <cellStyle name="Porcentaje 2 4 4 3" xfId="11757" xr:uid="{00000000-0005-0000-0000-000008940000}"/>
    <cellStyle name="Porcentaje 2 4 4 4" xfId="4874" xr:uid="{00000000-0005-0000-0000-000009940000}"/>
    <cellStyle name="Porcentaje 2 4 5" xfId="899" xr:uid="{00000000-0005-0000-0000-00000A940000}"/>
    <cellStyle name="Porcentaje 2 4 5 2" xfId="3883" xr:uid="{00000000-0005-0000-0000-00000B940000}"/>
    <cellStyle name="Porcentaje 2 4 5 2 2" xfId="9290" xr:uid="{00000000-0005-0000-0000-00000C940000}"/>
    <cellStyle name="Porcentaje 2 4 5 3" xfId="11758" xr:uid="{00000000-0005-0000-0000-00000D940000}"/>
    <cellStyle name="Porcentaje 2 4 5 4" xfId="5048" xr:uid="{00000000-0005-0000-0000-00000E940000}"/>
    <cellStyle name="Porcentaje 2 4 6" xfId="1074" xr:uid="{00000000-0005-0000-0000-00000F940000}"/>
    <cellStyle name="Porcentaje 2 4 6 2" xfId="4058" xr:uid="{00000000-0005-0000-0000-000010940000}"/>
    <cellStyle name="Porcentaje 2 4 6 2 2" xfId="9291" xr:uid="{00000000-0005-0000-0000-000011940000}"/>
    <cellStyle name="Porcentaje 2 4 6 3" xfId="11759" xr:uid="{00000000-0005-0000-0000-000012940000}"/>
    <cellStyle name="Porcentaje 2 4 6 4" xfId="5222" xr:uid="{00000000-0005-0000-0000-000013940000}"/>
    <cellStyle name="Porcentaje 2 4 7" xfId="1250" xr:uid="{00000000-0005-0000-0000-000014940000}"/>
    <cellStyle name="Porcentaje 2 4 7 2" xfId="9292" xr:uid="{00000000-0005-0000-0000-000015940000}"/>
    <cellStyle name="Porcentaje 2 4 7 3" xfId="11760" xr:uid="{00000000-0005-0000-0000-000016940000}"/>
    <cellStyle name="Porcentaje 2 4 7 4" xfId="5396" xr:uid="{00000000-0005-0000-0000-000017940000}"/>
    <cellStyle name="Porcentaje 2 4 8" xfId="1424" xr:uid="{00000000-0005-0000-0000-000018940000}"/>
    <cellStyle name="Porcentaje 2 4 8 2" xfId="9293" xr:uid="{00000000-0005-0000-0000-000019940000}"/>
    <cellStyle name="Porcentaje 2 4 8 3" xfId="11761" xr:uid="{00000000-0005-0000-0000-00001A940000}"/>
    <cellStyle name="Porcentaje 2 4 8 4" xfId="5602" xr:uid="{00000000-0005-0000-0000-00001B940000}"/>
    <cellStyle name="Porcentaje 2 4 9" xfId="1598" xr:uid="{00000000-0005-0000-0000-00001C940000}"/>
    <cellStyle name="Porcentaje 2 4 9 2" xfId="9294" xr:uid="{00000000-0005-0000-0000-00001D940000}"/>
    <cellStyle name="Porcentaje 2 4 9 3" xfId="11762" xr:uid="{00000000-0005-0000-0000-00001E940000}"/>
    <cellStyle name="Porcentaje 2 4 9 4" xfId="5776" xr:uid="{00000000-0005-0000-0000-00001F940000}"/>
    <cellStyle name="Porcentaje 2 5" xfId="4666" xr:uid="{00000000-0005-0000-0000-000020940000}"/>
    <cellStyle name="Porcentaje 2 5 2" xfId="25011" xr:uid="{00000000-0005-0000-0000-000021940000}"/>
    <cellStyle name="Porcentaje 2 6" xfId="23258" xr:uid="{00000000-0005-0000-0000-000022940000}"/>
    <cellStyle name="Porcentaje 20" xfId="11965" xr:uid="{00000000-0005-0000-0000-000023940000}"/>
    <cellStyle name="Porcentaje 20 2" xfId="25157" xr:uid="{00000000-0005-0000-0000-000024940000}"/>
    <cellStyle name="Porcentaje 21" xfId="11971" xr:uid="{00000000-0005-0000-0000-000025940000}"/>
    <cellStyle name="Porcentaje 21 2" xfId="25163" xr:uid="{00000000-0005-0000-0000-000026940000}"/>
    <cellStyle name="Porcentaje 22" xfId="12053" xr:uid="{00000000-0005-0000-0000-000027940000}"/>
    <cellStyle name="Porcentaje 22 2" xfId="25245" xr:uid="{00000000-0005-0000-0000-000028940000}"/>
    <cellStyle name="Porcentaje 23" xfId="12381" xr:uid="{00000000-0005-0000-0000-000029940000}"/>
    <cellStyle name="Porcentaje 23 2" xfId="25573" xr:uid="{00000000-0005-0000-0000-00002A940000}"/>
    <cellStyle name="Porcentaje 24" xfId="12402" xr:uid="{00000000-0005-0000-0000-00002B940000}"/>
    <cellStyle name="Porcentaje 24 2" xfId="25594" xr:uid="{00000000-0005-0000-0000-00002C940000}"/>
    <cellStyle name="Porcentaje 25" xfId="12416" xr:uid="{00000000-0005-0000-0000-00002D940000}"/>
    <cellStyle name="Porcentaje 25 2" xfId="25608" xr:uid="{00000000-0005-0000-0000-00002E940000}"/>
    <cellStyle name="Porcentaje 26" xfId="12420" xr:uid="{00000000-0005-0000-0000-00002F940000}"/>
    <cellStyle name="Porcentaje 26 2" xfId="25612" xr:uid="{00000000-0005-0000-0000-000030940000}"/>
    <cellStyle name="Porcentaje 27" xfId="57" xr:uid="{00000000-0005-0000-0000-000031940000}"/>
    <cellStyle name="Porcentaje 27 2" xfId="24762" xr:uid="{00000000-0005-0000-0000-000032940000}"/>
    <cellStyle name="Porcentaje 28" xfId="16903" xr:uid="{00000000-0005-0000-0000-000033940000}"/>
    <cellStyle name="Porcentaje 28 2" xfId="30094" xr:uid="{00000000-0005-0000-0000-000034940000}"/>
    <cellStyle name="Porcentaje 29" xfId="22769" xr:uid="{00000000-0005-0000-0000-000035940000}"/>
    <cellStyle name="Porcentaje 29 2" xfId="35957" xr:uid="{00000000-0005-0000-0000-000036940000}"/>
    <cellStyle name="Porcentaje 3" xfId="60" xr:uid="{00000000-0005-0000-0000-000037940000}"/>
    <cellStyle name="Porcentaje 3 2" xfId="61" xr:uid="{00000000-0005-0000-0000-000038940000}"/>
    <cellStyle name="Porcentaje 3 2 2" xfId="367" xr:uid="{00000000-0005-0000-0000-000039940000}"/>
    <cellStyle name="Porcentaje 3 2 2 2" xfId="4674" xr:uid="{00000000-0005-0000-0000-00003A940000}"/>
    <cellStyle name="Porcentaje 3 2 2 2 2" xfId="25017" xr:uid="{00000000-0005-0000-0000-00003B940000}"/>
    <cellStyle name="Porcentaje 3 2 2 3" xfId="24861" xr:uid="{00000000-0005-0000-0000-00003C940000}"/>
    <cellStyle name="Porcentaje 3 2 3" xfId="4673" xr:uid="{00000000-0005-0000-0000-00003D940000}"/>
    <cellStyle name="Porcentaje 3 2 3 2" xfId="25016" xr:uid="{00000000-0005-0000-0000-00003E940000}"/>
    <cellStyle name="Porcentaje 3 2 4" xfId="24765" xr:uid="{00000000-0005-0000-0000-00003F940000}"/>
    <cellStyle name="Porcentaje 3 3" xfId="62" xr:uid="{00000000-0005-0000-0000-000040940000}"/>
    <cellStyle name="Porcentaje 3 3 2" xfId="368" xr:uid="{00000000-0005-0000-0000-000041940000}"/>
    <cellStyle name="Porcentaje 3 3 2 2" xfId="4676" xr:uid="{00000000-0005-0000-0000-000042940000}"/>
    <cellStyle name="Porcentaje 3 3 2 2 2" xfId="25019" xr:uid="{00000000-0005-0000-0000-000043940000}"/>
    <cellStyle name="Porcentaje 3 3 2 3" xfId="24862" xr:uid="{00000000-0005-0000-0000-000044940000}"/>
    <cellStyle name="Porcentaje 3 3 3" xfId="4675" xr:uid="{00000000-0005-0000-0000-000045940000}"/>
    <cellStyle name="Porcentaje 3 3 3 2" xfId="25018" xr:uid="{00000000-0005-0000-0000-000046940000}"/>
    <cellStyle name="Porcentaje 3 3 4" xfId="24766" xr:uid="{00000000-0005-0000-0000-000047940000}"/>
    <cellStyle name="Porcentaje 3 4" xfId="369" xr:uid="{00000000-0005-0000-0000-000048940000}"/>
    <cellStyle name="Porcentaje 3 4 2" xfId="4677" xr:uid="{00000000-0005-0000-0000-000049940000}"/>
    <cellStyle name="Porcentaje 3 4 2 2" xfId="25020" xr:uid="{00000000-0005-0000-0000-00004A940000}"/>
    <cellStyle name="Porcentaje 3 4 3" xfId="24863" xr:uid="{00000000-0005-0000-0000-00004B940000}"/>
    <cellStyle name="Porcentaje 3 5" xfId="4672" xr:uid="{00000000-0005-0000-0000-00004C940000}"/>
    <cellStyle name="Porcentaje 3 5 2" xfId="25015" xr:uid="{00000000-0005-0000-0000-00004D940000}"/>
    <cellStyle name="Porcentaje 3 6" xfId="24764" xr:uid="{00000000-0005-0000-0000-00004E940000}"/>
    <cellStyle name="Porcentaje 30" xfId="22775" xr:uid="{00000000-0005-0000-0000-00004F940000}"/>
    <cellStyle name="Porcentaje 30 2" xfId="35963" xr:uid="{00000000-0005-0000-0000-000050940000}"/>
    <cellStyle name="Porcentaje 31" xfId="21245" xr:uid="{00000000-0005-0000-0000-000051940000}"/>
    <cellStyle name="Porcentaje 31 2" xfId="34433" xr:uid="{00000000-0005-0000-0000-000052940000}"/>
    <cellStyle name="Porcentaje 32" xfId="23240" xr:uid="{00000000-0005-0000-0000-000053940000}"/>
    <cellStyle name="Porcentaje 33" xfId="23268" xr:uid="{00000000-0005-0000-0000-000054940000}"/>
    <cellStyle name="Porcentaje 33 2" xfId="36448" xr:uid="{00000000-0005-0000-0000-000055940000}"/>
    <cellStyle name="Porcentaje 34" xfId="23507" xr:uid="{00000000-0005-0000-0000-000056940000}"/>
    <cellStyle name="Porcentaje 34 2" xfId="36686" xr:uid="{00000000-0005-0000-0000-000057940000}"/>
    <cellStyle name="Porcentaje 35" xfId="23524" xr:uid="{00000000-0005-0000-0000-000058940000}"/>
    <cellStyle name="Porcentaje 35 2" xfId="36703" xr:uid="{00000000-0005-0000-0000-000059940000}"/>
    <cellStyle name="Porcentaje 36" xfId="23762" xr:uid="{00000000-0005-0000-0000-00005A940000}"/>
    <cellStyle name="Porcentaje 36 2" xfId="36941" xr:uid="{00000000-0005-0000-0000-00005B940000}"/>
    <cellStyle name="Porcentaje 37" xfId="24449" xr:uid="{00000000-0005-0000-0000-00005C940000}"/>
    <cellStyle name="Porcentaje 37 2" xfId="37627" xr:uid="{00000000-0005-0000-0000-00005D940000}"/>
    <cellStyle name="Porcentaje 4" xfId="63" xr:uid="{00000000-0005-0000-0000-00005E940000}"/>
    <cellStyle name="Porcentaje 4 2" xfId="64" xr:uid="{00000000-0005-0000-0000-00005F940000}"/>
    <cellStyle name="Porcentaje 4 2 2" xfId="370" xr:uid="{00000000-0005-0000-0000-000060940000}"/>
    <cellStyle name="Porcentaje 4 2 2 2" xfId="4680" xr:uid="{00000000-0005-0000-0000-000061940000}"/>
    <cellStyle name="Porcentaje 4 2 2 2 2" xfId="25023" xr:uid="{00000000-0005-0000-0000-000062940000}"/>
    <cellStyle name="Porcentaje 4 2 2 3" xfId="24864" xr:uid="{00000000-0005-0000-0000-000063940000}"/>
    <cellStyle name="Porcentaje 4 2 3" xfId="4679" xr:uid="{00000000-0005-0000-0000-000064940000}"/>
    <cellStyle name="Porcentaje 4 2 3 2" xfId="25022" xr:uid="{00000000-0005-0000-0000-000065940000}"/>
    <cellStyle name="Porcentaje 4 2 4" xfId="24768" xr:uid="{00000000-0005-0000-0000-000066940000}"/>
    <cellStyle name="Porcentaje 4 3" xfId="65" xr:uid="{00000000-0005-0000-0000-000067940000}"/>
    <cellStyle name="Porcentaje 4 3 2" xfId="371" xr:uid="{00000000-0005-0000-0000-000068940000}"/>
    <cellStyle name="Porcentaje 4 3 2 2" xfId="4682" xr:uid="{00000000-0005-0000-0000-000069940000}"/>
    <cellStyle name="Porcentaje 4 3 2 2 2" xfId="25025" xr:uid="{00000000-0005-0000-0000-00006A940000}"/>
    <cellStyle name="Porcentaje 4 3 2 3" xfId="24865" xr:uid="{00000000-0005-0000-0000-00006B940000}"/>
    <cellStyle name="Porcentaje 4 3 3" xfId="4681" xr:uid="{00000000-0005-0000-0000-00006C940000}"/>
    <cellStyle name="Porcentaje 4 3 3 2" xfId="25024" xr:uid="{00000000-0005-0000-0000-00006D940000}"/>
    <cellStyle name="Porcentaje 4 3 4" xfId="24769" xr:uid="{00000000-0005-0000-0000-00006E940000}"/>
    <cellStyle name="Porcentaje 4 4" xfId="372" xr:uid="{00000000-0005-0000-0000-00006F940000}"/>
    <cellStyle name="Porcentaje 4 4 2" xfId="4683" xr:uid="{00000000-0005-0000-0000-000070940000}"/>
    <cellStyle name="Porcentaje 4 4 2 2" xfId="25026" xr:uid="{00000000-0005-0000-0000-000071940000}"/>
    <cellStyle name="Porcentaje 4 4 3" xfId="24866" xr:uid="{00000000-0005-0000-0000-000072940000}"/>
    <cellStyle name="Porcentaje 4 5" xfId="4678" xr:uid="{00000000-0005-0000-0000-000073940000}"/>
    <cellStyle name="Porcentaje 4 5 2" xfId="25021" xr:uid="{00000000-0005-0000-0000-000074940000}"/>
    <cellStyle name="Porcentaje 4 6" xfId="24767" xr:uid="{00000000-0005-0000-0000-000075940000}"/>
    <cellStyle name="Porcentaje 5" xfId="66" xr:uid="{00000000-0005-0000-0000-000076940000}"/>
    <cellStyle name="Porcentaje 5 2" xfId="67" xr:uid="{00000000-0005-0000-0000-000077940000}"/>
    <cellStyle name="Porcentaje 5 2 2" xfId="373" xr:uid="{00000000-0005-0000-0000-000078940000}"/>
    <cellStyle name="Porcentaje 5 2 2 2" xfId="4686" xr:uid="{00000000-0005-0000-0000-000079940000}"/>
    <cellStyle name="Porcentaje 5 2 2 2 2" xfId="25029" xr:uid="{00000000-0005-0000-0000-00007A940000}"/>
    <cellStyle name="Porcentaje 5 2 2 3" xfId="24867" xr:uid="{00000000-0005-0000-0000-00007B940000}"/>
    <cellStyle name="Porcentaje 5 2 3" xfId="4685" xr:uid="{00000000-0005-0000-0000-00007C940000}"/>
    <cellStyle name="Porcentaje 5 2 3 2" xfId="25028" xr:uid="{00000000-0005-0000-0000-00007D940000}"/>
    <cellStyle name="Porcentaje 5 2 4" xfId="24771" xr:uid="{00000000-0005-0000-0000-00007E940000}"/>
    <cellStyle name="Porcentaje 5 3" xfId="68" xr:uid="{00000000-0005-0000-0000-00007F940000}"/>
    <cellStyle name="Porcentaje 5 3 2" xfId="374" xr:uid="{00000000-0005-0000-0000-000080940000}"/>
    <cellStyle name="Porcentaje 5 3 2 2" xfId="4688" xr:uid="{00000000-0005-0000-0000-000081940000}"/>
    <cellStyle name="Porcentaje 5 3 2 2 2" xfId="25031" xr:uid="{00000000-0005-0000-0000-000082940000}"/>
    <cellStyle name="Porcentaje 5 3 2 3" xfId="24868" xr:uid="{00000000-0005-0000-0000-000083940000}"/>
    <cellStyle name="Porcentaje 5 3 3" xfId="4687" xr:uid="{00000000-0005-0000-0000-000084940000}"/>
    <cellStyle name="Porcentaje 5 3 3 2" xfId="25030" xr:uid="{00000000-0005-0000-0000-000085940000}"/>
    <cellStyle name="Porcentaje 5 3 4" xfId="24772" xr:uid="{00000000-0005-0000-0000-000086940000}"/>
    <cellStyle name="Porcentaje 5 4" xfId="375" xr:uid="{00000000-0005-0000-0000-000087940000}"/>
    <cellStyle name="Porcentaje 5 4 2" xfId="4689" xr:uid="{00000000-0005-0000-0000-000088940000}"/>
    <cellStyle name="Porcentaje 5 4 2 2" xfId="25032" xr:uid="{00000000-0005-0000-0000-000089940000}"/>
    <cellStyle name="Porcentaje 5 4 3" xfId="24869" xr:uid="{00000000-0005-0000-0000-00008A940000}"/>
    <cellStyle name="Porcentaje 5 5" xfId="4684" xr:uid="{00000000-0005-0000-0000-00008B940000}"/>
    <cellStyle name="Porcentaje 5 5 2" xfId="25027" xr:uid="{00000000-0005-0000-0000-00008C940000}"/>
    <cellStyle name="Porcentaje 5 6" xfId="24770" xr:uid="{00000000-0005-0000-0000-00008D940000}"/>
    <cellStyle name="Porcentaje 6" xfId="69" xr:uid="{00000000-0005-0000-0000-00008E940000}"/>
    <cellStyle name="Porcentaje 6 2" xfId="70" xr:uid="{00000000-0005-0000-0000-00008F940000}"/>
    <cellStyle name="Porcentaje 6 2 2" xfId="376" xr:uid="{00000000-0005-0000-0000-000090940000}"/>
    <cellStyle name="Porcentaje 6 2 2 2" xfId="4692" xr:uid="{00000000-0005-0000-0000-000091940000}"/>
    <cellStyle name="Porcentaje 6 2 2 2 2" xfId="25035" xr:uid="{00000000-0005-0000-0000-000092940000}"/>
    <cellStyle name="Porcentaje 6 2 2 3" xfId="24870" xr:uid="{00000000-0005-0000-0000-000093940000}"/>
    <cellStyle name="Porcentaje 6 2 3" xfId="4691" xr:uid="{00000000-0005-0000-0000-000094940000}"/>
    <cellStyle name="Porcentaje 6 2 3 2" xfId="25034" xr:uid="{00000000-0005-0000-0000-000095940000}"/>
    <cellStyle name="Porcentaje 6 2 4" xfId="24774" xr:uid="{00000000-0005-0000-0000-000096940000}"/>
    <cellStyle name="Porcentaje 6 3" xfId="71" xr:uid="{00000000-0005-0000-0000-000097940000}"/>
    <cellStyle name="Porcentaje 6 3 2" xfId="377" xr:uid="{00000000-0005-0000-0000-000098940000}"/>
    <cellStyle name="Porcentaje 6 3 2 2" xfId="4694" xr:uid="{00000000-0005-0000-0000-000099940000}"/>
    <cellStyle name="Porcentaje 6 3 2 2 2" xfId="25037" xr:uid="{00000000-0005-0000-0000-00009A940000}"/>
    <cellStyle name="Porcentaje 6 3 2 3" xfId="24871" xr:uid="{00000000-0005-0000-0000-00009B940000}"/>
    <cellStyle name="Porcentaje 6 3 3" xfId="4693" xr:uid="{00000000-0005-0000-0000-00009C940000}"/>
    <cellStyle name="Porcentaje 6 3 3 2" xfId="25036" xr:uid="{00000000-0005-0000-0000-00009D940000}"/>
    <cellStyle name="Porcentaje 6 3 4" xfId="24775" xr:uid="{00000000-0005-0000-0000-00009E940000}"/>
    <cellStyle name="Porcentaje 6 4" xfId="378" xr:uid="{00000000-0005-0000-0000-00009F940000}"/>
    <cellStyle name="Porcentaje 6 4 2" xfId="4695" xr:uid="{00000000-0005-0000-0000-0000A0940000}"/>
    <cellStyle name="Porcentaje 6 4 2 2" xfId="25038" xr:uid="{00000000-0005-0000-0000-0000A1940000}"/>
    <cellStyle name="Porcentaje 6 4 3" xfId="24872" xr:uid="{00000000-0005-0000-0000-0000A2940000}"/>
    <cellStyle name="Porcentaje 6 5" xfId="4690" xr:uid="{00000000-0005-0000-0000-0000A3940000}"/>
    <cellStyle name="Porcentaje 6 5 2" xfId="25033" xr:uid="{00000000-0005-0000-0000-0000A4940000}"/>
    <cellStyle name="Porcentaje 6 6" xfId="24773" xr:uid="{00000000-0005-0000-0000-0000A5940000}"/>
    <cellStyle name="Porcentaje 7" xfId="74" xr:uid="{00000000-0005-0000-0000-0000A6940000}"/>
    <cellStyle name="Porcentaje 7 2" xfId="86" xr:uid="{00000000-0005-0000-0000-0000A7940000}"/>
    <cellStyle name="Porcentaje 7 2 2" xfId="4697" xr:uid="{00000000-0005-0000-0000-0000A8940000}"/>
    <cellStyle name="Porcentaje 7 2 2 2" xfId="25040" xr:uid="{00000000-0005-0000-0000-0000A9940000}"/>
    <cellStyle name="Porcentaje 7 2 3" xfId="24783" xr:uid="{00000000-0005-0000-0000-0000AA940000}"/>
    <cellStyle name="Porcentaje 7 3" xfId="4696" xr:uid="{00000000-0005-0000-0000-0000AB940000}"/>
    <cellStyle name="Porcentaje 7 3 2" xfId="25039" xr:uid="{00000000-0005-0000-0000-0000AC940000}"/>
    <cellStyle name="Porcentaje 7 4" xfId="24776" xr:uid="{00000000-0005-0000-0000-0000AD940000}"/>
    <cellStyle name="Porcentaje 8" xfId="77" xr:uid="{00000000-0005-0000-0000-0000AE940000}"/>
    <cellStyle name="Porcentaje 8 2" xfId="105" xr:uid="{00000000-0005-0000-0000-0000AF940000}"/>
    <cellStyle name="Porcentaje 8 2 2" xfId="4699" xr:uid="{00000000-0005-0000-0000-0000B0940000}"/>
    <cellStyle name="Porcentaje 8 2 2 2" xfId="25042" xr:uid="{00000000-0005-0000-0000-0000B1940000}"/>
    <cellStyle name="Porcentaje 8 2 3" xfId="24793" xr:uid="{00000000-0005-0000-0000-0000B2940000}"/>
    <cellStyle name="Porcentaje 8 3" xfId="4698" xr:uid="{00000000-0005-0000-0000-0000B3940000}"/>
    <cellStyle name="Porcentaje 8 3 2" xfId="25041" xr:uid="{00000000-0005-0000-0000-0000B4940000}"/>
    <cellStyle name="Porcentaje 8 4" xfId="24779" xr:uid="{00000000-0005-0000-0000-0000B5940000}"/>
    <cellStyle name="Porcentaje 9" xfId="88" xr:uid="{00000000-0005-0000-0000-0000B6940000}"/>
    <cellStyle name="Porcentaje 9 2" xfId="106" xr:uid="{00000000-0005-0000-0000-0000B7940000}"/>
    <cellStyle name="Porcentaje 9 2 2" xfId="4701" xr:uid="{00000000-0005-0000-0000-0000B8940000}"/>
    <cellStyle name="Porcentaje 9 2 2 2" xfId="25044" xr:uid="{00000000-0005-0000-0000-0000B9940000}"/>
    <cellStyle name="Porcentaje 9 2 3" xfId="24794" xr:uid="{00000000-0005-0000-0000-0000BA940000}"/>
    <cellStyle name="Porcentaje 9 3" xfId="4700" xr:uid="{00000000-0005-0000-0000-0000BB940000}"/>
    <cellStyle name="Porcentaje 9 3 2" xfId="25043" xr:uid="{00000000-0005-0000-0000-0000BC940000}"/>
    <cellStyle name="Porcentaje 9 4" xfId="24785" xr:uid="{00000000-0005-0000-0000-0000BD940000}"/>
  </cellStyles>
  <dxfs count="11">
    <dxf>
      <fill>
        <patternFill>
          <bgColor rgb="FF00B050"/>
        </patternFill>
      </fill>
    </dxf>
    <dxf>
      <font>
        <color rgb="FFFF0000"/>
      </font>
      <fill>
        <patternFill patternType="solid">
          <fgColor indexed="64"/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0" tint="-0.4999847407452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rgb="FF9C0006"/>
      </font>
      <fill>
        <patternFill patternType="solid">
          <fgColor indexed="64"/>
          <bgColor rgb="FFFFFF00"/>
        </patternFill>
      </fill>
    </dxf>
    <dxf>
      <font>
        <condense val="0"/>
        <extend val="0"/>
        <color auto="1"/>
      </font>
      <fill>
        <patternFill>
          <bgColor theme="3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1"/>
      </font>
      <fill>
        <patternFill patternType="solid">
          <fgColor indexed="64"/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color theme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rgb="FFFFF3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0C0C0"/>
      <color rgb="FF00FF00"/>
      <color rgb="FFFFFF99"/>
      <color rgb="FF00FFFF"/>
      <color rgb="FFFF99CC"/>
      <color rgb="FFCCFFFF"/>
      <color rgb="FF99CCFF"/>
      <color rgb="FFCCFFCC"/>
      <color rgb="FFFFCC00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8"/>
  <sheetViews>
    <sheetView topLeftCell="A4" workbookViewId="0">
      <selection activeCell="C1" sqref="C1:XFD1048576"/>
    </sheetView>
  </sheetViews>
  <sheetFormatPr baseColWidth="10" defaultColWidth="0" defaultRowHeight="13" zeroHeight="1"/>
  <cols>
    <col min="1" max="1" width="29.6640625" customWidth="1"/>
    <col min="2" max="2" width="10.83203125" customWidth="1"/>
    <col min="3" max="3" width="7.5" customWidth="1"/>
    <col min="4" max="4" width="10.83203125" hidden="1" customWidth="1"/>
    <col min="5" max="16384" width="10.83203125" hidden="1"/>
  </cols>
  <sheetData>
    <row r="1" spans="1:6" ht="46" thickBot="1">
      <c r="A1" s="68" t="s">
        <v>72</v>
      </c>
      <c r="B1" s="69" t="s">
        <v>91</v>
      </c>
      <c r="C1" s="70" t="s">
        <v>73</v>
      </c>
      <c r="D1" s="22" t="s">
        <v>110</v>
      </c>
    </row>
    <row r="2" spans="1:6" ht="15" thickBot="1">
      <c r="A2" s="138" t="s">
        <v>74</v>
      </c>
      <c r="B2" s="139" t="s">
        <v>92</v>
      </c>
      <c r="C2" s="139" t="s">
        <v>75</v>
      </c>
      <c r="D2" s="24" t="s">
        <v>107</v>
      </c>
    </row>
    <row r="3" spans="1:6" ht="15" thickBot="1">
      <c r="A3" s="73" t="s">
        <v>76</v>
      </c>
      <c r="B3" s="74" t="s">
        <v>93</v>
      </c>
      <c r="C3" s="74" t="s">
        <v>75</v>
      </c>
      <c r="D3" s="25" t="s">
        <v>71</v>
      </c>
    </row>
    <row r="4" spans="1:6" ht="15" thickBot="1">
      <c r="A4" s="73" t="s">
        <v>77</v>
      </c>
      <c r="B4" s="74" t="s">
        <v>94</v>
      </c>
      <c r="C4" s="74" t="s">
        <v>75</v>
      </c>
      <c r="D4" s="25" t="s">
        <v>71</v>
      </c>
    </row>
    <row r="5" spans="1:6" ht="15" thickBot="1">
      <c r="A5" s="73" t="s">
        <v>78</v>
      </c>
      <c r="B5" s="74" t="s">
        <v>95</v>
      </c>
      <c r="C5" s="74" t="s">
        <v>75</v>
      </c>
      <c r="D5" s="25" t="s">
        <v>71</v>
      </c>
    </row>
    <row r="6" spans="1:6" ht="15" thickBot="1">
      <c r="A6" s="75" t="s">
        <v>79</v>
      </c>
      <c r="B6" s="76" t="s">
        <v>96</v>
      </c>
      <c r="C6" s="76" t="s">
        <v>75</v>
      </c>
      <c r="D6" s="26" t="s">
        <v>109</v>
      </c>
    </row>
    <row r="7" spans="1:6" ht="15" thickBot="1">
      <c r="A7" s="75" t="s">
        <v>80</v>
      </c>
      <c r="B7" s="76" t="s">
        <v>97</v>
      </c>
      <c r="C7" s="76" t="s">
        <v>75</v>
      </c>
      <c r="D7" s="26" t="s">
        <v>108</v>
      </c>
    </row>
    <row r="8" spans="1:6" ht="15" thickBot="1">
      <c r="A8" s="75" t="s">
        <v>81</v>
      </c>
      <c r="B8" s="76" t="s">
        <v>98</v>
      </c>
      <c r="C8" s="76" t="s">
        <v>75</v>
      </c>
      <c r="D8" s="26" t="s">
        <v>112</v>
      </c>
      <c r="E8" s="21"/>
      <c r="F8" s="23"/>
    </row>
    <row r="9" spans="1:6" ht="29" thickBot="1">
      <c r="A9" s="75" t="s">
        <v>116</v>
      </c>
      <c r="B9" s="76" t="s">
        <v>115</v>
      </c>
      <c r="C9" s="76" t="s">
        <v>75</v>
      </c>
      <c r="D9" s="26" t="s">
        <v>111</v>
      </c>
      <c r="E9" s="21"/>
    </row>
    <row r="10" spans="1:6" ht="15" thickBot="1">
      <c r="A10" s="77" t="s">
        <v>82</v>
      </c>
      <c r="B10" s="78" t="s">
        <v>99</v>
      </c>
      <c r="C10" s="78" t="s">
        <v>75</v>
      </c>
      <c r="D10" s="27" t="s">
        <v>112</v>
      </c>
    </row>
    <row r="11" spans="1:6" ht="15" thickBot="1">
      <c r="A11" s="77" t="s">
        <v>83</v>
      </c>
      <c r="B11" s="78" t="s">
        <v>100</v>
      </c>
      <c r="C11" s="78" t="s">
        <v>75</v>
      </c>
      <c r="D11" s="27" t="s">
        <v>71</v>
      </c>
    </row>
    <row r="12" spans="1:6" ht="15" thickBot="1">
      <c r="A12" s="77" t="s">
        <v>84</v>
      </c>
      <c r="B12" s="78" t="s">
        <v>101</v>
      </c>
      <c r="C12" s="78" t="s">
        <v>75</v>
      </c>
      <c r="D12" s="27" t="s">
        <v>71</v>
      </c>
    </row>
    <row r="13" spans="1:6" ht="15" thickBot="1">
      <c r="A13" s="77" t="s">
        <v>85</v>
      </c>
      <c r="B13" s="78" t="s">
        <v>102</v>
      </c>
      <c r="C13" s="78" t="s">
        <v>75</v>
      </c>
      <c r="D13" s="27" t="s">
        <v>71</v>
      </c>
    </row>
    <row r="14" spans="1:6" ht="15" thickBot="1">
      <c r="A14" s="77" t="s">
        <v>86</v>
      </c>
      <c r="B14" s="78" t="s">
        <v>103</v>
      </c>
      <c r="C14" s="78" t="s">
        <v>75</v>
      </c>
      <c r="D14" s="27" t="s">
        <v>71</v>
      </c>
    </row>
    <row r="15" spans="1:6" ht="15" thickBot="1">
      <c r="A15" s="71" t="s">
        <v>87</v>
      </c>
      <c r="B15" s="72" t="s">
        <v>104</v>
      </c>
      <c r="C15" s="72" t="s">
        <v>75</v>
      </c>
      <c r="D15" s="24" t="s">
        <v>113</v>
      </c>
    </row>
    <row r="16" spans="1:6" ht="15" thickBot="1">
      <c r="A16" s="140" t="s">
        <v>88</v>
      </c>
      <c r="B16" s="141" t="s">
        <v>105</v>
      </c>
      <c r="C16" s="141" t="s">
        <v>75</v>
      </c>
      <c r="D16" s="24"/>
    </row>
    <row r="17" spans="1:4" ht="15" thickBot="1">
      <c r="A17" s="79" t="s">
        <v>106</v>
      </c>
      <c r="B17" s="80" t="s">
        <v>90</v>
      </c>
      <c r="C17" s="80" t="s">
        <v>75</v>
      </c>
      <c r="D17" s="28"/>
    </row>
    <row r="18" spans="1:4" ht="15" thickBot="1">
      <c r="A18" s="81" t="s">
        <v>117</v>
      </c>
      <c r="B18" s="82">
        <v>1</v>
      </c>
      <c r="C18" s="83" t="s">
        <v>75</v>
      </c>
      <c r="D18" s="29">
        <v>1</v>
      </c>
    </row>
    <row r="19" spans="1:4" ht="15" thickBot="1">
      <c r="A19" s="81" t="s">
        <v>118</v>
      </c>
      <c r="B19" s="83" t="s">
        <v>89</v>
      </c>
      <c r="C19" s="83" t="s">
        <v>75</v>
      </c>
      <c r="D19" s="30" t="s">
        <v>89</v>
      </c>
    </row>
    <row r="20" spans="1:4" ht="15" thickBot="1">
      <c r="A20" s="84" t="s">
        <v>119</v>
      </c>
      <c r="B20" s="85" t="s">
        <v>120</v>
      </c>
      <c r="C20" s="86" t="s">
        <v>75</v>
      </c>
      <c r="D20" s="31" t="s">
        <v>120</v>
      </c>
    </row>
    <row r="21" spans="1:4" ht="14" thickBot="1">
      <c r="A21" s="87"/>
      <c r="B21" s="87"/>
      <c r="C21" s="87"/>
    </row>
    <row r="22" spans="1:4" ht="33" thickBot="1">
      <c r="A22" s="68" t="s">
        <v>123</v>
      </c>
      <c r="B22" s="88" t="s">
        <v>122</v>
      </c>
      <c r="C22" s="87"/>
    </row>
    <row r="23" spans="1:4" ht="15" thickBot="1">
      <c r="A23" s="77" t="s">
        <v>84</v>
      </c>
      <c r="B23" s="93"/>
      <c r="C23" s="94">
        <f>+IF(B23="FJ",0,B23)</f>
        <v>0</v>
      </c>
    </row>
    <row r="24" spans="1:4" ht="15" thickBot="1">
      <c r="A24" s="89" t="s">
        <v>85</v>
      </c>
      <c r="B24" s="93"/>
      <c r="C24" s="94">
        <f>+IF(B24="FJ",0,B24)</f>
        <v>0</v>
      </c>
    </row>
    <row r="25" spans="1:4" ht="15" thickBot="1">
      <c r="A25" s="89" t="s">
        <v>86</v>
      </c>
      <c r="B25" s="93"/>
      <c r="C25" s="94">
        <f>+IF(B25="FJ",0,B25)</f>
        <v>0</v>
      </c>
    </row>
    <row r="26" spans="1:4" ht="15" thickBot="1">
      <c r="A26" s="71" t="s">
        <v>88</v>
      </c>
      <c r="B26" s="95"/>
      <c r="C26" s="94">
        <f>+IF(B26="FJ",0,IF(B26="50% SD",9,B26))</f>
        <v>0</v>
      </c>
    </row>
    <row r="27" spans="1:4" ht="15" thickBot="1">
      <c r="A27" s="71" t="s">
        <v>161</v>
      </c>
      <c r="B27" s="93"/>
      <c r="C27" s="94">
        <f>+IF(B27="FJ",0,B27)</f>
        <v>0</v>
      </c>
    </row>
    <row r="28" spans="1:4">
      <c r="A28" s="90"/>
      <c r="B28" s="90"/>
      <c r="C28" s="90"/>
    </row>
  </sheetData>
  <sheetProtection algorithmName="SHA-512" hashValue="3dZ/YcY6rs4meUC50UlIqDqlPvwaSF9SBYrlmnFvoj6pvM2VKUp2EwT9LTbNu2Uk76uiOSVvD+AIYjNl4pUxgA==" saltValue="AvAt1yYFMfYLRi1aVmsQNQ==" spinCount="100000" sheet="1"/>
  <phoneticPr fontId="31" type="noConversion"/>
  <dataValidations count="3">
    <dataValidation type="list" allowBlank="1" showInputMessage="1" showErrorMessage="1" sqref="B23:B25" xr:uid="{00000000-0002-0000-0000-000000000000}">
      <formula1>"FJ,1"</formula1>
    </dataValidation>
    <dataValidation type="list" allowBlank="1" showInputMessage="1" showErrorMessage="1" sqref="B26" xr:uid="{00000000-0002-0000-0000-000001000000}">
      <formula1>"FJ,25%,50%,60%,100%,50% SD"</formula1>
    </dataValidation>
    <dataValidation type="list" allowBlank="1" showInputMessage="1" showErrorMessage="1" sqref="B27" xr:uid="{00000000-0002-0000-0000-000003000000}">
      <formula1>"2,3"</formula1>
    </dataValidation>
  </dataValidations>
  <pageMargins left="0.75" right="0.75" top="1" bottom="1" header="0.5" footer="0.5"/>
  <pageSetup orientation="portrait" horizontalDpi="4294967292" verticalDpi="429496729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BAC1B-EE1C-CF43-8AC9-E66E19D87B63}">
  <dimension ref="A1:O502"/>
  <sheetViews>
    <sheetView workbookViewId="0">
      <selection activeCell="F30" sqref="F30"/>
    </sheetView>
  </sheetViews>
  <sheetFormatPr baseColWidth="10" defaultColWidth="0" defaultRowHeight="13" zeroHeight="1"/>
  <cols>
    <col min="1" max="15" width="10.83203125" customWidth="1"/>
    <col min="16" max="16384" width="10.83203125" hidden="1"/>
  </cols>
  <sheetData>
    <row r="1" spans="1:15">
      <c r="A1" s="92" t="s">
        <v>63</v>
      </c>
      <c r="B1" s="92" t="s">
        <v>55</v>
      </c>
      <c r="C1" s="92" t="s">
        <v>11</v>
      </c>
      <c r="D1" s="92" t="s">
        <v>64</v>
      </c>
      <c r="E1" s="92" t="s">
        <v>65</v>
      </c>
      <c r="F1" s="92" t="s">
        <v>66</v>
      </c>
      <c r="G1" s="92" t="s">
        <v>1</v>
      </c>
      <c r="H1" s="92" t="s">
        <v>20</v>
      </c>
      <c r="I1" s="92" t="s">
        <v>67</v>
      </c>
      <c r="J1" s="92" t="s">
        <v>53</v>
      </c>
      <c r="K1" s="92" t="s">
        <v>68</v>
      </c>
      <c r="L1" s="92" t="s">
        <v>36</v>
      </c>
      <c r="M1" s="92" t="s">
        <v>69</v>
      </c>
      <c r="N1" s="92" t="s">
        <v>38</v>
      </c>
      <c r="O1" s="92" t="s">
        <v>70</v>
      </c>
    </row>
    <row r="2" spans="1:15">
      <c r="A2" s="100"/>
      <c r="B2" s="11"/>
      <c r="C2" s="11"/>
      <c r="D2" s="11"/>
      <c r="E2" s="91"/>
      <c r="F2" s="11"/>
      <c r="G2" s="100"/>
      <c r="H2" s="11"/>
      <c r="I2" s="11"/>
      <c r="J2" s="11"/>
      <c r="K2" s="11"/>
      <c r="L2" s="11"/>
      <c r="M2" s="11"/>
      <c r="N2" s="11"/>
      <c r="O2" s="11"/>
    </row>
    <row r="3" spans="1:15">
      <c r="A3" s="100"/>
      <c r="B3" s="11"/>
      <c r="C3" s="11"/>
      <c r="D3" s="11"/>
      <c r="E3" s="91"/>
      <c r="F3" s="91"/>
      <c r="G3" s="11"/>
      <c r="H3" s="11"/>
      <c r="I3" s="11"/>
      <c r="J3" s="11"/>
      <c r="K3" s="11"/>
      <c r="L3" s="11"/>
      <c r="M3" s="11"/>
      <c r="N3" s="11"/>
      <c r="O3" s="11"/>
    </row>
    <row r="4" spans="1:15">
      <c r="A4" s="11"/>
      <c r="B4" s="11"/>
      <c r="C4" s="11"/>
      <c r="D4" s="11"/>
      <c r="E4" s="9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15">
      <c r="A5" s="11"/>
      <c r="B5" s="11"/>
      <c r="C5" s="11"/>
      <c r="D5" s="11"/>
      <c r="E5" s="91"/>
      <c r="F5" s="11"/>
      <c r="G5" s="11"/>
      <c r="H5" s="11"/>
      <c r="I5" s="11"/>
      <c r="J5" s="11"/>
      <c r="K5" s="11"/>
      <c r="L5" s="11"/>
      <c r="M5" s="11"/>
      <c r="N5" s="11"/>
      <c r="O5" s="11"/>
    </row>
    <row r="6" spans="1:15">
      <c r="A6" s="11"/>
      <c r="B6" s="11"/>
      <c r="C6" s="11"/>
      <c r="D6" s="11"/>
      <c r="E6" s="91"/>
      <c r="F6" s="11"/>
      <c r="G6" s="11"/>
      <c r="H6" s="11"/>
      <c r="I6" s="11"/>
      <c r="J6" s="11"/>
      <c r="K6" s="11"/>
      <c r="L6" s="11"/>
      <c r="M6" s="11"/>
      <c r="N6" s="11"/>
      <c r="O6" s="11"/>
    </row>
    <row r="7" spans="1:15">
      <c r="A7" s="11"/>
      <c r="B7" s="11"/>
      <c r="C7" s="11"/>
      <c r="D7" s="11"/>
      <c r="E7" s="91"/>
      <c r="F7" s="11"/>
      <c r="G7" s="11"/>
      <c r="H7" s="11"/>
      <c r="I7" s="11"/>
      <c r="J7" s="11"/>
      <c r="K7" s="11"/>
      <c r="L7" s="11"/>
      <c r="M7" s="11"/>
      <c r="N7" s="11"/>
      <c r="O7" s="11"/>
    </row>
    <row r="8" spans="1:15">
      <c r="A8" s="11"/>
      <c r="B8" s="11"/>
      <c r="C8" s="11"/>
      <c r="D8" s="11"/>
      <c r="E8" s="91"/>
      <c r="F8" s="11"/>
      <c r="G8" s="11"/>
      <c r="H8" s="11"/>
      <c r="I8" s="11"/>
      <c r="J8" s="11"/>
      <c r="K8" s="11"/>
      <c r="L8" s="11"/>
      <c r="M8" s="11"/>
      <c r="N8" s="11"/>
      <c r="O8" s="11"/>
    </row>
    <row r="9" spans="1:15">
      <c r="A9" s="11"/>
      <c r="B9" s="11"/>
      <c r="C9" s="11"/>
      <c r="D9" s="11"/>
      <c r="E9" s="91"/>
      <c r="F9" s="11"/>
      <c r="G9" s="11"/>
      <c r="H9" s="11"/>
      <c r="I9" s="11"/>
      <c r="J9" s="11"/>
      <c r="K9" s="11"/>
      <c r="L9" s="11"/>
      <c r="M9" s="11"/>
      <c r="N9" s="11"/>
      <c r="O9" s="11"/>
    </row>
    <row r="10" spans="1:15">
      <c r="A10" s="11"/>
      <c r="B10" s="11"/>
      <c r="C10" s="11"/>
      <c r="D10" s="11"/>
      <c r="E10" s="91"/>
      <c r="F10" s="11"/>
      <c r="G10" s="11"/>
      <c r="H10" s="11"/>
      <c r="I10" s="11"/>
      <c r="J10" s="11"/>
      <c r="K10" s="11"/>
      <c r="L10" s="11"/>
      <c r="M10" s="11"/>
      <c r="N10" s="11"/>
      <c r="O10" s="11"/>
    </row>
    <row r="11" spans="1:15">
      <c r="A11" s="11"/>
      <c r="B11" s="11"/>
      <c r="C11" s="11"/>
      <c r="D11" s="11"/>
      <c r="E11" s="91"/>
      <c r="F11" s="11"/>
      <c r="G11" s="11"/>
      <c r="H11" s="11"/>
      <c r="I11" s="11"/>
      <c r="J11" s="11"/>
      <c r="K11" s="11"/>
      <c r="L11" s="11"/>
      <c r="M11" s="11"/>
      <c r="N11" s="11"/>
      <c r="O11" s="11"/>
    </row>
    <row r="12" spans="1:15">
      <c r="A12" s="11"/>
      <c r="B12" s="11"/>
      <c r="C12" s="11"/>
      <c r="D12" s="11"/>
      <c r="E12" s="91"/>
      <c r="F12" s="11"/>
      <c r="G12" s="11"/>
      <c r="H12" s="11"/>
      <c r="I12" s="11"/>
      <c r="J12" s="11"/>
      <c r="K12" s="11"/>
      <c r="L12" s="11"/>
      <c r="M12" s="11"/>
      <c r="N12" s="11"/>
      <c r="O12" s="11"/>
    </row>
    <row r="13" spans="1:15">
      <c r="A13" s="11"/>
      <c r="B13" s="11"/>
      <c r="C13" s="11"/>
      <c r="D13" s="11"/>
      <c r="E13" s="91"/>
      <c r="F13" s="11"/>
      <c r="G13" s="11"/>
      <c r="H13" s="11"/>
      <c r="I13" s="11"/>
      <c r="J13" s="11"/>
      <c r="K13" s="11"/>
      <c r="L13" s="11"/>
      <c r="M13" s="11"/>
      <c r="N13" s="11"/>
      <c r="O13" s="11"/>
    </row>
    <row r="14" spans="1:15">
      <c r="A14" s="11"/>
      <c r="B14" s="11"/>
      <c r="C14" s="11"/>
      <c r="D14" s="11"/>
      <c r="E14" s="91"/>
      <c r="F14" s="11"/>
      <c r="G14" s="11"/>
      <c r="H14" s="11"/>
      <c r="I14" s="11"/>
      <c r="J14" s="11"/>
      <c r="K14" s="11"/>
      <c r="L14" s="11"/>
      <c r="M14" s="11"/>
      <c r="N14" s="11"/>
      <c r="O14" s="11"/>
    </row>
    <row r="15" spans="1:15">
      <c r="A15" s="11"/>
      <c r="B15" s="11"/>
      <c r="C15" s="11"/>
      <c r="D15" s="11"/>
      <c r="E15" s="91"/>
      <c r="F15" s="11"/>
      <c r="G15" s="11"/>
      <c r="H15" s="11"/>
      <c r="I15" s="11"/>
      <c r="J15" s="11"/>
      <c r="K15" s="11"/>
      <c r="L15" s="11"/>
      <c r="M15" s="11"/>
      <c r="N15" s="11"/>
      <c r="O15" s="11"/>
    </row>
    <row r="16" spans="1:15">
      <c r="A16" s="11"/>
      <c r="B16" s="11"/>
      <c r="C16" s="11"/>
      <c r="D16" s="11"/>
      <c r="E16" s="91"/>
      <c r="F16" s="11"/>
      <c r="G16" s="11"/>
      <c r="H16" s="11"/>
      <c r="I16" s="11"/>
      <c r="J16" s="11"/>
      <c r="K16" s="11"/>
      <c r="L16" s="11"/>
      <c r="M16" s="11"/>
      <c r="N16" s="11"/>
      <c r="O16" s="11"/>
    </row>
    <row r="17" spans="1:15">
      <c r="A17" s="11"/>
      <c r="B17" s="11"/>
      <c r="C17" s="11"/>
      <c r="D17" s="11"/>
      <c r="E17" s="91"/>
      <c r="F17" s="11"/>
      <c r="G17" s="11"/>
      <c r="H17" s="11"/>
      <c r="I17" s="11"/>
      <c r="J17" s="11"/>
      <c r="K17" s="11"/>
      <c r="L17" s="11"/>
      <c r="M17" s="11"/>
      <c r="N17" s="11"/>
      <c r="O17" s="11"/>
    </row>
    <row r="18" spans="1:15">
      <c r="A18" s="11"/>
      <c r="B18" s="11"/>
      <c r="C18" s="11"/>
      <c r="D18" s="11"/>
      <c r="E18" s="91"/>
      <c r="F18" s="11"/>
      <c r="G18" s="11"/>
      <c r="H18" s="11"/>
      <c r="I18" s="11"/>
      <c r="J18" s="11"/>
      <c r="K18" s="11"/>
      <c r="L18" s="11"/>
      <c r="M18" s="11"/>
      <c r="N18" s="11"/>
      <c r="O18" s="11"/>
    </row>
    <row r="19" spans="1:15">
      <c r="A19" s="11"/>
      <c r="B19" s="11"/>
      <c r="C19" s="11"/>
      <c r="D19" s="11"/>
      <c r="E19" s="91"/>
      <c r="F19" s="11"/>
      <c r="G19" s="11"/>
      <c r="H19" s="11"/>
      <c r="I19" s="11"/>
      <c r="J19" s="11"/>
      <c r="K19" s="11"/>
      <c r="L19" s="11"/>
      <c r="M19" s="11"/>
      <c r="N19" s="11"/>
      <c r="O19" s="11"/>
    </row>
    <row r="20" spans="1:15">
      <c r="A20" s="11"/>
      <c r="B20" s="11"/>
      <c r="C20" s="11"/>
      <c r="D20" s="11"/>
      <c r="E20" s="91"/>
      <c r="F20" s="11"/>
      <c r="G20" s="11"/>
      <c r="H20" s="11"/>
      <c r="I20" s="11"/>
      <c r="J20" s="11"/>
      <c r="K20" s="11"/>
      <c r="L20" s="11"/>
      <c r="M20" s="11"/>
      <c r="N20" s="11"/>
      <c r="O20" s="11"/>
    </row>
    <row r="21" spans="1:15">
      <c r="A21" s="11"/>
      <c r="B21" s="11"/>
      <c r="C21" s="11"/>
      <c r="D21" s="11"/>
      <c r="E21" s="91"/>
      <c r="F21" s="11"/>
      <c r="G21" s="11"/>
      <c r="H21" s="11"/>
      <c r="I21" s="11"/>
      <c r="J21" s="11"/>
      <c r="K21" s="11"/>
      <c r="L21" s="11"/>
      <c r="M21" s="11"/>
      <c r="N21" s="11"/>
      <c r="O21" s="11"/>
    </row>
    <row r="22" spans="1:15">
      <c r="A22" s="11"/>
      <c r="B22" s="11"/>
      <c r="C22" s="11"/>
      <c r="D22" s="11"/>
      <c r="E22" s="91"/>
      <c r="F22" s="11"/>
      <c r="G22" s="11"/>
      <c r="H22" s="11"/>
      <c r="I22" s="11"/>
      <c r="J22" s="11"/>
      <c r="K22" s="11"/>
      <c r="L22" s="11"/>
      <c r="M22" s="11"/>
      <c r="N22" s="11"/>
      <c r="O22" s="11"/>
    </row>
    <row r="23" spans="1:15">
      <c r="A23" s="11"/>
      <c r="B23" s="11"/>
      <c r="C23" s="11"/>
      <c r="D23" s="11"/>
      <c r="E23" s="91"/>
      <c r="F23" s="11"/>
      <c r="G23" s="11"/>
      <c r="H23" s="11"/>
      <c r="I23" s="11"/>
      <c r="J23" s="11"/>
      <c r="K23" s="11"/>
      <c r="L23" s="11"/>
      <c r="M23" s="11"/>
      <c r="N23" s="11"/>
      <c r="O23" s="11"/>
    </row>
    <row r="24" spans="1:15">
      <c r="A24" s="11"/>
      <c r="B24" s="11"/>
      <c r="C24" s="11"/>
      <c r="D24" s="11"/>
      <c r="E24" s="9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>
      <c r="A25" s="11"/>
      <c r="B25" s="11"/>
      <c r="C25" s="11"/>
      <c r="D25" s="11"/>
      <c r="E25" s="9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>
      <c r="A26" s="11"/>
      <c r="B26" s="11"/>
      <c r="C26" s="11"/>
      <c r="D26" s="11"/>
      <c r="E26" s="91"/>
      <c r="F26" s="11"/>
      <c r="G26" s="11"/>
      <c r="H26" s="11"/>
      <c r="I26" s="11"/>
      <c r="J26" s="11"/>
      <c r="K26" s="11"/>
      <c r="L26" s="11"/>
      <c r="M26" s="11"/>
      <c r="N26" s="11"/>
      <c r="O26" s="11"/>
    </row>
    <row r="27" spans="1:15">
      <c r="A27" s="11"/>
      <c r="B27" s="11"/>
      <c r="C27" s="11"/>
      <c r="D27" s="11"/>
      <c r="E27" s="91"/>
      <c r="F27" s="11"/>
      <c r="G27" s="11"/>
      <c r="H27" s="11"/>
      <c r="I27" s="11"/>
      <c r="J27" s="11"/>
      <c r="K27" s="11"/>
      <c r="L27" s="11"/>
      <c r="M27" s="11"/>
      <c r="N27" s="11"/>
      <c r="O27" s="11"/>
    </row>
    <row r="28" spans="1:15">
      <c r="A28" s="11"/>
      <c r="B28" s="11"/>
      <c r="C28" s="11"/>
      <c r="D28" s="11"/>
      <c r="E28" s="91"/>
      <c r="F28" s="11"/>
      <c r="G28" s="11"/>
      <c r="H28" s="11"/>
      <c r="I28" s="11"/>
      <c r="J28" s="11"/>
      <c r="K28" s="11"/>
      <c r="L28" s="11"/>
      <c r="M28" s="11"/>
      <c r="N28" s="11"/>
      <c r="O28" s="11"/>
    </row>
    <row r="29" spans="1:15">
      <c r="A29" s="11"/>
      <c r="B29" s="11"/>
      <c r="C29" s="11"/>
      <c r="D29" s="11"/>
      <c r="E29" s="91"/>
      <c r="F29" s="11"/>
      <c r="G29" s="11"/>
      <c r="H29" s="11"/>
      <c r="I29" s="11"/>
      <c r="J29" s="11"/>
      <c r="K29" s="11"/>
      <c r="L29" s="11"/>
      <c r="M29" s="11"/>
      <c r="N29" s="11"/>
      <c r="O29" s="11"/>
    </row>
    <row r="30" spans="1:15">
      <c r="A30" s="11"/>
      <c r="B30" s="11"/>
      <c r="C30" s="11"/>
      <c r="D30" s="11"/>
      <c r="E30" s="91"/>
      <c r="F30" s="11"/>
      <c r="G30" s="11"/>
      <c r="H30" s="11"/>
      <c r="I30" s="11"/>
      <c r="J30" s="11"/>
      <c r="K30" s="11"/>
      <c r="L30" s="11"/>
      <c r="M30" s="11"/>
      <c r="N30" s="11"/>
      <c r="O30" s="11"/>
    </row>
    <row r="31" spans="1:15">
      <c r="A31" s="11"/>
      <c r="B31" s="11"/>
      <c r="C31" s="11"/>
      <c r="D31" s="11"/>
      <c r="E31" s="91"/>
      <c r="F31" s="11"/>
      <c r="G31" s="11"/>
      <c r="H31" s="11"/>
      <c r="I31" s="11"/>
      <c r="J31" s="11"/>
      <c r="K31" s="11"/>
      <c r="L31" s="11"/>
      <c r="M31" s="11"/>
      <c r="N31" s="11"/>
      <c r="O31" s="11"/>
    </row>
    <row r="32" spans="1:15">
      <c r="A32" s="11"/>
      <c r="B32" s="11"/>
      <c r="C32" s="11"/>
      <c r="D32" s="11"/>
      <c r="E32" s="91"/>
      <c r="F32" s="11"/>
      <c r="G32" s="11"/>
      <c r="H32" s="11"/>
      <c r="I32" s="11"/>
      <c r="J32" s="11"/>
      <c r="K32" s="11"/>
      <c r="L32" s="11"/>
      <c r="M32" s="11"/>
      <c r="N32" s="11"/>
      <c r="O32" s="11"/>
    </row>
    <row r="33" spans="1:15">
      <c r="A33" s="11"/>
      <c r="B33" s="11"/>
      <c r="C33" s="11"/>
      <c r="D33" s="11"/>
      <c r="E33" s="91"/>
      <c r="F33" s="11"/>
      <c r="G33" s="11"/>
      <c r="H33" s="11"/>
      <c r="I33" s="11"/>
      <c r="J33" s="11"/>
      <c r="K33" s="11"/>
      <c r="L33" s="11"/>
      <c r="M33" s="11"/>
      <c r="N33" s="11"/>
      <c r="O33" s="11"/>
    </row>
    <row r="34" spans="1:15">
      <c r="A34" s="11"/>
      <c r="B34" s="11"/>
      <c r="C34" s="11"/>
      <c r="D34" s="11"/>
      <c r="E34" s="91"/>
      <c r="F34" s="11"/>
      <c r="G34" s="11"/>
      <c r="H34" s="11"/>
      <c r="I34" s="11"/>
      <c r="J34" s="11"/>
      <c r="K34" s="11"/>
      <c r="L34" s="11"/>
      <c r="M34" s="11"/>
      <c r="N34" s="11"/>
      <c r="O34" s="11"/>
    </row>
    <row r="35" spans="1:15">
      <c r="A35" s="11"/>
      <c r="B35" s="11"/>
      <c r="C35" s="11"/>
      <c r="D35" s="11"/>
      <c r="E35" s="91"/>
      <c r="F35" s="11"/>
      <c r="G35" s="11"/>
      <c r="H35" s="11"/>
      <c r="I35" s="11"/>
      <c r="J35" s="11"/>
      <c r="K35" s="11"/>
      <c r="L35" s="11"/>
      <c r="M35" s="11"/>
      <c r="N35" s="11"/>
      <c r="O35" s="11"/>
    </row>
    <row r="36" spans="1:15">
      <c r="A36" s="11"/>
      <c r="B36" s="11"/>
      <c r="C36" s="11"/>
      <c r="D36" s="11"/>
      <c r="E36" s="91"/>
      <c r="F36" s="11"/>
      <c r="G36" s="11"/>
      <c r="H36" s="11"/>
      <c r="I36" s="11"/>
      <c r="J36" s="11"/>
      <c r="K36" s="11"/>
      <c r="L36" s="11"/>
      <c r="M36" s="11"/>
      <c r="N36" s="11"/>
      <c r="O36" s="11"/>
    </row>
    <row r="37" spans="1:15">
      <c r="A37" s="11"/>
      <c r="B37" s="11"/>
      <c r="C37" s="11"/>
      <c r="D37" s="11"/>
      <c r="E37" s="91"/>
      <c r="F37" s="11"/>
      <c r="G37" s="11"/>
      <c r="H37" s="11"/>
      <c r="I37" s="11"/>
      <c r="J37" s="11"/>
      <c r="K37" s="11"/>
      <c r="L37" s="11"/>
      <c r="M37" s="11"/>
      <c r="N37" s="11"/>
      <c r="O37" s="11"/>
    </row>
    <row r="38" spans="1:15">
      <c r="A38" s="11"/>
      <c r="B38" s="11"/>
      <c r="C38" s="11"/>
      <c r="D38" s="11"/>
      <c r="E38" s="91"/>
      <c r="F38" s="11"/>
      <c r="G38" s="11"/>
      <c r="H38" s="11"/>
      <c r="I38" s="11"/>
      <c r="J38" s="11"/>
      <c r="K38" s="11"/>
      <c r="L38" s="11"/>
      <c r="M38" s="11"/>
      <c r="N38" s="11"/>
      <c r="O38" s="11"/>
    </row>
    <row r="39" spans="1:15">
      <c r="A39" s="11"/>
      <c r="B39" s="11"/>
      <c r="C39" s="11"/>
      <c r="D39" s="11"/>
      <c r="E39" s="91"/>
      <c r="F39" s="11"/>
      <c r="G39" s="11"/>
      <c r="H39" s="11"/>
      <c r="I39" s="11"/>
      <c r="J39" s="11"/>
      <c r="K39" s="11"/>
      <c r="L39" s="11"/>
      <c r="M39" s="11"/>
      <c r="N39" s="11"/>
      <c r="O39" s="11"/>
    </row>
    <row r="40" spans="1:15">
      <c r="A40" s="11"/>
      <c r="B40" s="11"/>
      <c r="C40" s="11"/>
      <c r="D40" s="11"/>
      <c r="E40" s="91"/>
      <c r="F40" s="11"/>
      <c r="G40" s="11"/>
      <c r="H40" s="11"/>
      <c r="I40" s="11"/>
      <c r="J40" s="11"/>
      <c r="K40" s="11"/>
      <c r="L40" s="11"/>
      <c r="M40" s="11"/>
      <c r="N40" s="11"/>
      <c r="O40" s="11"/>
    </row>
    <row r="41" spans="1:15">
      <c r="A41" s="11"/>
      <c r="B41" s="11"/>
      <c r="C41" s="11"/>
      <c r="D41" s="11"/>
      <c r="E41" s="91"/>
      <c r="F41" s="11"/>
      <c r="G41" s="11"/>
      <c r="H41" s="11"/>
      <c r="I41" s="11"/>
      <c r="J41" s="11"/>
      <c r="K41" s="11"/>
      <c r="L41" s="11"/>
      <c r="M41" s="11"/>
      <c r="N41" s="11"/>
      <c r="O41" s="11"/>
    </row>
    <row r="42" spans="1:15">
      <c r="A42" s="11"/>
      <c r="B42" s="11"/>
      <c r="C42" s="11"/>
      <c r="D42" s="11"/>
      <c r="E42" s="91"/>
      <c r="F42" s="11"/>
      <c r="G42" s="11"/>
      <c r="H42" s="11"/>
      <c r="I42" s="11"/>
      <c r="J42" s="11"/>
      <c r="K42" s="11"/>
      <c r="L42" s="11"/>
      <c r="M42" s="11"/>
      <c r="N42" s="11"/>
      <c r="O42" s="11"/>
    </row>
    <row r="43" spans="1:15">
      <c r="A43" s="11"/>
      <c r="B43" s="11"/>
      <c r="C43" s="11"/>
      <c r="D43" s="11"/>
      <c r="E43" s="91"/>
      <c r="F43" s="11"/>
      <c r="G43" s="11"/>
      <c r="H43" s="11"/>
      <c r="I43" s="11"/>
      <c r="J43" s="11"/>
      <c r="K43" s="11"/>
      <c r="L43" s="11"/>
      <c r="M43" s="11"/>
      <c r="N43" s="11"/>
      <c r="O43" s="11"/>
    </row>
    <row r="44" spans="1:15">
      <c r="A44" s="11"/>
      <c r="B44" s="11"/>
      <c r="C44" s="11"/>
      <c r="D44" s="11"/>
      <c r="E44" s="91"/>
      <c r="F44" s="11"/>
      <c r="G44" s="11"/>
      <c r="H44" s="11"/>
      <c r="I44" s="11"/>
      <c r="J44" s="11"/>
      <c r="K44" s="11"/>
      <c r="L44" s="11"/>
      <c r="M44" s="11"/>
      <c r="N44" s="11"/>
      <c r="O44" s="11"/>
    </row>
    <row r="45" spans="1:15">
      <c r="A45" s="11"/>
      <c r="B45" s="11"/>
      <c r="C45" s="11"/>
      <c r="D45" s="11"/>
      <c r="E45" s="91"/>
      <c r="F45" s="11"/>
      <c r="G45" s="11"/>
      <c r="H45" s="11"/>
      <c r="I45" s="11"/>
      <c r="J45" s="11"/>
      <c r="K45" s="11"/>
      <c r="L45" s="11"/>
      <c r="M45" s="11"/>
      <c r="N45" s="11"/>
      <c r="O45" s="11"/>
    </row>
    <row r="46" spans="1:15">
      <c r="A46" s="11"/>
      <c r="B46" s="11"/>
      <c r="C46" s="11"/>
      <c r="D46" s="11"/>
      <c r="E46" s="91"/>
      <c r="F46" s="11"/>
      <c r="G46" s="11"/>
      <c r="H46" s="11"/>
      <c r="I46" s="11"/>
      <c r="J46" s="11"/>
      <c r="K46" s="11"/>
      <c r="L46" s="11"/>
      <c r="M46" s="11"/>
      <c r="N46" s="11"/>
      <c r="O46" s="11"/>
    </row>
    <row r="47" spans="1:15">
      <c r="A47" s="11"/>
      <c r="B47" s="11"/>
      <c r="C47" s="11"/>
      <c r="D47" s="11"/>
      <c r="E47" s="91"/>
      <c r="F47" s="11"/>
      <c r="G47" s="11"/>
      <c r="H47" s="11"/>
      <c r="I47" s="11"/>
      <c r="J47" s="11"/>
      <c r="K47" s="11"/>
      <c r="L47" s="11"/>
      <c r="M47" s="11"/>
      <c r="N47" s="11"/>
      <c r="O47" s="11"/>
    </row>
    <row r="48" spans="1:15">
      <c r="A48" s="11"/>
      <c r="B48" s="11"/>
      <c r="C48" s="11"/>
      <c r="D48" s="11"/>
      <c r="E48" s="91"/>
      <c r="F48" s="11"/>
      <c r="G48" s="11"/>
      <c r="H48" s="11"/>
      <c r="I48" s="11"/>
      <c r="J48" s="11"/>
      <c r="K48" s="11"/>
      <c r="L48" s="11"/>
      <c r="M48" s="11"/>
      <c r="N48" s="11"/>
      <c r="O48" s="11"/>
    </row>
    <row r="49" spans="1:15">
      <c r="A49" s="11"/>
      <c r="B49" s="11"/>
      <c r="C49" s="11"/>
      <c r="D49" s="11"/>
      <c r="E49" s="91"/>
      <c r="F49" s="11"/>
      <c r="G49" s="11"/>
      <c r="H49" s="11"/>
      <c r="I49" s="11"/>
      <c r="J49" s="11"/>
      <c r="K49" s="11"/>
      <c r="L49" s="11"/>
      <c r="M49" s="11"/>
      <c r="N49" s="11"/>
      <c r="O49" s="11"/>
    </row>
    <row r="50" spans="1:15">
      <c r="A50" s="11"/>
      <c r="B50" s="11"/>
      <c r="C50" s="11"/>
      <c r="D50" s="11"/>
      <c r="E50" s="91"/>
      <c r="F50" s="11"/>
      <c r="G50" s="11"/>
      <c r="H50" s="11"/>
      <c r="I50" s="11"/>
      <c r="J50" s="11"/>
      <c r="K50" s="11"/>
      <c r="L50" s="11"/>
      <c r="M50" s="11"/>
      <c r="N50" s="11"/>
      <c r="O50" s="11"/>
    </row>
    <row r="51" spans="1:15">
      <c r="A51" s="11"/>
      <c r="B51" s="11"/>
      <c r="C51" s="11"/>
      <c r="D51" s="11"/>
      <c r="E51" s="91"/>
      <c r="F51" s="11"/>
      <c r="G51" s="11"/>
      <c r="H51" s="11"/>
      <c r="I51" s="11"/>
      <c r="J51" s="11"/>
      <c r="K51" s="11"/>
      <c r="L51" s="11"/>
      <c r="M51" s="11"/>
      <c r="N51" s="11"/>
      <c r="O51" s="11"/>
    </row>
    <row r="52" spans="1:15">
      <c r="A52" s="11"/>
      <c r="B52" s="11"/>
      <c r="C52" s="11"/>
      <c r="D52" s="11"/>
      <c r="E52" s="91"/>
      <c r="F52" s="11"/>
      <c r="G52" s="11"/>
      <c r="H52" s="11"/>
      <c r="I52" s="11"/>
      <c r="J52" s="11"/>
      <c r="K52" s="11"/>
      <c r="L52" s="11"/>
      <c r="M52" s="11"/>
      <c r="N52" s="11"/>
      <c r="O52" s="11"/>
    </row>
    <row r="53" spans="1:15">
      <c r="A53" s="11"/>
      <c r="B53" s="11"/>
      <c r="C53" s="11"/>
      <c r="D53" s="11"/>
      <c r="E53" s="91"/>
      <c r="F53" s="11"/>
      <c r="G53" s="11"/>
      <c r="H53" s="11"/>
      <c r="I53" s="11"/>
      <c r="J53" s="11"/>
      <c r="K53" s="11"/>
      <c r="L53" s="11"/>
      <c r="M53" s="11"/>
      <c r="N53" s="11"/>
      <c r="O53" s="11"/>
    </row>
    <row r="54" spans="1:15">
      <c r="A54" s="11"/>
      <c r="B54" s="11"/>
      <c r="C54" s="11"/>
      <c r="D54" s="11"/>
      <c r="E54" s="91"/>
      <c r="F54" s="11"/>
      <c r="G54" s="11"/>
      <c r="H54" s="11"/>
      <c r="I54" s="11"/>
      <c r="J54" s="11"/>
      <c r="K54" s="11"/>
      <c r="L54" s="11"/>
      <c r="M54" s="11"/>
      <c r="N54" s="11"/>
      <c r="O54" s="11"/>
    </row>
    <row r="55" spans="1:15">
      <c r="A55" s="11"/>
      <c r="B55" s="11"/>
      <c r="C55" s="11"/>
      <c r="D55" s="11"/>
      <c r="E55" s="91"/>
      <c r="F55" s="11"/>
      <c r="G55" s="11"/>
      <c r="H55" s="11"/>
      <c r="I55" s="11"/>
      <c r="J55" s="11"/>
      <c r="K55" s="11"/>
      <c r="L55" s="11"/>
      <c r="M55" s="11"/>
      <c r="N55" s="11"/>
      <c r="O55" s="11"/>
    </row>
    <row r="56" spans="1:15">
      <c r="A56" s="11"/>
      <c r="B56" s="11"/>
      <c r="C56" s="11"/>
      <c r="D56" s="11"/>
      <c r="E56" s="91"/>
      <c r="F56" s="11"/>
      <c r="G56" s="11"/>
      <c r="H56" s="11"/>
      <c r="I56" s="11"/>
      <c r="J56" s="11"/>
      <c r="K56" s="11"/>
      <c r="L56" s="11"/>
      <c r="M56" s="11"/>
      <c r="N56" s="11"/>
      <c r="O56" s="11"/>
    </row>
    <row r="57" spans="1:15">
      <c r="A57" s="11"/>
      <c r="B57" s="11"/>
      <c r="C57" s="11"/>
      <c r="D57" s="11"/>
      <c r="E57" s="91"/>
      <c r="F57" s="11"/>
      <c r="G57" s="11"/>
      <c r="H57" s="11"/>
      <c r="I57" s="11"/>
      <c r="J57" s="11"/>
      <c r="K57" s="11"/>
      <c r="L57" s="11"/>
      <c r="M57" s="11"/>
      <c r="N57" s="11"/>
      <c r="O57" s="11"/>
    </row>
    <row r="58" spans="1:15">
      <c r="A58" s="11"/>
      <c r="B58" s="11"/>
      <c r="C58" s="11"/>
      <c r="D58" s="11"/>
      <c r="E58" s="91"/>
      <c r="F58" s="11"/>
      <c r="G58" s="11"/>
      <c r="H58" s="11"/>
      <c r="I58" s="11"/>
      <c r="J58" s="11"/>
      <c r="K58" s="11"/>
      <c r="L58" s="11"/>
      <c r="M58" s="11"/>
      <c r="N58" s="11"/>
      <c r="O58" s="11"/>
    </row>
    <row r="59" spans="1:15">
      <c r="A59" s="11"/>
      <c r="B59" s="11"/>
      <c r="C59" s="11"/>
      <c r="D59" s="11"/>
      <c r="E59" s="91"/>
      <c r="F59" s="11"/>
      <c r="G59" s="11"/>
      <c r="H59" s="11"/>
      <c r="I59" s="11"/>
      <c r="J59" s="11"/>
      <c r="K59" s="11"/>
      <c r="L59" s="11"/>
      <c r="M59" s="11"/>
      <c r="N59" s="11"/>
      <c r="O59" s="11"/>
    </row>
    <row r="60" spans="1:15">
      <c r="A60" s="11"/>
      <c r="B60" s="11"/>
      <c r="C60" s="11"/>
      <c r="D60" s="11"/>
      <c r="E60" s="91"/>
      <c r="F60" s="11"/>
      <c r="G60" s="11"/>
      <c r="H60" s="11"/>
      <c r="I60" s="11"/>
      <c r="J60" s="11"/>
      <c r="K60" s="11"/>
      <c r="L60" s="11"/>
      <c r="M60" s="11"/>
      <c r="N60" s="11"/>
      <c r="O60" s="11"/>
    </row>
    <row r="61" spans="1:15">
      <c r="A61" s="11"/>
      <c r="B61" s="11"/>
      <c r="C61" s="11"/>
      <c r="D61" s="11"/>
      <c r="E61" s="91"/>
      <c r="F61" s="11"/>
      <c r="G61" s="11"/>
      <c r="H61" s="11"/>
      <c r="I61" s="11"/>
      <c r="J61" s="11"/>
      <c r="K61" s="11"/>
      <c r="L61" s="11"/>
      <c r="M61" s="11"/>
      <c r="N61" s="11"/>
      <c r="O61" s="11"/>
    </row>
    <row r="62" spans="1:15">
      <c r="A62" s="11"/>
      <c r="B62" s="11"/>
      <c r="C62" s="11"/>
      <c r="D62" s="11"/>
      <c r="E62" s="91"/>
      <c r="F62" s="11"/>
      <c r="G62" s="11"/>
      <c r="H62" s="11"/>
      <c r="I62" s="11"/>
      <c r="J62" s="11"/>
      <c r="K62" s="11"/>
      <c r="L62" s="11"/>
      <c r="M62" s="11"/>
      <c r="N62" s="11"/>
      <c r="O62" s="11"/>
    </row>
    <row r="63" spans="1:15">
      <c r="A63" s="11"/>
      <c r="B63" s="11"/>
      <c r="C63" s="11"/>
      <c r="D63" s="11"/>
      <c r="E63" s="91"/>
      <c r="F63" s="11"/>
      <c r="G63" s="11"/>
      <c r="H63" s="11"/>
      <c r="I63" s="11"/>
      <c r="J63" s="11"/>
      <c r="K63" s="11"/>
      <c r="L63" s="11"/>
      <c r="M63" s="11"/>
      <c r="N63" s="11"/>
      <c r="O63" s="11"/>
    </row>
    <row r="64" spans="1:15">
      <c r="A64" s="11"/>
      <c r="B64" s="11"/>
      <c r="C64" s="11"/>
      <c r="D64" s="11"/>
      <c r="E64" s="91"/>
      <c r="F64" s="11"/>
      <c r="G64" s="11"/>
      <c r="H64" s="11"/>
      <c r="I64" s="11"/>
      <c r="J64" s="11"/>
      <c r="K64" s="11"/>
      <c r="L64" s="11"/>
      <c r="M64" s="11"/>
      <c r="N64" s="11"/>
      <c r="O64" s="11"/>
    </row>
    <row r="65" spans="1:15">
      <c r="A65" s="11"/>
      <c r="B65" s="11"/>
      <c r="C65" s="11"/>
      <c r="D65" s="11"/>
      <c r="E65" s="91"/>
      <c r="F65" s="11"/>
      <c r="G65" s="11"/>
      <c r="H65" s="11"/>
      <c r="I65" s="11"/>
      <c r="J65" s="11"/>
      <c r="K65" s="11"/>
      <c r="L65" s="11"/>
      <c r="M65" s="11"/>
      <c r="N65" s="11"/>
      <c r="O65" s="11"/>
    </row>
    <row r="66" spans="1:15">
      <c r="A66" s="11"/>
      <c r="B66" s="11"/>
      <c r="C66" s="11"/>
      <c r="D66" s="11"/>
      <c r="E66" s="91"/>
      <c r="F66" s="11"/>
      <c r="G66" s="11"/>
      <c r="H66" s="11"/>
      <c r="I66" s="11"/>
      <c r="J66" s="11"/>
      <c r="K66" s="11"/>
      <c r="L66" s="11"/>
      <c r="M66" s="11"/>
      <c r="N66" s="11"/>
      <c r="O66" s="11"/>
    </row>
    <row r="67" spans="1:15">
      <c r="A67" s="11"/>
      <c r="B67" s="11"/>
      <c r="C67" s="11"/>
      <c r="D67" s="11"/>
      <c r="E67" s="91"/>
      <c r="F67" s="11"/>
      <c r="G67" s="11"/>
      <c r="H67" s="11"/>
      <c r="I67" s="11"/>
      <c r="J67" s="11"/>
      <c r="K67" s="11"/>
      <c r="L67" s="11"/>
      <c r="M67" s="11"/>
      <c r="N67" s="11"/>
      <c r="O67" s="11"/>
    </row>
    <row r="68" spans="1:15">
      <c r="A68" s="11"/>
      <c r="B68" s="11"/>
      <c r="C68" s="11"/>
      <c r="D68" s="11"/>
      <c r="E68" s="91"/>
      <c r="F68" s="11"/>
      <c r="G68" s="11"/>
      <c r="H68" s="11"/>
      <c r="I68" s="11"/>
      <c r="J68" s="11"/>
      <c r="K68" s="11"/>
      <c r="L68" s="11"/>
      <c r="M68" s="11"/>
      <c r="N68" s="11"/>
      <c r="O68" s="11"/>
    </row>
    <row r="69" spans="1:15">
      <c r="A69" s="11"/>
      <c r="B69" s="11"/>
      <c r="C69" s="11"/>
      <c r="D69" s="11"/>
      <c r="E69" s="91"/>
      <c r="F69" s="11"/>
      <c r="G69" s="11"/>
      <c r="H69" s="11"/>
      <c r="I69" s="11"/>
      <c r="J69" s="11"/>
      <c r="K69" s="11"/>
      <c r="L69" s="11"/>
      <c r="M69" s="11"/>
      <c r="N69" s="11"/>
      <c r="O69" s="11"/>
    </row>
    <row r="70" spans="1:15">
      <c r="A70" s="11"/>
      <c r="B70" s="11"/>
      <c r="C70" s="11"/>
      <c r="D70" s="11"/>
      <c r="E70" s="91"/>
      <c r="F70" s="11"/>
      <c r="G70" s="11"/>
      <c r="H70" s="11"/>
      <c r="I70" s="11"/>
      <c r="J70" s="11"/>
      <c r="K70" s="11"/>
      <c r="L70" s="11"/>
      <c r="M70" s="11"/>
      <c r="N70" s="11"/>
      <c r="O70" s="11"/>
    </row>
    <row r="71" spans="1:15">
      <c r="A71" s="11"/>
      <c r="B71" s="11"/>
      <c r="C71" s="11"/>
      <c r="D71" s="11"/>
      <c r="E71" s="91"/>
      <c r="F71" s="11"/>
      <c r="G71" s="11"/>
      <c r="H71" s="11"/>
      <c r="I71" s="11"/>
      <c r="J71" s="11"/>
      <c r="K71" s="11"/>
      <c r="L71" s="11"/>
      <c r="M71" s="11"/>
      <c r="N71" s="11"/>
      <c r="O71" s="11"/>
    </row>
    <row r="72" spans="1:15">
      <c r="A72" s="11"/>
      <c r="B72" s="11"/>
      <c r="C72" s="11"/>
      <c r="D72" s="11"/>
      <c r="E72" s="91"/>
      <c r="F72" s="11"/>
      <c r="G72" s="11"/>
      <c r="H72" s="11"/>
      <c r="I72" s="11"/>
      <c r="J72" s="11"/>
      <c r="K72" s="11"/>
      <c r="L72" s="11"/>
      <c r="M72" s="11"/>
      <c r="N72" s="11"/>
      <c r="O72" s="11"/>
    </row>
    <row r="73" spans="1:15">
      <c r="A73" s="11"/>
      <c r="B73" s="11"/>
      <c r="C73" s="11"/>
      <c r="D73" s="11"/>
      <c r="E73" s="91"/>
      <c r="F73" s="11"/>
      <c r="G73" s="11"/>
      <c r="H73" s="11"/>
      <c r="I73" s="11"/>
      <c r="J73" s="11"/>
      <c r="K73" s="11"/>
      <c r="L73" s="11"/>
      <c r="M73" s="11"/>
      <c r="N73" s="11"/>
      <c r="O73" s="11"/>
    </row>
    <row r="74" spans="1:15">
      <c r="A74" s="11"/>
      <c r="B74" s="11"/>
      <c r="C74" s="11"/>
      <c r="D74" s="11"/>
      <c r="E74" s="91"/>
      <c r="F74" s="11"/>
      <c r="G74" s="11"/>
      <c r="H74" s="11"/>
      <c r="I74" s="11"/>
      <c r="J74" s="11"/>
      <c r="K74" s="11"/>
      <c r="L74" s="11"/>
      <c r="M74" s="11"/>
      <c r="N74" s="11"/>
      <c r="O74" s="11"/>
    </row>
    <row r="75" spans="1:15">
      <c r="A75" s="11"/>
      <c r="B75" s="11"/>
      <c r="C75" s="11"/>
      <c r="D75" s="11"/>
      <c r="E75" s="91"/>
      <c r="F75" s="11"/>
      <c r="G75" s="11"/>
      <c r="H75" s="11"/>
      <c r="I75" s="11"/>
      <c r="J75" s="11"/>
      <c r="K75" s="11"/>
      <c r="L75" s="11"/>
      <c r="M75" s="11"/>
      <c r="N75" s="11"/>
      <c r="O75" s="11"/>
    </row>
    <row r="76" spans="1:15">
      <c r="A76" s="11"/>
      <c r="B76" s="11"/>
      <c r="C76" s="11"/>
      <c r="D76" s="11"/>
      <c r="E76" s="91"/>
      <c r="F76" s="11"/>
      <c r="G76" s="11"/>
      <c r="H76" s="11"/>
      <c r="I76" s="11"/>
      <c r="J76" s="11"/>
      <c r="K76" s="11"/>
      <c r="L76" s="11"/>
      <c r="M76" s="11"/>
      <c r="N76" s="11"/>
      <c r="O76" s="11"/>
    </row>
    <row r="77" spans="1:15">
      <c r="A77" s="11"/>
      <c r="B77" s="11"/>
      <c r="C77" s="11"/>
      <c r="D77" s="11"/>
      <c r="E77" s="91"/>
      <c r="F77" s="11"/>
      <c r="G77" s="11"/>
      <c r="H77" s="11"/>
      <c r="I77" s="11"/>
      <c r="J77" s="11"/>
      <c r="K77" s="11"/>
      <c r="L77" s="11"/>
      <c r="M77" s="11"/>
      <c r="N77" s="11"/>
      <c r="O77" s="11"/>
    </row>
    <row r="78" spans="1:15">
      <c r="A78" s="11"/>
      <c r="B78" s="11"/>
      <c r="C78" s="11"/>
      <c r="D78" s="11"/>
      <c r="E78" s="91"/>
      <c r="F78" s="11"/>
      <c r="G78" s="11"/>
      <c r="H78" s="11"/>
      <c r="I78" s="11"/>
      <c r="J78" s="11"/>
      <c r="K78" s="11"/>
      <c r="L78" s="11"/>
      <c r="M78" s="11"/>
      <c r="N78" s="11"/>
      <c r="O78" s="11"/>
    </row>
    <row r="79" spans="1:15">
      <c r="A79" s="11"/>
      <c r="B79" s="11"/>
      <c r="C79" s="11"/>
      <c r="D79" s="11"/>
      <c r="E79" s="91"/>
      <c r="F79" s="11"/>
      <c r="G79" s="11"/>
      <c r="H79" s="11"/>
      <c r="I79" s="11"/>
      <c r="J79" s="11"/>
      <c r="K79" s="11"/>
      <c r="L79" s="11"/>
      <c r="M79" s="11"/>
      <c r="N79" s="11"/>
      <c r="O79" s="11"/>
    </row>
    <row r="80" spans="1:15">
      <c r="A80" s="11"/>
      <c r="B80" s="11"/>
      <c r="C80" s="11"/>
      <c r="D80" s="11"/>
      <c r="E80" s="91"/>
      <c r="F80" s="11"/>
      <c r="G80" s="11"/>
      <c r="H80" s="11"/>
      <c r="I80" s="11"/>
      <c r="J80" s="11"/>
      <c r="K80" s="11"/>
      <c r="L80" s="11"/>
      <c r="M80" s="11"/>
      <c r="N80" s="11"/>
      <c r="O80" s="11"/>
    </row>
    <row r="81" spans="1:15">
      <c r="A81" s="11"/>
      <c r="B81" s="11"/>
      <c r="C81" s="11"/>
      <c r="D81" s="11"/>
      <c r="E81" s="91"/>
      <c r="F81" s="11"/>
      <c r="G81" s="11"/>
      <c r="H81" s="11"/>
      <c r="I81" s="11"/>
      <c r="J81" s="11"/>
      <c r="K81" s="11"/>
      <c r="L81" s="11"/>
      <c r="M81" s="11"/>
      <c r="N81" s="11"/>
      <c r="O81" s="11"/>
    </row>
    <row r="82" spans="1:15">
      <c r="A82" s="11"/>
      <c r="B82" s="11"/>
      <c r="C82" s="11"/>
      <c r="D82" s="11"/>
      <c r="E82" s="91"/>
      <c r="F82" s="11"/>
      <c r="G82" s="11"/>
      <c r="H82" s="11"/>
      <c r="I82" s="11"/>
      <c r="J82" s="11"/>
      <c r="K82" s="11"/>
      <c r="L82" s="11"/>
      <c r="M82" s="11"/>
      <c r="N82" s="11"/>
      <c r="O82" s="11"/>
    </row>
    <row r="83" spans="1:15">
      <c r="A83" s="11"/>
      <c r="B83" s="11"/>
      <c r="C83" s="11"/>
      <c r="D83" s="11"/>
      <c r="E83" s="91"/>
      <c r="F83" s="11"/>
      <c r="G83" s="11"/>
      <c r="H83" s="11"/>
      <c r="I83" s="11"/>
      <c r="J83" s="11"/>
      <c r="K83" s="11"/>
      <c r="L83" s="11"/>
      <c r="M83" s="11"/>
      <c r="N83" s="11"/>
      <c r="O83" s="11"/>
    </row>
    <row r="84" spans="1:15">
      <c r="A84" s="11"/>
      <c r="B84" s="11"/>
      <c r="C84" s="11"/>
      <c r="D84" s="11"/>
      <c r="E84" s="91"/>
      <c r="F84" s="11"/>
      <c r="G84" s="11"/>
      <c r="H84" s="11"/>
      <c r="I84" s="11"/>
      <c r="J84" s="11"/>
      <c r="K84" s="11"/>
      <c r="L84" s="11"/>
      <c r="M84" s="11"/>
      <c r="N84" s="11"/>
      <c r="O84" s="11"/>
    </row>
    <row r="85" spans="1:15">
      <c r="A85" s="11"/>
      <c r="B85" s="11"/>
      <c r="C85" s="11"/>
      <c r="D85" s="11"/>
      <c r="E85" s="91"/>
      <c r="F85" s="11"/>
      <c r="G85" s="11"/>
      <c r="H85" s="11"/>
      <c r="I85" s="11"/>
      <c r="J85" s="11"/>
      <c r="K85" s="11"/>
      <c r="L85" s="11"/>
      <c r="M85" s="11"/>
      <c r="N85" s="11"/>
      <c r="O85" s="11"/>
    </row>
    <row r="86" spans="1:15">
      <c r="A86" s="11"/>
      <c r="B86" s="11"/>
      <c r="C86" s="11"/>
      <c r="D86" s="11"/>
      <c r="E86" s="91"/>
      <c r="F86" s="11"/>
      <c r="G86" s="11"/>
      <c r="H86" s="11"/>
      <c r="I86" s="11"/>
      <c r="J86" s="11"/>
      <c r="K86" s="11"/>
      <c r="L86" s="11"/>
      <c r="M86" s="11"/>
      <c r="N86" s="11"/>
      <c r="O86" s="11"/>
    </row>
    <row r="87" spans="1:15">
      <c r="A87" s="11"/>
      <c r="B87" s="11"/>
      <c r="C87" s="11"/>
      <c r="D87" s="11"/>
      <c r="E87" s="91"/>
      <c r="F87" s="11"/>
      <c r="G87" s="11"/>
      <c r="H87" s="11"/>
      <c r="I87" s="11"/>
      <c r="J87" s="11"/>
      <c r="K87" s="11"/>
      <c r="L87" s="11"/>
      <c r="M87" s="11"/>
      <c r="N87" s="11"/>
      <c r="O87" s="11"/>
    </row>
    <row r="88" spans="1:15">
      <c r="A88" s="11"/>
      <c r="B88" s="11"/>
      <c r="C88" s="11"/>
      <c r="D88" s="11"/>
      <c r="E88" s="91"/>
      <c r="F88" s="11"/>
      <c r="G88" s="11"/>
      <c r="H88" s="11"/>
      <c r="I88" s="11"/>
      <c r="J88" s="11"/>
      <c r="K88" s="11"/>
      <c r="L88" s="11"/>
      <c r="M88" s="11"/>
      <c r="N88" s="11"/>
      <c r="O88" s="11"/>
    </row>
    <row r="89" spans="1:15">
      <c r="A89" s="11"/>
      <c r="B89" s="11"/>
      <c r="C89" s="11"/>
      <c r="D89" s="11"/>
      <c r="E89" s="91"/>
      <c r="F89" s="11"/>
      <c r="G89" s="11"/>
      <c r="H89" s="11"/>
      <c r="I89" s="11"/>
      <c r="J89" s="11"/>
      <c r="K89" s="11"/>
      <c r="L89" s="11"/>
      <c r="M89" s="11"/>
      <c r="N89" s="11"/>
      <c r="O89" s="11"/>
    </row>
    <row r="90" spans="1:15">
      <c r="A90" s="11"/>
      <c r="B90" s="11"/>
      <c r="C90" s="11"/>
      <c r="D90" s="11"/>
      <c r="E90" s="91"/>
      <c r="F90" s="11"/>
      <c r="G90" s="11"/>
      <c r="H90" s="11"/>
      <c r="I90" s="11"/>
      <c r="J90" s="11"/>
      <c r="K90" s="11"/>
      <c r="L90" s="11"/>
      <c r="M90" s="11"/>
      <c r="N90" s="11"/>
      <c r="O90" s="11"/>
    </row>
    <row r="91" spans="1:15">
      <c r="A91" s="11"/>
      <c r="B91" s="11"/>
      <c r="C91" s="11"/>
      <c r="D91" s="11"/>
      <c r="E91" s="91"/>
      <c r="F91" s="11"/>
      <c r="G91" s="11"/>
      <c r="H91" s="11"/>
      <c r="I91" s="11"/>
      <c r="J91" s="11"/>
      <c r="K91" s="11"/>
      <c r="L91" s="11"/>
      <c r="M91" s="11"/>
      <c r="N91" s="11"/>
      <c r="O91" s="11"/>
    </row>
    <row r="92" spans="1:15">
      <c r="A92" s="11"/>
      <c r="B92" s="11"/>
      <c r="C92" s="11"/>
      <c r="D92" s="11"/>
      <c r="E92" s="91"/>
      <c r="F92" s="11"/>
      <c r="G92" s="11"/>
      <c r="H92" s="11"/>
      <c r="I92" s="11"/>
      <c r="J92" s="11"/>
      <c r="K92" s="11"/>
      <c r="L92" s="11"/>
      <c r="M92" s="11"/>
      <c r="N92" s="11"/>
      <c r="O92" s="11"/>
    </row>
    <row r="93" spans="1:15">
      <c r="A93" s="11"/>
      <c r="B93" s="11"/>
      <c r="C93" s="11"/>
      <c r="D93" s="11"/>
      <c r="E93" s="91"/>
      <c r="F93" s="11"/>
      <c r="G93" s="11"/>
      <c r="H93" s="11"/>
      <c r="I93" s="11"/>
      <c r="J93" s="11"/>
      <c r="K93" s="11"/>
      <c r="L93" s="11"/>
      <c r="M93" s="11"/>
      <c r="N93" s="11"/>
      <c r="O93" s="11"/>
    </row>
    <row r="94" spans="1:15">
      <c r="A94" s="11"/>
      <c r="B94" s="11"/>
      <c r="C94" s="11"/>
      <c r="D94" s="11"/>
      <c r="E94" s="91"/>
      <c r="F94" s="11"/>
      <c r="G94" s="11"/>
      <c r="H94" s="11"/>
      <c r="I94" s="11"/>
      <c r="J94" s="11"/>
      <c r="K94" s="11"/>
      <c r="L94" s="11"/>
      <c r="M94" s="11"/>
      <c r="N94" s="11"/>
      <c r="O94" s="11"/>
    </row>
    <row r="95" spans="1:15">
      <c r="A95" s="11"/>
      <c r="B95" s="11"/>
      <c r="C95" s="11"/>
      <c r="D95" s="11"/>
      <c r="E95" s="91"/>
      <c r="F95" s="11"/>
      <c r="G95" s="11"/>
      <c r="H95" s="11"/>
      <c r="I95" s="11"/>
      <c r="J95" s="11"/>
      <c r="K95" s="11"/>
      <c r="L95" s="11"/>
      <c r="M95" s="11"/>
      <c r="N95" s="11"/>
      <c r="O95" s="11"/>
    </row>
    <row r="96" spans="1:15">
      <c r="A96" s="11"/>
      <c r="B96" s="11"/>
      <c r="C96" s="11"/>
      <c r="D96" s="11"/>
      <c r="E96" s="91"/>
      <c r="F96" s="11"/>
      <c r="G96" s="11"/>
      <c r="H96" s="11"/>
      <c r="I96" s="11"/>
      <c r="J96" s="11"/>
      <c r="K96" s="11"/>
      <c r="L96" s="11"/>
      <c r="M96" s="11"/>
      <c r="N96" s="11"/>
      <c r="O96" s="11"/>
    </row>
    <row r="97" spans="1:15">
      <c r="A97" s="11"/>
      <c r="B97" s="11"/>
      <c r="C97" s="11"/>
      <c r="D97" s="11"/>
      <c r="E97" s="91"/>
      <c r="F97" s="11"/>
      <c r="G97" s="11"/>
      <c r="H97" s="11"/>
      <c r="I97" s="11"/>
      <c r="J97" s="11"/>
      <c r="K97" s="11"/>
      <c r="L97" s="11"/>
      <c r="M97" s="11"/>
      <c r="N97" s="11"/>
      <c r="O97" s="11"/>
    </row>
    <row r="98" spans="1:15">
      <c r="A98" s="11"/>
      <c r="B98" s="11"/>
      <c r="C98" s="11"/>
      <c r="D98" s="11"/>
      <c r="E98" s="91"/>
      <c r="F98" s="11"/>
      <c r="G98" s="11"/>
      <c r="H98" s="11"/>
      <c r="I98" s="11"/>
      <c r="J98" s="11"/>
      <c r="K98" s="11"/>
      <c r="L98" s="11"/>
      <c r="M98" s="11"/>
      <c r="N98" s="11"/>
      <c r="O98" s="11"/>
    </row>
    <row r="99" spans="1:15">
      <c r="A99" s="11"/>
      <c r="B99" s="11"/>
      <c r="C99" s="11"/>
      <c r="D99" s="11"/>
      <c r="E99" s="91"/>
      <c r="F99" s="11"/>
      <c r="G99" s="11"/>
      <c r="H99" s="11"/>
      <c r="I99" s="11"/>
      <c r="J99" s="11"/>
      <c r="K99" s="11"/>
      <c r="L99" s="11"/>
      <c r="M99" s="11"/>
      <c r="N99" s="11"/>
      <c r="O99" s="11"/>
    </row>
    <row r="100" spans="1:15">
      <c r="A100" s="11"/>
      <c r="B100" s="11"/>
      <c r="C100" s="11"/>
      <c r="D100" s="11"/>
      <c r="E100" s="91"/>
      <c r="F100" s="11"/>
      <c r="G100" s="11"/>
      <c r="H100" s="11"/>
      <c r="I100" s="11"/>
      <c r="J100" s="11"/>
      <c r="K100" s="11"/>
      <c r="L100" s="11"/>
      <c r="M100" s="11"/>
      <c r="N100" s="11"/>
      <c r="O100" s="11"/>
    </row>
    <row r="101" spans="1:15">
      <c r="A101" s="11"/>
      <c r="B101" s="11"/>
      <c r="C101" s="11"/>
      <c r="D101" s="11"/>
      <c r="E101" s="91"/>
      <c r="F101" s="11"/>
      <c r="G101" s="11"/>
      <c r="H101" s="11"/>
      <c r="I101" s="11"/>
      <c r="J101" s="11"/>
      <c r="K101" s="11"/>
      <c r="L101" s="11"/>
      <c r="M101" s="11"/>
      <c r="N101" s="11"/>
      <c r="O101" s="11"/>
    </row>
    <row r="102" spans="1:15">
      <c r="A102" s="11"/>
      <c r="B102" s="11"/>
      <c r="C102" s="11"/>
      <c r="D102" s="11"/>
      <c r="E102" s="91"/>
      <c r="F102" s="11"/>
      <c r="G102" s="11"/>
      <c r="H102" s="11"/>
      <c r="I102" s="11"/>
      <c r="J102" s="11"/>
      <c r="K102" s="11"/>
      <c r="L102" s="11"/>
      <c r="M102" s="11"/>
      <c r="N102" s="11"/>
      <c r="O102" s="11"/>
    </row>
    <row r="103" spans="1:15">
      <c r="A103" s="11"/>
      <c r="B103" s="11"/>
      <c r="C103" s="11"/>
      <c r="D103" s="11"/>
      <c r="E103" s="91"/>
      <c r="F103" s="11"/>
      <c r="G103" s="11"/>
      <c r="H103" s="11"/>
      <c r="I103" s="11"/>
      <c r="J103" s="11"/>
      <c r="K103" s="11"/>
      <c r="L103" s="11"/>
      <c r="M103" s="11"/>
      <c r="N103" s="11"/>
      <c r="O103" s="11"/>
    </row>
    <row r="104" spans="1:15">
      <c r="A104" s="11"/>
      <c r="B104" s="11"/>
      <c r="C104" s="11"/>
      <c r="D104" s="11"/>
      <c r="E104" s="91"/>
      <c r="F104" s="11"/>
      <c r="G104" s="11"/>
      <c r="H104" s="11"/>
      <c r="I104" s="11"/>
      <c r="J104" s="11"/>
      <c r="K104" s="11"/>
      <c r="L104" s="11"/>
      <c r="M104" s="11"/>
      <c r="N104" s="11"/>
      <c r="O104" s="11"/>
    </row>
    <row r="105" spans="1:15">
      <c r="A105" s="11"/>
      <c r="B105" s="11"/>
      <c r="C105" s="11"/>
      <c r="D105" s="11"/>
      <c r="E105" s="91"/>
      <c r="F105" s="11"/>
      <c r="G105" s="11"/>
      <c r="H105" s="11"/>
      <c r="I105" s="11"/>
      <c r="J105" s="11"/>
      <c r="K105" s="11"/>
      <c r="L105" s="11"/>
      <c r="M105" s="11"/>
      <c r="N105" s="11"/>
      <c r="O105" s="11"/>
    </row>
    <row r="106" spans="1:15">
      <c r="A106" s="11"/>
      <c r="B106" s="11"/>
      <c r="C106" s="11"/>
      <c r="D106" s="11"/>
      <c r="E106" s="91"/>
      <c r="F106" s="11"/>
      <c r="G106" s="11"/>
      <c r="H106" s="11"/>
      <c r="I106" s="11"/>
      <c r="J106" s="11"/>
      <c r="K106" s="11"/>
      <c r="L106" s="11"/>
      <c r="M106" s="11"/>
      <c r="N106" s="11"/>
      <c r="O106" s="11"/>
    </row>
    <row r="107" spans="1:15">
      <c r="A107" s="11"/>
      <c r="B107" s="11"/>
      <c r="C107" s="11"/>
      <c r="D107" s="11"/>
      <c r="E107" s="91"/>
      <c r="F107" s="11"/>
      <c r="G107" s="11"/>
      <c r="H107" s="11"/>
      <c r="I107" s="11"/>
      <c r="J107" s="11"/>
      <c r="K107" s="11"/>
      <c r="L107" s="11"/>
      <c r="M107" s="11"/>
      <c r="N107" s="11"/>
      <c r="O107" s="11"/>
    </row>
    <row r="108" spans="1:15">
      <c r="A108" s="11"/>
      <c r="B108" s="11"/>
      <c r="C108" s="11"/>
      <c r="D108" s="11"/>
      <c r="E108" s="91"/>
      <c r="F108" s="11"/>
      <c r="G108" s="11"/>
      <c r="H108" s="11"/>
      <c r="I108" s="11"/>
      <c r="J108" s="11"/>
      <c r="K108" s="11"/>
      <c r="L108" s="11"/>
      <c r="M108" s="11"/>
      <c r="N108" s="11"/>
      <c r="O108" s="11"/>
    </row>
    <row r="109" spans="1:15">
      <c r="A109" s="11"/>
      <c r="B109" s="11"/>
      <c r="C109" s="11"/>
      <c r="D109" s="11"/>
      <c r="E109" s="91"/>
      <c r="F109" s="11"/>
      <c r="G109" s="11"/>
      <c r="H109" s="11"/>
      <c r="I109" s="11"/>
      <c r="J109" s="11"/>
      <c r="K109" s="11"/>
      <c r="L109" s="11"/>
      <c r="M109" s="11"/>
      <c r="N109" s="11"/>
      <c r="O109" s="11"/>
    </row>
    <row r="110" spans="1:15">
      <c r="A110" s="11"/>
      <c r="B110" s="11"/>
      <c r="C110" s="11"/>
      <c r="D110" s="11"/>
      <c r="E110" s="91"/>
      <c r="F110" s="11"/>
      <c r="G110" s="11"/>
      <c r="H110" s="11"/>
      <c r="I110" s="11"/>
      <c r="J110" s="11"/>
      <c r="K110" s="11"/>
      <c r="L110" s="11"/>
      <c r="M110" s="11"/>
      <c r="N110" s="11"/>
      <c r="O110" s="11"/>
    </row>
    <row r="111" spans="1:15">
      <c r="A111" s="11"/>
      <c r="B111" s="11"/>
      <c r="C111" s="11"/>
      <c r="D111" s="11"/>
      <c r="E111" s="91"/>
      <c r="F111" s="11"/>
      <c r="G111" s="11"/>
      <c r="H111" s="11"/>
      <c r="I111" s="11"/>
      <c r="J111" s="11"/>
      <c r="K111" s="11"/>
      <c r="L111" s="11"/>
      <c r="M111" s="11"/>
      <c r="N111" s="11"/>
      <c r="O111" s="11"/>
    </row>
    <row r="112" spans="1:15">
      <c r="A112" s="11"/>
      <c r="B112" s="11"/>
      <c r="C112" s="11"/>
      <c r="D112" s="11"/>
      <c r="E112" s="91"/>
      <c r="F112" s="11"/>
      <c r="G112" s="11"/>
      <c r="H112" s="11"/>
      <c r="I112" s="11"/>
      <c r="J112" s="11"/>
      <c r="K112" s="11"/>
      <c r="L112" s="11"/>
      <c r="M112" s="11"/>
      <c r="N112" s="11"/>
      <c r="O112" s="11"/>
    </row>
    <row r="113" spans="1:15">
      <c r="A113" s="11"/>
      <c r="B113" s="11"/>
      <c r="C113" s="11"/>
      <c r="D113" s="11"/>
      <c r="E113" s="91"/>
      <c r="F113" s="11"/>
      <c r="G113" s="11"/>
      <c r="H113" s="11"/>
      <c r="I113" s="11"/>
      <c r="J113" s="11"/>
      <c r="K113" s="11"/>
      <c r="L113" s="11"/>
      <c r="M113" s="11"/>
      <c r="N113" s="11"/>
      <c r="O113" s="11"/>
    </row>
    <row r="114" spans="1:15">
      <c r="A114" s="11"/>
      <c r="B114" s="11"/>
      <c r="C114" s="11"/>
      <c r="D114" s="11"/>
      <c r="E114" s="91"/>
      <c r="F114" s="11"/>
      <c r="G114" s="11"/>
      <c r="H114" s="11"/>
      <c r="I114" s="11"/>
      <c r="J114" s="11"/>
      <c r="K114" s="11"/>
      <c r="L114" s="11"/>
      <c r="M114" s="11"/>
      <c r="N114" s="11"/>
      <c r="O114" s="11"/>
    </row>
    <row r="115" spans="1:15">
      <c r="A115" s="11"/>
      <c r="B115" s="11"/>
      <c r="C115" s="11"/>
      <c r="D115" s="11"/>
      <c r="E115" s="91"/>
      <c r="F115" s="11"/>
      <c r="G115" s="11"/>
      <c r="H115" s="11"/>
      <c r="I115" s="11"/>
      <c r="J115" s="11"/>
      <c r="K115" s="11"/>
      <c r="L115" s="11"/>
      <c r="M115" s="11"/>
      <c r="N115" s="11"/>
      <c r="O115" s="11"/>
    </row>
    <row r="116" spans="1:15">
      <c r="A116" s="11"/>
      <c r="B116" s="11"/>
      <c r="C116" s="11"/>
      <c r="D116" s="11"/>
      <c r="E116" s="91"/>
      <c r="F116" s="11"/>
      <c r="G116" s="11"/>
      <c r="H116" s="11"/>
      <c r="I116" s="11"/>
      <c r="J116" s="11"/>
      <c r="K116" s="11"/>
      <c r="L116" s="11"/>
      <c r="M116" s="11"/>
      <c r="N116" s="11"/>
      <c r="O116" s="11"/>
    </row>
    <row r="117" spans="1:15">
      <c r="A117" s="11"/>
      <c r="B117" s="11"/>
      <c r="C117" s="11"/>
      <c r="D117" s="11"/>
      <c r="E117" s="91"/>
      <c r="F117" s="11"/>
      <c r="G117" s="11"/>
      <c r="H117" s="11"/>
      <c r="I117" s="11"/>
      <c r="J117" s="11"/>
      <c r="K117" s="11"/>
      <c r="L117" s="11"/>
      <c r="M117" s="11"/>
      <c r="N117" s="11"/>
      <c r="O117" s="11"/>
    </row>
    <row r="118" spans="1:15">
      <c r="A118" s="11"/>
      <c r="B118" s="11"/>
      <c r="C118" s="11"/>
      <c r="D118" s="11"/>
      <c r="E118" s="91"/>
      <c r="F118" s="11"/>
      <c r="G118" s="11"/>
      <c r="H118" s="11"/>
      <c r="I118" s="11"/>
      <c r="J118" s="11"/>
      <c r="K118" s="11"/>
      <c r="L118" s="11"/>
      <c r="M118" s="11"/>
      <c r="N118" s="11"/>
      <c r="O118" s="11"/>
    </row>
    <row r="119" spans="1:15">
      <c r="A119" s="11"/>
      <c r="B119" s="11"/>
      <c r="C119" s="11"/>
      <c r="D119" s="11"/>
      <c r="E119" s="91"/>
      <c r="F119" s="11"/>
      <c r="G119" s="11"/>
      <c r="H119" s="11"/>
      <c r="I119" s="11"/>
      <c r="J119" s="11"/>
      <c r="K119" s="11"/>
      <c r="L119" s="11"/>
      <c r="M119" s="11"/>
      <c r="N119" s="11"/>
      <c r="O119" s="11"/>
    </row>
    <row r="120" spans="1:15">
      <c r="A120" s="11"/>
      <c r="B120" s="11"/>
      <c r="C120" s="11"/>
      <c r="D120" s="11"/>
      <c r="E120" s="91"/>
      <c r="F120" s="11"/>
      <c r="G120" s="11"/>
      <c r="H120" s="11"/>
      <c r="I120" s="11"/>
      <c r="J120" s="11"/>
      <c r="K120" s="11"/>
      <c r="L120" s="11"/>
      <c r="M120" s="11"/>
      <c r="N120" s="11"/>
      <c r="O120" s="11"/>
    </row>
    <row r="121" spans="1:15">
      <c r="A121" s="11"/>
      <c r="B121" s="11"/>
      <c r="C121" s="11"/>
      <c r="D121" s="11"/>
      <c r="E121" s="91"/>
      <c r="F121" s="11"/>
      <c r="G121" s="11"/>
      <c r="H121" s="11"/>
      <c r="I121" s="11"/>
      <c r="J121" s="11"/>
      <c r="K121" s="11"/>
      <c r="L121" s="11"/>
      <c r="M121" s="11"/>
      <c r="N121" s="11"/>
      <c r="O121" s="11"/>
    </row>
    <row r="122" spans="1:15">
      <c r="A122" s="11"/>
      <c r="B122" s="11"/>
      <c r="C122" s="11"/>
      <c r="D122" s="11"/>
      <c r="E122" s="91"/>
      <c r="F122" s="11"/>
      <c r="G122" s="11"/>
      <c r="H122" s="11"/>
      <c r="I122" s="11"/>
      <c r="J122" s="11"/>
      <c r="K122" s="11"/>
      <c r="L122" s="11"/>
      <c r="M122" s="11"/>
      <c r="N122" s="11"/>
      <c r="O122" s="11"/>
    </row>
    <row r="123" spans="1:15">
      <c r="A123" s="11"/>
      <c r="B123" s="11"/>
      <c r="C123" s="11"/>
      <c r="D123" s="11"/>
      <c r="E123" s="91"/>
      <c r="F123" s="11"/>
      <c r="G123" s="11"/>
      <c r="H123" s="11"/>
      <c r="I123" s="11"/>
      <c r="J123" s="11"/>
      <c r="K123" s="11"/>
      <c r="L123" s="11"/>
      <c r="M123" s="11"/>
      <c r="N123" s="11"/>
      <c r="O123" s="11"/>
    </row>
    <row r="124" spans="1:15">
      <c r="A124" s="11"/>
      <c r="B124" s="11"/>
      <c r="C124" s="11"/>
      <c r="D124" s="11"/>
      <c r="E124" s="91"/>
      <c r="F124" s="91"/>
      <c r="G124" s="11"/>
      <c r="H124" s="11"/>
      <c r="I124" s="11"/>
      <c r="J124" s="11"/>
      <c r="K124" s="11"/>
      <c r="L124" s="11"/>
      <c r="M124" s="11"/>
      <c r="N124" s="11"/>
      <c r="O124" s="11"/>
    </row>
    <row r="125" spans="1:15">
      <c r="A125" s="11"/>
      <c r="B125" s="11"/>
      <c r="C125" s="11"/>
      <c r="D125" s="11"/>
      <c r="E125" s="91"/>
      <c r="F125" s="11"/>
      <c r="G125" s="11"/>
      <c r="H125" s="11"/>
      <c r="I125" s="11"/>
      <c r="J125" s="11"/>
      <c r="K125" s="11"/>
      <c r="L125" s="11"/>
      <c r="M125" s="11"/>
      <c r="N125" s="11"/>
      <c r="O125" s="11"/>
    </row>
    <row r="126" spans="1:15">
      <c r="A126" s="11"/>
      <c r="B126" s="11"/>
      <c r="C126" s="11"/>
      <c r="D126" s="11"/>
      <c r="E126" s="91"/>
      <c r="F126" s="11"/>
      <c r="G126" s="11"/>
      <c r="H126" s="11"/>
      <c r="I126" s="11"/>
      <c r="J126" s="11"/>
      <c r="K126" s="11"/>
      <c r="L126" s="11"/>
      <c r="M126" s="11"/>
      <c r="N126" s="11"/>
      <c r="O126" s="11"/>
    </row>
    <row r="127" spans="1:15">
      <c r="A127" s="11"/>
      <c r="B127" s="11"/>
      <c r="C127" s="11"/>
      <c r="D127" s="11"/>
      <c r="E127" s="91"/>
      <c r="F127" s="11"/>
      <c r="G127" s="11"/>
      <c r="H127" s="11"/>
      <c r="I127" s="11"/>
      <c r="J127" s="11"/>
      <c r="K127" s="11"/>
      <c r="L127" s="11"/>
      <c r="M127" s="11"/>
      <c r="N127" s="11"/>
      <c r="O127" s="11"/>
    </row>
    <row r="128" spans="1:15">
      <c r="A128" s="11"/>
      <c r="B128" s="11"/>
      <c r="C128" s="11"/>
      <c r="D128" s="11"/>
      <c r="E128" s="91"/>
      <c r="F128" s="11"/>
      <c r="G128" s="11"/>
      <c r="H128" s="11"/>
      <c r="I128" s="11"/>
      <c r="J128" s="11"/>
      <c r="K128" s="11"/>
      <c r="L128" s="11"/>
      <c r="M128" s="11"/>
      <c r="N128" s="11"/>
      <c r="O128" s="11"/>
    </row>
    <row r="129" spans="1:15">
      <c r="A129" s="11"/>
      <c r="B129" s="11"/>
      <c r="C129" s="11"/>
      <c r="D129" s="11"/>
      <c r="E129" s="91"/>
      <c r="F129" s="11"/>
      <c r="G129" s="11"/>
      <c r="H129" s="11"/>
      <c r="I129" s="11"/>
      <c r="J129" s="11"/>
      <c r="K129" s="11"/>
      <c r="L129" s="11"/>
      <c r="M129" s="11"/>
      <c r="N129" s="11"/>
      <c r="O129" s="11"/>
    </row>
    <row r="130" spans="1:15">
      <c r="A130" s="11"/>
      <c r="B130" s="11"/>
      <c r="C130" s="11"/>
      <c r="D130" s="11"/>
      <c r="E130" s="91"/>
      <c r="F130" s="11"/>
      <c r="G130" s="11"/>
      <c r="H130" s="11"/>
      <c r="I130" s="11"/>
      <c r="J130" s="11"/>
      <c r="K130" s="11"/>
      <c r="L130" s="11"/>
      <c r="M130" s="11"/>
      <c r="N130" s="11"/>
      <c r="O130" s="11"/>
    </row>
    <row r="131" spans="1:15">
      <c r="A131" s="11"/>
      <c r="B131" s="11"/>
      <c r="C131" s="11"/>
      <c r="D131" s="11"/>
      <c r="E131" s="91"/>
      <c r="F131" s="11"/>
      <c r="G131" s="11"/>
      <c r="H131" s="11"/>
      <c r="I131" s="11"/>
      <c r="J131" s="11"/>
      <c r="K131" s="11"/>
      <c r="L131" s="11"/>
      <c r="M131" s="11"/>
      <c r="N131" s="11"/>
      <c r="O131" s="11"/>
    </row>
    <row r="132" spans="1:15">
      <c r="A132" s="11"/>
      <c r="B132" s="11"/>
      <c r="C132" s="11"/>
      <c r="D132" s="11"/>
      <c r="E132" s="91"/>
      <c r="F132" s="11"/>
      <c r="G132" s="11"/>
      <c r="H132" s="11"/>
      <c r="I132" s="11"/>
      <c r="J132" s="11"/>
      <c r="K132" s="11"/>
      <c r="L132" s="11"/>
      <c r="M132" s="11"/>
      <c r="N132" s="11"/>
      <c r="O132" s="11"/>
    </row>
    <row r="133" spans="1:15">
      <c r="A133" s="11"/>
      <c r="B133" s="11"/>
      <c r="C133" s="11"/>
      <c r="D133" s="11"/>
      <c r="E133" s="91"/>
      <c r="F133" s="11"/>
      <c r="G133" s="11"/>
      <c r="H133" s="11"/>
      <c r="I133" s="11"/>
      <c r="J133" s="11"/>
      <c r="K133" s="11"/>
      <c r="L133" s="11"/>
      <c r="M133" s="11"/>
      <c r="N133" s="11"/>
      <c r="O133" s="11"/>
    </row>
    <row r="134" spans="1:15">
      <c r="A134" s="11"/>
      <c r="B134" s="11"/>
      <c r="C134" s="11"/>
      <c r="D134" s="11"/>
      <c r="E134" s="91"/>
      <c r="F134" s="11"/>
      <c r="G134" s="11"/>
      <c r="H134" s="11"/>
      <c r="I134" s="11"/>
      <c r="J134" s="11"/>
      <c r="K134" s="11"/>
      <c r="L134" s="11"/>
      <c r="M134" s="11"/>
      <c r="N134" s="11"/>
      <c r="O134" s="11"/>
    </row>
    <row r="135" spans="1:15">
      <c r="A135" s="11"/>
      <c r="B135" s="11"/>
      <c r="C135" s="11"/>
      <c r="D135" s="11"/>
      <c r="E135" s="91"/>
      <c r="F135" s="11"/>
      <c r="G135" s="11"/>
      <c r="H135" s="11"/>
      <c r="I135" s="11"/>
      <c r="J135" s="11"/>
      <c r="K135" s="11"/>
      <c r="L135" s="11"/>
      <c r="M135" s="11"/>
      <c r="N135" s="11"/>
      <c r="O135" s="11"/>
    </row>
    <row r="136" spans="1:15">
      <c r="A136" s="11"/>
      <c r="B136" s="11"/>
      <c r="C136" s="11"/>
      <c r="D136" s="11"/>
      <c r="E136" s="91"/>
      <c r="F136" s="11"/>
      <c r="G136" s="11"/>
      <c r="H136" s="11"/>
      <c r="I136" s="11"/>
      <c r="J136" s="11"/>
      <c r="K136" s="11"/>
      <c r="L136" s="11"/>
      <c r="M136" s="11"/>
      <c r="N136" s="11"/>
      <c r="O136" s="11"/>
    </row>
    <row r="137" spans="1:15">
      <c r="A137" s="11"/>
      <c r="B137" s="11"/>
      <c r="C137" s="11"/>
      <c r="D137" s="11"/>
      <c r="E137" s="91"/>
      <c r="F137" s="11"/>
      <c r="G137" s="11"/>
      <c r="H137" s="11"/>
      <c r="I137" s="11"/>
      <c r="J137" s="11"/>
      <c r="K137" s="11"/>
      <c r="L137" s="11"/>
      <c r="M137" s="11"/>
      <c r="N137" s="11"/>
      <c r="O137" s="11"/>
    </row>
    <row r="138" spans="1:15">
      <c r="A138" s="11"/>
      <c r="B138" s="11"/>
      <c r="C138" s="11"/>
      <c r="D138" s="11"/>
      <c r="E138" s="91"/>
      <c r="F138" s="11"/>
      <c r="G138" s="11"/>
      <c r="H138" s="11"/>
      <c r="I138" s="11"/>
      <c r="J138" s="11"/>
      <c r="K138" s="11"/>
      <c r="L138" s="11"/>
      <c r="M138" s="11"/>
      <c r="N138" s="11"/>
      <c r="O138" s="11"/>
    </row>
    <row r="139" spans="1:15">
      <c r="A139" s="11"/>
      <c r="B139" s="11"/>
      <c r="C139" s="11"/>
      <c r="D139" s="11"/>
      <c r="E139" s="91"/>
      <c r="F139" s="11"/>
      <c r="G139" s="11"/>
      <c r="H139" s="11"/>
      <c r="I139" s="11"/>
      <c r="J139" s="11"/>
      <c r="K139" s="11"/>
      <c r="L139" s="11"/>
      <c r="M139" s="11"/>
      <c r="N139" s="11"/>
      <c r="O139" s="11"/>
    </row>
    <row r="140" spans="1:15">
      <c r="A140" s="11"/>
      <c r="B140" s="11"/>
      <c r="C140" s="11"/>
      <c r="D140" s="11"/>
      <c r="E140" s="91"/>
      <c r="F140" s="11"/>
      <c r="G140" s="11"/>
      <c r="H140" s="11"/>
      <c r="I140" s="11"/>
      <c r="J140" s="11"/>
      <c r="K140" s="11"/>
      <c r="L140" s="11"/>
      <c r="M140" s="11"/>
      <c r="N140" s="11"/>
      <c r="O140" s="11"/>
    </row>
    <row r="141" spans="1:15">
      <c r="A141" s="11"/>
      <c r="B141" s="11"/>
      <c r="C141" s="11"/>
      <c r="D141" s="11"/>
      <c r="E141" s="91"/>
      <c r="F141" s="11"/>
      <c r="G141" s="11"/>
      <c r="H141" s="11"/>
      <c r="I141" s="11"/>
      <c r="J141" s="11"/>
      <c r="K141" s="11"/>
      <c r="L141" s="11"/>
      <c r="M141" s="11"/>
      <c r="N141" s="11"/>
      <c r="O141" s="11"/>
    </row>
    <row r="142" spans="1:15">
      <c r="A142" s="11"/>
      <c r="B142" s="11"/>
      <c r="C142" s="11"/>
      <c r="D142" s="11"/>
      <c r="E142" s="91"/>
      <c r="F142" s="11"/>
      <c r="G142" s="11"/>
      <c r="H142" s="11"/>
      <c r="I142" s="11"/>
      <c r="J142" s="11"/>
      <c r="K142" s="11"/>
      <c r="L142" s="11"/>
      <c r="M142" s="11"/>
      <c r="N142" s="11"/>
      <c r="O142" s="11"/>
    </row>
    <row r="143" spans="1:15">
      <c r="A143" s="11"/>
      <c r="B143" s="11"/>
      <c r="C143" s="11"/>
      <c r="D143" s="11"/>
      <c r="E143" s="91"/>
      <c r="F143" s="11"/>
      <c r="G143" s="11"/>
      <c r="H143" s="11"/>
      <c r="I143" s="11"/>
      <c r="J143" s="11"/>
      <c r="K143" s="11"/>
      <c r="L143" s="11"/>
      <c r="M143" s="11"/>
      <c r="N143" s="11"/>
      <c r="O143" s="11"/>
    </row>
    <row r="144" spans="1:15">
      <c r="A144" s="11"/>
      <c r="B144" s="11"/>
      <c r="C144" s="11"/>
      <c r="D144" s="11"/>
      <c r="E144" s="91"/>
      <c r="F144" s="11"/>
      <c r="G144" s="11"/>
      <c r="H144" s="11"/>
      <c r="I144" s="11"/>
      <c r="J144" s="11"/>
      <c r="K144" s="11"/>
      <c r="L144" s="11"/>
      <c r="M144" s="11"/>
      <c r="N144" s="11"/>
      <c r="O144" s="11"/>
    </row>
    <row r="145" spans="1:15">
      <c r="A145" s="11"/>
      <c r="B145" s="11"/>
      <c r="C145" s="11"/>
      <c r="D145" s="11"/>
      <c r="E145" s="91"/>
      <c r="F145" s="11"/>
      <c r="G145" s="11"/>
      <c r="H145" s="11"/>
      <c r="I145" s="11"/>
      <c r="J145" s="11"/>
      <c r="K145" s="11"/>
      <c r="L145" s="11"/>
      <c r="M145" s="11"/>
      <c r="N145" s="11"/>
      <c r="O145" s="11"/>
    </row>
    <row r="146" spans="1:15">
      <c r="A146" s="11"/>
      <c r="B146" s="11"/>
      <c r="C146" s="11"/>
      <c r="D146" s="11"/>
      <c r="E146" s="91"/>
      <c r="F146" s="11"/>
      <c r="G146" s="11"/>
      <c r="H146" s="11"/>
      <c r="I146" s="11"/>
      <c r="J146" s="11"/>
      <c r="K146" s="11"/>
      <c r="L146" s="11"/>
      <c r="M146" s="11"/>
      <c r="N146" s="11"/>
      <c r="O146" s="11"/>
    </row>
    <row r="147" spans="1:15">
      <c r="A147" s="11"/>
      <c r="B147" s="11"/>
      <c r="C147" s="11"/>
      <c r="D147" s="11"/>
      <c r="E147" s="91"/>
      <c r="F147" s="91"/>
      <c r="G147" s="11"/>
      <c r="H147" s="11"/>
      <c r="I147" s="11"/>
      <c r="J147" s="11"/>
      <c r="K147" s="11"/>
      <c r="L147" s="11"/>
      <c r="M147" s="11"/>
      <c r="N147" s="11"/>
      <c r="O147" s="11"/>
    </row>
    <row r="148" spans="1:15">
      <c r="A148" s="11"/>
      <c r="B148" s="11"/>
      <c r="C148" s="11"/>
      <c r="D148" s="11"/>
      <c r="E148" s="91"/>
      <c r="F148" s="91"/>
      <c r="G148" s="11"/>
      <c r="H148" s="11"/>
      <c r="I148" s="11"/>
      <c r="J148" s="11"/>
      <c r="K148" s="11"/>
      <c r="L148" s="11"/>
      <c r="M148" s="11"/>
      <c r="N148" s="11"/>
      <c r="O148" s="11"/>
    </row>
    <row r="149" spans="1:15">
      <c r="A149" s="11"/>
      <c r="B149" s="11"/>
      <c r="C149" s="11"/>
      <c r="D149" s="11"/>
      <c r="E149" s="91"/>
      <c r="F149" s="91"/>
      <c r="G149" s="11"/>
      <c r="H149" s="11"/>
      <c r="I149" s="11"/>
      <c r="J149" s="11"/>
      <c r="K149" s="11"/>
      <c r="L149" s="11"/>
      <c r="M149" s="11"/>
      <c r="N149" s="11"/>
      <c r="O149" s="11"/>
    </row>
    <row r="150" spans="1:15">
      <c r="A150" s="11"/>
      <c r="B150" s="11"/>
      <c r="C150" s="11"/>
      <c r="D150" s="11"/>
      <c r="E150" s="91"/>
      <c r="F150" s="11"/>
      <c r="G150" s="11"/>
      <c r="H150" s="11"/>
      <c r="I150" s="11"/>
      <c r="J150" s="11"/>
      <c r="K150" s="11"/>
      <c r="L150" s="11"/>
      <c r="M150" s="11"/>
      <c r="N150" s="11"/>
      <c r="O150" s="11"/>
    </row>
    <row r="151" spans="1:15">
      <c r="A151" s="11"/>
      <c r="B151" s="11"/>
      <c r="C151" s="11"/>
      <c r="D151" s="11"/>
      <c r="E151" s="91"/>
      <c r="F151" s="11"/>
      <c r="G151" s="11"/>
      <c r="H151" s="11"/>
      <c r="I151" s="11"/>
      <c r="J151" s="11"/>
      <c r="K151" s="11"/>
      <c r="L151" s="11"/>
      <c r="M151" s="11"/>
      <c r="N151" s="11"/>
      <c r="O151" s="11"/>
    </row>
    <row r="152" spans="1:15">
      <c r="A152" s="11"/>
      <c r="B152" s="11"/>
      <c r="C152" s="11"/>
      <c r="D152" s="11"/>
      <c r="E152" s="91"/>
      <c r="F152" s="11"/>
      <c r="G152" s="11"/>
      <c r="H152" s="11"/>
      <c r="I152" s="11"/>
      <c r="J152" s="11"/>
      <c r="K152" s="11"/>
      <c r="L152" s="11"/>
      <c r="M152" s="11"/>
      <c r="N152" s="11"/>
      <c r="O152" s="11"/>
    </row>
    <row r="153" spans="1:15">
      <c r="A153" s="11"/>
      <c r="B153" s="11"/>
      <c r="C153" s="11"/>
      <c r="D153" s="11"/>
      <c r="E153" s="91"/>
      <c r="F153" s="11"/>
      <c r="G153" s="11"/>
      <c r="H153" s="11"/>
      <c r="I153" s="11"/>
      <c r="J153" s="11"/>
      <c r="K153" s="11"/>
      <c r="L153" s="11"/>
      <c r="M153" s="11"/>
      <c r="N153" s="11"/>
      <c r="O153" s="11"/>
    </row>
    <row r="154" spans="1:15">
      <c r="A154" s="11"/>
      <c r="B154" s="11"/>
      <c r="C154" s="11"/>
      <c r="D154" s="11"/>
      <c r="E154" s="91"/>
      <c r="F154" s="11"/>
      <c r="G154" s="11"/>
      <c r="H154" s="11"/>
      <c r="I154" s="11"/>
      <c r="J154" s="11"/>
      <c r="K154" s="11"/>
      <c r="L154" s="11"/>
      <c r="M154" s="11"/>
      <c r="N154" s="11"/>
      <c r="O154" s="11"/>
    </row>
    <row r="155" spans="1:15">
      <c r="A155" s="11"/>
      <c r="B155" s="11"/>
      <c r="C155" s="11"/>
      <c r="D155" s="11"/>
      <c r="E155" s="91"/>
      <c r="F155" s="11"/>
      <c r="G155" s="11"/>
      <c r="H155" s="11"/>
      <c r="I155" s="11"/>
      <c r="J155" s="11"/>
      <c r="K155" s="11"/>
      <c r="L155" s="11"/>
      <c r="M155" s="11"/>
      <c r="N155" s="11"/>
      <c r="O155" s="11"/>
    </row>
    <row r="156" spans="1:15">
      <c r="A156" s="11"/>
      <c r="B156" s="11"/>
      <c r="C156" s="11"/>
      <c r="D156" s="11"/>
      <c r="E156" s="91"/>
      <c r="F156" s="11"/>
      <c r="G156" s="11"/>
      <c r="H156" s="11"/>
      <c r="I156" s="11"/>
      <c r="J156" s="11"/>
      <c r="K156" s="11"/>
      <c r="L156" s="11"/>
      <c r="M156" s="11"/>
      <c r="N156" s="11"/>
      <c r="O156" s="11"/>
    </row>
    <row r="157" spans="1:15">
      <c r="A157" s="11"/>
      <c r="B157" s="11"/>
      <c r="C157" s="11"/>
      <c r="D157" s="11"/>
      <c r="E157" s="91"/>
      <c r="F157" s="11"/>
      <c r="G157" s="11"/>
      <c r="H157" s="11"/>
      <c r="I157" s="11"/>
      <c r="J157" s="11"/>
      <c r="K157" s="11"/>
      <c r="L157" s="11"/>
      <c r="M157" s="11"/>
      <c r="N157" s="11"/>
      <c r="O157" s="11"/>
    </row>
    <row r="158" spans="1:15">
      <c r="A158" s="11"/>
      <c r="B158" s="11"/>
      <c r="C158" s="11"/>
      <c r="D158" s="11"/>
      <c r="E158" s="91"/>
      <c r="F158" s="11"/>
      <c r="G158" s="11"/>
      <c r="H158" s="11"/>
      <c r="I158" s="11"/>
      <c r="J158" s="11"/>
      <c r="K158" s="11"/>
      <c r="L158" s="11"/>
      <c r="M158" s="11"/>
      <c r="N158" s="11"/>
      <c r="O158" s="11"/>
    </row>
    <row r="159" spans="1:15">
      <c r="A159" s="11"/>
      <c r="B159" s="11"/>
      <c r="C159" s="11"/>
      <c r="D159" s="11"/>
      <c r="E159" s="91"/>
      <c r="F159" s="11"/>
      <c r="G159" s="11"/>
      <c r="H159" s="11"/>
      <c r="I159" s="11"/>
      <c r="J159" s="11"/>
      <c r="K159" s="11"/>
      <c r="L159" s="11"/>
      <c r="M159" s="11"/>
      <c r="N159" s="11"/>
      <c r="O159" s="11"/>
    </row>
    <row r="160" spans="1:15">
      <c r="A160" s="11"/>
      <c r="B160" s="11"/>
      <c r="C160" s="11"/>
      <c r="D160" s="11"/>
      <c r="E160" s="91"/>
      <c r="F160" s="11"/>
      <c r="G160" s="11"/>
      <c r="H160" s="11"/>
      <c r="I160" s="11"/>
      <c r="J160" s="11"/>
      <c r="K160" s="11"/>
      <c r="L160" s="11"/>
      <c r="M160" s="11"/>
      <c r="N160" s="11"/>
      <c r="O160" s="11"/>
    </row>
    <row r="161" spans="1:15">
      <c r="A161" s="11"/>
      <c r="B161" s="11"/>
      <c r="C161" s="11"/>
      <c r="D161" s="11"/>
      <c r="E161" s="91"/>
      <c r="F161" s="11"/>
      <c r="G161" s="11"/>
      <c r="H161" s="11"/>
      <c r="I161" s="11"/>
      <c r="J161" s="11"/>
      <c r="K161" s="11"/>
      <c r="L161" s="11"/>
      <c r="M161" s="11"/>
      <c r="N161" s="11"/>
      <c r="O161" s="11"/>
    </row>
    <row r="162" spans="1:15">
      <c r="A162" s="11"/>
      <c r="B162" s="11"/>
      <c r="C162" s="11"/>
      <c r="D162" s="11"/>
      <c r="E162" s="91"/>
      <c r="F162" s="11"/>
      <c r="G162" s="11"/>
      <c r="H162" s="11"/>
      <c r="I162" s="11"/>
      <c r="J162" s="11"/>
      <c r="K162" s="11"/>
      <c r="L162" s="11"/>
      <c r="M162" s="11"/>
      <c r="N162" s="11"/>
      <c r="O162" s="11"/>
    </row>
    <row r="163" spans="1:15">
      <c r="A163" s="11"/>
      <c r="B163" s="11"/>
      <c r="C163" s="11"/>
      <c r="D163" s="11"/>
      <c r="E163" s="91"/>
      <c r="F163" s="11"/>
      <c r="G163" s="11"/>
      <c r="H163" s="11"/>
      <c r="I163" s="11"/>
      <c r="J163" s="11"/>
      <c r="K163" s="11"/>
      <c r="L163" s="11"/>
      <c r="M163" s="11"/>
      <c r="N163" s="11"/>
      <c r="O163" s="11"/>
    </row>
    <row r="164" spans="1:15">
      <c r="A164" s="11"/>
      <c r="B164" s="11"/>
      <c r="C164" s="11"/>
      <c r="D164" s="11"/>
      <c r="E164" s="91"/>
      <c r="F164" s="11"/>
      <c r="G164" s="11"/>
      <c r="H164" s="11"/>
      <c r="I164" s="11"/>
      <c r="J164" s="11"/>
      <c r="K164" s="11"/>
      <c r="L164" s="11"/>
      <c r="M164" s="11"/>
      <c r="N164" s="11"/>
      <c r="O164" s="11"/>
    </row>
    <row r="165" spans="1:15">
      <c r="A165" s="11"/>
      <c r="B165" s="11"/>
      <c r="C165" s="11"/>
      <c r="D165" s="11"/>
      <c r="E165" s="91"/>
      <c r="F165" s="11"/>
      <c r="G165" s="11"/>
      <c r="H165" s="11"/>
      <c r="I165" s="11"/>
      <c r="J165" s="11"/>
      <c r="K165" s="11"/>
      <c r="L165" s="11"/>
      <c r="M165" s="11"/>
      <c r="N165" s="11"/>
      <c r="O165" s="11"/>
    </row>
    <row r="166" spans="1:15">
      <c r="A166" s="11"/>
      <c r="B166" s="11"/>
      <c r="C166" s="11"/>
      <c r="D166" s="11"/>
      <c r="E166" s="91"/>
      <c r="F166" s="11"/>
      <c r="G166" s="11"/>
      <c r="H166" s="11"/>
      <c r="I166" s="11"/>
      <c r="J166" s="11"/>
      <c r="K166" s="11"/>
      <c r="L166" s="11"/>
      <c r="M166" s="11"/>
      <c r="N166" s="11"/>
      <c r="O166" s="11"/>
    </row>
    <row r="167" spans="1:15">
      <c r="A167" s="11"/>
      <c r="B167" s="11"/>
      <c r="C167" s="11"/>
      <c r="D167" s="11"/>
      <c r="E167" s="91"/>
      <c r="F167" s="11"/>
      <c r="G167" s="11"/>
      <c r="H167" s="11"/>
      <c r="I167" s="11"/>
      <c r="J167" s="11"/>
      <c r="K167" s="11"/>
      <c r="L167" s="11"/>
      <c r="M167" s="11"/>
      <c r="N167" s="11"/>
      <c r="O167" s="11"/>
    </row>
    <row r="168" spans="1:15">
      <c r="A168" s="11"/>
      <c r="B168" s="11"/>
      <c r="C168" s="11"/>
      <c r="D168" s="11"/>
      <c r="E168" s="91"/>
      <c r="F168" s="11"/>
      <c r="G168" s="11"/>
      <c r="H168" s="11"/>
      <c r="I168" s="11"/>
      <c r="J168" s="11"/>
      <c r="K168" s="11"/>
      <c r="L168" s="11"/>
      <c r="M168" s="11"/>
      <c r="N168" s="11"/>
      <c r="O168" s="11"/>
    </row>
    <row r="169" spans="1:15">
      <c r="A169" s="11"/>
      <c r="B169" s="11"/>
      <c r="C169" s="11"/>
      <c r="D169" s="11"/>
      <c r="E169" s="91"/>
      <c r="F169" s="11"/>
      <c r="G169" s="11"/>
      <c r="H169" s="11"/>
      <c r="I169" s="11"/>
      <c r="J169" s="11"/>
      <c r="K169" s="11"/>
      <c r="L169" s="11"/>
      <c r="M169" s="11"/>
      <c r="N169" s="11"/>
      <c r="O169" s="11"/>
    </row>
    <row r="170" spans="1:15">
      <c r="A170" s="11"/>
      <c r="B170" s="11"/>
      <c r="C170" s="11"/>
      <c r="D170" s="11"/>
      <c r="E170" s="91"/>
      <c r="F170" s="11"/>
      <c r="G170" s="11"/>
      <c r="H170" s="11"/>
      <c r="I170" s="11"/>
      <c r="J170" s="11"/>
      <c r="K170" s="11"/>
      <c r="L170" s="11"/>
      <c r="M170" s="11"/>
      <c r="N170" s="11"/>
      <c r="O170" s="11"/>
    </row>
    <row r="171" spans="1:15">
      <c r="A171" s="11"/>
      <c r="B171" s="11"/>
      <c r="C171" s="11"/>
      <c r="D171" s="11"/>
      <c r="E171" s="91"/>
      <c r="F171" s="11"/>
      <c r="G171" s="11"/>
      <c r="H171" s="11"/>
      <c r="I171" s="11"/>
      <c r="J171" s="11"/>
      <c r="K171" s="11"/>
      <c r="L171" s="11"/>
      <c r="M171" s="11"/>
      <c r="N171" s="11"/>
      <c r="O171" s="11"/>
    </row>
    <row r="172" spans="1:15">
      <c r="A172" s="11"/>
      <c r="B172" s="11"/>
      <c r="C172" s="11"/>
      <c r="D172" s="11"/>
      <c r="E172" s="91"/>
      <c r="F172" s="11"/>
      <c r="G172" s="11"/>
      <c r="H172" s="11"/>
      <c r="I172" s="11"/>
      <c r="J172" s="11"/>
      <c r="K172" s="11"/>
      <c r="L172" s="11"/>
      <c r="M172" s="11"/>
      <c r="N172" s="11"/>
      <c r="O172" s="11"/>
    </row>
    <row r="173" spans="1:15">
      <c r="A173" s="11"/>
      <c r="B173" s="11"/>
      <c r="C173" s="11"/>
      <c r="D173" s="11"/>
      <c r="E173" s="91"/>
      <c r="F173" s="11"/>
      <c r="G173" s="11"/>
      <c r="H173" s="11"/>
      <c r="I173" s="11"/>
      <c r="J173" s="11"/>
      <c r="K173" s="11"/>
      <c r="L173" s="11"/>
      <c r="M173" s="11"/>
      <c r="N173" s="11"/>
      <c r="O173" s="11"/>
    </row>
    <row r="174" spans="1:15">
      <c r="A174" s="11"/>
      <c r="B174" s="11"/>
      <c r="C174" s="11"/>
      <c r="D174" s="11"/>
      <c r="E174" s="91"/>
      <c r="F174" s="11"/>
      <c r="G174" s="11"/>
      <c r="H174" s="11"/>
      <c r="I174" s="11"/>
      <c r="J174" s="11"/>
      <c r="K174" s="11"/>
      <c r="L174" s="11"/>
      <c r="M174" s="11"/>
      <c r="N174" s="11"/>
      <c r="O174" s="11"/>
    </row>
    <row r="175" spans="1:15">
      <c r="A175" s="11"/>
      <c r="B175" s="11"/>
      <c r="C175" s="11"/>
      <c r="D175" s="11"/>
      <c r="E175" s="91"/>
      <c r="F175" s="11"/>
      <c r="G175" s="11"/>
      <c r="H175" s="11"/>
      <c r="I175" s="11"/>
      <c r="J175" s="11"/>
      <c r="K175" s="11"/>
      <c r="L175" s="11"/>
      <c r="M175" s="11"/>
      <c r="N175" s="11"/>
      <c r="O175" s="11"/>
    </row>
    <row r="176" spans="1:15">
      <c r="A176" s="11"/>
      <c r="B176" s="11"/>
      <c r="C176" s="11"/>
      <c r="D176" s="11"/>
      <c r="E176" s="91"/>
      <c r="F176" s="11"/>
      <c r="G176" s="11"/>
      <c r="H176" s="11"/>
      <c r="I176" s="11"/>
      <c r="J176" s="11"/>
      <c r="K176" s="11"/>
      <c r="L176" s="11"/>
      <c r="M176" s="11"/>
      <c r="N176" s="11"/>
      <c r="O176" s="11"/>
    </row>
    <row r="177" spans="1:15">
      <c r="A177" s="11"/>
      <c r="B177" s="11"/>
      <c r="C177" s="11"/>
      <c r="D177" s="11"/>
      <c r="E177" s="91"/>
      <c r="F177" s="11"/>
      <c r="G177" s="11"/>
      <c r="H177" s="11"/>
      <c r="I177" s="11"/>
      <c r="J177" s="11"/>
      <c r="K177" s="11"/>
      <c r="L177" s="11"/>
      <c r="M177" s="11"/>
      <c r="N177" s="11"/>
      <c r="O177" s="11"/>
    </row>
    <row r="178" spans="1:15">
      <c r="A178" s="11"/>
      <c r="B178" s="11"/>
      <c r="C178" s="11"/>
      <c r="D178" s="11"/>
      <c r="E178" s="91"/>
      <c r="F178" s="11"/>
      <c r="G178" s="11"/>
      <c r="H178" s="11"/>
      <c r="I178" s="11"/>
      <c r="J178" s="11"/>
      <c r="K178" s="11"/>
      <c r="L178" s="11"/>
      <c r="M178" s="11"/>
      <c r="N178" s="11"/>
      <c r="O178" s="11"/>
    </row>
    <row r="179" spans="1:15">
      <c r="A179" s="11"/>
      <c r="B179" s="11"/>
      <c r="C179" s="11"/>
      <c r="D179" s="11"/>
      <c r="E179" s="91"/>
      <c r="F179" s="11"/>
      <c r="G179" s="11"/>
      <c r="H179" s="11"/>
      <c r="I179" s="11"/>
      <c r="J179" s="11"/>
      <c r="K179" s="11"/>
      <c r="L179" s="11"/>
      <c r="M179" s="11"/>
      <c r="N179" s="11"/>
      <c r="O179" s="11"/>
    </row>
    <row r="180" spans="1:15">
      <c r="A180" s="11"/>
      <c r="B180" s="11"/>
      <c r="C180" s="11"/>
      <c r="D180" s="11"/>
      <c r="E180" s="91"/>
      <c r="F180" s="11"/>
      <c r="G180" s="11"/>
      <c r="H180" s="11"/>
      <c r="I180" s="11"/>
      <c r="J180" s="11"/>
      <c r="K180" s="11"/>
      <c r="L180" s="11"/>
      <c r="M180" s="11"/>
      <c r="N180" s="11"/>
      <c r="O180" s="11"/>
    </row>
    <row r="181" spans="1:15">
      <c r="A181" s="11"/>
      <c r="B181" s="11"/>
      <c r="C181" s="11"/>
      <c r="D181" s="11"/>
      <c r="E181" s="91"/>
      <c r="F181" s="11"/>
      <c r="G181" s="11"/>
      <c r="H181" s="11"/>
      <c r="I181" s="11"/>
      <c r="J181" s="11"/>
      <c r="K181" s="11"/>
      <c r="L181" s="11"/>
      <c r="M181" s="11"/>
      <c r="N181" s="11"/>
      <c r="O181" s="11"/>
    </row>
    <row r="182" spans="1:15">
      <c r="A182" s="11"/>
      <c r="B182" s="11"/>
      <c r="C182" s="11"/>
      <c r="D182" s="11"/>
      <c r="E182" s="91"/>
      <c r="F182" s="11"/>
      <c r="G182" s="11"/>
      <c r="H182" s="11"/>
      <c r="I182" s="11"/>
      <c r="J182" s="11"/>
      <c r="K182" s="11"/>
      <c r="L182" s="11"/>
      <c r="M182" s="11"/>
      <c r="N182" s="11"/>
      <c r="O182" s="11"/>
    </row>
    <row r="183" spans="1:15">
      <c r="A183" s="11"/>
      <c r="B183" s="11"/>
      <c r="C183" s="11"/>
      <c r="D183" s="11"/>
      <c r="E183" s="91"/>
      <c r="F183" s="11"/>
      <c r="G183" s="11"/>
      <c r="H183" s="11"/>
      <c r="I183" s="11"/>
      <c r="J183" s="11"/>
      <c r="K183" s="11"/>
      <c r="L183" s="11"/>
      <c r="M183" s="11"/>
      <c r="N183" s="11"/>
      <c r="O183" s="11"/>
    </row>
    <row r="184" spans="1:15">
      <c r="A184" s="11"/>
      <c r="B184" s="11"/>
      <c r="C184" s="11"/>
      <c r="D184" s="11"/>
      <c r="E184" s="91"/>
      <c r="F184" s="11"/>
      <c r="G184" s="11"/>
      <c r="H184" s="11"/>
      <c r="I184" s="11"/>
      <c r="J184" s="11"/>
      <c r="K184" s="11"/>
      <c r="L184" s="11"/>
      <c r="M184" s="11"/>
      <c r="N184" s="11"/>
      <c r="O184" s="11"/>
    </row>
    <row r="185" spans="1:15">
      <c r="A185" s="11"/>
      <c r="B185" s="11"/>
      <c r="C185" s="11"/>
      <c r="D185" s="11"/>
      <c r="E185" s="91"/>
      <c r="F185" s="11"/>
      <c r="G185" s="11"/>
      <c r="H185" s="11"/>
      <c r="I185" s="11"/>
      <c r="J185" s="11"/>
      <c r="K185" s="11"/>
      <c r="L185" s="11"/>
      <c r="M185" s="11"/>
      <c r="N185" s="11"/>
      <c r="O185" s="11"/>
    </row>
    <row r="186" spans="1:15">
      <c r="A186" s="11"/>
      <c r="B186" s="11"/>
      <c r="C186" s="11"/>
      <c r="D186" s="11"/>
      <c r="E186" s="91"/>
      <c r="F186" s="11"/>
      <c r="G186" s="11"/>
      <c r="H186" s="11"/>
      <c r="I186" s="11"/>
      <c r="J186" s="11"/>
      <c r="K186" s="11"/>
      <c r="L186" s="11"/>
      <c r="M186" s="11"/>
      <c r="N186" s="11"/>
      <c r="O186" s="11"/>
    </row>
    <row r="187" spans="1:15">
      <c r="A187" s="11"/>
      <c r="B187" s="11"/>
      <c r="C187" s="11"/>
      <c r="D187" s="11"/>
      <c r="E187" s="91"/>
      <c r="F187" s="11"/>
      <c r="G187" s="11"/>
      <c r="H187" s="11"/>
      <c r="I187" s="11"/>
      <c r="J187" s="11"/>
      <c r="K187" s="11"/>
      <c r="L187" s="11"/>
      <c r="M187" s="11"/>
      <c r="N187" s="11"/>
      <c r="O187" s="11"/>
    </row>
    <row r="188" spans="1:15">
      <c r="A188" s="11"/>
      <c r="B188" s="11"/>
      <c r="C188" s="11"/>
      <c r="D188" s="11"/>
      <c r="E188" s="91"/>
      <c r="F188" s="11"/>
      <c r="G188" s="11"/>
      <c r="H188" s="11"/>
      <c r="I188" s="11"/>
      <c r="J188" s="11"/>
      <c r="K188" s="11"/>
      <c r="L188" s="11"/>
      <c r="M188" s="11"/>
      <c r="N188" s="11"/>
      <c r="O188" s="11"/>
    </row>
    <row r="189" spans="1:15">
      <c r="A189" s="11"/>
      <c r="B189" s="11"/>
      <c r="C189" s="11"/>
      <c r="D189" s="11"/>
      <c r="E189" s="91"/>
      <c r="F189" s="11"/>
      <c r="G189" s="11"/>
      <c r="H189" s="11"/>
      <c r="I189" s="11"/>
      <c r="J189" s="11"/>
      <c r="K189" s="11"/>
      <c r="L189" s="11"/>
      <c r="M189" s="11"/>
      <c r="N189" s="11"/>
      <c r="O189" s="11"/>
    </row>
    <row r="190" spans="1:15">
      <c r="A190" s="11"/>
      <c r="B190" s="11"/>
      <c r="C190" s="11"/>
      <c r="D190" s="11"/>
      <c r="E190" s="91"/>
      <c r="F190" s="11"/>
      <c r="G190" s="11"/>
      <c r="H190" s="11"/>
      <c r="I190" s="11"/>
      <c r="J190" s="11"/>
      <c r="K190" s="11"/>
      <c r="L190" s="11"/>
      <c r="M190" s="11"/>
      <c r="N190" s="11"/>
      <c r="O190" s="11"/>
    </row>
    <row r="191" spans="1:15">
      <c r="A191" s="11"/>
      <c r="B191" s="11"/>
      <c r="C191" s="11"/>
      <c r="D191" s="11"/>
      <c r="E191" s="91"/>
      <c r="F191" s="11"/>
      <c r="G191" s="11"/>
      <c r="H191" s="11"/>
      <c r="I191" s="11"/>
      <c r="J191" s="11"/>
      <c r="K191" s="11"/>
      <c r="L191" s="11"/>
      <c r="M191" s="11"/>
      <c r="N191" s="11"/>
      <c r="O191" s="11"/>
    </row>
    <row r="192" spans="1:15">
      <c r="A192" s="11"/>
      <c r="B192" s="11"/>
      <c r="C192" s="11"/>
      <c r="D192" s="11"/>
      <c r="E192" s="91"/>
      <c r="F192" s="11"/>
      <c r="G192" s="11"/>
      <c r="H192" s="11"/>
      <c r="I192" s="11"/>
      <c r="J192" s="11"/>
      <c r="K192" s="11"/>
      <c r="L192" s="11"/>
      <c r="M192" s="11"/>
      <c r="N192" s="11"/>
      <c r="O192" s="11"/>
    </row>
    <row r="193" spans="1:15">
      <c r="A193" s="11"/>
      <c r="B193" s="11"/>
      <c r="C193" s="11"/>
      <c r="D193" s="11"/>
      <c r="E193" s="91"/>
      <c r="F193" s="11"/>
      <c r="G193" s="11"/>
      <c r="H193" s="11"/>
      <c r="I193" s="11"/>
      <c r="J193" s="11"/>
      <c r="K193" s="11"/>
      <c r="L193" s="11"/>
      <c r="M193" s="11"/>
      <c r="N193" s="11"/>
      <c r="O193" s="11"/>
    </row>
    <row r="194" spans="1:15">
      <c r="A194" s="11"/>
      <c r="B194" s="11"/>
      <c r="C194" s="11"/>
      <c r="D194" s="11"/>
      <c r="E194" s="91"/>
      <c r="F194" s="11"/>
      <c r="G194" s="11"/>
      <c r="H194" s="11"/>
      <c r="I194" s="11"/>
      <c r="J194" s="11"/>
      <c r="K194" s="11"/>
      <c r="L194" s="11"/>
      <c r="M194" s="11"/>
      <c r="N194" s="11"/>
      <c r="O194" s="11"/>
    </row>
    <row r="195" spans="1:15">
      <c r="A195" s="11"/>
      <c r="B195" s="11"/>
      <c r="C195" s="11"/>
      <c r="D195" s="11"/>
      <c r="E195" s="91"/>
      <c r="F195" s="11"/>
      <c r="G195" s="11"/>
      <c r="H195" s="11"/>
      <c r="I195" s="11"/>
      <c r="J195" s="11"/>
      <c r="K195" s="11"/>
      <c r="L195" s="11"/>
      <c r="M195" s="11"/>
      <c r="N195" s="11"/>
      <c r="O195" s="11"/>
    </row>
    <row r="196" spans="1:15">
      <c r="A196" s="11"/>
      <c r="B196" s="11"/>
      <c r="C196" s="11"/>
      <c r="D196" s="11"/>
      <c r="E196" s="91"/>
      <c r="F196" s="11"/>
      <c r="G196" s="11"/>
      <c r="H196" s="11"/>
      <c r="I196" s="11"/>
      <c r="J196" s="11"/>
      <c r="K196" s="11"/>
      <c r="L196" s="11"/>
      <c r="M196" s="11"/>
      <c r="N196" s="11"/>
      <c r="O196" s="11"/>
    </row>
    <row r="197" spans="1:15">
      <c r="A197" s="11"/>
      <c r="B197" s="11"/>
      <c r="C197" s="11"/>
      <c r="D197" s="11"/>
      <c r="E197" s="91"/>
      <c r="F197" s="11"/>
      <c r="G197" s="11"/>
      <c r="H197" s="11"/>
      <c r="I197" s="11"/>
      <c r="J197" s="11"/>
      <c r="K197" s="11"/>
      <c r="L197" s="11"/>
      <c r="M197" s="11"/>
      <c r="N197" s="11"/>
      <c r="O197" s="11"/>
    </row>
    <row r="198" spans="1:15">
      <c r="A198" s="11"/>
      <c r="B198" s="11"/>
      <c r="C198" s="11"/>
      <c r="D198" s="11"/>
      <c r="E198" s="91"/>
      <c r="F198" s="11"/>
      <c r="G198" s="11"/>
      <c r="H198" s="11"/>
      <c r="I198" s="11"/>
      <c r="J198" s="11"/>
      <c r="K198" s="11"/>
      <c r="L198" s="11"/>
      <c r="M198" s="11"/>
      <c r="N198" s="11"/>
      <c r="O198" s="11"/>
    </row>
    <row r="199" spans="1:15">
      <c r="A199" s="11"/>
      <c r="B199" s="11"/>
      <c r="C199" s="11"/>
      <c r="D199" s="11"/>
      <c r="E199" s="91"/>
      <c r="F199" s="11"/>
      <c r="G199" s="11"/>
      <c r="H199" s="11"/>
      <c r="I199" s="11"/>
      <c r="J199" s="11"/>
      <c r="K199" s="11"/>
      <c r="L199" s="11"/>
      <c r="M199" s="11"/>
      <c r="N199" s="11"/>
      <c r="O199" s="11"/>
    </row>
    <row r="200" spans="1:15">
      <c r="A200" s="11"/>
      <c r="B200" s="11"/>
      <c r="C200" s="11"/>
      <c r="D200" s="11"/>
      <c r="E200" s="91"/>
      <c r="F200" s="11"/>
      <c r="G200" s="11"/>
      <c r="H200" s="11"/>
      <c r="I200" s="11"/>
      <c r="J200" s="11"/>
      <c r="K200" s="11"/>
      <c r="L200" s="11"/>
      <c r="M200" s="11"/>
      <c r="N200" s="11"/>
      <c r="O200" s="11"/>
    </row>
    <row r="201" spans="1:15">
      <c r="A201" s="11"/>
      <c r="B201" s="11"/>
      <c r="C201" s="11"/>
      <c r="D201" s="11"/>
      <c r="E201" s="91"/>
      <c r="F201" s="11"/>
      <c r="G201" s="11"/>
      <c r="H201" s="11"/>
      <c r="I201" s="11"/>
      <c r="J201" s="11"/>
      <c r="K201" s="11"/>
      <c r="L201" s="11"/>
      <c r="M201" s="11"/>
      <c r="N201" s="11"/>
      <c r="O201" s="11"/>
    </row>
    <row r="202" spans="1:15">
      <c r="A202" s="11"/>
      <c r="B202" s="11"/>
      <c r="C202" s="11"/>
      <c r="D202" s="11"/>
      <c r="E202" s="91"/>
      <c r="F202" s="11"/>
      <c r="G202" s="11"/>
      <c r="H202" s="11"/>
      <c r="I202" s="11"/>
      <c r="J202" s="11"/>
      <c r="K202" s="11"/>
      <c r="L202" s="11"/>
      <c r="M202" s="11"/>
      <c r="N202" s="11"/>
      <c r="O202" s="11"/>
    </row>
    <row r="203" spans="1:15">
      <c r="A203" s="11"/>
      <c r="B203" s="11"/>
      <c r="C203" s="11"/>
      <c r="D203" s="11"/>
      <c r="E203" s="91"/>
      <c r="F203" s="11"/>
      <c r="G203" s="11"/>
      <c r="H203" s="11"/>
      <c r="I203" s="11"/>
      <c r="J203" s="11"/>
      <c r="K203" s="11"/>
      <c r="L203" s="11"/>
      <c r="M203" s="11"/>
      <c r="N203" s="11"/>
      <c r="O203" s="11"/>
    </row>
    <row r="204" spans="1:15">
      <c r="A204" s="11"/>
      <c r="B204" s="11"/>
      <c r="C204" s="11"/>
      <c r="D204" s="11"/>
      <c r="E204" s="91"/>
      <c r="F204" s="11"/>
      <c r="G204" s="11"/>
      <c r="H204" s="11"/>
      <c r="I204" s="11"/>
      <c r="J204" s="11"/>
      <c r="K204" s="11"/>
      <c r="L204" s="11"/>
      <c r="M204" s="11"/>
      <c r="N204" s="11"/>
      <c r="O204" s="11"/>
    </row>
    <row r="205" spans="1:15">
      <c r="A205" s="11"/>
      <c r="B205" s="11"/>
      <c r="C205" s="11"/>
      <c r="D205" s="11"/>
      <c r="E205" s="91"/>
      <c r="F205" s="11"/>
      <c r="G205" s="11"/>
      <c r="H205" s="11"/>
      <c r="I205" s="11"/>
      <c r="J205" s="11"/>
      <c r="K205" s="11"/>
      <c r="L205" s="11"/>
      <c r="M205" s="11"/>
      <c r="N205" s="11"/>
      <c r="O205" s="11"/>
    </row>
    <row r="206" spans="1:15">
      <c r="A206" s="11"/>
      <c r="B206" s="11"/>
      <c r="C206" s="11"/>
      <c r="D206" s="11"/>
      <c r="E206" s="91"/>
      <c r="F206" s="11"/>
      <c r="G206" s="11"/>
      <c r="H206" s="11"/>
      <c r="I206" s="11"/>
      <c r="J206" s="11"/>
      <c r="K206" s="11"/>
      <c r="L206" s="11"/>
      <c r="M206" s="11"/>
      <c r="N206" s="11"/>
      <c r="O206" s="11"/>
    </row>
    <row r="207" spans="1:15">
      <c r="A207" s="11"/>
      <c r="B207" s="11"/>
      <c r="C207" s="11"/>
      <c r="D207" s="11"/>
      <c r="E207" s="91"/>
      <c r="F207" s="11"/>
      <c r="G207" s="11"/>
      <c r="H207" s="11"/>
      <c r="I207" s="11"/>
      <c r="J207" s="11"/>
      <c r="K207" s="11"/>
      <c r="L207" s="11"/>
      <c r="M207" s="11"/>
      <c r="N207" s="11"/>
      <c r="O207" s="11"/>
    </row>
    <row r="208" spans="1:15">
      <c r="A208" s="11"/>
      <c r="B208" s="11"/>
      <c r="C208" s="11"/>
      <c r="D208" s="11"/>
      <c r="E208" s="91"/>
      <c r="F208" s="11"/>
      <c r="G208" s="11"/>
      <c r="H208" s="11"/>
      <c r="I208" s="11"/>
      <c r="J208" s="11"/>
      <c r="K208" s="11"/>
      <c r="L208" s="11"/>
      <c r="M208" s="11"/>
      <c r="N208" s="11"/>
      <c r="O208" s="11"/>
    </row>
    <row r="209" spans="1:15">
      <c r="A209" s="11"/>
      <c r="B209" s="11"/>
      <c r="C209" s="11"/>
      <c r="D209" s="11"/>
      <c r="E209" s="91"/>
      <c r="F209" s="11"/>
      <c r="G209" s="11"/>
      <c r="H209" s="11"/>
      <c r="I209" s="11"/>
      <c r="J209" s="11"/>
      <c r="K209" s="11"/>
      <c r="L209" s="11"/>
      <c r="M209" s="11"/>
      <c r="N209" s="11"/>
      <c r="O209" s="11"/>
    </row>
    <row r="210" spans="1:15">
      <c r="A210" s="11"/>
      <c r="B210" s="11"/>
      <c r="C210" s="11"/>
      <c r="D210" s="11"/>
      <c r="E210" s="91"/>
      <c r="F210" s="11"/>
      <c r="G210" s="11"/>
      <c r="H210" s="11"/>
      <c r="I210" s="11"/>
      <c r="J210" s="11"/>
      <c r="K210" s="11"/>
      <c r="L210" s="11"/>
      <c r="M210" s="11"/>
      <c r="N210" s="11"/>
      <c r="O210" s="11"/>
    </row>
    <row r="211" spans="1:15">
      <c r="A211" s="11"/>
      <c r="B211" s="11"/>
      <c r="C211" s="11"/>
      <c r="D211" s="11"/>
      <c r="E211" s="91"/>
      <c r="F211" s="11"/>
      <c r="G211" s="11"/>
      <c r="H211" s="11"/>
      <c r="I211" s="11"/>
      <c r="J211" s="11"/>
      <c r="K211" s="11"/>
      <c r="L211" s="11"/>
      <c r="M211" s="11"/>
      <c r="N211" s="11"/>
      <c r="O211" s="11"/>
    </row>
    <row r="212" spans="1:15">
      <c r="A212" s="11"/>
      <c r="B212" s="11"/>
      <c r="C212" s="11"/>
      <c r="D212" s="11"/>
      <c r="E212" s="91"/>
      <c r="F212" s="11"/>
      <c r="G212" s="11"/>
      <c r="H212" s="11"/>
      <c r="I212" s="11"/>
      <c r="J212" s="11"/>
      <c r="K212" s="11"/>
      <c r="L212" s="11"/>
      <c r="M212" s="11"/>
      <c r="N212" s="11"/>
      <c r="O212" s="11"/>
    </row>
    <row r="213" spans="1:15">
      <c r="A213" s="11"/>
      <c r="B213" s="11"/>
      <c r="C213" s="11"/>
      <c r="D213" s="11"/>
      <c r="E213" s="91"/>
      <c r="F213" s="11"/>
      <c r="G213" s="11"/>
      <c r="H213" s="11"/>
      <c r="I213" s="11"/>
      <c r="J213" s="11"/>
      <c r="K213" s="11"/>
      <c r="L213" s="11"/>
      <c r="M213" s="11"/>
      <c r="N213" s="11"/>
      <c r="O213" s="11"/>
    </row>
    <row r="214" spans="1:15">
      <c r="A214" s="11"/>
      <c r="B214" s="11"/>
      <c r="C214" s="11"/>
      <c r="D214" s="11"/>
      <c r="E214" s="91"/>
      <c r="F214" s="11"/>
      <c r="G214" s="11"/>
      <c r="H214" s="11"/>
      <c r="I214" s="11"/>
      <c r="J214" s="11"/>
      <c r="K214" s="11"/>
      <c r="L214" s="11"/>
      <c r="M214" s="11"/>
      <c r="N214" s="11"/>
      <c r="O214" s="11"/>
    </row>
    <row r="215" spans="1:15">
      <c r="A215" s="11"/>
      <c r="B215" s="11"/>
      <c r="C215" s="11"/>
      <c r="D215" s="11"/>
      <c r="E215" s="91"/>
      <c r="F215" s="11"/>
      <c r="G215" s="11"/>
      <c r="H215" s="11"/>
      <c r="I215" s="11"/>
      <c r="J215" s="11"/>
      <c r="K215" s="11"/>
      <c r="L215" s="11"/>
      <c r="M215" s="11"/>
      <c r="N215" s="11"/>
      <c r="O215" s="11"/>
    </row>
    <row r="216" spans="1:15">
      <c r="A216" s="11"/>
      <c r="B216" s="11"/>
      <c r="C216" s="11"/>
      <c r="D216" s="11"/>
      <c r="E216" s="91"/>
      <c r="F216" s="11"/>
      <c r="G216" s="11"/>
      <c r="H216" s="11"/>
      <c r="I216" s="11"/>
      <c r="J216" s="11"/>
      <c r="K216" s="11"/>
      <c r="L216" s="11"/>
      <c r="M216" s="11"/>
      <c r="N216" s="11"/>
      <c r="O216" s="11"/>
    </row>
    <row r="217" spans="1:15">
      <c r="A217" s="11"/>
      <c r="B217" s="11"/>
      <c r="C217" s="11"/>
      <c r="D217" s="11"/>
      <c r="E217" s="91"/>
      <c r="F217" s="11"/>
      <c r="G217" s="11"/>
      <c r="H217" s="11"/>
      <c r="I217" s="11"/>
      <c r="J217" s="11"/>
      <c r="K217" s="11"/>
      <c r="L217" s="11"/>
      <c r="M217" s="11"/>
      <c r="N217" s="11"/>
      <c r="O217" s="11"/>
    </row>
    <row r="218" spans="1:15">
      <c r="A218" s="11"/>
      <c r="B218" s="11"/>
      <c r="C218" s="11"/>
      <c r="D218" s="11"/>
      <c r="E218" s="91"/>
      <c r="F218" s="11"/>
      <c r="G218" s="11"/>
      <c r="H218" s="11"/>
      <c r="I218" s="11"/>
      <c r="J218" s="11"/>
      <c r="K218" s="11"/>
      <c r="L218" s="11"/>
      <c r="M218" s="11"/>
      <c r="N218" s="11"/>
      <c r="O218" s="11"/>
    </row>
    <row r="219" spans="1:15">
      <c r="A219" s="11"/>
      <c r="B219" s="11"/>
      <c r="C219" s="11"/>
      <c r="D219" s="11"/>
      <c r="E219" s="91"/>
      <c r="F219" s="11"/>
      <c r="G219" s="11"/>
      <c r="H219" s="11"/>
      <c r="I219" s="11"/>
      <c r="J219" s="11"/>
      <c r="K219" s="11"/>
      <c r="L219" s="11"/>
      <c r="M219" s="11"/>
      <c r="N219" s="11"/>
      <c r="O219" s="11"/>
    </row>
    <row r="220" spans="1:15">
      <c r="A220" s="11"/>
      <c r="B220" s="11"/>
      <c r="C220" s="11"/>
      <c r="D220" s="11"/>
      <c r="E220" s="91"/>
      <c r="F220" s="11"/>
      <c r="G220" s="11"/>
      <c r="H220" s="11"/>
      <c r="I220" s="11"/>
      <c r="J220" s="11"/>
      <c r="K220" s="11"/>
      <c r="L220" s="11"/>
      <c r="M220" s="11"/>
      <c r="N220" s="11"/>
      <c r="O220" s="11"/>
    </row>
    <row r="221" spans="1:15">
      <c r="A221" s="11"/>
      <c r="B221" s="11"/>
      <c r="C221" s="11"/>
      <c r="D221" s="11"/>
      <c r="E221" s="91"/>
      <c r="F221" s="11"/>
      <c r="G221" s="11"/>
      <c r="H221" s="11"/>
      <c r="I221" s="11"/>
      <c r="J221" s="11"/>
      <c r="K221" s="11"/>
      <c r="L221" s="11"/>
      <c r="M221" s="11"/>
      <c r="N221" s="11"/>
      <c r="O221" s="11"/>
    </row>
    <row r="222" spans="1:15">
      <c r="A222" s="11"/>
      <c r="B222" s="11"/>
      <c r="C222" s="11"/>
      <c r="D222" s="11"/>
      <c r="E222" s="91"/>
      <c r="F222" s="11"/>
      <c r="G222" s="11"/>
      <c r="H222" s="11"/>
      <c r="I222" s="11"/>
      <c r="J222" s="11"/>
      <c r="K222" s="11"/>
      <c r="L222" s="11"/>
      <c r="M222" s="11"/>
      <c r="N222" s="11"/>
      <c r="O222" s="11"/>
    </row>
    <row r="223" spans="1:15">
      <c r="A223" s="11"/>
      <c r="B223" s="11"/>
      <c r="C223" s="11"/>
      <c r="D223" s="11"/>
      <c r="E223" s="91"/>
      <c r="F223" s="11"/>
      <c r="G223" s="11"/>
      <c r="H223" s="11"/>
      <c r="I223" s="11"/>
      <c r="J223" s="11"/>
      <c r="K223" s="11"/>
      <c r="L223" s="11"/>
      <c r="M223" s="11"/>
      <c r="N223" s="11"/>
      <c r="O223" s="11"/>
    </row>
    <row r="224" spans="1:15">
      <c r="A224" s="11"/>
      <c r="B224" s="11"/>
      <c r="C224" s="11"/>
      <c r="D224" s="11"/>
      <c r="E224" s="91"/>
      <c r="F224" s="11"/>
      <c r="G224" s="11"/>
      <c r="H224" s="11"/>
      <c r="I224" s="11"/>
      <c r="J224" s="11"/>
      <c r="K224" s="11"/>
      <c r="L224" s="11"/>
      <c r="M224" s="11"/>
      <c r="N224" s="11"/>
      <c r="O224" s="11"/>
    </row>
    <row r="225" spans="1:15">
      <c r="A225" s="11"/>
      <c r="B225" s="11"/>
      <c r="C225" s="11"/>
      <c r="D225" s="11"/>
      <c r="E225" s="91"/>
      <c r="F225" s="11"/>
      <c r="G225" s="11"/>
      <c r="H225" s="11"/>
      <c r="I225" s="11"/>
      <c r="J225" s="11"/>
      <c r="K225" s="11"/>
      <c r="L225" s="11"/>
      <c r="M225" s="11"/>
      <c r="N225" s="11"/>
      <c r="O225" s="11"/>
    </row>
    <row r="226" spans="1:15">
      <c r="A226" s="11"/>
      <c r="B226" s="11"/>
      <c r="C226" s="11"/>
      <c r="D226" s="11"/>
      <c r="E226" s="91"/>
      <c r="F226" s="11"/>
      <c r="G226" s="11"/>
      <c r="H226" s="11"/>
      <c r="I226" s="11"/>
      <c r="J226" s="11"/>
      <c r="K226" s="11"/>
      <c r="L226" s="11"/>
      <c r="M226" s="11"/>
      <c r="N226" s="11"/>
      <c r="O226" s="11"/>
    </row>
    <row r="227" spans="1:15">
      <c r="A227" s="11"/>
      <c r="B227" s="11"/>
      <c r="C227" s="11"/>
      <c r="D227" s="11"/>
      <c r="E227" s="91"/>
      <c r="F227" s="11"/>
      <c r="G227" s="11"/>
      <c r="H227" s="11"/>
      <c r="I227" s="11"/>
      <c r="J227" s="11"/>
      <c r="K227" s="11"/>
      <c r="L227" s="11"/>
      <c r="M227" s="11"/>
      <c r="N227" s="11"/>
      <c r="O227" s="11"/>
    </row>
    <row r="228" spans="1:15">
      <c r="A228" s="11"/>
      <c r="B228" s="11"/>
      <c r="C228" s="11"/>
      <c r="D228" s="11"/>
      <c r="E228" s="91"/>
      <c r="F228" s="11"/>
      <c r="G228" s="11"/>
      <c r="H228" s="11"/>
      <c r="I228" s="11"/>
      <c r="J228" s="11"/>
      <c r="K228" s="11"/>
      <c r="L228" s="11"/>
      <c r="M228" s="11"/>
      <c r="N228" s="11"/>
      <c r="O228" s="11"/>
    </row>
    <row r="229" spans="1:15">
      <c r="A229" s="11"/>
      <c r="B229" s="11"/>
      <c r="C229" s="11"/>
      <c r="D229" s="11"/>
      <c r="E229" s="91"/>
      <c r="F229" s="11"/>
      <c r="G229" s="11"/>
      <c r="H229" s="11"/>
      <c r="I229" s="11"/>
      <c r="J229" s="11"/>
      <c r="K229" s="11"/>
      <c r="L229" s="11"/>
      <c r="M229" s="11"/>
      <c r="N229" s="11"/>
      <c r="O229" s="11"/>
    </row>
    <row r="230" spans="1:15">
      <c r="A230" s="11"/>
      <c r="B230" s="11"/>
      <c r="C230" s="11"/>
      <c r="D230" s="11"/>
      <c r="E230" s="91"/>
      <c r="F230" s="11"/>
      <c r="G230" s="11"/>
      <c r="H230" s="11"/>
      <c r="I230" s="11"/>
      <c r="J230" s="11"/>
      <c r="K230" s="11"/>
      <c r="L230" s="11"/>
      <c r="M230" s="11"/>
      <c r="N230" s="11"/>
      <c r="O230" s="11"/>
    </row>
    <row r="231" spans="1:15">
      <c r="A231" s="11"/>
      <c r="B231" s="11"/>
      <c r="C231" s="11"/>
      <c r="D231" s="11"/>
      <c r="E231" s="91"/>
      <c r="F231" s="11"/>
      <c r="G231" s="11"/>
      <c r="H231" s="11"/>
      <c r="I231" s="11"/>
      <c r="J231" s="11"/>
      <c r="K231" s="11"/>
      <c r="L231" s="11"/>
      <c r="M231" s="11"/>
      <c r="N231" s="11"/>
      <c r="O231" s="11"/>
    </row>
    <row r="232" spans="1:15">
      <c r="A232" s="11"/>
      <c r="B232" s="11"/>
      <c r="C232" s="11"/>
      <c r="D232" s="11"/>
      <c r="E232" s="91"/>
      <c r="F232" s="11"/>
      <c r="G232" s="11"/>
      <c r="H232" s="11"/>
      <c r="I232" s="11"/>
      <c r="J232" s="11"/>
      <c r="K232" s="11"/>
      <c r="L232" s="11"/>
      <c r="M232" s="11"/>
      <c r="N232" s="11"/>
      <c r="O232" s="11"/>
    </row>
    <row r="233" spans="1:15">
      <c r="A233" s="11"/>
      <c r="B233" s="11"/>
      <c r="C233" s="11"/>
      <c r="D233" s="11"/>
      <c r="E233" s="91"/>
      <c r="F233" s="11"/>
      <c r="G233" s="11"/>
      <c r="H233" s="11"/>
      <c r="I233" s="11"/>
      <c r="J233" s="11"/>
      <c r="K233" s="11"/>
      <c r="L233" s="11"/>
      <c r="M233" s="11"/>
      <c r="N233" s="11"/>
      <c r="O233" s="11"/>
    </row>
    <row r="234" spans="1:15">
      <c r="A234" s="11"/>
      <c r="B234" s="11"/>
      <c r="C234" s="11"/>
      <c r="D234" s="11"/>
      <c r="E234" s="91"/>
      <c r="F234" s="11"/>
      <c r="G234" s="11"/>
      <c r="H234" s="11"/>
      <c r="I234" s="11"/>
      <c r="J234" s="11"/>
      <c r="K234" s="11"/>
      <c r="L234" s="11"/>
      <c r="M234" s="11"/>
      <c r="N234" s="11"/>
      <c r="O234" s="11"/>
    </row>
    <row r="235" spans="1:15">
      <c r="A235" s="11"/>
      <c r="B235" s="11"/>
      <c r="C235" s="11"/>
      <c r="D235" s="11"/>
      <c r="E235" s="91"/>
      <c r="F235" s="11"/>
      <c r="G235" s="11"/>
      <c r="H235" s="11"/>
      <c r="I235" s="11"/>
      <c r="J235" s="11"/>
      <c r="K235" s="11"/>
      <c r="L235" s="11"/>
      <c r="M235" s="11"/>
      <c r="N235" s="11"/>
      <c r="O235" s="11"/>
    </row>
    <row r="236" spans="1:15">
      <c r="A236" s="11"/>
      <c r="B236" s="11"/>
      <c r="C236" s="11"/>
      <c r="D236" s="11"/>
      <c r="E236" s="91"/>
      <c r="F236" s="11"/>
      <c r="G236" s="11"/>
      <c r="H236" s="11"/>
      <c r="I236" s="11"/>
      <c r="J236" s="11"/>
      <c r="K236" s="11"/>
      <c r="L236" s="11"/>
      <c r="M236" s="11"/>
      <c r="N236" s="11"/>
      <c r="O236" s="11"/>
    </row>
    <row r="237" spans="1:15">
      <c r="A237" s="11"/>
      <c r="B237" s="11"/>
      <c r="C237" s="11"/>
      <c r="D237" s="11"/>
      <c r="E237" s="91"/>
      <c r="F237" s="11"/>
      <c r="G237" s="11"/>
      <c r="H237" s="11"/>
      <c r="I237" s="11"/>
      <c r="J237" s="11"/>
      <c r="K237" s="11"/>
      <c r="L237" s="11"/>
      <c r="M237" s="11"/>
      <c r="N237" s="11"/>
      <c r="O237" s="11"/>
    </row>
    <row r="238" spans="1:15">
      <c r="A238" s="11"/>
      <c r="B238" s="11"/>
      <c r="C238" s="11"/>
      <c r="D238" s="11"/>
      <c r="E238" s="91"/>
      <c r="F238" s="11"/>
      <c r="G238" s="11"/>
      <c r="H238" s="11"/>
      <c r="I238" s="11"/>
      <c r="J238" s="11"/>
      <c r="K238" s="11"/>
      <c r="L238" s="11"/>
      <c r="M238" s="11"/>
      <c r="N238" s="11"/>
      <c r="O238" s="11"/>
    </row>
    <row r="239" spans="1:15">
      <c r="A239" s="11"/>
      <c r="B239" s="11"/>
      <c r="C239" s="11"/>
      <c r="D239" s="11"/>
      <c r="E239" s="91"/>
      <c r="F239" s="11"/>
      <c r="G239" s="11"/>
      <c r="H239" s="11"/>
      <c r="I239" s="11"/>
      <c r="J239" s="11"/>
      <c r="K239" s="11"/>
      <c r="L239" s="11"/>
      <c r="M239" s="11"/>
      <c r="N239" s="11"/>
      <c r="O239" s="11"/>
    </row>
    <row r="240" spans="1:15">
      <c r="A240" s="11"/>
      <c r="B240" s="11"/>
      <c r="C240" s="11"/>
      <c r="D240" s="11"/>
      <c r="E240" s="91"/>
      <c r="F240" s="11"/>
      <c r="G240" s="11"/>
      <c r="H240" s="11"/>
      <c r="I240" s="11"/>
      <c r="J240" s="11"/>
      <c r="K240" s="11"/>
      <c r="L240" s="11"/>
      <c r="M240" s="11"/>
      <c r="N240" s="11"/>
      <c r="O240" s="11"/>
    </row>
    <row r="241" spans="1:15">
      <c r="A241" s="11"/>
      <c r="B241" s="11"/>
      <c r="C241" s="11"/>
      <c r="D241" s="11"/>
      <c r="E241" s="91"/>
      <c r="F241" s="11"/>
      <c r="G241" s="11"/>
      <c r="H241" s="11"/>
      <c r="I241" s="11"/>
      <c r="J241" s="11"/>
      <c r="K241" s="11"/>
      <c r="L241" s="11"/>
      <c r="M241" s="11"/>
      <c r="N241" s="11"/>
      <c r="O241" s="11"/>
    </row>
    <row r="242" spans="1:15">
      <c r="A242" s="11"/>
      <c r="B242" s="11"/>
      <c r="C242" s="11"/>
      <c r="D242" s="11"/>
      <c r="E242" s="91"/>
      <c r="F242" s="11"/>
      <c r="G242" s="11"/>
      <c r="H242" s="11"/>
      <c r="I242" s="11"/>
      <c r="J242" s="11"/>
      <c r="K242" s="11"/>
      <c r="L242" s="11"/>
      <c r="M242" s="11"/>
      <c r="N242" s="11"/>
      <c r="O242" s="11"/>
    </row>
    <row r="243" spans="1:15">
      <c r="A243" s="11"/>
      <c r="B243" s="11"/>
      <c r="C243" s="11"/>
      <c r="D243" s="11"/>
      <c r="E243" s="91"/>
      <c r="F243" s="11"/>
      <c r="G243" s="11"/>
      <c r="H243" s="11"/>
      <c r="I243" s="11"/>
      <c r="J243" s="11"/>
      <c r="K243" s="11"/>
      <c r="L243" s="11"/>
      <c r="M243" s="11"/>
      <c r="N243" s="11"/>
      <c r="O243" s="11"/>
    </row>
    <row r="244" spans="1:15">
      <c r="A244" s="11"/>
      <c r="B244" s="11"/>
      <c r="C244" s="11"/>
      <c r="D244" s="11"/>
      <c r="E244" s="91"/>
      <c r="F244" s="11"/>
      <c r="G244" s="11"/>
      <c r="H244" s="11"/>
      <c r="I244" s="11"/>
      <c r="J244" s="11"/>
      <c r="K244" s="11"/>
      <c r="L244" s="11"/>
      <c r="M244" s="11"/>
      <c r="N244" s="11"/>
      <c r="O244" s="11"/>
    </row>
    <row r="245" spans="1:15">
      <c r="A245" s="11"/>
      <c r="B245" s="11"/>
      <c r="C245" s="11"/>
      <c r="D245" s="11"/>
      <c r="E245" s="91"/>
      <c r="F245" s="11"/>
      <c r="G245" s="11"/>
      <c r="H245" s="11"/>
      <c r="I245" s="11"/>
      <c r="J245" s="11"/>
      <c r="K245" s="11"/>
      <c r="L245" s="11"/>
      <c r="M245" s="11"/>
      <c r="N245" s="11"/>
      <c r="O245" s="11"/>
    </row>
    <row r="246" spans="1:15">
      <c r="A246" s="11"/>
      <c r="B246" s="11"/>
      <c r="C246" s="11"/>
      <c r="D246" s="11"/>
      <c r="E246" s="91"/>
      <c r="F246" s="11"/>
      <c r="G246" s="11"/>
      <c r="H246" s="11"/>
      <c r="I246" s="11"/>
      <c r="J246" s="11"/>
      <c r="K246" s="11"/>
      <c r="L246" s="11"/>
      <c r="M246" s="11"/>
      <c r="N246" s="11"/>
      <c r="O246" s="11"/>
    </row>
    <row r="247" spans="1:15">
      <c r="A247" s="11"/>
      <c r="B247" s="11"/>
      <c r="C247" s="11"/>
      <c r="D247" s="11"/>
      <c r="E247" s="91"/>
      <c r="F247" s="11"/>
      <c r="G247" s="11"/>
      <c r="H247" s="11"/>
      <c r="I247" s="11"/>
      <c r="J247" s="11"/>
      <c r="K247" s="11"/>
      <c r="L247" s="11"/>
      <c r="M247" s="11"/>
      <c r="N247" s="11"/>
      <c r="O247" s="11"/>
    </row>
    <row r="248" spans="1:15">
      <c r="A248" s="11"/>
      <c r="B248" s="11"/>
      <c r="C248" s="11"/>
      <c r="D248" s="11"/>
      <c r="E248" s="91"/>
      <c r="F248" s="11"/>
      <c r="G248" s="11"/>
      <c r="H248" s="11"/>
      <c r="I248" s="11"/>
      <c r="J248" s="11"/>
      <c r="K248" s="11"/>
      <c r="L248" s="11"/>
      <c r="M248" s="11"/>
      <c r="N248" s="11"/>
      <c r="O248" s="11"/>
    </row>
    <row r="249" spans="1:15">
      <c r="A249" s="11"/>
      <c r="B249" s="11"/>
      <c r="C249" s="11"/>
      <c r="D249" s="11"/>
      <c r="E249" s="91"/>
      <c r="F249" s="11"/>
      <c r="G249" s="11"/>
      <c r="H249" s="11"/>
      <c r="I249" s="11"/>
      <c r="J249" s="11"/>
      <c r="K249" s="11"/>
      <c r="L249" s="11"/>
      <c r="M249" s="11"/>
      <c r="N249" s="11"/>
      <c r="O249" s="11"/>
    </row>
    <row r="250" spans="1:15">
      <c r="A250" s="11"/>
      <c r="B250" s="11"/>
      <c r="C250" s="11"/>
      <c r="D250" s="11"/>
      <c r="E250" s="91"/>
      <c r="F250" s="11"/>
      <c r="G250" s="11"/>
      <c r="H250" s="11"/>
      <c r="I250" s="11"/>
      <c r="J250" s="11"/>
      <c r="K250" s="11"/>
      <c r="L250" s="11"/>
      <c r="M250" s="11"/>
      <c r="N250" s="11"/>
      <c r="O250" s="11"/>
    </row>
    <row r="251" spans="1:15">
      <c r="A251" s="11"/>
      <c r="B251" s="11"/>
      <c r="C251" s="11"/>
      <c r="D251" s="11"/>
      <c r="E251" s="91"/>
      <c r="F251" s="11"/>
      <c r="G251" s="11"/>
      <c r="H251" s="11"/>
      <c r="I251" s="11"/>
      <c r="J251" s="11"/>
      <c r="K251" s="11"/>
      <c r="L251" s="11"/>
      <c r="M251" s="11"/>
      <c r="N251" s="11"/>
      <c r="O251" s="11"/>
    </row>
    <row r="252" spans="1:15">
      <c r="A252" s="11"/>
      <c r="B252" s="11"/>
      <c r="C252" s="11"/>
      <c r="D252" s="11"/>
      <c r="E252" s="91"/>
      <c r="F252" s="11"/>
      <c r="G252" s="11"/>
      <c r="H252" s="11"/>
      <c r="I252" s="11"/>
      <c r="J252" s="11"/>
      <c r="K252" s="11"/>
      <c r="L252" s="11"/>
      <c r="M252" s="11"/>
      <c r="N252" s="11"/>
      <c r="O252" s="11"/>
    </row>
    <row r="253" spans="1:15">
      <c r="A253" s="11"/>
      <c r="B253" s="11"/>
      <c r="C253" s="11"/>
      <c r="D253" s="11"/>
      <c r="E253" s="91"/>
      <c r="F253" s="11"/>
      <c r="G253" s="11"/>
      <c r="H253" s="11"/>
      <c r="I253" s="11"/>
      <c r="J253" s="11"/>
      <c r="K253" s="11"/>
      <c r="L253" s="11"/>
      <c r="M253" s="11"/>
      <c r="N253" s="11"/>
      <c r="O253" s="11"/>
    </row>
    <row r="254" spans="1:15">
      <c r="A254" s="11"/>
      <c r="B254" s="11"/>
      <c r="C254" s="11"/>
      <c r="D254" s="11"/>
      <c r="E254" s="91"/>
      <c r="F254" s="11"/>
      <c r="G254" s="11"/>
      <c r="H254" s="11"/>
      <c r="I254" s="11"/>
      <c r="J254" s="11"/>
      <c r="K254" s="11"/>
      <c r="L254" s="11"/>
      <c r="M254" s="11"/>
      <c r="N254" s="11"/>
      <c r="O254" s="11"/>
    </row>
    <row r="255" spans="1:15">
      <c r="A255" s="11"/>
      <c r="B255" s="11"/>
      <c r="C255" s="11"/>
      <c r="D255" s="11"/>
      <c r="E255" s="91"/>
      <c r="F255" s="11"/>
      <c r="G255" s="11"/>
      <c r="H255" s="11"/>
      <c r="I255" s="11"/>
      <c r="J255" s="11"/>
      <c r="K255" s="11"/>
      <c r="L255" s="11"/>
      <c r="M255" s="11"/>
      <c r="N255" s="11"/>
      <c r="O255" s="11"/>
    </row>
    <row r="256" spans="1:15">
      <c r="A256" s="11"/>
      <c r="B256" s="11"/>
      <c r="C256" s="11"/>
      <c r="D256" s="11"/>
      <c r="E256" s="91"/>
      <c r="F256" s="11"/>
      <c r="G256" s="11"/>
      <c r="H256" s="11"/>
      <c r="I256" s="11"/>
      <c r="J256" s="11"/>
      <c r="K256" s="11"/>
      <c r="L256" s="11"/>
      <c r="M256" s="11"/>
      <c r="N256" s="11"/>
      <c r="O256" s="11"/>
    </row>
    <row r="257" spans="1:15">
      <c r="A257" s="11"/>
      <c r="B257" s="11"/>
      <c r="C257" s="11"/>
      <c r="D257" s="11"/>
      <c r="E257" s="91"/>
      <c r="F257" s="11"/>
      <c r="G257" s="11"/>
      <c r="H257" s="11"/>
      <c r="I257" s="11"/>
      <c r="J257" s="11"/>
      <c r="K257" s="11"/>
      <c r="L257" s="11"/>
      <c r="M257" s="11"/>
      <c r="N257" s="11"/>
      <c r="O257" s="11"/>
    </row>
    <row r="258" spans="1:15">
      <c r="A258" s="11"/>
      <c r="B258" s="11"/>
      <c r="C258" s="11"/>
      <c r="D258" s="11"/>
      <c r="E258" s="91"/>
      <c r="F258" s="11"/>
      <c r="G258" s="11"/>
      <c r="H258" s="11"/>
      <c r="I258" s="11"/>
      <c r="J258" s="11"/>
      <c r="K258" s="11"/>
      <c r="L258" s="11"/>
      <c r="M258" s="11"/>
      <c r="N258" s="11"/>
      <c r="O258" s="11"/>
    </row>
    <row r="259" spans="1:15">
      <c r="A259" s="11"/>
      <c r="B259" s="11"/>
      <c r="C259" s="11"/>
      <c r="D259" s="11"/>
      <c r="E259" s="91"/>
      <c r="F259" s="11"/>
      <c r="G259" s="11"/>
      <c r="H259" s="11"/>
      <c r="I259" s="11"/>
      <c r="J259" s="11"/>
      <c r="K259" s="11"/>
      <c r="L259" s="11"/>
      <c r="M259" s="11"/>
      <c r="N259" s="11"/>
      <c r="O259" s="11"/>
    </row>
    <row r="260" spans="1:15">
      <c r="A260" s="11"/>
      <c r="B260" s="11"/>
      <c r="C260" s="11"/>
      <c r="D260" s="11"/>
      <c r="E260" s="91"/>
      <c r="F260" s="11"/>
      <c r="G260" s="11"/>
      <c r="H260" s="11"/>
      <c r="I260" s="11"/>
      <c r="J260" s="11"/>
      <c r="K260" s="11"/>
      <c r="L260" s="11"/>
      <c r="M260" s="11"/>
      <c r="N260" s="11"/>
      <c r="O260" s="11"/>
    </row>
    <row r="261" spans="1:15">
      <c r="A261" s="11"/>
      <c r="B261" s="11"/>
      <c r="C261" s="11"/>
      <c r="D261" s="11"/>
      <c r="E261" s="91"/>
      <c r="F261" s="11"/>
      <c r="G261" s="11"/>
      <c r="H261" s="11"/>
      <c r="I261" s="11"/>
      <c r="J261" s="11"/>
      <c r="K261" s="11"/>
      <c r="L261" s="11"/>
      <c r="M261" s="11"/>
      <c r="N261" s="11"/>
      <c r="O261" s="11"/>
    </row>
    <row r="262" spans="1:15">
      <c r="A262" s="11"/>
      <c r="B262" s="11"/>
      <c r="C262" s="11"/>
      <c r="D262" s="11"/>
      <c r="E262" s="91"/>
      <c r="F262" s="11"/>
      <c r="G262" s="11"/>
      <c r="H262" s="11"/>
      <c r="I262" s="11"/>
      <c r="J262" s="11"/>
      <c r="K262" s="11"/>
      <c r="L262" s="11"/>
      <c r="M262" s="11"/>
      <c r="N262" s="11"/>
      <c r="O262" s="11"/>
    </row>
    <row r="263" spans="1:15">
      <c r="A263" s="11"/>
      <c r="B263" s="11"/>
      <c r="C263" s="11"/>
      <c r="D263" s="11"/>
      <c r="E263" s="91"/>
      <c r="F263" s="11"/>
      <c r="G263" s="11"/>
      <c r="H263" s="11"/>
      <c r="I263" s="11"/>
      <c r="J263" s="11"/>
      <c r="K263" s="11"/>
      <c r="L263" s="11"/>
      <c r="M263" s="11"/>
      <c r="N263" s="11"/>
      <c r="O263" s="11"/>
    </row>
    <row r="264" spans="1:15">
      <c r="A264" s="11"/>
      <c r="B264" s="11"/>
      <c r="C264" s="11"/>
      <c r="D264" s="11"/>
      <c r="E264" s="91"/>
      <c r="F264" s="11"/>
      <c r="G264" s="11"/>
      <c r="H264" s="11"/>
      <c r="I264" s="11"/>
      <c r="J264" s="11"/>
      <c r="K264" s="11"/>
      <c r="L264" s="11"/>
      <c r="M264" s="11"/>
      <c r="N264" s="11"/>
      <c r="O264" s="11"/>
    </row>
    <row r="265" spans="1:15">
      <c r="A265" s="11"/>
      <c r="B265" s="11"/>
      <c r="C265" s="11"/>
      <c r="D265" s="11"/>
      <c r="E265" s="91"/>
      <c r="F265" s="11"/>
      <c r="G265" s="11"/>
      <c r="H265" s="11"/>
      <c r="I265" s="11"/>
      <c r="J265" s="11"/>
      <c r="K265" s="11"/>
      <c r="L265" s="11"/>
      <c r="M265" s="11"/>
      <c r="N265" s="11"/>
      <c r="O265" s="11"/>
    </row>
    <row r="266" spans="1:15">
      <c r="A266" s="11"/>
      <c r="B266" s="11"/>
      <c r="C266" s="11"/>
      <c r="D266" s="11"/>
      <c r="E266" s="91"/>
      <c r="F266" s="11"/>
      <c r="G266" s="11"/>
      <c r="H266" s="11"/>
      <c r="I266" s="11"/>
      <c r="J266" s="11"/>
      <c r="K266" s="11"/>
      <c r="L266" s="11"/>
      <c r="M266" s="11"/>
      <c r="N266" s="11"/>
      <c r="O266" s="11"/>
    </row>
    <row r="267" spans="1:15">
      <c r="A267" s="11"/>
      <c r="B267" s="11"/>
      <c r="C267" s="11"/>
      <c r="D267" s="11"/>
      <c r="E267" s="91"/>
      <c r="F267" s="11"/>
      <c r="G267" s="11"/>
      <c r="H267" s="11"/>
      <c r="I267" s="11"/>
      <c r="J267" s="11"/>
      <c r="K267" s="11"/>
      <c r="L267" s="11"/>
      <c r="M267" s="11"/>
      <c r="N267" s="11"/>
      <c r="O267" s="11"/>
    </row>
    <row r="268" spans="1:15">
      <c r="A268" s="11"/>
      <c r="B268" s="11"/>
      <c r="C268" s="11"/>
      <c r="D268" s="11"/>
      <c r="E268" s="91"/>
      <c r="F268" s="11"/>
      <c r="G268" s="11"/>
      <c r="H268" s="11"/>
      <c r="I268" s="11"/>
      <c r="J268" s="11"/>
      <c r="K268" s="11"/>
      <c r="L268" s="11"/>
      <c r="M268" s="11"/>
      <c r="N268" s="11"/>
      <c r="O268" s="11"/>
    </row>
    <row r="269" spans="1:15">
      <c r="A269" s="11"/>
      <c r="B269" s="11"/>
      <c r="C269" s="11"/>
      <c r="D269" s="11"/>
      <c r="E269" s="91"/>
      <c r="F269" s="11"/>
      <c r="G269" s="11"/>
      <c r="H269" s="11"/>
      <c r="I269" s="11"/>
      <c r="J269" s="11"/>
      <c r="K269" s="11"/>
      <c r="L269" s="11"/>
      <c r="M269" s="11"/>
      <c r="N269" s="11"/>
      <c r="O269" s="11"/>
    </row>
    <row r="270" spans="1:15">
      <c r="A270" s="11"/>
      <c r="B270" s="11"/>
      <c r="C270" s="11"/>
      <c r="D270" s="11"/>
      <c r="E270" s="91"/>
      <c r="F270" s="11"/>
      <c r="G270" s="11"/>
      <c r="H270" s="11"/>
      <c r="I270" s="11"/>
      <c r="J270" s="11"/>
      <c r="K270" s="11"/>
      <c r="L270" s="11"/>
      <c r="M270" s="11"/>
      <c r="N270" s="11"/>
      <c r="O270" s="11"/>
    </row>
    <row r="271" spans="1:15">
      <c r="A271" s="11"/>
      <c r="B271" s="11"/>
      <c r="C271" s="11"/>
      <c r="D271" s="11"/>
      <c r="E271" s="91"/>
      <c r="F271" s="11"/>
      <c r="G271" s="11"/>
      <c r="H271" s="11"/>
      <c r="I271" s="11"/>
      <c r="J271" s="11"/>
      <c r="K271" s="11"/>
      <c r="L271" s="11"/>
      <c r="M271" s="11"/>
      <c r="N271" s="11"/>
      <c r="O271" s="11"/>
    </row>
    <row r="272" spans="1:15">
      <c r="A272" s="11"/>
      <c r="B272" s="11"/>
      <c r="C272" s="11"/>
      <c r="D272" s="11"/>
      <c r="E272" s="91"/>
      <c r="F272" s="11"/>
      <c r="G272" s="11"/>
      <c r="H272" s="11"/>
      <c r="I272" s="11"/>
      <c r="J272" s="11"/>
      <c r="K272" s="11"/>
      <c r="L272" s="11"/>
      <c r="M272" s="11"/>
      <c r="N272" s="11"/>
      <c r="O272" s="11"/>
    </row>
    <row r="273" spans="1:15">
      <c r="A273" s="11"/>
      <c r="B273" s="11"/>
      <c r="C273" s="11"/>
      <c r="D273" s="11"/>
      <c r="E273" s="91"/>
      <c r="F273" s="11"/>
      <c r="G273" s="11"/>
      <c r="H273" s="11"/>
      <c r="I273" s="11"/>
      <c r="J273" s="11"/>
      <c r="K273" s="11"/>
      <c r="L273" s="11"/>
      <c r="M273" s="11"/>
      <c r="N273" s="11"/>
      <c r="O273" s="11"/>
    </row>
    <row r="274" spans="1:15">
      <c r="A274" s="11"/>
      <c r="B274" s="11"/>
      <c r="C274" s="11"/>
      <c r="D274" s="11"/>
      <c r="E274" s="91"/>
      <c r="F274" s="11"/>
      <c r="G274" s="11"/>
      <c r="H274" s="11"/>
      <c r="I274" s="11"/>
      <c r="J274" s="11"/>
      <c r="K274" s="11"/>
      <c r="L274" s="11"/>
      <c r="M274" s="11"/>
      <c r="N274" s="11"/>
      <c r="O274" s="11"/>
    </row>
    <row r="275" spans="1:15">
      <c r="A275" s="11"/>
      <c r="B275" s="11"/>
      <c r="C275" s="11"/>
      <c r="D275" s="11"/>
      <c r="E275" s="91"/>
      <c r="F275" s="11"/>
      <c r="G275" s="11"/>
      <c r="H275" s="11"/>
      <c r="I275" s="11"/>
      <c r="J275" s="11"/>
      <c r="K275" s="11"/>
      <c r="L275" s="11"/>
      <c r="M275" s="11"/>
      <c r="N275" s="11"/>
      <c r="O275" s="11"/>
    </row>
    <row r="276" spans="1:15">
      <c r="A276" s="11"/>
      <c r="B276" s="11"/>
      <c r="C276" s="11"/>
      <c r="D276" s="11"/>
      <c r="E276" s="91"/>
      <c r="F276" s="11"/>
      <c r="G276" s="11"/>
      <c r="H276" s="11"/>
      <c r="I276" s="11"/>
      <c r="J276" s="11"/>
      <c r="K276" s="11"/>
      <c r="L276" s="11"/>
      <c r="M276" s="11"/>
      <c r="N276" s="11"/>
      <c r="O276" s="11"/>
    </row>
    <row r="277" spans="1:15">
      <c r="A277" s="11"/>
      <c r="B277" s="11"/>
      <c r="C277" s="11"/>
      <c r="D277" s="11"/>
      <c r="E277" s="91"/>
      <c r="F277" s="11"/>
      <c r="G277" s="11"/>
      <c r="H277" s="11"/>
      <c r="I277" s="11"/>
      <c r="J277" s="11"/>
      <c r="K277" s="11"/>
      <c r="L277" s="11"/>
      <c r="M277" s="11"/>
      <c r="N277" s="11"/>
      <c r="O277" s="11"/>
    </row>
    <row r="278" spans="1:15">
      <c r="A278" s="11"/>
      <c r="B278" s="11"/>
      <c r="C278" s="11"/>
      <c r="D278" s="11"/>
      <c r="E278" s="91"/>
      <c r="F278" s="11"/>
      <c r="G278" s="11"/>
      <c r="H278" s="11"/>
      <c r="I278" s="11"/>
      <c r="J278" s="11"/>
      <c r="K278" s="11"/>
      <c r="L278" s="11"/>
      <c r="M278" s="11"/>
      <c r="N278" s="11"/>
      <c r="O278" s="11"/>
    </row>
    <row r="279" spans="1:15">
      <c r="A279" s="11"/>
      <c r="B279" s="11"/>
      <c r="C279" s="11"/>
      <c r="D279" s="11"/>
      <c r="E279" s="91"/>
      <c r="F279" s="11"/>
      <c r="G279" s="11"/>
      <c r="H279" s="11"/>
      <c r="I279" s="11"/>
      <c r="J279" s="11"/>
      <c r="K279" s="11"/>
      <c r="L279" s="11"/>
      <c r="M279" s="11"/>
      <c r="N279" s="11"/>
      <c r="O279" s="11"/>
    </row>
    <row r="280" spans="1:15">
      <c r="A280" s="11"/>
      <c r="B280" s="11"/>
      <c r="C280" s="11"/>
      <c r="D280" s="11"/>
      <c r="E280" s="91"/>
      <c r="F280" s="11"/>
      <c r="G280" s="11"/>
      <c r="H280" s="11"/>
      <c r="I280" s="11"/>
      <c r="J280" s="11"/>
      <c r="K280" s="11"/>
      <c r="L280" s="11"/>
      <c r="M280" s="11"/>
      <c r="N280" s="11"/>
      <c r="O280" s="11"/>
    </row>
    <row r="281" spans="1:15">
      <c r="A281" s="11"/>
      <c r="B281" s="11"/>
      <c r="C281" s="11"/>
      <c r="D281" s="11"/>
      <c r="E281" s="91"/>
      <c r="F281" s="11"/>
      <c r="G281" s="11"/>
      <c r="H281" s="11"/>
      <c r="I281" s="11"/>
      <c r="J281" s="11"/>
      <c r="K281" s="11"/>
      <c r="L281" s="11"/>
      <c r="M281" s="11"/>
      <c r="N281" s="11"/>
      <c r="O281" s="11"/>
    </row>
    <row r="282" spans="1:15">
      <c r="A282" s="11"/>
      <c r="B282" s="11"/>
      <c r="C282" s="11"/>
      <c r="D282" s="11"/>
      <c r="E282" s="91"/>
      <c r="F282" s="11"/>
      <c r="G282" s="11"/>
      <c r="H282" s="11"/>
      <c r="I282" s="11"/>
      <c r="J282" s="11"/>
      <c r="K282" s="11"/>
      <c r="L282" s="11"/>
      <c r="M282" s="11"/>
      <c r="N282" s="11"/>
      <c r="O282" s="11"/>
    </row>
    <row r="283" spans="1:15">
      <c r="A283" s="11"/>
      <c r="B283" s="11"/>
      <c r="C283" s="11"/>
      <c r="D283" s="11"/>
      <c r="E283" s="91"/>
      <c r="F283" s="11"/>
      <c r="G283" s="11"/>
      <c r="H283" s="11"/>
      <c r="I283" s="11"/>
      <c r="J283" s="11"/>
      <c r="K283" s="11"/>
      <c r="L283" s="11"/>
      <c r="M283" s="11"/>
      <c r="N283" s="11"/>
      <c r="O283" s="11"/>
    </row>
    <row r="284" spans="1:15">
      <c r="A284" s="11"/>
      <c r="B284" s="11"/>
      <c r="C284" s="11"/>
      <c r="D284" s="11"/>
      <c r="E284" s="91"/>
      <c r="F284" s="11"/>
      <c r="G284" s="11"/>
      <c r="H284" s="11"/>
      <c r="I284" s="11"/>
      <c r="J284" s="11"/>
      <c r="K284" s="11"/>
      <c r="L284" s="11"/>
      <c r="M284" s="11"/>
      <c r="N284" s="11"/>
      <c r="O284" s="11"/>
    </row>
    <row r="285" spans="1:15">
      <c r="A285" s="11"/>
      <c r="B285" s="11"/>
      <c r="C285" s="11"/>
      <c r="D285" s="11"/>
      <c r="E285" s="91"/>
      <c r="F285" s="11"/>
      <c r="G285" s="11"/>
      <c r="H285" s="11"/>
      <c r="I285" s="11"/>
      <c r="J285" s="11"/>
      <c r="K285" s="11"/>
      <c r="L285" s="11"/>
      <c r="M285" s="11"/>
      <c r="N285" s="11"/>
      <c r="O285" s="11"/>
    </row>
    <row r="286" spans="1:15">
      <c r="A286" s="11"/>
      <c r="B286" s="11"/>
      <c r="C286" s="11"/>
      <c r="D286" s="11"/>
      <c r="E286" s="91"/>
      <c r="F286" s="11"/>
      <c r="G286" s="11"/>
      <c r="H286" s="11"/>
      <c r="I286" s="11"/>
      <c r="J286" s="11"/>
      <c r="K286" s="11"/>
      <c r="L286" s="11"/>
      <c r="M286" s="11"/>
      <c r="N286" s="11"/>
      <c r="O286" s="11"/>
    </row>
    <row r="287" spans="1:15">
      <c r="A287" s="11"/>
      <c r="B287" s="11"/>
      <c r="C287" s="11"/>
      <c r="D287" s="11"/>
      <c r="E287" s="91"/>
      <c r="F287" s="11"/>
      <c r="G287" s="11"/>
      <c r="H287" s="11"/>
      <c r="I287" s="11"/>
      <c r="J287" s="11"/>
      <c r="K287" s="11"/>
      <c r="L287" s="11"/>
      <c r="M287" s="11"/>
      <c r="N287" s="11"/>
      <c r="O287" s="11"/>
    </row>
    <row r="288" spans="1:15">
      <c r="A288" s="11"/>
      <c r="B288" s="11"/>
      <c r="C288" s="11"/>
      <c r="D288" s="11"/>
      <c r="E288" s="91"/>
      <c r="F288" s="11"/>
      <c r="G288" s="11"/>
      <c r="H288" s="11"/>
      <c r="I288" s="11"/>
      <c r="J288" s="11"/>
      <c r="K288" s="11"/>
      <c r="L288" s="11"/>
      <c r="M288" s="11"/>
      <c r="N288" s="11"/>
      <c r="O288" s="11"/>
    </row>
    <row r="289" spans="1:15">
      <c r="A289" s="11"/>
      <c r="B289" s="11"/>
      <c r="C289" s="11"/>
      <c r="D289" s="11"/>
      <c r="E289" s="91"/>
      <c r="F289" s="11"/>
      <c r="G289" s="11"/>
      <c r="H289" s="11"/>
      <c r="I289" s="11"/>
      <c r="J289" s="11"/>
      <c r="K289" s="11"/>
      <c r="L289" s="11"/>
      <c r="M289" s="11"/>
      <c r="N289" s="11"/>
      <c r="O289" s="11"/>
    </row>
    <row r="290" spans="1:15">
      <c r="A290" s="11"/>
      <c r="B290" s="11"/>
      <c r="C290" s="11"/>
      <c r="D290" s="11"/>
      <c r="E290" s="91"/>
      <c r="F290" s="11"/>
      <c r="G290" s="11"/>
      <c r="H290" s="11"/>
      <c r="I290" s="11"/>
      <c r="J290" s="11"/>
      <c r="K290" s="11"/>
      <c r="L290" s="11"/>
      <c r="M290" s="11"/>
      <c r="N290" s="11"/>
      <c r="O290" s="11"/>
    </row>
    <row r="291" spans="1:15">
      <c r="A291" s="11"/>
      <c r="B291" s="11"/>
      <c r="C291" s="11"/>
      <c r="D291" s="11"/>
      <c r="E291" s="91"/>
      <c r="F291" s="11"/>
      <c r="G291" s="11"/>
      <c r="H291" s="11"/>
      <c r="I291" s="11"/>
      <c r="J291" s="11"/>
      <c r="K291" s="11"/>
      <c r="L291" s="11"/>
      <c r="M291" s="11"/>
      <c r="N291" s="11"/>
      <c r="O291" s="11"/>
    </row>
    <row r="292" spans="1:15">
      <c r="A292" s="11"/>
      <c r="B292" s="11"/>
      <c r="C292" s="11"/>
      <c r="D292" s="11"/>
      <c r="E292" s="91"/>
      <c r="F292" s="11"/>
      <c r="G292" s="11"/>
      <c r="H292" s="11"/>
      <c r="I292" s="11"/>
      <c r="J292" s="11"/>
      <c r="K292" s="11"/>
      <c r="L292" s="11"/>
      <c r="M292" s="11"/>
      <c r="N292" s="11"/>
      <c r="O292" s="11"/>
    </row>
    <row r="293" spans="1:15">
      <c r="A293" s="11"/>
      <c r="B293" s="11"/>
      <c r="C293" s="11"/>
      <c r="D293" s="11"/>
      <c r="E293" s="91"/>
      <c r="F293" s="11"/>
      <c r="G293" s="11"/>
      <c r="H293" s="11"/>
      <c r="I293" s="11"/>
      <c r="J293" s="11"/>
      <c r="K293" s="11"/>
      <c r="L293" s="11"/>
      <c r="M293" s="11"/>
      <c r="N293" s="11"/>
      <c r="O293" s="11"/>
    </row>
    <row r="294" spans="1:15">
      <c r="A294" s="11"/>
      <c r="B294" s="11"/>
      <c r="C294" s="11"/>
      <c r="D294" s="11"/>
      <c r="E294" s="91"/>
      <c r="F294" s="11"/>
      <c r="G294" s="11"/>
      <c r="H294" s="11"/>
      <c r="I294" s="11"/>
      <c r="J294" s="11"/>
      <c r="K294" s="11"/>
      <c r="L294" s="11"/>
      <c r="M294" s="11"/>
      <c r="N294" s="11"/>
      <c r="O294" s="11"/>
    </row>
    <row r="295" spans="1:15">
      <c r="A295" s="11"/>
      <c r="B295" s="11"/>
      <c r="C295" s="11"/>
      <c r="D295" s="11"/>
      <c r="E295" s="91"/>
      <c r="F295" s="11"/>
      <c r="G295" s="11"/>
      <c r="H295" s="11"/>
      <c r="I295" s="11"/>
      <c r="J295" s="11"/>
      <c r="K295" s="11"/>
      <c r="L295" s="11"/>
      <c r="M295" s="11"/>
      <c r="N295" s="11"/>
      <c r="O295" s="11"/>
    </row>
    <row r="296" spans="1:15">
      <c r="A296" s="11"/>
      <c r="B296" s="11"/>
      <c r="C296" s="11"/>
      <c r="D296" s="11"/>
      <c r="E296" s="91"/>
      <c r="F296" s="11"/>
      <c r="G296" s="11"/>
      <c r="H296" s="11"/>
      <c r="I296" s="11"/>
      <c r="J296" s="11"/>
      <c r="K296" s="11"/>
      <c r="L296" s="11"/>
      <c r="M296" s="11"/>
      <c r="N296" s="11"/>
      <c r="O296" s="11"/>
    </row>
    <row r="297" spans="1:15">
      <c r="A297" s="11"/>
      <c r="B297" s="11"/>
      <c r="C297" s="11"/>
      <c r="D297" s="11"/>
      <c r="E297" s="91"/>
      <c r="F297" s="11"/>
      <c r="G297" s="11"/>
      <c r="H297" s="11"/>
      <c r="I297" s="11"/>
      <c r="J297" s="11"/>
      <c r="K297" s="11"/>
      <c r="L297" s="11"/>
      <c r="M297" s="11"/>
      <c r="N297" s="11"/>
      <c r="O297" s="11"/>
    </row>
    <row r="298" spans="1:15">
      <c r="A298" s="11"/>
      <c r="B298" s="11"/>
      <c r="C298" s="11"/>
      <c r="D298" s="11"/>
      <c r="E298" s="91"/>
      <c r="F298" s="11"/>
      <c r="G298" s="11"/>
      <c r="H298" s="11"/>
      <c r="I298" s="11"/>
      <c r="J298" s="11"/>
      <c r="K298" s="11"/>
      <c r="L298" s="11"/>
      <c r="M298" s="11"/>
      <c r="N298" s="11"/>
      <c r="O298" s="11"/>
    </row>
    <row r="299" spans="1:15">
      <c r="A299" s="11"/>
      <c r="B299" s="11"/>
      <c r="C299" s="11"/>
      <c r="D299" s="11"/>
      <c r="E299" s="91"/>
      <c r="F299" s="11"/>
      <c r="G299" s="11"/>
      <c r="H299" s="11"/>
      <c r="I299" s="11"/>
      <c r="J299" s="11"/>
      <c r="K299" s="11"/>
      <c r="L299" s="11"/>
      <c r="M299" s="11"/>
      <c r="N299" s="11"/>
      <c r="O299" s="11"/>
    </row>
    <row r="300" spans="1:15">
      <c r="A300" s="11"/>
      <c r="B300" s="11"/>
      <c r="C300" s="11"/>
      <c r="D300" s="11"/>
      <c r="E300" s="91"/>
      <c r="F300" s="11"/>
      <c r="G300" s="11"/>
      <c r="H300" s="11"/>
      <c r="I300" s="11"/>
      <c r="J300" s="11"/>
      <c r="K300" s="11"/>
      <c r="L300" s="11"/>
      <c r="M300" s="11"/>
      <c r="N300" s="11"/>
      <c r="O300" s="11"/>
    </row>
    <row r="301" spans="1:15">
      <c r="A301" s="11"/>
      <c r="B301" s="11"/>
      <c r="C301" s="11"/>
      <c r="D301" s="11"/>
      <c r="E301" s="91"/>
      <c r="F301" s="11"/>
      <c r="G301" s="11"/>
      <c r="H301" s="11"/>
      <c r="I301" s="11"/>
      <c r="J301" s="11"/>
      <c r="K301" s="11"/>
      <c r="L301" s="11"/>
      <c r="M301" s="11"/>
      <c r="N301" s="11"/>
      <c r="O301" s="11"/>
    </row>
    <row r="302" spans="1:15">
      <c r="A302" s="11"/>
      <c r="B302" s="11"/>
      <c r="C302" s="11"/>
      <c r="D302" s="11"/>
      <c r="E302" s="91"/>
      <c r="F302" s="11"/>
      <c r="G302" s="11"/>
      <c r="H302" s="11"/>
      <c r="I302" s="11"/>
      <c r="J302" s="11"/>
      <c r="K302" s="11"/>
      <c r="L302" s="11"/>
      <c r="M302" s="11"/>
      <c r="N302" s="11"/>
      <c r="O302" s="11"/>
    </row>
    <row r="303" spans="1:15">
      <c r="A303" s="11"/>
      <c r="B303" s="11"/>
      <c r="C303" s="11"/>
      <c r="D303" s="11"/>
      <c r="E303" s="91"/>
      <c r="F303" s="11"/>
      <c r="G303" s="11"/>
      <c r="H303" s="11"/>
      <c r="I303" s="11"/>
      <c r="J303" s="11"/>
      <c r="K303" s="11"/>
      <c r="L303" s="11"/>
      <c r="M303" s="11"/>
      <c r="N303" s="11"/>
      <c r="O303" s="11"/>
    </row>
    <row r="304" spans="1:15">
      <c r="A304" s="11"/>
      <c r="B304" s="11"/>
      <c r="C304" s="11"/>
      <c r="D304" s="11"/>
      <c r="E304" s="91"/>
      <c r="F304" s="11"/>
      <c r="G304" s="11"/>
      <c r="H304" s="11"/>
      <c r="I304" s="11"/>
      <c r="J304" s="11"/>
      <c r="K304" s="11"/>
      <c r="L304" s="11"/>
      <c r="M304" s="11"/>
      <c r="N304" s="11"/>
      <c r="O304" s="11"/>
    </row>
    <row r="305" spans="1:15">
      <c r="A305" s="11"/>
      <c r="B305" s="11"/>
      <c r="C305" s="11"/>
      <c r="D305" s="11"/>
      <c r="E305" s="91"/>
      <c r="F305" s="11"/>
      <c r="G305" s="11"/>
      <c r="H305" s="11"/>
      <c r="I305" s="11"/>
      <c r="J305" s="11"/>
      <c r="K305" s="11"/>
      <c r="L305" s="11"/>
      <c r="M305" s="11"/>
      <c r="N305" s="11"/>
      <c r="O305" s="11"/>
    </row>
    <row r="306" spans="1:15">
      <c r="A306" s="11"/>
      <c r="B306" s="11"/>
      <c r="C306" s="11"/>
      <c r="D306" s="11"/>
      <c r="E306" s="91"/>
      <c r="F306" s="11"/>
      <c r="G306" s="11"/>
      <c r="H306" s="11"/>
      <c r="I306" s="11"/>
      <c r="J306" s="11"/>
      <c r="K306" s="11"/>
      <c r="L306" s="11"/>
      <c r="M306" s="11"/>
      <c r="N306" s="11"/>
      <c r="O306" s="11"/>
    </row>
    <row r="307" spans="1:15">
      <c r="A307" s="11"/>
      <c r="B307" s="11"/>
      <c r="C307" s="11"/>
      <c r="D307" s="11"/>
      <c r="E307" s="91"/>
      <c r="F307" s="11"/>
      <c r="G307" s="11"/>
      <c r="H307" s="11"/>
      <c r="I307" s="11"/>
      <c r="J307" s="11"/>
      <c r="K307" s="11"/>
      <c r="L307" s="11"/>
      <c r="M307" s="11"/>
      <c r="N307" s="11"/>
      <c r="O307" s="11"/>
    </row>
    <row r="308" spans="1:15">
      <c r="A308" s="11"/>
      <c r="B308" s="11"/>
      <c r="C308" s="11"/>
      <c r="D308" s="11"/>
      <c r="E308" s="91"/>
      <c r="F308" s="11"/>
      <c r="G308" s="11"/>
      <c r="H308" s="11"/>
      <c r="I308" s="11"/>
      <c r="J308" s="11"/>
      <c r="K308" s="11"/>
      <c r="L308" s="11"/>
      <c r="M308" s="11"/>
      <c r="N308" s="11"/>
      <c r="O308" s="11"/>
    </row>
    <row r="309" spans="1:15">
      <c r="A309" s="11"/>
      <c r="B309" s="11"/>
      <c r="C309" s="11"/>
      <c r="D309" s="11"/>
      <c r="E309" s="91"/>
      <c r="F309" s="11"/>
      <c r="G309" s="11"/>
      <c r="H309" s="11"/>
      <c r="I309" s="11"/>
      <c r="J309" s="11"/>
      <c r="K309" s="11"/>
      <c r="L309" s="11"/>
      <c r="M309" s="11"/>
      <c r="N309" s="11"/>
      <c r="O309" s="11"/>
    </row>
    <row r="310" spans="1:15">
      <c r="A310" s="11"/>
      <c r="B310" s="11"/>
      <c r="C310" s="11"/>
      <c r="D310" s="11"/>
      <c r="E310" s="91"/>
      <c r="F310" s="11"/>
      <c r="G310" s="11"/>
      <c r="H310" s="11"/>
      <c r="I310" s="11"/>
      <c r="J310" s="11"/>
      <c r="K310" s="11"/>
      <c r="L310" s="11"/>
      <c r="M310" s="11"/>
      <c r="N310" s="11"/>
      <c r="O310" s="11"/>
    </row>
    <row r="311" spans="1:15">
      <c r="A311" s="11"/>
      <c r="B311" s="11"/>
      <c r="C311" s="11"/>
      <c r="D311" s="11"/>
      <c r="E311" s="91"/>
      <c r="F311" s="11"/>
      <c r="G311" s="11"/>
      <c r="H311" s="11"/>
      <c r="I311" s="11"/>
      <c r="J311" s="11"/>
      <c r="K311" s="11"/>
      <c r="L311" s="11"/>
      <c r="M311" s="11"/>
      <c r="N311" s="11"/>
      <c r="O311" s="11"/>
    </row>
    <row r="312" spans="1:15">
      <c r="A312" s="11"/>
      <c r="B312" s="11"/>
      <c r="C312" s="11"/>
      <c r="D312" s="11"/>
      <c r="E312" s="91"/>
      <c r="F312" s="11"/>
      <c r="G312" s="11"/>
      <c r="H312" s="11"/>
      <c r="I312" s="11"/>
      <c r="J312" s="11"/>
      <c r="K312" s="11"/>
      <c r="L312" s="11"/>
      <c r="M312" s="11"/>
      <c r="N312" s="11"/>
      <c r="O312" s="11"/>
    </row>
    <row r="313" spans="1:15">
      <c r="A313" s="11"/>
      <c r="B313" s="11"/>
      <c r="C313" s="11"/>
      <c r="D313" s="11"/>
      <c r="E313" s="91"/>
      <c r="F313" s="11"/>
      <c r="G313" s="11"/>
      <c r="H313" s="11"/>
      <c r="I313" s="11"/>
      <c r="J313" s="11"/>
      <c r="K313" s="11"/>
      <c r="L313" s="11"/>
      <c r="M313" s="11"/>
      <c r="N313" s="11"/>
      <c r="O313" s="11"/>
    </row>
    <row r="314" spans="1:15">
      <c r="A314" s="11"/>
      <c r="B314" s="11"/>
      <c r="C314" s="11"/>
      <c r="D314" s="11"/>
      <c r="E314" s="91"/>
      <c r="F314" s="11"/>
      <c r="G314" s="11"/>
      <c r="H314" s="11"/>
      <c r="I314" s="11"/>
      <c r="J314" s="11"/>
      <c r="K314" s="11"/>
      <c r="L314" s="11"/>
      <c r="M314" s="11"/>
      <c r="N314" s="11"/>
      <c r="O314" s="11"/>
    </row>
    <row r="315" spans="1:15">
      <c r="A315" s="11"/>
      <c r="B315" s="11"/>
      <c r="C315" s="11"/>
      <c r="D315" s="11"/>
      <c r="E315" s="91"/>
      <c r="F315" s="11"/>
      <c r="G315" s="11"/>
      <c r="H315" s="11"/>
      <c r="I315" s="11"/>
      <c r="J315" s="11"/>
      <c r="K315" s="11"/>
      <c r="L315" s="11"/>
      <c r="M315" s="11"/>
      <c r="N315" s="11"/>
      <c r="O315" s="11"/>
    </row>
    <row r="316" spans="1:15">
      <c r="A316" s="11"/>
      <c r="B316" s="11"/>
      <c r="C316" s="11"/>
      <c r="D316" s="11"/>
      <c r="E316" s="91"/>
      <c r="F316" s="11"/>
      <c r="G316" s="11"/>
      <c r="H316" s="11"/>
      <c r="I316" s="11"/>
      <c r="J316" s="11"/>
      <c r="K316" s="11"/>
      <c r="L316" s="11"/>
      <c r="M316" s="11"/>
      <c r="N316" s="11"/>
      <c r="O316" s="11"/>
    </row>
    <row r="317" spans="1:15">
      <c r="A317" s="11"/>
      <c r="B317" s="11"/>
      <c r="C317" s="11"/>
      <c r="D317" s="11"/>
      <c r="E317" s="91"/>
      <c r="F317" s="11"/>
      <c r="G317" s="11"/>
      <c r="H317" s="11"/>
      <c r="I317" s="11"/>
      <c r="J317" s="11"/>
      <c r="K317" s="11"/>
      <c r="L317" s="11"/>
      <c r="M317" s="11"/>
      <c r="N317" s="11"/>
      <c r="O317" s="11"/>
    </row>
    <row r="318" spans="1:15">
      <c r="A318" s="11"/>
      <c r="B318" s="11"/>
      <c r="C318" s="11"/>
      <c r="D318" s="11"/>
      <c r="E318" s="91"/>
      <c r="F318" s="11"/>
      <c r="G318" s="11"/>
      <c r="H318" s="11"/>
      <c r="I318" s="11"/>
      <c r="J318" s="11"/>
      <c r="K318" s="11"/>
      <c r="L318" s="11"/>
      <c r="M318" s="11"/>
      <c r="N318" s="11"/>
      <c r="O318" s="11"/>
    </row>
    <row r="319" spans="1:15">
      <c r="A319" s="11"/>
      <c r="B319" s="11"/>
      <c r="C319" s="11"/>
      <c r="D319" s="11"/>
      <c r="E319" s="91"/>
      <c r="F319" s="11"/>
      <c r="G319" s="11"/>
      <c r="H319" s="11"/>
      <c r="I319" s="11"/>
      <c r="J319" s="11"/>
      <c r="K319" s="11"/>
      <c r="L319" s="11"/>
      <c r="M319" s="11"/>
      <c r="N319" s="11"/>
      <c r="O319" s="11"/>
    </row>
    <row r="320" spans="1:15">
      <c r="A320" s="11"/>
      <c r="B320" s="11"/>
      <c r="C320" s="11"/>
      <c r="D320" s="11"/>
      <c r="E320" s="91"/>
      <c r="F320" s="11"/>
      <c r="G320" s="11"/>
      <c r="H320" s="11"/>
      <c r="I320" s="11"/>
      <c r="J320" s="11"/>
      <c r="K320" s="11"/>
      <c r="L320" s="11"/>
      <c r="M320" s="11"/>
      <c r="N320" s="11"/>
      <c r="O320" s="11"/>
    </row>
    <row r="321" spans="1:15">
      <c r="A321" s="11"/>
      <c r="B321" s="11"/>
      <c r="C321" s="11"/>
      <c r="D321" s="11"/>
      <c r="E321" s="91"/>
      <c r="F321" s="11"/>
      <c r="G321" s="11"/>
      <c r="H321" s="11"/>
      <c r="I321" s="11"/>
      <c r="J321" s="11"/>
      <c r="K321" s="11"/>
      <c r="L321" s="11"/>
      <c r="M321" s="11"/>
      <c r="N321" s="11"/>
      <c r="O321" s="11"/>
    </row>
    <row r="322" spans="1:15">
      <c r="A322" s="11"/>
      <c r="B322" s="11"/>
      <c r="C322" s="11"/>
      <c r="D322" s="11"/>
      <c r="E322" s="91"/>
      <c r="F322" s="11"/>
      <c r="G322" s="11"/>
      <c r="H322" s="11"/>
      <c r="I322" s="11"/>
      <c r="J322" s="11"/>
      <c r="K322" s="11"/>
      <c r="L322" s="11"/>
      <c r="M322" s="11"/>
      <c r="N322" s="11"/>
      <c r="O322" s="11"/>
    </row>
    <row r="323" spans="1:15">
      <c r="A323" s="11"/>
      <c r="B323" s="11"/>
      <c r="C323" s="11"/>
      <c r="D323" s="11"/>
      <c r="E323" s="91"/>
      <c r="F323" s="11"/>
      <c r="G323" s="11"/>
      <c r="H323" s="11"/>
      <c r="I323" s="11"/>
      <c r="J323" s="11"/>
      <c r="K323" s="11"/>
      <c r="L323" s="11"/>
      <c r="M323" s="11"/>
      <c r="N323" s="11"/>
      <c r="O323" s="11"/>
    </row>
    <row r="324" spans="1:15">
      <c r="A324" s="11"/>
      <c r="B324" s="11"/>
      <c r="C324" s="11"/>
      <c r="D324" s="11"/>
      <c r="E324" s="91"/>
      <c r="F324" s="11"/>
      <c r="G324" s="11"/>
      <c r="H324" s="11"/>
      <c r="I324" s="11"/>
      <c r="J324" s="11"/>
      <c r="K324" s="11"/>
      <c r="L324" s="11"/>
      <c r="M324" s="11"/>
      <c r="N324" s="11"/>
      <c r="O324" s="11"/>
    </row>
    <row r="325" spans="1:15">
      <c r="A325" s="11"/>
      <c r="B325" s="11"/>
      <c r="C325" s="11"/>
      <c r="D325" s="11"/>
      <c r="E325" s="91"/>
      <c r="F325" s="11"/>
      <c r="G325" s="11"/>
      <c r="H325" s="11"/>
      <c r="I325" s="11"/>
      <c r="J325" s="11"/>
      <c r="K325" s="11"/>
      <c r="L325" s="11"/>
      <c r="M325" s="11"/>
      <c r="N325" s="11"/>
      <c r="O325" s="11"/>
    </row>
    <row r="326" spans="1:15">
      <c r="A326" s="11"/>
      <c r="B326" s="11"/>
      <c r="C326" s="11"/>
      <c r="D326" s="11"/>
      <c r="E326" s="91"/>
      <c r="F326" s="11"/>
      <c r="G326" s="11"/>
      <c r="H326" s="11"/>
      <c r="I326" s="11"/>
      <c r="J326" s="11"/>
      <c r="K326" s="11"/>
      <c r="L326" s="11"/>
      <c r="M326" s="11"/>
      <c r="N326" s="11"/>
      <c r="O326" s="11"/>
    </row>
    <row r="327" spans="1:15">
      <c r="A327" s="11"/>
      <c r="B327" s="11"/>
      <c r="C327" s="11"/>
      <c r="D327" s="11"/>
      <c r="E327" s="91"/>
      <c r="F327" s="11"/>
      <c r="G327" s="11"/>
      <c r="H327" s="11"/>
      <c r="I327" s="11"/>
      <c r="J327" s="11"/>
      <c r="K327" s="11"/>
      <c r="L327" s="11"/>
      <c r="M327" s="11"/>
      <c r="N327" s="11"/>
      <c r="O327" s="11"/>
    </row>
    <row r="328" spans="1:15">
      <c r="A328" s="11"/>
      <c r="B328" s="11"/>
      <c r="C328" s="11"/>
      <c r="D328" s="11"/>
      <c r="E328" s="91"/>
      <c r="F328" s="11"/>
      <c r="G328" s="11"/>
      <c r="H328" s="11"/>
      <c r="I328" s="11"/>
      <c r="J328" s="11"/>
      <c r="K328" s="11"/>
      <c r="L328" s="11"/>
      <c r="M328" s="11"/>
      <c r="N328" s="11"/>
      <c r="O328" s="11"/>
    </row>
    <row r="329" spans="1:15">
      <c r="A329" s="11"/>
      <c r="B329" s="11"/>
      <c r="C329" s="11"/>
      <c r="D329" s="11"/>
      <c r="E329" s="91"/>
      <c r="F329" s="11"/>
      <c r="G329" s="11"/>
      <c r="H329" s="11"/>
      <c r="I329" s="11"/>
      <c r="J329" s="11"/>
      <c r="K329" s="11"/>
      <c r="L329" s="11"/>
      <c r="M329" s="11"/>
      <c r="N329" s="11"/>
      <c r="O329" s="11"/>
    </row>
    <row r="330" spans="1:15">
      <c r="A330" s="11"/>
      <c r="B330" s="11"/>
      <c r="C330" s="11"/>
      <c r="D330" s="11"/>
      <c r="E330" s="91"/>
      <c r="F330" s="11"/>
      <c r="G330" s="11"/>
      <c r="H330" s="11"/>
      <c r="I330" s="11"/>
      <c r="J330" s="11"/>
      <c r="K330" s="11"/>
      <c r="L330" s="11"/>
      <c r="M330" s="11"/>
      <c r="N330" s="11"/>
      <c r="O330" s="11"/>
    </row>
    <row r="331" spans="1:15">
      <c r="A331" s="11"/>
      <c r="B331" s="11"/>
      <c r="C331" s="11"/>
      <c r="D331" s="11"/>
      <c r="E331" s="91"/>
      <c r="F331" s="11"/>
      <c r="G331" s="11"/>
      <c r="H331" s="11"/>
      <c r="I331" s="11"/>
      <c r="J331" s="11"/>
      <c r="K331" s="11"/>
      <c r="L331" s="11"/>
      <c r="M331" s="11"/>
      <c r="N331" s="11"/>
      <c r="O331" s="11"/>
    </row>
    <row r="332" spans="1:15">
      <c r="A332" s="11"/>
      <c r="B332" s="11"/>
      <c r="C332" s="11"/>
      <c r="D332" s="11"/>
      <c r="E332" s="91"/>
      <c r="F332" s="11"/>
      <c r="G332" s="11"/>
      <c r="H332" s="11"/>
      <c r="I332" s="11"/>
      <c r="J332" s="11"/>
      <c r="K332" s="11"/>
      <c r="L332" s="11"/>
      <c r="M332" s="11"/>
      <c r="N332" s="11"/>
      <c r="O332" s="11"/>
    </row>
    <row r="333" spans="1:15">
      <c r="A333" s="11"/>
      <c r="B333" s="11"/>
      <c r="C333" s="11"/>
      <c r="D333" s="11"/>
      <c r="E333" s="91"/>
      <c r="F333" s="11"/>
      <c r="G333" s="11"/>
      <c r="H333" s="11"/>
      <c r="I333" s="11"/>
      <c r="J333" s="11"/>
      <c r="K333" s="11"/>
      <c r="L333" s="11"/>
      <c r="M333" s="11"/>
      <c r="N333" s="11"/>
      <c r="O333" s="11"/>
    </row>
    <row r="334" spans="1:15">
      <c r="A334" s="11"/>
      <c r="B334" s="11"/>
      <c r="C334" s="11"/>
      <c r="D334" s="11"/>
      <c r="E334" s="91"/>
      <c r="F334" s="11"/>
      <c r="G334" s="11"/>
      <c r="H334" s="11"/>
      <c r="I334" s="11"/>
      <c r="J334" s="11"/>
      <c r="K334" s="11"/>
      <c r="L334" s="11"/>
      <c r="M334" s="11"/>
      <c r="N334" s="11"/>
      <c r="O334" s="11"/>
    </row>
    <row r="335" spans="1:15">
      <c r="A335" s="11"/>
      <c r="B335" s="11"/>
      <c r="C335" s="11"/>
      <c r="D335" s="11"/>
      <c r="E335" s="91"/>
      <c r="F335" s="11"/>
      <c r="G335" s="11"/>
      <c r="H335" s="11"/>
      <c r="I335" s="11"/>
      <c r="J335" s="11"/>
      <c r="K335" s="11"/>
      <c r="L335" s="11"/>
      <c r="M335" s="11"/>
      <c r="N335" s="11"/>
      <c r="O335" s="11"/>
    </row>
    <row r="336" spans="1:15">
      <c r="A336" s="11"/>
      <c r="B336" s="11"/>
      <c r="C336" s="11"/>
      <c r="D336" s="11"/>
      <c r="E336" s="91"/>
      <c r="F336" s="11"/>
      <c r="G336" s="11"/>
      <c r="H336" s="11"/>
      <c r="I336" s="11"/>
      <c r="J336" s="11"/>
      <c r="K336" s="11"/>
      <c r="L336" s="11"/>
      <c r="M336" s="11"/>
      <c r="N336" s="11"/>
      <c r="O336" s="11"/>
    </row>
    <row r="337" spans="1:15">
      <c r="A337" s="11"/>
      <c r="B337" s="11"/>
      <c r="C337" s="11"/>
      <c r="D337" s="11"/>
      <c r="E337" s="91"/>
      <c r="F337" s="11"/>
      <c r="G337" s="11"/>
      <c r="H337" s="11"/>
      <c r="I337" s="11"/>
      <c r="J337" s="11"/>
      <c r="K337" s="11"/>
      <c r="L337" s="11"/>
      <c r="M337" s="11"/>
      <c r="N337" s="11"/>
      <c r="O337" s="11"/>
    </row>
    <row r="338" spans="1:15">
      <c r="A338" s="11"/>
      <c r="B338" s="11"/>
      <c r="C338" s="11"/>
      <c r="D338" s="11"/>
      <c r="E338" s="91"/>
      <c r="F338" s="11"/>
      <c r="G338" s="11"/>
      <c r="H338" s="11"/>
      <c r="I338" s="11"/>
      <c r="J338" s="11"/>
      <c r="K338" s="11"/>
      <c r="L338" s="11"/>
      <c r="M338" s="11"/>
      <c r="N338" s="11"/>
      <c r="O338" s="11"/>
    </row>
    <row r="339" spans="1:15">
      <c r="A339" s="11"/>
      <c r="B339" s="11"/>
      <c r="C339" s="11"/>
      <c r="D339" s="11"/>
      <c r="E339" s="91"/>
      <c r="F339" s="11"/>
      <c r="G339" s="11"/>
      <c r="H339" s="11"/>
      <c r="I339" s="11"/>
      <c r="J339" s="11"/>
      <c r="K339" s="11"/>
      <c r="L339" s="11"/>
      <c r="M339" s="11"/>
      <c r="N339" s="11"/>
      <c r="O339" s="11"/>
    </row>
    <row r="340" spans="1:15">
      <c r="A340" s="11"/>
      <c r="B340" s="11"/>
      <c r="C340" s="11"/>
      <c r="D340" s="11"/>
      <c r="E340" s="91"/>
      <c r="F340" s="11"/>
      <c r="G340" s="11"/>
      <c r="H340" s="11"/>
      <c r="I340" s="11"/>
      <c r="J340" s="11"/>
      <c r="K340" s="11"/>
      <c r="L340" s="11"/>
      <c r="M340" s="11"/>
      <c r="N340" s="11"/>
      <c r="O340" s="11"/>
    </row>
    <row r="341" spans="1:15">
      <c r="A341" s="11"/>
      <c r="B341" s="11"/>
      <c r="C341" s="11"/>
      <c r="D341" s="11"/>
      <c r="E341" s="91"/>
      <c r="F341" s="11"/>
      <c r="G341" s="11"/>
      <c r="H341" s="11"/>
      <c r="I341" s="11"/>
      <c r="J341" s="11"/>
      <c r="K341" s="11"/>
      <c r="L341" s="11"/>
      <c r="M341" s="11"/>
      <c r="N341" s="11"/>
      <c r="O341" s="11"/>
    </row>
    <row r="342" spans="1:15">
      <c r="A342" s="11"/>
      <c r="B342" s="11"/>
      <c r="C342" s="11"/>
      <c r="D342" s="11"/>
      <c r="E342" s="91"/>
      <c r="F342" s="11"/>
      <c r="G342" s="11"/>
      <c r="H342" s="11"/>
      <c r="I342" s="11"/>
      <c r="J342" s="11"/>
      <c r="K342" s="11"/>
      <c r="L342" s="11"/>
      <c r="M342" s="11"/>
      <c r="N342" s="11"/>
      <c r="O342" s="11"/>
    </row>
    <row r="343" spans="1:15">
      <c r="A343" s="11"/>
      <c r="B343" s="11"/>
      <c r="C343" s="11"/>
      <c r="D343" s="11"/>
      <c r="E343" s="91"/>
      <c r="F343" s="11"/>
      <c r="G343" s="11"/>
      <c r="H343" s="11"/>
      <c r="I343" s="11"/>
      <c r="J343" s="11"/>
      <c r="K343" s="11"/>
      <c r="L343" s="11"/>
      <c r="M343" s="11"/>
      <c r="N343" s="11"/>
      <c r="O343" s="11"/>
    </row>
    <row r="344" spans="1:15">
      <c r="A344" s="11"/>
      <c r="B344" s="11"/>
      <c r="C344" s="11"/>
      <c r="D344" s="11"/>
      <c r="E344" s="91"/>
      <c r="F344" s="11"/>
      <c r="G344" s="11"/>
      <c r="H344" s="11"/>
      <c r="I344" s="11"/>
      <c r="J344" s="11"/>
      <c r="K344" s="11"/>
      <c r="L344" s="11"/>
      <c r="M344" s="11"/>
      <c r="N344" s="11"/>
      <c r="O344" s="11"/>
    </row>
    <row r="345" spans="1:15">
      <c r="A345" s="11"/>
      <c r="B345" s="11"/>
      <c r="C345" s="11"/>
      <c r="D345" s="11"/>
      <c r="E345" s="91"/>
      <c r="F345" s="11"/>
      <c r="G345" s="11"/>
      <c r="H345" s="11"/>
      <c r="I345" s="11"/>
      <c r="J345" s="11"/>
      <c r="K345" s="11"/>
      <c r="L345" s="11"/>
      <c r="M345" s="11"/>
      <c r="N345" s="11"/>
      <c r="O345" s="11"/>
    </row>
    <row r="346" spans="1:15">
      <c r="A346" s="11"/>
      <c r="B346" s="11"/>
      <c r="C346" s="11"/>
      <c r="D346" s="11"/>
      <c r="E346" s="91"/>
      <c r="F346" s="11"/>
      <c r="G346" s="11"/>
      <c r="H346" s="11"/>
      <c r="I346" s="11"/>
      <c r="J346" s="11"/>
      <c r="K346" s="11"/>
      <c r="L346" s="11"/>
      <c r="M346" s="11"/>
      <c r="N346" s="11"/>
      <c r="O346" s="11"/>
    </row>
    <row r="347" spans="1:15">
      <c r="A347" s="11"/>
      <c r="B347" s="11"/>
      <c r="C347" s="11"/>
      <c r="D347" s="11"/>
      <c r="E347" s="91"/>
      <c r="F347" s="11"/>
      <c r="G347" s="11"/>
      <c r="H347" s="11"/>
      <c r="I347" s="11"/>
      <c r="J347" s="11"/>
      <c r="K347" s="11"/>
      <c r="L347" s="11"/>
      <c r="M347" s="11"/>
      <c r="N347" s="11"/>
      <c r="O347" s="11"/>
    </row>
    <row r="348" spans="1:15">
      <c r="A348" s="11"/>
      <c r="B348" s="11"/>
      <c r="C348" s="11"/>
      <c r="D348" s="11"/>
      <c r="E348" s="91"/>
      <c r="F348" s="11"/>
      <c r="G348" s="11"/>
      <c r="H348" s="11"/>
      <c r="I348" s="11"/>
      <c r="J348" s="11"/>
      <c r="K348" s="11"/>
      <c r="L348" s="11"/>
      <c r="M348" s="11"/>
      <c r="N348" s="11"/>
      <c r="O348" s="11"/>
    </row>
    <row r="349" spans="1:15">
      <c r="A349" s="11"/>
      <c r="B349" s="11"/>
      <c r="C349" s="11"/>
      <c r="D349" s="11"/>
      <c r="E349" s="91"/>
      <c r="F349" s="11"/>
      <c r="G349" s="11"/>
      <c r="H349" s="11"/>
      <c r="I349" s="11"/>
      <c r="J349" s="11"/>
      <c r="K349" s="11"/>
      <c r="L349" s="11"/>
      <c r="M349" s="11"/>
      <c r="N349" s="11"/>
      <c r="O349" s="11"/>
    </row>
    <row r="350" spans="1:15">
      <c r="A350" s="11"/>
      <c r="B350" s="11"/>
      <c r="C350" s="11"/>
      <c r="D350" s="11"/>
      <c r="E350" s="91"/>
      <c r="F350" s="11"/>
      <c r="G350" s="11"/>
      <c r="H350" s="11"/>
      <c r="I350" s="11"/>
      <c r="J350" s="11"/>
      <c r="K350" s="11"/>
      <c r="L350" s="11"/>
      <c r="M350" s="11"/>
      <c r="N350" s="11"/>
      <c r="O350" s="11"/>
    </row>
    <row r="351" spans="1:15">
      <c r="A351" s="11"/>
      <c r="B351" s="11"/>
      <c r="C351" s="11"/>
      <c r="D351" s="11"/>
      <c r="E351" s="91"/>
      <c r="F351" s="11"/>
      <c r="G351" s="11"/>
      <c r="H351" s="11"/>
      <c r="I351" s="11"/>
      <c r="J351" s="11"/>
      <c r="K351" s="11"/>
      <c r="L351" s="11"/>
      <c r="M351" s="11"/>
      <c r="N351" s="11"/>
      <c r="O351" s="11"/>
    </row>
    <row r="352" spans="1:15">
      <c r="A352" s="11"/>
      <c r="B352" s="11"/>
      <c r="C352" s="11"/>
      <c r="D352" s="11"/>
      <c r="E352" s="91"/>
      <c r="F352" s="11"/>
      <c r="G352" s="11"/>
      <c r="H352" s="11"/>
      <c r="I352" s="11"/>
      <c r="J352" s="11"/>
      <c r="K352" s="11"/>
      <c r="L352" s="11"/>
      <c r="M352" s="11"/>
      <c r="N352" s="11"/>
      <c r="O352" s="11"/>
    </row>
    <row r="353" spans="1:15">
      <c r="A353" s="11"/>
      <c r="B353" s="11"/>
      <c r="C353" s="11"/>
      <c r="D353" s="11"/>
      <c r="E353" s="91"/>
      <c r="F353" s="11"/>
      <c r="G353" s="11"/>
      <c r="H353" s="11"/>
      <c r="I353" s="11"/>
      <c r="J353" s="11"/>
      <c r="K353" s="11"/>
      <c r="L353" s="11"/>
      <c r="M353" s="11"/>
      <c r="N353" s="11"/>
      <c r="O353" s="11"/>
    </row>
    <row r="354" spans="1:15">
      <c r="A354" s="11"/>
      <c r="B354" s="11"/>
      <c r="C354" s="11"/>
      <c r="D354" s="11"/>
      <c r="E354" s="91"/>
      <c r="F354" s="11"/>
      <c r="G354" s="11"/>
      <c r="H354" s="11"/>
      <c r="I354" s="11"/>
      <c r="J354" s="11"/>
      <c r="K354" s="11"/>
      <c r="L354" s="11"/>
      <c r="M354" s="11"/>
      <c r="N354" s="11"/>
      <c r="O354" s="11"/>
    </row>
    <row r="355" spans="1:15">
      <c r="A355" s="11"/>
      <c r="B355" s="11"/>
      <c r="C355" s="11"/>
      <c r="D355" s="11"/>
      <c r="E355" s="91"/>
      <c r="F355" s="11"/>
      <c r="G355" s="11"/>
      <c r="H355" s="11"/>
      <c r="I355" s="11"/>
      <c r="J355" s="11"/>
      <c r="K355" s="11"/>
      <c r="L355" s="11"/>
      <c r="M355" s="11"/>
      <c r="N355" s="11"/>
      <c r="O355" s="11"/>
    </row>
    <row r="356" spans="1:15">
      <c r="A356" s="11"/>
      <c r="B356" s="11"/>
      <c r="C356" s="11"/>
      <c r="D356" s="11"/>
      <c r="E356" s="91"/>
      <c r="F356" s="11"/>
      <c r="G356" s="11"/>
      <c r="H356" s="11"/>
      <c r="I356" s="11"/>
      <c r="J356" s="11"/>
      <c r="K356" s="11"/>
      <c r="L356" s="11"/>
      <c r="M356" s="11"/>
      <c r="N356" s="11"/>
      <c r="O356" s="11"/>
    </row>
    <row r="357" spans="1:15">
      <c r="A357" s="11"/>
      <c r="B357" s="11"/>
      <c r="C357" s="11"/>
      <c r="D357" s="11"/>
      <c r="E357" s="91"/>
      <c r="F357" s="11"/>
      <c r="G357" s="11"/>
      <c r="H357" s="11"/>
      <c r="I357" s="11"/>
      <c r="J357" s="11"/>
      <c r="K357" s="11"/>
      <c r="L357" s="11"/>
      <c r="M357" s="11"/>
      <c r="N357" s="11"/>
      <c r="O357" s="11"/>
    </row>
    <row r="358" spans="1:15">
      <c r="A358" s="11"/>
      <c r="B358" s="11"/>
      <c r="C358" s="11"/>
      <c r="D358" s="11"/>
      <c r="E358" s="91"/>
      <c r="F358" s="11"/>
      <c r="G358" s="11"/>
      <c r="H358" s="11"/>
      <c r="I358" s="11"/>
      <c r="J358" s="11"/>
      <c r="K358" s="11"/>
      <c r="L358" s="11"/>
      <c r="M358" s="11"/>
      <c r="N358" s="11"/>
      <c r="O358" s="11"/>
    </row>
    <row r="359" spans="1:15">
      <c r="A359" s="11"/>
      <c r="B359" s="11"/>
      <c r="C359" s="11"/>
      <c r="D359" s="11"/>
      <c r="E359" s="91"/>
      <c r="F359" s="11"/>
      <c r="G359" s="11"/>
      <c r="H359" s="11"/>
      <c r="I359" s="11"/>
      <c r="J359" s="11"/>
      <c r="K359" s="11"/>
      <c r="L359" s="11"/>
      <c r="M359" s="11"/>
      <c r="N359" s="11"/>
      <c r="O359" s="11"/>
    </row>
    <row r="360" spans="1:15">
      <c r="A360" s="11"/>
      <c r="B360" s="11"/>
      <c r="C360" s="11"/>
      <c r="D360" s="11"/>
      <c r="E360" s="91"/>
      <c r="F360" s="11"/>
      <c r="G360" s="11"/>
      <c r="H360" s="11"/>
      <c r="I360" s="11"/>
      <c r="J360" s="11"/>
      <c r="K360" s="11"/>
      <c r="L360" s="11"/>
      <c r="M360" s="11"/>
      <c r="N360" s="11"/>
      <c r="O360" s="11"/>
    </row>
    <row r="361" spans="1:15">
      <c r="A361" s="11"/>
      <c r="B361" s="11"/>
      <c r="C361" s="11"/>
      <c r="D361" s="11"/>
      <c r="E361" s="91"/>
      <c r="F361" s="11"/>
      <c r="G361" s="11"/>
      <c r="H361" s="11"/>
      <c r="I361" s="11"/>
      <c r="J361" s="11"/>
      <c r="K361" s="11"/>
      <c r="L361" s="11"/>
      <c r="M361" s="11"/>
      <c r="N361" s="11"/>
      <c r="O361" s="11"/>
    </row>
    <row r="362" spans="1:15">
      <c r="A362" s="11"/>
      <c r="B362" s="11"/>
      <c r="C362" s="11"/>
      <c r="D362" s="11"/>
      <c r="E362" s="91"/>
      <c r="F362" s="11"/>
      <c r="G362" s="11"/>
      <c r="H362" s="11"/>
      <c r="I362" s="11"/>
      <c r="J362" s="11"/>
      <c r="K362" s="11"/>
      <c r="L362" s="11"/>
      <c r="M362" s="11"/>
      <c r="N362" s="11"/>
      <c r="O362" s="11"/>
    </row>
    <row r="363" spans="1:15">
      <c r="A363" s="11"/>
      <c r="B363" s="11"/>
      <c r="C363" s="11"/>
      <c r="D363" s="11"/>
      <c r="E363" s="91"/>
      <c r="F363" s="11"/>
      <c r="G363" s="11"/>
      <c r="H363" s="11"/>
      <c r="I363" s="11"/>
      <c r="J363" s="11"/>
      <c r="K363" s="11"/>
      <c r="L363" s="11"/>
      <c r="M363" s="11"/>
      <c r="N363" s="11"/>
      <c r="O363" s="11"/>
    </row>
    <row r="364" spans="1:15">
      <c r="A364" s="11"/>
      <c r="B364" s="11"/>
      <c r="C364" s="11"/>
      <c r="D364" s="11"/>
      <c r="E364" s="91"/>
      <c r="F364" s="11"/>
      <c r="G364" s="11"/>
      <c r="H364" s="11"/>
      <c r="I364" s="11"/>
      <c r="J364" s="11"/>
      <c r="K364" s="11"/>
      <c r="L364" s="11"/>
      <c r="M364" s="11"/>
      <c r="N364" s="11"/>
      <c r="O364" s="11"/>
    </row>
    <row r="365" spans="1:15">
      <c r="A365" s="11"/>
      <c r="B365" s="11"/>
      <c r="C365" s="11"/>
      <c r="D365" s="11"/>
      <c r="E365" s="91"/>
      <c r="F365" s="11"/>
      <c r="G365" s="11"/>
      <c r="H365" s="11"/>
      <c r="I365" s="11"/>
      <c r="J365" s="11"/>
      <c r="K365" s="11"/>
      <c r="L365" s="11"/>
      <c r="M365" s="11"/>
      <c r="N365" s="11"/>
      <c r="O365" s="11"/>
    </row>
    <row r="366" spans="1:15">
      <c r="A366" s="11"/>
      <c r="B366" s="11"/>
      <c r="C366" s="11"/>
      <c r="D366" s="11"/>
      <c r="E366" s="91"/>
      <c r="F366" s="11"/>
      <c r="G366" s="11"/>
      <c r="H366" s="11"/>
      <c r="I366" s="11"/>
      <c r="J366" s="11"/>
      <c r="K366" s="11"/>
      <c r="L366" s="11"/>
      <c r="M366" s="11"/>
      <c r="N366" s="11"/>
      <c r="O366" s="11"/>
    </row>
    <row r="367" spans="1:15">
      <c r="A367" s="11"/>
      <c r="B367" s="11"/>
      <c r="C367" s="11"/>
      <c r="D367" s="11"/>
      <c r="E367" s="91"/>
      <c r="F367" s="11"/>
      <c r="G367" s="11"/>
      <c r="H367" s="11"/>
      <c r="I367" s="11"/>
      <c r="J367" s="11"/>
      <c r="K367" s="11"/>
      <c r="L367" s="11"/>
      <c r="M367" s="11"/>
      <c r="N367" s="11"/>
      <c r="O367" s="11"/>
    </row>
    <row r="368" spans="1:15">
      <c r="A368" s="11"/>
      <c r="B368" s="11"/>
      <c r="C368" s="11"/>
      <c r="D368" s="11"/>
      <c r="E368" s="91"/>
      <c r="F368" s="11"/>
      <c r="G368" s="11"/>
      <c r="H368" s="11"/>
      <c r="I368" s="11"/>
      <c r="J368" s="11"/>
      <c r="K368" s="11"/>
      <c r="L368" s="11"/>
      <c r="M368" s="11"/>
      <c r="N368" s="11"/>
      <c r="O368" s="11"/>
    </row>
    <row r="369" spans="1:15">
      <c r="A369" s="11"/>
      <c r="B369" s="11"/>
      <c r="C369" s="11"/>
      <c r="D369" s="11"/>
      <c r="E369" s="91"/>
      <c r="F369" s="11"/>
      <c r="G369" s="11"/>
      <c r="H369" s="11"/>
      <c r="I369" s="11"/>
      <c r="J369" s="11"/>
      <c r="K369" s="11"/>
      <c r="L369" s="11"/>
      <c r="M369" s="11"/>
      <c r="N369" s="11"/>
      <c r="O369" s="11"/>
    </row>
    <row r="370" spans="1:15">
      <c r="A370" s="11"/>
      <c r="B370" s="11"/>
      <c r="C370" s="11"/>
      <c r="D370" s="11"/>
      <c r="E370" s="91"/>
      <c r="F370" s="11"/>
      <c r="G370" s="11"/>
      <c r="H370" s="11"/>
      <c r="I370" s="11"/>
      <c r="J370" s="11"/>
      <c r="K370" s="11"/>
      <c r="L370" s="11"/>
      <c r="M370" s="11"/>
      <c r="N370" s="11"/>
      <c r="O370" s="11"/>
    </row>
    <row r="371" spans="1:15">
      <c r="A371" s="11"/>
      <c r="B371" s="11"/>
      <c r="C371" s="11"/>
      <c r="D371" s="11"/>
      <c r="E371" s="91"/>
      <c r="F371" s="11"/>
      <c r="G371" s="11"/>
      <c r="H371" s="11"/>
      <c r="I371" s="11"/>
      <c r="J371" s="11"/>
      <c r="K371" s="11"/>
      <c r="L371" s="11"/>
      <c r="M371" s="11"/>
      <c r="N371" s="11"/>
      <c r="O371" s="11"/>
    </row>
    <row r="372" spans="1:15">
      <c r="A372" s="11"/>
      <c r="B372" s="11"/>
      <c r="C372" s="11"/>
      <c r="D372" s="11"/>
      <c r="E372" s="91"/>
      <c r="F372" s="11"/>
      <c r="G372" s="11"/>
      <c r="H372" s="11"/>
      <c r="I372" s="11"/>
      <c r="J372" s="11"/>
      <c r="K372" s="11"/>
      <c r="L372" s="11"/>
      <c r="M372" s="11"/>
      <c r="N372" s="11"/>
      <c r="O372" s="11"/>
    </row>
    <row r="373" spans="1:15">
      <c r="A373" s="11"/>
      <c r="B373" s="11"/>
      <c r="C373" s="11"/>
      <c r="D373" s="11"/>
      <c r="E373" s="91"/>
      <c r="F373" s="11"/>
      <c r="G373" s="11"/>
      <c r="H373" s="11"/>
      <c r="I373" s="11"/>
      <c r="J373" s="11"/>
      <c r="K373" s="11"/>
      <c r="L373" s="11"/>
      <c r="M373" s="11"/>
      <c r="N373" s="11"/>
      <c r="O373" s="11"/>
    </row>
    <row r="374" spans="1:15">
      <c r="A374" s="11"/>
      <c r="B374" s="11"/>
      <c r="C374" s="11"/>
      <c r="D374" s="11"/>
      <c r="E374" s="91"/>
      <c r="F374" s="11"/>
      <c r="G374" s="11"/>
      <c r="H374" s="11"/>
      <c r="I374" s="11"/>
      <c r="J374" s="11"/>
      <c r="K374" s="11"/>
      <c r="L374" s="11"/>
      <c r="M374" s="11"/>
      <c r="N374" s="11"/>
      <c r="O374" s="11"/>
    </row>
    <row r="375" spans="1:15">
      <c r="A375" s="11"/>
      <c r="B375" s="11"/>
      <c r="C375" s="11"/>
      <c r="D375" s="11"/>
      <c r="E375" s="91"/>
      <c r="F375" s="11"/>
      <c r="G375" s="11"/>
      <c r="H375" s="11"/>
      <c r="I375" s="11"/>
      <c r="J375" s="11"/>
      <c r="K375" s="11"/>
      <c r="L375" s="11"/>
      <c r="M375" s="11"/>
      <c r="N375" s="11"/>
      <c r="O375" s="11"/>
    </row>
    <row r="376" spans="1:15">
      <c r="A376" s="11"/>
      <c r="B376" s="11"/>
      <c r="C376" s="11"/>
      <c r="D376" s="11"/>
      <c r="E376" s="91"/>
      <c r="F376" s="11"/>
      <c r="G376" s="11"/>
      <c r="H376" s="11"/>
      <c r="I376" s="11"/>
      <c r="J376" s="11"/>
      <c r="K376" s="11"/>
      <c r="L376" s="11"/>
      <c r="M376" s="11"/>
      <c r="N376" s="11"/>
      <c r="O376" s="11"/>
    </row>
    <row r="377" spans="1:15">
      <c r="A377" s="11"/>
      <c r="B377" s="11"/>
      <c r="C377" s="11"/>
      <c r="D377" s="11"/>
      <c r="E377" s="91"/>
      <c r="F377" s="11"/>
      <c r="G377" s="11"/>
      <c r="H377" s="11"/>
      <c r="I377" s="11"/>
      <c r="J377" s="11"/>
      <c r="K377" s="11"/>
      <c r="L377" s="11"/>
      <c r="M377" s="11"/>
      <c r="N377" s="11"/>
      <c r="O377" s="11"/>
    </row>
    <row r="378" spans="1:15">
      <c r="A378" s="11"/>
      <c r="B378" s="11"/>
      <c r="C378" s="11"/>
      <c r="D378" s="11"/>
      <c r="E378" s="91"/>
      <c r="F378" s="11"/>
      <c r="G378" s="11"/>
      <c r="H378" s="11"/>
      <c r="I378" s="11"/>
      <c r="J378" s="11"/>
      <c r="K378" s="11"/>
      <c r="L378" s="11"/>
      <c r="M378" s="11"/>
      <c r="N378" s="11"/>
      <c r="O378" s="11"/>
    </row>
    <row r="379" spans="1:15">
      <c r="A379" s="11"/>
      <c r="B379" s="11"/>
      <c r="C379" s="11"/>
      <c r="D379" s="11"/>
      <c r="E379" s="91"/>
      <c r="F379" s="11"/>
      <c r="G379" s="11"/>
      <c r="H379" s="11"/>
      <c r="I379" s="11"/>
      <c r="J379" s="11"/>
      <c r="K379" s="11"/>
      <c r="L379" s="11"/>
      <c r="M379" s="11"/>
      <c r="N379" s="11"/>
      <c r="O379" s="11"/>
    </row>
    <row r="380" spans="1:15">
      <c r="A380" s="11"/>
      <c r="B380" s="11"/>
      <c r="C380" s="11"/>
      <c r="D380" s="11"/>
      <c r="E380" s="91"/>
      <c r="F380" s="11"/>
      <c r="G380" s="11"/>
      <c r="H380" s="11"/>
      <c r="I380" s="11"/>
      <c r="J380" s="11"/>
      <c r="K380" s="11"/>
      <c r="L380" s="11"/>
      <c r="M380" s="11"/>
      <c r="N380" s="11"/>
      <c r="O380" s="11"/>
    </row>
    <row r="381" spans="1:15">
      <c r="A381" s="11"/>
      <c r="B381" s="11"/>
      <c r="C381" s="11"/>
      <c r="D381" s="11"/>
      <c r="E381" s="91"/>
      <c r="F381" s="11"/>
      <c r="G381" s="11"/>
      <c r="H381" s="11"/>
      <c r="I381" s="11"/>
      <c r="J381" s="11"/>
      <c r="K381" s="11"/>
      <c r="L381" s="11"/>
      <c r="M381" s="11"/>
      <c r="N381" s="11"/>
      <c r="O381" s="11"/>
    </row>
    <row r="382" spans="1:15">
      <c r="A382" s="11"/>
      <c r="B382" s="11"/>
      <c r="C382" s="11"/>
      <c r="D382" s="11"/>
      <c r="E382" s="91"/>
      <c r="F382" s="11"/>
      <c r="G382" s="11"/>
      <c r="H382" s="11"/>
      <c r="I382" s="11"/>
      <c r="J382" s="11"/>
      <c r="K382" s="11"/>
      <c r="L382" s="11"/>
      <c r="M382" s="11"/>
      <c r="N382" s="11"/>
      <c r="O382" s="11"/>
    </row>
    <row r="383" spans="1:15">
      <c r="A383" s="11"/>
      <c r="B383" s="11"/>
      <c r="C383" s="11"/>
      <c r="D383" s="11"/>
      <c r="E383" s="91"/>
      <c r="F383" s="11"/>
      <c r="G383" s="11"/>
      <c r="H383" s="11"/>
      <c r="I383" s="11"/>
      <c r="J383" s="11"/>
      <c r="K383" s="11"/>
      <c r="L383" s="11"/>
      <c r="M383" s="11"/>
      <c r="N383" s="11"/>
      <c r="O383" s="11"/>
    </row>
    <row r="384" spans="1:15">
      <c r="A384" s="11"/>
      <c r="B384" s="11"/>
      <c r="C384" s="11"/>
      <c r="D384" s="11"/>
      <c r="E384" s="91"/>
      <c r="F384" s="11"/>
      <c r="G384" s="11"/>
      <c r="H384" s="11"/>
      <c r="I384" s="11"/>
      <c r="J384" s="11"/>
      <c r="K384" s="11"/>
      <c r="L384" s="11"/>
      <c r="M384" s="11"/>
      <c r="N384" s="11"/>
      <c r="O384" s="11"/>
    </row>
    <row r="385" spans="1:15">
      <c r="A385" s="11"/>
      <c r="B385" s="11"/>
      <c r="C385" s="11"/>
      <c r="D385" s="11"/>
      <c r="E385" s="91"/>
      <c r="F385" s="11"/>
      <c r="G385" s="11"/>
      <c r="H385" s="11"/>
      <c r="I385" s="11"/>
      <c r="J385" s="11"/>
      <c r="K385" s="11"/>
      <c r="L385" s="11"/>
      <c r="M385" s="11"/>
      <c r="N385" s="11"/>
      <c r="O385" s="11"/>
    </row>
    <row r="386" spans="1:15">
      <c r="A386" s="11"/>
      <c r="B386" s="11"/>
      <c r="C386" s="11"/>
      <c r="D386" s="11"/>
      <c r="E386" s="91"/>
      <c r="F386" s="11"/>
      <c r="G386" s="11"/>
      <c r="H386" s="11"/>
      <c r="I386" s="11"/>
      <c r="J386" s="11"/>
      <c r="K386" s="11"/>
      <c r="L386" s="11"/>
      <c r="M386" s="11"/>
      <c r="N386" s="11"/>
      <c r="O386" s="11"/>
    </row>
    <row r="387" spans="1:15">
      <c r="A387" s="11"/>
      <c r="B387" s="11"/>
      <c r="C387" s="11"/>
      <c r="D387" s="11"/>
      <c r="E387" s="91"/>
      <c r="F387" s="11"/>
      <c r="G387" s="11"/>
      <c r="H387" s="11"/>
      <c r="I387" s="11"/>
      <c r="J387" s="11"/>
      <c r="K387" s="11"/>
      <c r="L387" s="11"/>
      <c r="M387" s="11"/>
      <c r="N387" s="11"/>
      <c r="O387" s="11"/>
    </row>
    <row r="388" spans="1:15">
      <c r="A388" s="11"/>
      <c r="B388" s="11"/>
      <c r="C388" s="11"/>
      <c r="D388" s="11"/>
      <c r="E388" s="91"/>
      <c r="F388" s="11"/>
      <c r="G388" s="11"/>
      <c r="H388" s="11"/>
      <c r="I388" s="11"/>
      <c r="J388" s="11"/>
      <c r="K388" s="11"/>
      <c r="L388" s="11"/>
      <c r="M388" s="11"/>
      <c r="N388" s="11"/>
      <c r="O388" s="11"/>
    </row>
    <row r="389" spans="1:15">
      <c r="A389" s="11"/>
      <c r="B389" s="11"/>
      <c r="C389" s="11"/>
      <c r="D389" s="11"/>
      <c r="E389" s="91"/>
      <c r="F389" s="11"/>
      <c r="G389" s="11"/>
      <c r="H389" s="11"/>
      <c r="I389" s="11"/>
      <c r="J389" s="11"/>
      <c r="K389" s="11"/>
      <c r="L389" s="11"/>
      <c r="M389" s="11"/>
      <c r="N389" s="11"/>
      <c r="O389" s="11"/>
    </row>
    <row r="390" spans="1:15">
      <c r="A390" s="11"/>
      <c r="B390" s="11"/>
      <c r="C390" s="11"/>
      <c r="D390" s="11"/>
      <c r="E390" s="91"/>
      <c r="F390" s="11"/>
      <c r="G390" s="11"/>
      <c r="H390" s="11"/>
      <c r="I390" s="11"/>
      <c r="J390" s="11"/>
      <c r="K390" s="11"/>
      <c r="L390" s="11"/>
      <c r="M390" s="11"/>
      <c r="N390" s="11"/>
      <c r="O390" s="11"/>
    </row>
    <row r="391" spans="1:15">
      <c r="A391" s="11"/>
      <c r="B391" s="11"/>
      <c r="C391" s="11"/>
      <c r="D391" s="11"/>
      <c r="E391" s="91"/>
      <c r="F391" s="11"/>
      <c r="G391" s="11"/>
      <c r="H391" s="11"/>
      <c r="I391" s="11"/>
      <c r="J391" s="11"/>
      <c r="K391" s="11"/>
      <c r="L391" s="11"/>
      <c r="M391" s="11"/>
      <c r="N391" s="11"/>
      <c r="O391" s="11"/>
    </row>
    <row r="392" spans="1:15">
      <c r="A392" s="11"/>
      <c r="B392" s="11"/>
      <c r="C392" s="11"/>
      <c r="D392" s="11"/>
      <c r="E392" s="91"/>
      <c r="F392" s="11"/>
      <c r="G392" s="11"/>
      <c r="H392" s="11"/>
      <c r="I392" s="11"/>
      <c r="J392" s="11"/>
      <c r="K392" s="11"/>
      <c r="L392" s="11"/>
      <c r="M392" s="11"/>
      <c r="N392" s="11"/>
      <c r="O392" s="11"/>
    </row>
    <row r="393" spans="1:15">
      <c r="A393" s="11"/>
      <c r="B393" s="11"/>
      <c r="C393" s="11"/>
      <c r="D393" s="11"/>
      <c r="E393" s="91"/>
      <c r="F393" s="11"/>
      <c r="G393" s="11"/>
      <c r="H393" s="11"/>
      <c r="I393" s="11"/>
      <c r="J393" s="11"/>
      <c r="K393" s="11"/>
      <c r="L393" s="11"/>
      <c r="M393" s="11"/>
      <c r="N393" s="11"/>
      <c r="O393" s="11"/>
    </row>
    <row r="394" spans="1:15">
      <c r="A394" s="11"/>
      <c r="B394" s="11"/>
      <c r="C394" s="11"/>
      <c r="D394" s="11"/>
      <c r="E394" s="91"/>
      <c r="F394" s="11"/>
      <c r="G394" s="11"/>
      <c r="H394" s="11"/>
      <c r="I394" s="11"/>
      <c r="J394" s="11"/>
      <c r="K394" s="11"/>
      <c r="L394" s="11"/>
      <c r="M394" s="11"/>
      <c r="N394" s="11"/>
      <c r="O394" s="11"/>
    </row>
    <row r="395" spans="1:15">
      <c r="A395" s="11"/>
      <c r="B395" s="11"/>
      <c r="C395" s="11"/>
      <c r="D395" s="11"/>
      <c r="E395" s="91"/>
      <c r="F395" s="11"/>
      <c r="G395" s="11"/>
      <c r="H395" s="11"/>
      <c r="I395" s="11"/>
      <c r="J395" s="11"/>
      <c r="K395" s="11"/>
      <c r="L395" s="11"/>
      <c r="M395" s="11"/>
      <c r="N395" s="11"/>
      <c r="O395" s="11"/>
    </row>
    <row r="396" spans="1:15">
      <c r="A396" s="11"/>
      <c r="B396" s="11"/>
      <c r="C396" s="11"/>
      <c r="D396" s="11"/>
      <c r="E396" s="91"/>
      <c r="F396" s="11"/>
      <c r="G396" s="11"/>
      <c r="H396" s="11"/>
      <c r="I396" s="11"/>
      <c r="J396" s="11"/>
      <c r="K396" s="11"/>
      <c r="L396" s="11"/>
      <c r="M396" s="11"/>
      <c r="N396" s="11"/>
      <c r="O396" s="11"/>
    </row>
    <row r="397" spans="1:15">
      <c r="A397" s="11"/>
      <c r="B397" s="11"/>
      <c r="C397" s="11"/>
      <c r="D397" s="11"/>
      <c r="E397" s="91"/>
      <c r="F397" s="11"/>
      <c r="G397" s="11"/>
      <c r="H397" s="11"/>
      <c r="I397" s="11"/>
      <c r="J397" s="11"/>
      <c r="K397" s="11"/>
      <c r="L397" s="11"/>
      <c r="M397" s="11"/>
      <c r="N397" s="11"/>
      <c r="O397" s="11"/>
    </row>
    <row r="398" spans="1:15">
      <c r="A398" s="11"/>
      <c r="B398" s="11"/>
      <c r="C398" s="11"/>
      <c r="D398" s="11"/>
      <c r="E398" s="91"/>
      <c r="F398" s="11"/>
      <c r="G398" s="11"/>
      <c r="H398" s="11"/>
      <c r="I398" s="11"/>
      <c r="J398" s="11"/>
      <c r="K398" s="11"/>
      <c r="L398" s="11"/>
      <c r="M398" s="11"/>
      <c r="N398" s="11"/>
      <c r="O398" s="11"/>
    </row>
    <row r="399" spans="1:15">
      <c r="A399" s="11"/>
      <c r="B399" s="11"/>
      <c r="C399" s="11"/>
      <c r="D399" s="11"/>
      <c r="E399" s="91"/>
      <c r="F399" s="11"/>
      <c r="G399" s="11"/>
      <c r="H399" s="11"/>
      <c r="I399" s="11"/>
      <c r="J399" s="11"/>
      <c r="K399" s="11"/>
      <c r="L399" s="11"/>
      <c r="M399" s="11"/>
      <c r="N399" s="11"/>
      <c r="O399" s="11"/>
    </row>
    <row r="400" spans="1:15">
      <c r="A400" s="11"/>
      <c r="B400" s="11"/>
      <c r="C400" s="11"/>
      <c r="D400" s="11"/>
      <c r="E400" s="91"/>
      <c r="F400" s="11"/>
      <c r="G400" s="11"/>
      <c r="H400" s="11"/>
      <c r="I400" s="11"/>
      <c r="J400" s="11"/>
      <c r="K400" s="11"/>
      <c r="L400" s="11"/>
      <c r="M400" s="11"/>
      <c r="N400" s="11"/>
      <c r="O400" s="11"/>
    </row>
    <row r="401" spans="1:15">
      <c r="A401" s="11"/>
      <c r="B401" s="11"/>
      <c r="C401" s="11"/>
      <c r="D401" s="11"/>
      <c r="E401" s="91"/>
      <c r="F401" s="11"/>
      <c r="G401" s="11"/>
      <c r="H401" s="11"/>
      <c r="I401" s="11"/>
      <c r="J401" s="11"/>
      <c r="K401" s="11"/>
      <c r="L401" s="11"/>
      <c r="M401" s="11"/>
      <c r="N401" s="11"/>
      <c r="O401" s="11"/>
    </row>
    <row r="402" spans="1:15">
      <c r="A402" s="11"/>
      <c r="B402" s="11"/>
      <c r="C402" s="11"/>
      <c r="D402" s="11"/>
      <c r="E402" s="91"/>
      <c r="F402" s="11"/>
      <c r="G402" s="11"/>
      <c r="H402" s="11"/>
      <c r="I402" s="11"/>
      <c r="J402" s="11"/>
      <c r="K402" s="11"/>
      <c r="L402" s="11"/>
      <c r="M402" s="11"/>
      <c r="N402" s="11"/>
      <c r="O402" s="11"/>
    </row>
    <row r="403" spans="1:15">
      <c r="A403" s="11"/>
      <c r="B403" s="11"/>
      <c r="C403" s="11"/>
      <c r="D403" s="11"/>
      <c r="E403" s="91"/>
      <c r="F403" s="11"/>
      <c r="G403" s="11"/>
      <c r="H403" s="11"/>
      <c r="I403" s="11"/>
      <c r="J403" s="11"/>
      <c r="K403" s="11"/>
      <c r="L403" s="11"/>
      <c r="M403" s="11"/>
      <c r="N403" s="11"/>
      <c r="O403" s="11"/>
    </row>
    <row r="404" spans="1:15">
      <c r="A404" s="11"/>
      <c r="B404" s="11"/>
      <c r="C404" s="11"/>
      <c r="D404" s="11"/>
      <c r="E404" s="91"/>
      <c r="F404" s="11"/>
      <c r="G404" s="11"/>
      <c r="H404" s="11"/>
      <c r="I404" s="11"/>
      <c r="J404" s="11"/>
      <c r="K404" s="11"/>
      <c r="L404" s="11"/>
      <c r="M404" s="11"/>
      <c r="N404" s="11"/>
      <c r="O404" s="11"/>
    </row>
    <row r="405" spans="1:15">
      <c r="A405" s="11"/>
      <c r="B405" s="11"/>
      <c r="C405" s="11"/>
      <c r="D405" s="11"/>
      <c r="E405" s="91"/>
      <c r="F405" s="11"/>
      <c r="G405" s="11"/>
      <c r="H405" s="11"/>
      <c r="I405" s="11"/>
      <c r="J405" s="11"/>
      <c r="K405" s="11"/>
      <c r="L405" s="11"/>
      <c r="M405" s="11"/>
      <c r="N405" s="11"/>
      <c r="O405" s="11"/>
    </row>
    <row r="406" spans="1:15">
      <c r="A406" s="11"/>
      <c r="B406" s="11"/>
      <c r="C406" s="11"/>
      <c r="D406" s="11"/>
      <c r="E406" s="91"/>
      <c r="F406" s="11"/>
      <c r="G406" s="11"/>
      <c r="H406" s="11"/>
      <c r="I406" s="11"/>
      <c r="J406" s="11"/>
      <c r="K406" s="11"/>
      <c r="L406" s="11"/>
      <c r="M406" s="11"/>
      <c r="N406" s="11"/>
      <c r="O406" s="11"/>
    </row>
    <row r="407" spans="1:15">
      <c r="A407" s="11"/>
      <c r="B407" s="11"/>
      <c r="C407" s="11"/>
      <c r="D407" s="11"/>
      <c r="E407" s="91"/>
      <c r="F407" s="11"/>
      <c r="G407" s="11"/>
      <c r="H407" s="11"/>
      <c r="I407" s="11"/>
      <c r="J407" s="11"/>
      <c r="K407" s="11"/>
      <c r="L407" s="11"/>
      <c r="M407" s="11"/>
      <c r="N407" s="11"/>
      <c r="O407" s="11"/>
    </row>
    <row r="408" spans="1:15">
      <c r="A408" s="11"/>
      <c r="B408" s="11"/>
      <c r="C408" s="11"/>
      <c r="D408" s="11"/>
      <c r="E408" s="91"/>
      <c r="F408" s="11"/>
      <c r="G408" s="11"/>
      <c r="H408" s="11"/>
      <c r="I408" s="11"/>
      <c r="J408" s="11"/>
      <c r="K408" s="11"/>
      <c r="L408" s="11"/>
      <c r="M408" s="11"/>
      <c r="N408" s="11"/>
      <c r="O408" s="11"/>
    </row>
    <row r="409" spans="1:15">
      <c r="A409" s="11"/>
      <c r="B409" s="11"/>
      <c r="C409" s="11"/>
      <c r="D409" s="11"/>
      <c r="E409" s="91"/>
      <c r="F409" s="11"/>
      <c r="G409" s="11"/>
      <c r="H409" s="11"/>
      <c r="I409" s="11"/>
      <c r="J409" s="11"/>
      <c r="K409" s="11"/>
      <c r="L409" s="11"/>
      <c r="M409" s="11"/>
      <c r="N409" s="11"/>
      <c r="O409" s="11"/>
    </row>
    <row r="410" spans="1:15">
      <c r="A410" s="11"/>
      <c r="B410" s="11"/>
      <c r="C410" s="11"/>
      <c r="D410" s="11"/>
      <c r="E410" s="91"/>
      <c r="F410" s="11"/>
      <c r="G410" s="11"/>
      <c r="H410" s="11"/>
      <c r="I410" s="11"/>
      <c r="J410" s="11"/>
      <c r="K410" s="11"/>
      <c r="L410" s="11"/>
      <c r="M410" s="11"/>
      <c r="N410" s="11"/>
      <c r="O410" s="11"/>
    </row>
    <row r="411" spans="1:15">
      <c r="A411" s="11"/>
      <c r="B411" s="11"/>
      <c r="C411" s="11"/>
      <c r="D411" s="11"/>
      <c r="E411" s="91"/>
      <c r="F411" s="11"/>
      <c r="G411" s="11"/>
      <c r="H411" s="11"/>
      <c r="I411" s="11"/>
      <c r="J411" s="11"/>
      <c r="K411" s="11"/>
      <c r="L411" s="11"/>
      <c r="M411" s="11"/>
      <c r="N411" s="11"/>
      <c r="O411" s="11"/>
    </row>
    <row r="412" spans="1:15">
      <c r="A412" s="11"/>
      <c r="B412" s="11"/>
      <c r="C412" s="11"/>
      <c r="D412" s="11"/>
      <c r="E412" s="91"/>
      <c r="F412" s="11"/>
      <c r="G412" s="11"/>
      <c r="H412" s="11"/>
      <c r="I412" s="11"/>
      <c r="J412" s="11"/>
      <c r="K412" s="11"/>
      <c r="L412" s="11"/>
      <c r="M412" s="11"/>
      <c r="N412" s="11"/>
      <c r="O412" s="11"/>
    </row>
    <row r="413" spans="1:15">
      <c r="A413" s="11"/>
      <c r="B413" s="11"/>
      <c r="C413" s="11"/>
      <c r="D413" s="11"/>
      <c r="E413" s="91"/>
      <c r="F413" s="11"/>
      <c r="G413" s="11"/>
      <c r="H413" s="11"/>
      <c r="I413" s="11"/>
      <c r="J413" s="11"/>
      <c r="K413" s="11"/>
      <c r="L413" s="11"/>
      <c r="M413" s="11"/>
      <c r="N413" s="11"/>
      <c r="O413" s="11"/>
    </row>
    <row r="414" spans="1:15">
      <c r="A414" s="11"/>
      <c r="B414" s="11"/>
      <c r="C414" s="11"/>
      <c r="D414" s="11"/>
      <c r="E414" s="91"/>
      <c r="F414" s="11"/>
      <c r="G414" s="11"/>
      <c r="H414" s="11"/>
      <c r="I414" s="11"/>
      <c r="J414" s="11"/>
      <c r="K414" s="11"/>
      <c r="L414" s="11"/>
      <c r="M414" s="11"/>
      <c r="N414" s="11"/>
      <c r="O414" s="11"/>
    </row>
    <row r="415" spans="1:15">
      <c r="A415" s="11"/>
      <c r="B415" s="11"/>
      <c r="C415" s="11"/>
      <c r="D415" s="11"/>
      <c r="E415" s="91"/>
      <c r="F415" s="11"/>
      <c r="G415" s="11"/>
      <c r="H415" s="11"/>
      <c r="I415" s="11"/>
      <c r="J415" s="11"/>
      <c r="K415" s="11"/>
      <c r="L415" s="11"/>
      <c r="M415" s="11"/>
      <c r="N415" s="11"/>
      <c r="O415" s="11"/>
    </row>
    <row r="416" spans="1:15">
      <c r="A416" s="11"/>
      <c r="B416" s="11"/>
      <c r="C416" s="11"/>
      <c r="D416" s="11"/>
      <c r="E416" s="91"/>
      <c r="F416" s="11"/>
      <c r="G416" s="11"/>
      <c r="H416" s="11"/>
      <c r="I416" s="11"/>
      <c r="J416" s="11"/>
      <c r="K416" s="11"/>
      <c r="L416" s="11"/>
      <c r="M416" s="11"/>
      <c r="N416" s="11"/>
      <c r="O416" s="11"/>
    </row>
    <row r="417" spans="1:15">
      <c r="A417" s="11"/>
      <c r="B417" s="11"/>
      <c r="C417" s="11"/>
      <c r="D417" s="11"/>
      <c r="E417" s="91"/>
      <c r="F417" s="11"/>
      <c r="G417" s="11"/>
      <c r="H417" s="11"/>
      <c r="I417" s="11"/>
      <c r="J417" s="11"/>
      <c r="K417" s="11"/>
      <c r="L417" s="11"/>
      <c r="M417" s="11"/>
      <c r="N417" s="11"/>
      <c r="O417" s="11"/>
    </row>
    <row r="418" spans="1:15">
      <c r="A418" s="11"/>
      <c r="B418" s="11"/>
      <c r="C418" s="11"/>
      <c r="D418" s="11"/>
      <c r="E418" s="91"/>
      <c r="F418" s="11"/>
      <c r="G418" s="11"/>
      <c r="H418" s="11"/>
      <c r="I418" s="11"/>
      <c r="J418" s="11"/>
      <c r="K418" s="11"/>
      <c r="L418" s="11"/>
      <c r="M418" s="11"/>
      <c r="N418" s="11"/>
      <c r="O418" s="11"/>
    </row>
    <row r="419" spans="1:15">
      <c r="A419" s="11"/>
      <c r="B419" s="11"/>
      <c r="C419" s="11"/>
      <c r="D419" s="11"/>
      <c r="E419" s="91"/>
      <c r="F419" s="11"/>
      <c r="G419" s="11"/>
      <c r="H419" s="11"/>
      <c r="I419" s="11"/>
      <c r="J419" s="11"/>
      <c r="K419" s="11"/>
      <c r="L419" s="11"/>
      <c r="M419" s="11"/>
      <c r="N419" s="11"/>
      <c r="O419" s="11"/>
    </row>
    <row r="420" spans="1:15">
      <c r="A420" s="11"/>
      <c r="B420" s="11"/>
      <c r="C420" s="11"/>
      <c r="D420" s="11"/>
      <c r="E420" s="91"/>
      <c r="F420" s="11"/>
      <c r="G420" s="11"/>
      <c r="H420" s="11"/>
      <c r="I420" s="11"/>
      <c r="J420" s="11"/>
      <c r="K420" s="11"/>
      <c r="L420" s="11"/>
      <c r="M420" s="11"/>
      <c r="N420" s="11"/>
      <c r="O420" s="11"/>
    </row>
    <row r="421" spans="1:15">
      <c r="A421" s="11"/>
      <c r="B421" s="11"/>
      <c r="C421" s="11"/>
      <c r="D421" s="11"/>
      <c r="E421" s="91"/>
      <c r="F421" s="11"/>
      <c r="G421" s="11"/>
      <c r="H421" s="11"/>
      <c r="I421" s="11"/>
      <c r="J421" s="11"/>
      <c r="K421" s="11"/>
      <c r="L421" s="11"/>
      <c r="M421" s="11"/>
      <c r="N421" s="11"/>
      <c r="O421" s="11"/>
    </row>
    <row r="422" spans="1:15">
      <c r="A422" s="11"/>
      <c r="B422" s="11"/>
      <c r="C422" s="11"/>
      <c r="D422" s="11"/>
      <c r="E422" s="91"/>
      <c r="F422" s="11"/>
      <c r="G422" s="11"/>
      <c r="H422" s="11"/>
      <c r="I422" s="11"/>
      <c r="J422" s="11"/>
      <c r="K422" s="11"/>
      <c r="L422" s="11"/>
      <c r="M422" s="11"/>
      <c r="N422" s="11"/>
      <c r="O422" s="11"/>
    </row>
    <row r="423" spans="1:15">
      <c r="A423" s="11"/>
      <c r="B423" s="11"/>
      <c r="C423" s="11"/>
      <c r="D423" s="11"/>
      <c r="E423" s="91"/>
      <c r="F423" s="11"/>
      <c r="G423" s="11"/>
      <c r="H423" s="11"/>
      <c r="I423" s="11"/>
      <c r="J423" s="11"/>
      <c r="K423" s="11"/>
      <c r="L423" s="11"/>
      <c r="M423" s="11"/>
      <c r="N423" s="11"/>
      <c r="O423" s="11"/>
    </row>
    <row r="424" spans="1:15">
      <c r="A424" s="11"/>
      <c r="B424" s="11"/>
      <c r="C424" s="11"/>
      <c r="D424" s="11"/>
      <c r="E424" s="91"/>
      <c r="F424" s="11"/>
      <c r="G424" s="11"/>
      <c r="H424" s="11"/>
      <c r="I424" s="11"/>
      <c r="J424" s="11"/>
      <c r="K424" s="11"/>
      <c r="L424" s="11"/>
      <c r="M424" s="11"/>
      <c r="N424" s="11"/>
      <c r="O424" s="11"/>
    </row>
    <row r="425" spans="1:15">
      <c r="A425" s="11"/>
      <c r="B425" s="11"/>
      <c r="C425" s="11"/>
      <c r="D425" s="11"/>
      <c r="E425" s="91"/>
      <c r="F425" s="11"/>
      <c r="G425" s="11"/>
      <c r="H425" s="11"/>
      <c r="I425" s="11"/>
      <c r="J425" s="11"/>
      <c r="K425" s="11"/>
      <c r="L425" s="11"/>
      <c r="M425" s="11"/>
      <c r="N425" s="11"/>
      <c r="O425" s="11"/>
    </row>
    <row r="426" spans="1:15">
      <c r="A426" s="11"/>
      <c r="B426" s="11"/>
      <c r="C426" s="11"/>
      <c r="D426" s="11"/>
      <c r="E426" s="91"/>
      <c r="F426" s="11"/>
      <c r="G426" s="11"/>
      <c r="H426" s="11"/>
      <c r="I426" s="11"/>
      <c r="J426" s="11"/>
      <c r="K426" s="11"/>
      <c r="L426" s="11"/>
      <c r="M426" s="11"/>
      <c r="N426" s="11"/>
      <c r="O426" s="11"/>
    </row>
    <row r="427" spans="1:15">
      <c r="A427" s="11"/>
      <c r="B427" s="11"/>
      <c r="C427" s="11"/>
      <c r="D427" s="11"/>
      <c r="E427" s="91"/>
      <c r="F427" s="11"/>
      <c r="G427" s="11"/>
      <c r="H427" s="11"/>
      <c r="I427" s="11"/>
      <c r="J427" s="11"/>
      <c r="K427" s="11"/>
      <c r="L427" s="11"/>
      <c r="M427" s="11"/>
      <c r="N427" s="11"/>
      <c r="O427" s="11"/>
    </row>
    <row r="428" spans="1:15">
      <c r="A428" s="11"/>
      <c r="B428" s="11"/>
      <c r="C428" s="11"/>
      <c r="D428" s="11"/>
      <c r="E428" s="91"/>
      <c r="F428" s="11"/>
      <c r="G428" s="11"/>
      <c r="H428" s="11"/>
      <c r="I428" s="11"/>
      <c r="J428" s="11"/>
      <c r="K428" s="11"/>
      <c r="L428" s="11"/>
      <c r="M428" s="11"/>
      <c r="N428" s="11"/>
      <c r="O428" s="11"/>
    </row>
    <row r="429" spans="1:15">
      <c r="A429" s="11"/>
      <c r="B429" s="11"/>
      <c r="C429" s="11"/>
      <c r="D429" s="11"/>
      <c r="E429" s="91"/>
      <c r="F429" s="11"/>
      <c r="G429" s="11"/>
      <c r="H429" s="11"/>
      <c r="I429" s="11"/>
      <c r="J429" s="11"/>
      <c r="K429" s="11"/>
      <c r="L429" s="11"/>
      <c r="M429" s="11"/>
      <c r="N429" s="11"/>
      <c r="O429" s="11"/>
    </row>
    <row r="430" spans="1:15">
      <c r="A430" s="11"/>
      <c r="B430" s="11"/>
      <c r="C430" s="11"/>
      <c r="D430" s="11"/>
      <c r="E430" s="91"/>
      <c r="F430" s="11"/>
      <c r="G430" s="11"/>
      <c r="H430" s="11"/>
      <c r="I430" s="11"/>
      <c r="J430" s="11"/>
      <c r="K430" s="11"/>
      <c r="L430" s="11"/>
      <c r="M430" s="11"/>
      <c r="N430" s="11"/>
      <c r="O430" s="11"/>
    </row>
    <row r="431" spans="1:15">
      <c r="A431" s="11"/>
      <c r="B431" s="11"/>
      <c r="C431" s="11"/>
      <c r="D431" s="11"/>
      <c r="E431" s="91"/>
      <c r="F431" s="11"/>
      <c r="G431" s="11"/>
      <c r="H431" s="11"/>
      <c r="I431" s="11"/>
      <c r="J431" s="11"/>
      <c r="K431" s="11"/>
      <c r="L431" s="11"/>
      <c r="M431" s="11"/>
      <c r="N431" s="11"/>
      <c r="O431" s="11"/>
    </row>
    <row r="432" spans="1:15">
      <c r="A432" s="11"/>
      <c r="B432" s="11"/>
      <c r="C432" s="11"/>
      <c r="D432" s="11"/>
      <c r="E432" s="91"/>
      <c r="F432" s="11"/>
      <c r="G432" s="11"/>
      <c r="H432" s="11"/>
      <c r="I432" s="11"/>
      <c r="J432" s="11"/>
      <c r="K432" s="11"/>
      <c r="L432" s="11"/>
      <c r="M432" s="11"/>
      <c r="N432" s="11"/>
      <c r="O432" s="11"/>
    </row>
    <row r="433" spans="1:15">
      <c r="A433" s="11"/>
      <c r="B433" s="11"/>
      <c r="C433" s="11"/>
      <c r="D433" s="11"/>
      <c r="E433" s="91"/>
      <c r="F433" s="11"/>
      <c r="G433" s="11"/>
      <c r="H433" s="11"/>
      <c r="I433" s="11"/>
      <c r="J433" s="11"/>
      <c r="K433" s="11"/>
      <c r="L433" s="11"/>
      <c r="M433" s="11"/>
      <c r="N433" s="11"/>
      <c r="O433" s="11"/>
    </row>
    <row r="434" spans="1:15">
      <c r="A434" s="11"/>
      <c r="B434" s="11"/>
      <c r="C434" s="11"/>
      <c r="D434" s="11"/>
      <c r="E434" s="91"/>
      <c r="F434" s="11"/>
      <c r="G434" s="11"/>
      <c r="H434" s="11"/>
      <c r="I434" s="11"/>
      <c r="J434" s="11"/>
      <c r="K434" s="11"/>
      <c r="L434" s="11"/>
      <c r="M434" s="11"/>
      <c r="N434" s="11"/>
      <c r="O434" s="11"/>
    </row>
    <row r="435" spans="1:15">
      <c r="A435" s="11"/>
      <c r="B435" s="11"/>
      <c r="C435" s="11"/>
      <c r="D435" s="11"/>
      <c r="E435" s="91"/>
      <c r="F435" s="11"/>
      <c r="G435" s="11"/>
      <c r="H435" s="11"/>
      <c r="I435" s="11"/>
      <c r="J435" s="11"/>
      <c r="K435" s="11"/>
      <c r="L435" s="11"/>
      <c r="M435" s="11"/>
      <c r="N435" s="11"/>
      <c r="O435" s="11"/>
    </row>
    <row r="436" spans="1:15">
      <c r="A436" s="11"/>
      <c r="B436" s="11"/>
      <c r="C436" s="11"/>
      <c r="D436" s="11"/>
      <c r="E436" s="91"/>
      <c r="F436" s="11"/>
      <c r="G436" s="11"/>
      <c r="H436" s="11"/>
      <c r="I436" s="11"/>
      <c r="J436" s="11"/>
      <c r="K436" s="11"/>
      <c r="L436" s="11"/>
      <c r="M436" s="11"/>
      <c r="N436" s="11"/>
      <c r="O436" s="11"/>
    </row>
    <row r="437" spans="1:15">
      <c r="A437" s="11"/>
      <c r="B437" s="11"/>
      <c r="C437" s="11"/>
      <c r="D437" s="11"/>
      <c r="E437" s="91"/>
      <c r="F437" s="11"/>
      <c r="G437" s="11"/>
      <c r="H437" s="11"/>
      <c r="I437" s="11"/>
      <c r="J437" s="11"/>
      <c r="K437" s="11"/>
      <c r="L437" s="11"/>
      <c r="M437" s="11"/>
      <c r="N437" s="11"/>
      <c r="O437" s="11"/>
    </row>
    <row r="438" spans="1:15">
      <c r="A438" s="11"/>
      <c r="B438" s="11"/>
      <c r="C438" s="11"/>
      <c r="D438" s="11"/>
      <c r="E438" s="91"/>
      <c r="F438" s="11"/>
      <c r="G438" s="11"/>
      <c r="H438" s="11"/>
      <c r="I438" s="11"/>
      <c r="J438" s="11"/>
      <c r="K438" s="11"/>
      <c r="L438" s="11"/>
      <c r="M438" s="11"/>
      <c r="N438" s="11"/>
      <c r="O438" s="11"/>
    </row>
    <row r="439" spans="1:15">
      <c r="A439" s="11"/>
      <c r="B439" s="11"/>
      <c r="C439" s="11"/>
      <c r="D439" s="11"/>
      <c r="E439" s="91"/>
      <c r="F439" s="11"/>
      <c r="G439" s="11"/>
      <c r="H439" s="11"/>
      <c r="I439" s="11"/>
      <c r="J439" s="11"/>
      <c r="K439" s="11"/>
      <c r="L439" s="11"/>
      <c r="M439" s="11"/>
      <c r="N439" s="11"/>
      <c r="O439" s="11"/>
    </row>
    <row r="440" spans="1:15">
      <c r="A440" s="11"/>
      <c r="B440" s="11"/>
      <c r="C440" s="11"/>
      <c r="D440" s="11"/>
      <c r="E440" s="91"/>
      <c r="F440" s="11"/>
      <c r="G440" s="11"/>
      <c r="H440" s="11"/>
      <c r="I440" s="11"/>
      <c r="J440" s="11"/>
      <c r="K440" s="11"/>
      <c r="L440" s="11"/>
      <c r="M440" s="11"/>
      <c r="N440" s="11"/>
      <c r="O440" s="11"/>
    </row>
    <row r="441" spans="1:15">
      <c r="A441" s="11"/>
      <c r="B441" s="11"/>
      <c r="C441" s="11"/>
      <c r="D441" s="11"/>
      <c r="E441" s="91"/>
      <c r="F441" s="11"/>
      <c r="G441" s="11"/>
      <c r="H441" s="11"/>
      <c r="I441" s="11"/>
      <c r="J441" s="11"/>
      <c r="K441" s="11"/>
      <c r="L441" s="11"/>
      <c r="M441" s="11"/>
      <c r="N441" s="11"/>
      <c r="O441" s="11"/>
    </row>
    <row r="442" spans="1:15">
      <c r="A442" s="11"/>
      <c r="B442" s="11"/>
      <c r="C442" s="11"/>
      <c r="D442" s="11"/>
      <c r="E442" s="91"/>
      <c r="F442" s="11"/>
      <c r="G442" s="11"/>
      <c r="H442" s="11"/>
      <c r="I442" s="11"/>
      <c r="J442" s="11"/>
      <c r="K442" s="11"/>
      <c r="L442" s="11"/>
      <c r="M442" s="11"/>
      <c r="N442" s="11"/>
      <c r="O442" s="11"/>
    </row>
    <row r="443" spans="1:15">
      <c r="A443" s="11"/>
      <c r="B443" s="11"/>
      <c r="C443" s="11"/>
      <c r="D443" s="11"/>
      <c r="E443" s="91"/>
      <c r="F443" s="11"/>
      <c r="G443" s="11"/>
      <c r="H443" s="11"/>
      <c r="I443" s="11"/>
      <c r="J443" s="11"/>
      <c r="K443" s="11"/>
      <c r="L443" s="11"/>
      <c r="M443" s="11"/>
      <c r="N443" s="11"/>
      <c r="O443" s="11"/>
    </row>
    <row r="444" spans="1:15">
      <c r="A444" s="11"/>
      <c r="B444" s="11"/>
      <c r="C444" s="11"/>
      <c r="D444" s="11"/>
      <c r="E444" s="91"/>
      <c r="F444" s="11"/>
      <c r="G444" s="11"/>
      <c r="H444" s="11"/>
      <c r="I444" s="11"/>
      <c r="J444" s="11"/>
      <c r="K444" s="11"/>
      <c r="L444" s="11"/>
      <c r="M444" s="11"/>
      <c r="N444" s="11"/>
      <c r="O444" s="11"/>
    </row>
    <row r="445" spans="1:15">
      <c r="A445" s="11"/>
      <c r="B445" s="11"/>
      <c r="C445" s="11"/>
      <c r="D445" s="11"/>
      <c r="E445" s="91"/>
      <c r="F445" s="11"/>
      <c r="G445" s="11"/>
      <c r="H445" s="11"/>
      <c r="I445" s="11"/>
      <c r="J445" s="11"/>
      <c r="K445" s="11"/>
      <c r="L445" s="11"/>
      <c r="M445" s="11"/>
      <c r="N445" s="11"/>
      <c r="O445" s="11"/>
    </row>
    <row r="446" spans="1:15">
      <c r="A446" s="11"/>
      <c r="B446" s="11"/>
      <c r="C446" s="11"/>
      <c r="D446" s="11"/>
      <c r="E446" s="91"/>
      <c r="F446" s="11"/>
      <c r="G446" s="11"/>
      <c r="H446" s="11"/>
      <c r="I446" s="11"/>
      <c r="J446" s="11"/>
      <c r="K446" s="11"/>
      <c r="L446" s="11"/>
      <c r="M446" s="11"/>
      <c r="N446" s="11"/>
      <c r="O446" s="11"/>
    </row>
    <row r="447" spans="1:15">
      <c r="A447" s="11"/>
      <c r="B447" s="11"/>
      <c r="C447" s="11"/>
      <c r="D447" s="11"/>
      <c r="E447" s="91"/>
      <c r="F447" s="11"/>
      <c r="G447" s="11"/>
      <c r="H447" s="11"/>
      <c r="I447" s="11"/>
      <c r="J447" s="11"/>
      <c r="K447" s="11"/>
      <c r="L447" s="11"/>
      <c r="M447" s="11"/>
      <c r="N447" s="11"/>
      <c r="O447" s="11"/>
    </row>
    <row r="448" spans="1:15">
      <c r="A448" s="11"/>
      <c r="B448" s="11"/>
      <c r="C448" s="11"/>
      <c r="D448" s="11"/>
      <c r="E448" s="91"/>
      <c r="F448" s="11"/>
      <c r="G448" s="11"/>
      <c r="H448" s="11"/>
      <c r="I448" s="11"/>
      <c r="J448" s="11"/>
      <c r="K448" s="11"/>
      <c r="L448" s="11"/>
      <c r="M448" s="11"/>
      <c r="N448" s="11"/>
      <c r="O448" s="11"/>
    </row>
    <row r="449" spans="1:15">
      <c r="A449" s="11"/>
      <c r="B449" s="11"/>
      <c r="C449" s="11"/>
      <c r="D449" s="11"/>
      <c r="E449" s="91"/>
      <c r="F449" s="11"/>
      <c r="G449" s="11"/>
      <c r="H449" s="11"/>
      <c r="I449" s="11"/>
      <c r="J449" s="11"/>
      <c r="K449" s="11"/>
      <c r="L449" s="11"/>
      <c r="M449" s="11"/>
      <c r="N449" s="11"/>
      <c r="O449" s="11"/>
    </row>
    <row r="450" spans="1:15">
      <c r="A450" s="11"/>
      <c r="B450" s="11"/>
      <c r="C450" s="11"/>
      <c r="D450" s="11"/>
      <c r="E450" s="91"/>
      <c r="F450" s="11"/>
      <c r="G450" s="11"/>
      <c r="H450" s="11"/>
      <c r="I450" s="11"/>
      <c r="J450" s="11"/>
      <c r="K450" s="11"/>
      <c r="L450" s="11"/>
      <c r="M450" s="11"/>
      <c r="N450" s="11"/>
      <c r="O450" s="11"/>
    </row>
    <row r="451" spans="1:15">
      <c r="A451" s="11"/>
      <c r="B451" s="11"/>
      <c r="C451" s="11"/>
      <c r="D451" s="11"/>
      <c r="E451" s="91"/>
      <c r="F451" s="11"/>
      <c r="G451" s="11"/>
      <c r="H451" s="11"/>
      <c r="I451" s="11"/>
      <c r="J451" s="11"/>
      <c r="K451" s="11"/>
      <c r="L451" s="11"/>
      <c r="M451" s="11"/>
      <c r="N451" s="11"/>
      <c r="O451" s="11"/>
    </row>
    <row r="452" spans="1:15">
      <c r="A452" s="11"/>
      <c r="B452" s="11"/>
      <c r="C452" s="11"/>
      <c r="D452" s="11"/>
      <c r="E452" s="91"/>
      <c r="F452" s="11"/>
      <c r="G452" s="11"/>
      <c r="H452" s="11"/>
      <c r="I452" s="11"/>
      <c r="J452" s="11"/>
      <c r="K452" s="11"/>
      <c r="L452" s="11"/>
      <c r="M452" s="11"/>
      <c r="N452" s="11"/>
      <c r="O452" s="11"/>
    </row>
    <row r="453" spans="1:15">
      <c r="A453" s="11"/>
      <c r="B453" s="11"/>
      <c r="C453" s="11"/>
      <c r="D453" s="11"/>
      <c r="E453" s="91"/>
      <c r="F453" s="11"/>
      <c r="G453" s="11"/>
      <c r="H453" s="11"/>
      <c r="I453" s="11"/>
      <c r="J453" s="11"/>
      <c r="K453" s="11"/>
      <c r="L453" s="11"/>
      <c r="M453" s="11"/>
      <c r="N453" s="11"/>
      <c r="O453" s="11"/>
    </row>
    <row r="454" spans="1:15">
      <c r="A454" s="11"/>
      <c r="B454" s="11"/>
      <c r="C454" s="11"/>
      <c r="D454" s="11"/>
      <c r="E454" s="91"/>
      <c r="F454" s="11"/>
      <c r="G454" s="11"/>
      <c r="H454" s="11"/>
      <c r="I454" s="11"/>
      <c r="J454" s="11"/>
      <c r="K454" s="11"/>
      <c r="L454" s="11"/>
      <c r="M454" s="11"/>
      <c r="N454" s="11"/>
      <c r="O454" s="11"/>
    </row>
    <row r="455" spans="1:15">
      <c r="A455" s="11"/>
      <c r="B455" s="11"/>
      <c r="C455" s="11"/>
      <c r="D455" s="11"/>
      <c r="E455" s="91"/>
      <c r="F455" s="11"/>
      <c r="G455" s="11"/>
      <c r="H455" s="11"/>
      <c r="I455" s="11"/>
      <c r="J455" s="11"/>
      <c r="K455" s="11"/>
      <c r="L455" s="11"/>
      <c r="M455" s="11"/>
      <c r="N455" s="11"/>
      <c r="O455" s="11"/>
    </row>
    <row r="456" spans="1:15">
      <c r="A456" s="11"/>
      <c r="B456" s="11"/>
      <c r="C456" s="11"/>
      <c r="D456" s="11"/>
      <c r="E456" s="91"/>
      <c r="F456" s="11"/>
      <c r="G456" s="11"/>
      <c r="H456" s="11"/>
      <c r="I456" s="11"/>
      <c r="J456" s="11"/>
      <c r="K456" s="11"/>
      <c r="L456" s="11"/>
      <c r="M456" s="11"/>
      <c r="N456" s="11"/>
      <c r="O456" s="11"/>
    </row>
    <row r="457" spans="1:15">
      <c r="A457" s="11"/>
      <c r="B457" s="11"/>
      <c r="C457" s="11"/>
      <c r="D457" s="11"/>
      <c r="E457" s="91"/>
      <c r="F457" s="11"/>
      <c r="G457" s="11"/>
      <c r="H457" s="11"/>
      <c r="I457" s="11"/>
      <c r="J457" s="11"/>
      <c r="K457" s="11"/>
      <c r="L457" s="11"/>
      <c r="M457" s="11"/>
      <c r="N457" s="11"/>
      <c r="O457" s="11"/>
    </row>
    <row r="458" spans="1:15">
      <c r="A458" s="11"/>
      <c r="B458" s="11"/>
      <c r="C458" s="11"/>
      <c r="D458" s="11"/>
      <c r="E458" s="91"/>
      <c r="F458" s="11"/>
      <c r="G458" s="11"/>
      <c r="H458" s="11"/>
      <c r="I458" s="11"/>
      <c r="J458" s="11"/>
      <c r="K458" s="11"/>
      <c r="L458" s="11"/>
      <c r="M458" s="11"/>
      <c r="N458" s="11"/>
      <c r="O458" s="11"/>
    </row>
    <row r="459" spans="1:15">
      <c r="A459" s="11"/>
      <c r="B459" s="11"/>
      <c r="C459" s="11"/>
      <c r="D459" s="11"/>
      <c r="E459" s="91"/>
      <c r="F459" s="11"/>
      <c r="G459" s="11"/>
      <c r="H459" s="11"/>
      <c r="I459" s="11"/>
      <c r="J459" s="11"/>
      <c r="K459" s="11"/>
      <c r="L459" s="11"/>
      <c r="M459" s="11"/>
      <c r="N459" s="11"/>
      <c r="O459" s="11"/>
    </row>
    <row r="460" spans="1:15">
      <c r="A460" s="11"/>
      <c r="B460" s="11"/>
      <c r="C460" s="11"/>
      <c r="D460" s="11"/>
      <c r="E460" s="91"/>
      <c r="F460" s="11"/>
      <c r="G460" s="11"/>
      <c r="H460" s="11"/>
      <c r="I460" s="11"/>
      <c r="J460" s="11"/>
      <c r="K460" s="11"/>
      <c r="L460" s="11"/>
      <c r="M460" s="11"/>
      <c r="N460" s="11"/>
      <c r="O460" s="11"/>
    </row>
    <row r="461" spans="1:15">
      <c r="A461" s="11"/>
      <c r="B461" s="11"/>
      <c r="C461" s="11"/>
      <c r="D461" s="11"/>
      <c r="E461" s="91"/>
      <c r="F461" s="11"/>
      <c r="G461" s="11"/>
      <c r="H461" s="11"/>
      <c r="I461" s="11"/>
      <c r="J461" s="11"/>
      <c r="K461" s="11"/>
      <c r="L461" s="11"/>
      <c r="M461" s="11"/>
      <c r="N461" s="11"/>
      <c r="O461" s="11"/>
    </row>
    <row r="462" spans="1:15">
      <c r="A462" s="11"/>
      <c r="B462" s="11"/>
      <c r="C462" s="11"/>
      <c r="D462" s="11"/>
      <c r="E462" s="91"/>
      <c r="F462" s="11"/>
      <c r="G462" s="11"/>
      <c r="H462" s="11"/>
      <c r="I462" s="11"/>
      <c r="J462" s="11"/>
      <c r="K462" s="11"/>
      <c r="L462" s="11"/>
      <c r="M462" s="11"/>
      <c r="N462" s="11"/>
      <c r="O462" s="11"/>
    </row>
    <row r="463" spans="1:15">
      <c r="A463" s="11"/>
      <c r="B463" s="11"/>
      <c r="C463" s="11"/>
      <c r="D463" s="11"/>
      <c r="E463" s="91"/>
      <c r="F463" s="11"/>
      <c r="G463" s="11"/>
      <c r="H463" s="11"/>
      <c r="I463" s="11"/>
      <c r="J463" s="11"/>
      <c r="K463" s="11"/>
      <c r="L463" s="11"/>
      <c r="M463" s="11"/>
      <c r="N463" s="11"/>
      <c r="O463" s="11"/>
    </row>
    <row r="464" spans="1:15">
      <c r="A464" s="11"/>
      <c r="B464" s="11"/>
      <c r="C464" s="11"/>
      <c r="D464" s="11"/>
      <c r="E464" s="91"/>
      <c r="F464" s="11"/>
      <c r="G464" s="11"/>
      <c r="H464" s="11"/>
      <c r="I464" s="11"/>
      <c r="J464" s="11"/>
      <c r="K464" s="11"/>
      <c r="L464" s="11"/>
      <c r="M464" s="11"/>
      <c r="N464" s="11"/>
      <c r="O464" s="11"/>
    </row>
    <row r="465" spans="1:15">
      <c r="A465" s="11"/>
      <c r="B465" s="11"/>
      <c r="C465" s="11"/>
      <c r="D465" s="11"/>
      <c r="E465" s="91"/>
      <c r="F465" s="11"/>
      <c r="G465" s="11"/>
      <c r="H465" s="11"/>
      <c r="I465" s="11"/>
      <c r="J465" s="11"/>
      <c r="K465" s="11"/>
      <c r="L465" s="11"/>
      <c r="M465" s="11"/>
      <c r="N465" s="11"/>
      <c r="O465" s="11"/>
    </row>
    <row r="466" spans="1:15">
      <c r="A466" s="11"/>
      <c r="B466" s="11"/>
      <c r="C466" s="11"/>
      <c r="D466" s="11"/>
      <c r="E466" s="91"/>
      <c r="F466" s="11"/>
      <c r="G466" s="11"/>
      <c r="H466" s="11"/>
      <c r="I466" s="11"/>
      <c r="J466" s="11"/>
      <c r="K466" s="11"/>
      <c r="L466" s="11"/>
      <c r="M466" s="11"/>
      <c r="N466" s="11"/>
      <c r="O466" s="11"/>
    </row>
    <row r="467" spans="1:15">
      <c r="A467" s="11"/>
      <c r="B467" s="11"/>
      <c r="C467" s="11"/>
      <c r="D467" s="11"/>
      <c r="E467" s="91"/>
      <c r="F467" s="11"/>
      <c r="G467" s="11"/>
      <c r="H467" s="11"/>
      <c r="I467" s="11"/>
      <c r="J467" s="11"/>
      <c r="K467" s="11"/>
      <c r="L467" s="11"/>
      <c r="M467" s="11"/>
      <c r="N467" s="11"/>
      <c r="O467" s="11"/>
    </row>
    <row r="468" spans="1:15">
      <c r="A468" s="11"/>
      <c r="B468" s="11"/>
      <c r="C468" s="11"/>
      <c r="D468" s="11"/>
      <c r="E468" s="91"/>
      <c r="F468" s="11"/>
      <c r="G468" s="11"/>
      <c r="H468" s="11"/>
      <c r="I468" s="11"/>
      <c r="J468" s="11"/>
      <c r="K468" s="11"/>
      <c r="L468" s="11"/>
      <c r="M468" s="11"/>
      <c r="N468" s="11"/>
      <c r="O468" s="11"/>
    </row>
    <row r="469" spans="1:15">
      <c r="A469" s="11"/>
      <c r="B469" s="11"/>
      <c r="C469" s="11"/>
      <c r="D469" s="11"/>
      <c r="E469" s="91"/>
      <c r="F469" s="11"/>
      <c r="G469" s="11"/>
      <c r="H469" s="11"/>
      <c r="I469" s="11"/>
      <c r="J469" s="11"/>
      <c r="K469" s="11"/>
      <c r="L469" s="11"/>
      <c r="M469" s="11"/>
      <c r="N469" s="11"/>
      <c r="O469" s="11"/>
    </row>
    <row r="470" spans="1:15">
      <c r="A470" s="11"/>
      <c r="B470" s="11"/>
      <c r="C470" s="11"/>
      <c r="D470" s="11"/>
      <c r="E470" s="91"/>
      <c r="F470" s="11"/>
      <c r="G470" s="11"/>
      <c r="H470" s="11"/>
      <c r="I470" s="11"/>
      <c r="J470" s="11"/>
      <c r="K470" s="11"/>
      <c r="L470" s="11"/>
      <c r="M470" s="11"/>
      <c r="N470" s="11"/>
      <c r="O470" s="11"/>
    </row>
    <row r="471" spans="1:15">
      <c r="A471" s="11"/>
      <c r="B471" s="11"/>
      <c r="C471" s="11"/>
      <c r="D471" s="11"/>
      <c r="E471" s="91"/>
      <c r="F471" s="11"/>
      <c r="G471" s="11"/>
      <c r="H471" s="11"/>
      <c r="I471" s="11"/>
      <c r="J471" s="11"/>
      <c r="K471" s="11"/>
      <c r="L471" s="11"/>
      <c r="M471" s="11"/>
      <c r="N471" s="11"/>
      <c r="O471" s="11"/>
    </row>
    <row r="472" spans="1:15">
      <c r="A472" s="11"/>
      <c r="B472" s="11"/>
      <c r="C472" s="11"/>
      <c r="D472" s="11"/>
      <c r="E472" s="91"/>
      <c r="F472" s="11"/>
      <c r="G472" s="11"/>
      <c r="H472" s="11"/>
      <c r="I472" s="11"/>
      <c r="J472" s="11"/>
      <c r="K472" s="11"/>
      <c r="L472" s="11"/>
      <c r="M472" s="11"/>
      <c r="N472" s="11"/>
      <c r="O472" s="11"/>
    </row>
    <row r="473" spans="1:15">
      <c r="A473" s="11"/>
      <c r="B473" s="11"/>
      <c r="C473" s="11"/>
      <c r="D473" s="11"/>
      <c r="E473" s="91"/>
      <c r="F473" s="11"/>
      <c r="G473" s="11"/>
      <c r="H473" s="11"/>
      <c r="I473" s="11"/>
      <c r="J473" s="11"/>
      <c r="K473" s="11"/>
      <c r="L473" s="11"/>
      <c r="M473" s="11"/>
      <c r="N473" s="11"/>
      <c r="O473" s="11"/>
    </row>
    <row r="474" spans="1:15">
      <c r="A474" s="11"/>
      <c r="B474" s="11"/>
      <c r="C474" s="11"/>
      <c r="D474" s="11"/>
      <c r="E474" s="91"/>
      <c r="F474" s="11"/>
      <c r="G474" s="11"/>
      <c r="H474" s="11"/>
      <c r="I474" s="11"/>
      <c r="J474" s="11"/>
      <c r="K474" s="11"/>
      <c r="L474" s="11"/>
      <c r="M474" s="11"/>
      <c r="N474" s="11"/>
      <c r="O474" s="11"/>
    </row>
    <row r="475" spans="1:15">
      <c r="A475" s="11"/>
      <c r="B475" s="11"/>
      <c r="C475" s="11"/>
      <c r="D475" s="11"/>
      <c r="E475" s="91"/>
      <c r="F475" s="11"/>
      <c r="G475" s="11"/>
      <c r="H475" s="11"/>
      <c r="I475" s="11"/>
      <c r="J475" s="11"/>
      <c r="K475" s="11"/>
      <c r="L475" s="11"/>
      <c r="M475" s="11"/>
      <c r="N475" s="11"/>
      <c r="O475" s="11"/>
    </row>
    <row r="476" spans="1:15">
      <c r="A476" s="11"/>
      <c r="B476" s="11"/>
      <c r="C476" s="11"/>
      <c r="D476" s="11"/>
      <c r="E476" s="91"/>
      <c r="F476" s="11"/>
      <c r="G476" s="11"/>
      <c r="H476" s="11"/>
      <c r="I476" s="11"/>
      <c r="J476" s="11"/>
      <c r="K476" s="11"/>
      <c r="L476" s="11"/>
      <c r="M476" s="11"/>
      <c r="N476" s="11"/>
      <c r="O476" s="11"/>
    </row>
    <row r="477" spans="1:15">
      <c r="A477" s="11"/>
      <c r="B477" s="11"/>
      <c r="C477" s="11"/>
      <c r="D477" s="11"/>
      <c r="E477" s="91"/>
      <c r="F477" s="11"/>
      <c r="G477" s="11"/>
      <c r="H477" s="11"/>
      <c r="I477" s="11"/>
      <c r="J477" s="11"/>
      <c r="K477" s="11"/>
      <c r="L477" s="11"/>
      <c r="M477" s="11"/>
      <c r="N477" s="11"/>
      <c r="O477" s="11"/>
    </row>
    <row r="478" spans="1:15">
      <c r="A478" s="11"/>
      <c r="B478" s="11"/>
      <c r="C478" s="11"/>
      <c r="D478" s="11"/>
      <c r="E478" s="91"/>
      <c r="F478" s="11"/>
      <c r="G478" s="11"/>
      <c r="H478" s="11"/>
      <c r="I478" s="11"/>
      <c r="J478" s="11"/>
      <c r="K478" s="11"/>
      <c r="L478" s="11"/>
      <c r="M478" s="11"/>
      <c r="N478" s="11"/>
      <c r="O478" s="11"/>
    </row>
    <row r="479" spans="1:15">
      <c r="A479" s="11"/>
      <c r="B479" s="11"/>
      <c r="C479" s="11"/>
      <c r="D479" s="11"/>
      <c r="E479" s="91"/>
      <c r="F479" s="11"/>
      <c r="G479" s="11"/>
      <c r="H479" s="11"/>
      <c r="I479" s="11"/>
      <c r="J479" s="11"/>
      <c r="K479" s="11"/>
      <c r="L479" s="11"/>
      <c r="M479" s="11"/>
      <c r="N479" s="11"/>
      <c r="O479" s="11"/>
    </row>
    <row r="480" spans="1:15">
      <c r="A480" s="11"/>
      <c r="B480" s="11"/>
      <c r="C480" s="11"/>
      <c r="D480" s="11"/>
      <c r="E480" s="91"/>
      <c r="F480" s="11"/>
      <c r="G480" s="11"/>
      <c r="H480" s="11"/>
      <c r="I480" s="11"/>
      <c r="J480" s="11"/>
      <c r="K480" s="11"/>
      <c r="L480" s="11"/>
      <c r="M480" s="11"/>
      <c r="N480" s="11"/>
      <c r="O480" s="11"/>
    </row>
    <row r="481" spans="1:15">
      <c r="A481" s="11"/>
      <c r="B481" s="11"/>
      <c r="C481" s="11"/>
      <c r="D481" s="11"/>
      <c r="E481" s="91"/>
      <c r="F481" s="11"/>
      <c r="G481" s="11"/>
      <c r="H481" s="11"/>
      <c r="I481" s="11"/>
      <c r="J481" s="11"/>
      <c r="K481" s="11"/>
      <c r="L481" s="11"/>
      <c r="M481" s="11"/>
      <c r="N481" s="11"/>
      <c r="O481" s="11"/>
    </row>
    <row r="482" spans="1:15">
      <c r="A482" s="11"/>
      <c r="B482" s="11"/>
      <c r="C482" s="11"/>
      <c r="D482" s="11"/>
      <c r="E482" s="91"/>
      <c r="F482" s="11"/>
      <c r="G482" s="11"/>
      <c r="H482" s="11"/>
      <c r="I482" s="11"/>
      <c r="J482" s="11"/>
      <c r="K482" s="11"/>
      <c r="L482" s="11"/>
      <c r="M482" s="11"/>
      <c r="N482" s="11"/>
      <c r="O482" s="11"/>
    </row>
    <row r="483" spans="1:15">
      <c r="A483" s="11"/>
      <c r="B483" s="11"/>
      <c r="C483" s="11"/>
      <c r="D483" s="11"/>
      <c r="E483" s="91"/>
      <c r="F483" s="11"/>
      <c r="G483" s="11"/>
      <c r="H483" s="11"/>
      <c r="I483" s="11"/>
      <c r="J483" s="11"/>
      <c r="K483" s="11"/>
      <c r="L483" s="11"/>
      <c r="M483" s="11"/>
      <c r="N483" s="11"/>
      <c r="O483" s="11"/>
    </row>
    <row r="484" spans="1:15">
      <c r="A484" s="11"/>
      <c r="B484" s="11"/>
      <c r="C484" s="11"/>
      <c r="D484" s="11"/>
      <c r="E484" s="91"/>
      <c r="F484" s="11"/>
      <c r="G484" s="11"/>
      <c r="H484" s="11"/>
      <c r="I484" s="11"/>
      <c r="J484" s="11"/>
      <c r="K484" s="11"/>
      <c r="L484" s="11"/>
      <c r="M484" s="11"/>
      <c r="N484" s="11"/>
      <c r="O484" s="11"/>
    </row>
    <row r="485" spans="1:15">
      <c r="A485" s="11"/>
      <c r="B485" s="11"/>
      <c r="C485" s="11"/>
      <c r="D485" s="11"/>
      <c r="E485" s="91"/>
      <c r="F485" s="11"/>
      <c r="G485" s="11"/>
      <c r="H485" s="11"/>
      <c r="I485" s="11"/>
      <c r="J485" s="11"/>
      <c r="K485" s="11"/>
      <c r="L485" s="11"/>
      <c r="M485" s="11"/>
      <c r="N485" s="11"/>
      <c r="O485" s="11"/>
    </row>
    <row r="486" spans="1:15">
      <c r="A486" s="11"/>
      <c r="B486" s="11"/>
      <c r="C486" s="11"/>
      <c r="D486" s="11"/>
      <c r="E486" s="91"/>
      <c r="F486" s="11"/>
      <c r="G486" s="11"/>
      <c r="H486" s="11"/>
      <c r="I486" s="11"/>
      <c r="J486" s="11"/>
      <c r="K486" s="11"/>
      <c r="L486" s="11"/>
      <c r="M486" s="11"/>
      <c r="N486" s="11"/>
      <c r="O486" s="11"/>
    </row>
    <row r="487" spans="1:15">
      <c r="A487" s="11"/>
      <c r="B487" s="11"/>
      <c r="C487" s="11"/>
      <c r="D487" s="11"/>
      <c r="E487" s="91"/>
      <c r="F487" s="11"/>
      <c r="G487" s="11"/>
      <c r="H487" s="11"/>
      <c r="I487" s="11"/>
      <c r="J487" s="11"/>
      <c r="K487" s="11"/>
      <c r="L487" s="11"/>
      <c r="M487" s="11"/>
      <c r="N487" s="11"/>
      <c r="O487" s="11"/>
    </row>
    <row r="488" spans="1:15">
      <c r="A488" s="11"/>
      <c r="B488" s="11"/>
      <c r="C488" s="11"/>
      <c r="D488" s="11"/>
      <c r="E488" s="91"/>
      <c r="F488" s="11"/>
      <c r="G488" s="11"/>
      <c r="H488" s="11"/>
      <c r="I488" s="11"/>
      <c r="J488" s="11"/>
      <c r="K488" s="11"/>
      <c r="L488" s="11"/>
      <c r="M488" s="11"/>
      <c r="N488" s="11"/>
      <c r="O488" s="11"/>
    </row>
    <row r="489" spans="1:15">
      <c r="A489" s="11"/>
      <c r="B489" s="11"/>
      <c r="C489" s="11"/>
      <c r="D489" s="11"/>
      <c r="E489" s="91"/>
      <c r="F489" s="11"/>
      <c r="G489" s="11"/>
      <c r="H489" s="11"/>
      <c r="I489" s="11"/>
      <c r="J489" s="11"/>
      <c r="K489" s="11"/>
      <c r="L489" s="11"/>
      <c r="M489" s="11"/>
      <c r="N489" s="11"/>
      <c r="O489" s="11"/>
    </row>
    <row r="490" spans="1:15">
      <c r="A490" s="11"/>
      <c r="B490" s="11"/>
      <c r="C490" s="11"/>
      <c r="D490" s="11"/>
      <c r="E490" s="91"/>
      <c r="F490" s="11"/>
      <c r="G490" s="11"/>
      <c r="H490" s="11"/>
      <c r="I490" s="11"/>
      <c r="J490" s="11"/>
      <c r="K490" s="11"/>
      <c r="L490" s="11"/>
      <c r="M490" s="11"/>
      <c r="N490" s="11"/>
      <c r="O490" s="11"/>
    </row>
    <row r="491" spans="1:15">
      <c r="A491" s="11"/>
      <c r="B491" s="11"/>
      <c r="C491" s="11"/>
      <c r="D491" s="11"/>
      <c r="E491" s="91"/>
      <c r="F491" s="11"/>
      <c r="G491" s="11"/>
      <c r="H491" s="11"/>
      <c r="I491" s="11"/>
      <c r="J491" s="11"/>
      <c r="K491" s="11"/>
      <c r="L491" s="11"/>
      <c r="M491" s="11"/>
      <c r="N491" s="11"/>
      <c r="O491" s="11"/>
    </row>
    <row r="492" spans="1:15">
      <c r="A492" s="11"/>
      <c r="B492" s="11"/>
      <c r="C492" s="11"/>
      <c r="D492" s="11"/>
      <c r="E492" s="91"/>
      <c r="F492" s="11"/>
      <c r="G492" s="11"/>
      <c r="H492" s="11"/>
      <c r="I492" s="11"/>
      <c r="J492" s="11"/>
      <c r="K492" s="11"/>
      <c r="L492" s="11"/>
      <c r="M492" s="11"/>
      <c r="N492" s="11"/>
      <c r="O492" s="11"/>
    </row>
    <row r="493" spans="1:15">
      <c r="A493" s="11"/>
      <c r="B493" s="11"/>
      <c r="C493" s="11"/>
      <c r="D493" s="11"/>
      <c r="E493" s="91"/>
      <c r="F493" s="11"/>
      <c r="G493" s="11"/>
      <c r="H493" s="11"/>
      <c r="I493" s="11"/>
      <c r="J493" s="11"/>
      <c r="K493" s="11"/>
      <c r="L493" s="11"/>
      <c r="M493" s="11"/>
      <c r="N493" s="11"/>
      <c r="O493" s="11"/>
    </row>
    <row r="494" spans="1:15">
      <c r="A494" s="11"/>
      <c r="B494" s="11"/>
      <c r="C494" s="11"/>
      <c r="D494" s="11"/>
      <c r="E494" s="91"/>
      <c r="F494" s="11"/>
      <c r="G494" s="11"/>
      <c r="H494" s="11"/>
      <c r="I494" s="11"/>
      <c r="J494" s="11"/>
      <c r="K494" s="11"/>
      <c r="L494" s="11"/>
      <c r="M494" s="11"/>
      <c r="N494" s="11"/>
      <c r="O494" s="11"/>
    </row>
    <row r="495" spans="1:15">
      <c r="A495" s="11"/>
      <c r="B495" s="11"/>
      <c r="C495" s="11"/>
      <c r="D495" s="11"/>
      <c r="E495" s="91"/>
      <c r="F495" s="11"/>
      <c r="G495" s="11"/>
      <c r="H495" s="11"/>
      <c r="I495" s="11"/>
      <c r="J495" s="11"/>
      <c r="K495" s="11"/>
      <c r="L495" s="11"/>
      <c r="M495" s="11"/>
      <c r="N495" s="11"/>
      <c r="O495" s="11"/>
    </row>
    <row r="496" spans="1:15">
      <c r="A496" s="11"/>
      <c r="B496" s="11"/>
      <c r="C496" s="11"/>
      <c r="D496" s="11"/>
      <c r="E496" s="91"/>
      <c r="F496" s="11"/>
      <c r="G496" s="11"/>
      <c r="H496" s="11"/>
      <c r="I496" s="11"/>
      <c r="J496" s="11"/>
      <c r="K496" s="11"/>
      <c r="L496" s="11"/>
      <c r="M496" s="11"/>
      <c r="N496" s="11"/>
      <c r="O496" s="11"/>
    </row>
    <row r="497" spans="1:15">
      <c r="A497" s="11"/>
      <c r="B497" s="11"/>
      <c r="C497" s="11"/>
      <c r="D497" s="11"/>
      <c r="E497" s="91"/>
      <c r="F497" s="11"/>
      <c r="G497" s="11"/>
      <c r="H497" s="11"/>
      <c r="I497" s="11"/>
      <c r="J497" s="11"/>
      <c r="K497" s="11"/>
      <c r="L497" s="11"/>
      <c r="M497" s="11"/>
      <c r="N497" s="11"/>
      <c r="O497" s="11"/>
    </row>
    <row r="498" spans="1:15">
      <c r="A498" s="11"/>
      <c r="B498" s="11"/>
      <c r="C498" s="11"/>
      <c r="D498" s="11"/>
      <c r="E498" s="91"/>
      <c r="F498" s="11"/>
      <c r="G498" s="11"/>
      <c r="H498" s="11"/>
      <c r="I498" s="11"/>
      <c r="J498" s="11"/>
      <c r="K498" s="11"/>
      <c r="L498" s="11"/>
      <c r="M498" s="11"/>
      <c r="N498" s="11"/>
      <c r="O498" s="11"/>
    </row>
    <row r="499" spans="1:15">
      <c r="A499" s="11"/>
      <c r="B499" s="11"/>
      <c r="C499" s="11"/>
      <c r="D499" s="11"/>
      <c r="E499" s="91"/>
      <c r="F499" s="11"/>
      <c r="G499" s="11"/>
      <c r="H499" s="11"/>
      <c r="I499" s="11"/>
      <c r="J499" s="11"/>
      <c r="K499" s="11"/>
      <c r="L499" s="11"/>
      <c r="M499" s="11"/>
      <c r="N499" s="11"/>
      <c r="O499" s="11"/>
    </row>
    <row r="500" spans="1:15">
      <c r="A500" s="11"/>
      <c r="B500" s="11"/>
      <c r="C500" s="11"/>
      <c r="D500" s="11"/>
      <c r="E500" s="91"/>
      <c r="F500" s="11"/>
      <c r="G500" s="11"/>
      <c r="H500" s="11"/>
      <c r="I500" s="11"/>
      <c r="J500" s="11"/>
      <c r="K500" s="11"/>
      <c r="L500" s="11"/>
      <c r="M500" s="11"/>
      <c r="N500" s="11"/>
      <c r="O500" s="11"/>
    </row>
    <row r="501" spans="1:15">
      <c r="A501" s="11"/>
      <c r="B501" s="11"/>
      <c r="C501" s="11"/>
      <c r="D501" s="11"/>
      <c r="E501" s="91"/>
      <c r="F501" s="11"/>
      <c r="G501" s="11"/>
      <c r="H501" s="11"/>
      <c r="I501" s="11"/>
      <c r="J501" s="11"/>
      <c r="K501" s="11"/>
      <c r="L501" s="11"/>
      <c r="M501" s="11"/>
      <c r="N501" s="11"/>
      <c r="O501" s="11"/>
    </row>
    <row r="502" spans="1:15">
      <c r="A502" s="144"/>
      <c r="B502" s="144"/>
      <c r="C502" s="144"/>
      <c r="D502" s="144"/>
      <c r="E502" s="145"/>
      <c r="F502" s="144"/>
      <c r="G502" s="144"/>
      <c r="H502" s="144"/>
      <c r="I502" s="144"/>
      <c r="J502" s="144"/>
      <c r="K502" s="144"/>
      <c r="L502" s="144"/>
      <c r="M502" s="144"/>
      <c r="N502" s="144"/>
      <c r="O502" s="144"/>
    </row>
  </sheetData>
  <sheetProtection algorithmName="SHA-512" hashValue="zxJFHDKllrS/GgmtK7aTPmnH2aDSwSaqezo/Fo+RDBX9CiBbN0mrHnkpBG01lO/UpYahmBfa1+lHNYh2buIvrg==" saltValue="FtyQxye+v9ok7L5nLkcVrA==" spinCount="100000" sheet="1" objects="1" scenarios="1"/>
  <conditionalFormatting sqref="G2:G501">
    <cfRule type="duplicateValues" dxfId="10" priority="1" stopIfTrue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1:DK502"/>
  <sheetViews>
    <sheetView tabSelected="1" zoomScale="110" zoomScaleNormal="110" zoomScalePageLayoutView="95" workbookViewId="0">
      <pane xSplit="11" ySplit="1" topLeftCell="AW2" activePane="bottomRight" state="frozen"/>
      <selection pane="topRight" activeCell="L1" sqref="L1"/>
      <selection pane="bottomLeft" activeCell="A2" sqref="A2"/>
      <selection pane="bottomRight" activeCell="I17" sqref="I17"/>
    </sheetView>
  </sheetViews>
  <sheetFormatPr baseColWidth="10" defaultColWidth="10.83203125" defaultRowHeight="13" zeroHeight="1"/>
  <cols>
    <col min="1" max="1" width="3.33203125" style="2" bestFit="1" customWidth="1"/>
    <col min="2" max="2" width="3.83203125" style="2" bestFit="1" customWidth="1"/>
    <col min="3" max="3" width="2.5" style="2" customWidth="1"/>
    <col min="4" max="4" width="6.5" style="2" bestFit="1" customWidth="1"/>
    <col min="5" max="5" width="16.33203125" style="2" bestFit="1" customWidth="1"/>
    <col min="6" max="6" width="5.83203125" style="2" customWidth="1"/>
    <col min="7" max="8" width="6.83203125" style="2" bestFit="1" customWidth="1"/>
    <col min="9" max="9" width="6.6640625" style="2" bestFit="1" customWidth="1"/>
    <col min="10" max="10" width="9.33203125" style="2" bestFit="1" customWidth="1"/>
    <col min="11" max="11" width="32.5" style="2" bestFit="1" customWidth="1"/>
    <col min="12" max="25" width="7.33203125" style="2" customWidth="1"/>
    <col min="26" max="26" width="3" style="2" customWidth="1"/>
    <col min="27" max="28" width="3.1640625" style="2" customWidth="1"/>
    <col min="29" max="33" width="3.5" style="2" customWidth="1"/>
    <col min="34" max="34" width="6.1640625" style="2" customWidth="1"/>
    <col min="35" max="36" width="4.33203125" style="2" customWidth="1"/>
    <col min="37" max="37" width="6.6640625" style="2" customWidth="1"/>
    <col min="38" max="38" width="8.33203125" style="2" customWidth="1"/>
    <col min="39" max="39" width="8.83203125" style="2" customWidth="1"/>
    <col min="40" max="42" width="9" style="2" customWidth="1"/>
    <col min="43" max="43" width="8.33203125" style="2" customWidth="1"/>
    <col min="44" max="44" width="8.5" style="2" customWidth="1"/>
    <col min="45" max="45" width="4.6640625" style="2" customWidth="1"/>
    <col min="46" max="46" width="10" style="2" customWidth="1"/>
    <col min="47" max="47" width="9.6640625" style="2" customWidth="1"/>
    <col min="48" max="48" width="7.33203125" style="2" customWidth="1"/>
    <col min="49" max="49" width="9" style="2" customWidth="1"/>
    <col min="50" max="50" width="8.83203125" style="2" customWidth="1"/>
    <col min="51" max="51" width="9.33203125" style="2" customWidth="1"/>
    <col min="52" max="53" width="7.1640625" style="2" customWidth="1"/>
    <col min="54" max="54" width="6" style="2" customWidth="1"/>
    <col min="55" max="55" width="8.5" style="2" customWidth="1"/>
    <col min="56" max="56" width="8.33203125" style="2" customWidth="1"/>
    <col min="57" max="57" width="7.5" style="2" customWidth="1"/>
    <col min="58" max="58" width="7.33203125" style="2" bestFit="1" customWidth="1"/>
    <col min="59" max="59" width="4.6640625" style="2" customWidth="1"/>
    <col min="60" max="60" width="7.5" style="2" customWidth="1"/>
    <col min="61" max="61" width="7.6640625" style="2" customWidth="1"/>
    <col min="62" max="62" width="6.1640625" style="2" customWidth="1"/>
    <col min="63" max="63" width="7.6640625" style="2" customWidth="1"/>
    <col min="64" max="64" width="6" style="2" customWidth="1"/>
    <col min="65" max="65" width="9" style="2" customWidth="1"/>
    <col min="66" max="66" width="13.83203125" style="8" bestFit="1" customWidth="1"/>
    <col min="67" max="67" width="5.1640625" style="2" customWidth="1"/>
    <col min="68" max="68" width="4.5" style="2" customWidth="1"/>
    <col min="69" max="69" width="3.5" style="2" customWidth="1"/>
    <col min="70" max="70" width="6.1640625" style="2" customWidth="1"/>
    <col min="71" max="71" width="8.5" style="2" customWidth="1"/>
    <col min="72" max="72" width="7.33203125" style="2" customWidth="1"/>
    <col min="73" max="73" width="10.5" style="2" customWidth="1"/>
    <col min="74" max="74" width="17.6640625" style="2" customWidth="1"/>
    <col min="75" max="75" width="4.5" style="2" customWidth="1"/>
    <col min="76" max="76" width="9.5" style="2" customWidth="1"/>
    <col min="77" max="77" width="2.5" style="2" customWidth="1"/>
    <col min="78" max="78" width="10" style="2" customWidth="1"/>
    <col min="79" max="79" width="3.5" style="2" customWidth="1"/>
    <col min="80" max="80" width="17" style="2" customWidth="1"/>
    <col min="81" max="94" width="2.33203125" style="59" customWidth="1"/>
    <col min="95" max="95" width="3.1640625" style="59" customWidth="1"/>
    <col min="96" max="96" width="2.1640625" style="59" customWidth="1"/>
    <col min="97" max="109" width="3.1640625" style="59" customWidth="1"/>
    <col min="110" max="110" width="7.33203125" style="59" customWidth="1"/>
    <col min="111" max="111" width="7.5" style="59" customWidth="1"/>
    <col min="112" max="113" width="10.83203125" style="59" customWidth="1"/>
    <col min="114" max="114" width="7.5" style="59" customWidth="1"/>
    <col min="115" max="115" width="10.83203125" style="59" customWidth="1"/>
    <col min="116" max="16384" width="10.83203125" style="59"/>
  </cols>
  <sheetData>
    <row r="1" spans="1:114" s="10" customFormat="1" ht="77.25" customHeight="1">
      <c r="A1" s="106" t="s">
        <v>44</v>
      </c>
      <c r="B1" s="107" t="s">
        <v>51</v>
      </c>
      <c r="C1" s="107" t="s">
        <v>10</v>
      </c>
      <c r="D1" s="106" t="s">
        <v>11</v>
      </c>
      <c r="E1" s="106" t="s">
        <v>55</v>
      </c>
      <c r="F1" s="107" t="s">
        <v>45</v>
      </c>
      <c r="G1" s="107" t="s">
        <v>46</v>
      </c>
      <c r="H1" s="107" t="s">
        <v>47</v>
      </c>
      <c r="I1" s="106" t="s">
        <v>54</v>
      </c>
      <c r="J1" s="106" t="s">
        <v>0</v>
      </c>
      <c r="K1" s="106" t="s">
        <v>1</v>
      </c>
      <c r="L1" s="96"/>
      <c r="M1" s="108">
        <f>+L1</f>
        <v>0</v>
      </c>
      <c r="N1" s="109">
        <f>+M1+1</f>
        <v>1</v>
      </c>
      <c r="O1" s="108">
        <f>+N1</f>
        <v>1</v>
      </c>
      <c r="P1" s="109">
        <f>+N1+1</f>
        <v>2</v>
      </c>
      <c r="Q1" s="108">
        <f>+P1</f>
        <v>2</v>
      </c>
      <c r="R1" s="109">
        <f>+Q1+1</f>
        <v>3</v>
      </c>
      <c r="S1" s="108">
        <f>+R1</f>
        <v>3</v>
      </c>
      <c r="T1" s="109">
        <f>+S1+1</f>
        <v>4</v>
      </c>
      <c r="U1" s="108">
        <f>+T1</f>
        <v>4</v>
      </c>
      <c r="V1" s="109">
        <f>+U1+1</f>
        <v>5</v>
      </c>
      <c r="W1" s="108">
        <f>+V1</f>
        <v>5</v>
      </c>
      <c r="X1" s="109">
        <f>+W1+1</f>
        <v>6</v>
      </c>
      <c r="Y1" s="108">
        <f>+X1</f>
        <v>6</v>
      </c>
      <c r="Z1" s="143" t="s">
        <v>171</v>
      </c>
      <c r="AA1" s="165" t="s">
        <v>2</v>
      </c>
      <c r="AB1" s="166" t="s">
        <v>3</v>
      </c>
      <c r="AC1" s="167" t="s">
        <v>4</v>
      </c>
      <c r="AD1" s="167" t="s">
        <v>5</v>
      </c>
      <c r="AE1" s="167" t="s">
        <v>6</v>
      </c>
      <c r="AF1" s="111" t="s">
        <v>40</v>
      </c>
      <c r="AG1" s="167" t="s">
        <v>41</v>
      </c>
      <c r="AH1" s="112" t="s">
        <v>42</v>
      </c>
      <c r="AI1" s="113" t="s">
        <v>31</v>
      </c>
      <c r="AJ1" s="114" t="s">
        <v>19</v>
      </c>
      <c r="AK1" s="110" t="s">
        <v>20</v>
      </c>
      <c r="AL1" s="168" t="s">
        <v>21</v>
      </c>
      <c r="AM1" s="115" t="s">
        <v>18</v>
      </c>
      <c r="AN1" s="110" t="s">
        <v>52</v>
      </c>
      <c r="AO1" s="113" t="s">
        <v>14</v>
      </c>
      <c r="AP1" s="113" t="s">
        <v>15</v>
      </c>
      <c r="AQ1" s="113" t="s">
        <v>16</v>
      </c>
      <c r="AR1" s="166" t="s">
        <v>17</v>
      </c>
      <c r="AS1" s="116" t="s">
        <v>22</v>
      </c>
      <c r="AT1" s="117" t="s">
        <v>23</v>
      </c>
      <c r="AU1" s="118" t="s">
        <v>24</v>
      </c>
      <c r="AV1" s="118" t="s">
        <v>25</v>
      </c>
      <c r="AW1" s="118" t="s">
        <v>26</v>
      </c>
      <c r="AX1" s="118" t="s">
        <v>27</v>
      </c>
      <c r="AY1" s="119" t="s">
        <v>28</v>
      </c>
      <c r="AZ1" s="122" t="s">
        <v>60</v>
      </c>
      <c r="BA1" s="151" t="s">
        <v>177</v>
      </c>
      <c r="BB1" s="118" t="s">
        <v>57</v>
      </c>
      <c r="BC1" s="118" t="s">
        <v>58</v>
      </c>
      <c r="BD1" s="120" t="s">
        <v>29</v>
      </c>
      <c r="BE1" s="121" t="s">
        <v>30</v>
      </c>
      <c r="BF1" s="121" t="s">
        <v>32</v>
      </c>
      <c r="BG1" s="122" t="s">
        <v>7</v>
      </c>
      <c r="BH1" s="122" t="s">
        <v>8</v>
      </c>
      <c r="BI1" s="123" t="s">
        <v>56</v>
      </c>
      <c r="BJ1" s="124" t="s">
        <v>9</v>
      </c>
      <c r="BK1" s="122" t="s">
        <v>59</v>
      </c>
      <c r="BL1" s="125" t="s">
        <v>43</v>
      </c>
      <c r="BM1" s="125" t="s">
        <v>173</v>
      </c>
      <c r="BN1" s="126" t="s">
        <v>33</v>
      </c>
      <c r="BO1" s="127" t="s">
        <v>48</v>
      </c>
      <c r="BP1" s="128" t="s">
        <v>49</v>
      </c>
      <c r="BQ1" s="129" t="s">
        <v>13</v>
      </c>
      <c r="BR1" s="130" t="s">
        <v>62</v>
      </c>
      <c r="BS1" s="131" t="s">
        <v>61</v>
      </c>
      <c r="BT1" s="132" t="s">
        <v>50</v>
      </c>
      <c r="BU1" s="158" t="s">
        <v>12</v>
      </c>
      <c r="BV1" s="159" t="s">
        <v>53</v>
      </c>
      <c r="BW1" s="158" t="s">
        <v>34</v>
      </c>
      <c r="BX1" s="158" t="s">
        <v>35</v>
      </c>
      <c r="BY1" s="158" t="s">
        <v>36</v>
      </c>
      <c r="BZ1" s="158" t="s">
        <v>37</v>
      </c>
      <c r="CA1" s="158" t="s">
        <v>38</v>
      </c>
      <c r="CB1" s="160" t="s">
        <v>39</v>
      </c>
      <c r="CC1" s="189" t="s">
        <v>172</v>
      </c>
      <c r="CD1" s="190"/>
      <c r="CE1" s="190"/>
      <c r="CF1" s="190"/>
      <c r="CG1" s="190"/>
      <c r="CH1" s="190"/>
      <c r="CI1" s="190"/>
      <c r="CJ1" s="190"/>
      <c r="CK1" s="190"/>
      <c r="CL1" s="190"/>
      <c r="CM1" s="190"/>
      <c r="CN1" s="190"/>
      <c r="CO1" s="190"/>
      <c r="CP1" s="190"/>
      <c r="CQ1" s="191" t="s">
        <v>114</v>
      </c>
      <c r="CR1" s="191"/>
      <c r="CS1" s="191"/>
      <c r="CT1" s="191"/>
      <c r="CU1" s="191"/>
      <c r="CV1" s="191"/>
      <c r="CW1" s="191"/>
      <c r="CX1" s="191"/>
      <c r="CY1" s="191"/>
      <c r="CZ1" s="191"/>
      <c r="DA1" s="191"/>
      <c r="DB1" s="191"/>
      <c r="DC1" s="191"/>
      <c r="DD1" s="191"/>
      <c r="DE1" s="142" t="s">
        <v>174</v>
      </c>
      <c r="DF1" s="61" t="s">
        <v>121</v>
      </c>
      <c r="DG1" s="169" t="s">
        <v>124</v>
      </c>
      <c r="DH1" s="149" t="s">
        <v>146</v>
      </c>
      <c r="DJ1" s="169" t="s">
        <v>147</v>
      </c>
    </row>
    <row r="2" spans="1:114" s="62" customFormat="1" ht="12.75" customHeight="1">
      <c r="A2" s="16" t="str">
        <f>+IF(LEN($K2)&gt;5,1,"")</f>
        <v/>
      </c>
      <c r="B2" s="12"/>
      <c r="C2" s="60"/>
      <c r="D2" s="1" t="str">
        <f>+IF(LEN($K2)&gt;5,BD!A2,"")</f>
        <v/>
      </c>
      <c r="E2" s="1" t="str">
        <f>+IF(LEN($K2)&gt;5,BD!B2,"")</f>
        <v/>
      </c>
      <c r="F2" s="134"/>
      <c r="G2" s="133"/>
      <c r="H2" s="135"/>
      <c r="I2" s="3" t="str">
        <f>+IF(LEN($K2)&gt;5,BD!D2,"")</f>
        <v/>
      </c>
      <c r="J2" s="4" t="str">
        <f>+IF(LEN($K2)&gt;5,BD!E2,"")</f>
        <v/>
      </c>
      <c r="K2" s="5" t="str">
        <f>+IF(LEN(BD!G2)&gt;5,BD!G2,"")</f>
        <v/>
      </c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53" t="str">
        <f>IF(LEN($K2)&gt;5,IF(LEN(Z2)=1,7-Z2,7-(COUNTIF(L2:X2,"D")+COUNTIF(L2:X2,"DL"))),"")</f>
        <v/>
      </c>
      <c r="AB2" s="154" t="str">
        <f>+IF(LEN($K2)&gt;5,SUM(L2,N2,P2,R2,T2,V2,X2)+COUNTIF(L2:X2,"PCG")+'CODIGO PAGO'!$C$23*COUNTIF(L2:X2,"PDF")+'CODIGO PAGO'!$C$24*COUNTIF('PRE MAAS'!L2:X2,"PNH")+'CODIGO PAGO'!$C$25*COUNTIF('PRE MAAS'!L2:X2,"PS")+COUNTIF(L2:X2,"VAC"),"")</f>
        <v/>
      </c>
      <c r="AC2" s="154" t="str">
        <f>+IF(LEN($K2)&gt;5,COUNTIF(L2:Y2,"FI")+COUNTIF(L2:Y2,"FS")+COUNTIF(L2:Y2,"FJ"),"")</f>
        <v/>
      </c>
      <c r="AD2" s="155" t="str">
        <f>+IF(LEN($K2)&gt;5,COUNTIF(L2:Y2,"PCG")+COUNTIF(L2:Y2,"PSG")+COUNTIF(L2:Y2,"PDF")+COUNTIF(L2:Y2,"PNH")+COUNTIF(L2:Y2,"PS"),"")</f>
        <v/>
      </c>
      <c r="AE2" s="155" t="str">
        <f>+IF(LEN($K2)&gt;5,COUNTIF(L2:Y2,"IEG")+COUNTIF(L2:Y2,"IPM")+COUNTIF(L2:Y2,"IRT")+COUNTIF(L2:Y2,"IRY"),"")</f>
        <v/>
      </c>
      <c r="AF2" s="155" t="str">
        <f>+IF(LEN($K2)&gt;5,IF(AND(VLOOKUP($I2,BD!$D$1:$F$501,3,0)&gt;=L$1,VLOOKUP($I2,BD!$D$1:$F$501,3,0)&lt;=X$1),1,0),"")</f>
        <v/>
      </c>
      <c r="AG2" s="155" t="str">
        <f>+IF(LEN($K2)&gt;5,IF(AND(J2&gt;=L$1,J2&lt;=X$1),1,0),"")</f>
        <v/>
      </c>
      <c r="AH2" s="156" t="str">
        <f>+IF(LEN($K2)&gt;5,SUM(M2,O2,Q2,S2,U2,W2,Y2),"")</f>
        <v/>
      </c>
      <c r="AI2" s="156" t="str">
        <f>+IF(LEN($K2)&gt;5,IF(AH2&gt;9,9,AH2),"")</f>
        <v/>
      </c>
      <c r="AJ2" s="156" t="str">
        <f>+IF(LEN($K2)&gt;5,IF(AH2&gt;9,AH2-9,0),"")</f>
        <v/>
      </c>
      <c r="AK2" s="6" t="str">
        <f>+IF(LEN($K2)&gt;5,BD!H2,"")</f>
        <v/>
      </c>
      <c r="AL2" s="17" t="str">
        <f>+IF(LEN($K2)&gt;5,AK2*30,"")</f>
        <v/>
      </c>
      <c r="AM2" s="13"/>
      <c r="AN2" s="18" t="str">
        <f>+IF(LEN($K2)&gt;5,TRUNC((AB2*AK2)*(7/AA2),2),"")</f>
        <v/>
      </c>
      <c r="AO2" s="19" t="str">
        <f>+IF(LEN($K2)&gt;5,TRUNC(IF(AI2&gt;0,((AK2/8)*2)*AI2,0),2),"")</f>
        <v/>
      </c>
      <c r="AP2" s="19" t="str">
        <f>+IF(LEN($K2)&gt;5,TRUNC(IF(AJ2&gt;0,((AK2/8)*3)*AJ2,0),2),"")</f>
        <v/>
      </c>
      <c r="AQ2" s="20" t="str">
        <f>+IF(LEN($K2)&gt;5,AO2+AP2,"")</f>
        <v/>
      </c>
      <c r="AR2" s="7" t="str">
        <f ca="1">+IF(LEN($K2)&gt;5,TRUNC(IF(SUM(INDIRECT($DG$3&amp;$DH2))&gt;=0.01,IF(D2="MASCOTA",(AK2*0.375),(AK2*0.25)),IF(INDIRECT($DG$2&amp;$DH2)=1,IF(D2="MASCOTA",(AK2*0.375),(AK2*0.25)),IF(INDIRECT($DG$2&amp;$DH2)="DL",IF(D2="MASCOTA",(AK2*0.375),(AK2*0.25)),0))),2),"")</f>
        <v/>
      </c>
      <c r="AS2" s="157"/>
      <c r="AT2" s="19" t="str">
        <f>+IF(LEN($K2)&gt;5,TRUNC(AS2*AK2*'CODIGO PAGO'!$C$27,2),"")</f>
        <v/>
      </c>
      <c r="AU2" s="15"/>
      <c r="AV2" s="15"/>
      <c r="AW2" s="15"/>
      <c r="AX2" s="14"/>
      <c r="AY2" s="15"/>
      <c r="AZ2" s="20" t="str">
        <f>+IF(LEN(K2)&gt;5,SUMIF(AJUSTES!$A$1:$A$50,K2,AJUSTES!$J$1:$J$50),"")</f>
        <v/>
      </c>
      <c r="BA2" s="20"/>
      <c r="BB2" s="14"/>
      <c r="BC2" s="14"/>
      <c r="BD2" s="164"/>
      <c r="BE2" s="15"/>
      <c r="BF2" s="15"/>
      <c r="BG2" s="152" t="str">
        <f>IF(LEN(K2)&gt;5,(COUNTIF($L2:$Y2,"DL")),"")</f>
        <v/>
      </c>
      <c r="BH2" s="20" t="str">
        <f>+IF(LEN($K2)&gt;5,IF(D2="MASCOTA",((AK2*7)/3.5)*BG2*2,TRUNC(BG2*AK2*2,2)),"")</f>
        <v/>
      </c>
      <c r="BI2" s="20" t="str">
        <f>IF(LEN($K2)&gt;5,IF('CODIGO PAGO'!$C$26=9,0.5*AK2,'CODIGO PAGO'!$C$26*COUNTIF(L2:X2,"PT")*(AK2*7)/(7-(COUNTIF(L2:X2,"D")+COUNTIF(L2:X2,"DL")))),"")</f>
        <v/>
      </c>
      <c r="BJ2" s="15"/>
      <c r="BK2" s="20" t="str">
        <f>+IF(LEN(K2)&gt;5,SUMIF(AJUSTES!$A$1:$A$50,K2,AJUSTES!$K$1:$K$50),"")</f>
        <v/>
      </c>
      <c r="BL2" s="15"/>
      <c r="BM2" s="15"/>
      <c r="BN2" s="4" t="str">
        <f>+CONCATENATE(IF(COUNTIFS(INCAPACIDADES!$A$1:$A$100,"ACTIVA",INCAPACIDADES!$C$1:$C$100,'PRE MAAS'!K2)&gt;0,VLOOKUP(K2,INCAPACIDADES!$C$1:$Y$100,23,0),""),IF(LEN($K2)&gt;5,IF(BD!F2="N/A","",CONCATENATE("B (",DAY(BD!F2),"-",MONTH(BD!F2),"-",YEAR(BD!F2),")")),""))</f>
        <v/>
      </c>
      <c r="BO2" s="150"/>
      <c r="BP2" s="15"/>
      <c r="BQ2" s="15"/>
      <c r="BR2" s="15"/>
      <c r="BS2" s="15"/>
      <c r="BT2" s="15"/>
      <c r="BU2" s="9" t="str">
        <f>+IF(LEN($K2)&gt;10,IF(LEN(BD!I2)=11,BD!I2,CONCATENATE("0",BD!I2)),"")</f>
        <v/>
      </c>
      <c r="BV2" s="161" t="str">
        <f>+IF(LEN($K2)&gt;10,BD!J2,"")</f>
        <v/>
      </c>
      <c r="BW2" s="162" t="str">
        <f>+IF(LEN($K2)&gt;10,IF(RIGHT(LEFT(BV2,6),2)&gt;20,CONCATENATE("19",RIGHT(LEFT(BV2,6),2)),CONCATENATE("20",RIGHT(LEFT(BV2,6),2))),"")</f>
        <v/>
      </c>
      <c r="BX2" s="162" t="str">
        <f>+IF(LEN($K2)&gt;10,UPPER(BD!K2),"")</f>
        <v/>
      </c>
      <c r="BY2" s="161" t="str">
        <f>+IF(LEN($K10)&gt;5,BD!L2,"")</f>
        <v/>
      </c>
      <c r="BZ2" s="161" t="str">
        <f>+IF(LEN($K2)&gt;10,BD!M2,"")</f>
        <v/>
      </c>
      <c r="CA2" s="162" t="str">
        <f>+IF(LEN($K2)&gt;10,BD!N2,"")</f>
        <v/>
      </c>
      <c r="CB2" s="163" t="str">
        <f>+IF(LEN($K2)&gt;10,"CANTIDAD","")</f>
        <v/>
      </c>
      <c r="CC2" s="62" t="str">
        <f>+IF(AND(LEN($K2)&gt;10),IF(AND($J2&gt;L$1,$J2&lt;=$Y$1),1,IF((COUNTIFS(INCAPACIDADES!$C$1:$C$51,$K2,INCAPACIDADES!K$1:K$51,L$1))&gt;0,2,IF(VLOOKUP($I2,BD!D:F,3,0)&gt;L$1,0,3))),"")</f>
        <v/>
      </c>
      <c r="CD2" s="62" t="str">
        <f>+IF(AND(LEN($K2)&gt;10),IF(AND($J2&gt;M$1,$J2&lt;=$Y$1),1,IF((COUNTIFS(INCAPACIDADES!$C$1:$C$51,$K2,INCAPACIDADES!L$1:L$51,M$1))&gt;0,2,IF(VLOOKUP($I2,BD!$D:$F,3,0)&gt;M$1,0,3))),"")</f>
        <v/>
      </c>
      <c r="CE2" s="62" t="str">
        <f>+IF(AND(LEN($K2)&gt;10),IF(AND($J2&gt;N$1,$J2&lt;=$Y$1),1,IF((COUNTIFS(INCAPACIDADES!$C$1:$C$51,$K2,INCAPACIDADES!M$1:M$51,N$1))&gt;0,2,IF(VLOOKUP($I2,BD!$D:$F,3,0)&gt;N$1,0,3))),"")</f>
        <v/>
      </c>
      <c r="CF2" s="62" t="str">
        <f>+IF(AND(LEN($K2)&gt;10),IF(AND($J2&gt;O$1,$J2&lt;=$Y$1),1,IF((COUNTIFS(INCAPACIDADES!$C$1:$C$51,$K2,INCAPACIDADES!N$1:N$51,O$1))&gt;0,2,IF(VLOOKUP($I2,BD!$D:$F,3,0)&gt;O$1,0,3))),"")</f>
        <v/>
      </c>
      <c r="CG2" s="62" t="str">
        <f>+IF(AND(LEN($K2)&gt;10),IF(AND($J2&gt;P$1,$J2&lt;=$Y$1),1,IF((COUNTIFS(INCAPACIDADES!$C$1:$C$51,$K2,INCAPACIDADES!O$1:O$51,P$1))&gt;0,2,IF(VLOOKUP($I2,BD!$D:$F,3,0)&gt;P$1,0,3))),"")</f>
        <v/>
      </c>
      <c r="CH2" s="62" t="str">
        <f>+IF(AND(LEN($K2)&gt;10),IF(AND($J2&gt;Q$1,$J2&lt;=$Y$1),1,IF((COUNTIFS(INCAPACIDADES!$C$1:$C$51,$K2,INCAPACIDADES!P$1:P$51,Q$1))&gt;0,2,IF(VLOOKUP($I2,BD!$D:$F,3,0)&gt;Q$1,0,3))),"")</f>
        <v/>
      </c>
      <c r="CI2" s="62" t="str">
        <f>+IF(AND(LEN($K2)&gt;10),IF(AND($J2&gt;R$1,$J2&lt;=$Y$1),1,IF((COUNTIFS(INCAPACIDADES!$C$1:$C$51,$K2,INCAPACIDADES!Q$1:Q$51,R$1))&gt;0,2,IF(VLOOKUP($I2,BD!$D:$F,3,0)&gt;R$1,0,3))),"")</f>
        <v/>
      </c>
      <c r="CJ2" s="62" t="str">
        <f>+IF(AND(LEN($K2)&gt;10),IF(AND($J2&gt;S$1,$J2&lt;=$Y$1),1,IF((COUNTIFS(INCAPACIDADES!$C$1:$C$51,$K2,INCAPACIDADES!R$1:R$51,S$1))&gt;0,2,IF(VLOOKUP($I2,BD!$D:$F,3,0)&gt;S$1,0,3))),"")</f>
        <v/>
      </c>
      <c r="CK2" s="62" t="str">
        <f>+IF(AND(LEN($K2)&gt;10),IF(AND($J2&gt;T$1,$J2&lt;=$Y$1),1,IF((COUNTIFS(INCAPACIDADES!$C$1:$C$51,$K2,INCAPACIDADES!S$1:S$51,T$1))&gt;0,2,IF(VLOOKUP($I2,BD!$D:$F,3,0)&gt;T$1,0,3))),"")</f>
        <v/>
      </c>
      <c r="CL2" s="62" t="str">
        <f>+IF(AND(LEN($K2)&gt;10),IF(AND($J2&gt;U$1,$J2&lt;=$Y$1),1,IF((COUNTIFS(INCAPACIDADES!$C$1:$C$51,$K2,INCAPACIDADES!T$1:T$51,U$1))&gt;0,2,IF(VLOOKUP($I2,BD!$D:$F,3,0)&gt;U$1,0,3))),"")</f>
        <v/>
      </c>
      <c r="CM2" s="62" t="str">
        <f>+IF(AND(LEN($K2)&gt;10),IF(AND($J2&gt;V$1,$J2&lt;=$Y$1),1,IF((COUNTIFS(INCAPACIDADES!$C$1:$C$51,$K2,INCAPACIDADES!U$1:U$51,V$1))&gt;0,2,IF(VLOOKUP($I2,BD!$D:$F,3,0)&gt;V$1,0,3))),"")</f>
        <v/>
      </c>
      <c r="CN2" s="62" t="str">
        <f>+IF(AND(LEN($K2)&gt;10),IF(AND($J2&gt;W$1,$J2&lt;=$Y$1),1,IF((COUNTIFS(INCAPACIDADES!$C$1:$C$51,$K2,INCAPACIDADES!V$1:V$51,W$1))&gt;0,2,IF(VLOOKUP($I2,BD!$D:$F,3,0)&gt;W$1,0,3))),"")</f>
        <v/>
      </c>
      <c r="CO2" s="62" t="str">
        <f>+IF(AND(LEN($K2)&gt;10),IF(AND($J2&gt;X$1,$J2&lt;=$Y$1),1,IF((COUNTIFS(INCAPACIDADES!$C$1:$C$51,$K2,INCAPACIDADES!W$1:W$51,X$1))&gt;0,2,IF(VLOOKUP($I2,BD!$D:$F,3,0)&gt;X$1,0,3))),"")</f>
        <v/>
      </c>
      <c r="CP2" s="62" t="str">
        <f>+IF(AND(LEN($K2)&gt;10),IF(AND($J2&gt;Y$1,$J2&lt;=$Y$1),1,IF((COUNTIFS(INCAPACIDADES!$C$1:$C$51,$K2,INCAPACIDADES!X$1:X$51,Y$1))&gt;0,2,IF(VLOOKUP($I2,BD!$D:$F,3,0)&gt;Y$1,0,3))),"")</f>
        <v/>
      </c>
      <c r="CQ2" s="62" t="str">
        <f>+IF(LEN($K2)&gt;10,IF(ISERROR(VLOOKUP(L2,'CODIGO PAGO'!$B$1:$B$20,1,0)),1,IF(OR(AND(CC2=1,L2&lt;&gt;"N"),AND(CC2=3,L2&lt;&gt;"B"),AND(CC2=2,LEFT(TRIM(L2),1)&lt;&gt;"I")),1,IF(OR(AND(CC2=0,L2="N"),AND(CC2=0,L2="B"),AND(CC2=0,LEFT(TRIM(L2),1)="I")),1,0))),"")</f>
        <v/>
      </c>
      <c r="CR2" s="62" t="str">
        <f>IF(LEN($K2)&gt;10,IF(AND(CD2=0,OR(ISNUMBER(M2),LEN(M2)=0)),0,IF(OR(ISBLANK(M2),LEN(TRIM(M2))=0),0,1)),"")</f>
        <v/>
      </c>
      <c r="CS2" s="62" t="str">
        <f>+IF(LEN($K2)&gt;10,IF(ISERROR(VLOOKUP(N2,'CODIGO PAGO'!$B$1:$B$20,1,0)),1,IF(OR(AND(CE2=1,N2&lt;&gt;"N"),AND(CE2=3,N2&lt;&gt;"B"),AND(CE2=2,LEFT(TRIM(N2),1)&lt;&gt;"I")),1,IF(OR(AND(CE2=0,N2="N"),AND(CE2=0,N2="B"),AND(CE2=0,LEFT(TRIM(N2),1)="I")),1,0))),"")</f>
        <v/>
      </c>
      <c r="CT2" s="62" t="str">
        <f>IF(LEN($K2)&gt;10,IF(AND(CF2=0,OR(ISNUMBER(O2),LEN(O2)=0)),0,IF(OR(ISBLANK(O2),LEN(TRIM(O2))=0),0,1)),"")</f>
        <v/>
      </c>
      <c r="CU2" s="62" t="str">
        <f>+IF(LEN($K2)&gt;10,IF(ISERROR(VLOOKUP(P2,'CODIGO PAGO'!$B$1:$B$20,1,0)),1,IF(OR(AND(CG2=1,P2&lt;&gt;"N"),AND(CG2=3,P2&lt;&gt;"B"),AND(CG2=2,LEFT(TRIM(P2),1)&lt;&gt;"I")),1,IF(OR(AND(CG2=0,P2="N"),AND(CG2=0,P2="B"),AND(CG2=0,LEFT(TRIM(P2),1)="I")),1,0))),"")</f>
        <v/>
      </c>
      <c r="CV2" s="62" t="str">
        <f>IF(LEN($K2)&gt;10,IF(AND(CH2=0,OR(ISNUMBER(Q2),LEN(Q2)=0)),0,IF(OR(ISBLANK(Q2),LEN(TRIM(Q2))=0),0,1)),"")</f>
        <v/>
      </c>
      <c r="CW2" s="62" t="str">
        <f>+IF(LEN($K2)&gt;10,IF(ISERROR(VLOOKUP(R2,'CODIGO PAGO'!$B$1:$B$20,1,0)),1,IF(OR(AND(CI2=1,R2&lt;&gt;"N"),AND(CI2=3,R2&lt;&gt;"B"),AND(CI2=2,LEFT(TRIM(R2),1)&lt;&gt;"I")),1,IF(OR(AND(CI2=0,R2="N"),AND(CI2=0,R2="B"),AND(CI2=0,LEFT(TRIM(R2),1)="I")),1,0))),"")</f>
        <v/>
      </c>
      <c r="CX2" s="62" t="str">
        <f>IF(LEN($K2)&gt;10,IF(AND(CJ2=0,OR(ISNUMBER(S2),LEN(S2)=0)),0,IF(OR(ISBLANK(S2),LEN(TRIM(S2))=0),0,1)),"")</f>
        <v/>
      </c>
      <c r="CY2" s="62" t="str">
        <f>+IF(LEN($K2)&gt;10,IF(ISERROR(VLOOKUP(T2,'CODIGO PAGO'!$B$1:$B$20,1,0)),1,IF(OR(AND(CK2=1,T2&lt;&gt;"N"),AND(CK2=3,T2&lt;&gt;"B"),AND(CK2=2,LEFT(TRIM(T2),1)&lt;&gt;"I")),1,IF(OR(AND(CK2=0,T2="N"),AND(CK2=0,T2="B"),AND(CK2=0,LEFT(TRIM(T2),1)="I")),1,0))),"")</f>
        <v/>
      </c>
      <c r="CZ2" s="62" t="str">
        <f>IF(LEN($K2)&gt;10,IF(AND(CL2=0,OR(ISNUMBER(U2),LEN(U2)=0)),0,IF(OR(ISBLANK(U2),LEN(TRIM(U2))=0),0,1)),"")</f>
        <v/>
      </c>
      <c r="DA2" s="62" t="str">
        <f>+IF(LEN($K2)&gt;10,IF(ISERROR(VLOOKUP(V2,'CODIGO PAGO'!$B$1:$B$20,1,0)),1,IF(OR(AND(CM2=1,V2&lt;&gt;"N"),AND(CM2=3,V2&lt;&gt;"B"),AND(CM2=2,LEFT(TRIM(V2),1)&lt;&gt;"I")),1,IF(OR(AND(CM2=0,V2="N"),AND(CM2=0,V2="B"),AND(CM2=0,LEFT(TRIM(V2),1)="I")),1,0))),"")</f>
        <v/>
      </c>
      <c r="DB2" s="62" t="str">
        <f>IF(LEN($K2)&gt;10,IF(AND(CN2=0,OR(ISNUMBER(W2),LEN(W2)=0)),0,IF(OR(ISBLANK(W2),LEN(TRIM(W2))=0),0,1)),"")</f>
        <v/>
      </c>
      <c r="DC2" s="62" t="str">
        <f>+IF(LEN($K2)&gt;10,IF(ISERROR(VLOOKUP(X2,'CODIGO PAGO'!$B$1:$B$20,1,0)),1,IF(OR(AND(CO2=1,X2&lt;&gt;"N"),AND(CO2=3,X2&lt;&gt;"B"),AND(CO2=2,LEFT(TRIM(X2),1)&lt;&gt;"I")),1,IF(OR(AND(CO2=0,X2="N"),AND(CO2=0,X2="B"),AND(CO2=0,LEFT(TRIM(X2),1)="I")),1,0))),"")</f>
        <v/>
      </c>
      <c r="DD2" s="62" t="str">
        <f>IF(LEN($K2)&gt;10,IF(AND(CP2=0,OR(ISNUMBER(Y2),LEN(Y2)=0)),0,IF(OR(ISBLANK(Y2),LEN(TRIM(Y2))=0),0,1)),"")</f>
        <v/>
      </c>
      <c r="DE2" s="62" t="str">
        <f>+IF(LEN(K2)&gt;10,IF(AA2=7,1,0),"")</f>
        <v/>
      </c>
      <c r="DF2" s="63" t="str">
        <f>+IF(LEN($K2)&gt;10,IF(COUNTIF(CQ2:DE2,1)&gt;0,1,0),"")</f>
        <v/>
      </c>
      <c r="DG2" s="63" t="str">
        <f>+INDEX(DJ2:DJ27,IF(WEEKDAY(L1,2)=7,12,IF(WEEKDAY(N1,2)=7,14,IF(WEEKDAY(P1,2)=7,16,IF(WEEKDAY(R1,2)=7,18,IF(WEEKDAY(T1,2)=7,20,IF(WEEKDAY(V1,2)=7,22,24)))))))</f>
        <v>N</v>
      </c>
      <c r="DH2" s="63">
        <v>2</v>
      </c>
      <c r="DJ2" s="172" t="s">
        <v>125</v>
      </c>
    </row>
    <row r="3" spans="1:114" s="62" customFormat="1" ht="12.75" customHeight="1">
      <c r="A3" s="16" t="str">
        <f t="shared" ref="A3:A66" si="0">+IF(LEN($K3)&gt;5,1,"")</f>
        <v/>
      </c>
      <c r="B3" s="12"/>
      <c r="C3" s="60"/>
      <c r="D3" s="1" t="str">
        <f>+IF(LEN($K3)&gt;5,BD!A3,"")</f>
        <v/>
      </c>
      <c r="E3" s="1" t="str">
        <f>+IF(LEN($K3)&gt;5,BD!B3,"")</f>
        <v/>
      </c>
      <c r="F3" s="134"/>
      <c r="G3" s="133"/>
      <c r="H3" s="135"/>
      <c r="I3" s="3" t="str">
        <f>+IF(LEN($K3)&gt;5,BD!D3,"")</f>
        <v/>
      </c>
      <c r="J3" s="4" t="str">
        <f>+IF(LEN($K3)&gt;5,BD!E3,"")</f>
        <v/>
      </c>
      <c r="K3" s="5" t="str">
        <f>+IF(LEN(BD!G3)&gt;5,BD!G3,"")</f>
        <v/>
      </c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53" t="str">
        <f t="shared" ref="AA3:AA66" si="1">IF(LEN($K3)&gt;5,IF(LEN(Z3)=1,7-Z3,7-(COUNTIF(L3:X3,"D")+COUNTIF(L3:X3,"DL"))),"")</f>
        <v/>
      </c>
      <c r="AB3" s="154" t="str">
        <f>+IF(LEN($K3)&gt;5,SUM(L3,N3,P3,R3,T3,V3,X3)+COUNTIF(L3:X3,"PCG")+'CODIGO PAGO'!$C$23*COUNTIF(L3:X3,"PDF")+'CODIGO PAGO'!$C$24*COUNTIF('PRE MAAS'!L3:X3,"PNH")+'CODIGO PAGO'!$C$25*COUNTIF('PRE MAAS'!L3:X3,"PS")+COUNTIF(L3:X3,"VAC"),"")</f>
        <v/>
      </c>
      <c r="AC3" s="154" t="str">
        <f t="shared" ref="AC3:AC66" si="2">+IF(LEN($K3)&gt;5,COUNTIF(L3:Y3,"FI")+COUNTIF(L3:Y3,"FS")+COUNTIF(L3:Y3,"FJ"),"")</f>
        <v/>
      </c>
      <c r="AD3" s="155" t="str">
        <f t="shared" ref="AD3:AD66" si="3">+IF(LEN($K3)&gt;5,COUNTIF(L3:Y3,"PCG")+COUNTIF(L3:Y3,"PSG")+COUNTIF(L3:Y3,"PDF")+COUNTIF(L3:Y3,"PNH")+COUNTIF(L3:Y3,"PS"),"")</f>
        <v/>
      </c>
      <c r="AE3" s="155" t="str">
        <f t="shared" ref="AE3:AE66" si="4">+IF(LEN($K3)&gt;5,COUNTIF(L3:Y3,"IEG")+COUNTIF(L3:Y3,"IPM")+COUNTIF(L3:Y3,"IRT")+COUNTIF(L3:Y3,"IRY"),"")</f>
        <v/>
      </c>
      <c r="AF3" s="155" t="str">
        <f>+IF(LEN($K3)&gt;5,IF(AND(VLOOKUP($I3,BD!$D$1:$F$501,3,0)&gt;=L$1,VLOOKUP($I3,BD!$D$1:$F$501,3,0)&lt;=X$1),1,0),"")</f>
        <v/>
      </c>
      <c r="AG3" s="155" t="str">
        <f t="shared" ref="AG3:AG66" si="5">+IF(LEN($K3)&gt;5,IF(AND(J3&gt;=L$1,J3&lt;=X$1),1,0),"")</f>
        <v/>
      </c>
      <c r="AH3" s="156" t="str">
        <f t="shared" ref="AH3:AH66" si="6">+IF(LEN($K3)&gt;5,SUM(M3,O3,Q3,S3,U3,W3,Y3),"")</f>
        <v/>
      </c>
      <c r="AI3" s="156" t="str">
        <f t="shared" ref="AI3:AI66" si="7">+IF(LEN($K3)&gt;5,IF(AH3&gt;9,9,AH3),"")</f>
        <v/>
      </c>
      <c r="AJ3" s="156" t="str">
        <f t="shared" ref="AJ3:AJ66" si="8">+IF(LEN($K3)&gt;5,IF(AH3&gt;9,AH3-9,0),"")</f>
        <v/>
      </c>
      <c r="AK3" s="6" t="str">
        <f>+IF(LEN($K3)&gt;5,BD!H3,"")</f>
        <v/>
      </c>
      <c r="AL3" s="17" t="str">
        <f t="shared" ref="AL3:AL66" si="9">+IF(LEN($K3)&gt;5,AK3*30,"")</f>
        <v/>
      </c>
      <c r="AM3" s="13"/>
      <c r="AN3" s="18" t="str">
        <f t="shared" ref="AN3:AN66" si="10">+IF(LEN($K3)&gt;5,TRUNC((AB3*AK3)*(7/AA3),2),"")</f>
        <v/>
      </c>
      <c r="AO3" s="19" t="str">
        <f t="shared" ref="AO3:AO66" si="11">+IF(LEN($K3)&gt;5,TRUNC(IF(AI3&gt;0,((AK3/8)*2)*AI3,0),2),"")</f>
        <v/>
      </c>
      <c r="AP3" s="19" t="str">
        <f t="shared" ref="AP3:AP66" si="12">+IF(LEN($K3)&gt;5,TRUNC(IF(AJ3&gt;0,((AK3/8)*3)*AJ3,0),2),"")</f>
        <v/>
      </c>
      <c r="AQ3" s="20" t="str">
        <f t="shared" ref="AQ3:AQ66" si="13">+IF(LEN($K3)&gt;5,AO3+AP3,"")</f>
        <v/>
      </c>
      <c r="AR3" s="7" t="str">
        <f t="shared" ref="AR3:AR66" ca="1" si="14">+IF(LEN($K3)&gt;5,TRUNC(IF(SUM(INDIRECT($DG$3&amp;$DH3))&gt;=0.01,IF(D3="MASCOTA",(AK3*0.375),(AK3*0.25)),IF(INDIRECT($DG$2&amp;$DH3)=1,IF(D3="MASCOTA",(AK3*0.375),(AK3*0.25)),IF(INDIRECT($DG$2&amp;$DH3)="DL",IF(D3="MASCOTA",(AK3*0.375),(AK3*0.25)),0))),2),"")</f>
        <v/>
      </c>
      <c r="AS3" s="157"/>
      <c r="AT3" s="19" t="str">
        <f>+IF(LEN($K3)&gt;5,TRUNC(AS3*AK3*'CODIGO PAGO'!$C$27,2),"")</f>
        <v/>
      </c>
      <c r="AU3" s="15"/>
      <c r="AV3" s="15"/>
      <c r="AW3" s="15"/>
      <c r="AX3" s="14"/>
      <c r="AY3" s="15"/>
      <c r="AZ3" s="20" t="str">
        <f>+IF(LEN(K3)&gt;5,SUMIF(AJUSTES!$A$1:$A$50,K3,AJUSTES!$J$1:$J$50),"")</f>
        <v/>
      </c>
      <c r="BA3" s="20"/>
      <c r="BB3" s="14"/>
      <c r="BC3" s="14"/>
      <c r="BD3" s="164"/>
      <c r="BE3" s="15"/>
      <c r="BF3" s="15"/>
      <c r="BG3" s="152" t="str">
        <f t="shared" ref="BG3:BG66" si="15">IF(LEN(K3)&gt;5,(COUNTIF($L3:$Y3,"DL")),"")</f>
        <v/>
      </c>
      <c r="BH3" s="20" t="str">
        <f t="shared" ref="BH3:BH66" si="16">+IF(LEN($K3)&gt;5,IF(D3="MASCOTA",((AK3*7)/3.5)*BG3*2,TRUNC(BG3*AK3*2,2)),"")</f>
        <v/>
      </c>
      <c r="BI3" s="20" t="str">
        <f>IF(LEN($K3)&gt;5,IF('CODIGO PAGO'!$C$26=9,0.5*AK3,'CODIGO PAGO'!$C$26*COUNTIF(L3:X3,"PT")*(AK3*7)/(7-(COUNTIF(L3:X3,"D")+COUNTIF(L3:X3,"DL")))),"")</f>
        <v/>
      </c>
      <c r="BJ3" s="15"/>
      <c r="BK3" s="20" t="str">
        <f>+IF(LEN(K3)&gt;5,SUMIF(AJUSTES!$A$1:$A$50,K3,AJUSTES!$K$1:$K$50),"")</f>
        <v/>
      </c>
      <c r="BL3" s="15"/>
      <c r="BM3" s="15"/>
      <c r="BN3" s="4" t="str">
        <f>+CONCATENATE(IF(COUNTIFS(INCAPACIDADES!$A$1:$A$100,"ACTIVA",INCAPACIDADES!$C$1:$C$100,'PRE MAAS'!K3)&gt;0,VLOOKUP(K3,INCAPACIDADES!$C$1:$Y$100,23,0),""),IF(LEN($K3)&gt;5,IF(BD!F3="N/A","",CONCATENATE("B (",DAY(BD!F3),"-",MONTH(BD!F3),"-",YEAR(BD!F3),")")),""))</f>
        <v/>
      </c>
      <c r="BO3" s="150"/>
      <c r="BP3" s="15"/>
      <c r="BQ3" s="15"/>
      <c r="BR3" s="15"/>
      <c r="BS3" s="15"/>
      <c r="BT3" s="15"/>
      <c r="BU3" s="9" t="str">
        <f>+IF(LEN($K3)&gt;10,IF(LEN(BD!I3)=11,BD!I3,CONCATENATE("0",BD!I3)),"")</f>
        <v/>
      </c>
      <c r="BV3" s="161" t="str">
        <f>+IF(LEN($K3)&gt;10,BD!J3,"")</f>
        <v/>
      </c>
      <c r="BW3" s="162" t="str">
        <f t="shared" ref="BW3:BW66" si="17">+IF(LEN($K3)&gt;10,IF(RIGHT(LEFT(BV3,6),2)&gt;20,CONCATENATE("19",RIGHT(LEFT(BV3,6),2)),CONCATENATE("20",RIGHT(LEFT(BV3,6),2))),"")</f>
        <v/>
      </c>
      <c r="BX3" s="162" t="str">
        <f>+IF(LEN($K3)&gt;10,UPPER(BD!K3),"")</f>
        <v/>
      </c>
      <c r="BY3" s="161" t="str">
        <f>+IF(LEN($K11)&gt;5,BD!L3,"")</f>
        <v/>
      </c>
      <c r="BZ3" s="161" t="str">
        <f>+IF(LEN($K3)&gt;10,BD!M3,"")</f>
        <v/>
      </c>
      <c r="CA3" s="162" t="str">
        <f>+IF(LEN($K3)&gt;10,BD!N3,"")</f>
        <v/>
      </c>
      <c r="CB3" s="163" t="str">
        <f t="shared" ref="CB3:CB66" si="18">+IF(LEN($K3)&gt;10,"CANTIDAD","")</f>
        <v/>
      </c>
      <c r="CC3" s="62" t="str">
        <f>+IF(AND(LEN($K3)&gt;10),IF(AND($J3&gt;L$1,$J3&lt;=$Y$1),1,IF((COUNTIFS(INCAPACIDADES!$C$1:$C$51,$K3,INCAPACIDADES!K$1:K$51,L$1))&gt;0,2,IF(VLOOKUP($I3,BD!D:F,3,0)&gt;L$1,0,3))),"")</f>
        <v/>
      </c>
      <c r="CD3" s="62" t="str">
        <f>+IF(AND(LEN($K3)&gt;10),IF(AND($J3&gt;M$1,$J3&lt;=$Y$1),1,IF((COUNTIFS(INCAPACIDADES!$C$1:$C$51,$K3,INCAPACIDADES!L$1:L$51,M$1))&gt;0,2,IF(VLOOKUP($I3,BD!$D:$F,3,0)&gt;M$1,0,3))),"")</f>
        <v/>
      </c>
      <c r="CE3" s="62" t="str">
        <f>+IF(AND(LEN($K3)&gt;10),IF(AND($J3&gt;N$1,$J3&lt;=$Y$1),1,IF((COUNTIFS(INCAPACIDADES!$C$1:$C$51,$K3,INCAPACIDADES!M$1:M$51,N$1))&gt;0,2,IF(VLOOKUP($I3,BD!$D:$F,3,0)&gt;N$1,0,3))),"")</f>
        <v/>
      </c>
      <c r="CF3" s="62" t="str">
        <f>+IF(AND(LEN($K3)&gt;10),IF(AND($J3&gt;O$1,$J3&lt;=$Y$1),1,IF((COUNTIFS(INCAPACIDADES!$C$1:$C$51,$K3,INCAPACIDADES!N$1:N$51,O$1))&gt;0,2,IF(VLOOKUP($I3,BD!$D:$F,3,0)&gt;O$1,0,3))),"")</f>
        <v/>
      </c>
      <c r="CG3" s="62" t="str">
        <f>+IF(AND(LEN($K3)&gt;10),IF(AND($J3&gt;P$1,$J3&lt;=$Y$1),1,IF((COUNTIFS(INCAPACIDADES!$C$1:$C$51,$K3,INCAPACIDADES!O$1:O$51,P$1))&gt;0,2,IF(VLOOKUP($I3,BD!$D:$F,3,0)&gt;P$1,0,3))),"")</f>
        <v/>
      </c>
      <c r="CH3" s="62" t="str">
        <f>+IF(AND(LEN($K3)&gt;10),IF(AND($J3&gt;Q$1,$J3&lt;=$Y$1),1,IF((COUNTIFS(INCAPACIDADES!$C$1:$C$51,$K3,INCAPACIDADES!P$1:P$51,Q$1))&gt;0,2,IF(VLOOKUP($I3,BD!$D:$F,3,0)&gt;Q$1,0,3))),"")</f>
        <v/>
      </c>
      <c r="CI3" s="62" t="str">
        <f>+IF(AND(LEN($K3)&gt;10),IF(AND($J3&gt;R$1,$J3&lt;=$Y$1),1,IF((COUNTIFS(INCAPACIDADES!$C$1:$C$51,$K3,INCAPACIDADES!Q$1:Q$51,R$1))&gt;0,2,IF(VLOOKUP($I3,BD!$D:$F,3,0)&gt;R$1,0,3))),"")</f>
        <v/>
      </c>
      <c r="CJ3" s="62" t="str">
        <f>+IF(AND(LEN($K3)&gt;10),IF(AND($J3&gt;S$1,$J3&lt;=$Y$1),1,IF((COUNTIFS(INCAPACIDADES!$C$1:$C$51,$K3,INCAPACIDADES!R$1:R$51,S$1))&gt;0,2,IF(VLOOKUP($I3,BD!$D:$F,3,0)&gt;S$1,0,3))),"")</f>
        <v/>
      </c>
      <c r="CK3" s="62" t="str">
        <f>+IF(AND(LEN($K3)&gt;10),IF(AND($J3&gt;T$1,$J3&lt;=$Y$1),1,IF((COUNTIFS(INCAPACIDADES!$C$1:$C$51,$K3,INCAPACIDADES!S$1:S$51,T$1))&gt;0,2,IF(VLOOKUP($I3,BD!$D:$F,3,0)&gt;T$1,0,3))),"")</f>
        <v/>
      </c>
      <c r="CL3" s="62" t="str">
        <f>+IF(AND(LEN($K3)&gt;10),IF(AND($J3&gt;U$1,$J3&lt;=$Y$1),1,IF((COUNTIFS(INCAPACIDADES!$C$1:$C$51,$K3,INCAPACIDADES!T$1:T$51,U$1))&gt;0,2,IF(VLOOKUP($I3,BD!$D:$F,3,0)&gt;U$1,0,3))),"")</f>
        <v/>
      </c>
      <c r="CM3" s="62" t="str">
        <f>+IF(AND(LEN($K3)&gt;10),IF(AND($J3&gt;V$1,$J3&lt;=$Y$1),1,IF((COUNTIFS(INCAPACIDADES!$C$1:$C$51,$K3,INCAPACIDADES!U$1:U$51,V$1))&gt;0,2,IF(VLOOKUP($I3,BD!$D:$F,3,0)&gt;V$1,0,3))),"")</f>
        <v/>
      </c>
      <c r="CN3" s="62" t="str">
        <f>+IF(AND(LEN($K3)&gt;10),IF(AND($J3&gt;W$1,$J3&lt;=$Y$1),1,IF((COUNTIFS(INCAPACIDADES!$C$1:$C$51,$K3,INCAPACIDADES!V$1:V$51,W$1))&gt;0,2,IF(VLOOKUP($I3,BD!$D:$F,3,0)&gt;W$1,0,3))),"")</f>
        <v/>
      </c>
      <c r="CO3" s="62" t="str">
        <f>+IF(AND(LEN($K3)&gt;10),IF(AND($J3&gt;X$1,$J3&lt;=$Y$1),1,IF((COUNTIFS(INCAPACIDADES!$C$1:$C$51,$K3,INCAPACIDADES!W$1:W$51,X$1))&gt;0,2,IF(VLOOKUP($I3,BD!$D:$F,3,0)&gt;X$1,0,3))),"")</f>
        <v/>
      </c>
      <c r="CP3" s="62" t="str">
        <f>+IF(AND(LEN($K3)&gt;10),IF(AND($J3&gt;Y$1,$J3&lt;=$Y$1),1,IF((COUNTIFS(INCAPACIDADES!$C$1:$C$51,$K3,INCAPACIDADES!X$1:X$51,Y$1))&gt;0,2,IF(VLOOKUP($I3,BD!$D:$F,3,0)&gt;Y$1,0,3))),"")</f>
        <v/>
      </c>
      <c r="CQ3" s="62" t="str">
        <f>+IF(LEN($K3)&gt;10,IF(ISERROR(VLOOKUP(L3,'CODIGO PAGO'!$B$1:$B$20,1,0)),1,IF(OR(AND(CC3=1,L3&lt;&gt;"N"),AND(CC3=3,L3&lt;&gt;"B"),AND(CC3=2,LEFT(TRIM(L3),1)&lt;&gt;"I")),1,IF(OR(AND(CC3=0,L3="N"),AND(CC3=0,L3="B"),AND(CC3=0,LEFT(TRIM(L3),1)="I")),1,0))),"")</f>
        <v/>
      </c>
      <c r="CR3" s="62" t="str">
        <f t="shared" ref="CR3:CR66" si="19">IF(LEN($K3)&gt;10,IF(AND(CD3=0,OR(ISNUMBER(M3),LEN(M3)=0)),0,IF(OR(ISBLANK(M3),LEN(TRIM(M3))=0),0,1)),"")</f>
        <v/>
      </c>
      <c r="CS3" s="62" t="str">
        <f>+IF(LEN($K3)&gt;10,IF(ISERROR(VLOOKUP(N3,'CODIGO PAGO'!$B$1:$B$20,1,0)),1,IF(OR(AND(CE3=1,N3&lt;&gt;"N"),AND(CE3=3,N3&lt;&gt;"B"),AND(CE3=2,LEFT(TRIM(N3),1)&lt;&gt;"I")),1,IF(OR(AND(CE3=0,N3="N"),AND(CE3=0,N3="B"),AND(CE3=0,LEFT(TRIM(N3),1)="I")),1,0))),"")</f>
        <v/>
      </c>
      <c r="CT3" s="62" t="str">
        <f t="shared" ref="CT3:CT66" si="20">IF(LEN($K3)&gt;10,IF(AND(CF3=0,OR(ISNUMBER(O3),LEN(O3)=0)),0,IF(OR(ISBLANK(O3),LEN(TRIM(O3))=0),0,1)),"")</f>
        <v/>
      </c>
      <c r="CU3" s="62" t="str">
        <f>+IF(LEN($K3)&gt;10,IF(ISERROR(VLOOKUP(P3,'CODIGO PAGO'!$B$1:$B$20,1,0)),1,IF(OR(AND(CG3=1,P3&lt;&gt;"N"),AND(CG3=3,P3&lt;&gt;"B"),AND(CG3=2,LEFT(TRIM(P3),1)&lt;&gt;"I")),1,IF(OR(AND(CG3=0,P3="N"),AND(CG3=0,P3="B"),AND(CG3=0,LEFT(TRIM(P3),1)="I")),1,0))),"")</f>
        <v/>
      </c>
      <c r="CV3" s="62" t="str">
        <f t="shared" ref="CV3:CV66" si="21">IF(LEN($K3)&gt;10,IF(AND(CH3=0,OR(ISNUMBER(Q3),LEN(Q3)=0)),0,IF(OR(ISBLANK(Q3),LEN(TRIM(Q3))=0),0,1)),"")</f>
        <v/>
      </c>
      <c r="CW3" s="62" t="str">
        <f>+IF(LEN($K3)&gt;10,IF(ISERROR(VLOOKUP(R3,'CODIGO PAGO'!$B$1:$B$20,1,0)),1,IF(OR(AND(CI3=1,R3&lt;&gt;"N"),AND(CI3=3,R3&lt;&gt;"B"),AND(CI3=2,LEFT(TRIM(R3),1)&lt;&gt;"I")),1,IF(OR(AND(CI3=0,R3="N"),AND(CI3=0,R3="B"),AND(CI3=0,LEFT(TRIM(R3),1)="I")),1,0))),"")</f>
        <v/>
      </c>
      <c r="CX3" s="62" t="str">
        <f t="shared" ref="CX3:CX66" si="22">IF(LEN($K3)&gt;10,IF(AND(CJ3=0,OR(ISNUMBER(S3),LEN(S3)=0)),0,IF(OR(ISBLANK(S3),LEN(TRIM(S3))=0),0,1)),"")</f>
        <v/>
      </c>
      <c r="CY3" s="62" t="str">
        <f>+IF(LEN($K3)&gt;10,IF(ISERROR(VLOOKUP(T3,'CODIGO PAGO'!$B$1:$B$20,1,0)),1,IF(OR(AND(CK3=1,T3&lt;&gt;"N"),AND(CK3=3,T3&lt;&gt;"B"),AND(CK3=2,LEFT(TRIM(T3),1)&lt;&gt;"I")),1,IF(OR(AND(CK3=0,T3="N"),AND(CK3=0,T3="B"),AND(CK3=0,LEFT(TRIM(T3),1)="I")),1,0))),"")</f>
        <v/>
      </c>
      <c r="CZ3" s="62" t="str">
        <f t="shared" ref="CZ3:CZ66" si="23">IF(LEN($K3)&gt;10,IF(AND(CL3=0,OR(ISNUMBER(U3),LEN(U3)=0)),0,IF(OR(ISBLANK(U3),LEN(TRIM(U3))=0),0,1)),"")</f>
        <v/>
      </c>
      <c r="DA3" s="62" t="str">
        <f>+IF(LEN($K3)&gt;10,IF(ISERROR(VLOOKUP(V3,'CODIGO PAGO'!$B$1:$B$20,1,0)),1,IF(OR(AND(CM3=1,V3&lt;&gt;"N"),AND(CM3=3,V3&lt;&gt;"B"),AND(CM3=2,LEFT(TRIM(V3),1)&lt;&gt;"I")),1,IF(OR(AND(CM3=0,V3="N"),AND(CM3=0,V3="B"),AND(CM3=0,LEFT(TRIM(V3),1)="I")),1,0))),"")</f>
        <v/>
      </c>
      <c r="DB3" s="62" t="str">
        <f t="shared" ref="DB3:DB66" si="24">IF(LEN($K3)&gt;10,IF(AND(CN3=0,OR(ISNUMBER(W3),LEN(W3)=0)),0,IF(OR(ISBLANK(W3),LEN(TRIM(W3))=0),0,1)),"")</f>
        <v/>
      </c>
      <c r="DC3" s="62" t="str">
        <f>+IF(LEN($K3)&gt;10,IF(ISERROR(VLOOKUP(X3,'CODIGO PAGO'!$B$1:$B$20,1,0)),1,IF(OR(AND(CO3=1,X3&lt;&gt;"N"),AND(CO3=3,X3&lt;&gt;"B"),AND(CO3=2,LEFT(TRIM(X3),1)&lt;&gt;"I")),1,IF(OR(AND(CO3=0,X3="N"),AND(CO3=0,X3="B"),AND(CO3=0,LEFT(TRIM(X3),1)="I")),1,0))),"")</f>
        <v/>
      </c>
      <c r="DD3" s="62" t="str">
        <f t="shared" ref="DD3:DD66" si="25">IF(LEN($K3)&gt;10,IF(AND(CP3=0,OR(ISNUMBER(Y3),LEN(Y3)=0)),0,IF(OR(ISBLANK(Y3),LEN(TRIM(Y3))=0),0,1)),"")</f>
        <v/>
      </c>
      <c r="DE3" s="62" t="str">
        <f t="shared" ref="DE3:DE66" si="26">+IF(LEN(K3)&gt;10,IF(AA3=7,1,0),"")</f>
        <v/>
      </c>
      <c r="DF3" s="63" t="str">
        <f t="shared" ref="DF3:DF66" si="27">+IF(LEN($K3)&gt;10,IF(COUNTIF(CQ3:DE3,1)&gt;0,1,0),"")</f>
        <v/>
      </c>
      <c r="DG3" s="63" t="str">
        <f>INDEX(DJ2:DJ27,1+IF(WEEKDAY(L1,2)=7,12,IF(WEEKDAY(N1,2)=7,14,IF(WEEKDAY(P1,2)=7,16,IF(WEEKDAY(R1,2)=7,18,IF(WEEKDAY(T1,2)=7,20,IF(WEEKDAY(V1,2)=7,22,24)))))))</f>
        <v>O</v>
      </c>
      <c r="DH3" s="63">
        <v>3</v>
      </c>
      <c r="DJ3" s="172" t="s">
        <v>120</v>
      </c>
    </row>
    <row r="4" spans="1:114" s="62" customFormat="1" ht="12.75" customHeight="1">
      <c r="A4" s="16" t="str">
        <f t="shared" si="0"/>
        <v/>
      </c>
      <c r="B4" s="12"/>
      <c r="C4" s="60"/>
      <c r="D4" s="1" t="str">
        <f>+IF(LEN($K4)&gt;5,BD!A4,"")</f>
        <v/>
      </c>
      <c r="E4" s="1" t="str">
        <f>+IF(LEN($K4)&gt;5,BD!B4,"")</f>
        <v/>
      </c>
      <c r="F4" s="134"/>
      <c r="G4" s="133"/>
      <c r="H4" s="135"/>
      <c r="I4" s="3" t="str">
        <f>+IF(LEN($K4)&gt;5,BD!D4,"")</f>
        <v/>
      </c>
      <c r="J4" s="4" t="str">
        <f>+IF(LEN($K4)&gt;5,BD!E4,"")</f>
        <v/>
      </c>
      <c r="K4" s="5" t="str">
        <f>+IF(LEN(BD!G4)&gt;5,BD!G4,"")</f>
        <v/>
      </c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53" t="str">
        <f t="shared" si="1"/>
        <v/>
      </c>
      <c r="AB4" s="154" t="str">
        <f>+IF(LEN($K4)&gt;5,SUM(L4,N4,P4,R4,T4,V4,X4)+COUNTIF(L4:X4,"PCG")+'CODIGO PAGO'!$C$23*COUNTIF(L4:X4,"PDF")+'CODIGO PAGO'!$C$24*COUNTIF('PRE MAAS'!L4:X4,"PNH")+'CODIGO PAGO'!$C$25*COUNTIF('PRE MAAS'!L4:X4,"PS")+COUNTIF(L4:X4,"VAC"),"")</f>
        <v/>
      </c>
      <c r="AC4" s="154" t="str">
        <f t="shared" si="2"/>
        <v/>
      </c>
      <c r="AD4" s="155" t="str">
        <f t="shared" si="3"/>
        <v/>
      </c>
      <c r="AE4" s="155" t="str">
        <f t="shared" si="4"/>
        <v/>
      </c>
      <c r="AF4" s="155" t="str">
        <f>+IF(LEN($K4)&gt;5,IF(AND(VLOOKUP($I4,BD!$D$1:$F$501,3,0)&gt;=L$1,VLOOKUP($I4,BD!$D$1:$F$501,3,0)&lt;=X$1),1,0),"")</f>
        <v/>
      </c>
      <c r="AG4" s="155" t="str">
        <f t="shared" si="5"/>
        <v/>
      </c>
      <c r="AH4" s="156" t="str">
        <f t="shared" si="6"/>
        <v/>
      </c>
      <c r="AI4" s="156" t="str">
        <f t="shared" si="7"/>
        <v/>
      </c>
      <c r="AJ4" s="156" t="str">
        <f t="shared" si="8"/>
        <v/>
      </c>
      <c r="AK4" s="6" t="str">
        <f>+IF(LEN($K4)&gt;5,BD!H4,"")</f>
        <v/>
      </c>
      <c r="AL4" s="17" t="str">
        <f t="shared" si="9"/>
        <v/>
      </c>
      <c r="AM4" s="13"/>
      <c r="AN4" s="18" t="str">
        <f t="shared" si="10"/>
        <v/>
      </c>
      <c r="AO4" s="19" t="str">
        <f t="shared" si="11"/>
        <v/>
      </c>
      <c r="AP4" s="19" t="str">
        <f t="shared" si="12"/>
        <v/>
      </c>
      <c r="AQ4" s="20" t="str">
        <f t="shared" si="13"/>
        <v/>
      </c>
      <c r="AR4" s="7" t="str">
        <f t="shared" ca="1" si="14"/>
        <v/>
      </c>
      <c r="AS4" s="157"/>
      <c r="AT4" s="19" t="str">
        <f>+IF(LEN($K4)&gt;5,TRUNC(AS4*AK4*'CODIGO PAGO'!$C$27,2),"")</f>
        <v/>
      </c>
      <c r="AU4" s="15"/>
      <c r="AV4" s="15"/>
      <c r="AW4" s="15"/>
      <c r="AX4" s="14"/>
      <c r="AY4" s="15"/>
      <c r="AZ4" s="20" t="str">
        <f>+IF(LEN(K4)&gt;5,SUMIF(AJUSTES!$A$1:$A$50,K4,AJUSTES!$J$1:$J$50),"")</f>
        <v/>
      </c>
      <c r="BA4" s="20"/>
      <c r="BB4" s="14"/>
      <c r="BC4" s="14"/>
      <c r="BD4" s="164"/>
      <c r="BE4" s="15"/>
      <c r="BF4" s="15"/>
      <c r="BG4" s="152" t="str">
        <f t="shared" si="15"/>
        <v/>
      </c>
      <c r="BH4" s="20" t="str">
        <f t="shared" si="16"/>
        <v/>
      </c>
      <c r="BI4" s="20" t="str">
        <f>IF(LEN($K4)&gt;5,IF('CODIGO PAGO'!$C$26=9,0.5*AK4,'CODIGO PAGO'!$C$26*COUNTIF(L4:X4,"PT")*(AK4*7)/(7-(COUNTIF(L4:X4,"D")+COUNTIF(L4:X4,"DL")))),"")</f>
        <v/>
      </c>
      <c r="BJ4" s="15"/>
      <c r="BK4" s="20" t="str">
        <f>+IF(LEN(K4)&gt;5,SUMIF(AJUSTES!$A$1:$A$50,K4,AJUSTES!$K$1:$K$50),"")</f>
        <v/>
      </c>
      <c r="BL4" s="15"/>
      <c r="BM4" s="15"/>
      <c r="BN4" s="4" t="str">
        <f>+CONCATENATE(IF(COUNTIFS(INCAPACIDADES!$A$1:$A$100,"ACTIVA",INCAPACIDADES!$C$1:$C$100,'PRE MAAS'!K4)&gt;0,VLOOKUP(K4,INCAPACIDADES!$C$1:$Y$100,23,0),""),IF(LEN($K4)&gt;5,IF(BD!F4="N/A","",CONCATENATE("B (",DAY(BD!F4),"-",MONTH(BD!F4),"-",YEAR(BD!F4),")")),""))</f>
        <v/>
      </c>
      <c r="BO4" s="150"/>
      <c r="BP4" s="15"/>
      <c r="BQ4" s="15"/>
      <c r="BR4" s="15"/>
      <c r="BS4" s="15"/>
      <c r="BT4" s="15"/>
      <c r="BU4" s="9" t="str">
        <f>+IF(LEN($K4)&gt;10,IF(LEN(BD!I4)=11,BD!I4,CONCATENATE("0",BD!I4)),"")</f>
        <v/>
      </c>
      <c r="BV4" s="161" t="str">
        <f>+IF(LEN($K4)&gt;10,BD!J4,"")</f>
        <v/>
      </c>
      <c r="BW4" s="162" t="str">
        <f t="shared" si="17"/>
        <v/>
      </c>
      <c r="BX4" s="162" t="str">
        <f>+IF(LEN($K4)&gt;10,UPPER(BD!K4),"")</f>
        <v/>
      </c>
      <c r="BY4" s="161" t="str">
        <f>+IF(LEN($K12)&gt;5,BD!L4,"")</f>
        <v/>
      </c>
      <c r="BZ4" s="161" t="str">
        <f>+IF(LEN($K4)&gt;10,BD!M4,"")</f>
        <v/>
      </c>
      <c r="CA4" s="162" t="str">
        <f>+IF(LEN($K4)&gt;10,BD!N4,"")</f>
        <v/>
      </c>
      <c r="CB4" s="163" t="str">
        <f t="shared" si="18"/>
        <v/>
      </c>
      <c r="CC4" s="62" t="str">
        <f>+IF(AND(LEN($K4)&gt;10),IF(AND($J4&gt;L$1,$J4&lt;=$Y$1),1,IF((COUNTIFS(INCAPACIDADES!$C$1:$C$51,$K4,INCAPACIDADES!K$1:K$51,L$1))&gt;0,2,IF(VLOOKUP($I4,BD!D:F,3,0)&gt;L$1,0,3))),"")</f>
        <v/>
      </c>
      <c r="CD4" s="62" t="str">
        <f>+IF(AND(LEN($K4)&gt;10),IF(AND($J4&gt;M$1,$J4&lt;=$Y$1),1,IF((COUNTIFS(INCAPACIDADES!$C$1:$C$51,$K4,INCAPACIDADES!L$1:L$51,M$1))&gt;0,2,IF(VLOOKUP($I4,BD!$D:$F,3,0)&gt;M$1,0,3))),"")</f>
        <v/>
      </c>
      <c r="CE4" s="62" t="str">
        <f>+IF(AND(LEN($K4)&gt;10),IF(AND($J4&gt;N$1,$J4&lt;=$Y$1),1,IF((COUNTIFS(INCAPACIDADES!$C$1:$C$51,$K4,INCAPACIDADES!M$1:M$51,N$1))&gt;0,2,IF(VLOOKUP($I4,BD!$D:$F,3,0)&gt;N$1,0,3))),"")</f>
        <v/>
      </c>
      <c r="CF4" s="62" t="str">
        <f>+IF(AND(LEN($K4)&gt;10),IF(AND($J4&gt;O$1,$J4&lt;=$Y$1),1,IF((COUNTIFS(INCAPACIDADES!$C$1:$C$51,$K4,INCAPACIDADES!N$1:N$51,O$1))&gt;0,2,IF(VLOOKUP($I4,BD!$D:$F,3,0)&gt;O$1,0,3))),"")</f>
        <v/>
      </c>
      <c r="CG4" s="62" t="str">
        <f>+IF(AND(LEN($K4)&gt;10),IF(AND($J4&gt;P$1,$J4&lt;=$Y$1),1,IF((COUNTIFS(INCAPACIDADES!$C$1:$C$51,$K4,INCAPACIDADES!O$1:O$51,P$1))&gt;0,2,IF(VLOOKUP($I4,BD!$D:$F,3,0)&gt;P$1,0,3))),"")</f>
        <v/>
      </c>
      <c r="CH4" s="62" t="str">
        <f>+IF(AND(LEN($K4)&gt;10),IF(AND($J4&gt;Q$1,$J4&lt;=$Y$1),1,IF((COUNTIFS(INCAPACIDADES!$C$1:$C$51,$K4,INCAPACIDADES!P$1:P$51,Q$1))&gt;0,2,IF(VLOOKUP($I4,BD!$D:$F,3,0)&gt;Q$1,0,3))),"")</f>
        <v/>
      </c>
      <c r="CI4" s="62" t="str">
        <f>+IF(AND(LEN($K4)&gt;10),IF(AND($J4&gt;R$1,$J4&lt;=$Y$1),1,IF((COUNTIFS(INCAPACIDADES!$C$1:$C$51,$K4,INCAPACIDADES!Q$1:Q$51,R$1))&gt;0,2,IF(VLOOKUP($I4,BD!$D:$F,3,0)&gt;R$1,0,3))),"")</f>
        <v/>
      </c>
      <c r="CJ4" s="62" t="str">
        <f>+IF(AND(LEN($K4)&gt;10),IF(AND($J4&gt;S$1,$J4&lt;=$Y$1),1,IF((COUNTIFS(INCAPACIDADES!$C$1:$C$51,$K4,INCAPACIDADES!R$1:R$51,S$1))&gt;0,2,IF(VLOOKUP($I4,BD!$D:$F,3,0)&gt;S$1,0,3))),"")</f>
        <v/>
      </c>
      <c r="CK4" s="62" t="str">
        <f>+IF(AND(LEN($K4)&gt;10),IF(AND($J4&gt;T$1,$J4&lt;=$Y$1),1,IF((COUNTIFS(INCAPACIDADES!$C$1:$C$51,$K4,INCAPACIDADES!S$1:S$51,T$1))&gt;0,2,IF(VLOOKUP($I4,BD!$D:$F,3,0)&gt;T$1,0,3))),"")</f>
        <v/>
      </c>
      <c r="CL4" s="62" t="str">
        <f>+IF(AND(LEN($K4)&gt;10),IF(AND($J4&gt;U$1,$J4&lt;=$Y$1),1,IF((COUNTIFS(INCAPACIDADES!$C$1:$C$51,$K4,INCAPACIDADES!T$1:T$51,U$1))&gt;0,2,IF(VLOOKUP($I4,BD!$D:$F,3,0)&gt;U$1,0,3))),"")</f>
        <v/>
      </c>
      <c r="CM4" s="62" t="str">
        <f>+IF(AND(LEN($K4)&gt;10),IF(AND($J4&gt;V$1,$J4&lt;=$Y$1),1,IF((COUNTIFS(INCAPACIDADES!$C$1:$C$51,$K4,INCAPACIDADES!U$1:U$51,V$1))&gt;0,2,IF(VLOOKUP($I4,BD!$D:$F,3,0)&gt;V$1,0,3))),"")</f>
        <v/>
      </c>
      <c r="CN4" s="62" t="str">
        <f>+IF(AND(LEN($K4)&gt;10),IF(AND($J4&gt;W$1,$J4&lt;=$Y$1),1,IF((COUNTIFS(INCAPACIDADES!$C$1:$C$51,$K4,INCAPACIDADES!V$1:V$51,W$1))&gt;0,2,IF(VLOOKUP($I4,BD!$D:$F,3,0)&gt;W$1,0,3))),"")</f>
        <v/>
      </c>
      <c r="CO4" s="62" t="str">
        <f>+IF(AND(LEN($K4)&gt;10),IF(AND($J4&gt;X$1,$J4&lt;=$Y$1),1,IF((COUNTIFS(INCAPACIDADES!$C$1:$C$51,$K4,INCAPACIDADES!W$1:W$51,X$1))&gt;0,2,IF(VLOOKUP($I4,BD!$D:$F,3,0)&gt;X$1,0,3))),"")</f>
        <v/>
      </c>
      <c r="CP4" s="62" t="str">
        <f>+IF(AND(LEN($K4)&gt;10),IF(AND($J4&gt;Y$1,$J4&lt;=$Y$1),1,IF((COUNTIFS(INCAPACIDADES!$C$1:$C$51,$K4,INCAPACIDADES!X$1:X$51,Y$1))&gt;0,2,IF(VLOOKUP($I4,BD!$D:$F,3,0)&gt;Y$1,0,3))),"")</f>
        <v/>
      </c>
      <c r="CQ4" s="62" t="str">
        <f>+IF(LEN($K4)&gt;10,IF(ISERROR(VLOOKUP(L4,'CODIGO PAGO'!$B$1:$B$20,1,0)),1,IF(OR(AND(CC4=1,L4&lt;&gt;"N"),AND(CC4=3,L4&lt;&gt;"B"),AND(CC4=2,LEFT(TRIM(L4),1)&lt;&gt;"I")),1,IF(OR(AND(CC4=0,L4="N"),AND(CC4=0,L4="B"),AND(CC4=0,LEFT(TRIM(L4),1)="I")),1,0))),"")</f>
        <v/>
      </c>
      <c r="CR4" s="62" t="str">
        <f t="shared" si="19"/>
        <v/>
      </c>
      <c r="CS4" s="62" t="str">
        <f>+IF(LEN($K4)&gt;10,IF(ISERROR(VLOOKUP(N4,'CODIGO PAGO'!$B$1:$B$20,1,0)),1,IF(OR(AND(CE4=1,N4&lt;&gt;"N"),AND(CE4=3,N4&lt;&gt;"B"),AND(CE4=2,LEFT(TRIM(N4),1)&lt;&gt;"I")),1,IF(OR(AND(CE4=0,N4="N"),AND(CE4=0,N4="B"),AND(CE4=0,LEFT(TRIM(N4),1)="I")),1,0))),"")</f>
        <v/>
      </c>
      <c r="CT4" s="62" t="str">
        <f t="shared" si="20"/>
        <v/>
      </c>
      <c r="CU4" s="62" t="str">
        <f>+IF(LEN($K4)&gt;10,IF(ISERROR(VLOOKUP(P4,'CODIGO PAGO'!$B$1:$B$20,1,0)),1,IF(OR(AND(CG4=1,P4&lt;&gt;"N"),AND(CG4=3,P4&lt;&gt;"B"),AND(CG4=2,LEFT(TRIM(P4),1)&lt;&gt;"I")),1,IF(OR(AND(CG4=0,P4="N"),AND(CG4=0,P4="B"),AND(CG4=0,LEFT(TRIM(P4),1)="I")),1,0))),"")</f>
        <v/>
      </c>
      <c r="CV4" s="62" t="str">
        <f t="shared" si="21"/>
        <v/>
      </c>
      <c r="CW4" s="62" t="str">
        <f>+IF(LEN($K4)&gt;10,IF(ISERROR(VLOOKUP(R4,'CODIGO PAGO'!$B$1:$B$20,1,0)),1,IF(OR(AND(CI4=1,R4&lt;&gt;"N"),AND(CI4=3,R4&lt;&gt;"B"),AND(CI4=2,LEFT(TRIM(R4),1)&lt;&gt;"I")),1,IF(OR(AND(CI4=0,R4="N"),AND(CI4=0,R4="B"),AND(CI4=0,LEFT(TRIM(R4),1)="I")),1,0))),"")</f>
        <v/>
      </c>
      <c r="CX4" s="62" t="str">
        <f t="shared" si="22"/>
        <v/>
      </c>
      <c r="CY4" s="62" t="str">
        <f>+IF(LEN($K4)&gt;10,IF(ISERROR(VLOOKUP(T4,'CODIGO PAGO'!$B$1:$B$20,1,0)),1,IF(OR(AND(CK4=1,T4&lt;&gt;"N"),AND(CK4=3,T4&lt;&gt;"B"),AND(CK4=2,LEFT(TRIM(T4),1)&lt;&gt;"I")),1,IF(OR(AND(CK4=0,T4="N"),AND(CK4=0,T4="B"),AND(CK4=0,LEFT(TRIM(T4),1)="I")),1,0))),"")</f>
        <v/>
      </c>
      <c r="CZ4" s="62" t="str">
        <f t="shared" si="23"/>
        <v/>
      </c>
      <c r="DA4" s="62" t="str">
        <f>+IF(LEN($K4)&gt;10,IF(ISERROR(VLOOKUP(V4,'CODIGO PAGO'!$B$1:$B$20,1,0)),1,IF(OR(AND(CM4=1,V4&lt;&gt;"N"),AND(CM4=3,V4&lt;&gt;"B"),AND(CM4=2,LEFT(TRIM(V4),1)&lt;&gt;"I")),1,IF(OR(AND(CM4=0,V4="N"),AND(CM4=0,V4="B"),AND(CM4=0,LEFT(TRIM(V4),1)="I")),1,0))),"")</f>
        <v/>
      </c>
      <c r="DB4" s="62" t="str">
        <f t="shared" si="24"/>
        <v/>
      </c>
      <c r="DC4" s="62" t="str">
        <f>+IF(LEN($K4)&gt;10,IF(ISERROR(VLOOKUP(X4,'CODIGO PAGO'!$B$1:$B$20,1,0)),1,IF(OR(AND(CO4=1,X4&lt;&gt;"N"),AND(CO4=3,X4&lt;&gt;"B"),AND(CO4=2,LEFT(TRIM(X4),1)&lt;&gt;"I")),1,IF(OR(AND(CO4=0,X4="N"),AND(CO4=0,X4="B"),AND(CO4=0,LEFT(TRIM(X4),1)="I")),1,0))),"")</f>
        <v/>
      </c>
      <c r="DD4" s="62" t="str">
        <f t="shared" si="25"/>
        <v/>
      </c>
      <c r="DE4" s="62" t="str">
        <f t="shared" si="26"/>
        <v/>
      </c>
      <c r="DF4" s="63" t="str">
        <f t="shared" si="27"/>
        <v/>
      </c>
      <c r="DG4" s="63"/>
      <c r="DH4" s="63">
        <v>4</v>
      </c>
      <c r="DJ4" s="172" t="s">
        <v>126</v>
      </c>
    </row>
    <row r="5" spans="1:114" s="64" customFormat="1">
      <c r="A5" s="16" t="str">
        <f t="shared" si="0"/>
        <v/>
      </c>
      <c r="B5" s="12"/>
      <c r="C5" s="60"/>
      <c r="D5" s="1" t="str">
        <f>+IF(LEN($K5)&gt;5,BD!A5,"")</f>
        <v/>
      </c>
      <c r="E5" s="1" t="str">
        <f>+IF(LEN($K5)&gt;5,BD!B5,"")</f>
        <v/>
      </c>
      <c r="F5" s="134"/>
      <c r="G5" s="133"/>
      <c r="H5" s="135"/>
      <c r="I5" s="3" t="str">
        <f>+IF(LEN($K5)&gt;5,BD!D5,"")</f>
        <v/>
      </c>
      <c r="J5" s="4" t="str">
        <f>+IF(LEN($K5)&gt;5,BD!E5,"")</f>
        <v/>
      </c>
      <c r="K5" s="5" t="str">
        <f>+IF(LEN(BD!G5)&gt;5,BD!G5,"")</f>
        <v/>
      </c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53" t="str">
        <f t="shared" si="1"/>
        <v/>
      </c>
      <c r="AB5" s="154" t="str">
        <f>+IF(LEN($K5)&gt;5,SUM(L5,N5,P5,R5,T5,V5,X5)+COUNTIF(L5:X5,"PCG")+'CODIGO PAGO'!$C$23*COUNTIF(L5:X5,"PDF")+'CODIGO PAGO'!$C$24*COUNTIF('PRE MAAS'!L5:X5,"PNH")+'CODIGO PAGO'!$C$25*COUNTIF('PRE MAAS'!L5:X5,"PS")+COUNTIF(L5:X5,"VAC"),"")</f>
        <v/>
      </c>
      <c r="AC5" s="154" t="str">
        <f t="shared" si="2"/>
        <v/>
      </c>
      <c r="AD5" s="155" t="str">
        <f t="shared" si="3"/>
        <v/>
      </c>
      <c r="AE5" s="155" t="str">
        <f t="shared" si="4"/>
        <v/>
      </c>
      <c r="AF5" s="155" t="str">
        <f>+IF(LEN($K5)&gt;5,IF(AND(VLOOKUP($I5,BD!$D$1:$F$501,3,0)&gt;=L$1,VLOOKUP($I5,BD!$D$1:$F$501,3,0)&lt;=X$1),1,0),"")</f>
        <v/>
      </c>
      <c r="AG5" s="155" t="str">
        <f t="shared" si="5"/>
        <v/>
      </c>
      <c r="AH5" s="156" t="str">
        <f t="shared" si="6"/>
        <v/>
      </c>
      <c r="AI5" s="156" t="str">
        <f t="shared" si="7"/>
        <v/>
      </c>
      <c r="AJ5" s="156" t="str">
        <f t="shared" si="8"/>
        <v/>
      </c>
      <c r="AK5" s="6" t="str">
        <f>+IF(LEN($K5)&gt;5,BD!H5,"")</f>
        <v/>
      </c>
      <c r="AL5" s="17" t="str">
        <f t="shared" si="9"/>
        <v/>
      </c>
      <c r="AM5" s="13"/>
      <c r="AN5" s="18" t="str">
        <f t="shared" si="10"/>
        <v/>
      </c>
      <c r="AO5" s="19" t="str">
        <f t="shared" si="11"/>
        <v/>
      </c>
      <c r="AP5" s="19" t="str">
        <f t="shared" si="12"/>
        <v/>
      </c>
      <c r="AQ5" s="20" t="str">
        <f t="shared" si="13"/>
        <v/>
      </c>
      <c r="AR5" s="7" t="str">
        <f t="shared" ca="1" si="14"/>
        <v/>
      </c>
      <c r="AS5" s="157"/>
      <c r="AT5" s="19" t="str">
        <f>+IF(LEN($K5)&gt;5,TRUNC(AS5*AK5*'CODIGO PAGO'!$C$27,2),"")</f>
        <v/>
      </c>
      <c r="AU5" s="15"/>
      <c r="AV5" s="15"/>
      <c r="AW5" s="15"/>
      <c r="AX5" s="14"/>
      <c r="AY5" s="15"/>
      <c r="AZ5" s="20" t="str">
        <f>+IF(LEN(K5)&gt;5,SUMIF(AJUSTES!$A$1:$A$50,K5,AJUSTES!$J$1:$J$50),"")</f>
        <v/>
      </c>
      <c r="BA5" s="20"/>
      <c r="BB5" s="14"/>
      <c r="BC5" s="14"/>
      <c r="BD5" s="164"/>
      <c r="BE5" s="15"/>
      <c r="BF5" s="15"/>
      <c r="BG5" s="152" t="str">
        <f t="shared" si="15"/>
        <v/>
      </c>
      <c r="BH5" s="20" t="str">
        <f t="shared" si="16"/>
        <v/>
      </c>
      <c r="BI5" s="20" t="str">
        <f>IF(LEN($K5)&gt;5,IF('CODIGO PAGO'!$C$26=9,0.5*AK5,'CODIGO PAGO'!$C$26*COUNTIF(L5:X5,"PT")*(AK5*7)/(7-(COUNTIF(L5:X5,"D")+COUNTIF(L5:X5,"DL")))),"")</f>
        <v/>
      </c>
      <c r="BJ5" s="15"/>
      <c r="BK5" s="20" t="str">
        <f>+IF(LEN(K5)&gt;5,SUMIF(AJUSTES!$A$1:$A$50,K5,AJUSTES!$K$1:$K$50),"")</f>
        <v/>
      </c>
      <c r="BL5" s="15"/>
      <c r="BM5" s="15"/>
      <c r="BN5" s="4" t="str">
        <f>+CONCATENATE(IF(COUNTIFS(INCAPACIDADES!$A$1:$A$100,"ACTIVA",INCAPACIDADES!$C$1:$C$100,'PRE MAAS'!K5)&gt;0,VLOOKUP(K5,INCAPACIDADES!$C$1:$Y$100,23,0),""),IF(LEN($K5)&gt;5,IF(BD!F5="N/A","",CONCATENATE("B (",DAY(BD!F5),"-",MONTH(BD!F5),"-",YEAR(BD!F5),")")),""))</f>
        <v/>
      </c>
      <c r="BO5" s="150"/>
      <c r="BP5" s="15"/>
      <c r="BQ5" s="15"/>
      <c r="BR5" s="15"/>
      <c r="BS5" s="15"/>
      <c r="BT5" s="15"/>
      <c r="BU5" s="9" t="str">
        <f>+IF(LEN($K5)&gt;10,IF(LEN(BD!I5)=11,BD!I5,CONCATENATE("0",BD!I5)),"")</f>
        <v/>
      </c>
      <c r="BV5" s="161" t="str">
        <f>+IF(LEN($K5)&gt;10,BD!J5,"")</f>
        <v/>
      </c>
      <c r="BW5" s="162" t="str">
        <f t="shared" si="17"/>
        <v/>
      </c>
      <c r="BX5" s="162" t="str">
        <f>+IF(LEN($K5)&gt;10,UPPER(BD!K5),"")</f>
        <v/>
      </c>
      <c r="BY5" s="161" t="str">
        <f>+IF(LEN($K13)&gt;5,BD!L5,"")</f>
        <v/>
      </c>
      <c r="BZ5" s="161" t="str">
        <f>+IF(LEN($K5)&gt;10,BD!M5,"")</f>
        <v/>
      </c>
      <c r="CA5" s="162" t="str">
        <f>+IF(LEN($K5)&gt;10,BD!N5,"")</f>
        <v/>
      </c>
      <c r="CB5" s="163" t="str">
        <f t="shared" si="18"/>
        <v/>
      </c>
      <c r="CC5" s="62" t="str">
        <f>+IF(AND(LEN($K5)&gt;10),IF(AND($J5&gt;L$1,$J5&lt;=$Y$1),1,IF((COUNTIFS(INCAPACIDADES!$C$1:$C$51,$K5,INCAPACIDADES!K$1:K$51,L$1))&gt;0,2,IF(VLOOKUP($I5,BD!D:F,3,0)&gt;L$1,0,3))),"")</f>
        <v/>
      </c>
      <c r="CD5" s="62" t="str">
        <f>+IF(AND(LEN($K5)&gt;10),IF(AND($J5&gt;M$1,$J5&lt;=$Y$1),1,IF((COUNTIFS(INCAPACIDADES!$C$1:$C$51,$K5,INCAPACIDADES!L$1:L$51,M$1))&gt;0,2,IF(VLOOKUP($I5,BD!$D:$F,3,0)&gt;M$1,0,3))),"")</f>
        <v/>
      </c>
      <c r="CE5" s="62" t="str">
        <f>+IF(AND(LEN($K5)&gt;10),IF(AND($J5&gt;N$1,$J5&lt;=$Y$1),1,IF((COUNTIFS(INCAPACIDADES!$C$1:$C$51,$K5,INCAPACIDADES!M$1:M$51,N$1))&gt;0,2,IF(VLOOKUP($I5,BD!$D:$F,3,0)&gt;N$1,0,3))),"")</f>
        <v/>
      </c>
      <c r="CF5" s="62" t="str">
        <f>+IF(AND(LEN($K5)&gt;10),IF(AND($J5&gt;O$1,$J5&lt;=$Y$1),1,IF((COUNTIFS(INCAPACIDADES!$C$1:$C$51,$K5,INCAPACIDADES!N$1:N$51,O$1))&gt;0,2,IF(VLOOKUP($I5,BD!$D:$F,3,0)&gt;O$1,0,3))),"")</f>
        <v/>
      </c>
      <c r="CG5" s="62" t="str">
        <f>+IF(AND(LEN($K5)&gt;10),IF(AND($J5&gt;P$1,$J5&lt;=$Y$1),1,IF((COUNTIFS(INCAPACIDADES!$C$1:$C$51,$K5,INCAPACIDADES!O$1:O$51,P$1))&gt;0,2,IF(VLOOKUP($I5,BD!$D:$F,3,0)&gt;P$1,0,3))),"")</f>
        <v/>
      </c>
      <c r="CH5" s="62" t="str">
        <f>+IF(AND(LEN($K5)&gt;10),IF(AND($J5&gt;Q$1,$J5&lt;=$Y$1),1,IF((COUNTIFS(INCAPACIDADES!$C$1:$C$51,$K5,INCAPACIDADES!P$1:P$51,Q$1))&gt;0,2,IF(VLOOKUP($I5,BD!$D:$F,3,0)&gt;Q$1,0,3))),"")</f>
        <v/>
      </c>
      <c r="CI5" s="62" t="str">
        <f>+IF(AND(LEN($K5)&gt;10),IF(AND($J5&gt;R$1,$J5&lt;=$Y$1),1,IF((COUNTIFS(INCAPACIDADES!$C$1:$C$51,$K5,INCAPACIDADES!Q$1:Q$51,R$1))&gt;0,2,IF(VLOOKUP($I5,BD!$D:$F,3,0)&gt;R$1,0,3))),"")</f>
        <v/>
      </c>
      <c r="CJ5" s="62" t="str">
        <f>+IF(AND(LEN($K5)&gt;10),IF(AND($J5&gt;S$1,$J5&lt;=$Y$1),1,IF((COUNTIFS(INCAPACIDADES!$C$1:$C$51,$K5,INCAPACIDADES!R$1:R$51,S$1))&gt;0,2,IF(VLOOKUP($I5,BD!$D:$F,3,0)&gt;S$1,0,3))),"")</f>
        <v/>
      </c>
      <c r="CK5" s="62" t="str">
        <f>+IF(AND(LEN($K5)&gt;10),IF(AND($J5&gt;T$1,$J5&lt;=$Y$1),1,IF((COUNTIFS(INCAPACIDADES!$C$1:$C$51,$K5,INCAPACIDADES!S$1:S$51,T$1))&gt;0,2,IF(VLOOKUP($I5,BD!$D:$F,3,0)&gt;T$1,0,3))),"")</f>
        <v/>
      </c>
      <c r="CL5" s="62" t="str">
        <f>+IF(AND(LEN($K5)&gt;10),IF(AND($J5&gt;U$1,$J5&lt;=$Y$1),1,IF((COUNTIFS(INCAPACIDADES!$C$1:$C$51,$K5,INCAPACIDADES!T$1:T$51,U$1))&gt;0,2,IF(VLOOKUP($I5,BD!$D:$F,3,0)&gt;U$1,0,3))),"")</f>
        <v/>
      </c>
      <c r="CM5" s="62" t="str">
        <f>+IF(AND(LEN($K5)&gt;10),IF(AND($J5&gt;V$1,$J5&lt;=$Y$1),1,IF((COUNTIFS(INCAPACIDADES!$C$1:$C$51,$K5,INCAPACIDADES!U$1:U$51,V$1))&gt;0,2,IF(VLOOKUP($I5,BD!$D:$F,3,0)&gt;V$1,0,3))),"")</f>
        <v/>
      </c>
      <c r="CN5" s="62" t="str">
        <f>+IF(AND(LEN($K5)&gt;10),IF(AND($J5&gt;W$1,$J5&lt;=$Y$1),1,IF((COUNTIFS(INCAPACIDADES!$C$1:$C$51,$K5,INCAPACIDADES!V$1:V$51,W$1))&gt;0,2,IF(VLOOKUP($I5,BD!$D:$F,3,0)&gt;W$1,0,3))),"")</f>
        <v/>
      </c>
      <c r="CO5" s="62" t="str">
        <f>+IF(AND(LEN($K5)&gt;10),IF(AND($J5&gt;X$1,$J5&lt;=$Y$1),1,IF((COUNTIFS(INCAPACIDADES!$C$1:$C$51,$K5,INCAPACIDADES!W$1:W$51,X$1))&gt;0,2,IF(VLOOKUP($I5,BD!$D:$F,3,0)&gt;X$1,0,3))),"")</f>
        <v/>
      </c>
      <c r="CP5" s="62" t="str">
        <f>+IF(AND(LEN($K5)&gt;10),IF(AND($J5&gt;Y$1,$J5&lt;=$Y$1),1,IF((COUNTIFS(INCAPACIDADES!$C$1:$C$51,$K5,INCAPACIDADES!X$1:X$51,Y$1))&gt;0,2,IF(VLOOKUP($I5,BD!$D:$F,3,0)&gt;Y$1,0,3))),"")</f>
        <v/>
      </c>
      <c r="CQ5" s="62" t="str">
        <f>+IF(LEN($K5)&gt;10,IF(ISERROR(VLOOKUP(L5,'CODIGO PAGO'!$B$1:$B$20,1,0)),1,IF(OR(AND(CC5=1,L5&lt;&gt;"N"),AND(CC5=3,L5&lt;&gt;"B"),AND(CC5=2,LEFT(TRIM(L5),1)&lt;&gt;"I")),1,IF(OR(AND(CC5=0,L5="N"),AND(CC5=0,L5="B"),AND(CC5=0,LEFT(TRIM(L5),1)="I")),1,0))),"")</f>
        <v/>
      </c>
      <c r="CR5" s="62" t="str">
        <f t="shared" si="19"/>
        <v/>
      </c>
      <c r="CS5" s="62" t="str">
        <f>+IF(LEN($K5)&gt;10,IF(ISERROR(VLOOKUP(N5,'CODIGO PAGO'!$B$1:$B$20,1,0)),1,IF(OR(AND(CE5=1,N5&lt;&gt;"N"),AND(CE5=3,N5&lt;&gt;"B"),AND(CE5=2,LEFT(TRIM(N5),1)&lt;&gt;"I")),1,IF(OR(AND(CE5=0,N5="N"),AND(CE5=0,N5="B"),AND(CE5=0,LEFT(TRIM(N5),1)="I")),1,0))),"")</f>
        <v/>
      </c>
      <c r="CT5" s="62" t="str">
        <f t="shared" si="20"/>
        <v/>
      </c>
      <c r="CU5" s="62" t="str">
        <f>+IF(LEN($K5)&gt;10,IF(ISERROR(VLOOKUP(P5,'CODIGO PAGO'!$B$1:$B$20,1,0)),1,IF(OR(AND(CG5=1,P5&lt;&gt;"N"),AND(CG5=3,P5&lt;&gt;"B"),AND(CG5=2,LEFT(TRIM(P5),1)&lt;&gt;"I")),1,IF(OR(AND(CG5=0,P5="N"),AND(CG5=0,P5="B"),AND(CG5=0,LEFT(TRIM(P5),1)="I")),1,0))),"")</f>
        <v/>
      </c>
      <c r="CV5" s="62" t="str">
        <f t="shared" si="21"/>
        <v/>
      </c>
      <c r="CW5" s="62" t="str">
        <f>+IF(LEN($K5)&gt;10,IF(ISERROR(VLOOKUP(R5,'CODIGO PAGO'!$B$1:$B$20,1,0)),1,IF(OR(AND(CI5=1,R5&lt;&gt;"N"),AND(CI5=3,R5&lt;&gt;"B"),AND(CI5=2,LEFT(TRIM(R5),1)&lt;&gt;"I")),1,IF(OR(AND(CI5=0,R5="N"),AND(CI5=0,R5="B"),AND(CI5=0,LEFT(TRIM(R5),1)="I")),1,0))),"")</f>
        <v/>
      </c>
      <c r="CX5" s="62" t="str">
        <f t="shared" si="22"/>
        <v/>
      </c>
      <c r="CY5" s="62" t="str">
        <f>+IF(LEN($K5)&gt;10,IF(ISERROR(VLOOKUP(T5,'CODIGO PAGO'!$B$1:$B$20,1,0)),1,IF(OR(AND(CK5=1,T5&lt;&gt;"N"),AND(CK5=3,T5&lt;&gt;"B"),AND(CK5=2,LEFT(TRIM(T5),1)&lt;&gt;"I")),1,IF(OR(AND(CK5=0,T5="N"),AND(CK5=0,T5="B"),AND(CK5=0,LEFT(TRIM(T5),1)="I")),1,0))),"")</f>
        <v/>
      </c>
      <c r="CZ5" s="62" t="str">
        <f t="shared" si="23"/>
        <v/>
      </c>
      <c r="DA5" s="62" t="str">
        <f>+IF(LEN($K5)&gt;10,IF(ISERROR(VLOOKUP(V5,'CODIGO PAGO'!$B$1:$B$20,1,0)),1,IF(OR(AND(CM5=1,V5&lt;&gt;"N"),AND(CM5=3,V5&lt;&gt;"B"),AND(CM5=2,LEFT(TRIM(V5),1)&lt;&gt;"I")),1,IF(OR(AND(CM5=0,V5="N"),AND(CM5=0,V5="B"),AND(CM5=0,LEFT(TRIM(V5),1)="I")),1,0))),"")</f>
        <v/>
      </c>
      <c r="DB5" s="62" t="str">
        <f t="shared" si="24"/>
        <v/>
      </c>
      <c r="DC5" s="62" t="str">
        <f>+IF(LEN($K5)&gt;10,IF(ISERROR(VLOOKUP(X5,'CODIGO PAGO'!$B$1:$B$20,1,0)),1,IF(OR(AND(CO5=1,X5&lt;&gt;"N"),AND(CO5=3,X5&lt;&gt;"B"),AND(CO5=2,LEFT(TRIM(X5),1)&lt;&gt;"I")),1,IF(OR(AND(CO5=0,X5="N"),AND(CO5=0,X5="B"),AND(CO5=0,LEFT(TRIM(X5),1)="I")),1,0))),"")</f>
        <v/>
      </c>
      <c r="DD5" s="62" t="str">
        <f t="shared" si="25"/>
        <v/>
      </c>
      <c r="DE5" s="62" t="str">
        <f t="shared" si="26"/>
        <v/>
      </c>
      <c r="DF5" s="63" t="str">
        <f t="shared" si="27"/>
        <v/>
      </c>
      <c r="DG5" s="170"/>
      <c r="DH5" s="63">
        <v>5</v>
      </c>
      <c r="DI5" s="62"/>
      <c r="DJ5" s="170" t="s">
        <v>89</v>
      </c>
    </row>
    <row r="6" spans="1:114" s="64" customFormat="1">
      <c r="A6" s="16" t="str">
        <f t="shared" si="0"/>
        <v/>
      </c>
      <c r="B6" s="12"/>
      <c r="C6" s="60"/>
      <c r="D6" s="1" t="str">
        <f>+IF(LEN($K6)&gt;5,BD!A6,"")</f>
        <v/>
      </c>
      <c r="E6" s="1" t="str">
        <f>+IF(LEN($K6)&gt;5,BD!B6,"")</f>
        <v/>
      </c>
      <c r="F6" s="134"/>
      <c r="G6" s="133"/>
      <c r="H6" s="135"/>
      <c r="I6" s="3" t="str">
        <f>+IF(LEN($K6)&gt;5,BD!D6,"")</f>
        <v/>
      </c>
      <c r="J6" s="4" t="str">
        <f>+IF(LEN($K6)&gt;5,BD!E6,"")</f>
        <v/>
      </c>
      <c r="K6" s="5" t="str">
        <f>+IF(LEN(BD!G6)&gt;5,BD!G6,"")</f>
        <v/>
      </c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53" t="str">
        <f t="shared" si="1"/>
        <v/>
      </c>
      <c r="AB6" s="154" t="str">
        <f>+IF(LEN($K6)&gt;5,SUM(L6,N6,P6,R6,T6,V6,X6)+COUNTIF(L6:X6,"PCG")+'CODIGO PAGO'!$C$23*COUNTIF(L6:X6,"PDF")+'CODIGO PAGO'!$C$24*COUNTIF('PRE MAAS'!L6:X6,"PNH")+'CODIGO PAGO'!$C$25*COUNTIF('PRE MAAS'!L6:X6,"PS")+COUNTIF(L6:X6,"VAC"),"")</f>
        <v/>
      </c>
      <c r="AC6" s="154" t="str">
        <f t="shared" si="2"/>
        <v/>
      </c>
      <c r="AD6" s="155" t="str">
        <f t="shared" si="3"/>
        <v/>
      </c>
      <c r="AE6" s="155" t="str">
        <f t="shared" si="4"/>
        <v/>
      </c>
      <c r="AF6" s="155" t="str">
        <f>+IF(LEN($K6)&gt;5,IF(AND(VLOOKUP($I6,BD!$D$1:$F$501,3,0)&gt;=L$1,VLOOKUP($I6,BD!$D$1:$F$501,3,0)&lt;=X$1),1,0),"")</f>
        <v/>
      </c>
      <c r="AG6" s="155" t="str">
        <f t="shared" si="5"/>
        <v/>
      </c>
      <c r="AH6" s="156" t="str">
        <f t="shared" si="6"/>
        <v/>
      </c>
      <c r="AI6" s="156" t="str">
        <f t="shared" si="7"/>
        <v/>
      </c>
      <c r="AJ6" s="156" t="str">
        <f t="shared" si="8"/>
        <v/>
      </c>
      <c r="AK6" s="6" t="str">
        <f>+IF(LEN($K6)&gt;5,BD!H6,"")</f>
        <v/>
      </c>
      <c r="AL6" s="17" t="str">
        <f t="shared" si="9"/>
        <v/>
      </c>
      <c r="AM6" s="13"/>
      <c r="AN6" s="18" t="str">
        <f t="shared" si="10"/>
        <v/>
      </c>
      <c r="AO6" s="19" t="str">
        <f t="shared" si="11"/>
        <v/>
      </c>
      <c r="AP6" s="19" t="str">
        <f t="shared" si="12"/>
        <v/>
      </c>
      <c r="AQ6" s="20" t="str">
        <f t="shared" si="13"/>
        <v/>
      </c>
      <c r="AR6" s="7" t="str">
        <f t="shared" ca="1" si="14"/>
        <v/>
      </c>
      <c r="AS6" s="157"/>
      <c r="AT6" s="19" t="str">
        <f>+IF(LEN($K6)&gt;5,TRUNC(AS6*AK6*'CODIGO PAGO'!$C$27,2),"")</f>
        <v/>
      </c>
      <c r="AU6" s="15"/>
      <c r="AV6" s="15"/>
      <c r="AW6" s="15"/>
      <c r="AX6" s="14"/>
      <c r="AY6" s="15"/>
      <c r="AZ6" s="20" t="str">
        <f>+IF(LEN(K6)&gt;5,SUMIF(AJUSTES!$A$1:$A$50,K6,AJUSTES!$J$1:$J$50),"")</f>
        <v/>
      </c>
      <c r="BA6" s="20"/>
      <c r="BB6" s="14"/>
      <c r="BC6" s="14"/>
      <c r="BD6" s="164"/>
      <c r="BE6" s="15"/>
      <c r="BF6" s="15"/>
      <c r="BG6" s="152" t="str">
        <f t="shared" si="15"/>
        <v/>
      </c>
      <c r="BH6" s="20" t="str">
        <f t="shared" si="16"/>
        <v/>
      </c>
      <c r="BI6" s="20" t="str">
        <f>IF(LEN($K6)&gt;5,IF('CODIGO PAGO'!$C$26=9,0.5*AK6,'CODIGO PAGO'!$C$26*COUNTIF(L6:X6,"PT")*(AK6*7)/(7-(COUNTIF(L6:X6,"D")+COUNTIF(L6:X6,"DL")))),"")</f>
        <v/>
      </c>
      <c r="BJ6" s="15"/>
      <c r="BK6" s="20" t="str">
        <f>+IF(LEN(K6)&gt;5,SUMIF(AJUSTES!$A$1:$A$50,K6,AJUSTES!$K$1:$K$50),"")</f>
        <v/>
      </c>
      <c r="BL6" s="15"/>
      <c r="BM6" s="15"/>
      <c r="BN6" s="4" t="str">
        <f>+CONCATENATE(IF(COUNTIFS(INCAPACIDADES!$A$1:$A$100,"ACTIVA",INCAPACIDADES!$C$1:$C$100,'PRE MAAS'!K6)&gt;0,VLOOKUP(K6,INCAPACIDADES!$C$1:$Y$100,23,0),""),IF(LEN($K6)&gt;5,IF(BD!F6="N/A","",CONCATENATE("B (",DAY(BD!F6),"-",MONTH(BD!F6),"-",YEAR(BD!F6),")")),""))</f>
        <v/>
      </c>
      <c r="BO6" s="150"/>
      <c r="BP6" s="15"/>
      <c r="BQ6" s="15"/>
      <c r="BR6" s="15"/>
      <c r="BS6" s="15"/>
      <c r="BT6" s="15"/>
      <c r="BU6" s="9" t="str">
        <f>+IF(LEN($K6)&gt;10,IF(LEN(BD!I6)=11,BD!I6,CONCATENATE("0",BD!I6)),"")</f>
        <v/>
      </c>
      <c r="BV6" s="161" t="str">
        <f>+IF(LEN($K6)&gt;10,BD!J6,"")</f>
        <v/>
      </c>
      <c r="BW6" s="162" t="str">
        <f t="shared" si="17"/>
        <v/>
      </c>
      <c r="BX6" s="162" t="str">
        <f>+IF(LEN($K6)&gt;10,UPPER(BD!K6),"")</f>
        <v/>
      </c>
      <c r="BY6" s="161" t="str">
        <f>+IF(LEN($K14)&gt;5,BD!L6,"")</f>
        <v/>
      </c>
      <c r="BZ6" s="161" t="str">
        <f>+IF(LEN($K6)&gt;10,BD!M6,"")</f>
        <v/>
      </c>
      <c r="CA6" s="162" t="str">
        <f>+IF(LEN($K6)&gt;10,BD!N6,"")</f>
        <v/>
      </c>
      <c r="CB6" s="163" t="str">
        <f t="shared" si="18"/>
        <v/>
      </c>
      <c r="CC6" s="62" t="str">
        <f>+IF(AND(LEN($K6)&gt;10),IF(AND($J6&gt;L$1,$J6&lt;=$Y$1),1,IF((COUNTIFS(INCAPACIDADES!$C$1:$C$51,$K6,INCAPACIDADES!K$1:K$51,L$1))&gt;0,2,IF(VLOOKUP($I6,BD!D:F,3,0)&gt;L$1,0,3))),"")</f>
        <v/>
      </c>
      <c r="CD6" s="62" t="str">
        <f>+IF(AND(LEN($K6)&gt;10),IF(AND($J6&gt;M$1,$J6&lt;=$Y$1),1,IF((COUNTIFS(INCAPACIDADES!$C$1:$C$51,$K6,INCAPACIDADES!L$1:L$51,M$1))&gt;0,2,IF(VLOOKUP($I6,BD!$D:$F,3,0)&gt;M$1,0,3))),"")</f>
        <v/>
      </c>
      <c r="CE6" s="62" t="str">
        <f>+IF(AND(LEN($K6)&gt;10),IF(AND($J6&gt;N$1,$J6&lt;=$Y$1),1,IF((COUNTIFS(INCAPACIDADES!$C$1:$C$51,$K6,INCAPACIDADES!M$1:M$51,N$1))&gt;0,2,IF(VLOOKUP($I6,BD!$D:$F,3,0)&gt;N$1,0,3))),"")</f>
        <v/>
      </c>
      <c r="CF6" s="62" t="str">
        <f>+IF(AND(LEN($K6)&gt;10),IF(AND($J6&gt;O$1,$J6&lt;=$Y$1),1,IF((COUNTIFS(INCAPACIDADES!$C$1:$C$51,$K6,INCAPACIDADES!N$1:N$51,O$1))&gt;0,2,IF(VLOOKUP($I6,BD!$D:$F,3,0)&gt;O$1,0,3))),"")</f>
        <v/>
      </c>
      <c r="CG6" s="62" t="str">
        <f>+IF(AND(LEN($K6)&gt;10),IF(AND($J6&gt;P$1,$J6&lt;=$Y$1),1,IF((COUNTIFS(INCAPACIDADES!$C$1:$C$51,$K6,INCAPACIDADES!O$1:O$51,P$1))&gt;0,2,IF(VLOOKUP($I6,BD!$D:$F,3,0)&gt;P$1,0,3))),"")</f>
        <v/>
      </c>
      <c r="CH6" s="62" t="str">
        <f>+IF(AND(LEN($K6)&gt;10),IF(AND($J6&gt;Q$1,$J6&lt;=$Y$1),1,IF((COUNTIFS(INCAPACIDADES!$C$1:$C$51,$K6,INCAPACIDADES!P$1:P$51,Q$1))&gt;0,2,IF(VLOOKUP($I6,BD!$D:$F,3,0)&gt;Q$1,0,3))),"")</f>
        <v/>
      </c>
      <c r="CI6" s="62" t="str">
        <f>+IF(AND(LEN($K6)&gt;10),IF(AND($J6&gt;R$1,$J6&lt;=$Y$1),1,IF((COUNTIFS(INCAPACIDADES!$C$1:$C$51,$K6,INCAPACIDADES!Q$1:Q$51,R$1))&gt;0,2,IF(VLOOKUP($I6,BD!$D:$F,3,0)&gt;R$1,0,3))),"")</f>
        <v/>
      </c>
      <c r="CJ6" s="62" t="str">
        <f>+IF(AND(LEN($K6)&gt;10),IF(AND($J6&gt;S$1,$J6&lt;=$Y$1),1,IF((COUNTIFS(INCAPACIDADES!$C$1:$C$51,$K6,INCAPACIDADES!R$1:R$51,S$1))&gt;0,2,IF(VLOOKUP($I6,BD!$D:$F,3,0)&gt;S$1,0,3))),"")</f>
        <v/>
      </c>
      <c r="CK6" s="62" t="str">
        <f>+IF(AND(LEN($K6)&gt;10),IF(AND($J6&gt;T$1,$J6&lt;=$Y$1),1,IF((COUNTIFS(INCAPACIDADES!$C$1:$C$51,$K6,INCAPACIDADES!S$1:S$51,T$1))&gt;0,2,IF(VLOOKUP($I6,BD!$D:$F,3,0)&gt;T$1,0,3))),"")</f>
        <v/>
      </c>
      <c r="CL6" s="62" t="str">
        <f>+IF(AND(LEN($K6)&gt;10),IF(AND($J6&gt;U$1,$J6&lt;=$Y$1),1,IF((COUNTIFS(INCAPACIDADES!$C$1:$C$51,$K6,INCAPACIDADES!T$1:T$51,U$1))&gt;0,2,IF(VLOOKUP($I6,BD!$D:$F,3,0)&gt;U$1,0,3))),"")</f>
        <v/>
      </c>
      <c r="CM6" s="62" t="str">
        <f>+IF(AND(LEN($K6)&gt;10),IF(AND($J6&gt;V$1,$J6&lt;=$Y$1),1,IF((COUNTIFS(INCAPACIDADES!$C$1:$C$51,$K6,INCAPACIDADES!U$1:U$51,V$1))&gt;0,2,IF(VLOOKUP($I6,BD!$D:$F,3,0)&gt;V$1,0,3))),"")</f>
        <v/>
      </c>
      <c r="CN6" s="62" t="str">
        <f>+IF(AND(LEN($K6)&gt;10),IF(AND($J6&gt;W$1,$J6&lt;=$Y$1),1,IF((COUNTIFS(INCAPACIDADES!$C$1:$C$51,$K6,INCAPACIDADES!V$1:V$51,W$1))&gt;0,2,IF(VLOOKUP($I6,BD!$D:$F,3,0)&gt;W$1,0,3))),"")</f>
        <v/>
      </c>
      <c r="CO6" s="62" t="str">
        <f>+IF(AND(LEN($K6)&gt;10),IF(AND($J6&gt;X$1,$J6&lt;=$Y$1),1,IF((COUNTIFS(INCAPACIDADES!$C$1:$C$51,$K6,INCAPACIDADES!W$1:W$51,X$1))&gt;0,2,IF(VLOOKUP($I6,BD!$D:$F,3,0)&gt;X$1,0,3))),"")</f>
        <v/>
      </c>
      <c r="CP6" s="62" t="str">
        <f>+IF(AND(LEN($K6)&gt;10),IF(AND($J6&gt;Y$1,$J6&lt;=$Y$1),1,IF((COUNTIFS(INCAPACIDADES!$C$1:$C$51,$K6,INCAPACIDADES!X$1:X$51,Y$1))&gt;0,2,IF(VLOOKUP($I6,BD!$D:$F,3,0)&gt;Y$1,0,3))),"")</f>
        <v/>
      </c>
      <c r="CQ6" s="62" t="str">
        <f>+IF(LEN($K6)&gt;10,IF(ISERROR(VLOOKUP(L6,'CODIGO PAGO'!$B$1:$B$20,1,0)),1,IF(OR(AND(CC6=1,L6&lt;&gt;"N"),AND(CC6=3,L6&lt;&gt;"B"),AND(CC6=2,LEFT(TRIM(L6),1)&lt;&gt;"I")),1,IF(OR(AND(CC6=0,L6="N"),AND(CC6=0,L6="B"),AND(CC6=0,LEFT(TRIM(L6),1)="I")),1,0))),"")</f>
        <v/>
      </c>
      <c r="CR6" s="62" t="str">
        <f t="shared" si="19"/>
        <v/>
      </c>
      <c r="CS6" s="62" t="str">
        <f>+IF(LEN($K6)&gt;10,IF(ISERROR(VLOOKUP(N6,'CODIGO PAGO'!$B$1:$B$20,1,0)),1,IF(OR(AND(CE6=1,N6&lt;&gt;"N"),AND(CE6=3,N6&lt;&gt;"B"),AND(CE6=2,LEFT(TRIM(N6),1)&lt;&gt;"I")),1,IF(OR(AND(CE6=0,N6="N"),AND(CE6=0,N6="B"),AND(CE6=0,LEFT(TRIM(N6),1)="I")),1,0))),"")</f>
        <v/>
      </c>
      <c r="CT6" s="62" t="str">
        <f t="shared" si="20"/>
        <v/>
      </c>
      <c r="CU6" s="62" t="str">
        <f>+IF(LEN($K6)&gt;10,IF(ISERROR(VLOOKUP(P6,'CODIGO PAGO'!$B$1:$B$20,1,0)),1,IF(OR(AND(CG6=1,P6&lt;&gt;"N"),AND(CG6=3,P6&lt;&gt;"B"),AND(CG6=2,LEFT(TRIM(P6),1)&lt;&gt;"I")),1,IF(OR(AND(CG6=0,P6="N"),AND(CG6=0,P6="B"),AND(CG6=0,LEFT(TRIM(P6),1)="I")),1,0))),"")</f>
        <v/>
      </c>
      <c r="CV6" s="62" t="str">
        <f t="shared" si="21"/>
        <v/>
      </c>
      <c r="CW6" s="62" t="str">
        <f>+IF(LEN($K6)&gt;10,IF(ISERROR(VLOOKUP(R6,'CODIGO PAGO'!$B$1:$B$20,1,0)),1,IF(OR(AND(CI6=1,R6&lt;&gt;"N"),AND(CI6=3,R6&lt;&gt;"B"),AND(CI6=2,LEFT(TRIM(R6),1)&lt;&gt;"I")),1,IF(OR(AND(CI6=0,R6="N"),AND(CI6=0,R6="B"),AND(CI6=0,LEFT(TRIM(R6),1)="I")),1,0))),"")</f>
        <v/>
      </c>
      <c r="CX6" s="62" t="str">
        <f t="shared" si="22"/>
        <v/>
      </c>
      <c r="CY6" s="62" t="str">
        <f>+IF(LEN($K6)&gt;10,IF(ISERROR(VLOOKUP(T6,'CODIGO PAGO'!$B$1:$B$20,1,0)),1,IF(OR(AND(CK6=1,T6&lt;&gt;"N"),AND(CK6=3,T6&lt;&gt;"B"),AND(CK6=2,LEFT(TRIM(T6),1)&lt;&gt;"I")),1,IF(OR(AND(CK6=0,T6="N"),AND(CK6=0,T6="B"),AND(CK6=0,LEFT(TRIM(T6),1)="I")),1,0))),"")</f>
        <v/>
      </c>
      <c r="CZ6" s="62" t="str">
        <f t="shared" si="23"/>
        <v/>
      </c>
      <c r="DA6" s="62" t="str">
        <f>+IF(LEN($K6)&gt;10,IF(ISERROR(VLOOKUP(V6,'CODIGO PAGO'!$B$1:$B$20,1,0)),1,IF(OR(AND(CM6=1,V6&lt;&gt;"N"),AND(CM6=3,V6&lt;&gt;"B"),AND(CM6=2,LEFT(TRIM(V6),1)&lt;&gt;"I")),1,IF(OR(AND(CM6=0,V6="N"),AND(CM6=0,V6="B"),AND(CM6=0,LEFT(TRIM(V6),1)="I")),1,0))),"")</f>
        <v/>
      </c>
      <c r="DB6" s="62" t="str">
        <f t="shared" si="24"/>
        <v/>
      </c>
      <c r="DC6" s="62" t="str">
        <f>+IF(LEN($K6)&gt;10,IF(ISERROR(VLOOKUP(X6,'CODIGO PAGO'!$B$1:$B$20,1,0)),1,IF(OR(AND(CO6=1,X6&lt;&gt;"N"),AND(CO6=3,X6&lt;&gt;"B"),AND(CO6=2,LEFT(TRIM(X6),1)&lt;&gt;"I")),1,IF(OR(AND(CO6=0,X6="N"),AND(CO6=0,X6="B"),AND(CO6=0,LEFT(TRIM(X6),1)="I")),1,0))),"")</f>
        <v/>
      </c>
      <c r="DD6" s="62" t="str">
        <f t="shared" si="25"/>
        <v/>
      </c>
      <c r="DE6" s="62" t="str">
        <f t="shared" si="26"/>
        <v/>
      </c>
      <c r="DF6" s="63" t="str">
        <f t="shared" si="27"/>
        <v/>
      </c>
      <c r="DG6" s="170"/>
      <c r="DH6" s="63">
        <v>6</v>
      </c>
      <c r="DI6" s="62"/>
      <c r="DJ6" s="170" t="s">
        <v>127</v>
      </c>
    </row>
    <row r="7" spans="1:114" s="64" customFormat="1">
      <c r="A7" s="16" t="str">
        <f t="shared" si="0"/>
        <v/>
      </c>
      <c r="B7" s="12"/>
      <c r="C7" s="60"/>
      <c r="D7" s="1" t="str">
        <f>+IF(LEN($K7)&gt;5,BD!A7,"")</f>
        <v/>
      </c>
      <c r="E7" s="1" t="str">
        <f>+IF(LEN($K7)&gt;5,BD!B7,"")</f>
        <v/>
      </c>
      <c r="F7" s="134"/>
      <c r="G7" s="133"/>
      <c r="H7" s="135"/>
      <c r="I7" s="3" t="str">
        <f>+IF(LEN($K7)&gt;5,BD!D7,"")</f>
        <v/>
      </c>
      <c r="J7" s="4" t="str">
        <f>+IF(LEN($K7)&gt;5,BD!E7,"")</f>
        <v/>
      </c>
      <c r="K7" s="5" t="str">
        <f>+IF(LEN(BD!G7)&gt;5,BD!G7,"")</f>
        <v/>
      </c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53" t="str">
        <f t="shared" si="1"/>
        <v/>
      </c>
      <c r="AB7" s="154" t="str">
        <f>+IF(LEN($K7)&gt;5,SUM(L7,N7,P7,R7,T7,V7,X7)+COUNTIF(L7:X7,"PCG")+'CODIGO PAGO'!$C$23*COUNTIF(L7:X7,"PDF")+'CODIGO PAGO'!$C$24*COUNTIF('PRE MAAS'!L7:X7,"PNH")+'CODIGO PAGO'!$C$25*COUNTIF('PRE MAAS'!L7:X7,"PS")+COUNTIF(L7:X7,"VAC"),"")</f>
        <v/>
      </c>
      <c r="AC7" s="154" t="str">
        <f t="shared" si="2"/>
        <v/>
      </c>
      <c r="AD7" s="155" t="str">
        <f t="shared" si="3"/>
        <v/>
      </c>
      <c r="AE7" s="155" t="str">
        <f t="shared" si="4"/>
        <v/>
      </c>
      <c r="AF7" s="155" t="str">
        <f>+IF(LEN($K7)&gt;5,IF(AND(VLOOKUP($I7,BD!$D$1:$F$501,3,0)&gt;=L$1,VLOOKUP($I7,BD!$D$1:$F$501,3,0)&lt;=X$1),1,0),"")</f>
        <v/>
      </c>
      <c r="AG7" s="155" t="str">
        <f t="shared" si="5"/>
        <v/>
      </c>
      <c r="AH7" s="156" t="str">
        <f t="shared" si="6"/>
        <v/>
      </c>
      <c r="AI7" s="156" t="str">
        <f t="shared" si="7"/>
        <v/>
      </c>
      <c r="AJ7" s="156" t="str">
        <f t="shared" si="8"/>
        <v/>
      </c>
      <c r="AK7" s="6" t="str">
        <f>+IF(LEN($K7)&gt;5,BD!H7,"")</f>
        <v/>
      </c>
      <c r="AL7" s="17" t="str">
        <f t="shared" si="9"/>
        <v/>
      </c>
      <c r="AM7" s="13"/>
      <c r="AN7" s="18" t="str">
        <f t="shared" si="10"/>
        <v/>
      </c>
      <c r="AO7" s="19" t="str">
        <f t="shared" si="11"/>
        <v/>
      </c>
      <c r="AP7" s="19" t="str">
        <f t="shared" si="12"/>
        <v/>
      </c>
      <c r="AQ7" s="20" t="str">
        <f t="shared" si="13"/>
        <v/>
      </c>
      <c r="AR7" s="7" t="str">
        <f t="shared" ca="1" si="14"/>
        <v/>
      </c>
      <c r="AS7" s="157"/>
      <c r="AT7" s="19" t="str">
        <f>+IF(LEN($K7)&gt;5,TRUNC(AS7*AK7*'CODIGO PAGO'!$C$27,2),"")</f>
        <v/>
      </c>
      <c r="AU7" s="15"/>
      <c r="AV7" s="15"/>
      <c r="AW7" s="15"/>
      <c r="AX7" s="14"/>
      <c r="AY7" s="15"/>
      <c r="AZ7" s="20" t="str">
        <f>+IF(LEN(K7)&gt;5,SUMIF(AJUSTES!$A$1:$A$50,K7,AJUSTES!$J$1:$J$50),"")</f>
        <v/>
      </c>
      <c r="BA7" s="20"/>
      <c r="BB7" s="14"/>
      <c r="BC7" s="14"/>
      <c r="BD7" s="164"/>
      <c r="BE7" s="15"/>
      <c r="BF7" s="15"/>
      <c r="BG7" s="152" t="str">
        <f t="shared" si="15"/>
        <v/>
      </c>
      <c r="BH7" s="20" t="str">
        <f t="shared" si="16"/>
        <v/>
      </c>
      <c r="BI7" s="20" t="str">
        <f>IF(LEN($K7)&gt;5,IF('CODIGO PAGO'!$C$26=9,0.5*AK7,'CODIGO PAGO'!$C$26*COUNTIF(L7:X7,"PT")*(AK7*7)/(7-(COUNTIF(L7:X7,"D")+COUNTIF(L7:X7,"DL")))),"")</f>
        <v/>
      </c>
      <c r="BJ7" s="15"/>
      <c r="BK7" s="20" t="str">
        <f>+IF(LEN(K7)&gt;5,SUMIF(AJUSTES!$A$1:$A$50,K7,AJUSTES!$K$1:$K$50),"")</f>
        <v/>
      </c>
      <c r="BL7" s="15"/>
      <c r="BM7" s="15"/>
      <c r="BN7" s="4" t="str">
        <f>+CONCATENATE(IF(COUNTIFS(INCAPACIDADES!$A$1:$A$100,"ACTIVA",INCAPACIDADES!$C$1:$C$100,'PRE MAAS'!K7)&gt;0,VLOOKUP(K7,INCAPACIDADES!$C$1:$Y$100,23,0),""),IF(LEN($K7)&gt;5,IF(BD!F7="N/A","",CONCATENATE("B (",DAY(BD!F7),"-",MONTH(BD!F7),"-",YEAR(BD!F7),")")),""))</f>
        <v/>
      </c>
      <c r="BO7" s="150"/>
      <c r="BP7" s="15"/>
      <c r="BQ7" s="15"/>
      <c r="BR7" s="15"/>
      <c r="BS7" s="15"/>
      <c r="BT7" s="15"/>
      <c r="BU7" s="9" t="str">
        <f>+IF(LEN($K7)&gt;10,IF(LEN(BD!I7)=11,BD!I7,CONCATENATE("0",BD!I7)),"")</f>
        <v/>
      </c>
      <c r="BV7" s="161" t="str">
        <f>+IF(LEN($K7)&gt;10,BD!J7,"")</f>
        <v/>
      </c>
      <c r="BW7" s="162" t="str">
        <f t="shared" si="17"/>
        <v/>
      </c>
      <c r="BX7" s="162" t="str">
        <f>+IF(LEN($K7)&gt;10,UPPER(BD!K7),"")</f>
        <v/>
      </c>
      <c r="BY7" s="161" t="str">
        <f>+IF(LEN($K15)&gt;5,BD!L7,"")</f>
        <v/>
      </c>
      <c r="BZ7" s="161" t="str">
        <f>+IF(LEN($K7)&gt;10,BD!M7,"")</f>
        <v/>
      </c>
      <c r="CA7" s="162" t="str">
        <f>+IF(LEN($K7)&gt;10,BD!N7,"")</f>
        <v/>
      </c>
      <c r="CB7" s="163" t="str">
        <f t="shared" si="18"/>
        <v/>
      </c>
      <c r="CC7" s="62" t="str">
        <f>+IF(AND(LEN($K7)&gt;10),IF(AND($J7&gt;L$1,$J7&lt;=$Y$1),1,IF((COUNTIFS(INCAPACIDADES!$C$1:$C$51,$K7,INCAPACIDADES!K$1:K$51,L$1))&gt;0,2,IF(VLOOKUP($I7,BD!D:F,3,0)&gt;L$1,0,3))),"")</f>
        <v/>
      </c>
      <c r="CD7" s="62" t="str">
        <f>+IF(AND(LEN($K7)&gt;10),IF(AND($J7&gt;M$1,$J7&lt;=$Y$1),1,IF((COUNTIFS(INCAPACIDADES!$C$1:$C$51,$K7,INCAPACIDADES!L$1:L$51,M$1))&gt;0,2,IF(VLOOKUP($I7,BD!$D:$F,3,0)&gt;M$1,0,3))),"")</f>
        <v/>
      </c>
      <c r="CE7" s="62" t="str">
        <f>+IF(AND(LEN($K7)&gt;10),IF(AND($J7&gt;N$1,$J7&lt;=$Y$1),1,IF((COUNTIFS(INCAPACIDADES!$C$1:$C$51,$K7,INCAPACIDADES!M$1:M$51,N$1))&gt;0,2,IF(VLOOKUP($I7,BD!$D:$F,3,0)&gt;N$1,0,3))),"")</f>
        <v/>
      </c>
      <c r="CF7" s="62" t="str">
        <f>+IF(AND(LEN($K7)&gt;10),IF(AND($J7&gt;O$1,$J7&lt;=$Y$1),1,IF((COUNTIFS(INCAPACIDADES!$C$1:$C$51,$K7,INCAPACIDADES!N$1:N$51,O$1))&gt;0,2,IF(VLOOKUP($I7,BD!$D:$F,3,0)&gt;O$1,0,3))),"")</f>
        <v/>
      </c>
      <c r="CG7" s="62" t="str">
        <f>+IF(AND(LEN($K7)&gt;10),IF(AND($J7&gt;P$1,$J7&lt;=$Y$1),1,IF((COUNTIFS(INCAPACIDADES!$C$1:$C$51,$K7,INCAPACIDADES!O$1:O$51,P$1))&gt;0,2,IF(VLOOKUP($I7,BD!$D:$F,3,0)&gt;P$1,0,3))),"")</f>
        <v/>
      </c>
      <c r="CH7" s="62" t="str">
        <f>+IF(AND(LEN($K7)&gt;10),IF(AND($J7&gt;Q$1,$J7&lt;=$Y$1),1,IF((COUNTIFS(INCAPACIDADES!$C$1:$C$51,$K7,INCAPACIDADES!P$1:P$51,Q$1))&gt;0,2,IF(VLOOKUP($I7,BD!$D:$F,3,0)&gt;Q$1,0,3))),"")</f>
        <v/>
      </c>
      <c r="CI7" s="62" t="str">
        <f>+IF(AND(LEN($K7)&gt;10),IF(AND($J7&gt;R$1,$J7&lt;=$Y$1),1,IF((COUNTIFS(INCAPACIDADES!$C$1:$C$51,$K7,INCAPACIDADES!Q$1:Q$51,R$1))&gt;0,2,IF(VLOOKUP($I7,BD!$D:$F,3,0)&gt;R$1,0,3))),"")</f>
        <v/>
      </c>
      <c r="CJ7" s="62" t="str">
        <f>+IF(AND(LEN($K7)&gt;10),IF(AND($J7&gt;S$1,$J7&lt;=$Y$1),1,IF((COUNTIFS(INCAPACIDADES!$C$1:$C$51,$K7,INCAPACIDADES!R$1:R$51,S$1))&gt;0,2,IF(VLOOKUP($I7,BD!$D:$F,3,0)&gt;S$1,0,3))),"")</f>
        <v/>
      </c>
      <c r="CK7" s="62" t="str">
        <f>+IF(AND(LEN($K7)&gt;10),IF(AND($J7&gt;T$1,$J7&lt;=$Y$1),1,IF((COUNTIFS(INCAPACIDADES!$C$1:$C$51,$K7,INCAPACIDADES!S$1:S$51,T$1))&gt;0,2,IF(VLOOKUP($I7,BD!$D:$F,3,0)&gt;T$1,0,3))),"")</f>
        <v/>
      </c>
      <c r="CL7" s="62" t="str">
        <f>+IF(AND(LEN($K7)&gt;10),IF(AND($J7&gt;U$1,$J7&lt;=$Y$1),1,IF((COUNTIFS(INCAPACIDADES!$C$1:$C$51,$K7,INCAPACIDADES!T$1:T$51,U$1))&gt;0,2,IF(VLOOKUP($I7,BD!$D:$F,3,0)&gt;U$1,0,3))),"")</f>
        <v/>
      </c>
      <c r="CM7" s="62" t="str">
        <f>+IF(AND(LEN($K7)&gt;10),IF(AND($J7&gt;V$1,$J7&lt;=$Y$1),1,IF((COUNTIFS(INCAPACIDADES!$C$1:$C$51,$K7,INCAPACIDADES!U$1:U$51,V$1))&gt;0,2,IF(VLOOKUP($I7,BD!$D:$F,3,0)&gt;V$1,0,3))),"")</f>
        <v/>
      </c>
      <c r="CN7" s="62" t="str">
        <f>+IF(AND(LEN($K7)&gt;10),IF(AND($J7&gt;W$1,$J7&lt;=$Y$1),1,IF((COUNTIFS(INCAPACIDADES!$C$1:$C$51,$K7,INCAPACIDADES!V$1:V$51,W$1))&gt;0,2,IF(VLOOKUP($I7,BD!$D:$F,3,0)&gt;W$1,0,3))),"")</f>
        <v/>
      </c>
      <c r="CO7" s="62" t="str">
        <f>+IF(AND(LEN($K7)&gt;10),IF(AND($J7&gt;X$1,$J7&lt;=$Y$1),1,IF((COUNTIFS(INCAPACIDADES!$C$1:$C$51,$K7,INCAPACIDADES!W$1:W$51,X$1))&gt;0,2,IF(VLOOKUP($I7,BD!$D:$F,3,0)&gt;X$1,0,3))),"")</f>
        <v/>
      </c>
      <c r="CP7" s="62" t="str">
        <f>+IF(AND(LEN($K7)&gt;10),IF(AND($J7&gt;Y$1,$J7&lt;=$Y$1),1,IF((COUNTIFS(INCAPACIDADES!$C$1:$C$51,$K7,INCAPACIDADES!X$1:X$51,Y$1))&gt;0,2,IF(VLOOKUP($I7,BD!$D:$F,3,0)&gt;Y$1,0,3))),"")</f>
        <v/>
      </c>
      <c r="CQ7" s="62" t="str">
        <f>+IF(LEN($K7)&gt;10,IF(ISERROR(VLOOKUP(L7,'CODIGO PAGO'!$B$1:$B$20,1,0)),1,IF(OR(AND(CC7=1,L7&lt;&gt;"N"),AND(CC7=3,L7&lt;&gt;"B"),AND(CC7=2,LEFT(TRIM(L7),1)&lt;&gt;"I")),1,IF(OR(AND(CC7=0,L7="N"),AND(CC7=0,L7="B"),AND(CC7=0,LEFT(TRIM(L7),1)="I")),1,0))),"")</f>
        <v/>
      </c>
      <c r="CR7" s="62" t="str">
        <f t="shared" si="19"/>
        <v/>
      </c>
      <c r="CS7" s="62" t="str">
        <f>+IF(LEN($K7)&gt;10,IF(ISERROR(VLOOKUP(N7,'CODIGO PAGO'!$B$1:$B$20,1,0)),1,IF(OR(AND(CE7=1,N7&lt;&gt;"N"),AND(CE7=3,N7&lt;&gt;"B"),AND(CE7=2,LEFT(TRIM(N7),1)&lt;&gt;"I")),1,IF(OR(AND(CE7=0,N7="N"),AND(CE7=0,N7="B"),AND(CE7=0,LEFT(TRIM(N7),1)="I")),1,0))),"")</f>
        <v/>
      </c>
      <c r="CT7" s="62" t="str">
        <f t="shared" si="20"/>
        <v/>
      </c>
      <c r="CU7" s="62" t="str">
        <f>+IF(LEN($K7)&gt;10,IF(ISERROR(VLOOKUP(P7,'CODIGO PAGO'!$B$1:$B$20,1,0)),1,IF(OR(AND(CG7=1,P7&lt;&gt;"N"),AND(CG7=3,P7&lt;&gt;"B"),AND(CG7=2,LEFT(TRIM(P7),1)&lt;&gt;"I")),1,IF(OR(AND(CG7=0,P7="N"),AND(CG7=0,P7="B"),AND(CG7=0,LEFT(TRIM(P7),1)="I")),1,0))),"")</f>
        <v/>
      </c>
      <c r="CV7" s="62" t="str">
        <f t="shared" si="21"/>
        <v/>
      </c>
      <c r="CW7" s="62" t="str">
        <f>+IF(LEN($K7)&gt;10,IF(ISERROR(VLOOKUP(R7,'CODIGO PAGO'!$B$1:$B$20,1,0)),1,IF(OR(AND(CI7=1,R7&lt;&gt;"N"),AND(CI7=3,R7&lt;&gt;"B"),AND(CI7=2,LEFT(TRIM(R7),1)&lt;&gt;"I")),1,IF(OR(AND(CI7=0,R7="N"),AND(CI7=0,R7="B"),AND(CI7=0,LEFT(TRIM(R7),1)="I")),1,0))),"")</f>
        <v/>
      </c>
      <c r="CX7" s="62" t="str">
        <f t="shared" si="22"/>
        <v/>
      </c>
      <c r="CY7" s="62" t="str">
        <f>+IF(LEN($K7)&gt;10,IF(ISERROR(VLOOKUP(T7,'CODIGO PAGO'!$B$1:$B$20,1,0)),1,IF(OR(AND(CK7=1,T7&lt;&gt;"N"),AND(CK7=3,T7&lt;&gt;"B"),AND(CK7=2,LEFT(TRIM(T7),1)&lt;&gt;"I")),1,IF(OR(AND(CK7=0,T7="N"),AND(CK7=0,T7="B"),AND(CK7=0,LEFT(TRIM(T7),1)="I")),1,0))),"")</f>
        <v/>
      </c>
      <c r="CZ7" s="62" t="str">
        <f t="shared" si="23"/>
        <v/>
      </c>
      <c r="DA7" s="62" t="str">
        <f>+IF(LEN($K7)&gt;10,IF(ISERROR(VLOOKUP(V7,'CODIGO PAGO'!$B$1:$B$20,1,0)),1,IF(OR(AND(CM7=1,V7&lt;&gt;"N"),AND(CM7=3,V7&lt;&gt;"B"),AND(CM7=2,LEFT(TRIM(V7),1)&lt;&gt;"I")),1,IF(OR(AND(CM7=0,V7="N"),AND(CM7=0,V7="B"),AND(CM7=0,LEFT(TRIM(V7),1)="I")),1,0))),"")</f>
        <v/>
      </c>
      <c r="DB7" s="62" t="str">
        <f t="shared" si="24"/>
        <v/>
      </c>
      <c r="DC7" s="62" t="str">
        <f>+IF(LEN($K7)&gt;10,IF(ISERROR(VLOOKUP(X7,'CODIGO PAGO'!$B$1:$B$20,1,0)),1,IF(OR(AND(CO7=1,X7&lt;&gt;"N"),AND(CO7=3,X7&lt;&gt;"B"),AND(CO7=2,LEFT(TRIM(X7),1)&lt;&gt;"I")),1,IF(OR(AND(CO7=0,X7="N"),AND(CO7=0,X7="B"),AND(CO7=0,LEFT(TRIM(X7),1)="I")),1,0))),"")</f>
        <v/>
      </c>
      <c r="DD7" s="62" t="str">
        <f t="shared" si="25"/>
        <v/>
      </c>
      <c r="DE7" s="62" t="str">
        <f t="shared" si="26"/>
        <v/>
      </c>
      <c r="DF7" s="63" t="str">
        <f t="shared" si="27"/>
        <v/>
      </c>
      <c r="DG7" s="170"/>
      <c r="DH7" s="63">
        <v>7</v>
      </c>
      <c r="DI7" s="62"/>
      <c r="DJ7" s="170" t="s">
        <v>71</v>
      </c>
    </row>
    <row r="8" spans="1:114" s="64" customFormat="1">
      <c r="A8" s="16" t="str">
        <f t="shared" si="0"/>
        <v/>
      </c>
      <c r="B8" s="12"/>
      <c r="C8" s="60"/>
      <c r="D8" s="1" t="str">
        <f>+IF(LEN($K8)&gt;5,BD!A8,"")</f>
        <v/>
      </c>
      <c r="E8" s="1" t="str">
        <f>+IF(LEN($K8)&gt;5,BD!B8,"")</f>
        <v/>
      </c>
      <c r="F8" s="134"/>
      <c r="G8" s="133"/>
      <c r="H8" s="135"/>
      <c r="I8" s="3" t="str">
        <f>+IF(LEN($K8)&gt;5,BD!D8,"")</f>
        <v/>
      </c>
      <c r="J8" s="4" t="str">
        <f>+IF(LEN($K8)&gt;5,BD!E8,"")</f>
        <v/>
      </c>
      <c r="K8" s="5" t="str">
        <f>+IF(LEN(BD!G8)&gt;5,BD!G8,"")</f>
        <v/>
      </c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53" t="str">
        <f t="shared" si="1"/>
        <v/>
      </c>
      <c r="AB8" s="154" t="str">
        <f>+IF(LEN($K8)&gt;5,SUM(L8,N8,P8,R8,T8,V8,X8)+COUNTIF(L8:X8,"PCG")+'CODIGO PAGO'!$C$23*COUNTIF(L8:X8,"PDF")+'CODIGO PAGO'!$C$24*COUNTIF('PRE MAAS'!L8:X8,"PNH")+'CODIGO PAGO'!$C$25*COUNTIF('PRE MAAS'!L8:X8,"PS")+COUNTIF(L8:X8,"VAC"),"")</f>
        <v/>
      </c>
      <c r="AC8" s="154" t="str">
        <f t="shared" si="2"/>
        <v/>
      </c>
      <c r="AD8" s="155" t="str">
        <f t="shared" si="3"/>
        <v/>
      </c>
      <c r="AE8" s="155" t="str">
        <f t="shared" si="4"/>
        <v/>
      </c>
      <c r="AF8" s="155" t="str">
        <f>+IF(LEN($K8)&gt;5,IF(AND(VLOOKUP($I8,BD!$D$1:$F$501,3,0)&gt;=L$1,VLOOKUP($I8,BD!$D$1:$F$501,3,0)&lt;=X$1),1,0),"")</f>
        <v/>
      </c>
      <c r="AG8" s="155" t="str">
        <f t="shared" si="5"/>
        <v/>
      </c>
      <c r="AH8" s="156" t="str">
        <f t="shared" si="6"/>
        <v/>
      </c>
      <c r="AI8" s="156" t="str">
        <f t="shared" si="7"/>
        <v/>
      </c>
      <c r="AJ8" s="156" t="str">
        <f t="shared" si="8"/>
        <v/>
      </c>
      <c r="AK8" s="6" t="str">
        <f>+IF(LEN($K8)&gt;5,BD!H8,"")</f>
        <v/>
      </c>
      <c r="AL8" s="17" t="str">
        <f t="shared" si="9"/>
        <v/>
      </c>
      <c r="AM8" s="13"/>
      <c r="AN8" s="18" t="str">
        <f t="shared" si="10"/>
        <v/>
      </c>
      <c r="AO8" s="19" t="str">
        <f t="shared" si="11"/>
        <v/>
      </c>
      <c r="AP8" s="19" t="str">
        <f t="shared" si="12"/>
        <v/>
      </c>
      <c r="AQ8" s="20" t="str">
        <f t="shared" si="13"/>
        <v/>
      </c>
      <c r="AR8" s="7" t="str">
        <f t="shared" ca="1" si="14"/>
        <v/>
      </c>
      <c r="AS8" s="157"/>
      <c r="AT8" s="19" t="str">
        <f>+IF(LEN($K8)&gt;5,TRUNC(AS8*AK8*'CODIGO PAGO'!$C$27,2),"")</f>
        <v/>
      </c>
      <c r="AU8" s="15"/>
      <c r="AV8" s="15"/>
      <c r="AW8" s="15"/>
      <c r="AX8" s="14"/>
      <c r="AY8" s="15"/>
      <c r="AZ8" s="20" t="str">
        <f>+IF(LEN(K8)&gt;5,SUMIF(AJUSTES!$A$1:$A$50,K8,AJUSTES!$J$1:$J$50),"")</f>
        <v/>
      </c>
      <c r="BA8" s="20"/>
      <c r="BB8" s="14"/>
      <c r="BC8" s="14"/>
      <c r="BD8" s="164"/>
      <c r="BE8" s="15"/>
      <c r="BF8" s="15"/>
      <c r="BG8" s="152" t="str">
        <f t="shared" si="15"/>
        <v/>
      </c>
      <c r="BH8" s="20" t="str">
        <f t="shared" si="16"/>
        <v/>
      </c>
      <c r="BI8" s="20" t="str">
        <f>IF(LEN($K8)&gt;5,IF('CODIGO PAGO'!$C$26=9,0.5*AK8,'CODIGO PAGO'!$C$26*COUNTIF(L8:X8,"PT")*(AK8*7)/(7-(COUNTIF(L8:X8,"D")+COUNTIF(L8:X8,"DL")))),"")</f>
        <v/>
      </c>
      <c r="BJ8" s="15"/>
      <c r="BK8" s="20" t="str">
        <f>+IF(LEN(K8)&gt;5,SUMIF(AJUSTES!$A$1:$A$50,K8,AJUSTES!$K$1:$K$50),"")</f>
        <v/>
      </c>
      <c r="BL8" s="15"/>
      <c r="BM8" s="15"/>
      <c r="BN8" s="4" t="str">
        <f>+CONCATENATE(IF(COUNTIFS(INCAPACIDADES!$A$1:$A$100,"ACTIVA",INCAPACIDADES!$C$1:$C$100,'PRE MAAS'!K8)&gt;0,VLOOKUP(K8,INCAPACIDADES!$C$1:$Y$100,23,0),""),IF(LEN($K8)&gt;5,IF(BD!F8="N/A","",CONCATENATE("B (",DAY(BD!F8),"-",MONTH(BD!F8),"-",YEAR(BD!F8),")")),""))</f>
        <v/>
      </c>
      <c r="BO8" s="150"/>
      <c r="BP8" s="15"/>
      <c r="BQ8" s="15"/>
      <c r="BR8" s="15"/>
      <c r="BS8" s="15"/>
      <c r="BT8" s="15"/>
      <c r="BU8" s="9" t="str">
        <f>+IF(LEN($K8)&gt;10,IF(LEN(BD!I8)=11,BD!I8,CONCATENATE("0",BD!I8)),"")</f>
        <v/>
      </c>
      <c r="BV8" s="161" t="str">
        <f>+IF(LEN($K8)&gt;10,BD!J8,"")</f>
        <v/>
      </c>
      <c r="BW8" s="162" t="str">
        <f t="shared" si="17"/>
        <v/>
      </c>
      <c r="BX8" s="162" t="str">
        <f>+IF(LEN($K8)&gt;10,UPPER(BD!K8),"")</f>
        <v/>
      </c>
      <c r="BY8" s="161" t="str">
        <f>+IF(LEN($K16)&gt;5,BD!L8,"")</f>
        <v/>
      </c>
      <c r="BZ8" s="161" t="str">
        <f>+IF(LEN($K8)&gt;10,BD!M8,"")</f>
        <v/>
      </c>
      <c r="CA8" s="162" t="str">
        <f>+IF(LEN($K8)&gt;10,BD!N8,"")</f>
        <v/>
      </c>
      <c r="CB8" s="163" t="str">
        <f t="shared" si="18"/>
        <v/>
      </c>
      <c r="CC8" s="62" t="str">
        <f>+IF(AND(LEN($K8)&gt;10),IF(AND($J8&gt;L$1,$J8&lt;=$Y$1),1,IF((COUNTIFS(INCAPACIDADES!$C$1:$C$51,$K8,INCAPACIDADES!K$1:K$51,L$1))&gt;0,2,IF(VLOOKUP($I8,BD!D:F,3,0)&gt;L$1,0,3))),"")</f>
        <v/>
      </c>
      <c r="CD8" s="62" t="str">
        <f>+IF(AND(LEN($K8)&gt;10),IF(AND($J8&gt;M$1,$J8&lt;=$Y$1),1,IF((COUNTIFS(INCAPACIDADES!$C$1:$C$51,$K8,INCAPACIDADES!L$1:L$51,M$1))&gt;0,2,IF(VLOOKUP($I8,BD!$D:$F,3,0)&gt;M$1,0,3))),"")</f>
        <v/>
      </c>
      <c r="CE8" s="62" t="str">
        <f>+IF(AND(LEN($K8)&gt;10),IF(AND($J8&gt;N$1,$J8&lt;=$Y$1),1,IF((COUNTIFS(INCAPACIDADES!$C$1:$C$51,$K8,INCAPACIDADES!M$1:M$51,N$1))&gt;0,2,IF(VLOOKUP($I8,BD!$D:$F,3,0)&gt;N$1,0,3))),"")</f>
        <v/>
      </c>
      <c r="CF8" s="62" t="str">
        <f>+IF(AND(LEN($K8)&gt;10),IF(AND($J8&gt;O$1,$J8&lt;=$Y$1),1,IF((COUNTIFS(INCAPACIDADES!$C$1:$C$51,$K8,INCAPACIDADES!N$1:N$51,O$1))&gt;0,2,IF(VLOOKUP($I8,BD!$D:$F,3,0)&gt;O$1,0,3))),"")</f>
        <v/>
      </c>
      <c r="CG8" s="62" t="str">
        <f>+IF(AND(LEN($K8)&gt;10),IF(AND($J8&gt;P$1,$J8&lt;=$Y$1),1,IF((COUNTIFS(INCAPACIDADES!$C$1:$C$51,$K8,INCAPACIDADES!O$1:O$51,P$1))&gt;0,2,IF(VLOOKUP($I8,BD!$D:$F,3,0)&gt;P$1,0,3))),"")</f>
        <v/>
      </c>
      <c r="CH8" s="62" t="str">
        <f>+IF(AND(LEN($K8)&gt;10),IF(AND($J8&gt;Q$1,$J8&lt;=$Y$1),1,IF((COUNTIFS(INCAPACIDADES!$C$1:$C$51,$K8,INCAPACIDADES!P$1:P$51,Q$1))&gt;0,2,IF(VLOOKUP($I8,BD!$D:$F,3,0)&gt;Q$1,0,3))),"")</f>
        <v/>
      </c>
      <c r="CI8" s="62" t="str">
        <f>+IF(AND(LEN($K8)&gt;10),IF(AND($J8&gt;R$1,$J8&lt;=$Y$1),1,IF((COUNTIFS(INCAPACIDADES!$C$1:$C$51,$K8,INCAPACIDADES!Q$1:Q$51,R$1))&gt;0,2,IF(VLOOKUP($I8,BD!$D:$F,3,0)&gt;R$1,0,3))),"")</f>
        <v/>
      </c>
      <c r="CJ8" s="62" t="str">
        <f>+IF(AND(LEN($K8)&gt;10),IF(AND($J8&gt;S$1,$J8&lt;=$Y$1),1,IF((COUNTIFS(INCAPACIDADES!$C$1:$C$51,$K8,INCAPACIDADES!R$1:R$51,S$1))&gt;0,2,IF(VLOOKUP($I8,BD!$D:$F,3,0)&gt;S$1,0,3))),"")</f>
        <v/>
      </c>
      <c r="CK8" s="62" t="str">
        <f>+IF(AND(LEN($K8)&gt;10),IF(AND($J8&gt;T$1,$J8&lt;=$Y$1),1,IF((COUNTIFS(INCAPACIDADES!$C$1:$C$51,$K8,INCAPACIDADES!S$1:S$51,T$1))&gt;0,2,IF(VLOOKUP($I8,BD!$D:$F,3,0)&gt;T$1,0,3))),"")</f>
        <v/>
      </c>
      <c r="CL8" s="62" t="str">
        <f>+IF(AND(LEN($K8)&gt;10),IF(AND($J8&gt;U$1,$J8&lt;=$Y$1),1,IF((COUNTIFS(INCAPACIDADES!$C$1:$C$51,$K8,INCAPACIDADES!T$1:T$51,U$1))&gt;0,2,IF(VLOOKUP($I8,BD!$D:$F,3,0)&gt;U$1,0,3))),"")</f>
        <v/>
      </c>
      <c r="CM8" s="62" t="str">
        <f>+IF(AND(LEN($K8)&gt;10),IF(AND($J8&gt;V$1,$J8&lt;=$Y$1),1,IF((COUNTIFS(INCAPACIDADES!$C$1:$C$51,$K8,INCAPACIDADES!U$1:U$51,V$1))&gt;0,2,IF(VLOOKUP($I8,BD!$D:$F,3,0)&gt;V$1,0,3))),"")</f>
        <v/>
      </c>
      <c r="CN8" s="62" t="str">
        <f>+IF(AND(LEN($K8)&gt;10),IF(AND($J8&gt;W$1,$J8&lt;=$Y$1),1,IF((COUNTIFS(INCAPACIDADES!$C$1:$C$51,$K8,INCAPACIDADES!V$1:V$51,W$1))&gt;0,2,IF(VLOOKUP($I8,BD!$D:$F,3,0)&gt;W$1,0,3))),"")</f>
        <v/>
      </c>
      <c r="CO8" s="62" t="str">
        <f>+IF(AND(LEN($K8)&gt;10),IF(AND($J8&gt;X$1,$J8&lt;=$Y$1),1,IF((COUNTIFS(INCAPACIDADES!$C$1:$C$51,$K8,INCAPACIDADES!W$1:W$51,X$1))&gt;0,2,IF(VLOOKUP($I8,BD!$D:$F,3,0)&gt;X$1,0,3))),"")</f>
        <v/>
      </c>
      <c r="CP8" s="62" t="str">
        <f>+IF(AND(LEN($K8)&gt;10),IF(AND($J8&gt;Y$1,$J8&lt;=$Y$1),1,IF((COUNTIFS(INCAPACIDADES!$C$1:$C$51,$K8,INCAPACIDADES!X$1:X$51,Y$1))&gt;0,2,IF(VLOOKUP($I8,BD!$D:$F,3,0)&gt;Y$1,0,3))),"")</f>
        <v/>
      </c>
      <c r="CQ8" s="62" t="str">
        <f>+IF(LEN($K8)&gt;10,IF(ISERROR(VLOOKUP(L8,'CODIGO PAGO'!$B$1:$B$20,1,0)),1,IF(OR(AND(CC8=1,L8&lt;&gt;"N"),AND(CC8=3,L8&lt;&gt;"B"),AND(CC8=2,LEFT(TRIM(L8),1)&lt;&gt;"I")),1,IF(OR(AND(CC8=0,L8="N"),AND(CC8=0,L8="B"),AND(CC8=0,LEFT(TRIM(L8),1)="I")),1,0))),"")</f>
        <v/>
      </c>
      <c r="CR8" s="62" t="str">
        <f t="shared" si="19"/>
        <v/>
      </c>
      <c r="CS8" s="62" t="str">
        <f>+IF(LEN($K8)&gt;10,IF(ISERROR(VLOOKUP(N8,'CODIGO PAGO'!$B$1:$B$20,1,0)),1,IF(OR(AND(CE8=1,N8&lt;&gt;"N"),AND(CE8=3,N8&lt;&gt;"B"),AND(CE8=2,LEFT(TRIM(N8),1)&lt;&gt;"I")),1,IF(OR(AND(CE8=0,N8="N"),AND(CE8=0,N8="B"),AND(CE8=0,LEFT(TRIM(N8),1)="I")),1,0))),"")</f>
        <v/>
      </c>
      <c r="CT8" s="62" t="str">
        <f t="shared" si="20"/>
        <v/>
      </c>
      <c r="CU8" s="62" t="str">
        <f>+IF(LEN($K8)&gt;10,IF(ISERROR(VLOOKUP(P8,'CODIGO PAGO'!$B$1:$B$20,1,0)),1,IF(OR(AND(CG8=1,P8&lt;&gt;"N"),AND(CG8=3,P8&lt;&gt;"B"),AND(CG8=2,LEFT(TRIM(P8),1)&lt;&gt;"I")),1,IF(OR(AND(CG8=0,P8="N"),AND(CG8=0,P8="B"),AND(CG8=0,LEFT(TRIM(P8),1)="I")),1,0))),"")</f>
        <v/>
      </c>
      <c r="CV8" s="62" t="str">
        <f t="shared" si="21"/>
        <v/>
      </c>
      <c r="CW8" s="62" t="str">
        <f>+IF(LEN($K8)&gt;10,IF(ISERROR(VLOOKUP(R8,'CODIGO PAGO'!$B$1:$B$20,1,0)),1,IF(OR(AND(CI8=1,R8&lt;&gt;"N"),AND(CI8=3,R8&lt;&gt;"B"),AND(CI8=2,LEFT(TRIM(R8),1)&lt;&gt;"I")),1,IF(OR(AND(CI8=0,R8="N"),AND(CI8=0,R8="B"),AND(CI8=0,LEFT(TRIM(R8),1)="I")),1,0))),"")</f>
        <v/>
      </c>
      <c r="CX8" s="62" t="str">
        <f t="shared" si="22"/>
        <v/>
      </c>
      <c r="CY8" s="62" t="str">
        <f>+IF(LEN($K8)&gt;10,IF(ISERROR(VLOOKUP(T8,'CODIGO PAGO'!$B$1:$B$20,1,0)),1,IF(OR(AND(CK8=1,T8&lt;&gt;"N"),AND(CK8=3,T8&lt;&gt;"B"),AND(CK8=2,LEFT(TRIM(T8),1)&lt;&gt;"I")),1,IF(OR(AND(CK8=0,T8="N"),AND(CK8=0,T8="B"),AND(CK8=0,LEFT(TRIM(T8),1)="I")),1,0))),"")</f>
        <v/>
      </c>
      <c r="CZ8" s="62" t="str">
        <f t="shared" si="23"/>
        <v/>
      </c>
      <c r="DA8" s="62" t="str">
        <f>+IF(LEN($K8)&gt;10,IF(ISERROR(VLOOKUP(V8,'CODIGO PAGO'!$B$1:$B$20,1,0)),1,IF(OR(AND(CM8=1,V8&lt;&gt;"N"),AND(CM8=3,V8&lt;&gt;"B"),AND(CM8=2,LEFT(TRIM(V8),1)&lt;&gt;"I")),1,IF(OR(AND(CM8=0,V8="N"),AND(CM8=0,V8="B"),AND(CM8=0,LEFT(TRIM(V8),1)="I")),1,0))),"")</f>
        <v/>
      </c>
      <c r="DB8" s="62" t="str">
        <f t="shared" si="24"/>
        <v/>
      </c>
      <c r="DC8" s="62" t="str">
        <f>+IF(LEN($K8)&gt;10,IF(ISERROR(VLOOKUP(X8,'CODIGO PAGO'!$B$1:$B$20,1,0)),1,IF(OR(AND(CO8=1,X8&lt;&gt;"N"),AND(CO8=3,X8&lt;&gt;"B"),AND(CO8=2,LEFT(TRIM(X8),1)&lt;&gt;"I")),1,IF(OR(AND(CO8=0,X8="N"),AND(CO8=0,X8="B"),AND(CO8=0,LEFT(TRIM(X8),1)="I")),1,0))),"")</f>
        <v/>
      </c>
      <c r="DD8" s="62" t="str">
        <f t="shared" si="25"/>
        <v/>
      </c>
      <c r="DE8" s="62" t="str">
        <f t="shared" si="26"/>
        <v/>
      </c>
      <c r="DF8" s="63" t="str">
        <f t="shared" si="27"/>
        <v/>
      </c>
      <c r="DG8" s="170"/>
      <c r="DH8" s="63">
        <v>8</v>
      </c>
      <c r="DI8" s="62"/>
      <c r="DJ8" s="170" t="s">
        <v>128</v>
      </c>
    </row>
    <row r="9" spans="1:114" s="64" customFormat="1">
      <c r="A9" s="16" t="str">
        <f t="shared" si="0"/>
        <v/>
      </c>
      <c r="B9" s="12"/>
      <c r="C9" s="60"/>
      <c r="D9" s="1" t="str">
        <f>+IF(LEN($K9)&gt;5,BD!A9,"")</f>
        <v/>
      </c>
      <c r="E9" s="1" t="str">
        <f>+IF(LEN($K9)&gt;5,BD!B9,"")</f>
        <v/>
      </c>
      <c r="F9" s="134"/>
      <c r="G9" s="133"/>
      <c r="H9" s="135"/>
      <c r="I9" s="3" t="str">
        <f>+IF(LEN($K9)&gt;5,BD!D9,"")</f>
        <v/>
      </c>
      <c r="J9" s="4" t="str">
        <f>+IF(LEN($K9)&gt;5,BD!E9,"")</f>
        <v/>
      </c>
      <c r="K9" s="5" t="str">
        <f>+IF(LEN(BD!G9)&gt;5,BD!G9,"")</f>
        <v/>
      </c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53" t="str">
        <f t="shared" si="1"/>
        <v/>
      </c>
      <c r="AB9" s="154" t="str">
        <f>+IF(LEN($K9)&gt;5,SUM(L9,N9,P9,R9,T9,V9,X9)+COUNTIF(L9:X9,"PCG")+'CODIGO PAGO'!$C$23*COUNTIF(L9:X9,"PDF")+'CODIGO PAGO'!$C$24*COUNTIF('PRE MAAS'!L9:X9,"PNH")+'CODIGO PAGO'!$C$25*COUNTIF('PRE MAAS'!L9:X9,"PS")+COUNTIF(L9:X9,"VAC"),"")</f>
        <v/>
      </c>
      <c r="AC9" s="154" t="str">
        <f t="shared" si="2"/>
        <v/>
      </c>
      <c r="AD9" s="155" t="str">
        <f t="shared" si="3"/>
        <v/>
      </c>
      <c r="AE9" s="155" t="str">
        <f t="shared" si="4"/>
        <v/>
      </c>
      <c r="AF9" s="155" t="str">
        <f>+IF(LEN($K9)&gt;5,IF(AND(VLOOKUP($I9,BD!$D$1:$F$501,3,0)&gt;=L$1,VLOOKUP($I9,BD!$D$1:$F$501,3,0)&lt;=X$1),1,0),"")</f>
        <v/>
      </c>
      <c r="AG9" s="155" t="str">
        <f t="shared" si="5"/>
        <v/>
      </c>
      <c r="AH9" s="156" t="str">
        <f t="shared" si="6"/>
        <v/>
      </c>
      <c r="AI9" s="156" t="str">
        <f t="shared" si="7"/>
        <v/>
      </c>
      <c r="AJ9" s="156" t="str">
        <f t="shared" si="8"/>
        <v/>
      </c>
      <c r="AK9" s="6" t="str">
        <f>+IF(LEN($K9)&gt;5,BD!H9,"")</f>
        <v/>
      </c>
      <c r="AL9" s="17" t="str">
        <f t="shared" si="9"/>
        <v/>
      </c>
      <c r="AM9" s="13"/>
      <c r="AN9" s="18" t="str">
        <f t="shared" si="10"/>
        <v/>
      </c>
      <c r="AO9" s="19" t="str">
        <f t="shared" si="11"/>
        <v/>
      </c>
      <c r="AP9" s="19" t="str">
        <f t="shared" si="12"/>
        <v/>
      </c>
      <c r="AQ9" s="20" t="str">
        <f t="shared" si="13"/>
        <v/>
      </c>
      <c r="AR9" s="7" t="str">
        <f t="shared" ca="1" si="14"/>
        <v/>
      </c>
      <c r="AS9" s="157"/>
      <c r="AT9" s="19" t="str">
        <f>+IF(LEN($K9)&gt;5,TRUNC(AS9*AK9*'CODIGO PAGO'!$C$27,2),"")</f>
        <v/>
      </c>
      <c r="AU9" s="15"/>
      <c r="AV9" s="15"/>
      <c r="AW9" s="15"/>
      <c r="AX9" s="14"/>
      <c r="AY9" s="15"/>
      <c r="AZ9" s="20" t="str">
        <f>+IF(LEN(K9)&gt;5,SUMIF(AJUSTES!$A$1:$A$50,K9,AJUSTES!$J$1:$J$50),"")</f>
        <v/>
      </c>
      <c r="BA9" s="20"/>
      <c r="BB9" s="14"/>
      <c r="BC9" s="14"/>
      <c r="BD9" s="164"/>
      <c r="BE9" s="15"/>
      <c r="BF9" s="15"/>
      <c r="BG9" s="152" t="str">
        <f t="shared" si="15"/>
        <v/>
      </c>
      <c r="BH9" s="20" t="str">
        <f t="shared" si="16"/>
        <v/>
      </c>
      <c r="BI9" s="20" t="str">
        <f>IF(LEN($K9)&gt;5,IF('CODIGO PAGO'!$C$26=9,0.5*AK9,'CODIGO PAGO'!$C$26*COUNTIF(L9:X9,"PT")*(AK9*7)/(7-(COUNTIF(L9:X9,"D")+COUNTIF(L9:X9,"DL")))),"")</f>
        <v/>
      </c>
      <c r="BJ9" s="15"/>
      <c r="BK9" s="20" t="str">
        <f>+IF(LEN(K9)&gt;5,SUMIF(AJUSTES!$A$1:$A$50,K9,AJUSTES!$K$1:$K$50),"")</f>
        <v/>
      </c>
      <c r="BL9" s="15"/>
      <c r="BM9" s="15"/>
      <c r="BN9" s="4" t="str">
        <f>+CONCATENATE(IF(COUNTIFS(INCAPACIDADES!$A$1:$A$100,"ACTIVA",INCAPACIDADES!$C$1:$C$100,'PRE MAAS'!K9)&gt;0,VLOOKUP(K9,INCAPACIDADES!$C$1:$Y$100,23,0),""),IF(LEN($K9)&gt;5,IF(BD!F9="N/A","",CONCATENATE("B (",DAY(BD!F9),"-",MONTH(BD!F9),"-",YEAR(BD!F9),")")),""))</f>
        <v/>
      </c>
      <c r="BO9" s="150"/>
      <c r="BP9" s="15"/>
      <c r="BQ9" s="15"/>
      <c r="BR9" s="15"/>
      <c r="BS9" s="15"/>
      <c r="BT9" s="15"/>
      <c r="BU9" s="9" t="str">
        <f>+IF(LEN($K9)&gt;10,IF(LEN(BD!I9)=11,BD!I9,CONCATENATE("0",BD!I9)),"")</f>
        <v/>
      </c>
      <c r="BV9" s="161" t="str">
        <f>+IF(LEN($K9)&gt;10,BD!J9,"")</f>
        <v/>
      </c>
      <c r="BW9" s="162" t="str">
        <f t="shared" si="17"/>
        <v/>
      </c>
      <c r="BX9" s="162" t="str">
        <f>+IF(LEN($K9)&gt;10,UPPER(BD!K9),"")</f>
        <v/>
      </c>
      <c r="BY9" s="161" t="str">
        <f>+IF(LEN($K17)&gt;5,BD!L9,"")</f>
        <v/>
      </c>
      <c r="BZ9" s="161" t="str">
        <f>+IF(LEN($K9)&gt;10,BD!M9,"")</f>
        <v/>
      </c>
      <c r="CA9" s="162" t="str">
        <f>+IF(LEN($K9)&gt;10,BD!N9,"")</f>
        <v/>
      </c>
      <c r="CB9" s="163" t="str">
        <f t="shared" si="18"/>
        <v/>
      </c>
      <c r="CC9" s="62" t="str">
        <f>+IF(AND(LEN($K9)&gt;10),IF(AND($J9&gt;L$1,$J9&lt;=$Y$1),1,IF((COUNTIFS(INCAPACIDADES!$C$1:$C$51,$K9,INCAPACIDADES!K$1:K$51,L$1))&gt;0,2,IF(VLOOKUP($I9,BD!D:F,3,0)&gt;L$1,0,3))),"")</f>
        <v/>
      </c>
      <c r="CD9" s="62" t="str">
        <f>+IF(AND(LEN($K9)&gt;10),IF(AND($J9&gt;M$1,$J9&lt;=$Y$1),1,IF((COUNTIFS(INCAPACIDADES!$C$1:$C$51,$K9,INCAPACIDADES!L$1:L$51,M$1))&gt;0,2,IF(VLOOKUP($I9,BD!$D:$F,3,0)&gt;M$1,0,3))),"")</f>
        <v/>
      </c>
      <c r="CE9" s="62" t="str">
        <f>+IF(AND(LEN($K9)&gt;10),IF(AND($J9&gt;N$1,$J9&lt;=$Y$1),1,IF((COUNTIFS(INCAPACIDADES!$C$1:$C$51,$K9,INCAPACIDADES!M$1:M$51,N$1))&gt;0,2,IF(VLOOKUP($I9,BD!$D:$F,3,0)&gt;N$1,0,3))),"")</f>
        <v/>
      </c>
      <c r="CF9" s="62" t="str">
        <f>+IF(AND(LEN($K9)&gt;10),IF(AND($J9&gt;O$1,$J9&lt;=$Y$1),1,IF((COUNTIFS(INCAPACIDADES!$C$1:$C$51,$K9,INCAPACIDADES!N$1:N$51,O$1))&gt;0,2,IF(VLOOKUP($I9,BD!$D:$F,3,0)&gt;O$1,0,3))),"")</f>
        <v/>
      </c>
      <c r="CG9" s="62" t="str">
        <f>+IF(AND(LEN($K9)&gt;10),IF(AND($J9&gt;P$1,$J9&lt;=$Y$1),1,IF((COUNTIFS(INCAPACIDADES!$C$1:$C$51,$K9,INCAPACIDADES!O$1:O$51,P$1))&gt;0,2,IF(VLOOKUP($I9,BD!$D:$F,3,0)&gt;P$1,0,3))),"")</f>
        <v/>
      </c>
      <c r="CH9" s="62" t="str">
        <f>+IF(AND(LEN($K9)&gt;10),IF(AND($J9&gt;Q$1,$J9&lt;=$Y$1),1,IF((COUNTIFS(INCAPACIDADES!$C$1:$C$51,$K9,INCAPACIDADES!P$1:P$51,Q$1))&gt;0,2,IF(VLOOKUP($I9,BD!$D:$F,3,0)&gt;Q$1,0,3))),"")</f>
        <v/>
      </c>
      <c r="CI9" s="62" t="str">
        <f>+IF(AND(LEN($K9)&gt;10),IF(AND($J9&gt;R$1,$J9&lt;=$Y$1),1,IF((COUNTIFS(INCAPACIDADES!$C$1:$C$51,$K9,INCAPACIDADES!Q$1:Q$51,R$1))&gt;0,2,IF(VLOOKUP($I9,BD!$D:$F,3,0)&gt;R$1,0,3))),"")</f>
        <v/>
      </c>
      <c r="CJ9" s="62" t="str">
        <f>+IF(AND(LEN($K9)&gt;10),IF(AND($J9&gt;S$1,$J9&lt;=$Y$1),1,IF((COUNTIFS(INCAPACIDADES!$C$1:$C$51,$K9,INCAPACIDADES!R$1:R$51,S$1))&gt;0,2,IF(VLOOKUP($I9,BD!$D:$F,3,0)&gt;S$1,0,3))),"")</f>
        <v/>
      </c>
      <c r="CK9" s="62" t="str">
        <f>+IF(AND(LEN($K9)&gt;10),IF(AND($J9&gt;T$1,$J9&lt;=$Y$1),1,IF((COUNTIFS(INCAPACIDADES!$C$1:$C$51,$K9,INCAPACIDADES!S$1:S$51,T$1))&gt;0,2,IF(VLOOKUP($I9,BD!$D:$F,3,0)&gt;T$1,0,3))),"")</f>
        <v/>
      </c>
      <c r="CL9" s="62" t="str">
        <f>+IF(AND(LEN($K9)&gt;10),IF(AND($J9&gt;U$1,$J9&lt;=$Y$1),1,IF((COUNTIFS(INCAPACIDADES!$C$1:$C$51,$K9,INCAPACIDADES!T$1:T$51,U$1))&gt;0,2,IF(VLOOKUP($I9,BD!$D:$F,3,0)&gt;U$1,0,3))),"")</f>
        <v/>
      </c>
      <c r="CM9" s="62" t="str">
        <f>+IF(AND(LEN($K9)&gt;10),IF(AND($J9&gt;V$1,$J9&lt;=$Y$1),1,IF((COUNTIFS(INCAPACIDADES!$C$1:$C$51,$K9,INCAPACIDADES!U$1:U$51,V$1))&gt;0,2,IF(VLOOKUP($I9,BD!$D:$F,3,0)&gt;V$1,0,3))),"")</f>
        <v/>
      </c>
      <c r="CN9" s="62" t="str">
        <f>+IF(AND(LEN($K9)&gt;10),IF(AND($J9&gt;W$1,$J9&lt;=$Y$1),1,IF((COUNTIFS(INCAPACIDADES!$C$1:$C$51,$K9,INCAPACIDADES!V$1:V$51,W$1))&gt;0,2,IF(VLOOKUP($I9,BD!$D:$F,3,0)&gt;W$1,0,3))),"")</f>
        <v/>
      </c>
      <c r="CO9" s="62" t="str">
        <f>+IF(AND(LEN($K9)&gt;10),IF(AND($J9&gt;X$1,$J9&lt;=$Y$1),1,IF((COUNTIFS(INCAPACIDADES!$C$1:$C$51,$K9,INCAPACIDADES!W$1:W$51,X$1))&gt;0,2,IF(VLOOKUP($I9,BD!$D:$F,3,0)&gt;X$1,0,3))),"")</f>
        <v/>
      </c>
      <c r="CP9" s="62" t="str">
        <f>+IF(AND(LEN($K9)&gt;10),IF(AND($J9&gt;Y$1,$J9&lt;=$Y$1),1,IF((COUNTIFS(INCAPACIDADES!$C$1:$C$51,$K9,INCAPACIDADES!X$1:X$51,Y$1))&gt;0,2,IF(VLOOKUP($I9,BD!$D:$F,3,0)&gt;Y$1,0,3))),"")</f>
        <v/>
      </c>
      <c r="CQ9" s="62" t="str">
        <f>+IF(LEN($K9)&gt;10,IF(ISERROR(VLOOKUP(L9,'CODIGO PAGO'!$B$1:$B$20,1,0)),1,IF(OR(AND(CC9=1,L9&lt;&gt;"N"),AND(CC9=3,L9&lt;&gt;"B"),AND(CC9=2,LEFT(TRIM(L9),1)&lt;&gt;"I")),1,IF(OR(AND(CC9=0,L9="N"),AND(CC9=0,L9="B"),AND(CC9=0,LEFT(TRIM(L9),1)="I")),1,0))),"")</f>
        <v/>
      </c>
      <c r="CR9" s="62" t="str">
        <f t="shared" si="19"/>
        <v/>
      </c>
      <c r="CS9" s="62" t="str">
        <f>+IF(LEN($K9)&gt;10,IF(ISERROR(VLOOKUP(N9,'CODIGO PAGO'!$B$1:$B$20,1,0)),1,IF(OR(AND(CE9=1,N9&lt;&gt;"N"),AND(CE9=3,N9&lt;&gt;"B"),AND(CE9=2,LEFT(TRIM(N9),1)&lt;&gt;"I")),1,IF(OR(AND(CE9=0,N9="N"),AND(CE9=0,N9="B"),AND(CE9=0,LEFT(TRIM(N9),1)="I")),1,0))),"")</f>
        <v/>
      </c>
      <c r="CT9" s="62" t="str">
        <f t="shared" si="20"/>
        <v/>
      </c>
      <c r="CU9" s="62" t="str">
        <f>+IF(LEN($K9)&gt;10,IF(ISERROR(VLOOKUP(P9,'CODIGO PAGO'!$B$1:$B$20,1,0)),1,IF(OR(AND(CG9=1,P9&lt;&gt;"N"),AND(CG9=3,P9&lt;&gt;"B"),AND(CG9=2,LEFT(TRIM(P9),1)&lt;&gt;"I")),1,IF(OR(AND(CG9=0,P9="N"),AND(CG9=0,P9="B"),AND(CG9=0,LEFT(TRIM(P9),1)="I")),1,0))),"")</f>
        <v/>
      </c>
      <c r="CV9" s="62" t="str">
        <f t="shared" si="21"/>
        <v/>
      </c>
      <c r="CW9" s="62" t="str">
        <f>+IF(LEN($K9)&gt;10,IF(ISERROR(VLOOKUP(R9,'CODIGO PAGO'!$B$1:$B$20,1,0)),1,IF(OR(AND(CI9=1,R9&lt;&gt;"N"),AND(CI9=3,R9&lt;&gt;"B"),AND(CI9=2,LEFT(TRIM(R9),1)&lt;&gt;"I")),1,IF(OR(AND(CI9=0,R9="N"),AND(CI9=0,R9="B"),AND(CI9=0,LEFT(TRIM(R9),1)="I")),1,0))),"")</f>
        <v/>
      </c>
      <c r="CX9" s="62" t="str">
        <f t="shared" si="22"/>
        <v/>
      </c>
      <c r="CY9" s="62" t="str">
        <f>+IF(LEN($K9)&gt;10,IF(ISERROR(VLOOKUP(T9,'CODIGO PAGO'!$B$1:$B$20,1,0)),1,IF(OR(AND(CK9=1,T9&lt;&gt;"N"),AND(CK9=3,T9&lt;&gt;"B"),AND(CK9=2,LEFT(TRIM(T9),1)&lt;&gt;"I")),1,IF(OR(AND(CK9=0,T9="N"),AND(CK9=0,T9="B"),AND(CK9=0,LEFT(TRIM(T9),1)="I")),1,0))),"")</f>
        <v/>
      </c>
      <c r="CZ9" s="62" t="str">
        <f t="shared" si="23"/>
        <v/>
      </c>
      <c r="DA9" s="62" t="str">
        <f>+IF(LEN($K9)&gt;10,IF(ISERROR(VLOOKUP(V9,'CODIGO PAGO'!$B$1:$B$20,1,0)),1,IF(OR(AND(CM9=1,V9&lt;&gt;"N"),AND(CM9=3,V9&lt;&gt;"B"),AND(CM9=2,LEFT(TRIM(V9),1)&lt;&gt;"I")),1,IF(OR(AND(CM9=0,V9="N"),AND(CM9=0,V9="B"),AND(CM9=0,LEFT(TRIM(V9),1)="I")),1,0))),"")</f>
        <v/>
      </c>
      <c r="DB9" s="62" t="str">
        <f t="shared" si="24"/>
        <v/>
      </c>
      <c r="DC9" s="62" t="str">
        <f>+IF(LEN($K9)&gt;10,IF(ISERROR(VLOOKUP(X9,'CODIGO PAGO'!$B$1:$B$20,1,0)),1,IF(OR(AND(CO9=1,X9&lt;&gt;"N"),AND(CO9=3,X9&lt;&gt;"B"),AND(CO9=2,LEFT(TRIM(X9),1)&lt;&gt;"I")),1,IF(OR(AND(CO9=0,X9="N"),AND(CO9=0,X9="B"),AND(CO9=0,LEFT(TRIM(X9),1)="I")),1,0))),"")</f>
        <v/>
      </c>
      <c r="DD9" s="62" t="str">
        <f t="shared" si="25"/>
        <v/>
      </c>
      <c r="DE9" s="62" t="str">
        <f t="shared" si="26"/>
        <v/>
      </c>
      <c r="DF9" s="63" t="str">
        <f t="shared" si="27"/>
        <v/>
      </c>
      <c r="DG9" s="170"/>
      <c r="DH9" s="63">
        <v>9</v>
      </c>
      <c r="DI9" s="62"/>
      <c r="DJ9" s="170" t="s">
        <v>129</v>
      </c>
    </row>
    <row r="10" spans="1:114" s="64" customFormat="1">
      <c r="A10" s="16" t="str">
        <f t="shared" si="0"/>
        <v/>
      </c>
      <c r="B10" s="12"/>
      <c r="C10" s="60"/>
      <c r="D10" s="1" t="str">
        <f>+IF(LEN($K10)&gt;5,BD!A10,"")</f>
        <v/>
      </c>
      <c r="E10" s="1" t="str">
        <f>+IF(LEN($K10)&gt;5,BD!B10,"")</f>
        <v/>
      </c>
      <c r="F10" s="134"/>
      <c r="G10" s="133"/>
      <c r="H10" s="135"/>
      <c r="I10" s="3" t="str">
        <f>+IF(LEN($K10)&gt;5,BD!D10,"")</f>
        <v/>
      </c>
      <c r="J10" s="4" t="str">
        <f>+IF(LEN($K10)&gt;5,BD!E10,"")</f>
        <v/>
      </c>
      <c r="K10" s="5" t="str">
        <f>+IF(LEN(BD!G10)&gt;5,BD!G10,"")</f>
        <v/>
      </c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53" t="str">
        <f t="shared" si="1"/>
        <v/>
      </c>
      <c r="AB10" s="154" t="str">
        <f>+IF(LEN($K10)&gt;5,SUM(L10,N10,P10,R10,T10,V10,X10)+COUNTIF(L10:X10,"PCG")+'CODIGO PAGO'!$C$23*COUNTIF(L10:X10,"PDF")+'CODIGO PAGO'!$C$24*COUNTIF('PRE MAAS'!L10:X10,"PNH")+'CODIGO PAGO'!$C$25*COUNTIF('PRE MAAS'!L10:X10,"PS")+COUNTIF(L10:X10,"VAC"),"")</f>
        <v/>
      </c>
      <c r="AC10" s="154" t="str">
        <f t="shared" si="2"/>
        <v/>
      </c>
      <c r="AD10" s="155" t="str">
        <f t="shared" si="3"/>
        <v/>
      </c>
      <c r="AE10" s="155" t="str">
        <f t="shared" si="4"/>
        <v/>
      </c>
      <c r="AF10" s="155" t="str">
        <f>+IF(LEN($K10)&gt;5,IF(AND(VLOOKUP($I10,BD!$D$1:$F$501,3,0)&gt;=L$1,VLOOKUP($I10,BD!$D$1:$F$501,3,0)&lt;=X$1),1,0),"")</f>
        <v/>
      </c>
      <c r="AG10" s="155" t="str">
        <f t="shared" si="5"/>
        <v/>
      </c>
      <c r="AH10" s="156" t="str">
        <f t="shared" si="6"/>
        <v/>
      </c>
      <c r="AI10" s="156" t="str">
        <f t="shared" si="7"/>
        <v/>
      </c>
      <c r="AJ10" s="156" t="str">
        <f t="shared" si="8"/>
        <v/>
      </c>
      <c r="AK10" s="6" t="str">
        <f>+IF(LEN($K10)&gt;5,BD!H10,"")</f>
        <v/>
      </c>
      <c r="AL10" s="17" t="str">
        <f t="shared" si="9"/>
        <v/>
      </c>
      <c r="AM10" s="13"/>
      <c r="AN10" s="18" t="str">
        <f t="shared" si="10"/>
        <v/>
      </c>
      <c r="AO10" s="19" t="str">
        <f t="shared" si="11"/>
        <v/>
      </c>
      <c r="AP10" s="19" t="str">
        <f t="shared" si="12"/>
        <v/>
      </c>
      <c r="AQ10" s="20" t="str">
        <f t="shared" si="13"/>
        <v/>
      </c>
      <c r="AR10" s="7" t="str">
        <f t="shared" ca="1" si="14"/>
        <v/>
      </c>
      <c r="AS10" s="157"/>
      <c r="AT10" s="19" t="str">
        <f>+IF(LEN($K10)&gt;5,TRUNC(AS10*AK10*'CODIGO PAGO'!$C$27,2),"")</f>
        <v/>
      </c>
      <c r="AU10" s="15"/>
      <c r="AV10" s="15"/>
      <c r="AW10" s="15"/>
      <c r="AX10" s="14"/>
      <c r="AY10" s="15"/>
      <c r="AZ10" s="20" t="str">
        <f>+IF(LEN(K10)&gt;5,SUMIF(AJUSTES!$A$1:$A$50,K10,AJUSTES!$J$1:$J$50),"")</f>
        <v/>
      </c>
      <c r="BA10" s="20"/>
      <c r="BB10" s="14"/>
      <c r="BC10" s="14"/>
      <c r="BD10" s="164"/>
      <c r="BE10" s="15"/>
      <c r="BF10" s="15"/>
      <c r="BG10" s="152" t="str">
        <f t="shared" si="15"/>
        <v/>
      </c>
      <c r="BH10" s="20" t="str">
        <f t="shared" si="16"/>
        <v/>
      </c>
      <c r="BI10" s="20" t="str">
        <f>IF(LEN($K10)&gt;5,IF('CODIGO PAGO'!$C$26=9,0.5*AK10,'CODIGO PAGO'!$C$26*COUNTIF(L10:X10,"PT")*(AK10*7)/(7-(COUNTIF(L10:X10,"D")+COUNTIF(L10:X10,"DL")))),"")</f>
        <v/>
      </c>
      <c r="BJ10" s="15"/>
      <c r="BK10" s="20" t="str">
        <f>+IF(LEN(K10)&gt;5,SUMIF(AJUSTES!$A$1:$A$50,K10,AJUSTES!$K$1:$K$50),"")</f>
        <v/>
      </c>
      <c r="BL10" s="15"/>
      <c r="BM10" s="15"/>
      <c r="BN10" s="4" t="str">
        <f>+CONCATENATE(IF(COUNTIFS(INCAPACIDADES!$A$1:$A$100,"ACTIVA",INCAPACIDADES!$C$1:$C$100,'PRE MAAS'!K10)&gt;0,VLOOKUP(K10,INCAPACIDADES!$C$1:$Y$100,23,0),""),IF(LEN($K10)&gt;5,IF(BD!F10="N/A","",CONCATENATE("B (",DAY(BD!F10),"-",MONTH(BD!F10),"-",YEAR(BD!F10),")")),""))</f>
        <v/>
      </c>
      <c r="BO10" s="150"/>
      <c r="BP10" s="15"/>
      <c r="BQ10" s="15"/>
      <c r="BR10" s="15"/>
      <c r="BS10" s="15"/>
      <c r="BT10" s="15"/>
      <c r="BU10" s="9" t="str">
        <f>+IF(LEN($K10)&gt;10,IF(LEN(BD!I10)=11,BD!I10,CONCATENATE("0",BD!I10)),"")</f>
        <v/>
      </c>
      <c r="BV10" s="161" t="str">
        <f>+IF(LEN($K10)&gt;10,BD!J10,"")</f>
        <v/>
      </c>
      <c r="BW10" s="162" t="str">
        <f t="shared" si="17"/>
        <v/>
      </c>
      <c r="BX10" s="162" t="str">
        <f>+IF(LEN($K10)&gt;10,UPPER(BD!K10),"")</f>
        <v/>
      </c>
      <c r="BY10" s="161" t="str">
        <f>+IF(LEN($K18)&gt;5,BD!L10,"")</f>
        <v/>
      </c>
      <c r="BZ10" s="161" t="str">
        <f>+IF(LEN($K10)&gt;10,BD!M10,"")</f>
        <v/>
      </c>
      <c r="CA10" s="162" t="str">
        <f>+IF(LEN($K10)&gt;10,BD!N10,"")</f>
        <v/>
      </c>
      <c r="CB10" s="163" t="str">
        <f t="shared" si="18"/>
        <v/>
      </c>
      <c r="CC10" s="62" t="str">
        <f>+IF(AND(LEN($K10)&gt;10),IF(AND($J10&gt;L$1,$J10&lt;=$Y$1),1,IF((COUNTIFS(INCAPACIDADES!$C$1:$C$51,$K10,INCAPACIDADES!K$1:K$51,L$1))&gt;0,2,IF(VLOOKUP($I10,BD!D:F,3,0)&gt;L$1,0,3))),"")</f>
        <v/>
      </c>
      <c r="CD10" s="62" t="str">
        <f>+IF(AND(LEN($K10)&gt;10),IF(AND($J10&gt;M$1,$J10&lt;=$Y$1),1,IF((COUNTIFS(INCAPACIDADES!$C$1:$C$51,$K10,INCAPACIDADES!L$1:L$51,M$1))&gt;0,2,IF(VLOOKUP($I10,BD!$D:$F,3,0)&gt;M$1,0,3))),"")</f>
        <v/>
      </c>
      <c r="CE10" s="62" t="str">
        <f>+IF(AND(LEN($K10)&gt;10),IF(AND($J10&gt;N$1,$J10&lt;=$Y$1),1,IF((COUNTIFS(INCAPACIDADES!$C$1:$C$51,$K10,INCAPACIDADES!M$1:M$51,N$1))&gt;0,2,IF(VLOOKUP($I10,BD!$D:$F,3,0)&gt;N$1,0,3))),"")</f>
        <v/>
      </c>
      <c r="CF10" s="62" t="str">
        <f>+IF(AND(LEN($K10)&gt;10),IF(AND($J10&gt;O$1,$J10&lt;=$Y$1),1,IF((COUNTIFS(INCAPACIDADES!$C$1:$C$51,$K10,INCAPACIDADES!N$1:N$51,O$1))&gt;0,2,IF(VLOOKUP($I10,BD!$D:$F,3,0)&gt;O$1,0,3))),"")</f>
        <v/>
      </c>
      <c r="CG10" s="62" t="str">
        <f>+IF(AND(LEN($K10)&gt;10),IF(AND($J10&gt;P$1,$J10&lt;=$Y$1),1,IF((COUNTIFS(INCAPACIDADES!$C$1:$C$51,$K10,INCAPACIDADES!O$1:O$51,P$1))&gt;0,2,IF(VLOOKUP($I10,BD!$D:$F,3,0)&gt;P$1,0,3))),"")</f>
        <v/>
      </c>
      <c r="CH10" s="62" t="str">
        <f>+IF(AND(LEN($K10)&gt;10),IF(AND($J10&gt;Q$1,$J10&lt;=$Y$1),1,IF((COUNTIFS(INCAPACIDADES!$C$1:$C$51,$K10,INCAPACIDADES!P$1:P$51,Q$1))&gt;0,2,IF(VLOOKUP($I10,BD!$D:$F,3,0)&gt;Q$1,0,3))),"")</f>
        <v/>
      </c>
      <c r="CI10" s="62" t="str">
        <f>+IF(AND(LEN($K10)&gt;10),IF(AND($J10&gt;R$1,$J10&lt;=$Y$1),1,IF((COUNTIFS(INCAPACIDADES!$C$1:$C$51,$K10,INCAPACIDADES!Q$1:Q$51,R$1))&gt;0,2,IF(VLOOKUP($I10,BD!$D:$F,3,0)&gt;R$1,0,3))),"")</f>
        <v/>
      </c>
      <c r="CJ10" s="62" t="str">
        <f>+IF(AND(LEN($K10)&gt;10),IF(AND($J10&gt;S$1,$J10&lt;=$Y$1),1,IF((COUNTIFS(INCAPACIDADES!$C$1:$C$51,$K10,INCAPACIDADES!R$1:R$51,S$1))&gt;0,2,IF(VLOOKUP($I10,BD!$D:$F,3,0)&gt;S$1,0,3))),"")</f>
        <v/>
      </c>
      <c r="CK10" s="62" t="str">
        <f>+IF(AND(LEN($K10)&gt;10),IF(AND($J10&gt;T$1,$J10&lt;=$Y$1),1,IF((COUNTIFS(INCAPACIDADES!$C$1:$C$51,$K10,INCAPACIDADES!S$1:S$51,T$1))&gt;0,2,IF(VLOOKUP($I10,BD!$D:$F,3,0)&gt;T$1,0,3))),"")</f>
        <v/>
      </c>
      <c r="CL10" s="62" t="str">
        <f>+IF(AND(LEN($K10)&gt;10),IF(AND($J10&gt;U$1,$J10&lt;=$Y$1),1,IF((COUNTIFS(INCAPACIDADES!$C$1:$C$51,$K10,INCAPACIDADES!T$1:T$51,U$1))&gt;0,2,IF(VLOOKUP($I10,BD!$D:$F,3,0)&gt;U$1,0,3))),"")</f>
        <v/>
      </c>
      <c r="CM10" s="62" t="str">
        <f>+IF(AND(LEN($K10)&gt;10),IF(AND($J10&gt;V$1,$J10&lt;=$Y$1),1,IF((COUNTIFS(INCAPACIDADES!$C$1:$C$51,$K10,INCAPACIDADES!U$1:U$51,V$1))&gt;0,2,IF(VLOOKUP($I10,BD!$D:$F,3,0)&gt;V$1,0,3))),"")</f>
        <v/>
      </c>
      <c r="CN10" s="62" t="str">
        <f>+IF(AND(LEN($K10)&gt;10),IF(AND($J10&gt;W$1,$J10&lt;=$Y$1),1,IF((COUNTIFS(INCAPACIDADES!$C$1:$C$51,$K10,INCAPACIDADES!V$1:V$51,W$1))&gt;0,2,IF(VLOOKUP($I10,BD!$D:$F,3,0)&gt;W$1,0,3))),"")</f>
        <v/>
      </c>
      <c r="CO10" s="62" t="str">
        <f>+IF(AND(LEN($K10)&gt;10),IF(AND($J10&gt;X$1,$J10&lt;=$Y$1),1,IF((COUNTIFS(INCAPACIDADES!$C$1:$C$51,$K10,INCAPACIDADES!W$1:W$51,X$1))&gt;0,2,IF(VLOOKUP($I10,BD!$D:$F,3,0)&gt;X$1,0,3))),"")</f>
        <v/>
      </c>
      <c r="CP10" s="62" t="str">
        <f>+IF(AND(LEN($K10)&gt;10),IF(AND($J10&gt;Y$1,$J10&lt;=$Y$1),1,IF((COUNTIFS(INCAPACIDADES!$C$1:$C$51,$K10,INCAPACIDADES!X$1:X$51,Y$1))&gt;0,2,IF(VLOOKUP($I10,BD!$D:$F,3,0)&gt;Y$1,0,3))),"")</f>
        <v/>
      </c>
      <c r="CQ10" s="62" t="str">
        <f>+IF(LEN($K10)&gt;10,IF(ISERROR(VLOOKUP(L10,'CODIGO PAGO'!$B$1:$B$20,1,0)),1,IF(OR(AND(CC10=1,L10&lt;&gt;"N"),AND(CC10=3,L10&lt;&gt;"B"),AND(CC10=2,LEFT(TRIM(L10),1)&lt;&gt;"I")),1,IF(OR(AND(CC10=0,L10="N"),AND(CC10=0,L10="B"),AND(CC10=0,LEFT(TRIM(L10),1)="I")),1,0))),"")</f>
        <v/>
      </c>
      <c r="CR10" s="62" t="str">
        <f t="shared" si="19"/>
        <v/>
      </c>
      <c r="CS10" s="62" t="str">
        <f>+IF(LEN($K10)&gt;10,IF(ISERROR(VLOOKUP(N10,'CODIGO PAGO'!$B$1:$B$20,1,0)),1,IF(OR(AND(CE10=1,N10&lt;&gt;"N"),AND(CE10=3,N10&lt;&gt;"B"),AND(CE10=2,LEFT(TRIM(N10),1)&lt;&gt;"I")),1,IF(OR(AND(CE10=0,N10="N"),AND(CE10=0,N10="B"),AND(CE10=0,LEFT(TRIM(N10),1)="I")),1,0))),"")</f>
        <v/>
      </c>
      <c r="CT10" s="62" t="str">
        <f t="shared" si="20"/>
        <v/>
      </c>
      <c r="CU10" s="62" t="str">
        <f>+IF(LEN($K10)&gt;10,IF(ISERROR(VLOOKUP(P10,'CODIGO PAGO'!$B$1:$B$20,1,0)),1,IF(OR(AND(CG10=1,P10&lt;&gt;"N"),AND(CG10=3,P10&lt;&gt;"B"),AND(CG10=2,LEFT(TRIM(P10),1)&lt;&gt;"I")),1,IF(OR(AND(CG10=0,P10="N"),AND(CG10=0,P10="B"),AND(CG10=0,LEFT(TRIM(P10),1)="I")),1,0))),"")</f>
        <v/>
      </c>
      <c r="CV10" s="62" t="str">
        <f t="shared" si="21"/>
        <v/>
      </c>
      <c r="CW10" s="62" t="str">
        <f>+IF(LEN($K10)&gt;10,IF(ISERROR(VLOOKUP(R10,'CODIGO PAGO'!$B$1:$B$20,1,0)),1,IF(OR(AND(CI10=1,R10&lt;&gt;"N"),AND(CI10=3,R10&lt;&gt;"B"),AND(CI10=2,LEFT(TRIM(R10),1)&lt;&gt;"I")),1,IF(OR(AND(CI10=0,R10="N"),AND(CI10=0,R10="B"),AND(CI10=0,LEFT(TRIM(R10),1)="I")),1,0))),"")</f>
        <v/>
      </c>
      <c r="CX10" s="62" t="str">
        <f t="shared" si="22"/>
        <v/>
      </c>
      <c r="CY10" s="62" t="str">
        <f>+IF(LEN($K10)&gt;10,IF(ISERROR(VLOOKUP(T10,'CODIGO PAGO'!$B$1:$B$20,1,0)),1,IF(OR(AND(CK10=1,T10&lt;&gt;"N"),AND(CK10=3,T10&lt;&gt;"B"),AND(CK10=2,LEFT(TRIM(T10),1)&lt;&gt;"I")),1,IF(OR(AND(CK10=0,T10="N"),AND(CK10=0,T10="B"),AND(CK10=0,LEFT(TRIM(T10),1)="I")),1,0))),"")</f>
        <v/>
      </c>
      <c r="CZ10" s="62" t="str">
        <f t="shared" si="23"/>
        <v/>
      </c>
      <c r="DA10" s="62" t="str">
        <f>+IF(LEN($K10)&gt;10,IF(ISERROR(VLOOKUP(V10,'CODIGO PAGO'!$B$1:$B$20,1,0)),1,IF(OR(AND(CM10=1,V10&lt;&gt;"N"),AND(CM10=3,V10&lt;&gt;"B"),AND(CM10=2,LEFT(TRIM(V10),1)&lt;&gt;"I")),1,IF(OR(AND(CM10=0,V10="N"),AND(CM10=0,V10="B"),AND(CM10=0,LEFT(TRIM(V10),1)="I")),1,0))),"")</f>
        <v/>
      </c>
      <c r="DB10" s="62" t="str">
        <f t="shared" si="24"/>
        <v/>
      </c>
      <c r="DC10" s="62" t="str">
        <f>+IF(LEN($K10)&gt;10,IF(ISERROR(VLOOKUP(X10,'CODIGO PAGO'!$B$1:$B$20,1,0)),1,IF(OR(AND(CO10=1,X10&lt;&gt;"N"),AND(CO10=3,X10&lt;&gt;"B"),AND(CO10=2,LEFT(TRIM(X10),1)&lt;&gt;"I")),1,IF(OR(AND(CO10=0,X10="N"),AND(CO10=0,X10="B"),AND(CO10=0,LEFT(TRIM(X10),1)="I")),1,0))),"")</f>
        <v/>
      </c>
      <c r="DD10" s="62" t="str">
        <f t="shared" si="25"/>
        <v/>
      </c>
      <c r="DE10" s="62" t="str">
        <f t="shared" si="26"/>
        <v/>
      </c>
      <c r="DF10" s="63" t="str">
        <f t="shared" si="27"/>
        <v/>
      </c>
      <c r="DG10" s="170"/>
      <c r="DH10" s="63">
        <v>10</v>
      </c>
      <c r="DI10" s="62"/>
      <c r="DJ10" s="170" t="s">
        <v>130</v>
      </c>
    </row>
    <row r="11" spans="1:114" s="64" customFormat="1">
      <c r="A11" s="16" t="str">
        <f t="shared" si="0"/>
        <v/>
      </c>
      <c r="B11" s="12"/>
      <c r="C11" s="60"/>
      <c r="D11" s="1" t="str">
        <f>+IF(LEN($K11)&gt;5,BD!A11,"")</f>
        <v/>
      </c>
      <c r="E11" s="1" t="str">
        <f>+IF(LEN($K11)&gt;5,BD!B11,"")</f>
        <v/>
      </c>
      <c r="F11" s="134"/>
      <c r="G11" s="133"/>
      <c r="H11" s="135"/>
      <c r="I11" s="3" t="str">
        <f>+IF(LEN($K11)&gt;5,BD!D11,"")</f>
        <v/>
      </c>
      <c r="J11" s="4" t="str">
        <f>+IF(LEN($K11)&gt;5,BD!E11,"")</f>
        <v/>
      </c>
      <c r="K11" s="5" t="str">
        <f>+IF(LEN(BD!G11)&gt;5,BD!G11,"")</f>
        <v/>
      </c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53" t="str">
        <f t="shared" si="1"/>
        <v/>
      </c>
      <c r="AB11" s="154" t="str">
        <f>+IF(LEN($K11)&gt;5,SUM(L11,N11,P11,R11,T11,V11,X11)+COUNTIF(L11:X11,"PCG")+'CODIGO PAGO'!$C$23*COUNTIF(L11:X11,"PDF")+'CODIGO PAGO'!$C$24*COUNTIF('PRE MAAS'!L11:X11,"PNH")+'CODIGO PAGO'!$C$25*COUNTIF('PRE MAAS'!L11:X11,"PS")+COUNTIF(L11:X11,"VAC"),"")</f>
        <v/>
      </c>
      <c r="AC11" s="154" t="str">
        <f t="shared" si="2"/>
        <v/>
      </c>
      <c r="AD11" s="155" t="str">
        <f t="shared" si="3"/>
        <v/>
      </c>
      <c r="AE11" s="155" t="str">
        <f t="shared" si="4"/>
        <v/>
      </c>
      <c r="AF11" s="155" t="str">
        <f>+IF(LEN($K11)&gt;5,IF(AND(VLOOKUP($I11,BD!$D$1:$F$501,3,0)&gt;=L$1,VLOOKUP($I11,BD!$D$1:$F$501,3,0)&lt;=X$1),1,0),"")</f>
        <v/>
      </c>
      <c r="AG11" s="155" t="str">
        <f t="shared" si="5"/>
        <v/>
      </c>
      <c r="AH11" s="156" t="str">
        <f t="shared" si="6"/>
        <v/>
      </c>
      <c r="AI11" s="156" t="str">
        <f t="shared" si="7"/>
        <v/>
      </c>
      <c r="AJ11" s="156" t="str">
        <f t="shared" si="8"/>
        <v/>
      </c>
      <c r="AK11" s="6" t="str">
        <f>+IF(LEN($K11)&gt;5,BD!H11,"")</f>
        <v/>
      </c>
      <c r="AL11" s="17" t="str">
        <f t="shared" si="9"/>
        <v/>
      </c>
      <c r="AM11" s="13"/>
      <c r="AN11" s="18" t="str">
        <f t="shared" si="10"/>
        <v/>
      </c>
      <c r="AO11" s="19" t="str">
        <f t="shared" si="11"/>
        <v/>
      </c>
      <c r="AP11" s="19" t="str">
        <f t="shared" si="12"/>
        <v/>
      </c>
      <c r="AQ11" s="20" t="str">
        <f t="shared" si="13"/>
        <v/>
      </c>
      <c r="AR11" s="7" t="str">
        <f t="shared" ca="1" si="14"/>
        <v/>
      </c>
      <c r="AS11" s="157"/>
      <c r="AT11" s="19" t="str">
        <f>+IF(LEN($K11)&gt;5,TRUNC(AS11*AK11*'CODIGO PAGO'!$C$27,2),"")</f>
        <v/>
      </c>
      <c r="AU11" s="15"/>
      <c r="AV11" s="15"/>
      <c r="AW11" s="15"/>
      <c r="AX11" s="14"/>
      <c r="AY11" s="15"/>
      <c r="AZ11" s="20" t="str">
        <f>+IF(LEN(K11)&gt;5,SUMIF(AJUSTES!$A$1:$A$50,K11,AJUSTES!$J$1:$J$50),"")</f>
        <v/>
      </c>
      <c r="BA11" s="20"/>
      <c r="BB11" s="14"/>
      <c r="BC11" s="14"/>
      <c r="BD11" s="164"/>
      <c r="BE11" s="15"/>
      <c r="BF11" s="15"/>
      <c r="BG11" s="152" t="str">
        <f t="shared" si="15"/>
        <v/>
      </c>
      <c r="BH11" s="20" t="str">
        <f t="shared" si="16"/>
        <v/>
      </c>
      <c r="BI11" s="20" t="str">
        <f>IF(LEN($K11)&gt;5,IF('CODIGO PAGO'!$C$26=9,0.5*AK11,'CODIGO PAGO'!$C$26*COUNTIF(L11:X11,"PT")*(AK11*7)/(7-(COUNTIF(L11:X11,"D")+COUNTIF(L11:X11,"DL")))),"")</f>
        <v/>
      </c>
      <c r="BJ11" s="15"/>
      <c r="BK11" s="20" t="str">
        <f>+IF(LEN(K11)&gt;5,SUMIF(AJUSTES!$A$1:$A$50,K11,AJUSTES!$K$1:$K$50),"")</f>
        <v/>
      </c>
      <c r="BL11" s="15"/>
      <c r="BM11" s="15"/>
      <c r="BN11" s="4" t="str">
        <f>+CONCATENATE(IF(COUNTIFS(INCAPACIDADES!$A$1:$A$100,"ACTIVA",INCAPACIDADES!$C$1:$C$100,'PRE MAAS'!K11)&gt;0,VLOOKUP(K11,INCAPACIDADES!$C$1:$Y$100,23,0),""),IF(LEN($K11)&gt;5,IF(BD!F11="N/A","",CONCATENATE("B (",DAY(BD!F11),"-",MONTH(BD!F11),"-",YEAR(BD!F11),")")),""))</f>
        <v/>
      </c>
      <c r="BO11" s="150"/>
      <c r="BP11" s="15"/>
      <c r="BQ11" s="15"/>
      <c r="BR11" s="15"/>
      <c r="BS11" s="15"/>
      <c r="BT11" s="15"/>
      <c r="BU11" s="9" t="str">
        <f>+IF(LEN($K11)&gt;10,IF(LEN(BD!I11)=11,BD!I11,CONCATENATE("0",BD!I11)),"")</f>
        <v/>
      </c>
      <c r="BV11" s="161" t="str">
        <f>+IF(LEN($K11)&gt;10,BD!J11,"")</f>
        <v/>
      </c>
      <c r="BW11" s="162" t="str">
        <f t="shared" si="17"/>
        <v/>
      </c>
      <c r="BX11" s="162" t="str">
        <f>+IF(LEN($K11)&gt;10,UPPER(BD!K11),"")</f>
        <v/>
      </c>
      <c r="BY11" s="161" t="str">
        <f>+IF(LEN($K19)&gt;5,BD!L11,"")</f>
        <v/>
      </c>
      <c r="BZ11" s="161" t="str">
        <f>+IF(LEN($K11)&gt;10,BD!M11,"")</f>
        <v/>
      </c>
      <c r="CA11" s="162" t="str">
        <f>+IF(LEN($K11)&gt;10,BD!N11,"")</f>
        <v/>
      </c>
      <c r="CB11" s="163" t="str">
        <f t="shared" si="18"/>
        <v/>
      </c>
      <c r="CC11" s="62" t="str">
        <f>+IF(AND(LEN($K11)&gt;10),IF(AND($J11&gt;L$1,$J11&lt;=$Y$1),1,IF((COUNTIFS(INCAPACIDADES!$C$1:$C$51,$K11,INCAPACIDADES!K$1:K$51,L$1))&gt;0,2,IF(VLOOKUP($I11,BD!D:F,3,0)&gt;L$1,0,3))),"")</f>
        <v/>
      </c>
      <c r="CD11" s="62" t="str">
        <f>+IF(AND(LEN($K11)&gt;10),IF(AND($J11&gt;M$1,$J11&lt;=$Y$1),1,IF((COUNTIFS(INCAPACIDADES!$C$1:$C$51,$K11,INCAPACIDADES!L$1:L$51,M$1))&gt;0,2,IF(VLOOKUP($I11,BD!$D:$F,3,0)&gt;M$1,0,3))),"")</f>
        <v/>
      </c>
      <c r="CE11" s="62" t="str">
        <f>+IF(AND(LEN($K11)&gt;10),IF(AND($J11&gt;N$1,$J11&lt;=$Y$1),1,IF((COUNTIFS(INCAPACIDADES!$C$1:$C$51,$K11,INCAPACIDADES!M$1:M$51,N$1))&gt;0,2,IF(VLOOKUP($I11,BD!$D:$F,3,0)&gt;N$1,0,3))),"")</f>
        <v/>
      </c>
      <c r="CF11" s="62" t="str">
        <f>+IF(AND(LEN($K11)&gt;10),IF(AND($J11&gt;O$1,$J11&lt;=$Y$1),1,IF((COUNTIFS(INCAPACIDADES!$C$1:$C$51,$K11,INCAPACIDADES!N$1:N$51,O$1))&gt;0,2,IF(VLOOKUP($I11,BD!$D:$F,3,0)&gt;O$1,0,3))),"")</f>
        <v/>
      </c>
      <c r="CG11" s="62" t="str">
        <f>+IF(AND(LEN($K11)&gt;10),IF(AND($J11&gt;P$1,$J11&lt;=$Y$1),1,IF((COUNTIFS(INCAPACIDADES!$C$1:$C$51,$K11,INCAPACIDADES!O$1:O$51,P$1))&gt;0,2,IF(VLOOKUP($I11,BD!$D:$F,3,0)&gt;P$1,0,3))),"")</f>
        <v/>
      </c>
      <c r="CH11" s="62" t="str">
        <f>+IF(AND(LEN($K11)&gt;10),IF(AND($J11&gt;Q$1,$J11&lt;=$Y$1),1,IF((COUNTIFS(INCAPACIDADES!$C$1:$C$51,$K11,INCAPACIDADES!P$1:P$51,Q$1))&gt;0,2,IF(VLOOKUP($I11,BD!$D:$F,3,0)&gt;Q$1,0,3))),"")</f>
        <v/>
      </c>
      <c r="CI11" s="62" t="str">
        <f>+IF(AND(LEN($K11)&gt;10),IF(AND($J11&gt;R$1,$J11&lt;=$Y$1),1,IF((COUNTIFS(INCAPACIDADES!$C$1:$C$51,$K11,INCAPACIDADES!Q$1:Q$51,R$1))&gt;0,2,IF(VLOOKUP($I11,BD!$D:$F,3,0)&gt;R$1,0,3))),"")</f>
        <v/>
      </c>
      <c r="CJ11" s="62" t="str">
        <f>+IF(AND(LEN($K11)&gt;10),IF(AND($J11&gt;S$1,$J11&lt;=$Y$1),1,IF((COUNTIFS(INCAPACIDADES!$C$1:$C$51,$K11,INCAPACIDADES!R$1:R$51,S$1))&gt;0,2,IF(VLOOKUP($I11,BD!$D:$F,3,0)&gt;S$1,0,3))),"")</f>
        <v/>
      </c>
      <c r="CK11" s="62" t="str">
        <f>+IF(AND(LEN($K11)&gt;10),IF(AND($J11&gt;T$1,$J11&lt;=$Y$1),1,IF((COUNTIFS(INCAPACIDADES!$C$1:$C$51,$K11,INCAPACIDADES!S$1:S$51,T$1))&gt;0,2,IF(VLOOKUP($I11,BD!$D:$F,3,0)&gt;T$1,0,3))),"")</f>
        <v/>
      </c>
      <c r="CL11" s="62" t="str">
        <f>+IF(AND(LEN($K11)&gt;10),IF(AND($J11&gt;U$1,$J11&lt;=$Y$1),1,IF((COUNTIFS(INCAPACIDADES!$C$1:$C$51,$K11,INCAPACIDADES!T$1:T$51,U$1))&gt;0,2,IF(VLOOKUP($I11,BD!$D:$F,3,0)&gt;U$1,0,3))),"")</f>
        <v/>
      </c>
      <c r="CM11" s="62" t="str">
        <f>+IF(AND(LEN($K11)&gt;10),IF(AND($J11&gt;V$1,$J11&lt;=$Y$1),1,IF((COUNTIFS(INCAPACIDADES!$C$1:$C$51,$K11,INCAPACIDADES!U$1:U$51,V$1))&gt;0,2,IF(VLOOKUP($I11,BD!$D:$F,3,0)&gt;V$1,0,3))),"")</f>
        <v/>
      </c>
      <c r="CN11" s="62" t="str">
        <f>+IF(AND(LEN($K11)&gt;10),IF(AND($J11&gt;W$1,$J11&lt;=$Y$1),1,IF((COUNTIFS(INCAPACIDADES!$C$1:$C$51,$K11,INCAPACIDADES!V$1:V$51,W$1))&gt;0,2,IF(VLOOKUP($I11,BD!$D:$F,3,0)&gt;W$1,0,3))),"")</f>
        <v/>
      </c>
      <c r="CO11" s="62" t="str">
        <f>+IF(AND(LEN($K11)&gt;10),IF(AND($J11&gt;X$1,$J11&lt;=$Y$1),1,IF((COUNTIFS(INCAPACIDADES!$C$1:$C$51,$K11,INCAPACIDADES!W$1:W$51,X$1))&gt;0,2,IF(VLOOKUP($I11,BD!$D:$F,3,0)&gt;X$1,0,3))),"")</f>
        <v/>
      </c>
      <c r="CP11" s="62" t="str">
        <f>+IF(AND(LEN($K11)&gt;10),IF(AND($J11&gt;Y$1,$J11&lt;=$Y$1),1,IF((COUNTIFS(INCAPACIDADES!$C$1:$C$51,$K11,INCAPACIDADES!X$1:X$51,Y$1))&gt;0,2,IF(VLOOKUP($I11,BD!$D:$F,3,0)&gt;Y$1,0,3))),"")</f>
        <v/>
      </c>
      <c r="CQ11" s="62" t="str">
        <f>+IF(LEN($K11)&gt;10,IF(ISERROR(VLOOKUP(L11,'CODIGO PAGO'!$B$1:$B$20,1,0)),1,IF(OR(AND(CC11=1,L11&lt;&gt;"N"),AND(CC11=3,L11&lt;&gt;"B"),AND(CC11=2,LEFT(TRIM(L11),1)&lt;&gt;"I")),1,IF(OR(AND(CC11=0,L11="N"),AND(CC11=0,L11="B"),AND(CC11=0,LEFT(TRIM(L11),1)="I")),1,0))),"")</f>
        <v/>
      </c>
      <c r="CR11" s="62" t="str">
        <f t="shared" si="19"/>
        <v/>
      </c>
      <c r="CS11" s="62" t="str">
        <f>+IF(LEN($K11)&gt;10,IF(ISERROR(VLOOKUP(N11,'CODIGO PAGO'!$B$1:$B$20,1,0)),1,IF(OR(AND(CE11=1,N11&lt;&gt;"N"),AND(CE11=3,N11&lt;&gt;"B"),AND(CE11=2,LEFT(TRIM(N11),1)&lt;&gt;"I")),1,IF(OR(AND(CE11=0,N11="N"),AND(CE11=0,N11="B"),AND(CE11=0,LEFT(TRIM(N11),1)="I")),1,0))),"")</f>
        <v/>
      </c>
      <c r="CT11" s="62" t="str">
        <f t="shared" si="20"/>
        <v/>
      </c>
      <c r="CU11" s="62" t="str">
        <f>+IF(LEN($K11)&gt;10,IF(ISERROR(VLOOKUP(P11,'CODIGO PAGO'!$B$1:$B$20,1,0)),1,IF(OR(AND(CG11=1,P11&lt;&gt;"N"),AND(CG11=3,P11&lt;&gt;"B"),AND(CG11=2,LEFT(TRIM(P11),1)&lt;&gt;"I")),1,IF(OR(AND(CG11=0,P11="N"),AND(CG11=0,P11="B"),AND(CG11=0,LEFT(TRIM(P11),1)="I")),1,0))),"")</f>
        <v/>
      </c>
      <c r="CV11" s="62" t="str">
        <f t="shared" si="21"/>
        <v/>
      </c>
      <c r="CW11" s="62" t="str">
        <f>+IF(LEN($K11)&gt;10,IF(ISERROR(VLOOKUP(R11,'CODIGO PAGO'!$B$1:$B$20,1,0)),1,IF(OR(AND(CI11=1,R11&lt;&gt;"N"),AND(CI11=3,R11&lt;&gt;"B"),AND(CI11=2,LEFT(TRIM(R11),1)&lt;&gt;"I")),1,IF(OR(AND(CI11=0,R11="N"),AND(CI11=0,R11="B"),AND(CI11=0,LEFT(TRIM(R11),1)="I")),1,0))),"")</f>
        <v/>
      </c>
      <c r="CX11" s="62" t="str">
        <f t="shared" si="22"/>
        <v/>
      </c>
      <c r="CY11" s="62" t="str">
        <f>+IF(LEN($K11)&gt;10,IF(ISERROR(VLOOKUP(T11,'CODIGO PAGO'!$B$1:$B$20,1,0)),1,IF(OR(AND(CK11=1,T11&lt;&gt;"N"),AND(CK11=3,T11&lt;&gt;"B"),AND(CK11=2,LEFT(TRIM(T11),1)&lt;&gt;"I")),1,IF(OR(AND(CK11=0,T11="N"),AND(CK11=0,T11="B"),AND(CK11=0,LEFT(TRIM(T11),1)="I")),1,0))),"")</f>
        <v/>
      </c>
      <c r="CZ11" s="62" t="str">
        <f t="shared" si="23"/>
        <v/>
      </c>
      <c r="DA11" s="62" t="str">
        <f>+IF(LEN($K11)&gt;10,IF(ISERROR(VLOOKUP(V11,'CODIGO PAGO'!$B$1:$B$20,1,0)),1,IF(OR(AND(CM11=1,V11&lt;&gt;"N"),AND(CM11=3,V11&lt;&gt;"B"),AND(CM11=2,LEFT(TRIM(V11),1)&lt;&gt;"I")),1,IF(OR(AND(CM11=0,V11="N"),AND(CM11=0,V11="B"),AND(CM11=0,LEFT(TRIM(V11),1)="I")),1,0))),"")</f>
        <v/>
      </c>
      <c r="DB11" s="62" t="str">
        <f t="shared" si="24"/>
        <v/>
      </c>
      <c r="DC11" s="62" t="str">
        <f>+IF(LEN($K11)&gt;10,IF(ISERROR(VLOOKUP(X11,'CODIGO PAGO'!$B$1:$B$20,1,0)),1,IF(OR(AND(CO11=1,X11&lt;&gt;"N"),AND(CO11=3,X11&lt;&gt;"B"),AND(CO11=2,LEFT(TRIM(X11),1)&lt;&gt;"I")),1,IF(OR(AND(CO11=0,X11="N"),AND(CO11=0,X11="B"),AND(CO11=0,LEFT(TRIM(X11),1)="I")),1,0))),"")</f>
        <v/>
      </c>
      <c r="DD11" s="62" t="str">
        <f t="shared" si="25"/>
        <v/>
      </c>
      <c r="DE11" s="62" t="str">
        <f t="shared" si="26"/>
        <v/>
      </c>
      <c r="DF11" s="63" t="str">
        <f t="shared" si="27"/>
        <v/>
      </c>
      <c r="DG11" s="170"/>
      <c r="DH11" s="63">
        <v>11</v>
      </c>
      <c r="DI11" s="62"/>
      <c r="DJ11" s="170" t="s">
        <v>131</v>
      </c>
    </row>
    <row r="12" spans="1:114" s="64" customFormat="1">
      <c r="A12" s="16" t="str">
        <f t="shared" si="0"/>
        <v/>
      </c>
      <c r="B12" s="12"/>
      <c r="C12" s="60"/>
      <c r="D12" s="1" t="str">
        <f>+IF(LEN($K12)&gt;5,BD!A12,"")</f>
        <v/>
      </c>
      <c r="E12" s="1" t="str">
        <f>+IF(LEN($K12)&gt;5,BD!B12,"")</f>
        <v/>
      </c>
      <c r="F12" s="134"/>
      <c r="G12" s="133"/>
      <c r="H12" s="135"/>
      <c r="I12" s="3" t="str">
        <f>+IF(LEN($K12)&gt;5,BD!D12,"")</f>
        <v/>
      </c>
      <c r="J12" s="4" t="str">
        <f>+IF(LEN($K12)&gt;5,BD!E12,"")</f>
        <v/>
      </c>
      <c r="K12" s="5" t="str">
        <f>+IF(LEN(BD!G12)&gt;5,BD!G12,"")</f>
        <v/>
      </c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53" t="str">
        <f t="shared" si="1"/>
        <v/>
      </c>
      <c r="AB12" s="154" t="str">
        <f>+IF(LEN($K12)&gt;5,SUM(L12,N12,P12,R12,T12,V12,X12)+COUNTIF(L12:X12,"PCG")+'CODIGO PAGO'!$C$23*COUNTIF(L12:X12,"PDF")+'CODIGO PAGO'!$C$24*COUNTIF('PRE MAAS'!L12:X12,"PNH")+'CODIGO PAGO'!$C$25*COUNTIF('PRE MAAS'!L12:X12,"PS")+COUNTIF(L12:X12,"VAC"),"")</f>
        <v/>
      </c>
      <c r="AC12" s="154" t="str">
        <f t="shared" si="2"/>
        <v/>
      </c>
      <c r="AD12" s="155" t="str">
        <f t="shared" si="3"/>
        <v/>
      </c>
      <c r="AE12" s="155" t="str">
        <f t="shared" si="4"/>
        <v/>
      </c>
      <c r="AF12" s="155" t="str">
        <f>+IF(LEN($K12)&gt;5,IF(AND(VLOOKUP($I12,BD!$D$1:$F$501,3,0)&gt;=L$1,VLOOKUP($I12,BD!$D$1:$F$501,3,0)&lt;=X$1),1,0),"")</f>
        <v/>
      </c>
      <c r="AG12" s="155" t="str">
        <f t="shared" si="5"/>
        <v/>
      </c>
      <c r="AH12" s="156" t="str">
        <f t="shared" si="6"/>
        <v/>
      </c>
      <c r="AI12" s="156" t="str">
        <f t="shared" si="7"/>
        <v/>
      </c>
      <c r="AJ12" s="156" t="str">
        <f t="shared" si="8"/>
        <v/>
      </c>
      <c r="AK12" s="6" t="str">
        <f>+IF(LEN($K12)&gt;5,BD!H12,"")</f>
        <v/>
      </c>
      <c r="AL12" s="17" t="str">
        <f t="shared" si="9"/>
        <v/>
      </c>
      <c r="AM12" s="13"/>
      <c r="AN12" s="18" t="str">
        <f t="shared" si="10"/>
        <v/>
      </c>
      <c r="AO12" s="19" t="str">
        <f t="shared" si="11"/>
        <v/>
      </c>
      <c r="AP12" s="19" t="str">
        <f t="shared" si="12"/>
        <v/>
      </c>
      <c r="AQ12" s="20" t="str">
        <f t="shared" si="13"/>
        <v/>
      </c>
      <c r="AR12" s="7" t="str">
        <f t="shared" ca="1" si="14"/>
        <v/>
      </c>
      <c r="AS12" s="157"/>
      <c r="AT12" s="19" t="str">
        <f>+IF(LEN($K12)&gt;5,TRUNC(AS12*AK12*'CODIGO PAGO'!$C$27,2),"")</f>
        <v/>
      </c>
      <c r="AU12" s="15"/>
      <c r="AV12" s="15"/>
      <c r="AW12" s="15"/>
      <c r="AX12" s="14"/>
      <c r="AY12" s="15"/>
      <c r="AZ12" s="20" t="str">
        <f>+IF(LEN(K12)&gt;5,SUMIF(AJUSTES!$A$1:$A$50,K12,AJUSTES!$J$1:$J$50),"")</f>
        <v/>
      </c>
      <c r="BA12" s="20"/>
      <c r="BB12" s="14"/>
      <c r="BC12" s="14"/>
      <c r="BD12" s="164"/>
      <c r="BE12" s="15"/>
      <c r="BF12" s="15"/>
      <c r="BG12" s="152" t="str">
        <f t="shared" si="15"/>
        <v/>
      </c>
      <c r="BH12" s="20" t="str">
        <f t="shared" si="16"/>
        <v/>
      </c>
      <c r="BI12" s="20" t="str">
        <f>IF(LEN($K12)&gt;5,IF('CODIGO PAGO'!$C$26=9,0.5*AK12,'CODIGO PAGO'!$C$26*COUNTIF(L12:X12,"PT")*(AK12*7)/(7-(COUNTIF(L12:X12,"D")+COUNTIF(L12:X12,"DL")))),"")</f>
        <v/>
      </c>
      <c r="BJ12" s="15"/>
      <c r="BK12" s="20" t="str">
        <f>+IF(LEN(K12)&gt;5,SUMIF(AJUSTES!$A$1:$A$50,K12,AJUSTES!$K$1:$K$50),"")</f>
        <v/>
      </c>
      <c r="BL12" s="15"/>
      <c r="BM12" s="15"/>
      <c r="BN12" s="4" t="str">
        <f>+CONCATENATE(IF(COUNTIFS(INCAPACIDADES!$A$1:$A$100,"ACTIVA",INCAPACIDADES!$C$1:$C$100,'PRE MAAS'!K12)&gt;0,VLOOKUP(K12,INCAPACIDADES!$C$1:$Y$100,23,0),""),IF(LEN($K12)&gt;5,IF(BD!F12="N/A","",CONCATENATE("B (",DAY(BD!F12),"-",MONTH(BD!F12),"-",YEAR(BD!F12),")")),""))</f>
        <v/>
      </c>
      <c r="BO12" s="150"/>
      <c r="BP12" s="15"/>
      <c r="BQ12" s="15"/>
      <c r="BR12" s="15"/>
      <c r="BS12" s="15"/>
      <c r="BT12" s="15"/>
      <c r="BU12" s="9" t="str">
        <f>+IF(LEN($K12)&gt;10,IF(LEN(BD!I12)=11,BD!I12,CONCATENATE("0",BD!I12)),"")</f>
        <v/>
      </c>
      <c r="BV12" s="161" t="str">
        <f>+IF(LEN($K12)&gt;10,BD!J12,"")</f>
        <v/>
      </c>
      <c r="BW12" s="162" t="str">
        <f t="shared" si="17"/>
        <v/>
      </c>
      <c r="BX12" s="162" t="str">
        <f>+IF(LEN($K12)&gt;10,UPPER(BD!K12),"")</f>
        <v/>
      </c>
      <c r="BY12" s="161" t="str">
        <f>+IF(LEN($K20)&gt;5,BD!L12,"")</f>
        <v/>
      </c>
      <c r="BZ12" s="161" t="str">
        <f>+IF(LEN($K12)&gt;10,BD!M12,"")</f>
        <v/>
      </c>
      <c r="CA12" s="162" t="str">
        <f>+IF(LEN($K12)&gt;10,BD!N12,"")</f>
        <v/>
      </c>
      <c r="CB12" s="163" t="str">
        <f t="shared" si="18"/>
        <v/>
      </c>
      <c r="CC12" s="62" t="str">
        <f>+IF(AND(LEN($K12)&gt;10),IF(AND($J12&gt;L$1,$J12&lt;=$Y$1),1,IF((COUNTIFS(INCAPACIDADES!$C$1:$C$51,$K12,INCAPACIDADES!K$1:K$51,L$1))&gt;0,2,IF(VLOOKUP($I12,BD!D:F,3,0)&gt;L$1,0,3))),"")</f>
        <v/>
      </c>
      <c r="CD12" s="62" t="str">
        <f>+IF(AND(LEN($K12)&gt;10),IF(AND($J12&gt;M$1,$J12&lt;=$Y$1),1,IF((COUNTIFS(INCAPACIDADES!$C$1:$C$51,$K12,INCAPACIDADES!L$1:L$51,M$1))&gt;0,2,IF(VLOOKUP($I12,BD!$D:$F,3,0)&gt;M$1,0,3))),"")</f>
        <v/>
      </c>
      <c r="CE12" s="62" t="str">
        <f>+IF(AND(LEN($K12)&gt;10),IF(AND($J12&gt;N$1,$J12&lt;=$Y$1),1,IF((COUNTIFS(INCAPACIDADES!$C$1:$C$51,$K12,INCAPACIDADES!M$1:M$51,N$1))&gt;0,2,IF(VLOOKUP($I12,BD!$D:$F,3,0)&gt;N$1,0,3))),"")</f>
        <v/>
      </c>
      <c r="CF12" s="62" t="str">
        <f>+IF(AND(LEN($K12)&gt;10),IF(AND($J12&gt;O$1,$J12&lt;=$Y$1),1,IF((COUNTIFS(INCAPACIDADES!$C$1:$C$51,$K12,INCAPACIDADES!N$1:N$51,O$1))&gt;0,2,IF(VLOOKUP($I12,BD!$D:$F,3,0)&gt;O$1,0,3))),"")</f>
        <v/>
      </c>
      <c r="CG12" s="62" t="str">
        <f>+IF(AND(LEN($K12)&gt;10),IF(AND($J12&gt;P$1,$J12&lt;=$Y$1),1,IF((COUNTIFS(INCAPACIDADES!$C$1:$C$51,$K12,INCAPACIDADES!O$1:O$51,P$1))&gt;0,2,IF(VLOOKUP($I12,BD!$D:$F,3,0)&gt;P$1,0,3))),"")</f>
        <v/>
      </c>
      <c r="CH12" s="62" t="str">
        <f>+IF(AND(LEN($K12)&gt;10),IF(AND($J12&gt;Q$1,$J12&lt;=$Y$1),1,IF((COUNTIFS(INCAPACIDADES!$C$1:$C$51,$K12,INCAPACIDADES!P$1:P$51,Q$1))&gt;0,2,IF(VLOOKUP($I12,BD!$D:$F,3,0)&gt;Q$1,0,3))),"")</f>
        <v/>
      </c>
      <c r="CI12" s="62" t="str">
        <f>+IF(AND(LEN($K12)&gt;10),IF(AND($J12&gt;R$1,$J12&lt;=$Y$1),1,IF((COUNTIFS(INCAPACIDADES!$C$1:$C$51,$K12,INCAPACIDADES!Q$1:Q$51,R$1))&gt;0,2,IF(VLOOKUP($I12,BD!$D:$F,3,0)&gt;R$1,0,3))),"")</f>
        <v/>
      </c>
      <c r="CJ12" s="62" t="str">
        <f>+IF(AND(LEN($K12)&gt;10),IF(AND($J12&gt;S$1,$J12&lt;=$Y$1),1,IF((COUNTIFS(INCAPACIDADES!$C$1:$C$51,$K12,INCAPACIDADES!R$1:R$51,S$1))&gt;0,2,IF(VLOOKUP($I12,BD!$D:$F,3,0)&gt;S$1,0,3))),"")</f>
        <v/>
      </c>
      <c r="CK12" s="62" t="str">
        <f>+IF(AND(LEN($K12)&gt;10),IF(AND($J12&gt;T$1,$J12&lt;=$Y$1),1,IF((COUNTIFS(INCAPACIDADES!$C$1:$C$51,$K12,INCAPACIDADES!S$1:S$51,T$1))&gt;0,2,IF(VLOOKUP($I12,BD!$D:$F,3,0)&gt;T$1,0,3))),"")</f>
        <v/>
      </c>
      <c r="CL12" s="62" t="str">
        <f>+IF(AND(LEN($K12)&gt;10),IF(AND($J12&gt;U$1,$J12&lt;=$Y$1),1,IF((COUNTIFS(INCAPACIDADES!$C$1:$C$51,$K12,INCAPACIDADES!T$1:T$51,U$1))&gt;0,2,IF(VLOOKUP($I12,BD!$D:$F,3,0)&gt;U$1,0,3))),"")</f>
        <v/>
      </c>
      <c r="CM12" s="62" t="str">
        <f>+IF(AND(LEN($K12)&gt;10),IF(AND($J12&gt;V$1,$J12&lt;=$Y$1),1,IF((COUNTIFS(INCAPACIDADES!$C$1:$C$51,$K12,INCAPACIDADES!U$1:U$51,V$1))&gt;0,2,IF(VLOOKUP($I12,BD!$D:$F,3,0)&gt;V$1,0,3))),"")</f>
        <v/>
      </c>
      <c r="CN12" s="62" t="str">
        <f>+IF(AND(LEN($K12)&gt;10),IF(AND($J12&gt;W$1,$J12&lt;=$Y$1),1,IF((COUNTIFS(INCAPACIDADES!$C$1:$C$51,$K12,INCAPACIDADES!V$1:V$51,W$1))&gt;0,2,IF(VLOOKUP($I12,BD!$D:$F,3,0)&gt;W$1,0,3))),"")</f>
        <v/>
      </c>
      <c r="CO12" s="62" t="str">
        <f>+IF(AND(LEN($K12)&gt;10),IF(AND($J12&gt;X$1,$J12&lt;=$Y$1),1,IF((COUNTIFS(INCAPACIDADES!$C$1:$C$51,$K12,INCAPACIDADES!W$1:W$51,X$1))&gt;0,2,IF(VLOOKUP($I12,BD!$D:$F,3,0)&gt;X$1,0,3))),"")</f>
        <v/>
      </c>
      <c r="CP12" s="62" t="str">
        <f>+IF(AND(LEN($K12)&gt;10),IF(AND($J12&gt;Y$1,$J12&lt;=$Y$1),1,IF((COUNTIFS(INCAPACIDADES!$C$1:$C$51,$K12,INCAPACIDADES!X$1:X$51,Y$1))&gt;0,2,IF(VLOOKUP($I12,BD!$D:$F,3,0)&gt;Y$1,0,3))),"")</f>
        <v/>
      </c>
      <c r="CQ12" s="62" t="str">
        <f>+IF(LEN($K12)&gt;10,IF(ISERROR(VLOOKUP(L12,'CODIGO PAGO'!$B$1:$B$20,1,0)),1,IF(OR(AND(CC12=1,L12&lt;&gt;"N"),AND(CC12=3,L12&lt;&gt;"B"),AND(CC12=2,LEFT(TRIM(L12),1)&lt;&gt;"I")),1,IF(OR(AND(CC12=0,L12="N"),AND(CC12=0,L12="B"),AND(CC12=0,LEFT(TRIM(L12),1)="I")),1,0))),"")</f>
        <v/>
      </c>
      <c r="CR12" s="62" t="str">
        <f t="shared" si="19"/>
        <v/>
      </c>
      <c r="CS12" s="62" t="str">
        <f>+IF(LEN($K12)&gt;10,IF(ISERROR(VLOOKUP(N12,'CODIGO PAGO'!$B$1:$B$20,1,0)),1,IF(OR(AND(CE12=1,N12&lt;&gt;"N"),AND(CE12=3,N12&lt;&gt;"B"),AND(CE12=2,LEFT(TRIM(N12),1)&lt;&gt;"I")),1,IF(OR(AND(CE12=0,N12="N"),AND(CE12=0,N12="B"),AND(CE12=0,LEFT(TRIM(N12),1)="I")),1,0))),"")</f>
        <v/>
      </c>
      <c r="CT12" s="62" t="str">
        <f t="shared" si="20"/>
        <v/>
      </c>
      <c r="CU12" s="62" t="str">
        <f>+IF(LEN($K12)&gt;10,IF(ISERROR(VLOOKUP(P12,'CODIGO PAGO'!$B$1:$B$20,1,0)),1,IF(OR(AND(CG12=1,P12&lt;&gt;"N"),AND(CG12=3,P12&lt;&gt;"B"),AND(CG12=2,LEFT(TRIM(P12),1)&lt;&gt;"I")),1,IF(OR(AND(CG12=0,P12="N"),AND(CG12=0,P12="B"),AND(CG12=0,LEFT(TRIM(P12),1)="I")),1,0))),"")</f>
        <v/>
      </c>
      <c r="CV12" s="62" t="str">
        <f t="shared" si="21"/>
        <v/>
      </c>
      <c r="CW12" s="62" t="str">
        <f>+IF(LEN($K12)&gt;10,IF(ISERROR(VLOOKUP(R12,'CODIGO PAGO'!$B$1:$B$20,1,0)),1,IF(OR(AND(CI12=1,R12&lt;&gt;"N"),AND(CI12=3,R12&lt;&gt;"B"),AND(CI12=2,LEFT(TRIM(R12),1)&lt;&gt;"I")),1,IF(OR(AND(CI12=0,R12="N"),AND(CI12=0,R12="B"),AND(CI12=0,LEFT(TRIM(R12),1)="I")),1,0))),"")</f>
        <v/>
      </c>
      <c r="CX12" s="62" t="str">
        <f t="shared" si="22"/>
        <v/>
      </c>
      <c r="CY12" s="62" t="str">
        <f>+IF(LEN($K12)&gt;10,IF(ISERROR(VLOOKUP(T12,'CODIGO PAGO'!$B$1:$B$20,1,0)),1,IF(OR(AND(CK12=1,T12&lt;&gt;"N"),AND(CK12=3,T12&lt;&gt;"B"),AND(CK12=2,LEFT(TRIM(T12),1)&lt;&gt;"I")),1,IF(OR(AND(CK12=0,T12="N"),AND(CK12=0,T12="B"),AND(CK12=0,LEFT(TRIM(T12),1)="I")),1,0))),"")</f>
        <v/>
      </c>
      <c r="CZ12" s="62" t="str">
        <f t="shared" si="23"/>
        <v/>
      </c>
      <c r="DA12" s="62" t="str">
        <f>+IF(LEN($K12)&gt;10,IF(ISERROR(VLOOKUP(V12,'CODIGO PAGO'!$B$1:$B$20,1,0)),1,IF(OR(AND(CM12=1,V12&lt;&gt;"N"),AND(CM12=3,V12&lt;&gt;"B"),AND(CM12=2,LEFT(TRIM(V12),1)&lt;&gt;"I")),1,IF(OR(AND(CM12=0,V12="N"),AND(CM12=0,V12="B"),AND(CM12=0,LEFT(TRIM(V12),1)="I")),1,0))),"")</f>
        <v/>
      </c>
      <c r="DB12" s="62" t="str">
        <f t="shared" si="24"/>
        <v/>
      </c>
      <c r="DC12" s="62" t="str">
        <f>+IF(LEN($K12)&gt;10,IF(ISERROR(VLOOKUP(X12,'CODIGO PAGO'!$B$1:$B$20,1,0)),1,IF(OR(AND(CO12=1,X12&lt;&gt;"N"),AND(CO12=3,X12&lt;&gt;"B"),AND(CO12=2,LEFT(TRIM(X12),1)&lt;&gt;"I")),1,IF(OR(AND(CO12=0,X12="N"),AND(CO12=0,X12="B"),AND(CO12=0,LEFT(TRIM(X12),1)="I")),1,0))),"")</f>
        <v/>
      </c>
      <c r="DD12" s="62" t="str">
        <f t="shared" si="25"/>
        <v/>
      </c>
      <c r="DE12" s="62" t="str">
        <f t="shared" si="26"/>
        <v/>
      </c>
      <c r="DF12" s="63" t="str">
        <f t="shared" si="27"/>
        <v/>
      </c>
      <c r="DG12" s="170"/>
      <c r="DH12" s="63">
        <v>12</v>
      </c>
      <c r="DI12" s="62"/>
      <c r="DJ12" s="170" t="s">
        <v>132</v>
      </c>
    </row>
    <row r="13" spans="1:114" s="64" customFormat="1">
      <c r="A13" s="16" t="str">
        <f t="shared" si="0"/>
        <v/>
      </c>
      <c r="B13" s="12"/>
      <c r="C13" s="60"/>
      <c r="D13" s="1" t="str">
        <f>+IF(LEN($K13)&gt;5,BD!A13,"")</f>
        <v/>
      </c>
      <c r="E13" s="1" t="str">
        <f>+IF(LEN($K13)&gt;5,BD!B13,"")</f>
        <v/>
      </c>
      <c r="F13" s="134"/>
      <c r="G13" s="133"/>
      <c r="H13" s="135"/>
      <c r="I13" s="3" t="str">
        <f>+IF(LEN($K13)&gt;5,BD!D13,"")</f>
        <v/>
      </c>
      <c r="J13" s="4" t="str">
        <f>+IF(LEN($K13)&gt;5,BD!E13,"")</f>
        <v/>
      </c>
      <c r="K13" s="5" t="str">
        <f>+IF(LEN(BD!G13)&gt;5,BD!G13,"")</f>
        <v/>
      </c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53" t="str">
        <f t="shared" si="1"/>
        <v/>
      </c>
      <c r="AB13" s="154" t="str">
        <f>+IF(LEN($K13)&gt;5,SUM(L13,N13,P13,R13,T13,V13,X13)+COUNTIF(L13:X13,"PCG")+'CODIGO PAGO'!$C$23*COUNTIF(L13:X13,"PDF")+'CODIGO PAGO'!$C$24*COUNTIF('PRE MAAS'!L13:X13,"PNH")+'CODIGO PAGO'!$C$25*COUNTIF('PRE MAAS'!L13:X13,"PS")+COUNTIF(L13:X13,"VAC"),"")</f>
        <v/>
      </c>
      <c r="AC13" s="154" t="str">
        <f t="shared" si="2"/>
        <v/>
      </c>
      <c r="AD13" s="155" t="str">
        <f t="shared" si="3"/>
        <v/>
      </c>
      <c r="AE13" s="155" t="str">
        <f t="shared" si="4"/>
        <v/>
      </c>
      <c r="AF13" s="155" t="str">
        <f>+IF(LEN($K13)&gt;5,IF(AND(VLOOKUP($I13,BD!$D$1:$F$501,3,0)&gt;=L$1,VLOOKUP($I13,BD!$D$1:$F$501,3,0)&lt;=X$1),1,0),"")</f>
        <v/>
      </c>
      <c r="AG13" s="155" t="str">
        <f t="shared" si="5"/>
        <v/>
      </c>
      <c r="AH13" s="156" t="str">
        <f t="shared" si="6"/>
        <v/>
      </c>
      <c r="AI13" s="156" t="str">
        <f t="shared" si="7"/>
        <v/>
      </c>
      <c r="AJ13" s="156" t="str">
        <f t="shared" si="8"/>
        <v/>
      </c>
      <c r="AK13" s="6" t="str">
        <f>+IF(LEN($K13)&gt;5,BD!H13,"")</f>
        <v/>
      </c>
      <c r="AL13" s="17" t="str">
        <f t="shared" si="9"/>
        <v/>
      </c>
      <c r="AM13" s="13"/>
      <c r="AN13" s="18" t="str">
        <f t="shared" si="10"/>
        <v/>
      </c>
      <c r="AO13" s="19" t="str">
        <f t="shared" si="11"/>
        <v/>
      </c>
      <c r="AP13" s="19" t="str">
        <f t="shared" si="12"/>
        <v/>
      </c>
      <c r="AQ13" s="20" t="str">
        <f t="shared" si="13"/>
        <v/>
      </c>
      <c r="AR13" s="7" t="str">
        <f t="shared" ca="1" si="14"/>
        <v/>
      </c>
      <c r="AS13" s="157"/>
      <c r="AT13" s="19" t="str">
        <f>+IF(LEN($K13)&gt;5,TRUNC(AS13*AK13*'CODIGO PAGO'!$C$27,2),"")</f>
        <v/>
      </c>
      <c r="AU13" s="15"/>
      <c r="AV13" s="15"/>
      <c r="AW13" s="15"/>
      <c r="AX13" s="14"/>
      <c r="AY13" s="15"/>
      <c r="AZ13" s="20" t="str">
        <f>+IF(LEN(K13)&gt;5,SUMIF(AJUSTES!$A$1:$A$50,K13,AJUSTES!$J$1:$J$50),"")</f>
        <v/>
      </c>
      <c r="BA13" s="20"/>
      <c r="BB13" s="14"/>
      <c r="BC13" s="14"/>
      <c r="BD13" s="164"/>
      <c r="BE13" s="15"/>
      <c r="BF13" s="15"/>
      <c r="BG13" s="152" t="str">
        <f t="shared" si="15"/>
        <v/>
      </c>
      <c r="BH13" s="20" t="str">
        <f t="shared" si="16"/>
        <v/>
      </c>
      <c r="BI13" s="20" t="str">
        <f>IF(LEN($K13)&gt;5,IF('CODIGO PAGO'!$C$26=9,0.5*AK13,'CODIGO PAGO'!$C$26*COUNTIF(L13:X13,"PT")*(AK13*7)/(7-(COUNTIF(L13:X13,"D")+COUNTIF(L13:X13,"DL")))),"")</f>
        <v/>
      </c>
      <c r="BJ13" s="15"/>
      <c r="BK13" s="20" t="str">
        <f>+IF(LEN(K13)&gt;5,SUMIF(AJUSTES!$A$1:$A$50,K13,AJUSTES!$K$1:$K$50),"")</f>
        <v/>
      </c>
      <c r="BL13" s="15"/>
      <c r="BM13" s="15"/>
      <c r="BN13" s="4" t="str">
        <f>+CONCATENATE(IF(COUNTIFS(INCAPACIDADES!$A$1:$A$100,"ACTIVA",INCAPACIDADES!$C$1:$C$100,'PRE MAAS'!K13)&gt;0,VLOOKUP(K13,INCAPACIDADES!$C$1:$Y$100,23,0),""),IF(LEN($K13)&gt;5,IF(BD!F13="N/A","",CONCATENATE("B (",DAY(BD!F13),"-",MONTH(BD!F13),"-",YEAR(BD!F13),")")),""))</f>
        <v/>
      </c>
      <c r="BO13" s="150"/>
      <c r="BP13" s="15"/>
      <c r="BQ13" s="15"/>
      <c r="BR13" s="15"/>
      <c r="BS13" s="15"/>
      <c r="BT13" s="15"/>
      <c r="BU13" s="9" t="str">
        <f>+IF(LEN($K13)&gt;10,IF(LEN(BD!I13)=11,BD!I13,CONCATENATE("0",BD!I13)),"")</f>
        <v/>
      </c>
      <c r="BV13" s="161" t="str">
        <f>+IF(LEN($K13)&gt;10,BD!J13,"")</f>
        <v/>
      </c>
      <c r="BW13" s="162" t="str">
        <f t="shared" si="17"/>
        <v/>
      </c>
      <c r="BX13" s="162" t="str">
        <f>+IF(LEN($K13)&gt;10,UPPER(BD!K13),"")</f>
        <v/>
      </c>
      <c r="BY13" s="161" t="str">
        <f>+IF(LEN($K21)&gt;5,BD!L13,"")</f>
        <v/>
      </c>
      <c r="BZ13" s="161" t="str">
        <f>+IF(LEN($K13)&gt;10,BD!M13,"")</f>
        <v/>
      </c>
      <c r="CA13" s="162" t="str">
        <f>+IF(LEN($K13)&gt;10,BD!N13,"")</f>
        <v/>
      </c>
      <c r="CB13" s="163" t="str">
        <f t="shared" si="18"/>
        <v/>
      </c>
      <c r="CC13" s="62" t="str">
        <f>+IF(AND(LEN($K13)&gt;10),IF(AND($J13&gt;L$1,$J13&lt;=$Y$1),1,IF((COUNTIFS(INCAPACIDADES!$C$1:$C$51,$K13,INCAPACIDADES!K$1:K$51,L$1))&gt;0,2,IF(VLOOKUP($I13,BD!D:F,3,0)&gt;L$1,0,3))),"")</f>
        <v/>
      </c>
      <c r="CD13" s="62" t="str">
        <f>+IF(AND(LEN($K13)&gt;10),IF(AND($J13&gt;M$1,$J13&lt;=$Y$1),1,IF((COUNTIFS(INCAPACIDADES!$C$1:$C$51,$K13,INCAPACIDADES!L$1:L$51,M$1))&gt;0,2,IF(VLOOKUP($I13,BD!$D:$F,3,0)&gt;M$1,0,3))),"")</f>
        <v/>
      </c>
      <c r="CE13" s="62" t="str">
        <f>+IF(AND(LEN($K13)&gt;10),IF(AND($J13&gt;N$1,$J13&lt;=$Y$1),1,IF((COUNTIFS(INCAPACIDADES!$C$1:$C$51,$K13,INCAPACIDADES!M$1:M$51,N$1))&gt;0,2,IF(VLOOKUP($I13,BD!$D:$F,3,0)&gt;N$1,0,3))),"")</f>
        <v/>
      </c>
      <c r="CF13" s="62" t="str">
        <f>+IF(AND(LEN($K13)&gt;10),IF(AND($J13&gt;O$1,$J13&lt;=$Y$1),1,IF((COUNTIFS(INCAPACIDADES!$C$1:$C$51,$K13,INCAPACIDADES!N$1:N$51,O$1))&gt;0,2,IF(VLOOKUP($I13,BD!$D:$F,3,0)&gt;O$1,0,3))),"")</f>
        <v/>
      </c>
      <c r="CG13" s="62" t="str">
        <f>+IF(AND(LEN($K13)&gt;10),IF(AND($J13&gt;P$1,$J13&lt;=$Y$1),1,IF((COUNTIFS(INCAPACIDADES!$C$1:$C$51,$K13,INCAPACIDADES!O$1:O$51,P$1))&gt;0,2,IF(VLOOKUP($I13,BD!$D:$F,3,0)&gt;P$1,0,3))),"")</f>
        <v/>
      </c>
      <c r="CH13" s="62" t="str">
        <f>+IF(AND(LEN($K13)&gt;10),IF(AND($J13&gt;Q$1,$J13&lt;=$Y$1),1,IF((COUNTIFS(INCAPACIDADES!$C$1:$C$51,$K13,INCAPACIDADES!P$1:P$51,Q$1))&gt;0,2,IF(VLOOKUP($I13,BD!$D:$F,3,0)&gt;Q$1,0,3))),"")</f>
        <v/>
      </c>
      <c r="CI13" s="62" t="str">
        <f>+IF(AND(LEN($K13)&gt;10),IF(AND($J13&gt;R$1,$J13&lt;=$Y$1),1,IF((COUNTIFS(INCAPACIDADES!$C$1:$C$51,$K13,INCAPACIDADES!Q$1:Q$51,R$1))&gt;0,2,IF(VLOOKUP($I13,BD!$D:$F,3,0)&gt;R$1,0,3))),"")</f>
        <v/>
      </c>
      <c r="CJ13" s="62" t="str">
        <f>+IF(AND(LEN($K13)&gt;10),IF(AND($J13&gt;S$1,$J13&lt;=$Y$1),1,IF((COUNTIFS(INCAPACIDADES!$C$1:$C$51,$K13,INCAPACIDADES!R$1:R$51,S$1))&gt;0,2,IF(VLOOKUP($I13,BD!$D:$F,3,0)&gt;S$1,0,3))),"")</f>
        <v/>
      </c>
      <c r="CK13" s="62" t="str">
        <f>+IF(AND(LEN($K13)&gt;10),IF(AND($J13&gt;T$1,$J13&lt;=$Y$1),1,IF((COUNTIFS(INCAPACIDADES!$C$1:$C$51,$K13,INCAPACIDADES!S$1:S$51,T$1))&gt;0,2,IF(VLOOKUP($I13,BD!$D:$F,3,0)&gt;T$1,0,3))),"")</f>
        <v/>
      </c>
      <c r="CL13" s="62" t="str">
        <f>+IF(AND(LEN($K13)&gt;10),IF(AND($J13&gt;U$1,$J13&lt;=$Y$1),1,IF((COUNTIFS(INCAPACIDADES!$C$1:$C$51,$K13,INCAPACIDADES!T$1:T$51,U$1))&gt;0,2,IF(VLOOKUP($I13,BD!$D:$F,3,0)&gt;U$1,0,3))),"")</f>
        <v/>
      </c>
      <c r="CM13" s="62" t="str">
        <f>+IF(AND(LEN($K13)&gt;10),IF(AND($J13&gt;V$1,$J13&lt;=$Y$1),1,IF((COUNTIFS(INCAPACIDADES!$C$1:$C$51,$K13,INCAPACIDADES!U$1:U$51,V$1))&gt;0,2,IF(VLOOKUP($I13,BD!$D:$F,3,0)&gt;V$1,0,3))),"")</f>
        <v/>
      </c>
      <c r="CN13" s="62" t="str">
        <f>+IF(AND(LEN($K13)&gt;10),IF(AND($J13&gt;W$1,$J13&lt;=$Y$1),1,IF((COUNTIFS(INCAPACIDADES!$C$1:$C$51,$K13,INCAPACIDADES!V$1:V$51,W$1))&gt;0,2,IF(VLOOKUP($I13,BD!$D:$F,3,0)&gt;W$1,0,3))),"")</f>
        <v/>
      </c>
      <c r="CO13" s="62" t="str">
        <f>+IF(AND(LEN($K13)&gt;10),IF(AND($J13&gt;X$1,$J13&lt;=$Y$1),1,IF((COUNTIFS(INCAPACIDADES!$C$1:$C$51,$K13,INCAPACIDADES!W$1:W$51,X$1))&gt;0,2,IF(VLOOKUP($I13,BD!$D:$F,3,0)&gt;X$1,0,3))),"")</f>
        <v/>
      </c>
      <c r="CP13" s="62" t="str">
        <f>+IF(AND(LEN($K13)&gt;10),IF(AND($J13&gt;Y$1,$J13&lt;=$Y$1),1,IF((COUNTIFS(INCAPACIDADES!$C$1:$C$51,$K13,INCAPACIDADES!X$1:X$51,Y$1))&gt;0,2,IF(VLOOKUP($I13,BD!$D:$F,3,0)&gt;Y$1,0,3))),"")</f>
        <v/>
      </c>
      <c r="CQ13" s="62" t="str">
        <f>+IF(LEN($K13)&gt;10,IF(ISERROR(VLOOKUP(L13,'CODIGO PAGO'!$B$1:$B$20,1,0)),1,IF(OR(AND(CC13=1,L13&lt;&gt;"N"),AND(CC13=3,L13&lt;&gt;"B"),AND(CC13=2,LEFT(TRIM(L13),1)&lt;&gt;"I")),1,IF(OR(AND(CC13=0,L13="N"),AND(CC13=0,L13="B"),AND(CC13=0,LEFT(TRIM(L13),1)="I")),1,0))),"")</f>
        <v/>
      </c>
      <c r="CR13" s="62" t="str">
        <f t="shared" si="19"/>
        <v/>
      </c>
      <c r="CS13" s="62" t="str">
        <f>+IF(LEN($K13)&gt;10,IF(ISERROR(VLOOKUP(N13,'CODIGO PAGO'!$B$1:$B$20,1,0)),1,IF(OR(AND(CE13=1,N13&lt;&gt;"N"),AND(CE13=3,N13&lt;&gt;"B"),AND(CE13=2,LEFT(TRIM(N13),1)&lt;&gt;"I")),1,IF(OR(AND(CE13=0,N13="N"),AND(CE13=0,N13="B"),AND(CE13=0,LEFT(TRIM(N13),1)="I")),1,0))),"")</f>
        <v/>
      </c>
      <c r="CT13" s="62" t="str">
        <f t="shared" si="20"/>
        <v/>
      </c>
      <c r="CU13" s="62" t="str">
        <f>+IF(LEN($K13)&gt;10,IF(ISERROR(VLOOKUP(P13,'CODIGO PAGO'!$B$1:$B$20,1,0)),1,IF(OR(AND(CG13=1,P13&lt;&gt;"N"),AND(CG13=3,P13&lt;&gt;"B"),AND(CG13=2,LEFT(TRIM(P13),1)&lt;&gt;"I")),1,IF(OR(AND(CG13=0,P13="N"),AND(CG13=0,P13="B"),AND(CG13=0,LEFT(TRIM(P13),1)="I")),1,0))),"")</f>
        <v/>
      </c>
      <c r="CV13" s="62" t="str">
        <f t="shared" si="21"/>
        <v/>
      </c>
      <c r="CW13" s="62" t="str">
        <f>+IF(LEN($K13)&gt;10,IF(ISERROR(VLOOKUP(R13,'CODIGO PAGO'!$B$1:$B$20,1,0)),1,IF(OR(AND(CI13=1,R13&lt;&gt;"N"),AND(CI13=3,R13&lt;&gt;"B"),AND(CI13=2,LEFT(TRIM(R13),1)&lt;&gt;"I")),1,IF(OR(AND(CI13=0,R13="N"),AND(CI13=0,R13="B"),AND(CI13=0,LEFT(TRIM(R13),1)="I")),1,0))),"")</f>
        <v/>
      </c>
      <c r="CX13" s="62" t="str">
        <f t="shared" si="22"/>
        <v/>
      </c>
      <c r="CY13" s="62" t="str">
        <f>+IF(LEN($K13)&gt;10,IF(ISERROR(VLOOKUP(T13,'CODIGO PAGO'!$B$1:$B$20,1,0)),1,IF(OR(AND(CK13=1,T13&lt;&gt;"N"),AND(CK13=3,T13&lt;&gt;"B"),AND(CK13=2,LEFT(TRIM(T13),1)&lt;&gt;"I")),1,IF(OR(AND(CK13=0,T13="N"),AND(CK13=0,T13="B"),AND(CK13=0,LEFT(TRIM(T13),1)="I")),1,0))),"")</f>
        <v/>
      </c>
      <c r="CZ13" s="62" t="str">
        <f t="shared" si="23"/>
        <v/>
      </c>
      <c r="DA13" s="62" t="str">
        <f>+IF(LEN($K13)&gt;10,IF(ISERROR(VLOOKUP(V13,'CODIGO PAGO'!$B$1:$B$20,1,0)),1,IF(OR(AND(CM13=1,V13&lt;&gt;"N"),AND(CM13=3,V13&lt;&gt;"B"),AND(CM13=2,LEFT(TRIM(V13),1)&lt;&gt;"I")),1,IF(OR(AND(CM13=0,V13="N"),AND(CM13=0,V13="B"),AND(CM13=0,LEFT(TRIM(V13),1)="I")),1,0))),"")</f>
        <v/>
      </c>
      <c r="DB13" s="62" t="str">
        <f t="shared" si="24"/>
        <v/>
      </c>
      <c r="DC13" s="62" t="str">
        <f>+IF(LEN($K13)&gt;10,IF(ISERROR(VLOOKUP(X13,'CODIGO PAGO'!$B$1:$B$20,1,0)),1,IF(OR(AND(CO13=1,X13&lt;&gt;"N"),AND(CO13=3,X13&lt;&gt;"B"),AND(CO13=2,LEFT(TRIM(X13),1)&lt;&gt;"I")),1,IF(OR(AND(CO13=0,X13="N"),AND(CO13=0,X13="B"),AND(CO13=0,LEFT(TRIM(X13),1)="I")),1,0))),"")</f>
        <v/>
      </c>
      <c r="DD13" s="62" t="str">
        <f t="shared" si="25"/>
        <v/>
      </c>
      <c r="DE13" s="62" t="str">
        <f t="shared" si="26"/>
        <v/>
      </c>
      <c r="DF13" s="63" t="str">
        <f t="shared" si="27"/>
        <v/>
      </c>
      <c r="DG13" s="170"/>
      <c r="DH13" s="63">
        <v>13</v>
      </c>
      <c r="DI13" s="62"/>
      <c r="DJ13" s="170" t="s">
        <v>133</v>
      </c>
    </row>
    <row r="14" spans="1:114" s="64" customFormat="1">
      <c r="A14" s="16" t="str">
        <f t="shared" si="0"/>
        <v/>
      </c>
      <c r="B14" s="12"/>
      <c r="C14" s="60"/>
      <c r="D14" s="1" t="str">
        <f>+IF(LEN($K14)&gt;5,BD!A14,"")</f>
        <v/>
      </c>
      <c r="E14" s="1" t="str">
        <f>+IF(LEN($K14)&gt;5,BD!B14,"")</f>
        <v/>
      </c>
      <c r="F14" s="134"/>
      <c r="G14" s="133"/>
      <c r="H14" s="135"/>
      <c r="I14" s="3" t="str">
        <f>+IF(LEN($K14)&gt;5,BD!D14,"")</f>
        <v/>
      </c>
      <c r="J14" s="4" t="str">
        <f>+IF(LEN($K14)&gt;5,BD!E14,"")</f>
        <v/>
      </c>
      <c r="K14" s="5" t="str">
        <f>+IF(LEN(BD!G14)&gt;5,BD!G14,"")</f>
        <v/>
      </c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53" t="str">
        <f t="shared" si="1"/>
        <v/>
      </c>
      <c r="AB14" s="154" t="str">
        <f>+IF(LEN($K14)&gt;5,SUM(L14,N14,P14,R14,T14,V14,X14)+COUNTIF(L14:X14,"PCG")+'CODIGO PAGO'!$C$23*COUNTIF(L14:X14,"PDF")+'CODIGO PAGO'!$C$24*COUNTIF('PRE MAAS'!L14:X14,"PNH")+'CODIGO PAGO'!$C$25*COUNTIF('PRE MAAS'!L14:X14,"PS")+COUNTIF(L14:X14,"VAC"),"")</f>
        <v/>
      </c>
      <c r="AC14" s="154" t="str">
        <f t="shared" si="2"/>
        <v/>
      </c>
      <c r="AD14" s="155" t="str">
        <f t="shared" si="3"/>
        <v/>
      </c>
      <c r="AE14" s="155" t="str">
        <f t="shared" si="4"/>
        <v/>
      </c>
      <c r="AF14" s="155" t="str">
        <f>+IF(LEN($K14)&gt;5,IF(AND(VLOOKUP($I14,BD!$D$1:$F$501,3,0)&gt;=L$1,VLOOKUP($I14,BD!$D$1:$F$501,3,0)&lt;=X$1),1,0),"")</f>
        <v/>
      </c>
      <c r="AG14" s="155" t="str">
        <f t="shared" si="5"/>
        <v/>
      </c>
      <c r="AH14" s="156" t="str">
        <f t="shared" si="6"/>
        <v/>
      </c>
      <c r="AI14" s="156" t="str">
        <f t="shared" si="7"/>
        <v/>
      </c>
      <c r="AJ14" s="156" t="str">
        <f t="shared" si="8"/>
        <v/>
      </c>
      <c r="AK14" s="6" t="str">
        <f>+IF(LEN($K14)&gt;5,BD!H14,"")</f>
        <v/>
      </c>
      <c r="AL14" s="17" t="str">
        <f t="shared" si="9"/>
        <v/>
      </c>
      <c r="AM14" s="13"/>
      <c r="AN14" s="18" t="str">
        <f t="shared" si="10"/>
        <v/>
      </c>
      <c r="AO14" s="19" t="str">
        <f t="shared" si="11"/>
        <v/>
      </c>
      <c r="AP14" s="19" t="str">
        <f t="shared" si="12"/>
        <v/>
      </c>
      <c r="AQ14" s="20" t="str">
        <f t="shared" si="13"/>
        <v/>
      </c>
      <c r="AR14" s="7" t="str">
        <f t="shared" ca="1" si="14"/>
        <v/>
      </c>
      <c r="AS14" s="157"/>
      <c r="AT14" s="19" t="str">
        <f>+IF(LEN($K14)&gt;5,TRUNC(AS14*AK14*'CODIGO PAGO'!$C$27,2),"")</f>
        <v/>
      </c>
      <c r="AU14" s="15"/>
      <c r="AV14" s="15"/>
      <c r="AW14" s="15"/>
      <c r="AX14" s="14"/>
      <c r="AY14" s="15"/>
      <c r="AZ14" s="20" t="str">
        <f>+IF(LEN(K14)&gt;5,SUMIF(AJUSTES!$A$1:$A$50,K14,AJUSTES!$J$1:$J$50),"")</f>
        <v/>
      </c>
      <c r="BA14" s="20"/>
      <c r="BB14" s="14"/>
      <c r="BC14" s="14"/>
      <c r="BD14" s="164"/>
      <c r="BE14" s="15"/>
      <c r="BF14" s="15"/>
      <c r="BG14" s="152" t="str">
        <f t="shared" si="15"/>
        <v/>
      </c>
      <c r="BH14" s="20" t="str">
        <f t="shared" si="16"/>
        <v/>
      </c>
      <c r="BI14" s="20" t="str">
        <f>IF(LEN($K14)&gt;5,IF('CODIGO PAGO'!$C$26=9,0.5*AK14,'CODIGO PAGO'!$C$26*COUNTIF(L14:X14,"PT")*(AK14*7)/(7-(COUNTIF(L14:X14,"D")+COUNTIF(L14:X14,"DL")))),"")</f>
        <v/>
      </c>
      <c r="BJ14" s="15"/>
      <c r="BK14" s="20" t="str">
        <f>+IF(LEN(K14)&gt;5,SUMIF(AJUSTES!$A$1:$A$50,K14,AJUSTES!$K$1:$K$50),"")</f>
        <v/>
      </c>
      <c r="BL14" s="15"/>
      <c r="BM14" s="15"/>
      <c r="BN14" s="4" t="str">
        <f>+CONCATENATE(IF(COUNTIFS(INCAPACIDADES!$A$1:$A$100,"ACTIVA",INCAPACIDADES!$C$1:$C$100,'PRE MAAS'!K14)&gt;0,VLOOKUP(K14,INCAPACIDADES!$C$1:$Y$100,23,0),""),IF(LEN($K14)&gt;5,IF(BD!F14="N/A","",CONCATENATE("B (",DAY(BD!F14),"-",MONTH(BD!F14),"-",YEAR(BD!F14),")")),""))</f>
        <v/>
      </c>
      <c r="BO14" s="150"/>
      <c r="BP14" s="15"/>
      <c r="BQ14" s="15"/>
      <c r="BR14" s="15"/>
      <c r="BS14" s="15"/>
      <c r="BT14" s="15"/>
      <c r="BU14" s="9" t="str">
        <f>+IF(LEN($K14)&gt;10,IF(LEN(BD!I14)=11,BD!I14,CONCATENATE("0",BD!I14)),"")</f>
        <v/>
      </c>
      <c r="BV14" s="161" t="str">
        <f>+IF(LEN($K14)&gt;10,BD!J14,"")</f>
        <v/>
      </c>
      <c r="BW14" s="162" t="str">
        <f t="shared" si="17"/>
        <v/>
      </c>
      <c r="BX14" s="162" t="str">
        <f>+IF(LEN($K14)&gt;10,UPPER(BD!K14),"")</f>
        <v/>
      </c>
      <c r="BY14" s="161" t="str">
        <f>+IF(LEN($K22)&gt;5,BD!L14,"")</f>
        <v/>
      </c>
      <c r="BZ14" s="161" t="str">
        <f>+IF(LEN($K14)&gt;10,BD!M14,"")</f>
        <v/>
      </c>
      <c r="CA14" s="162" t="str">
        <f>+IF(LEN($K14)&gt;10,BD!N14,"")</f>
        <v/>
      </c>
      <c r="CB14" s="163" t="str">
        <f t="shared" si="18"/>
        <v/>
      </c>
      <c r="CC14" s="62" t="str">
        <f>+IF(AND(LEN($K14)&gt;10),IF(AND($J14&gt;L$1,$J14&lt;=$Y$1),1,IF((COUNTIFS(INCAPACIDADES!$C$1:$C$51,$K14,INCAPACIDADES!K$1:K$51,L$1))&gt;0,2,IF(VLOOKUP($I14,BD!D:F,3,0)&gt;L$1,0,3))),"")</f>
        <v/>
      </c>
      <c r="CD14" s="62" t="str">
        <f>+IF(AND(LEN($K14)&gt;10),IF(AND($J14&gt;M$1,$J14&lt;=$Y$1),1,IF((COUNTIFS(INCAPACIDADES!$C$1:$C$51,$K14,INCAPACIDADES!L$1:L$51,M$1))&gt;0,2,IF(VLOOKUP($I14,BD!$D:$F,3,0)&gt;M$1,0,3))),"")</f>
        <v/>
      </c>
      <c r="CE14" s="62" t="str">
        <f>+IF(AND(LEN($K14)&gt;10),IF(AND($J14&gt;N$1,$J14&lt;=$Y$1),1,IF((COUNTIFS(INCAPACIDADES!$C$1:$C$51,$K14,INCAPACIDADES!M$1:M$51,N$1))&gt;0,2,IF(VLOOKUP($I14,BD!$D:$F,3,0)&gt;N$1,0,3))),"")</f>
        <v/>
      </c>
      <c r="CF14" s="62" t="str">
        <f>+IF(AND(LEN($K14)&gt;10),IF(AND($J14&gt;O$1,$J14&lt;=$Y$1),1,IF((COUNTIFS(INCAPACIDADES!$C$1:$C$51,$K14,INCAPACIDADES!N$1:N$51,O$1))&gt;0,2,IF(VLOOKUP($I14,BD!$D:$F,3,0)&gt;O$1,0,3))),"")</f>
        <v/>
      </c>
      <c r="CG14" s="62" t="str">
        <f>+IF(AND(LEN($K14)&gt;10),IF(AND($J14&gt;P$1,$J14&lt;=$Y$1),1,IF((COUNTIFS(INCAPACIDADES!$C$1:$C$51,$K14,INCAPACIDADES!O$1:O$51,P$1))&gt;0,2,IF(VLOOKUP($I14,BD!$D:$F,3,0)&gt;P$1,0,3))),"")</f>
        <v/>
      </c>
      <c r="CH14" s="62" t="str">
        <f>+IF(AND(LEN($K14)&gt;10),IF(AND($J14&gt;Q$1,$J14&lt;=$Y$1),1,IF((COUNTIFS(INCAPACIDADES!$C$1:$C$51,$K14,INCAPACIDADES!P$1:P$51,Q$1))&gt;0,2,IF(VLOOKUP($I14,BD!$D:$F,3,0)&gt;Q$1,0,3))),"")</f>
        <v/>
      </c>
      <c r="CI14" s="62" t="str">
        <f>+IF(AND(LEN($K14)&gt;10),IF(AND($J14&gt;R$1,$J14&lt;=$Y$1),1,IF((COUNTIFS(INCAPACIDADES!$C$1:$C$51,$K14,INCAPACIDADES!Q$1:Q$51,R$1))&gt;0,2,IF(VLOOKUP($I14,BD!$D:$F,3,0)&gt;R$1,0,3))),"")</f>
        <v/>
      </c>
      <c r="CJ14" s="62" t="str">
        <f>+IF(AND(LEN($K14)&gt;10),IF(AND($J14&gt;S$1,$J14&lt;=$Y$1),1,IF((COUNTIFS(INCAPACIDADES!$C$1:$C$51,$K14,INCAPACIDADES!R$1:R$51,S$1))&gt;0,2,IF(VLOOKUP($I14,BD!$D:$F,3,0)&gt;S$1,0,3))),"")</f>
        <v/>
      </c>
      <c r="CK14" s="62" t="str">
        <f>+IF(AND(LEN($K14)&gt;10),IF(AND($J14&gt;T$1,$J14&lt;=$Y$1),1,IF((COUNTIFS(INCAPACIDADES!$C$1:$C$51,$K14,INCAPACIDADES!S$1:S$51,T$1))&gt;0,2,IF(VLOOKUP($I14,BD!$D:$F,3,0)&gt;T$1,0,3))),"")</f>
        <v/>
      </c>
      <c r="CL14" s="62" t="str">
        <f>+IF(AND(LEN($K14)&gt;10),IF(AND($J14&gt;U$1,$J14&lt;=$Y$1),1,IF((COUNTIFS(INCAPACIDADES!$C$1:$C$51,$K14,INCAPACIDADES!T$1:T$51,U$1))&gt;0,2,IF(VLOOKUP($I14,BD!$D:$F,3,0)&gt;U$1,0,3))),"")</f>
        <v/>
      </c>
      <c r="CM14" s="62" t="str">
        <f>+IF(AND(LEN($K14)&gt;10),IF(AND($J14&gt;V$1,$J14&lt;=$Y$1),1,IF((COUNTIFS(INCAPACIDADES!$C$1:$C$51,$K14,INCAPACIDADES!U$1:U$51,V$1))&gt;0,2,IF(VLOOKUP($I14,BD!$D:$F,3,0)&gt;V$1,0,3))),"")</f>
        <v/>
      </c>
      <c r="CN14" s="62" t="str">
        <f>+IF(AND(LEN($K14)&gt;10),IF(AND($J14&gt;W$1,$J14&lt;=$Y$1),1,IF((COUNTIFS(INCAPACIDADES!$C$1:$C$51,$K14,INCAPACIDADES!V$1:V$51,W$1))&gt;0,2,IF(VLOOKUP($I14,BD!$D:$F,3,0)&gt;W$1,0,3))),"")</f>
        <v/>
      </c>
      <c r="CO14" s="62" t="str">
        <f>+IF(AND(LEN($K14)&gt;10),IF(AND($J14&gt;X$1,$J14&lt;=$Y$1),1,IF((COUNTIFS(INCAPACIDADES!$C$1:$C$51,$K14,INCAPACIDADES!W$1:W$51,X$1))&gt;0,2,IF(VLOOKUP($I14,BD!$D:$F,3,0)&gt;X$1,0,3))),"")</f>
        <v/>
      </c>
      <c r="CP14" s="62" t="str">
        <f>+IF(AND(LEN($K14)&gt;10),IF(AND($J14&gt;Y$1,$J14&lt;=$Y$1),1,IF((COUNTIFS(INCAPACIDADES!$C$1:$C$51,$K14,INCAPACIDADES!X$1:X$51,Y$1))&gt;0,2,IF(VLOOKUP($I14,BD!$D:$F,3,0)&gt;Y$1,0,3))),"")</f>
        <v/>
      </c>
      <c r="CQ14" s="62" t="str">
        <f>+IF(LEN($K14)&gt;10,IF(ISERROR(VLOOKUP(L14,'CODIGO PAGO'!$B$1:$B$20,1,0)),1,IF(OR(AND(CC14=1,L14&lt;&gt;"N"),AND(CC14=3,L14&lt;&gt;"B"),AND(CC14=2,LEFT(TRIM(L14),1)&lt;&gt;"I")),1,IF(OR(AND(CC14=0,L14="N"),AND(CC14=0,L14="B"),AND(CC14=0,LEFT(TRIM(L14),1)="I")),1,0))),"")</f>
        <v/>
      </c>
      <c r="CR14" s="62" t="str">
        <f t="shared" si="19"/>
        <v/>
      </c>
      <c r="CS14" s="62" t="str">
        <f>+IF(LEN($K14)&gt;10,IF(ISERROR(VLOOKUP(N14,'CODIGO PAGO'!$B$1:$B$20,1,0)),1,IF(OR(AND(CE14=1,N14&lt;&gt;"N"),AND(CE14=3,N14&lt;&gt;"B"),AND(CE14=2,LEFT(TRIM(N14),1)&lt;&gt;"I")),1,IF(OR(AND(CE14=0,N14="N"),AND(CE14=0,N14="B"),AND(CE14=0,LEFT(TRIM(N14),1)="I")),1,0))),"")</f>
        <v/>
      </c>
      <c r="CT14" s="62" t="str">
        <f t="shared" si="20"/>
        <v/>
      </c>
      <c r="CU14" s="62" t="str">
        <f>+IF(LEN($K14)&gt;10,IF(ISERROR(VLOOKUP(P14,'CODIGO PAGO'!$B$1:$B$20,1,0)),1,IF(OR(AND(CG14=1,P14&lt;&gt;"N"),AND(CG14=3,P14&lt;&gt;"B"),AND(CG14=2,LEFT(TRIM(P14),1)&lt;&gt;"I")),1,IF(OR(AND(CG14=0,P14="N"),AND(CG14=0,P14="B"),AND(CG14=0,LEFT(TRIM(P14),1)="I")),1,0))),"")</f>
        <v/>
      </c>
      <c r="CV14" s="62" t="str">
        <f t="shared" si="21"/>
        <v/>
      </c>
      <c r="CW14" s="62" t="str">
        <f>+IF(LEN($K14)&gt;10,IF(ISERROR(VLOOKUP(R14,'CODIGO PAGO'!$B$1:$B$20,1,0)),1,IF(OR(AND(CI14=1,R14&lt;&gt;"N"),AND(CI14=3,R14&lt;&gt;"B"),AND(CI14=2,LEFT(TRIM(R14),1)&lt;&gt;"I")),1,IF(OR(AND(CI14=0,R14="N"),AND(CI14=0,R14="B"),AND(CI14=0,LEFT(TRIM(R14),1)="I")),1,0))),"")</f>
        <v/>
      </c>
      <c r="CX14" s="62" t="str">
        <f t="shared" si="22"/>
        <v/>
      </c>
      <c r="CY14" s="62" t="str">
        <f>+IF(LEN($K14)&gt;10,IF(ISERROR(VLOOKUP(T14,'CODIGO PAGO'!$B$1:$B$20,1,0)),1,IF(OR(AND(CK14=1,T14&lt;&gt;"N"),AND(CK14=3,T14&lt;&gt;"B"),AND(CK14=2,LEFT(TRIM(T14),1)&lt;&gt;"I")),1,IF(OR(AND(CK14=0,T14="N"),AND(CK14=0,T14="B"),AND(CK14=0,LEFT(TRIM(T14),1)="I")),1,0))),"")</f>
        <v/>
      </c>
      <c r="CZ14" s="62" t="str">
        <f t="shared" si="23"/>
        <v/>
      </c>
      <c r="DA14" s="62" t="str">
        <f>+IF(LEN($K14)&gt;10,IF(ISERROR(VLOOKUP(V14,'CODIGO PAGO'!$B$1:$B$20,1,0)),1,IF(OR(AND(CM14=1,V14&lt;&gt;"N"),AND(CM14=3,V14&lt;&gt;"B"),AND(CM14=2,LEFT(TRIM(V14),1)&lt;&gt;"I")),1,IF(OR(AND(CM14=0,V14="N"),AND(CM14=0,V14="B"),AND(CM14=0,LEFT(TRIM(V14),1)="I")),1,0))),"")</f>
        <v/>
      </c>
      <c r="DB14" s="62" t="str">
        <f t="shared" si="24"/>
        <v/>
      </c>
      <c r="DC14" s="62" t="str">
        <f>+IF(LEN($K14)&gt;10,IF(ISERROR(VLOOKUP(X14,'CODIGO PAGO'!$B$1:$B$20,1,0)),1,IF(OR(AND(CO14=1,X14&lt;&gt;"N"),AND(CO14=3,X14&lt;&gt;"B"),AND(CO14=2,LEFT(TRIM(X14),1)&lt;&gt;"I")),1,IF(OR(AND(CO14=0,X14="N"),AND(CO14=0,X14="B"),AND(CO14=0,LEFT(TRIM(X14),1)="I")),1,0))),"")</f>
        <v/>
      </c>
      <c r="DD14" s="62" t="str">
        <f t="shared" si="25"/>
        <v/>
      </c>
      <c r="DE14" s="62" t="str">
        <f t="shared" si="26"/>
        <v/>
      </c>
      <c r="DF14" s="63" t="str">
        <f t="shared" si="27"/>
        <v/>
      </c>
      <c r="DG14" s="170"/>
      <c r="DH14" s="63">
        <v>14</v>
      </c>
      <c r="DI14" s="62"/>
      <c r="DJ14" s="170" t="s">
        <v>134</v>
      </c>
    </row>
    <row r="15" spans="1:114" s="64" customFormat="1">
      <c r="A15" s="16" t="str">
        <f t="shared" si="0"/>
        <v/>
      </c>
      <c r="B15" s="12"/>
      <c r="C15" s="60"/>
      <c r="D15" s="1" t="str">
        <f>+IF(LEN($K15)&gt;5,BD!A15,"")</f>
        <v/>
      </c>
      <c r="E15" s="1" t="str">
        <f>+IF(LEN($K15)&gt;5,BD!B15,"")</f>
        <v/>
      </c>
      <c r="F15" s="134"/>
      <c r="G15" s="133"/>
      <c r="H15" s="135"/>
      <c r="I15" s="3" t="str">
        <f>+IF(LEN($K15)&gt;5,BD!D15,"")</f>
        <v/>
      </c>
      <c r="J15" s="4" t="str">
        <f>+IF(LEN($K15)&gt;5,BD!E15,"")</f>
        <v/>
      </c>
      <c r="K15" s="5" t="str">
        <f>+IF(LEN(BD!G15)&gt;5,BD!G15,"")</f>
        <v/>
      </c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53" t="str">
        <f t="shared" si="1"/>
        <v/>
      </c>
      <c r="AB15" s="154" t="str">
        <f>+IF(LEN($K15)&gt;5,SUM(L15,N15,P15,R15,T15,V15,X15)+COUNTIF(L15:X15,"PCG")+'CODIGO PAGO'!$C$23*COUNTIF(L15:X15,"PDF")+'CODIGO PAGO'!$C$24*COUNTIF('PRE MAAS'!L15:X15,"PNH")+'CODIGO PAGO'!$C$25*COUNTIF('PRE MAAS'!L15:X15,"PS")+COUNTIF(L15:X15,"VAC"),"")</f>
        <v/>
      </c>
      <c r="AC15" s="154" t="str">
        <f t="shared" si="2"/>
        <v/>
      </c>
      <c r="AD15" s="155" t="str">
        <f t="shared" si="3"/>
        <v/>
      </c>
      <c r="AE15" s="155" t="str">
        <f t="shared" si="4"/>
        <v/>
      </c>
      <c r="AF15" s="155" t="str">
        <f>+IF(LEN($K15)&gt;5,IF(AND(VLOOKUP($I15,BD!$D$1:$F$501,3,0)&gt;=L$1,VLOOKUP($I15,BD!$D$1:$F$501,3,0)&lt;=X$1),1,0),"")</f>
        <v/>
      </c>
      <c r="AG15" s="155" t="str">
        <f t="shared" si="5"/>
        <v/>
      </c>
      <c r="AH15" s="156" t="str">
        <f t="shared" si="6"/>
        <v/>
      </c>
      <c r="AI15" s="156" t="str">
        <f t="shared" si="7"/>
        <v/>
      </c>
      <c r="AJ15" s="156" t="str">
        <f t="shared" si="8"/>
        <v/>
      </c>
      <c r="AK15" s="6" t="str">
        <f>+IF(LEN($K15)&gt;5,BD!H15,"")</f>
        <v/>
      </c>
      <c r="AL15" s="17" t="str">
        <f t="shared" si="9"/>
        <v/>
      </c>
      <c r="AM15" s="13"/>
      <c r="AN15" s="18" t="str">
        <f t="shared" si="10"/>
        <v/>
      </c>
      <c r="AO15" s="19" t="str">
        <f t="shared" si="11"/>
        <v/>
      </c>
      <c r="AP15" s="19" t="str">
        <f t="shared" si="12"/>
        <v/>
      </c>
      <c r="AQ15" s="20" t="str">
        <f t="shared" si="13"/>
        <v/>
      </c>
      <c r="AR15" s="7" t="str">
        <f t="shared" ca="1" si="14"/>
        <v/>
      </c>
      <c r="AS15" s="157"/>
      <c r="AT15" s="19" t="str">
        <f>+IF(LEN($K15)&gt;5,TRUNC(AS15*AK15*'CODIGO PAGO'!$C$27,2),"")</f>
        <v/>
      </c>
      <c r="AU15" s="15"/>
      <c r="AV15" s="15"/>
      <c r="AW15" s="15"/>
      <c r="AX15" s="14"/>
      <c r="AY15" s="15"/>
      <c r="AZ15" s="20" t="str">
        <f>+IF(LEN(K15)&gt;5,SUMIF(AJUSTES!$A$1:$A$50,K15,AJUSTES!$J$1:$J$50),"")</f>
        <v/>
      </c>
      <c r="BA15" s="20"/>
      <c r="BB15" s="14"/>
      <c r="BC15" s="14"/>
      <c r="BD15" s="164"/>
      <c r="BE15" s="15"/>
      <c r="BF15" s="15"/>
      <c r="BG15" s="152" t="str">
        <f t="shared" si="15"/>
        <v/>
      </c>
      <c r="BH15" s="20" t="str">
        <f t="shared" si="16"/>
        <v/>
      </c>
      <c r="BI15" s="20" t="str">
        <f>IF(LEN($K15)&gt;5,IF('CODIGO PAGO'!$C$26=9,0.5*AK15,'CODIGO PAGO'!$C$26*COUNTIF(L15:X15,"PT")*(AK15*7)/(7-(COUNTIF(L15:X15,"D")+COUNTIF(L15:X15,"DL")))),"")</f>
        <v/>
      </c>
      <c r="BJ15" s="15"/>
      <c r="BK15" s="20" t="str">
        <f>+IF(LEN(K15)&gt;5,SUMIF(AJUSTES!$A$1:$A$50,K15,AJUSTES!$K$1:$K$50),"")</f>
        <v/>
      </c>
      <c r="BL15" s="15"/>
      <c r="BM15" s="15"/>
      <c r="BN15" s="4" t="str">
        <f>+CONCATENATE(IF(COUNTIFS(INCAPACIDADES!$A$1:$A$100,"ACTIVA",INCAPACIDADES!$C$1:$C$100,'PRE MAAS'!K15)&gt;0,VLOOKUP(K15,INCAPACIDADES!$C$1:$Y$100,23,0),""),IF(LEN($K15)&gt;5,IF(BD!F15="N/A","",CONCATENATE("B (",DAY(BD!F15),"-",MONTH(BD!F15),"-",YEAR(BD!F15),")")),""))</f>
        <v/>
      </c>
      <c r="BO15" s="150"/>
      <c r="BP15" s="15"/>
      <c r="BQ15" s="15"/>
      <c r="BR15" s="15"/>
      <c r="BS15" s="15"/>
      <c r="BT15" s="15"/>
      <c r="BU15" s="9" t="str">
        <f>+IF(LEN($K15)&gt;10,IF(LEN(BD!I15)=11,BD!I15,CONCATENATE("0",BD!I15)),"")</f>
        <v/>
      </c>
      <c r="BV15" s="161" t="str">
        <f>+IF(LEN($K15)&gt;10,BD!J15,"")</f>
        <v/>
      </c>
      <c r="BW15" s="162" t="str">
        <f t="shared" si="17"/>
        <v/>
      </c>
      <c r="BX15" s="162" t="str">
        <f>+IF(LEN($K15)&gt;10,UPPER(BD!K15),"")</f>
        <v/>
      </c>
      <c r="BY15" s="161" t="str">
        <f>+IF(LEN($K23)&gt;5,BD!L15,"")</f>
        <v/>
      </c>
      <c r="BZ15" s="161" t="str">
        <f>+IF(LEN($K15)&gt;10,BD!M15,"")</f>
        <v/>
      </c>
      <c r="CA15" s="162" t="str">
        <f>+IF(LEN($K15)&gt;10,BD!N15,"")</f>
        <v/>
      </c>
      <c r="CB15" s="163" t="str">
        <f t="shared" si="18"/>
        <v/>
      </c>
      <c r="CC15" s="62" t="str">
        <f>+IF(AND(LEN($K15)&gt;10),IF(AND($J15&gt;L$1,$J15&lt;=$Y$1),1,IF((COUNTIFS(INCAPACIDADES!$C$1:$C$51,$K15,INCAPACIDADES!K$1:K$51,L$1))&gt;0,2,IF(VLOOKUP($I15,BD!D:F,3,0)&gt;L$1,0,3))),"")</f>
        <v/>
      </c>
      <c r="CD15" s="62" t="str">
        <f>+IF(AND(LEN($K15)&gt;10),IF(AND($J15&gt;M$1,$J15&lt;=$Y$1),1,IF((COUNTIFS(INCAPACIDADES!$C$1:$C$51,$K15,INCAPACIDADES!L$1:L$51,M$1))&gt;0,2,IF(VLOOKUP($I15,BD!$D:$F,3,0)&gt;M$1,0,3))),"")</f>
        <v/>
      </c>
      <c r="CE15" s="62" t="str">
        <f>+IF(AND(LEN($K15)&gt;10),IF(AND($J15&gt;N$1,$J15&lt;=$Y$1),1,IF((COUNTIFS(INCAPACIDADES!$C$1:$C$51,$K15,INCAPACIDADES!M$1:M$51,N$1))&gt;0,2,IF(VLOOKUP($I15,BD!$D:$F,3,0)&gt;N$1,0,3))),"")</f>
        <v/>
      </c>
      <c r="CF15" s="62" t="str">
        <f>+IF(AND(LEN($K15)&gt;10),IF(AND($J15&gt;O$1,$J15&lt;=$Y$1),1,IF((COUNTIFS(INCAPACIDADES!$C$1:$C$51,$K15,INCAPACIDADES!N$1:N$51,O$1))&gt;0,2,IF(VLOOKUP($I15,BD!$D:$F,3,0)&gt;O$1,0,3))),"")</f>
        <v/>
      </c>
      <c r="CG15" s="62" t="str">
        <f>+IF(AND(LEN($K15)&gt;10),IF(AND($J15&gt;P$1,$J15&lt;=$Y$1),1,IF((COUNTIFS(INCAPACIDADES!$C$1:$C$51,$K15,INCAPACIDADES!O$1:O$51,P$1))&gt;0,2,IF(VLOOKUP($I15,BD!$D:$F,3,0)&gt;P$1,0,3))),"")</f>
        <v/>
      </c>
      <c r="CH15" s="62" t="str">
        <f>+IF(AND(LEN($K15)&gt;10),IF(AND($J15&gt;Q$1,$J15&lt;=$Y$1),1,IF((COUNTIFS(INCAPACIDADES!$C$1:$C$51,$K15,INCAPACIDADES!P$1:P$51,Q$1))&gt;0,2,IF(VLOOKUP($I15,BD!$D:$F,3,0)&gt;Q$1,0,3))),"")</f>
        <v/>
      </c>
      <c r="CI15" s="62" t="str">
        <f>+IF(AND(LEN($K15)&gt;10),IF(AND($J15&gt;R$1,$J15&lt;=$Y$1),1,IF((COUNTIFS(INCAPACIDADES!$C$1:$C$51,$K15,INCAPACIDADES!Q$1:Q$51,R$1))&gt;0,2,IF(VLOOKUP($I15,BD!$D:$F,3,0)&gt;R$1,0,3))),"")</f>
        <v/>
      </c>
      <c r="CJ15" s="62" t="str">
        <f>+IF(AND(LEN($K15)&gt;10),IF(AND($J15&gt;S$1,$J15&lt;=$Y$1),1,IF((COUNTIFS(INCAPACIDADES!$C$1:$C$51,$K15,INCAPACIDADES!R$1:R$51,S$1))&gt;0,2,IF(VLOOKUP($I15,BD!$D:$F,3,0)&gt;S$1,0,3))),"")</f>
        <v/>
      </c>
      <c r="CK15" s="62" t="str">
        <f>+IF(AND(LEN($K15)&gt;10),IF(AND($J15&gt;T$1,$J15&lt;=$Y$1),1,IF((COUNTIFS(INCAPACIDADES!$C$1:$C$51,$K15,INCAPACIDADES!S$1:S$51,T$1))&gt;0,2,IF(VLOOKUP($I15,BD!$D:$F,3,0)&gt;T$1,0,3))),"")</f>
        <v/>
      </c>
      <c r="CL15" s="62" t="str">
        <f>+IF(AND(LEN($K15)&gt;10),IF(AND($J15&gt;U$1,$J15&lt;=$Y$1),1,IF((COUNTIFS(INCAPACIDADES!$C$1:$C$51,$K15,INCAPACIDADES!T$1:T$51,U$1))&gt;0,2,IF(VLOOKUP($I15,BD!$D:$F,3,0)&gt;U$1,0,3))),"")</f>
        <v/>
      </c>
      <c r="CM15" s="62" t="str">
        <f>+IF(AND(LEN($K15)&gt;10),IF(AND($J15&gt;V$1,$J15&lt;=$Y$1),1,IF((COUNTIFS(INCAPACIDADES!$C$1:$C$51,$K15,INCAPACIDADES!U$1:U$51,V$1))&gt;0,2,IF(VLOOKUP($I15,BD!$D:$F,3,0)&gt;V$1,0,3))),"")</f>
        <v/>
      </c>
      <c r="CN15" s="62" t="str">
        <f>+IF(AND(LEN($K15)&gt;10),IF(AND($J15&gt;W$1,$J15&lt;=$Y$1),1,IF((COUNTIFS(INCAPACIDADES!$C$1:$C$51,$K15,INCAPACIDADES!V$1:V$51,W$1))&gt;0,2,IF(VLOOKUP($I15,BD!$D:$F,3,0)&gt;W$1,0,3))),"")</f>
        <v/>
      </c>
      <c r="CO15" s="62" t="str">
        <f>+IF(AND(LEN($K15)&gt;10),IF(AND($J15&gt;X$1,$J15&lt;=$Y$1),1,IF((COUNTIFS(INCAPACIDADES!$C$1:$C$51,$K15,INCAPACIDADES!W$1:W$51,X$1))&gt;0,2,IF(VLOOKUP($I15,BD!$D:$F,3,0)&gt;X$1,0,3))),"")</f>
        <v/>
      </c>
      <c r="CP15" s="62" t="str">
        <f>+IF(AND(LEN($K15)&gt;10),IF(AND($J15&gt;Y$1,$J15&lt;=$Y$1),1,IF((COUNTIFS(INCAPACIDADES!$C$1:$C$51,$K15,INCAPACIDADES!X$1:X$51,Y$1))&gt;0,2,IF(VLOOKUP($I15,BD!$D:$F,3,0)&gt;Y$1,0,3))),"")</f>
        <v/>
      </c>
      <c r="CQ15" s="62" t="str">
        <f>+IF(LEN($K15)&gt;10,IF(ISERROR(VLOOKUP(L15,'CODIGO PAGO'!$B$1:$B$20,1,0)),1,IF(OR(AND(CC15=1,L15&lt;&gt;"N"),AND(CC15=3,L15&lt;&gt;"B"),AND(CC15=2,LEFT(TRIM(L15),1)&lt;&gt;"I")),1,IF(OR(AND(CC15=0,L15="N"),AND(CC15=0,L15="B"),AND(CC15=0,LEFT(TRIM(L15),1)="I")),1,0))),"")</f>
        <v/>
      </c>
      <c r="CR15" s="62" t="str">
        <f t="shared" si="19"/>
        <v/>
      </c>
      <c r="CS15" s="62" t="str">
        <f>+IF(LEN($K15)&gt;10,IF(ISERROR(VLOOKUP(N15,'CODIGO PAGO'!$B$1:$B$20,1,0)),1,IF(OR(AND(CE15=1,N15&lt;&gt;"N"),AND(CE15=3,N15&lt;&gt;"B"),AND(CE15=2,LEFT(TRIM(N15),1)&lt;&gt;"I")),1,IF(OR(AND(CE15=0,N15="N"),AND(CE15=0,N15="B"),AND(CE15=0,LEFT(TRIM(N15),1)="I")),1,0))),"")</f>
        <v/>
      </c>
      <c r="CT15" s="62" t="str">
        <f t="shared" si="20"/>
        <v/>
      </c>
      <c r="CU15" s="62" t="str">
        <f>+IF(LEN($K15)&gt;10,IF(ISERROR(VLOOKUP(P15,'CODIGO PAGO'!$B$1:$B$20,1,0)),1,IF(OR(AND(CG15=1,P15&lt;&gt;"N"),AND(CG15=3,P15&lt;&gt;"B"),AND(CG15=2,LEFT(TRIM(P15),1)&lt;&gt;"I")),1,IF(OR(AND(CG15=0,P15="N"),AND(CG15=0,P15="B"),AND(CG15=0,LEFT(TRIM(P15),1)="I")),1,0))),"")</f>
        <v/>
      </c>
      <c r="CV15" s="62" t="str">
        <f t="shared" si="21"/>
        <v/>
      </c>
      <c r="CW15" s="62" t="str">
        <f>+IF(LEN($K15)&gt;10,IF(ISERROR(VLOOKUP(R15,'CODIGO PAGO'!$B$1:$B$20,1,0)),1,IF(OR(AND(CI15=1,R15&lt;&gt;"N"),AND(CI15=3,R15&lt;&gt;"B"),AND(CI15=2,LEFT(TRIM(R15),1)&lt;&gt;"I")),1,IF(OR(AND(CI15=0,R15="N"),AND(CI15=0,R15="B"),AND(CI15=0,LEFT(TRIM(R15),1)="I")),1,0))),"")</f>
        <v/>
      </c>
      <c r="CX15" s="62" t="str">
        <f t="shared" si="22"/>
        <v/>
      </c>
      <c r="CY15" s="62" t="str">
        <f>+IF(LEN($K15)&gt;10,IF(ISERROR(VLOOKUP(T15,'CODIGO PAGO'!$B$1:$B$20,1,0)),1,IF(OR(AND(CK15=1,T15&lt;&gt;"N"),AND(CK15=3,T15&lt;&gt;"B"),AND(CK15=2,LEFT(TRIM(T15),1)&lt;&gt;"I")),1,IF(OR(AND(CK15=0,T15="N"),AND(CK15=0,T15="B"),AND(CK15=0,LEFT(TRIM(T15),1)="I")),1,0))),"")</f>
        <v/>
      </c>
      <c r="CZ15" s="62" t="str">
        <f t="shared" si="23"/>
        <v/>
      </c>
      <c r="DA15" s="62" t="str">
        <f>+IF(LEN($K15)&gt;10,IF(ISERROR(VLOOKUP(V15,'CODIGO PAGO'!$B$1:$B$20,1,0)),1,IF(OR(AND(CM15=1,V15&lt;&gt;"N"),AND(CM15=3,V15&lt;&gt;"B"),AND(CM15=2,LEFT(TRIM(V15),1)&lt;&gt;"I")),1,IF(OR(AND(CM15=0,V15="N"),AND(CM15=0,V15="B"),AND(CM15=0,LEFT(TRIM(V15),1)="I")),1,0))),"")</f>
        <v/>
      </c>
      <c r="DB15" s="62" t="str">
        <f t="shared" si="24"/>
        <v/>
      </c>
      <c r="DC15" s="62" t="str">
        <f>+IF(LEN($K15)&gt;10,IF(ISERROR(VLOOKUP(X15,'CODIGO PAGO'!$B$1:$B$20,1,0)),1,IF(OR(AND(CO15=1,X15&lt;&gt;"N"),AND(CO15=3,X15&lt;&gt;"B"),AND(CO15=2,LEFT(TRIM(X15),1)&lt;&gt;"I")),1,IF(OR(AND(CO15=0,X15="N"),AND(CO15=0,X15="B"),AND(CO15=0,LEFT(TRIM(X15),1)="I")),1,0))),"")</f>
        <v/>
      </c>
      <c r="DD15" s="62" t="str">
        <f t="shared" si="25"/>
        <v/>
      </c>
      <c r="DE15" s="62" t="str">
        <f t="shared" si="26"/>
        <v/>
      </c>
      <c r="DF15" s="63" t="str">
        <f t="shared" si="27"/>
        <v/>
      </c>
      <c r="DG15" s="170"/>
      <c r="DH15" s="63">
        <v>15</v>
      </c>
      <c r="DI15" s="62"/>
      <c r="DJ15" s="170" t="s">
        <v>90</v>
      </c>
    </row>
    <row r="16" spans="1:114" s="64" customFormat="1">
      <c r="A16" s="16" t="str">
        <f t="shared" si="0"/>
        <v/>
      </c>
      <c r="B16" s="12"/>
      <c r="C16" s="60"/>
      <c r="D16" s="1" t="str">
        <f>+IF(LEN($K16)&gt;5,BD!A16,"")</f>
        <v/>
      </c>
      <c r="E16" s="1" t="str">
        <f>+IF(LEN($K16)&gt;5,BD!B16,"")</f>
        <v/>
      </c>
      <c r="F16" s="134"/>
      <c r="G16" s="133"/>
      <c r="H16" s="135"/>
      <c r="I16" s="3" t="str">
        <f>+IF(LEN($K16)&gt;5,BD!D16,"")</f>
        <v/>
      </c>
      <c r="J16" s="4" t="str">
        <f>+IF(LEN($K16)&gt;5,BD!E16,"")</f>
        <v/>
      </c>
      <c r="K16" s="5" t="str">
        <f>+IF(LEN(BD!G16)&gt;5,BD!G16,"")</f>
        <v/>
      </c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53" t="str">
        <f t="shared" si="1"/>
        <v/>
      </c>
      <c r="AB16" s="154" t="str">
        <f>+IF(LEN($K16)&gt;5,SUM(L16,N16,P16,R16,T16,V16,X16)+COUNTIF(L16:X16,"PCG")+'CODIGO PAGO'!$C$23*COUNTIF(L16:X16,"PDF")+'CODIGO PAGO'!$C$24*COUNTIF('PRE MAAS'!L16:X16,"PNH")+'CODIGO PAGO'!$C$25*COUNTIF('PRE MAAS'!L16:X16,"PS")+COUNTIF(L16:X16,"VAC"),"")</f>
        <v/>
      </c>
      <c r="AC16" s="154" t="str">
        <f t="shared" si="2"/>
        <v/>
      </c>
      <c r="AD16" s="155" t="str">
        <f t="shared" si="3"/>
        <v/>
      </c>
      <c r="AE16" s="155" t="str">
        <f t="shared" si="4"/>
        <v/>
      </c>
      <c r="AF16" s="155" t="str">
        <f>+IF(LEN($K16)&gt;5,IF(AND(VLOOKUP($I16,BD!$D$1:$F$501,3,0)&gt;=L$1,VLOOKUP($I16,BD!$D$1:$F$501,3,0)&lt;=X$1),1,0),"")</f>
        <v/>
      </c>
      <c r="AG16" s="155" t="str">
        <f t="shared" si="5"/>
        <v/>
      </c>
      <c r="AH16" s="156" t="str">
        <f t="shared" si="6"/>
        <v/>
      </c>
      <c r="AI16" s="156" t="str">
        <f t="shared" si="7"/>
        <v/>
      </c>
      <c r="AJ16" s="156" t="str">
        <f t="shared" si="8"/>
        <v/>
      </c>
      <c r="AK16" s="6" t="str">
        <f>+IF(LEN($K16)&gt;5,BD!H16,"")</f>
        <v/>
      </c>
      <c r="AL16" s="17" t="str">
        <f t="shared" si="9"/>
        <v/>
      </c>
      <c r="AM16" s="13"/>
      <c r="AN16" s="18" t="str">
        <f t="shared" si="10"/>
        <v/>
      </c>
      <c r="AO16" s="19" t="str">
        <f t="shared" si="11"/>
        <v/>
      </c>
      <c r="AP16" s="19" t="str">
        <f t="shared" si="12"/>
        <v/>
      </c>
      <c r="AQ16" s="20" t="str">
        <f t="shared" si="13"/>
        <v/>
      </c>
      <c r="AR16" s="7" t="str">
        <f t="shared" ca="1" si="14"/>
        <v/>
      </c>
      <c r="AS16" s="157"/>
      <c r="AT16" s="19" t="str">
        <f>+IF(LEN($K16)&gt;5,TRUNC(AS16*AK16*'CODIGO PAGO'!$C$27,2),"")</f>
        <v/>
      </c>
      <c r="AU16" s="15"/>
      <c r="AV16" s="15"/>
      <c r="AW16" s="15"/>
      <c r="AX16" s="14"/>
      <c r="AY16" s="15"/>
      <c r="AZ16" s="20" t="str">
        <f>+IF(LEN(K16)&gt;5,SUMIF(AJUSTES!$A$1:$A$50,K16,AJUSTES!$J$1:$J$50),"")</f>
        <v/>
      </c>
      <c r="BA16" s="20"/>
      <c r="BB16" s="14"/>
      <c r="BC16" s="14"/>
      <c r="BD16" s="164"/>
      <c r="BE16" s="15"/>
      <c r="BF16" s="15"/>
      <c r="BG16" s="152" t="str">
        <f t="shared" si="15"/>
        <v/>
      </c>
      <c r="BH16" s="20" t="str">
        <f t="shared" si="16"/>
        <v/>
      </c>
      <c r="BI16" s="20" t="str">
        <f>IF(LEN($K16)&gt;5,IF('CODIGO PAGO'!$C$26=9,0.5*AK16,'CODIGO PAGO'!$C$26*COUNTIF(L16:X16,"PT")*(AK16*7)/(7-(COUNTIF(L16:X16,"D")+COUNTIF(L16:X16,"DL")))),"")</f>
        <v/>
      </c>
      <c r="BJ16" s="15"/>
      <c r="BK16" s="20" t="str">
        <f>+IF(LEN(K16)&gt;5,SUMIF(AJUSTES!$A$1:$A$50,K16,AJUSTES!$K$1:$K$50),"")</f>
        <v/>
      </c>
      <c r="BL16" s="15"/>
      <c r="BM16" s="15"/>
      <c r="BN16" s="4" t="str">
        <f>+CONCATENATE(IF(COUNTIFS(INCAPACIDADES!$A$1:$A$100,"ACTIVA",INCAPACIDADES!$C$1:$C$100,'PRE MAAS'!K16)&gt;0,VLOOKUP(K16,INCAPACIDADES!$C$1:$Y$100,23,0),""),IF(LEN($K16)&gt;5,IF(BD!F16="N/A","",CONCATENATE("B (",DAY(BD!F16),"-",MONTH(BD!F16),"-",YEAR(BD!F16),")")),""))</f>
        <v/>
      </c>
      <c r="BO16" s="150"/>
      <c r="BP16" s="15"/>
      <c r="BQ16" s="15"/>
      <c r="BR16" s="15"/>
      <c r="BS16" s="15"/>
      <c r="BT16" s="15"/>
      <c r="BU16" s="9" t="str">
        <f>+IF(LEN($K16)&gt;10,IF(LEN(BD!I16)=11,BD!I16,CONCATENATE("0",BD!I16)),"")</f>
        <v/>
      </c>
      <c r="BV16" s="161" t="str">
        <f>+IF(LEN($K16)&gt;10,BD!J16,"")</f>
        <v/>
      </c>
      <c r="BW16" s="162" t="str">
        <f t="shared" si="17"/>
        <v/>
      </c>
      <c r="BX16" s="162" t="str">
        <f>+IF(LEN($K16)&gt;10,UPPER(BD!K16),"")</f>
        <v/>
      </c>
      <c r="BY16" s="161" t="str">
        <f>+IF(LEN($K24)&gt;5,BD!L16,"")</f>
        <v/>
      </c>
      <c r="BZ16" s="161" t="str">
        <f>+IF(LEN($K16)&gt;10,BD!M16,"")</f>
        <v/>
      </c>
      <c r="CA16" s="162" t="str">
        <f>+IF(LEN($K16)&gt;10,BD!N16,"")</f>
        <v/>
      </c>
      <c r="CB16" s="163" t="str">
        <f t="shared" si="18"/>
        <v/>
      </c>
      <c r="CC16" s="62" t="str">
        <f>+IF(AND(LEN($K16)&gt;10),IF(AND($J16&gt;L$1,$J16&lt;=$Y$1),1,IF((COUNTIFS(INCAPACIDADES!$C$1:$C$51,$K16,INCAPACIDADES!K$1:K$51,L$1))&gt;0,2,IF(VLOOKUP($I16,BD!D:F,3,0)&gt;L$1,0,3))),"")</f>
        <v/>
      </c>
      <c r="CD16" s="62" t="str">
        <f>+IF(AND(LEN($K16)&gt;10),IF(AND($J16&gt;M$1,$J16&lt;=$Y$1),1,IF((COUNTIFS(INCAPACIDADES!$C$1:$C$51,$K16,INCAPACIDADES!L$1:L$51,M$1))&gt;0,2,IF(VLOOKUP($I16,BD!$D:$F,3,0)&gt;M$1,0,3))),"")</f>
        <v/>
      </c>
      <c r="CE16" s="62" t="str">
        <f>+IF(AND(LEN($K16)&gt;10),IF(AND($J16&gt;N$1,$J16&lt;=$Y$1),1,IF((COUNTIFS(INCAPACIDADES!$C$1:$C$51,$K16,INCAPACIDADES!M$1:M$51,N$1))&gt;0,2,IF(VLOOKUP($I16,BD!$D:$F,3,0)&gt;N$1,0,3))),"")</f>
        <v/>
      </c>
      <c r="CF16" s="62" t="str">
        <f>+IF(AND(LEN($K16)&gt;10),IF(AND($J16&gt;O$1,$J16&lt;=$Y$1),1,IF((COUNTIFS(INCAPACIDADES!$C$1:$C$51,$K16,INCAPACIDADES!N$1:N$51,O$1))&gt;0,2,IF(VLOOKUP($I16,BD!$D:$F,3,0)&gt;O$1,0,3))),"")</f>
        <v/>
      </c>
      <c r="CG16" s="62" t="str">
        <f>+IF(AND(LEN($K16)&gt;10),IF(AND($J16&gt;P$1,$J16&lt;=$Y$1),1,IF((COUNTIFS(INCAPACIDADES!$C$1:$C$51,$K16,INCAPACIDADES!O$1:O$51,P$1))&gt;0,2,IF(VLOOKUP($I16,BD!$D:$F,3,0)&gt;P$1,0,3))),"")</f>
        <v/>
      </c>
      <c r="CH16" s="62" t="str">
        <f>+IF(AND(LEN($K16)&gt;10),IF(AND($J16&gt;Q$1,$J16&lt;=$Y$1),1,IF((COUNTIFS(INCAPACIDADES!$C$1:$C$51,$K16,INCAPACIDADES!P$1:P$51,Q$1))&gt;0,2,IF(VLOOKUP($I16,BD!$D:$F,3,0)&gt;Q$1,0,3))),"")</f>
        <v/>
      </c>
      <c r="CI16" s="62" t="str">
        <f>+IF(AND(LEN($K16)&gt;10),IF(AND($J16&gt;R$1,$J16&lt;=$Y$1),1,IF((COUNTIFS(INCAPACIDADES!$C$1:$C$51,$K16,INCAPACIDADES!Q$1:Q$51,R$1))&gt;0,2,IF(VLOOKUP($I16,BD!$D:$F,3,0)&gt;R$1,0,3))),"")</f>
        <v/>
      </c>
      <c r="CJ16" s="62" t="str">
        <f>+IF(AND(LEN($K16)&gt;10),IF(AND($J16&gt;S$1,$J16&lt;=$Y$1),1,IF((COUNTIFS(INCAPACIDADES!$C$1:$C$51,$K16,INCAPACIDADES!R$1:R$51,S$1))&gt;0,2,IF(VLOOKUP($I16,BD!$D:$F,3,0)&gt;S$1,0,3))),"")</f>
        <v/>
      </c>
      <c r="CK16" s="62" t="str">
        <f>+IF(AND(LEN($K16)&gt;10),IF(AND($J16&gt;T$1,$J16&lt;=$Y$1),1,IF((COUNTIFS(INCAPACIDADES!$C$1:$C$51,$K16,INCAPACIDADES!S$1:S$51,T$1))&gt;0,2,IF(VLOOKUP($I16,BD!$D:$F,3,0)&gt;T$1,0,3))),"")</f>
        <v/>
      </c>
      <c r="CL16" s="62" t="str">
        <f>+IF(AND(LEN($K16)&gt;10),IF(AND($J16&gt;U$1,$J16&lt;=$Y$1),1,IF((COUNTIFS(INCAPACIDADES!$C$1:$C$51,$K16,INCAPACIDADES!T$1:T$51,U$1))&gt;0,2,IF(VLOOKUP($I16,BD!$D:$F,3,0)&gt;U$1,0,3))),"")</f>
        <v/>
      </c>
      <c r="CM16" s="62" t="str">
        <f>+IF(AND(LEN($K16)&gt;10),IF(AND($J16&gt;V$1,$J16&lt;=$Y$1),1,IF((COUNTIFS(INCAPACIDADES!$C$1:$C$51,$K16,INCAPACIDADES!U$1:U$51,V$1))&gt;0,2,IF(VLOOKUP($I16,BD!$D:$F,3,0)&gt;V$1,0,3))),"")</f>
        <v/>
      </c>
      <c r="CN16" s="62" t="str">
        <f>+IF(AND(LEN($K16)&gt;10),IF(AND($J16&gt;W$1,$J16&lt;=$Y$1),1,IF((COUNTIFS(INCAPACIDADES!$C$1:$C$51,$K16,INCAPACIDADES!V$1:V$51,W$1))&gt;0,2,IF(VLOOKUP($I16,BD!$D:$F,3,0)&gt;W$1,0,3))),"")</f>
        <v/>
      </c>
      <c r="CO16" s="62" t="str">
        <f>+IF(AND(LEN($K16)&gt;10),IF(AND($J16&gt;X$1,$J16&lt;=$Y$1),1,IF((COUNTIFS(INCAPACIDADES!$C$1:$C$51,$K16,INCAPACIDADES!W$1:W$51,X$1))&gt;0,2,IF(VLOOKUP($I16,BD!$D:$F,3,0)&gt;X$1,0,3))),"")</f>
        <v/>
      </c>
      <c r="CP16" s="62" t="str">
        <f>+IF(AND(LEN($K16)&gt;10),IF(AND($J16&gt;Y$1,$J16&lt;=$Y$1),1,IF((COUNTIFS(INCAPACIDADES!$C$1:$C$51,$K16,INCAPACIDADES!X$1:X$51,Y$1))&gt;0,2,IF(VLOOKUP($I16,BD!$D:$F,3,0)&gt;Y$1,0,3))),"")</f>
        <v/>
      </c>
      <c r="CQ16" s="62" t="str">
        <f>+IF(LEN($K16)&gt;10,IF(ISERROR(VLOOKUP(L16,'CODIGO PAGO'!$B$1:$B$20,1,0)),1,IF(OR(AND(CC16=1,L16&lt;&gt;"N"),AND(CC16=3,L16&lt;&gt;"B"),AND(CC16=2,LEFT(TRIM(L16),1)&lt;&gt;"I")),1,IF(OR(AND(CC16=0,L16="N"),AND(CC16=0,L16="B"),AND(CC16=0,LEFT(TRIM(L16),1)="I")),1,0))),"")</f>
        <v/>
      </c>
      <c r="CR16" s="62" t="str">
        <f t="shared" si="19"/>
        <v/>
      </c>
      <c r="CS16" s="62" t="str">
        <f>+IF(LEN($K16)&gt;10,IF(ISERROR(VLOOKUP(N16,'CODIGO PAGO'!$B$1:$B$20,1,0)),1,IF(OR(AND(CE16=1,N16&lt;&gt;"N"),AND(CE16=3,N16&lt;&gt;"B"),AND(CE16=2,LEFT(TRIM(N16),1)&lt;&gt;"I")),1,IF(OR(AND(CE16=0,N16="N"),AND(CE16=0,N16="B"),AND(CE16=0,LEFT(TRIM(N16),1)="I")),1,0))),"")</f>
        <v/>
      </c>
      <c r="CT16" s="62" t="str">
        <f t="shared" si="20"/>
        <v/>
      </c>
      <c r="CU16" s="62" t="str">
        <f>+IF(LEN($K16)&gt;10,IF(ISERROR(VLOOKUP(P16,'CODIGO PAGO'!$B$1:$B$20,1,0)),1,IF(OR(AND(CG16=1,P16&lt;&gt;"N"),AND(CG16=3,P16&lt;&gt;"B"),AND(CG16=2,LEFT(TRIM(P16),1)&lt;&gt;"I")),1,IF(OR(AND(CG16=0,P16="N"),AND(CG16=0,P16="B"),AND(CG16=0,LEFT(TRIM(P16),1)="I")),1,0))),"")</f>
        <v/>
      </c>
      <c r="CV16" s="62" t="str">
        <f t="shared" si="21"/>
        <v/>
      </c>
      <c r="CW16" s="62" t="str">
        <f>+IF(LEN($K16)&gt;10,IF(ISERROR(VLOOKUP(R16,'CODIGO PAGO'!$B$1:$B$20,1,0)),1,IF(OR(AND(CI16=1,R16&lt;&gt;"N"),AND(CI16=3,R16&lt;&gt;"B"),AND(CI16=2,LEFT(TRIM(R16),1)&lt;&gt;"I")),1,IF(OR(AND(CI16=0,R16="N"),AND(CI16=0,R16="B"),AND(CI16=0,LEFT(TRIM(R16),1)="I")),1,0))),"")</f>
        <v/>
      </c>
      <c r="CX16" s="62" t="str">
        <f t="shared" si="22"/>
        <v/>
      </c>
      <c r="CY16" s="62" t="str">
        <f>+IF(LEN($K16)&gt;10,IF(ISERROR(VLOOKUP(T16,'CODIGO PAGO'!$B$1:$B$20,1,0)),1,IF(OR(AND(CK16=1,T16&lt;&gt;"N"),AND(CK16=3,T16&lt;&gt;"B"),AND(CK16=2,LEFT(TRIM(T16),1)&lt;&gt;"I")),1,IF(OR(AND(CK16=0,T16="N"),AND(CK16=0,T16="B"),AND(CK16=0,LEFT(TRIM(T16),1)="I")),1,0))),"")</f>
        <v/>
      </c>
      <c r="CZ16" s="62" t="str">
        <f t="shared" si="23"/>
        <v/>
      </c>
      <c r="DA16" s="62" t="str">
        <f>+IF(LEN($K16)&gt;10,IF(ISERROR(VLOOKUP(V16,'CODIGO PAGO'!$B$1:$B$20,1,0)),1,IF(OR(AND(CM16=1,V16&lt;&gt;"N"),AND(CM16=3,V16&lt;&gt;"B"),AND(CM16=2,LEFT(TRIM(V16),1)&lt;&gt;"I")),1,IF(OR(AND(CM16=0,V16="N"),AND(CM16=0,V16="B"),AND(CM16=0,LEFT(TRIM(V16),1)="I")),1,0))),"")</f>
        <v/>
      </c>
      <c r="DB16" s="62" t="str">
        <f t="shared" si="24"/>
        <v/>
      </c>
      <c r="DC16" s="62" t="str">
        <f>+IF(LEN($K16)&gt;10,IF(ISERROR(VLOOKUP(X16,'CODIGO PAGO'!$B$1:$B$20,1,0)),1,IF(OR(AND(CO16=1,X16&lt;&gt;"N"),AND(CO16=3,X16&lt;&gt;"B"),AND(CO16=2,LEFT(TRIM(X16),1)&lt;&gt;"I")),1,IF(OR(AND(CO16=0,X16="N"),AND(CO16=0,X16="B"),AND(CO16=0,LEFT(TRIM(X16),1)="I")),1,0))),"")</f>
        <v/>
      </c>
      <c r="DD16" s="62" t="str">
        <f t="shared" si="25"/>
        <v/>
      </c>
      <c r="DE16" s="62" t="str">
        <f t="shared" si="26"/>
        <v/>
      </c>
      <c r="DF16" s="63" t="str">
        <f t="shared" si="27"/>
        <v/>
      </c>
      <c r="DG16" s="170"/>
      <c r="DH16" s="63">
        <v>16</v>
      </c>
      <c r="DI16" s="62"/>
      <c r="DJ16" s="170" t="s">
        <v>135</v>
      </c>
    </row>
    <row r="17" spans="1:114" s="64" customFormat="1">
      <c r="A17" s="16" t="str">
        <f t="shared" si="0"/>
        <v/>
      </c>
      <c r="B17" s="12"/>
      <c r="C17" s="60"/>
      <c r="D17" s="1" t="str">
        <f>+IF(LEN($K17)&gt;5,BD!A17,"")</f>
        <v/>
      </c>
      <c r="E17" s="1" t="str">
        <f>+IF(LEN($K17)&gt;5,BD!B17,"")</f>
        <v/>
      </c>
      <c r="F17" s="134"/>
      <c r="G17" s="133"/>
      <c r="H17" s="135"/>
      <c r="I17" s="3" t="str">
        <f>+IF(LEN($K17)&gt;5,BD!D17,"")</f>
        <v/>
      </c>
      <c r="J17" s="4" t="str">
        <f>+IF(LEN($K17)&gt;5,BD!E17,"")</f>
        <v/>
      </c>
      <c r="K17" s="5" t="str">
        <f>+IF(LEN(BD!G17)&gt;5,BD!G17,"")</f>
        <v/>
      </c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53" t="str">
        <f t="shared" si="1"/>
        <v/>
      </c>
      <c r="AB17" s="154" t="str">
        <f>+IF(LEN($K17)&gt;5,SUM(L17,N17,P17,R17,T17,V17,X17)+COUNTIF(L17:X17,"PCG")+'CODIGO PAGO'!$C$23*COUNTIF(L17:X17,"PDF")+'CODIGO PAGO'!$C$24*COUNTIF('PRE MAAS'!L17:X17,"PNH")+'CODIGO PAGO'!$C$25*COUNTIF('PRE MAAS'!L17:X17,"PS")+COUNTIF(L17:X17,"VAC"),"")</f>
        <v/>
      </c>
      <c r="AC17" s="154" t="str">
        <f t="shared" si="2"/>
        <v/>
      </c>
      <c r="AD17" s="155" t="str">
        <f t="shared" si="3"/>
        <v/>
      </c>
      <c r="AE17" s="155" t="str">
        <f t="shared" si="4"/>
        <v/>
      </c>
      <c r="AF17" s="155" t="str">
        <f>+IF(LEN($K17)&gt;5,IF(AND(VLOOKUP($I17,BD!$D$1:$F$501,3,0)&gt;=L$1,VLOOKUP($I17,BD!$D$1:$F$501,3,0)&lt;=X$1),1,0),"")</f>
        <v/>
      </c>
      <c r="AG17" s="155" t="str">
        <f t="shared" si="5"/>
        <v/>
      </c>
      <c r="AH17" s="156" t="str">
        <f t="shared" si="6"/>
        <v/>
      </c>
      <c r="AI17" s="156" t="str">
        <f t="shared" si="7"/>
        <v/>
      </c>
      <c r="AJ17" s="156" t="str">
        <f t="shared" si="8"/>
        <v/>
      </c>
      <c r="AK17" s="6" t="str">
        <f>+IF(LEN($K17)&gt;5,BD!H17,"")</f>
        <v/>
      </c>
      <c r="AL17" s="17" t="str">
        <f t="shared" si="9"/>
        <v/>
      </c>
      <c r="AM17" s="13"/>
      <c r="AN17" s="18" t="str">
        <f t="shared" si="10"/>
        <v/>
      </c>
      <c r="AO17" s="19" t="str">
        <f t="shared" si="11"/>
        <v/>
      </c>
      <c r="AP17" s="19" t="str">
        <f t="shared" si="12"/>
        <v/>
      </c>
      <c r="AQ17" s="20" t="str">
        <f t="shared" si="13"/>
        <v/>
      </c>
      <c r="AR17" s="7" t="str">
        <f t="shared" ca="1" si="14"/>
        <v/>
      </c>
      <c r="AS17" s="157"/>
      <c r="AT17" s="19" t="str">
        <f>+IF(LEN($K17)&gt;5,TRUNC(AS17*AK17*'CODIGO PAGO'!$C$27,2),"")</f>
        <v/>
      </c>
      <c r="AU17" s="15"/>
      <c r="AV17" s="15"/>
      <c r="AW17" s="15"/>
      <c r="AX17" s="14"/>
      <c r="AY17" s="15"/>
      <c r="AZ17" s="20" t="str">
        <f>+IF(LEN(K17)&gt;5,SUMIF(AJUSTES!$A$1:$A$50,K17,AJUSTES!$J$1:$J$50),"")</f>
        <v/>
      </c>
      <c r="BA17" s="20"/>
      <c r="BB17" s="14"/>
      <c r="BC17" s="14"/>
      <c r="BD17" s="164"/>
      <c r="BE17" s="15"/>
      <c r="BF17" s="15"/>
      <c r="BG17" s="152" t="str">
        <f t="shared" si="15"/>
        <v/>
      </c>
      <c r="BH17" s="20" t="str">
        <f t="shared" si="16"/>
        <v/>
      </c>
      <c r="BI17" s="20" t="str">
        <f>IF(LEN($K17)&gt;5,IF('CODIGO PAGO'!$C$26=9,0.5*AK17,'CODIGO PAGO'!$C$26*COUNTIF(L17:X17,"PT")*(AK17*7)/(7-(COUNTIF(L17:X17,"D")+COUNTIF(L17:X17,"DL")))),"")</f>
        <v/>
      </c>
      <c r="BJ17" s="15"/>
      <c r="BK17" s="20" t="str">
        <f>+IF(LEN(K17)&gt;5,SUMIF(AJUSTES!$A$1:$A$50,K17,AJUSTES!$K$1:$K$50),"")</f>
        <v/>
      </c>
      <c r="BL17" s="15"/>
      <c r="BM17" s="15"/>
      <c r="BN17" s="4" t="str">
        <f>+CONCATENATE(IF(COUNTIFS(INCAPACIDADES!$A$1:$A$100,"ACTIVA",INCAPACIDADES!$C$1:$C$100,'PRE MAAS'!K17)&gt;0,VLOOKUP(K17,INCAPACIDADES!$C$1:$Y$100,23,0),""),IF(LEN($K17)&gt;5,IF(BD!F17="N/A","",CONCATENATE("B (",DAY(BD!F17),"-",MONTH(BD!F17),"-",YEAR(BD!F17),")")),""))</f>
        <v/>
      </c>
      <c r="BO17" s="150"/>
      <c r="BP17" s="15"/>
      <c r="BQ17" s="15"/>
      <c r="BR17" s="15"/>
      <c r="BS17" s="15"/>
      <c r="BT17" s="15"/>
      <c r="BU17" s="9" t="str">
        <f>+IF(LEN($K17)&gt;10,IF(LEN(BD!I17)=11,BD!I17,CONCATENATE("0",BD!I17)),"")</f>
        <v/>
      </c>
      <c r="BV17" s="161" t="str">
        <f>+IF(LEN($K17)&gt;10,BD!J17,"")</f>
        <v/>
      </c>
      <c r="BW17" s="162" t="str">
        <f t="shared" si="17"/>
        <v/>
      </c>
      <c r="BX17" s="162" t="str">
        <f>+IF(LEN($K17)&gt;10,UPPER(BD!K17),"")</f>
        <v/>
      </c>
      <c r="BY17" s="161" t="str">
        <f>+IF(LEN($K25)&gt;5,BD!L17,"")</f>
        <v/>
      </c>
      <c r="BZ17" s="161" t="str">
        <f>+IF(LEN($K17)&gt;10,BD!M17,"")</f>
        <v/>
      </c>
      <c r="CA17" s="162" t="str">
        <f>+IF(LEN($K17)&gt;10,BD!N17,"")</f>
        <v/>
      </c>
      <c r="CB17" s="163" t="str">
        <f t="shared" si="18"/>
        <v/>
      </c>
      <c r="CC17" s="62" t="str">
        <f>+IF(AND(LEN($K17)&gt;10),IF(AND($J17&gt;L$1,$J17&lt;=$Y$1),1,IF((COUNTIFS(INCAPACIDADES!$C$1:$C$51,$K17,INCAPACIDADES!K$1:K$51,L$1))&gt;0,2,IF(VLOOKUP($I17,BD!D:F,3,0)&gt;L$1,0,3))),"")</f>
        <v/>
      </c>
      <c r="CD17" s="62" t="str">
        <f>+IF(AND(LEN($K17)&gt;10),IF(AND($J17&gt;M$1,$J17&lt;=$Y$1),1,IF((COUNTIFS(INCAPACIDADES!$C$1:$C$51,$K17,INCAPACIDADES!L$1:L$51,M$1))&gt;0,2,IF(VLOOKUP($I17,BD!$D:$F,3,0)&gt;M$1,0,3))),"")</f>
        <v/>
      </c>
      <c r="CE17" s="62" t="str">
        <f>+IF(AND(LEN($K17)&gt;10),IF(AND($J17&gt;N$1,$J17&lt;=$Y$1),1,IF((COUNTIFS(INCAPACIDADES!$C$1:$C$51,$K17,INCAPACIDADES!M$1:M$51,N$1))&gt;0,2,IF(VLOOKUP($I17,BD!$D:$F,3,0)&gt;N$1,0,3))),"")</f>
        <v/>
      </c>
      <c r="CF17" s="62" t="str">
        <f>+IF(AND(LEN($K17)&gt;10),IF(AND($J17&gt;O$1,$J17&lt;=$Y$1),1,IF((COUNTIFS(INCAPACIDADES!$C$1:$C$51,$K17,INCAPACIDADES!N$1:N$51,O$1))&gt;0,2,IF(VLOOKUP($I17,BD!$D:$F,3,0)&gt;O$1,0,3))),"")</f>
        <v/>
      </c>
      <c r="CG17" s="62" t="str">
        <f>+IF(AND(LEN($K17)&gt;10),IF(AND($J17&gt;P$1,$J17&lt;=$Y$1),1,IF((COUNTIFS(INCAPACIDADES!$C$1:$C$51,$K17,INCAPACIDADES!O$1:O$51,P$1))&gt;0,2,IF(VLOOKUP($I17,BD!$D:$F,3,0)&gt;P$1,0,3))),"")</f>
        <v/>
      </c>
      <c r="CH17" s="62" t="str">
        <f>+IF(AND(LEN($K17)&gt;10),IF(AND($J17&gt;Q$1,$J17&lt;=$Y$1),1,IF((COUNTIFS(INCAPACIDADES!$C$1:$C$51,$K17,INCAPACIDADES!P$1:P$51,Q$1))&gt;0,2,IF(VLOOKUP($I17,BD!$D:$F,3,0)&gt;Q$1,0,3))),"")</f>
        <v/>
      </c>
      <c r="CI17" s="62" t="str">
        <f>+IF(AND(LEN($K17)&gt;10),IF(AND($J17&gt;R$1,$J17&lt;=$Y$1),1,IF((COUNTIFS(INCAPACIDADES!$C$1:$C$51,$K17,INCAPACIDADES!Q$1:Q$51,R$1))&gt;0,2,IF(VLOOKUP($I17,BD!$D:$F,3,0)&gt;R$1,0,3))),"")</f>
        <v/>
      </c>
      <c r="CJ17" s="62" t="str">
        <f>+IF(AND(LEN($K17)&gt;10),IF(AND($J17&gt;S$1,$J17&lt;=$Y$1),1,IF((COUNTIFS(INCAPACIDADES!$C$1:$C$51,$K17,INCAPACIDADES!R$1:R$51,S$1))&gt;0,2,IF(VLOOKUP($I17,BD!$D:$F,3,0)&gt;S$1,0,3))),"")</f>
        <v/>
      </c>
      <c r="CK17" s="62" t="str">
        <f>+IF(AND(LEN($K17)&gt;10),IF(AND($J17&gt;T$1,$J17&lt;=$Y$1),1,IF((COUNTIFS(INCAPACIDADES!$C$1:$C$51,$K17,INCAPACIDADES!S$1:S$51,T$1))&gt;0,2,IF(VLOOKUP($I17,BD!$D:$F,3,0)&gt;T$1,0,3))),"")</f>
        <v/>
      </c>
      <c r="CL17" s="62" t="str">
        <f>+IF(AND(LEN($K17)&gt;10),IF(AND($J17&gt;U$1,$J17&lt;=$Y$1),1,IF((COUNTIFS(INCAPACIDADES!$C$1:$C$51,$K17,INCAPACIDADES!T$1:T$51,U$1))&gt;0,2,IF(VLOOKUP($I17,BD!$D:$F,3,0)&gt;U$1,0,3))),"")</f>
        <v/>
      </c>
      <c r="CM17" s="62" t="str">
        <f>+IF(AND(LEN($K17)&gt;10),IF(AND($J17&gt;V$1,$J17&lt;=$Y$1),1,IF((COUNTIFS(INCAPACIDADES!$C$1:$C$51,$K17,INCAPACIDADES!U$1:U$51,V$1))&gt;0,2,IF(VLOOKUP($I17,BD!$D:$F,3,0)&gt;V$1,0,3))),"")</f>
        <v/>
      </c>
      <c r="CN17" s="62" t="str">
        <f>+IF(AND(LEN($K17)&gt;10),IF(AND($J17&gt;W$1,$J17&lt;=$Y$1),1,IF((COUNTIFS(INCAPACIDADES!$C$1:$C$51,$K17,INCAPACIDADES!V$1:V$51,W$1))&gt;0,2,IF(VLOOKUP($I17,BD!$D:$F,3,0)&gt;W$1,0,3))),"")</f>
        <v/>
      </c>
      <c r="CO17" s="62" t="str">
        <f>+IF(AND(LEN($K17)&gt;10),IF(AND($J17&gt;X$1,$J17&lt;=$Y$1),1,IF((COUNTIFS(INCAPACIDADES!$C$1:$C$51,$K17,INCAPACIDADES!W$1:W$51,X$1))&gt;0,2,IF(VLOOKUP($I17,BD!$D:$F,3,0)&gt;X$1,0,3))),"")</f>
        <v/>
      </c>
      <c r="CP17" s="62" t="str">
        <f>+IF(AND(LEN($K17)&gt;10),IF(AND($J17&gt;Y$1,$J17&lt;=$Y$1),1,IF((COUNTIFS(INCAPACIDADES!$C$1:$C$51,$K17,INCAPACIDADES!X$1:X$51,Y$1))&gt;0,2,IF(VLOOKUP($I17,BD!$D:$F,3,0)&gt;Y$1,0,3))),"")</f>
        <v/>
      </c>
      <c r="CQ17" s="62" t="str">
        <f>+IF(LEN($K17)&gt;10,IF(ISERROR(VLOOKUP(L17,'CODIGO PAGO'!$B$1:$B$20,1,0)),1,IF(OR(AND(CC17=1,L17&lt;&gt;"N"),AND(CC17=3,L17&lt;&gt;"B"),AND(CC17=2,LEFT(TRIM(L17),1)&lt;&gt;"I")),1,IF(OR(AND(CC17=0,L17="N"),AND(CC17=0,L17="B"),AND(CC17=0,LEFT(TRIM(L17),1)="I")),1,0))),"")</f>
        <v/>
      </c>
      <c r="CR17" s="62" t="str">
        <f t="shared" si="19"/>
        <v/>
      </c>
      <c r="CS17" s="62" t="str">
        <f>+IF(LEN($K17)&gt;10,IF(ISERROR(VLOOKUP(N17,'CODIGO PAGO'!$B$1:$B$20,1,0)),1,IF(OR(AND(CE17=1,N17&lt;&gt;"N"),AND(CE17=3,N17&lt;&gt;"B"),AND(CE17=2,LEFT(TRIM(N17),1)&lt;&gt;"I")),1,IF(OR(AND(CE17=0,N17="N"),AND(CE17=0,N17="B"),AND(CE17=0,LEFT(TRIM(N17),1)="I")),1,0))),"")</f>
        <v/>
      </c>
      <c r="CT17" s="62" t="str">
        <f t="shared" si="20"/>
        <v/>
      </c>
      <c r="CU17" s="62" t="str">
        <f>+IF(LEN($K17)&gt;10,IF(ISERROR(VLOOKUP(P17,'CODIGO PAGO'!$B$1:$B$20,1,0)),1,IF(OR(AND(CG17=1,P17&lt;&gt;"N"),AND(CG17=3,P17&lt;&gt;"B"),AND(CG17=2,LEFT(TRIM(P17),1)&lt;&gt;"I")),1,IF(OR(AND(CG17=0,P17="N"),AND(CG17=0,P17="B"),AND(CG17=0,LEFT(TRIM(P17),1)="I")),1,0))),"")</f>
        <v/>
      </c>
      <c r="CV17" s="62" t="str">
        <f t="shared" si="21"/>
        <v/>
      </c>
      <c r="CW17" s="62" t="str">
        <f>+IF(LEN($K17)&gt;10,IF(ISERROR(VLOOKUP(R17,'CODIGO PAGO'!$B$1:$B$20,1,0)),1,IF(OR(AND(CI17=1,R17&lt;&gt;"N"),AND(CI17=3,R17&lt;&gt;"B"),AND(CI17=2,LEFT(TRIM(R17),1)&lt;&gt;"I")),1,IF(OR(AND(CI17=0,R17="N"),AND(CI17=0,R17="B"),AND(CI17=0,LEFT(TRIM(R17),1)="I")),1,0))),"")</f>
        <v/>
      </c>
      <c r="CX17" s="62" t="str">
        <f t="shared" si="22"/>
        <v/>
      </c>
      <c r="CY17" s="62" t="str">
        <f>+IF(LEN($K17)&gt;10,IF(ISERROR(VLOOKUP(T17,'CODIGO PAGO'!$B$1:$B$20,1,0)),1,IF(OR(AND(CK17=1,T17&lt;&gt;"N"),AND(CK17=3,T17&lt;&gt;"B"),AND(CK17=2,LEFT(TRIM(T17),1)&lt;&gt;"I")),1,IF(OR(AND(CK17=0,T17="N"),AND(CK17=0,T17="B"),AND(CK17=0,LEFT(TRIM(T17),1)="I")),1,0))),"")</f>
        <v/>
      </c>
      <c r="CZ17" s="62" t="str">
        <f t="shared" si="23"/>
        <v/>
      </c>
      <c r="DA17" s="62" t="str">
        <f>+IF(LEN($K17)&gt;10,IF(ISERROR(VLOOKUP(V17,'CODIGO PAGO'!$B$1:$B$20,1,0)),1,IF(OR(AND(CM17=1,V17&lt;&gt;"N"),AND(CM17=3,V17&lt;&gt;"B"),AND(CM17=2,LEFT(TRIM(V17),1)&lt;&gt;"I")),1,IF(OR(AND(CM17=0,V17="N"),AND(CM17=0,V17="B"),AND(CM17=0,LEFT(TRIM(V17),1)="I")),1,0))),"")</f>
        <v/>
      </c>
      <c r="DB17" s="62" t="str">
        <f t="shared" si="24"/>
        <v/>
      </c>
      <c r="DC17" s="62" t="str">
        <f>+IF(LEN($K17)&gt;10,IF(ISERROR(VLOOKUP(X17,'CODIGO PAGO'!$B$1:$B$20,1,0)),1,IF(OR(AND(CO17=1,X17&lt;&gt;"N"),AND(CO17=3,X17&lt;&gt;"B"),AND(CO17=2,LEFT(TRIM(X17),1)&lt;&gt;"I")),1,IF(OR(AND(CO17=0,X17="N"),AND(CO17=0,X17="B"),AND(CO17=0,LEFT(TRIM(X17),1)="I")),1,0))),"")</f>
        <v/>
      </c>
      <c r="DD17" s="62" t="str">
        <f t="shared" si="25"/>
        <v/>
      </c>
      <c r="DE17" s="62" t="str">
        <f t="shared" si="26"/>
        <v/>
      </c>
      <c r="DF17" s="63" t="str">
        <f t="shared" si="27"/>
        <v/>
      </c>
      <c r="DG17" s="170"/>
      <c r="DH17" s="63">
        <v>17</v>
      </c>
      <c r="DI17" s="62"/>
      <c r="DJ17" s="170" t="s">
        <v>136</v>
      </c>
    </row>
    <row r="18" spans="1:114" s="64" customFormat="1">
      <c r="A18" s="16" t="str">
        <f t="shared" si="0"/>
        <v/>
      </c>
      <c r="B18" s="12"/>
      <c r="C18" s="60"/>
      <c r="D18" s="1" t="str">
        <f>+IF(LEN($K18)&gt;5,BD!A18,"")</f>
        <v/>
      </c>
      <c r="E18" s="1" t="str">
        <f>+IF(LEN($K18)&gt;5,BD!B18,"")</f>
        <v/>
      </c>
      <c r="F18" s="134"/>
      <c r="G18" s="133"/>
      <c r="H18" s="135"/>
      <c r="I18" s="3" t="str">
        <f>+IF(LEN($K18)&gt;5,BD!D18,"")</f>
        <v/>
      </c>
      <c r="J18" s="4" t="str">
        <f>+IF(LEN($K18)&gt;5,BD!E18,"")</f>
        <v/>
      </c>
      <c r="K18" s="5" t="str">
        <f>+IF(LEN(BD!G18)&gt;5,BD!G18,"")</f>
        <v/>
      </c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53" t="str">
        <f t="shared" si="1"/>
        <v/>
      </c>
      <c r="AB18" s="154" t="str">
        <f>+IF(LEN($K18)&gt;5,SUM(L18,N18,P18,R18,T18,V18,X18)+COUNTIF(L18:X18,"PCG")+'CODIGO PAGO'!$C$23*COUNTIF(L18:X18,"PDF")+'CODIGO PAGO'!$C$24*COUNTIF('PRE MAAS'!L18:X18,"PNH")+'CODIGO PAGO'!$C$25*COUNTIF('PRE MAAS'!L18:X18,"PS")+COUNTIF(L18:X18,"VAC"),"")</f>
        <v/>
      </c>
      <c r="AC18" s="154" t="str">
        <f t="shared" si="2"/>
        <v/>
      </c>
      <c r="AD18" s="155" t="str">
        <f t="shared" si="3"/>
        <v/>
      </c>
      <c r="AE18" s="155" t="str">
        <f t="shared" si="4"/>
        <v/>
      </c>
      <c r="AF18" s="155" t="str">
        <f>+IF(LEN($K18)&gt;5,IF(AND(VLOOKUP($I18,BD!$D$1:$F$501,3,0)&gt;=L$1,VLOOKUP($I18,BD!$D$1:$F$501,3,0)&lt;=X$1),1,0),"")</f>
        <v/>
      </c>
      <c r="AG18" s="155" t="str">
        <f t="shared" si="5"/>
        <v/>
      </c>
      <c r="AH18" s="156" t="str">
        <f t="shared" si="6"/>
        <v/>
      </c>
      <c r="AI18" s="156" t="str">
        <f t="shared" si="7"/>
        <v/>
      </c>
      <c r="AJ18" s="156" t="str">
        <f t="shared" si="8"/>
        <v/>
      </c>
      <c r="AK18" s="6" t="str">
        <f>+IF(LEN($K18)&gt;5,BD!H18,"")</f>
        <v/>
      </c>
      <c r="AL18" s="17" t="str">
        <f t="shared" si="9"/>
        <v/>
      </c>
      <c r="AM18" s="13"/>
      <c r="AN18" s="18" t="str">
        <f t="shared" si="10"/>
        <v/>
      </c>
      <c r="AO18" s="19" t="str">
        <f t="shared" si="11"/>
        <v/>
      </c>
      <c r="AP18" s="19" t="str">
        <f t="shared" si="12"/>
        <v/>
      </c>
      <c r="AQ18" s="20" t="str">
        <f t="shared" si="13"/>
        <v/>
      </c>
      <c r="AR18" s="7" t="str">
        <f t="shared" ca="1" si="14"/>
        <v/>
      </c>
      <c r="AS18" s="157"/>
      <c r="AT18" s="19" t="str">
        <f>+IF(LEN($K18)&gt;5,TRUNC(AS18*AK18*'CODIGO PAGO'!$C$27,2),"")</f>
        <v/>
      </c>
      <c r="AU18" s="15"/>
      <c r="AV18" s="15"/>
      <c r="AW18" s="15"/>
      <c r="AX18" s="14"/>
      <c r="AY18" s="15"/>
      <c r="AZ18" s="20" t="str">
        <f>+IF(LEN(K18)&gt;5,SUMIF(AJUSTES!$A$1:$A$50,K18,AJUSTES!$J$1:$J$50),"")</f>
        <v/>
      </c>
      <c r="BA18" s="20"/>
      <c r="BB18" s="14"/>
      <c r="BC18" s="14"/>
      <c r="BD18" s="164"/>
      <c r="BE18" s="15"/>
      <c r="BF18" s="15"/>
      <c r="BG18" s="152" t="str">
        <f t="shared" si="15"/>
        <v/>
      </c>
      <c r="BH18" s="20" t="str">
        <f t="shared" si="16"/>
        <v/>
      </c>
      <c r="BI18" s="20" t="str">
        <f>IF(LEN($K18)&gt;5,IF('CODIGO PAGO'!$C$26=9,0.5*AK18,'CODIGO PAGO'!$C$26*COUNTIF(L18:X18,"PT")*(AK18*7)/(7-(COUNTIF(L18:X18,"D")+COUNTIF(L18:X18,"DL")))),"")</f>
        <v/>
      </c>
      <c r="BJ18" s="15"/>
      <c r="BK18" s="20" t="str">
        <f>+IF(LEN(K18)&gt;5,SUMIF(AJUSTES!$A$1:$A$50,K18,AJUSTES!$K$1:$K$50),"")</f>
        <v/>
      </c>
      <c r="BL18" s="15"/>
      <c r="BM18" s="15"/>
      <c r="BN18" s="4" t="str">
        <f>+CONCATENATE(IF(COUNTIFS(INCAPACIDADES!$A$1:$A$100,"ACTIVA",INCAPACIDADES!$C$1:$C$100,'PRE MAAS'!K18)&gt;0,VLOOKUP(K18,INCAPACIDADES!$C$1:$Y$100,23,0),""),IF(LEN($K18)&gt;5,IF(BD!F18="N/A","",CONCATENATE("B (",DAY(BD!F18),"-",MONTH(BD!F18),"-",YEAR(BD!F18),")")),""))</f>
        <v/>
      </c>
      <c r="BO18" s="150"/>
      <c r="BP18" s="15"/>
      <c r="BQ18" s="15"/>
      <c r="BR18" s="15"/>
      <c r="BS18" s="15"/>
      <c r="BT18" s="15"/>
      <c r="BU18" s="9" t="str">
        <f>+IF(LEN($K18)&gt;10,IF(LEN(BD!I18)=11,BD!I18,CONCATENATE("0",BD!I18)),"")</f>
        <v/>
      </c>
      <c r="BV18" s="161" t="str">
        <f>+IF(LEN($K18)&gt;10,BD!J18,"")</f>
        <v/>
      </c>
      <c r="BW18" s="162" t="str">
        <f t="shared" si="17"/>
        <v/>
      </c>
      <c r="BX18" s="162" t="str">
        <f>+IF(LEN($K18)&gt;10,UPPER(BD!K18),"")</f>
        <v/>
      </c>
      <c r="BY18" s="161" t="str">
        <f>+IF(LEN($K26)&gt;5,BD!L18,"")</f>
        <v/>
      </c>
      <c r="BZ18" s="161" t="str">
        <f>+IF(LEN($K18)&gt;10,BD!M18,"")</f>
        <v/>
      </c>
      <c r="CA18" s="162" t="str">
        <f>+IF(LEN($K18)&gt;10,BD!N18,"")</f>
        <v/>
      </c>
      <c r="CB18" s="163" t="str">
        <f t="shared" si="18"/>
        <v/>
      </c>
      <c r="CC18" s="62" t="str">
        <f>+IF(AND(LEN($K18)&gt;10),IF(AND($J18&gt;L$1,$J18&lt;=$Y$1),1,IF((COUNTIFS(INCAPACIDADES!$C$1:$C$51,$K18,INCAPACIDADES!K$1:K$51,L$1))&gt;0,2,IF(VLOOKUP($I18,BD!D:F,3,0)&gt;L$1,0,3))),"")</f>
        <v/>
      </c>
      <c r="CD18" s="62" t="str">
        <f>+IF(AND(LEN($K18)&gt;10),IF(AND($J18&gt;M$1,$J18&lt;=$Y$1),1,IF((COUNTIFS(INCAPACIDADES!$C$1:$C$51,$K18,INCAPACIDADES!L$1:L$51,M$1))&gt;0,2,IF(VLOOKUP($I18,BD!$D:$F,3,0)&gt;M$1,0,3))),"")</f>
        <v/>
      </c>
      <c r="CE18" s="62" t="str">
        <f>+IF(AND(LEN($K18)&gt;10),IF(AND($J18&gt;N$1,$J18&lt;=$Y$1),1,IF((COUNTIFS(INCAPACIDADES!$C$1:$C$51,$K18,INCAPACIDADES!M$1:M$51,N$1))&gt;0,2,IF(VLOOKUP($I18,BD!$D:$F,3,0)&gt;N$1,0,3))),"")</f>
        <v/>
      </c>
      <c r="CF18" s="62" t="str">
        <f>+IF(AND(LEN($K18)&gt;10),IF(AND($J18&gt;O$1,$J18&lt;=$Y$1),1,IF((COUNTIFS(INCAPACIDADES!$C$1:$C$51,$K18,INCAPACIDADES!N$1:N$51,O$1))&gt;0,2,IF(VLOOKUP($I18,BD!$D:$F,3,0)&gt;O$1,0,3))),"")</f>
        <v/>
      </c>
      <c r="CG18" s="62" t="str">
        <f>+IF(AND(LEN($K18)&gt;10),IF(AND($J18&gt;P$1,$J18&lt;=$Y$1),1,IF((COUNTIFS(INCAPACIDADES!$C$1:$C$51,$K18,INCAPACIDADES!O$1:O$51,P$1))&gt;0,2,IF(VLOOKUP($I18,BD!$D:$F,3,0)&gt;P$1,0,3))),"")</f>
        <v/>
      </c>
      <c r="CH18" s="62" t="str">
        <f>+IF(AND(LEN($K18)&gt;10),IF(AND($J18&gt;Q$1,$J18&lt;=$Y$1),1,IF((COUNTIFS(INCAPACIDADES!$C$1:$C$51,$K18,INCAPACIDADES!P$1:P$51,Q$1))&gt;0,2,IF(VLOOKUP($I18,BD!$D:$F,3,0)&gt;Q$1,0,3))),"")</f>
        <v/>
      </c>
      <c r="CI18" s="62" t="str">
        <f>+IF(AND(LEN($K18)&gt;10),IF(AND($J18&gt;R$1,$J18&lt;=$Y$1),1,IF((COUNTIFS(INCAPACIDADES!$C$1:$C$51,$K18,INCAPACIDADES!Q$1:Q$51,R$1))&gt;0,2,IF(VLOOKUP($I18,BD!$D:$F,3,0)&gt;R$1,0,3))),"")</f>
        <v/>
      </c>
      <c r="CJ18" s="62" t="str">
        <f>+IF(AND(LEN($K18)&gt;10),IF(AND($J18&gt;S$1,$J18&lt;=$Y$1),1,IF((COUNTIFS(INCAPACIDADES!$C$1:$C$51,$K18,INCAPACIDADES!R$1:R$51,S$1))&gt;0,2,IF(VLOOKUP($I18,BD!$D:$F,3,0)&gt;S$1,0,3))),"")</f>
        <v/>
      </c>
      <c r="CK18" s="62" t="str">
        <f>+IF(AND(LEN($K18)&gt;10),IF(AND($J18&gt;T$1,$J18&lt;=$Y$1),1,IF((COUNTIFS(INCAPACIDADES!$C$1:$C$51,$K18,INCAPACIDADES!S$1:S$51,T$1))&gt;0,2,IF(VLOOKUP($I18,BD!$D:$F,3,0)&gt;T$1,0,3))),"")</f>
        <v/>
      </c>
      <c r="CL18" s="62" t="str">
        <f>+IF(AND(LEN($K18)&gt;10),IF(AND($J18&gt;U$1,$J18&lt;=$Y$1),1,IF((COUNTIFS(INCAPACIDADES!$C$1:$C$51,$K18,INCAPACIDADES!T$1:T$51,U$1))&gt;0,2,IF(VLOOKUP($I18,BD!$D:$F,3,0)&gt;U$1,0,3))),"")</f>
        <v/>
      </c>
      <c r="CM18" s="62" t="str">
        <f>+IF(AND(LEN($K18)&gt;10),IF(AND($J18&gt;V$1,$J18&lt;=$Y$1),1,IF((COUNTIFS(INCAPACIDADES!$C$1:$C$51,$K18,INCAPACIDADES!U$1:U$51,V$1))&gt;0,2,IF(VLOOKUP($I18,BD!$D:$F,3,0)&gt;V$1,0,3))),"")</f>
        <v/>
      </c>
      <c r="CN18" s="62" t="str">
        <f>+IF(AND(LEN($K18)&gt;10),IF(AND($J18&gt;W$1,$J18&lt;=$Y$1),1,IF((COUNTIFS(INCAPACIDADES!$C$1:$C$51,$K18,INCAPACIDADES!V$1:V$51,W$1))&gt;0,2,IF(VLOOKUP($I18,BD!$D:$F,3,0)&gt;W$1,0,3))),"")</f>
        <v/>
      </c>
      <c r="CO18" s="62" t="str">
        <f>+IF(AND(LEN($K18)&gt;10),IF(AND($J18&gt;X$1,$J18&lt;=$Y$1),1,IF((COUNTIFS(INCAPACIDADES!$C$1:$C$51,$K18,INCAPACIDADES!W$1:W$51,X$1))&gt;0,2,IF(VLOOKUP($I18,BD!$D:$F,3,0)&gt;X$1,0,3))),"")</f>
        <v/>
      </c>
      <c r="CP18" s="62" t="str">
        <f>+IF(AND(LEN($K18)&gt;10),IF(AND($J18&gt;Y$1,$J18&lt;=$Y$1),1,IF((COUNTIFS(INCAPACIDADES!$C$1:$C$51,$K18,INCAPACIDADES!X$1:X$51,Y$1))&gt;0,2,IF(VLOOKUP($I18,BD!$D:$F,3,0)&gt;Y$1,0,3))),"")</f>
        <v/>
      </c>
      <c r="CQ18" s="62" t="str">
        <f>+IF(LEN($K18)&gt;10,IF(ISERROR(VLOOKUP(L18,'CODIGO PAGO'!$B$1:$B$20,1,0)),1,IF(OR(AND(CC18=1,L18&lt;&gt;"N"),AND(CC18=3,L18&lt;&gt;"B"),AND(CC18=2,LEFT(TRIM(L18),1)&lt;&gt;"I")),1,IF(OR(AND(CC18=0,L18="N"),AND(CC18=0,L18="B"),AND(CC18=0,LEFT(TRIM(L18),1)="I")),1,0))),"")</f>
        <v/>
      </c>
      <c r="CR18" s="62" t="str">
        <f t="shared" si="19"/>
        <v/>
      </c>
      <c r="CS18" s="62" t="str">
        <f>+IF(LEN($K18)&gt;10,IF(ISERROR(VLOOKUP(N18,'CODIGO PAGO'!$B$1:$B$20,1,0)),1,IF(OR(AND(CE18=1,N18&lt;&gt;"N"),AND(CE18=3,N18&lt;&gt;"B"),AND(CE18=2,LEFT(TRIM(N18),1)&lt;&gt;"I")),1,IF(OR(AND(CE18=0,N18="N"),AND(CE18=0,N18="B"),AND(CE18=0,LEFT(TRIM(N18),1)="I")),1,0))),"")</f>
        <v/>
      </c>
      <c r="CT18" s="62" t="str">
        <f t="shared" si="20"/>
        <v/>
      </c>
      <c r="CU18" s="62" t="str">
        <f>+IF(LEN($K18)&gt;10,IF(ISERROR(VLOOKUP(P18,'CODIGO PAGO'!$B$1:$B$20,1,0)),1,IF(OR(AND(CG18=1,P18&lt;&gt;"N"),AND(CG18=3,P18&lt;&gt;"B"),AND(CG18=2,LEFT(TRIM(P18),1)&lt;&gt;"I")),1,IF(OR(AND(CG18=0,P18="N"),AND(CG18=0,P18="B"),AND(CG18=0,LEFT(TRIM(P18),1)="I")),1,0))),"")</f>
        <v/>
      </c>
      <c r="CV18" s="62" t="str">
        <f t="shared" si="21"/>
        <v/>
      </c>
      <c r="CW18" s="62" t="str">
        <f>+IF(LEN($K18)&gt;10,IF(ISERROR(VLOOKUP(R18,'CODIGO PAGO'!$B$1:$B$20,1,0)),1,IF(OR(AND(CI18=1,R18&lt;&gt;"N"),AND(CI18=3,R18&lt;&gt;"B"),AND(CI18=2,LEFT(TRIM(R18),1)&lt;&gt;"I")),1,IF(OR(AND(CI18=0,R18="N"),AND(CI18=0,R18="B"),AND(CI18=0,LEFT(TRIM(R18),1)="I")),1,0))),"")</f>
        <v/>
      </c>
      <c r="CX18" s="62" t="str">
        <f t="shared" si="22"/>
        <v/>
      </c>
      <c r="CY18" s="62" t="str">
        <f>+IF(LEN($K18)&gt;10,IF(ISERROR(VLOOKUP(T18,'CODIGO PAGO'!$B$1:$B$20,1,0)),1,IF(OR(AND(CK18=1,T18&lt;&gt;"N"),AND(CK18=3,T18&lt;&gt;"B"),AND(CK18=2,LEFT(TRIM(T18),1)&lt;&gt;"I")),1,IF(OR(AND(CK18=0,T18="N"),AND(CK18=0,T18="B"),AND(CK18=0,LEFT(TRIM(T18),1)="I")),1,0))),"")</f>
        <v/>
      </c>
      <c r="CZ18" s="62" t="str">
        <f t="shared" si="23"/>
        <v/>
      </c>
      <c r="DA18" s="62" t="str">
        <f>+IF(LEN($K18)&gt;10,IF(ISERROR(VLOOKUP(V18,'CODIGO PAGO'!$B$1:$B$20,1,0)),1,IF(OR(AND(CM18=1,V18&lt;&gt;"N"),AND(CM18=3,V18&lt;&gt;"B"),AND(CM18=2,LEFT(TRIM(V18),1)&lt;&gt;"I")),1,IF(OR(AND(CM18=0,V18="N"),AND(CM18=0,V18="B"),AND(CM18=0,LEFT(TRIM(V18),1)="I")),1,0))),"")</f>
        <v/>
      </c>
      <c r="DB18" s="62" t="str">
        <f t="shared" si="24"/>
        <v/>
      </c>
      <c r="DC18" s="62" t="str">
        <f>+IF(LEN($K18)&gt;10,IF(ISERROR(VLOOKUP(X18,'CODIGO PAGO'!$B$1:$B$20,1,0)),1,IF(OR(AND(CO18=1,X18&lt;&gt;"N"),AND(CO18=3,X18&lt;&gt;"B"),AND(CO18=2,LEFT(TRIM(X18),1)&lt;&gt;"I")),1,IF(OR(AND(CO18=0,X18="N"),AND(CO18=0,X18="B"),AND(CO18=0,LEFT(TRIM(X18),1)="I")),1,0))),"")</f>
        <v/>
      </c>
      <c r="DD18" s="62" t="str">
        <f t="shared" si="25"/>
        <v/>
      </c>
      <c r="DE18" s="62" t="str">
        <f t="shared" si="26"/>
        <v/>
      </c>
      <c r="DF18" s="63" t="str">
        <f t="shared" si="27"/>
        <v/>
      </c>
      <c r="DG18" s="170"/>
      <c r="DH18" s="63">
        <v>18</v>
      </c>
      <c r="DI18" s="62"/>
      <c r="DJ18" s="170" t="s">
        <v>137</v>
      </c>
    </row>
    <row r="19" spans="1:114" s="64" customFormat="1">
      <c r="A19" s="16" t="str">
        <f t="shared" si="0"/>
        <v/>
      </c>
      <c r="B19" s="12"/>
      <c r="C19" s="60"/>
      <c r="D19" s="1" t="str">
        <f>+IF(LEN($K19)&gt;5,BD!A19,"")</f>
        <v/>
      </c>
      <c r="E19" s="1" t="str">
        <f>+IF(LEN($K19)&gt;5,BD!B19,"")</f>
        <v/>
      </c>
      <c r="F19" s="134"/>
      <c r="G19" s="133"/>
      <c r="H19" s="135"/>
      <c r="I19" s="3" t="str">
        <f>+IF(LEN($K19)&gt;5,BD!D19,"")</f>
        <v/>
      </c>
      <c r="J19" s="4" t="str">
        <f>+IF(LEN($K19)&gt;5,BD!E19,"")</f>
        <v/>
      </c>
      <c r="K19" s="5" t="str">
        <f>+IF(LEN(BD!G19)&gt;5,BD!G19,"")</f>
        <v/>
      </c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53" t="str">
        <f t="shared" si="1"/>
        <v/>
      </c>
      <c r="AB19" s="154" t="str">
        <f>+IF(LEN($K19)&gt;5,SUM(L19,N19,P19,R19,T19,V19,X19)+COUNTIF(L19:X19,"PCG")+'CODIGO PAGO'!$C$23*COUNTIF(L19:X19,"PDF")+'CODIGO PAGO'!$C$24*COUNTIF('PRE MAAS'!L19:X19,"PNH")+'CODIGO PAGO'!$C$25*COUNTIF('PRE MAAS'!L19:X19,"PS")+COUNTIF(L19:X19,"VAC"),"")</f>
        <v/>
      </c>
      <c r="AC19" s="154" t="str">
        <f t="shared" si="2"/>
        <v/>
      </c>
      <c r="AD19" s="155" t="str">
        <f t="shared" si="3"/>
        <v/>
      </c>
      <c r="AE19" s="155" t="str">
        <f t="shared" si="4"/>
        <v/>
      </c>
      <c r="AF19" s="155" t="str">
        <f>+IF(LEN($K19)&gt;5,IF(AND(VLOOKUP($I19,BD!$D$1:$F$501,3,0)&gt;=L$1,VLOOKUP($I19,BD!$D$1:$F$501,3,0)&lt;=X$1),1,0),"")</f>
        <v/>
      </c>
      <c r="AG19" s="155" t="str">
        <f t="shared" si="5"/>
        <v/>
      </c>
      <c r="AH19" s="156" t="str">
        <f t="shared" si="6"/>
        <v/>
      </c>
      <c r="AI19" s="156" t="str">
        <f t="shared" si="7"/>
        <v/>
      </c>
      <c r="AJ19" s="156" t="str">
        <f t="shared" si="8"/>
        <v/>
      </c>
      <c r="AK19" s="6" t="str">
        <f>+IF(LEN($K19)&gt;5,BD!H19,"")</f>
        <v/>
      </c>
      <c r="AL19" s="17" t="str">
        <f t="shared" si="9"/>
        <v/>
      </c>
      <c r="AM19" s="13"/>
      <c r="AN19" s="18" t="str">
        <f t="shared" si="10"/>
        <v/>
      </c>
      <c r="AO19" s="19" t="str">
        <f t="shared" si="11"/>
        <v/>
      </c>
      <c r="AP19" s="19" t="str">
        <f t="shared" si="12"/>
        <v/>
      </c>
      <c r="AQ19" s="20" t="str">
        <f t="shared" si="13"/>
        <v/>
      </c>
      <c r="AR19" s="7" t="str">
        <f t="shared" ca="1" si="14"/>
        <v/>
      </c>
      <c r="AS19" s="157"/>
      <c r="AT19" s="19" t="str">
        <f>+IF(LEN($K19)&gt;5,TRUNC(AS19*AK19*'CODIGO PAGO'!$C$27,2),"")</f>
        <v/>
      </c>
      <c r="AU19" s="15"/>
      <c r="AV19" s="15"/>
      <c r="AW19" s="15"/>
      <c r="AX19" s="14"/>
      <c r="AY19" s="15"/>
      <c r="AZ19" s="20" t="str">
        <f>+IF(LEN(K19)&gt;5,SUMIF(AJUSTES!$A$1:$A$50,K19,AJUSTES!$J$1:$J$50),"")</f>
        <v/>
      </c>
      <c r="BA19" s="20"/>
      <c r="BB19" s="14"/>
      <c r="BC19" s="14"/>
      <c r="BD19" s="164"/>
      <c r="BE19" s="15"/>
      <c r="BF19" s="15"/>
      <c r="BG19" s="152" t="str">
        <f t="shared" si="15"/>
        <v/>
      </c>
      <c r="BH19" s="20" t="str">
        <f t="shared" si="16"/>
        <v/>
      </c>
      <c r="BI19" s="20" t="str">
        <f>IF(LEN($K19)&gt;5,IF('CODIGO PAGO'!$C$26=9,0.5*AK19,'CODIGO PAGO'!$C$26*COUNTIF(L19:X19,"PT")*(AK19*7)/(7-(COUNTIF(L19:X19,"D")+COUNTIF(L19:X19,"DL")))),"")</f>
        <v/>
      </c>
      <c r="BJ19" s="15"/>
      <c r="BK19" s="20" t="str">
        <f>+IF(LEN(K19)&gt;5,SUMIF(AJUSTES!$A$1:$A$50,K19,AJUSTES!$K$1:$K$50),"")</f>
        <v/>
      </c>
      <c r="BL19" s="15"/>
      <c r="BM19" s="15"/>
      <c r="BN19" s="4" t="str">
        <f>+CONCATENATE(IF(COUNTIFS(INCAPACIDADES!$A$1:$A$100,"ACTIVA",INCAPACIDADES!$C$1:$C$100,'PRE MAAS'!K19)&gt;0,VLOOKUP(K19,INCAPACIDADES!$C$1:$Y$100,23,0),""),IF(LEN($K19)&gt;5,IF(BD!F19="N/A","",CONCATENATE("B (",DAY(BD!F19),"-",MONTH(BD!F19),"-",YEAR(BD!F19),")")),""))</f>
        <v/>
      </c>
      <c r="BO19" s="150"/>
      <c r="BP19" s="15"/>
      <c r="BQ19" s="15"/>
      <c r="BR19" s="15"/>
      <c r="BS19" s="15"/>
      <c r="BT19" s="15"/>
      <c r="BU19" s="9" t="str">
        <f>+IF(LEN($K19)&gt;10,IF(LEN(BD!I19)=11,BD!I19,CONCATENATE("0",BD!I19)),"")</f>
        <v/>
      </c>
      <c r="BV19" s="161" t="str">
        <f>+IF(LEN($K19)&gt;10,BD!J19,"")</f>
        <v/>
      </c>
      <c r="BW19" s="162" t="str">
        <f t="shared" si="17"/>
        <v/>
      </c>
      <c r="BX19" s="162" t="str">
        <f>+IF(LEN($K19)&gt;10,UPPER(BD!K19),"")</f>
        <v/>
      </c>
      <c r="BY19" s="161" t="str">
        <f>+IF(LEN($K27)&gt;5,BD!L19,"")</f>
        <v/>
      </c>
      <c r="BZ19" s="161" t="str">
        <f>+IF(LEN($K19)&gt;10,BD!M19,"")</f>
        <v/>
      </c>
      <c r="CA19" s="162" t="str">
        <f>+IF(LEN($K19)&gt;10,BD!N19,"")</f>
        <v/>
      </c>
      <c r="CB19" s="163" t="str">
        <f t="shared" si="18"/>
        <v/>
      </c>
      <c r="CC19" s="62" t="str">
        <f>+IF(AND(LEN($K19)&gt;10),IF(AND($J19&gt;L$1,$J19&lt;=$Y$1),1,IF((COUNTIFS(INCAPACIDADES!$C$1:$C$51,$K19,INCAPACIDADES!K$1:K$51,L$1))&gt;0,2,IF(VLOOKUP($I19,BD!D:F,3,0)&gt;L$1,0,3))),"")</f>
        <v/>
      </c>
      <c r="CD19" s="62" t="str">
        <f>+IF(AND(LEN($K19)&gt;10),IF(AND($J19&gt;M$1,$J19&lt;=$Y$1),1,IF((COUNTIFS(INCAPACIDADES!$C$1:$C$51,$K19,INCAPACIDADES!L$1:L$51,M$1))&gt;0,2,IF(VLOOKUP($I19,BD!$D:$F,3,0)&gt;M$1,0,3))),"")</f>
        <v/>
      </c>
      <c r="CE19" s="62" t="str">
        <f>+IF(AND(LEN($K19)&gt;10),IF(AND($J19&gt;N$1,$J19&lt;=$Y$1),1,IF((COUNTIFS(INCAPACIDADES!$C$1:$C$51,$K19,INCAPACIDADES!M$1:M$51,N$1))&gt;0,2,IF(VLOOKUP($I19,BD!$D:$F,3,0)&gt;N$1,0,3))),"")</f>
        <v/>
      </c>
      <c r="CF19" s="62" t="str">
        <f>+IF(AND(LEN($K19)&gt;10),IF(AND($J19&gt;O$1,$J19&lt;=$Y$1),1,IF((COUNTIFS(INCAPACIDADES!$C$1:$C$51,$K19,INCAPACIDADES!N$1:N$51,O$1))&gt;0,2,IF(VLOOKUP($I19,BD!$D:$F,3,0)&gt;O$1,0,3))),"")</f>
        <v/>
      </c>
      <c r="CG19" s="62" t="str">
        <f>+IF(AND(LEN($K19)&gt;10),IF(AND($J19&gt;P$1,$J19&lt;=$Y$1),1,IF((COUNTIFS(INCAPACIDADES!$C$1:$C$51,$K19,INCAPACIDADES!O$1:O$51,P$1))&gt;0,2,IF(VLOOKUP($I19,BD!$D:$F,3,0)&gt;P$1,0,3))),"")</f>
        <v/>
      </c>
      <c r="CH19" s="62" t="str">
        <f>+IF(AND(LEN($K19)&gt;10),IF(AND($J19&gt;Q$1,$J19&lt;=$Y$1),1,IF((COUNTIFS(INCAPACIDADES!$C$1:$C$51,$K19,INCAPACIDADES!P$1:P$51,Q$1))&gt;0,2,IF(VLOOKUP($I19,BD!$D:$F,3,0)&gt;Q$1,0,3))),"")</f>
        <v/>
      </c>
      <c r="CI19" s="62" t="str">
        <f>+IF(AND(LEN($K19)&gt;10),IF(AND($J19&gt;R$1,$J19&lt;=$Y$1),1,IF((COUNTIFS(INCAPACIDADES!$C$1:$C$51,$K19,INCAPACIDADES!Q$1:Q$51,R$1))&gt;0,2,IF(VLOOKUP($I19,BD!$D:$F,3,0)&gt;R$1,0,3))),"")</f>
        <v/>
      </c>
      <c r="CJ19" s="62" t="str">
        <f>+IF(AND(LEN($K19)&gt;10),IF(AND($J19&gt;S$1,$J19&lt;=$Y$1),1,IF((COUNTIFS(INCAPACIDADES!$C$1:$C$51,$K19,INCAPACIDADES!R$1:R$51,S$1))&gt;0,2,IF(VLOOKUP($I19,BD!$D:$F,3,0)&gt;S$1,0,3))),"")</f>
        <v/>
      </c>
      <c r="CK19" s="62" t="str">
        <f>+IF(AND(LEN($K19)&gt;10),IF(AND($J19&gt;T$1,$J19&lt;=$Y$1),1,IF((COUNTIFS(INCAPACIDADES!$C$1:$C$51,$K19,INCAPACIDADES!S$1:S$51,T$1))&gt;0,2,IF(VLOOKUP($I19,BD!$D:$F,3,0)&gt;T$1,0,3))),"")</f>
        <v/>
      </c>
      <c r="CL19" s="62" t="str">
        <f>+IF(AND(LEN($K19)&gt;10),IF(AND($J19&gt;U$1,$J19&lt;=$Y$1),1,IF((COUNTIFS(INCAPACIDADES!$C$1:$C$51,$K19,INCAPACIDADES!T$1:T$51,U$1))&gt;0,2,IF(VLOOKUP($I19,BD!$D:$F,3,0)&gt;U$1,0,3))),"")</f>
        <v/>
      </c>
      <c r="CM19" s="62" t="str">
        <f>+IF(AND(LEN($K19)&gt;10),IF(AND($J19&gt;V$1,$J19&lt;=$Y$1),1,IF((COUNTIFS(INCAPACIDADES!$C$1:$C$51,$K19,INCAPACIDADES!U$1:U$51,V$1))&gt;0,2,IF(VLOOKUP($I19,BD!$D:$F,3,0)&gt;V$1,0,3))),"")</f>
        <v/>
      </c>
      <c r="CN19" s="62" t="str">
        <f>+IF(AND(LEN($K19)&gt;10),IF(AND($J19&gt;W$1,$J19&lt;=$Y$1),1,IF((COUNTIFS(INCAPACIDADES!$C$1:$C$51,$K19,INCAPACIDADES!V$1:V$51,W$1))&gt;0,2,IF(VLOOKUP($I19,BD!$D:$F,3,0)&gt;W$1,0,3))),"")</f>
        <v/>
      </c>
      <c r="CO19" s="62" t="str">
        <f>+IF(AND(LEN($K19)&gt;10),IF(AND($J19&gt;X$1,$J19&lt;=$Y$1),1,IF((COUNTIFS(INCAPACIDADES!$C$1:$C$51,$K19,INCAPACIDADES!W$1:W$51,X$1))&gt;0,2,IF(VLOOKUP($I19,BD!$D:$F,3,0)&gt;X$1,0,3))),"")</f>
        <v/>
      </c>
      <c r="CP19" s="62" t="str">
        <f>+IF(AND(LEN($K19)&gt;10),IF(AND($J19&gt;Y$1,$J19&lt;=$Y$1),1,IF((COUNTIFS(INCAPACIDADES!$C$1:$C$51,$K19,INCAPACIDADES!X$1:X$51,Y$1))&gt;0,2,IF(VLOOKUP($I19,BD!$D:$F,3,0)&gt;Y$1,0,3))),"")</f>
        <v/>
      </c>
      <c r="CQ19" s="62" t="str">
        <f>+IF(LEN($K19)&gt;10,IF(ISERROR(VLOOKUP(L19,'CODIGO PAGO'!$B$1:$B$20,1,0)),1,IF(OR(AND(CC19=1,L19&lt;&gt;"N"),AND(CC19=3,L19&lt;&gt;"B"),AND(CC19=2,LEFT(TRIM(L19),1)&lt;&gt;"I")),1,IF(OR(AND(CC19=0,L19="N"),AND(CC19=0,L19="B"),AND(CC19=0,LEFT(TRIM(L19),1)="I")),1,0))),"")</f>
        <v/>
      </c>
      <c r="CR19" s="62" t="str">
        <f t="shared" si="19"/>
        <v/>
      </c>
      <c r="CS19" s="62" t="str">
        <f>+IF(LEN($K19)&gt;10,IF(ISERROR(VLOOKUP(N19,'CODIGO PAGO'!$B$1:$B$20,1,0)),1,IF(OR(AND(CE19=1,N19&lt;&gt;"N"),AND(CE19=3,N19&lt;&gt;"B"),AND(CE19=2,LEFT(TRIM(N19),1)&lt;&gt;"I")),1,IF(OR(AND(CE19=0,N19="N"),AND(CE19=0,N19="B"),AND(CE19=0,LEFT(TRIM(N19),1)="I")),1,0))),"")</f>
        <v/>
      </c>
      <c r="CT19" s="62" t="str">
        <f t="shared" si="20"/>
        <v/>
      </c>
      <c r="CU19" s="62" t="str">
        <f>+IF(LEN($K19)&gt;10,IF(ISERROR(VLOOKUP(P19,'CODIGO PAGO'!$B$1:$B$20,1,0)),1,IF(OR(AND(CG19=1,P19&lt;&gt;"N"),AND(CG19=3,P19&lt;&gt;"B"),AND(CG19=2,LEFT(TRIM(P19),1)&lt;&gt;"I")),1,IF(OR(AND(CG19=0,P19="N"),AND(CG19=0,P19="B"),AND(CG19=0,LEFT(TRIM(P19),1)="I")),1,0))),"")</f>
        <v/>
      </c>
      <c r="CV19" s="62" t="str">
        <f t="shared" si="21"/>
        <v/>
      </c>
      <c r="CW19" s="62" t="str">
        <f>+IF(LEN($K19)&gt;10,IF(ISERROR(VLOOKUP(R19,'CODIGO PAGO'!$B$1:$B$20,1,0)),1,IF(OR(AND(CI19=1,R19&lt;&gt;"N"),AND(CI19=3,R19&lt;&gt;"B"),AND(CI19=2,LEFT(TRIM(R19),1)&lt;&gt;"I")),1,IF(OR(AND(CI19=0,R19="N"),AND(CI19=0,R19="B"),AND(CI19=0,LEFT(TRIM(R19),1)="I")),1,0))),"")</f>
        <v/>
      </c>
      <c r="CX19" s="62" t="str">
        <f t="shared" si="22"/>
        <v/>
      </c>
      <c r="CY19" s="62" t="str">
        <f>+IF(LEN($K19)&gt;10,IF(ISERROR(VLOOKUP(T19,'CODIGO PAGO'!$B$1:$B$20,1,0)),1,IF(OR(AND(CK19=1,T19&lt;&gt;"N"),AND(CK19=3,T19&lt;&gt;"B"),AND(CK19=2,LEFT(TRIM(T19),1)&lt;&gt;"I")),1,IF(OR(AND(CK19=0,T19="N"),AND(CK19=0,T19="B"),AND(CK19=0,LEFT(TRIM(T19),1)="I")),1,0))),"")</f>
        <v/>
      </c>
      <c r="CZ19" s="62" t="str">
        <f t="shared" si="23"/>
        <v/>
      </c>
      <c r="DA19" s="62" t="str">
        <f>+IF(LEN($K19)&gt;10,IF(ISERROR(VLOOKUP(V19,'CODIGO PAGO'!$B$1:$B$20,1,0)),1,IF(OR(AND(CM19=1,V19&lt;&gt;"N"),AND(CM19=3,V19&lt;&gt;"B"),AND(CM19=2,LEFT(TRIM(V19),1)&lt;&gt;"I")),1,IF(OR(AND(CM19=0,V19="N"),AND(CM19=0,V19="B"),AND(CM19=0,LEFT(TRIM(V19),1)="I")),1,0))),"")</f>
        <v/>
      </c>
      <c r="DB19" s="62" t="str">
        <f t="shared" si="24"/>
        <v/>
      </c>
      <c r="DC19" s="62" t="str">
        <f>+IF(LEN($K19)&gt;10,IF(ISERROR(VLOOKUP(X19,'CODIGO PAGO'!$B$1:$B$20,1,0)),1,IF(OR(AND(CO19=1,X19&lt;&gt;"N"),AND(CO19=3,X19&lt;&gt;"B"),AND(CO19=2,LEFT(TRIM(X19),1)&lt;&gt;"I")),1,IF(OR(AND(CO19=0,X19="N"),AND(CO19=0,X19="B"),AND(CO19=0,LEFT(TRIM(X19),1)="I")),1,0))),"")</f>
        <v/>
      </c>
      <c r="DD19" s="62" t="str">
        <f t="shared" si="25"/>
        <v/>
      </c>
      <c r="DE19" s="62" t="str">
        <f t="shared" si="26"/>
        <v/>
      </c>
      <c r="DF19" s="63" t="str">
        <f t="shared" si="27"/>
        <v/>
      </c>
      <c r="DG19" s="170"/>
      <c r="DH19" s="63">
        <v>19</v>
      </c>
      <c r="DI19" s="62"/>
      <c r="DJ19" s="170" t="s">
        <v>138</v>
      </c>
    </row>
    <row r="20" spans="1:114" s="64" customFormat="1">
      <c r="A20" s="16" t="str">
        <f t="shared" si="0"/>
        <v/>
      </c>
      <c r="B20" s="12"/>
      <c r="C20" s="60"/>
      <c r="D20" s="1" t="str">
        <f>+IF(LEN($K20)&gt;5,BD!A20,"")</f>
        <v/>
      </c>
      <c r="E20" s="1" t="str">
        <f>+IF(LEN($K20)&gt;5,BD!B20,"")</f>
        <v/>
      </c>
      <c r="F20" s="134"/>
      <c r="G20" s="133"/>
      <c r="H20" s="135"/>
      <c r="I20" s="3" t="str">
        <f>+IF(LEN($K20)&gt;5,BD!D20,"")</f>
        <v/>
      </c>
      <c r="J20" s="4" t="str">
        <f>+IF(LEN($K20)&gt;5,BD!E20,"")</f>
        <v/>
      </c>
      <c r="K20" s="5" t="str">
        <f>+IF(LEN(BD!G20)&gt;5,BD!G20,"")</f>
        <v/>
      </c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53" t="str">
        <f t="shared" si="1"/>
        <v/>
      </c>
      <c r="AB20" s="154" t="str">
        <f>+IF(LEN($K20)&gt;5,SUM(L20,N20,P20,R20,T20,V20,X20)+COUNTIF(L20:X20,"PCG")+'CODIGO PAGO'!$C$23*COUNTIF(L20:X20,"PDF")+'CODIGO PAGO'!$C$24*COUNTIF('PRE MAAS'!L20:X20,"PNH")+'CODIGO PAGO'!$C$25*COUNTIF('PRE MAAS'!L20:X20,"PS")+COUNTIF(L20:X20,"VAC"),"")</f>
        <v/>
      </c>
      <c r="AC20" s="154" t="str">
        <f t="shared" si="2"/>
        <v/>
      </c>
      <c r="AD20" s="155" t="str">
        <f t="shared" si="3"/>
        <v/>
      </c>
      <c r="AE20" s="155" t="str">
        <f t="shared" si="4"/>
        <v/>
      </c>
      <c r="AF20" s="155" t="str">
        <f>+IF(LEN($K20)&gt;5,IF(AND(VLOOKUP($I20,BD!$D$1:$F$501,3,0)&gt;=L$1,VLOOKUP($I20,BD!$D$1:$F$501,3,0)&lt;=X$1),1,0),"")</f>
        <v/>
      </c>
      <c r="AG20" s="155" t="str">
        <f t="shared" si="5"/>
        <v/>
      </c>
      <c r="AH20" s="156" t="str">
        <f t="shared" si="6"/>
        <v/>
      </c>
      <c r="AI20" s="156" t="str">
        <f t="shared" si="7"/>
        <v/>
      </c>
      <c r="AJ20" s="156" t="str">
        <f t="shared" si="8"/>
        <v/>
      </c>
      <c r="AK20" s="6" t="str">
        <f>+IF(LEN($K20)&gt;5,BD!H20,"")</f>
        <v/>
      </c>
      <c r="AL20" s="17" t="str">
        <f t="shared" si="9"/>
        <v/>
      </c>
      <c r="AM20" s="13"/>
      <c r="AN20" s="18" t="str">
        <f t="shared" si="10"/>
        <v/>
      </c>
      <c r="AO20" s="19" t="str">
        <f t="shared" si="11"/>
        <v/>
      </c>
      <c r="AP20" s="19" t="str">
        <f t="shared" si="12"/>
        <v/>
      </c>
      <c r="AQ20" s="20" t="str">
        <f t="shared" si="13"/>
        <v/>
      </c>
      <c r="AR20" s="7" t="str">
        <f t="shared" ca="1" si="14"/>
        <v/>
      </c>
      <c r="AS20" s="157"/>
      <c r="AT20" s="19" t="str">
        <f>+IF(LEN($K20)&gt;5,TRUNC(AS20*AK20*'CODIGO PAGO'!$C$27,2),"")</f>
        <v/>
      </c>
      <c r="AU20" s="15"/>
      <c r="AV20" s="15"/>
      <c r="AW20" s="15"/>
      <c r="AX20" s="14"/>
      <c r="AY20" s="15"/>
      <c r="AZ20" s="20" t="str">
        <f>+IF(LEN(K20)&gt;5,SUMIF(AJUSTES!$A$1:$A$50,K20,AJUSTES!$J$1:$J$50),"")</f>
        <v/>
      </c>
      <c r="BA20" s="20"/>
      <c r="BB20" s="14"/>
      <c r="BC20" s="14"/>
      <c r="BD20" s="164"/>
      <c r="BE20" s="15"/>
      <c r="BF20" s="15"/>
      <c r="BG20" s="152" t="str">
        <f t="shared" si="15"/>
        <v/>
      </c>
      <c r="BH20" s="20" t="str">
        <f t="shared" si="16"/>
        <v/>
      </c>
      <c r="BI20" s="20" t="str">
        <f>IF(LEN($K20)&gt;5,IF('CODIGO PAGO'!$C$26=9,0.5*AK20,'CODIGO PAGO'!$C$26*COUNTIF(L20:X20,"PT")*(AK20*7)/(7-(COUNTIF(L20:X20,"D")+COUNTIF(L20:X20,"DL")))),"")</f>
        <v/>
      </c>
      <c r="BJ20" s="15"/>
      <c r="BK20" s="20" t="str">
        <f>+IF(LEN(K20)&gt;5,SUMIF(AJUSTES!$A$1:$A$50,K20,AJUSTES!$K$1:$K$50),"")</f>
        <v/>
      </c>
      <c r="BL20" s="15"/>
      <c r="BM20" s="15"/>
      <c r="BN20" s="4" t="str">
        <f>+CONCATENATE(IF(COUNTIFS(INCAPACIDADES!$A$1:$A$100,"ACTIVA",INCAPACIDADES!$C$1:$C$100,'PRE MAAS'!K20)&gt;0,VLOOKUP(K20,INCAPACIDADES!$C$1:$Y$100,23,0),""),IF(LEN($K20)&gt;5,IF(BD!F20="N/A","",CONCATENATE("B (",DAY(BD!F20),"-",MONTH(BD!F20),"-",YEAR(BD!F20),")")),""))</f>
        <v/>
      </c>
      <c r="BO20" s="150"/>
      <c r="BP20" s="15"/>
      <c r="BQ20" s="15"/>
      <c r="BR20" s="15"/>
      <c r="BS20" s="15"/>
      <c r="BT20" s="15"/>
      <c r="BU20" s="9" t="str">
        <f>+IF(LEN($K20)&gt;10,IF(LEN(BD!I20)=11,BD!I20,CONCATENATE("0",BD!I20)),"")</f>
        <v/>
      </c>
      <c r="BV20" s="161" t="str">
        <f>+IF(LEN($K20)&gt;10,BD!J20,"")</f>
        <v/>
      </c>
      <c r="BW20" s="162" t="str">
        <f t="shared" si="17"/>
        <v/>
      </c>
      <c r="BX20" s="162" t="str">
        <f>+IF(LEN($K20)&gt;10,UPPER(BD!K20),"")</f>
        <v/>
      </c>
      <c r="BY20" s="161" t="str">
        <f>+IF(LEN($K28)&gt;5,BD!L20,"")</f>
        <v/>
      </c>
      <c r="BZ20" s="161" t="str">
        <f>+IF(LEN($K20)&gt;10,BD!M20,"")</f>
        <v/>
      </c>
      <c r="CA20" s="162" t="str">
        <f>+IF(LEN($K20)&gt;10,BD!N20,"")</f>
        <v/>
      </c>
      <c r="CB20" s="163" t="str">
        <f t="shared" si="18"/>
        <v/>
      </c>
      <c r="CC20" s="62" t="str">
        <f>+IF(AND(LEN($K20)&gt;10),IF(AND($J20&gt;L$1,$J20&lt;=$Y$1),1,IF((COUNTIFS(INCAPACIDADES!$C$1:$C$51,$K20,INCAPACIDADES!K$1:K$51,L$1))&gt;0,2,IF(VLOOKUP($I20,BD!D:F,3,0)&gt;L$1,0,3))),"")</f>
        <v/>
      </c>
      <c r="CD20" s="62" t="str">
        <f>+IF(AND(LEN($K20)&gt;10),IF(AND($J20&gt;M$1,$J20&lt;=$Y$1),1,IF((COUNTIFS(INCAPACIDADES!$C$1:$C$51,$K20,INCAPACIDADES!L$1:L$51,M$1))&gt;0,2,IF(VLOOKUP($I20,BD!$D:$F,3,0)&gt;M$1,0,3))),"")</f>
        <v/>
      </c>
      <c r="CE20" s="62" t="str">
        <f>+IF(AND(LEN($K20)&gt;10),IF(AND($J20&gt;N$1,$J20&lt;=$Y$1),1,IF((COUNTIFS(INCAPACIDADES!$C$1:$C$51,$K20,INCAPACIDADES!M$1:M$51,N$1))&gt;0,2,IF(VLOOKUP($I20,BD!$D:$F,3,0)&gt;N$1,0,3))),"")</f>
        <v/>
      </c>
      <c r="CF20" s="62" t="str">
        <f>+IF(AND(LEN($K20)&gt;10),IF(AND($J20&gt;O$1,$J20&lt;=$Y$1),1,IF((COUNTIFS(INCAPACIDADES!$C$1:$C$51,$K20,INCAPACIDADES!N$1:N$51,O$1))&gt;0,2,IF(VLOOKUP($I20,BD!$D:$F,3,0)&gt;O$1,0,3))),"")</f>
        <v/>
      </c>
      <c r="CG20" s="62" t="str">
        <f>+IF(AND(LEN($K20)&gt;10),IF(AND($J20&gt;P$1,$J20&lt;=$Y$1),1,IF((COUNTIFS(INCAPACIDADES!$C$1:$C$51,$K20,INCAPACIDADES!O$1:O$51,P$1))&gt;0,2,IF(VLOOKUP($I20,BD!$D:$F,3,0)&gt;P$1,0,3))),"")</f>
        <v/>
      </c>
      <c r="CH20" s="62" t="str">
        <f>+IF(AND(LEN($K20)&gt;10),IF(AND($J20&gt;Q$1,$J20&lt;=$Y$1),1,IF((COUNTIFS(INCAPACIDADES!$C$1:$C$51,$K20,INCAPACIDADES!P$1:P$51,Q$1))&gt;0,2,IF(VLOOKUP($I20,BD!$D:$F,3,0)&gt;Q$1,0,3))),"")</f>
        <v/>
      </c>
      <c r="CI20" s="62" t="str">
        <f>+IF(AND(LEN($K20)&gt;10),IF(AND($J20&gt;R$1,$J20&lt;=$Y$1),1,IF((COUNTIFS(INCAPACIDADES!$C$1:$C$51,$K20,INCAPACIDADES!Q$1:Q$51,R$1))&gt;0,2,IF(VLOOKUP($I20,BD!$D:$F,3,0)&gt;R$1,0,3))),"")</f>
        <v/>
      </c>
      <c r="CJ20" s="62" t="str">
        <f>+IF(AND(LEN($K20)&gt;10),IF(AND($J20&gt;S$1,$J20&lt;=$Y$1),1,IF((COUNTIFS(INCAPACIDADES!$C$1:$C$51,$K20,INCAPACIDADES!R$1:R$51,S$1))&gt;0,2,IF(VLOOKUP($I20,BD!$D:$F,3,0)&gt;S$1,0,3))),"")</f>
        <v/>
      </c>
      <c r="CK20" s="62" t="str">
        <f>+IF(AND(LEN($K20)&gt;10),IF(AND($J20&gt;T$1,$J20&lt;=$Y$1),1,IF((COUNTIFS(INCAPACIDADES!$C$1:$C$51,$K20,INCAPACIDADES!S$1:S$51,T$1))&gt;0,2,IF(VLOOKUP($I20,BD!$D:$F,3,0)&gt;T$1,0,3))),"")</f>
        <v/>
      </c>
      <c r="CL20" s="62" t="str">
        <f>+IF(AND(LEN($K20)&gt;10),IF(AND($J20&gt;U$1,$J20&lt;=$Y$1),1,IF((COUNTIFS(INCAPACIDADES!$C$1:$C$51,$K20,INCAPACIDADES!T$1:T$51,U$1))&gt;0,2,IF(VLOOKUP($I20,BD!$D:$F,3,0)&gt;U$1,0,3))),"")</f>
        <v/>
      </c>
      <c r="CM20" s="62" t="str">
        <f>+IF(AND(LEN($K20)&gt;10),IF(AND($J20&gt;V$1,$J20&lt;=$Y$1),1,IF((COUNTIFS(INCAPACIDADES!$C$1:$C$51,$K20,INCAPACIDADES!U$1:U$51,V$1))&gt;0,2,IF(VLOOKUP($I20,BD!$D:$F,3,0)&gt;V$1,0,3))),"")</f>
        <v/>
      </c>
      <c r="CN20" s="62" t="str">
        <f>+IF(AND(LEN($K20)&gt;10),IF(AND($J20&gt;W$1,$J20&lt;=$Y$1),1,IF((COUNTIFS(INCAPACIDADES!$C$1:$C$51,$K20,INCAPACIDADES!V$1:V$51,W$1))&gt;0,2,IF(VLOOKUP($I20,BD!$D:$F,3,0)&gt;W$1,0,3))),"")</f>
        <v/>
      </c>
      <c r="CO20" s="62" t="str">
        <f>+IF(AND(LEN($K20)&gt;10),IF(AND($J20&gt;X$1,$J20&lt;=$Y$1),1,IF((COUNTIFS(INCAPACIDADES!$C$1:$C$51,$K20,INCAPACIDADES!W$1:W$51,X$1))&gt;0,2,IF(VLOOKUP($I20,BD!$D:$F,3,0)&gt;X$1,0,3))),"")</f>
        <v/>
      </c>
      <c r="CP20" s="62" t="str">
        <f>+IF(AND(LEN($K20)&gt;10),IF(AND($J20&gt;Y$1,$J20&lt;=$Y$1),1,IF((COUNTIFS(INCAPACIDADES!$C$1:$C$51,$K20,INCAPACIDADES!X$1:X$51,Y$1))&gt;0,2,IF(VLOOKUP($I20,BD!$D:$F,3,0)&gt;Y$1,0,3))),"")</f>
        <v/>
      </c>
      <c r="CQ20" s="62" t="str">
        <f>+IF(LEN($K20)&gt;10,IF(ISERROR(VLOOKUP(L20,'CODIGO PAGO'!$B$1:$B$20,1,0)),1,IF(OR(AND(CC20=1,L20&lt;&gt;"N"),AND(CC20=3,L20&lt;&gt;"B"),AND(CC20=2,LEFT(TRIM(L20),1)&lt;&gt;"I")),1,IF(OR(AND(CC20=0,L20="N"),AND(CC20=0,L20="B"),AND(CC20=0,LEFT(TRIM(L20),1)="I")),1,0))),"")</f>
        <v/>
      </c>
      <c r="CR20" s="62" t="str">
        <f t="shared" si="19"/>
        <v/>
      </c>
      <c r="CS20" s="62" t="str">
        <f>+IF(LEN($K20)&gt;10,IF(ISERROR(VLOOKUP(N20,'CODIGO PAGO'!$B$1:$B$20,1,0)),1,IF(OR(AND(CE20=1,N20&lt;&gt;"N"),AND(CE20=3,N20&lt;&gt;"B"),AND(CE20=2,LEFT(TRIM(N20),1)&lt;&gt;"I")),1,IF(OR(AND(CE20=0,N20="N"),AND(CE20=0,N20="B"),AND(CE20=0,LEFT(TRIM(N20),1)="I")),1,0))),"")</f>
        <v/>
      </c>
      <c r="CT20" s="62" t="str">
        <f t="shared" si="20"/>
        <v/>
      </c>
      <c r="CU20" s="62" t="str">
        <f>+IF(LEN($K20)&gt;10,IF(ISERROR(VLOOKUP(P20,'CODIGO PAGO'!$B$1:$B$20,1,0)),1,IF(OR(AND(CG20=1,P20&lt;&gt;"N"),AND(CG20=3,P20&lt;&gt;"B"),AND(CG20=2,LEFT(TRIM(P20),1)&lt;&gt;"I")),1,IF(OR(AND(CG20=0,P20="N"),AND(CG20=0,P20="B"),AND(CG20=0,LEFT(TRIM(P20),1)="I")),1,0))),"")</f>
        <v/>
      </c>
      <c r="CV20" s="62" t="str">
        <f t="shared" si="21"/>
        <v/>
      </c>
      <c r="CW20" s="62" t="str">
        <f>+IF(LEN($K20)&gt;10,IF(ISERROR(VLOOKUP(R20,'CODIGO PAGO'!$B$1:$B$20,1,0)),1,IF(OR(AND(CI20=1,R20&lt;&gt;"N"),AND(CI20=3,R20&lt;&gt;"B"),AND(CI20=2,LEFT(TRIM(R20),1)&lt;&gt;"I")),1,IF(OR(AND(CI20=0,R20="N"),AND(CI20=0,R20="B"),AND(CI20=0,LEFT(TRIM(R20),1)="I")),1,0))),"")</f>
        <v/>
      </c>
      <c r="CX20" s="62" t="str">
        <f t="shared" si="22"/>
        <v/>
      </c>
      <c r="CY20" s="62" t="str">
        <f>+IF(LEN($K20)&gt;10,IF(ISERROR(VLOOKUP(T20,'CODIGO PAGO'!$B$1:$B$20,1,0)),1,IF(OR(AND(CK20=1,T20&lt;&gt;"N"),AND(CK20=3,T20&lt;&gt;"B"),AND(CK20=2,LEFT(TRIM(T20),1)&lt;&gt;"I")),1,IF(OR(AND(CK20=0,T20="N"),AND(CK20=0,T20="B"),AND(CK20=0,LEFT(TRIM(T20),1)="I")),1,0))),"")</f>
        <v/>
      </c>
      <c r="CZ20" s="62" t="str">
        <f t="shared" si="23"/>
        <v/>
      </c>
      <c r="DA20" s="62" t="str">
        <f>+IF(LEN($K20)&gt;10,IF(ISERROR(VLOOKUP(V20,'CODIGO PAGO'!$B$1:$B$20,1,0)),1,IF(OR(AND(CM20=1,V20&lt;&gt;"N"),AND(CM20=3,V20&lt;&gt;"B"),AND(CM20=2,LEFT(TRIM(V20),1)&lt;&gt;"I")),1,IF(OR(AND(CM20=0,V20="N"),AND(CM20=0,V20="B"),AND(CM20=0,LEFT(TRIM(V20),1)="I")),1,0))),"")</f>
        <v/>
      </c>
      <c r="DB20" s="62" t="str">
        <f t="shared" si="24"/>
        <v/>
      </c>
      <c r="DC20" s="62" t="str">
        <f>+IF(LEN($K20)&gt;10,IF(ISERROR(VLOOKUP(X20,'CODIGO PAGO'!$B$1:$B$20,1,0)),1,IF(OR(AND(CO20=1,X20&lt;&gt;"N"),AND(CO20=3,X20&lt;&gt;"B"),AND(CO20=2,LEFT(TRIM(X20),1)&lt;&gt;"I")),1,IF(OR(AND(CO20=0,X20="N"),AND(CO20=0,X20="B"),AND(CO20=0,LEFT(TRIM(X20),1)="I")),1,0))),"")</f>
        <v/>
      </c>
      <c r="DD20" s="62" t="str">
        <f t="shared" si="25"/>
        <v/>
      </c>
      <c r="DE20" s="62" t="str">
        <f t="shared" si="26"/>
        <v/>
      </c>
      <c r="DF20" s="63" t="str">
        <f t="shared" si="27"/>
        <v/>
      </c>
      <c r="DG20" s="170"/>
      <c r="DH20" s="63">
        <v>20</v>
      </c>
      <c r="DI20" s="62"/>
      <c r="DJ20" s="170" t="s">
        <v>139</v>
      </c>
    </row>
    <row r="21" spans="1:114" s="64" customFormat="1">
      <c r="A21" s="16" t="str">
        <f t="shared" si="0"/>
        <v/>
      </c>
      <c r="B21" s="12"/>
      <c r="C21" s="60"/>
      <c r="D21" s="1" t="str">
        <f>+IF(LEN($K21)&gt;5,BD!A21,"")</f>
        <v/>
      </c>
      <c r="E21" s="1" t="str">
        <f>+IF(LEN($K21)&gt;5,BD!B21,"")</f>
        <v/>
      </c>
      <c r="F21" s="134"/>
      <c r="G21" s="133"/>
      <c r="H21" s="135"/>
      <c r="I21" s="3" t="str">
        <f>+IF(LEN($K21)&gt;5,BD!D21,"")</f>
        <v/>
      </c>
      <c r="J21" s="4" t="str">
        <f>+IF(LEN($K21)&gt;5,BD!E21,"")</f>
        <v/>
      </c>
      <c r="K21" s="5" t="str">
        <f>+IF(LEN(BD!G21)&gt;5,BD!G21,"")</f>
        <v/>
      </c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53" t="str">
        <f t="shared" si="1"/>
        <v/>
      </c>
      <c r="AB21" s="154" t="str">
        <f>+IF(LEN($K21)&gt;5,SUM(L21,N21,P21,R21,T21,V21,X21)+COUNTIF(L21:X21,"PCG")+'CODIGO PAGO'!$C$23*COUNTIF(L21:X21,"PDF")+'CODIGO PAGO'!$C$24*COUNTIF('PRE MAAS'!L21:X21,"PNH")+'CODIGO PAGO'!$C$25*COUNTIF('PRE MAAS'!L21:X21,"PS")+COUNTIF(L21:X21,"VAC"),"")</f>
        <v/>
      </c>
      <c r="AC21" s="154" t="str">
        <f t="shared" si="2"/>
        <v/>
      </c>
      <c r="AD21" s="155" t="str">
        <f t="shared" si="3"/>
        <v/>
      </c>
      <c r="AE21" s="155" t="str">
        <f t="shared" si="4"/>
        <v/>
      </c>
      <c r="AF21" s="155" t="str">
        <f>+IF(LEN($K21)&gt;5,IF(AND(VLOOKUP($I21,BD!$D$1:$F$501,3,0)&gt;=L$1,VLOOKUP($I21,BD!$D$1:$F$501,3,0)&lt;=X$1),1,0),"")</f>
        <v/>
      </c>
      <c r="AG21" s="155" t="str">
        <f t="shared" si="5"/>
        <v/>
      </c>
      <c r="AH21" s="156" t="str">
        <f t="shared" si="6"/>
        <v/>
      </c>
      <c r="AI21" s="156" t="str">
        <f t="shared" si="7"/>
        <v/>
      </c>
      <c r="AJ21" s="156" t="str">
        <f t="shared" si="8"/>
        <v/>
      </c>
      <c r="AK21" s="6" t="str">
        <f>+IF(LEN($K21)&gt;5,BD!H21,"")</f>
        <v/>
      </c>
      <c r="AL21" s="17" t="str">
        <f t="shared" si="9"/>
        <v/>
      </c>
      <c r="AM21" s="13"/>
      <c r="AN21" s="18" t="str">
        <f t="shared" si="10"/>
        <v/>
      </c>
      <c r="AO21" s="19" t="str">
        <f t="shared" si="11"/>
        <v/>
      </c>
      <c r="AP21" s="19" t="str">
        <f t="shared" si="12"/>
        <v/>
      </c>
      <c r="AQ21" s="20" t="str">
        <f t="shared" si="13"/>
        <v/>
      </c>
      <c r="AR21" s="7" t="str">
        <f t="shared" ca="1" si="14"/>
        <v/>
      </c>
      <c r="AS21" s="157"/>
      <c r="AT21" s="19" t="str">
        <f>+IF(LEN($K21)&gt;5,TRUNC(AS21*AK21*'CODIGO PAGO'!$C$27,2),"")</f>
        <v/>
      </c>
      <c r="AU21" s="15"/>
      <c r="AV21" s="15"/>
      <c r="AW21" s="15"/>
      <c r="AX21" s="14"/>
      <c r="AY21" s="15"/>
      <c r="AZ21" s="20" t="str">
        <f>+IF(LEN(K21)&gt;5,SUMIF(AJUSTES!$A$1:$A$50,K21,AJUSTES!$J$1:$J$50),"")</f>
        <v/>
      </c>
      <c r="BA21" s="20"/>
      <c r="BB21" s="14"/>
      <c r="BC21" s="14"/>
      <c r="BD21" s="164"/>
      <c r="BE21" s="15"/>
      <c r="BF21" s="15"/>
      <c r="BG21" s="152" t="str">
        <f t="shared" si="15"/>
        <v/>
      </c>
      <c r="BH21" s="20" t="str">
        <f t="shared" si="16"/>
        <v/>
      </c>
      <c r="BI21" s="20" t="str">
        <f>IF(LEN($K21)&gt;5,IF('CODIGO PAGO'!$C$26=9,0.5*AK21,'CODIGO PAGO'!$C$26*COUNTIF(L21:X21,"PT")*(AK21*7)/(7-(COUNTIF(L21:X21,"D")+COUNTIF(L21:X21,"DL")))),"")</f>
        <v/>
      </c>
      <c r="BJ21" s="15"/>
      <c r="BK21" s="20" t="str">
        <f>+IF(LEN(K21)&gt;5,SUMIF(AJUSTES!$A$1:$A$50,K21,AJUSTES!$K$1:$K$50),"")</f>
        <v/>
      </c>
      <c r="BL21" s="15"/>
      <c r="BM21" s="15"/>
      <c r="BN21" s="4" t="str">
        <f>+CONCATENATE(IF(COUNTIFS(INCAPACIDADES!$A$1:$A$100,"ACTIVA",INCAPACIDADES!$C$1:$C$100,'PRE MAAS'!K21)&gt;0,VLOOKUP(K21,INCAPACIDADES!$C$1:$Y$100,23,0),""),IF(LEN($K21)&gt;5,IF(BD!F21="N/A","",CONCATENATE("B (",DAY(BD!F21),"-",MONTH(BD!F21),"-",YEAR(BD!F21),")")),""))</f>
        <v/>
      </c>
      <c r="BO21" s="150"/>
      <c r="BP21" s="15"/>
      <c r="BQ21" s="15"/>
      <c r="BR21" s="15"/>
      <c r="BS21" s="15"/>
      <c r="BT21" s="15"/>
      <c r="BU21" s="9" t="str">
        <f>+IF(LEN($K21)&gt;10,IF(LEN(BD!I21)=11,BD!I21,CONCATENATE("0",BD!I21)),"")</f>
        <v/>
      </c>
      <c r="BV21" s="161" t="str">
        <f>+IF(LEN($K21)&gt;10,BD!J21,"")</f>
        <v/>
      </c>
      <c r="BW21" s="162" t="str">
        <f t="shared" si="17"/>
        <v/>
      </c>
      <c r="BX21" s="162" t="str">
        <f>+IF(LEN($K21)&gt;10,UPPER(BD!K21),"")</f>
        <v/>
      </c>
      <c r="BY21" s="161" t="str">
        <f>+IF(LEN($K29)&gt;5,BD!L21,"")</f>
        <v/>
      </c>
      <c r="BZ21" s="161" t="str">
        <f>+IF(LEN($K21)&gt;10,BD!M21,"")</f>
        <v/>
      </c>
      <c r="CA21" s="162" t="str">
        <f>+IF(LEN($K21)&gt;10,BD!N21,"")</f>
        <v/>
      </c>
      <c r="CB21" s="163" t="str">
        <f t="shared" si="18"/>
        <v/>
      </c>
      <c r="CC21" s="62" t="str">
        <f>+IF(AND(LEN($K21)&gt;10),IF(AND($J21&gt;L$1,$J21&lt;=$Y$1),1,IF((COUNTIFS(INCAPACIDADES!$C$1:$C$51,$K21,INCAPACIDADES!K$1:K$51,L$1))&gt;0,2,IF(VLOOKUP($I21,BD!D:F,3,0)&gt;L$1,0,3))),"")</f>
        <v/>
      </c>
      <c r="CD21" s="62" t="str">
        <f>+IF(AND(LEN($K21)&gt;10),IF(AND($J21&gt;M$1,$J21&lt;=$Y$1),1,IF((COUNTIFS(INCAPACIDADES!$C$1:$C$51,$K21,INCAPACIDADES!L$1:L$51,M$1))&gt;0,2,IF(VLOOKUP($I21,BD!$D:$F,3,0)&gt;M$1,0,3))),"")</f>
        <v/>
      </c>
      <c r="CE21" s="62" t="str">
        <f>+IF(AND(LEN($K21)&gt;10),IF(AND($J21&gt;N$1,$J21&lt;=$Y$1),1,IF((COUNTIFS(INCAPACIDADES!$C$1:$C$51,$K21,INCAPACIDADES!M$1:M$51,N$1))&gt;0,2,IF(VLOOKUP($I21,BD!$D:$F,3,0)&gt;N$1,0,3))),"")</f>
        <v/>
      </c>
      <c r="CF21" s="62" t="str">
        <f>+IF(AND(LEN($K21)&gt;10),IF(AND($J21&gt;O$1,$J21&lt;=$Y$1),1,IF((COUNTIFS(INCAPACIDADES!$C$1:$C$51,$K21,INCAPACIDADES!N$1:N$51,O$1))&gt;0,2,IF(VLOOKUP($I21,BD!$D:$F,3,0)&gt;O$1,0,3))),"")</f>
        <v/>
      </c>
      <c r="CG21" s="62" t="str">
        <f>+IF(AND(LEN($K21)&gt;10),IF(AND($J21&gt;P$1,$J21&lt;=$Y$1),1,IF((COUNTIFS(INCAPACIDADES!$C$1:$C$51,$K21,INCAPACIDADES!O$1:O$51,P$1))&gt;0,2,IF(VLOOKUP($I21,BD!$D:$F,3,0)&gt;P$1,0,3))),"")</f>
        <v/>
      </c>
      <c r="CH21" s="62" t="str">
        <f>+IF(AND(LEN($K21)&gt;10),IF(AND($J21&gt;Q$1,$J21&lt;=$Y$1),1,IF((COUNTIFS(INCAPACIDADES!$C$1:$C$51,$K21,INCAPACIDADES!P$1:P$51,Q$1))&gt;0,2,IF(VLOOKUP($I21,BD!$D:$F,3,0)&gt;Q$1,0,3))),"")</f>
        <v/>
      </c>
      <c r="CI21" s="62" t="str">
        <f>+IF(AND(LEN($K21)&gt;10),IF(AND($J21&gt;R$1,$J21&lt;=$Y$1),1,IF((COUNTIFS(INCAPACIDADES!$C$1:$C$51,$K21,INCAPACIDADES!Q$1:Q$51,R$1))&gt;0,2,IF(VLOOKUP($I21,BD!$D:$F,3,0)&gt;R$1,0,3))),"")</f>
        <v/>
      </c>
      <c r="CJ21" s="62" t="str">
        <f>+IF(AND(LEN($K21)&gt;10),IF(AND($J21&gt;S$1,$J21&lt;=$Y$1),1,IF((COUNTIFS(INCAPACIDADES!$C$1:$C$51,$K21,INCAPACIDADES!R$1:R$51,S$1))&gt;0,2,IF(VLOOKUP($I21,BD!$D:$F,3,0)&gt;S$1,0,3))),"")</f>
        <v/>
      </c>
      <c r="CK21" s="62" t="str">
        <f>+IF(AND(LEN($K21)&gt;10),IF(AND($J21&gt;T$1,$J21&lt;=$Y$1),1,IF((COUNTIFS(INCAPACIDADES!$C$1:$C$51,$K21,INCAPACIDADES!S$1:S$51,T$1))&gt;0,2,IF(VLOOKUP($I21,BD!$D:$F,3,0)&gt;T$1,0,3))),"")</f>
        <v/>
      </c>
      <c r="CL21" s="62" t="str">
        <f>+IF(AND(LEN($K21)&gt;10),IF(AND($J21&gt;U$1,$J21&lt;=$Y$1),1,IF((COUNTIFS(INCAPACIDADES!$C$1:$C$51,$K21,INCAPACIDADES!T$1:T$51,U$1))&gt;0,2,IF(VLOOKUP($I21,BD!$D:$F,3,0)&gt;U$1,0,3))),"")</f>
        <v/>
      </c>
      <c r="CM21" s="62" t="str">
        <f>+IF(AND(LEN($K21)&gt;10),IF(AND($J21&gt;V$1,$J21&lt;=$Y$1),1,IF((COUNTIFS(INCAPACIDADES!$C$1:$C$51,$K21,INCAPACIDADES!U$1:U$51,V$1))&gt;0,2,IF(VLOOKUP($I21,BD!$D:$F,3,0)&gt;V$1,0,3))),"")</f>
        <v/>
      </c>
      <c r="CN21" s="62" t="str">
        <f>+IF(AND(LEN($K21)&gt;10),IF(AND($J21&gt;W$1,$J21&lt;=$Y$1),1,IF((COUNTIFS(INCAPACIDADES!$C$1:$C$51,$K21,INCAPACIDADES!V$1:V$51,W$1))&gt;0,2,IF(VLOOKUP($I21,BD!$D:$F,3,0)&gt;W$1,0,3))),"")</f>
        <v/>
      </c>
      <c r="CO21" s="62" t="str">
        <f>+IF(AND(LEN($K21)&gt;10),IF(AND($J21&gt;X$1,$J21&lt;=$Y$1),1,IF((COUNTIFS(INCAPACIDADES!$C$1:$C$51,$K21,INCAPACIDADES!W$1:W$51,X$1))&gt;0,2,IF(VLOOKUP($I21,BD!$D:$F,3,0)&gt;X$1,0,3))),"")</f>
        <v/>
      </c>
      <c r="CP21" s="62" t="str">
        <f>+IF(AND(LEN($K21)&gt;10),IF(AND($J21&gt;Y$1,$J21&lt;=$Y$1),1,IF((COUNTIFS(INCAPACIDADES!$C$1:$C$51,$K21,INCAPACIDADES!X$1:X$51,Y$1))&gt;0,2,IF(VLOOKUP($I21,BD!$D:$F,3,0)&gt;Y$1,0,3))),"")</f>
        <v/>
      </c>
      <c r="CQ21" s="62" t="str">
        <f>+IF(LEN($K21)&gt;10,IF(ISERROR(VLOOKUP(L21,'CODIGO PAGO'!$B$1:$B$20,1,0)),1,IF(OR(AND(CC21=1,L21&lt;&gt;"N"),AND(CC21=3,L21&lt;&gt;"B"),AND(CC21=2,LEFT(TRIM(L21),1)&lt;&gt;"I")),1,IF(OR(AND(CC21=0,L21="N"),AND(CC21=0,L21="B"),AND(CC21=0,LEFT(TRIM(L21),1)="I")),1,0))),"")</f>
        <v/>
      </c>
      <c r="CR21" s="62" t="str">
        <f t="shared" si="19"/>
        <v/>
      </c>
      <c r="CS21" s="62" t="str">
        <f>+IF(LEN($K21)&gt;10,IF(ISERROR(VLOOKUP(N21,'CODIGO PAGO'!$B$1:$B$20,1,0)),1,IF(OR(AND(CE21=1,N21&lt;&gt;"N"),AND(CE21=3,N21&lt;&gt;"B"),AND(CE21=2,LEFT(TRIM(N21),1)&lt;&gt;"I")),1,IF(OR(AND(CE21=0,N21="N"),AND(CE21=0,N21="B"),AND(CE21=0,LEFT(TRIM(N21),1)="I")),1,0))),"")</f>
        <v/>
      </c>
      <c r="CT21" s="62" t="str">
        <f t="shared" si="20"/>
        <v/>
      </c>
      <c r="CU21" s="62" t="str">
        <f>+IF(LEN($K21)&gt;10,IF(ISERROR(VLOOKUP(P21,'CODIGO PAGO'!$B$1:$B$20,1,0)),1,IF(OR(AND(CG21=1,P21&lt;&gt;"N"),AND(CG21=3,P21&lt;&gt;"B"),AND(CG21=2,LEFT(TRIM(P21),1)&lt;&gt;"I")),1,IF(OR(AND(CG21=0,P21="N"),AND(CG21=0,P21="B"),AND(CG21=0,LEFT(TRIM(P21),1)="I")),1,0))),"")</f>
        <v/>
      </c>
      <c r="CV21" s="62" t="str">
        <f t="shared" si="21"/>
        <v/>
      </c>
      <c r="CW21" s="62" t="str">
        <f>+IF(LEN($K21)&gt;10,IF(ISERROR(VLOOKUP(R21,'CODIGO PAGO'!$B$1:$B$20,1,0)),1,IF(OR(AND(CI21=1,R21&lt;&gt;"N"),AND(CI21=3,R21&lt;&gt;"B"),AND(CI21=2,LEFT(TRIM(R21),1)&lt;&gt;"I")),1,IF(OR(AND(CI21=0,R21="N"),AND(CI21=0,R21="B"),AND(CI21=0,LEFT(TRIM(R21),1)="I")),1,0))),"")</f>
        <v/>
      </c>
      <c r="CX21" s="62" t="str">
        <f t="shared" si="22"/>
        <v/>
      </c>
      <c r="CY21" s="62" t="str">
        <f>+IF(LEN($K21)&gt;10,IF(ISERROR(VLOOKUP(T21,'CODIGO PAGO'!$B$1:$B$20,1,0)),1,IF(OR(AND(CK21=1,T21&lt;&gt;"N"),AND(CK21=3,T21&lt;&gt;"B"),AND(CK21=2,LEFT(TRIM(T21),1)&lt;&gt;"I")),1,IF(OR(AND(CK21=0,T21="N"),AND(CK21=0,T21="B"),AND(CK21=0,LEFT(TRIM(T21),1)="I")),1,0))),"")</f>
        <v/>
      </c>
      <c r="CZ21" s="62" t="str">
        <f t="shared" si="23"/>
        <v/>
      </c>
      <c r="DA21" s="62" t="str">
        <f>+IF(LEN($K21)&gt;10,IF(ISERROR(VLOOKUP(V21,'CODIGO PAGO'!$B$1:$B$20,1,0)),1,IF(OR(AND(CM21=1,V21&lt;&gt;"N"),AND(CM21=3,V21&lt;&gt;"B"),AND(CM21=2,LEFT(TRIM(V21),1)&lt;&gt;"I")),1,IF(OR(AND(CM21=0,V21="N"),AND(CM21=0,V21="B"),AND(CM21=0,LEFT(TRIM(V21),1)="I")),1,0))),"")</f>
        <v/>
      </c>
      <c r="DB21" s="62" t="str">
        <f t="shared" si="24"/>
        <v/>
      </c>
      <c r="DC21" s="62" t="str">
        <f>+IF(LEN($K21)&gt;10,IF(ISERROR(VLOOKUP(X21,'CODIGO PAGO'!$B$1:$B$20,1,0)),1,IF(OR(AND(CO21=1,X21&lt;&gt;"N"),AND(CO21=3,X21&lt;&gt;"B"),AND(CO21=2,LEFT(TRIM(X21),1)&lt;&gt;"I")),1,IF(OR(AND(CO21=0,X21="N"),AND(CO21=0,X21="B"),AND(CO21=0,LEFT(TRIM(X21),1)="I")),1,0))),"")</f>
        <v/>
      </c>
      <c r="DD21" s="62" t="str">
        <f t="shared" si="25"/>
        <v/>
      </c>
      <c r="DE21" s="62" t="str">
        <f t="shared" si="26"/>
        <v/>
      </c>
      <c r="DF21" s="63" t="str">
        <f t="shared" si="27"/>
        <v/>
      </c>
      <c r="DG21" s="170"/>
      <c r="DH21" s="63">
        <v>21</v>
      </c>
      <c r="DI21" s="62"/>
      <c r="DJ21" s="170" t="s">
        <v>140</v>
      </c>
    </row>
    <row r="22" spans="1:114" s="64" customFormat="1">
      <c r="A22" s="16" t="str">
        <f t="shared" si="0"/>
        <v/>
      </c>
      <c r="B22" s="12"/>
      <c r="C22" s="60"/>
      <c r="D22" s="1" t="str">
        <f>+IF(LEN($K22)&gt;5,BD!A22,"")</f>
        <v/>
      </c>
      <c r="E22" s="1" t="str">
        <f>+IF(LEN($K22)&gt;5,BD!B22,"")</f>
        <v/>
      </c>
      <c r="F22" s="134"/>
      <c r="G22" s="133"/>
      <c r="H22" s="135"/>
      <c r="I22" s="3" t="str">
        <f>+IF(LEN($K22)&gt;5,BD!D22,"")</f>
        <v/>
      </c>
      <c r="J22" s="4" t="str">
        <f>+IF(LEN($K22)&gt;5,BD!E22,"")</f>
        <v/>
      </c>
      <c r="K22" s="5" t="str">
        <f>+IF(LEN(BD!G22)&gt;5,BD!G22,"")</f>
        <v/>
      </c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53" t="str">
        <f t="shared" si="1"/>
        <v/>
      </c>
      <c r="AB22" s="154" t="str">
        <f>+IF(LEN($K22)&gt;5,SUM(L22,N22,P22,R22,T22,V22,X22)+COUNTIF(L22:X22,"PCG")+'CODIGO PAGO'!$C$23*COUNTIF(L22:X22,"PDF")+'CODIGO PAGO'!$C$24*COUNTIF('PRE MAAS'!L22:X22,"PNH")+'CODIGO PAGO'!$C$25*COUNTIF('PRE MAAS'!L22:X22,"PS")+COUNTIF(L22:X22,"VAC"),"")</f>
        <v/>
      </c>
      <c r="AC22" s="154" t="str">
        <f t="shared" si="2"/>
        <v/>
      </c>
      <c r="AD22" s="155" t="str">
        <f t="shared" si="3"/>
        <v/>
      </c>
      <c r="AE22" s="155" t="str">
        <f t="shared" si="4"/>
        <v/>
      </c>
      <c r="AF22" s="155" t="str">
        <f>+IF(LEN($K22)&gt;5,IF(AND(VLOOKUP($I22,BD!$D$1:$F$501,3,0)&gt;=L$1,VLOOKUP($I22,BD!$D$1:$F$501,3,0)&lt;=X$1),1,0),"")</f>
        <v/>
      </c>
      <c r="AG22" s="155" t="str">
        <f t="shared" si="5"/>
        <v/>
      </c>
      <c r="AH22" s="156" t="str">
        <f t="shared" si="6"/>
        <v/>
      </c>
      <c r="AI22" s="156" t="str">
        <f t="shared" si="7"/>
        <v/>
      </c>
      <c r="AJ22" s="156" t="str">
        <f t="shared" si="8"/>
        <v/>
      </c>
      <c r="AK22" s="6" t="str">
        <f>+IF(LEN($K22)&gt;5,BD!H22,"")</f>
        <v/>
      </c>
      <c r="AL22" s="17" t="str">
        <f t="shared" si="9"/>
        <v/>
      </c>
      <c r="AM22" s="13"/>
      <c r="AN22" s="18" t="str">
        <f t="shared" si="10"/>
        <v/>
      </c>
      <c r="AO22" s="19" t="str">
        <f t="shared" si="11"/>
        <v/>
      </c>
      <c r="AP22" s="19" t="str">
        <f t="shared" si="12"/>
        <v/>
      </c>
      <c r="AQ22" s="20" t="str">
        <f t="shared" si="13"/>
        <v/>
      </c>
      <c r="AR22" s="7" t="str">
        <f t="shared" ca="1" si="14"/>
        <v/>
      </c>
      <c r="AS22" s="157"/>
      <c r="AT22" s="19" t="str">
        <f>+IF(LEN($K22)&gt;5,TRUNC(AS22*AK22*'CODIGO PAGO'!$C$27,2),"")</f>
        <v/>
      </c>
      <c r="AU22" s="15"/>
      <c r="AV22" s="15"/>
      <c r="AW22" s="15"/>
      <c r="AX22" s="14"/>
      <c r="AY22" s="15"/>
      <c r="AZ22" s="20" t="str">
        <f>+IF(LEN(K22)&gt;5,SUMIF(AJUSTES!$A$1:$A$50,K22,AJUSTES!$J$1:$J$50),"")</f>
        <v/>
      </c>
      <c r="BA22" s="20"/>
      <c r="BB22" s="14"/>
      <c r="BC22" s="14"/>
      <c r="BD22" s="164"/>
      <c r="BE22" s="15"/>
      <c r="BF22" s="15"/>
      <c r="BG22" s="152" t="str">
        <f t="shared" si="15"/>
        <v/>
      </c>
      <c r="BH22" s="20" t="str">
        <f t="shared" si="16"/>
        <v/>
      </c>
      <c r="BI22" s="20" t="str">
        <f>IF(LEN($K22)&gt;5,IF('CODIGO PAGO'!$C$26=9,0.5*AK22,'CODIGO PAGO'!$C$26*COUNTIF(L22:X22,"PT")*(AK22*7)/(7-(COUNTIF(L22:X22,"D")+COUNTIF(L22:X22,"DL")))),"")</f>
        <v/>
      </c>
      <c r="BJ22" s="15"/>
      <c r="BK22" s="20" t="str">
        <f>+IF(LEN(K22)&gt;5,SUMIF(AJUSTES!$A$1:$A$50,K22,AJUSTES!$K$1:$K$50),"")</f>
        <v/>
      </c>
      <c r="BL22" s="15"/>
      <c r="BM22" s="15"/>
      <c r="BN22" s="4" t="str">
        <f>+CONCATENATE(IF(COUNTIFS(INCAPACIDADES!$A$1:$A$100,"ACTIVA",INCAPACIDADES!$C$1:$C$100,'PRE MAAS'!K22)&gt;0,VLOOKUP(K22,INCAPACIDADES!$C$1:$Y$100,23,0),""),IF(LEN($K22)&gt;5,IF(BD!F22="N/A","",CONCATENATE("B (",DAY(BD!F22),"-",MONTH(BD!F22),"-",YEAR(BD!F22),")")),""))</f>
        <v/>
      </c>
      <c r="BO22" s="150"/>
      <c r="BP22" s="15"/>
      <c r="BQ22" s="15"/>
      <c r="BR22" s="15"/>
      <c r="BS22" s="15"/>
      <c r="BT22" s="15"/>
      <c r="BU22" s="9" t="str">
        <f>+IF(LEN($K22)&gt;10,IF(LEN(BD!I22)=11,BD!I22,CONCATENATE("0",BD!I22)),"")</f>
        <v/>
      </c>
      <c r="BV22" s="161" t="str">
        <f>+IF(LEN($K22)&gt;10,BD!J22,"")</f>
        <v/>
      </c>
      <c r="BW22" s="162" t="str">
        <f t="shared" si="17"/>
        <v/>
      </c>
      <c r="BX22" s="162" t="str">
        <f>+IF(LEN($K22)&gt;10,UPPER(BD!K22),"")</f>
        <v/>
      </c>
      <c r="BY22" s="161" t="str">
        <f>+IF(LEN($K30)&gt;5,BD!L22,"")</f>
        <v/>
      </c>
      <c r="BZ22" s="161" t="str">
        <f>+IF(LEN($K22)&gt;10,BD!M22,"")</f>
        <v/>
      </c>
      <c r="CA22" s="162" t="str">
        <f>+IF(LEN($K22)&gt;10,BD!N22,"")</f>
        <v/>
      </c>
      <c r="CB22" s="163" t="str">
        <f t="shared" si="18"/>
        <v/>
      </c>
      <c r="CC22" s="62" t="str">
        <f>+IF(AND(LEN($K22)&gt;10),IF(AND($J22&gt;L$1,$J22&lt;=$Y$1),1,IF((COUNTIFS(INCAPACIDADES!$C$1:$C$51,$K22,INCAPACIDADES!K$1:K$51,L$1))&gt;0,2,IF(VLOOKUP($I22,BD!D:F,3,0)&gt;L$1,0,3))),"")</f>
        <v/>
      </c>
      <c r="CD22" s="62" t="str">
        <f>+IF(AND(LEN($K22)&gt;10),IF(AND($J22&gt;M$1,$J22&lt;=$Y$1),1,IF((COUNTIFS(INCAPACIDADES!$C$1:$C$51,$K22,INCAPACIDADES!L$1:L$51,M$1))&gt;0,2,IF(VLOOKUP($I22,BD!$D:$F,3,0)&gt;M$1,0,3))),"")</f>
        <v/>
      </c>
      <c r="CE22" s="62" t="str">
        <f>+IF(AND(LEN($K22)&gt;10),IF(AND($J22&gt;N$1,$J22&lt;=$Y$1),1,IF((COUNTIFS(INCAPACIDADES!$C$1:$C$51,$K22,INCAPACIDADES!M$1:M$51,N$1))&gt;0,2,IF(VLOOKUP($I22,BD!$D:$F,3,0)&gt;N$1,0,3))),"")</f>
        <v/>
      </c>
      <c r="CF22" s="62" t="str">
        <f>+IF(AND(LEN($K22)&gt;10),IF(AND($J22&gt;O$1,$J22&lt;=$Y$1),1,IF((COUNTIFS(INCAPACIDADES!$C$1:$C$51,$K22,INCAPACIDADES!N$1:N$51,O$1))&gt;0,2,IF(VLOOKUP($I22,BD!$D:$F,3,0)&gt;O$1,0,3))),"")</f>
        <v/>
      </c>
      <c r="CG22" s="62" t="str">
        <f>+IF(AND(LEN($K22)&gt;10),IF(AND($J22&gt;P$1,$J22&lt;=$Y$1),1,IF((COUNTIFS(INCAPACIDADES!$C$1:$C$51,$K22,INCAPACIDADES!O$1:O$51,P$1))&gt;0,2,IF(VLOOKUP($I22,BD!$D:$F,3,0)&gt;P$1,0,3))),"")</f>
        <v/>
      </c>
      <c r="CH22" s="62" t="str">
        <f>+IF(AND(LEN($K22)&gt;10),IF(AND($J22&gt;Q$1,$J22&lt;=$Y$1),1,IF((COUNTIFS(INCAPACIDADES!$C$1:$C$51,$K22,INCAPACIDADES!P$1:P$51,Q$1))&gt;0,2,IF(VLOOKUP($I22,BD!$D:$F,3,0)&gt;Q$1,0,3))),"")</f>
        <v/>
      </c>
      <c r="CI22" s="62" t="str">
        <f>+IF(AND(LEN($K22)&gt;10),IF(AND($J22&gt;R$1,$J22&lt;=$Y$1),1,IF((COUNTIFS(INCAPACIDADES!$C$1:$C$51,$K22,INCAPACIDADES!Q$1:Q$51,R$1))&gt;0,2,IF(VLOOKUP($I22,BD!$D:$F,3,0)&gt;R$1,0,3))),"")</f>
        <v/>
      </c>
      <c r="CJ22" s="62" t="str">
        <f>+IF(AND(LEN($K22)&gt;10),IF(AND($J22&gt;S$1,$J22&lt;=$Y$1),1,IF((COUNTIFS(INCAPACIDADES!$C$1:$C$51,$K22,INCAPACIDADES!R$1:R$51,S$1))&gt;0,2,IF(VLOOKUP($I22,BD!$D:$F,3,0)&gt;S$1,0,3))),"")</f>
        <v/>
      </c>
      <c r="CK22" s="62" t="str">
        <f>+IF(AND(LEN($K22)&gt;10),IF(AND($J22&gt;T$1,$J22&lt;=$Y$1),1,IF((COUNTIFS(INCAPACIDADES!$C$1:$C$51,$K22,INCAPACIDADES!S$1:S$51,T$1))&gt;0,2,IF(VLOOKUP($I22,BD!$D:$F,3,0)&gt;T$1,0,3))),"")</f>
        <v/>
      </c>
      <c r="CL22" s="62" t="str">
        <f>+IF(AND(LEN($K22)&gt;10),IF(AND($J22&gt;U$1,$J22&lt;=$Y$1),1,IF((COUNTIFS(INCAPACIDADES!$C$1:$C$51,$K22,INCAPACIDADES!T$1:T$51,U$1))&gt;0,2,IF(VLOOKUP($I22,BD!$D:$F,3,0)&gt;U$1,0,3))),"")</f>
        <v/>
      </c>
      <c r="CM22" s="62" t="str">
        <f>+IF(AND(LEN($K22)&gt;10),IF(AND($J22&gt;V$1,$J22&lt;=$Y$1),1,IF((COUNTIFS(INCAPACIDADES!$C$1:$C$51,$K22,INCAPACIDADES!U$1:U$51,V$1))&gt;0,2,IF(VLOOKUP($I22,BD!$D:$F,3,0)&gt;V$1,0,3))),"")</f>
        <v/>
      </c>
      <c r="CN22" s="62" t="str">
        <f>+IF(AND(LEN($K22)&gt;10),IF(AND($J22&gt;W$1,$J22&lt;=$Y$1),1,IF((COUNTIFS(INCAPACIDADES!$C$1:$C$51,$K22,INCAPACIDADES!V$1:V$51,W$1))&gt;0,2,IF(VLOOKUP($I22,BD!$D:$F,3,0)&gt;W$1,0,3))),"")</f>
        <v/>
      </c>
      <c r="CO22" s="62" t="str">
        <f>+IF(AND(LEN($K22)&gt;10),IF(AND($J22&gt;X$1,$J22&lt;=$Y$1),1,IF((COUNTIFS(INCAPACIDADES!$C$1:$C$51,$K22,INCAPACIDADES!W$1:W$51,X$1))&gt;0,2,IF(VLOOKUP($I22,BD!$D:$F,3,0)&gt;X$1,0,3))),"")</f>
        <v/>
      </c>
      <c r="CP22" s="62" t="str">
        <f>+IF(AND(LEN($K22)&gt;10),IF(AND($J22&gt;Y$1,$J22&lt;=$Y$1),1,IF((COUNTIFS(INCAPACIDADES!$C$1:$C$51,$K22,INCAPACIDADES!X$1:X$51,Y$1))&gt;0,2,IF(VLOOKUP($I22,BD!$D:$F,3,0)&gt;Y$1,0,3))),"")</f>
        <v/>
      </c>
      <c r="CQ22" s="62" t="str">
        <f>+IF(LEN($K22)&gt;10,IF(ISERROR(VLOOKUP(L22,'CODIGO PAGO'!$B$1:$B$20,1,0)),1,IF(OR(AND(CC22=1,L22&lt;&gt;"N"),AND(CC22=3,L22&lt;&gt;"B"),AND(CC22=2,LEFT(TRIM(L22),1)&lt;&gt;"I")),1,IF(OR(AND(CC22=0,L22="N"),AND(CC22=0,L22="B"),AND(CC22=0,LEFT(TRIM(L22),1)="I")),1,0))),"")</f>
        <v/>
      </c>
      <c r="CR22" s="62" t="str">
        <f t="shared" si="19"/>
        <v/>
      </c>
      <c r="CS22" s="62" t="str">
        <f>+IF(LEN($K22)&gt;10,IF(ISERROR(VLOOKUP(N22,'CODIGO PAGO'!$B$1:$B$20,1,0)),1,IF(OR(AND(CE22=1,N22&lt;&gt;"N"),AND(CE22=3,N22&lt;&gt;"B"),AND(CE22=2,LEFT(TRIM(N22),1)&lt;&gt;"I")),1,IF(OR(AND(CE22=0,N22="N"),AND(CE22=0,N22="B"),AND(CE22=0,LEFT(TRIM(N22),1)="I")),1,0))),"")</f>
        <v/>
      </c>
      <c r="CT22" s="62" t="str">
        <f t="shared" si="20"/>
        <v/>
      </c>
      <c r="CU22" s="62" t="str">
        <f>+IF(LEN($K22)&gt;10,IF(ISERROR(VLOOKUP(P22,'CODIGO PAGO'!$B$1:$B$20,1,0)),1,IF(OR(AND(CG22=1,P22&lt;&gt;"N"),AND(CG22=3,P22&lt;&gt;"B"),AND(CG22=2,LEFT(TRIM(P22),1)&lt;&gt;"I")),1,IF(OR(AND(CG22=0,P22="N"),AND(CG22=0,P22="B"),AND(CG22=0,LEFT(TRIM(P22),1)="I")),1,0))),"")</f>
        <v/>
      </c>
      <c r="CV22" s="62" t="str">
        <f t="shared" si="21"/>
        <v/>
      </c>
      <c r="CW22" s="62" t="str">
        <f>+IF(LEN($K22)&gt;10,IF(ISERROR(VLOOKUP(R22,'CODIGO PAGO'!$B$1:$B$20,1,0)),1,IF(OR(AND(CI22=1,R22&lt;&gt;"N"),AND(CI22=3,R22&lt;&gt;"B"),AND(CI22=2,LEFT(TRIM(R22),1)&lt;&gt;"I")),1,IF(OR(AND(CI22=0,R22="N"),AND(CI22=0,R22="B"),AND(CI22=0,LEFT(TRIM(R22),1)="I")),1,0))),"")</f>
        <v/>
      </c>
      <c r="CX22" s="62" t="str">
        <f t="shared" si="22"/>
        <v/>
      </c>
      <c r="CY22" s="62" t="str">
        <f>+IF(LEN($K22)&gt;10,IF(ISERROR(VLOOKUP(T22,'CODIGO PAGO'!$B$1:$B$20,1,0)),1,IF(OR(AND(CK22=1,T22&lt;&gt;"N"),AND(CK22=3,T22&lt;&gt;"B"),AND(CK22=2,LEFT(TRIM(T22),1)&lt;&gt;"I")),1,IF(OR(AND(CK22=0,T22="N"),AND(CK22=0,T22="B"),AND(CK22=0,LEFT(TRIM(T22),1)="I")),1,0))),"")</f>
        <v/>
      </c>
      <c r="CZ22" s="62" t="str">
        <f t="shared" si="23"/>
        <v/>
      </c>
      <c r="DA22" s="62" t="str">
        <f>+IF(LEN($K22)&gt;10,IF(ISERROR(VLOOKUP(V22,'CODIGO PAGO'!$B$1:$B$20,1,0)),1,IF(OR(AND(CM22=1,V22&lt;&gt;"N"),AND(CM22=3,V22&lt;&gt;"B"),AND(CM22=2,LEFT(TRIM(V22),1)&lt;&gt;"I")),1,IF(OR(AND(CM22=0,V22="N"),AND(CM22=0,V22="B"),AND(CM22=0,LEFT(TRIM(V22),1)="I")),1,0))),"")</f>
        <v/>
      </c>
      <c r="DB22" s="62" t="str">
        <f t="shared" si="24"/>
        <v/>
      </c>
      <c r="DC22" s="62" t="str">
        <f>+IF(LEN($K22)&gt;10,IF(ISERROR(VLOOKUP(X22,'CODIGO PAGO'!$B$1:$B$20,1,0)),1,IF(OR(AND(CO22=1,X22&lt;&gt;"N"),AND(CO22=3,X22&lt;&gt;"B"),AND(CO22=2,LEFT(TRIM(X22),1)&lt;&gt;"I")),1,IF(OR(AND(CO22=0,X22="N"),AND(CO22=0,X22="B"),AND(CO22=0,LEFT(TRIM(X22),1)="I")),1,0))),"")</f>
        <v/>
      </c>
      <c r="DD22" s="62" t="str">
        <f t="shared" si="25"/>
        <v/>
      </c>
      <c r="DE22" s="62" t="str">
        <f t="shared" si="26"/>
        <v/>
      </c>
      <c r="DF22" s="63" t="str">
        <f t="shared" si="27"/>
        <v/>
      </c>
      <c r="DG22" s="170"/>
      <c r="DH22" s="63">
        <v>22</v>
      </c>
      <c r="DI22" s="62"/>
      <c r="DJ22" s="170" t="s">
        <v>141</v>
      </c>
    </row>
    <row r="23" spans="1:114" s="64" customFormat="1">
      <c r="A23" s="16" t="str">
        <f t="shared" si="0"/>
        <v/>
      </c>
      <c r="B23" s="12"/>
      <c r="C23" s="60"/>
      <c r="D23" s="1" t="str">
        <f>+IF(LEN($K23)&gt;5,BD!A23,"")</f>
        <v/>
      </c>
      <c r="E23" s="1" t="str">
        <f>+IF(LEN($K23)&gt;5,BD!B23,"")</f>
        <v/>
      </c>
      <c r="F23" s="134"/>
      <c r="G23" s="133"/>
      <c r="H23" s="135"/>
      <c r="I23" s="3" t="str">
        <f>+IF(LEN($K23)&gt;5,BD!D23,"")</f>
        <v/>
      </c>
      <c r="J23" s="4" t="str">
        <f>+IF(LEN($K23)&gt;5,BD!E23,"")</f>
        <v/>
      </c>
      <c r="K23" s="5" t="str">
        <f>+IF(LEN(BD!G23)&gt;5,BD!G23,"")</f>
        <v/>
      </c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53" t="str">
        <f t="shared" si="1"/>
        <v/>
      </c>
      <c r="AB23" s="154" t="str">
        <f>+IF(LEN($K23)&gt;5,SUM(L23,N23,P23,R23,T23,V23,X23)+COUNTIF(L23:X23,"PCG")+'CODIGO PAGO'!$C$23*COUNTIF(L23:X23,"PDF")+'CODIGO PAGO'!$C$24*COUNTIF('PRE MAAS'!L23:X23,"PNH")+'CODIGO PAGO'!$C$25*COUNTIF('PRE MAAS'!L23:X23,"PS")+COUNTIF(L23:X23,"VAC"),"")</f>
        <v/>
      </c>
      <c r="AC23" s="154" t="str">
        <f t="shared" si="2"/>
        <v/>
      </c>
      <c r="AD23" s="155" t="str">
        <f t="shared" si="3"/>
        <v/>
      </c>
      <c r="AE23" s="155" t="str">
        <f t="shared" si="4"/>
        <v/>
      </c>
      <c r="AF23" s="155" t="str">
        <f>+IF(LEN($K23)&gt;5,IF(AND(VLOOKUP($I23,BD!$D$1:$F$501,3,0)&gt;=L$1,VLOOKUP($I23,BD!$D$1:$F$501,3,0)&lt;=X$1),1,0),"")</f>
        <v/>
      </c>
      <c r="AG23" s="155" t="str">
        <f t="shared" si="5"/>
        <v/>
      </c>
      <c r="AH23" s="156" t="str">
        <f t="shared" si="6"/>
        <v/>
      </c>
      <c r="AI23" s="156" t="str">
        <f t="shared" si="7"/>
        <v/>
      </c>
      <c r="AJ23" s="156" t="str">
        <f t="shared" si="8"/>
        <v/>
      </c>
      <c r="AK23" s="6" t="str">
        <f>+IF(LEN($K23)&gt;5,BD!H23,"")</f>
        <v/>
      </c>
      <c r="AL23" s="17" t="str">
        <f t="shared" si="9"/>
        <v/>
      </c>
      <c r="AM23" s="13"/>
      <c r="AN23" s="18" t="str">
        <f t="shared" si="10"/>
        <v/>
      </c>
      <c r="AO23" s="19" t="str">
        <f t="shared" si="11"/>
        <v/>
      </c>
      <c r="AP23" s="19" t="str">
        <f t="shared" si="12"/>
        <v/>
      </c>
      <c r="AQ23" s="20" t="str">
        <f t="shared" si="13"/>
        <v/>
      </c>
      <c r="AR23" s="7" t="str">
        <f t="shared" ca="1" si="14"/>
        <v/>
      </c>
      <c r="AS23" s="157"/>
      <c r="AT23" s="19" t="str">
        <f>+IF(LEN($K23)&gt;5,TRUNC(AS23*AK23*'CODIGO PAGO'!$C$27,2),"")</f>
        <v/>
      </c>
      <c r="AU23" s="15"/>
      <c r="AV23" s="15"/>
      <c r="AW23" s="15"/>
      <c r="AX23" s="14"/>
      <c r="AY23" s="15"/>
      <c r="AZ23" s="20" t="str">
        <f>+IF(LEN(K23)&gt;5,SUMIF(AJUSTES!$A$1:$A$50,K23,AJUSTES!$J$1:$J$50),"")</f>
        <v/>
      </c>
      <c r="BA23" s="20"/>
      <c r="BB23" s="14"/>
      <c r="BC23" s="14"/>
      <c r="BD23" s="164"/>
      <c r="BE23" s="15"/>
      <c r="BF23" s="15"/>
      <c r="BG23" s="152" t="str">
        <f t="shared" si="15"/>
        <v/>
      </c>
      <c r="BH23" s="20" t="str">
        <f t="shared" si="16"/>
        <v/>
      </c>
      <c r="BI23" s="20" t="str">
        <f>IF(LEN($K23)&gt;5,IF('CODIGO PAGO'!$C$26=9,0.5*AK23,'CODIGO PAGO'!$C$26*COUNTIF(L23:X23,"PT")*(AK23*7)/(7-(COUNTIF(L23:X23,"D")+COUNTIF(L23:X23,"DL")))),"")</f>
        <v/>
      </c>
      <c r="BJ23" s="15"/>
      <c r="BK23" s="20" t="str">
        <f>+IF(LEN(K23)&gt;5,SUMIF(AJUSTES!$A$1:$A$50,K23,AJUSTES!$K$1:$K$50),"")</f>
        <v/>
      </c>
      <c r="BL23" s="15"/>
      <c r="BM23" s="15"/>
      <c r="BN23" s="4" t="str">
        <f>+CONCATENATE(IF(COUNTIFS(INCAPACIDADES!$A$1:$A$100,"ACTIVA",INCAPACIDADES!$C$1:$C$100,'PRE MAAS'!K23)&gt;0,VLOOKUP(K23,INCAPACIDADES!$C$1:$Y$100,23,0),""),IF(LEN($K23)&gt;5,IF(BD!F23="N/A","",CONCATENATE("B (",DAY(BD!F23),"-",MONTH(BD!F23),"-",YEAR(BD!F23),")")),""))</f>
        <v/>
      </c>
      <c r="BO23" s="150"/>
      <c r="BP23" s="15"/>
      <c r="BQ23" s="15"/>
      <c r="BR23" s="15"/>
      <c r="BS23" s="15"/>
      <c r="BT23" s="15"/>
      <c r="BU23" s="9" t="str">
        <f>+IF(LEN($K23)&gt;10,IF(LEN(BD!I23)=11,BD!I23,CONCATENATE("0",BD!I23)),"")</f>
        <v/>
      </c>
      <c r="BV23" s="161" t="str">
        <f>+IF(LEN($K23)&gt;10,BD!J23,"")</f>
        <v/>
      </c>
      <c r="BW23" s="162" t="str">
        <f t="shared" si="17"/>
        <v/>
      </c>
      <c r="BX23" s="162" t="str">
        <f>+IF(LEN($K23)&gt;10,UPPER(BD!K23),"")</f>
        <v/>
      </c>
      <c r="BY23" s="161" t="str">
        <f>+IF(LEN($K31)&gt;5,BD!L23,"")</f>
        <v/>
      </c>
      <c r="BZ23" s="161" t="str">
        <f>+IF(LEN($K23)&gt;10,BD!M23,"")</f>
        <v/>
      </c>
      <c r="CA23" s="162" t="str">
        <f>+IF(LEN($K23)&gt;10,BD!N23,"")</f>
        <v/>
      </c>
      <c r="CB23" s="163" t="str">
        <f t="shared" si="18"/>
        <v/>
      </c>
      <c r="CC23" s="62" t="str">
        <f>+IF(AND(LEN($K23)&gt;10),IF(AND($J23&gt;L$1,$J23&lt;=$Y$1),1,IF((COUNTIFS(INCAPACIDADES!$C$1:$C$51,$K23,INCAPACIDADES!K$1:K$51,L$1))&gt;0,2,IF(VLOOKUP($I23,BD!D:F,3,0)&gt;L$1,0,3))),"")</f>
        <v/>
      </c>
      <c r="CD23" s="62" t="str">
        <f>+IF(AND(LEN($K23)&gt;10),IF(AND($J23&gt;M$1,$J23&lt;=$Y$1),1,IF((COUNTIFS(INCAPACIDADES!$C$1:$C$51,$K23,INCAPACIDADES!L$1:L$51,M$1))&gt;0,2,IF(VLOOKUP($I23,BD!$D:$F,3,0)&gt;M$1,0,3))),"")</f>
        <v/>
      </c>
      <c r="CE23" s="62" t="str">
        <f>+IF(AND(LEN($K23)&gt;10),IF(AND($J23&gt;N$1,$J23&lt;=$Y$1),1,IF((COUNTIFS(INCAPACIDADES!$C$1:$C$51,$K23,INCAPACIDADES!M$1:M$51,N$1))&gt;0,2,IF(VLOOKUP($I23,BD!$D:$F,3,0)&gt;N$1,0,3))),"")</f>
        <v/>
      </c>
      <c r="CF23" s="62" t="str">
        <f>+IF(AND(LEN($K23)&gt;10),IF(AND($J23&gt;O$1,$J23&lt;=$Y$1),1,IF((COUNTIFS(INCAPACIDADES!$C$1:$C$51,$K23,INCAPACIDADES!N$1:N$51,O$1))&gt;0,2,IF(VLOOKUP($I23,BD!$D:$F,3,0)&gt;O$1,0,3))),"")</f>
        <v/>
      </c>
      <c r="CG23" s="62" t="str">
        <f>+IF(AND(LEN($K23)&gt;10),IF(AND($J23&gt;P$1,$J23&lt;=$Y$1),1,IF((COUNTIFS(INCAPACIDADES!$C$1:$C$51,$K23,INCAPACIDADES!O$1:O$51,P$1))&gt;0,2,IF(VLOOKUP($I23,BD!$D:$F,3,0)&gt;P$1,0,3))),"")</f>
        <v/>
      </c>
      <c r="CH23" s="62" t="str">
        <f>+IF(AND(LEN($K23)&gt;10),IF(AND($J23&gt;Q$1,$J23&lt;=$Y$1),1,IF((COUNTIFS(INCAPACIDADES!$C$1:$C$51,$K23,INCAPACIDADES!P$1:P$51,Q$1))&gt;0,2,IF(VLOOKUP($I23,BD!$D:$F,3,0)&gt;Q$1,0,3))),"")</f>
        <v/>
      </c>
      <c r="CI23" s="62" t="str">
        <f>+IF(AND(LEN($K23)&gt;10),IF(AND($J23&gt;R$1,$J23&lt;=$Y$1),1,IF((COUNTIFS(INCAPACIDADES!$C$1:$C$51,$K23,INCAPACIDADES!Q$1:Q$51,R$1))&gt;0,2,IF(VLOOKUP($I23,BD!$D:$F,3,0)&gt;R$1,0,3))),"")</f>
        <v/>
      </c>
      <c r="CJ23" s="62" t="str">
        <f>+IF(AND(LEN($K23)&gt;10),IF(AND($J23&gt;S$1,$J23&lt;=$Y$1),1,IF((COUNTIFS(INCAPACIDADES!$C$1:$C$51,$K23,INCAPACIDADES!R$1:R$51,S$1))&gt;0,2,IF(VLOOKUP($I23,BD!$D:$F,3,0)&gt;S$1,0,3))),"")</f>
        <v/>
      </c>
      <c r="CK23" s="62" t="str">
        <f>+IF(AND(LEN($K23)&gt;10),IF(AND($J23&gt;T$1,$J23&lt;=$Y$1),1,IF((COUNTIFS(INCAPACIDADES!$C$1:$C$51,$K23,INCAPACIDADES!S$1:S$51,T$1))&gt;0,2,IF(VLOOKUP($I23,BD!$D:$F,3,0)&gt;T$1,0,3))),"")</f>
        <v/>
      </c>
      <c r="CL23" s="62" t="str">
        <f>+IF(AND(LEN($K23)&gt;10),IF(AND($J23&gt;U$1,$J23&lt;=$Y$1),1,IF((COUNTIFS(INCAPACIDADES!$C$1:$C$51,$K23,INCAPACIDADES!T$1:T$51,U$1))&gt;0,2,IF(VLOOKUP($I23,BD!$D:$F,3,0)&gt;U$1,0,3))),"")</f>
        <v/>
      </c>
      <c r="CM23" s="62" t="str">
        <f>+IF(AND(LEN($K23)&gt;10),IF(AND($J23&gt;V$1,$J23&lt;=$Y$1),1,IF((COUNTIFS(INCAPACIDADES!$C$1:$C$51,$K23,INCAPACIDADES!U$1:U$51,V$1))&gt;0,2,IF(VLOOKUP($I23,BD!$D:$F,3,0)&gt;V$1,0,3))),"")</f>
        <v/>
      </c>
      <c r="CN23" s="62" t="str">
        <f>+IF(AND(LEN($K23)&gt;10),IF(AND($J23&gt;W$1,$J23&lt;=$Y$1),1,IF((COUNTIFS(INCAPACIDADES!$C$1:$C$51,$K23,INCAPACIDADES!V$1:V$51,W$1))&gt;0,2,IF(VLOOKUP($I23,BD!$D:$F,3,0)&gt;W$1,0,3))),"")</f>
        <v/>
      </c>
      <c r="CO23" s="62" t="str">
        <f>+IF(AND(LEN($K23)&gt;10),IF(AND($J23&gt;X$1,$J23&lt;=$Y$1),1,IF((COUNTIFS(INCAPACIDADES!$C$1:$C$51,$K23,INCAPACIDADES!W$1:W$51,X$1))&gt;0,2,IF(VLOOKUP($I23,BD!$D:$F,3,0)&gt;X$1,0,3))),"")</f>
        <v/>
      </c>
      <c r="CP23" s="62" t="str">
        <f>+IF(AND(LEN($K23)&gt;10),IF(AND($J23&gt;Y$1,$J23&lt;=$Y$1),1,IF((COUNTIFS(INCAPACIDADES!$C$1:$C$51,$K23,INCAPACIDADES!X$1:X$51,Y$1))&gt;0,2,IF(VLOOKUP($I23,BD!$D:$F,3,0)&gt;Y$1,0,3))),"")</f>
        <v/>
      </c>
      <c r="CQ23" s="62" t="str">
        <f>+IF(LEN($K23)&gt;10,IF(ISERROR(VLOOKUP(L23,'CODIGO PAGO'!$B$1:$B$20,1,0)),1,IF(OR(AND(CC23=1,L23&lt;&gt;"N"),AND(CC23=3,L23&lt;&gt;"B"),AND(CC23=2,LEFT(TRIM(L23),1)&lt;&gt;"I")),1,IF(OR(AND(CC23=0,L23="N"),AND(CC23=0,L23="B"),AND(CC23=0,LEFT(TRIM(L23),1)="I")),1,0))),"")</f>
        <v/>
      </c>
      <c r="CR23" s="62" t="str">
        <f t="shared" si="19"/>
        <v/>
      </c>
      <c r="CS23" s="62" t="str">
        <f>+IF(LEN($K23)&gt;10,IF(ISERROR(VLOOKUP(N23,'CODIGO PAGO'!$B$1:$B$20,1,0)),1,IF(OR(AND(CE23=1,N23&lt;&gt;"N"),AND(CE23=3,N23&lt;&gt;"B"),AND(CE23=2,LEFT(TRIM(N23),1)&lt;&gt;"I")),1,IF(OR(AND(CE23=0,N23="N"),AND(CE23=0,N23="B"),AND(CE23=0,LEFT(TRIM(N23),1)="I")),1,0))),"")</f>
        <v/>
      </c>
      <c r="CT23" s="62" t="str">
        <f t="shared" si="20"/>
        <v/>
      </c>
      <c r="CU23" s="62" t="str">
        <f>+IF(LEN($K23)&gt;10,IF(ISERROR(VLOOKUP(P23,'CODIGO PAGO'!$B$1:$B$20,1,0)),1,IF(OR(AND(CG23=1,P23&lt;&gt;"N"),AND(CG23=3,P23&lt;&gt;"B"),AND(CG23=2,LEFT(TRIM(P23),1)&lt;&gt;"I")),1,IF(OR(AND(CG23=0,P23="N"),AND(CG23=0,P23="B"),AND(CG23=0,LEFT(TRIM(P23),1)="I")),1,0))),"")</f>
        <v/>
      </c>
      <c r="CV23" s="62" t="str">
        <f t="shared" si="21"/>
        <v/>
      </c>
      <c r="CW23" s="62" t="str">
        <f>+IF(LEN($K23)&gt;10,IF(ISERROR(VLOOKUP(R23,'CODIGO PAGO'!$B$1:$B$20,1,0)),1,IF(OR(AND(CI23=1,R23&lt;&gt;"N"),AND(CI23=3,R23&lt;&gt;"B"),AND(CI23=2,LEFT(TRIM(R23),1)&lt;&gt;"I")),1,IF(OR(AND(CI23=0,R23="N"),AND(CI23=0,R23="B"),AND(CI23=0,LEFT(TRIM(R23),1)="I")),1,0))),"")</f>
        <v/>
      </c>
      <c r="CX23" s="62" t="str">
        <f t="shared" si="22"/>
        <v/>
      </c>
      <c r="CY23" s="62" t="str">
        <f>+IF(LEN($K23)&gt;10,IF(ISERROR(VLOOKUP(T23,'CODIGO PAGO'!$B$1:$B$20,1,0)),1,IF(OR(AND(CK23=1,T23&lt;&gt;"N"),AND(CK23=3,T23&lt;&gt;"B"),AND(CK23=2,LEFT(TRIM(T23),1)&lt;&gt;"I")),1,IF(OR(AND(CK23=0,T23="N"),AND(CK23=0,T23="B"),AND(CK23=0,LEFT(TRIM(T23),1)="I")),1,0))),"")</f>
        <v/>
      </c>
      <c r="CZ23" s="62" t="str">
        <f t="shared" si="23"/>
        <v/>
      </c>
      <c r="DA23" s="62" t="str">
        <f>+IF(LEN($K23)&gt;10,IF(ISERROR(VLOOKUP(V23,'CODIGO PAGO'!$B$1:$B$20,1,0)),1,IF(OR(AND(CM23=1,V23&lt;&gt;"N"),AND(CM23=3,V23&lt;&gt;"B"),AND(CM23=2,LEFT(TRIM(V23),1)&lt;&gt;"I")),1,IF(OR(AND(CM23=0,V23="N"),AND(CM23=0,V23="B"),AND(CM23=0,LEFT(TRIM(V23),1)="I")),1,0))),"")</f>
        <v/>
      </c>
      <c r="DB23" s="62" t="str">
        <f t="shared" si="24"/>
        <v/>
      </c>
      <c r="DC23" s="62" t="str">
        <f>+IF(LEN($K23)&gt;10,IF(ISERROR(VLOOKUP(X23,'CODIGO PAGO'!$B$1:$B$20,1,0)),1,IF(OR(AND(CO23=1,X23&lt;&gt;"N"),AND(CO23=3,X23&lt;&gt;"B"),AND(CO23=2,LEFT(TRIM(X23),1)&lt;&gt;"I")),1,IF(OR(AND(CO23=0,X23="N"),AND(CO23=0,X23="B"),AND(CO23=0,LEFT(TRIM(X23),1)="I")),1,0))),"")</f>
        <v/>
      </c>
      <c r="DD23" s="62" t="str">
        <f t="shared" si="25"/>
        <v/>
      </c>
      <c r="DE23" s="62" t="str">
        <f t="shared" si="26"/>
        <v/>
      </c>
      <c r="DF23" s="63" t="str">
        <f t="shared" si="27"/>
        <v/>
      </c>
      <c r="DG23" s="170"/>
      <c r="DH23" s="63">
        <v>23</v>
      </c>
      <c r="DI23" s="62"/>
      <c r="DJ23" s="170" t="s">
        <v>113</v>
      </c>
    </row>
    <row r="24" spans="1:114" s="64" customFormat="1">
      <c r="A24" s="16" t="str">
        <f t="shared" si="0"/>
        <v/>
      </c>
      <c r="B24" s="12"/>
      <c r="C24" s="60"/>
      <c r="D24" s="1" t="str">
        <f>+IF(LEN($K24)&gt;5,BD!A24,"")</f>
        <v/>
      </c>
      <c r="E24" s="1" t="str">
        <f>+IF(LEN($K24)&gt;5,BD!B24,"")</f>
        <v/>
      </c>
      <c r="F24" s="134"/>
      <c r="G24" s="133"/>
      <c r="H24" s="135"/>
      <c r="I24" s="3" t="str">
        <f>+IF(LEN($K24)&gt;5,BD!D24,"")</f>
        <v/>
      </c>
      <c r="J24" s="4" t="str">
        <f>+IF(LEN($K24)&gt;5,BD!E24,"")</f>
        <v/>
      </c>
      <c r="K24" s="5" t="str">
        <f>+IF(LEN(BD!G24)&gt;5,BD!G24,"")</f>
        <v/>
      </c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53" t="str">
        <f t="shared" si="1"/>
        <v/>
      </c>
      <c r="AB24" s="154" t="str">
        <f>+IF(LEN($K24)&gt;5,SUM(L24,N24,P24,R24,T24,V24,X24)+COUNTIF(L24:X24,"PCG")+'CODIGO PAGO'!$C$23*COUNTIF(L24:X24,"PDF")+'CODIGO PAGO'!$C$24*COUNTIF('PRE MAAS'!L24:X24,"PNH")+'CODIGO PAGO'!$C$25*COUNTIF('PRE MAAS'!L24:X24,"PS")+COUNTIF(L24:X24,"VAC"),"")</f>
        <v/>
      </c>
      <c r="AC24" s="154" t="str">
        <f t="shared" si="2"/>
        <v/>
      </c>
      <c r="AD24" s="155" t="str">
        <f t="shared" si="3"/>
        <v/>
      </c>
      <c r="AE24" s="155" t="str">
        <f t="shared" si="4"/>
        <v/>
      </c>
      <c r="AF24" s="155" t="str">
        <f>+IF(LEN($K24)&gt;5,IF(AND(VLOOKUP($I24,BD!$D$1:$F$501,3,0)&gt;=L$1,VLOOKUP($I24,BD!$D$1:$F$501,3,0)&lt;=X$1),1,0),"")</f>
        <v/>
      </c>
      <c r="AG24" s="155" t="str">
        <f t="shared" si="5"/>
        <v/>
      </c>
      <c r="AH24" s="156" t="str">
        <f t="shared" si="6"/>
        <v/>
      </c>
      <c r="AI24" s="156" t="str">
        <f t="shared" si="7"/>
        <v/>
      </c>
      <c r="AJ24" s="156" t="str">
        <f t="shared" si="8"/>
        <v/>
      </c>
      <c r="AK24" s="6" t="str">
        <f>+IF(LEN($K24)&gt;5,BD!H24,"")</f>
        <v/>
      </c>
      <c r="AL24" s="17" t="str">
        <f t="shared" si="9"/>
        <v/>
      </c>
      <c r="AM24" s="13"/>
      <c r="AN24" s="18" t="str">
        <f t="shared" si="10"/>
        <v/>
      </c>
      <c r="AO24" s="19" t="str">
        <f t="shared" si="11"/>
        <v/>
      </c>
      <c r="AP24" s="19" t="str">
        <f t="shared" si="12"/>
        <v/>
      </c>
      <c r="AQ24" s="20" t="str">
        <f t="shared" si="13"/>
        <v/>
      </c>
      <c r="AR24" s="7" t="str">
        <f t="shared" ca="1" si="14"/>
        <v/>
      </c>
      <c r="AS24" s="157"/>
      <c r="AT24" s="19" t="str">
        <f>+IF(LEN($K24)&gt;5,TRUNC(AS24*AK24*'CODIGO PAGO'!$C$27,2),"")</f>
        <v/>
      </c>
      <c r="AU24" s="15"/>
      <c r="AV24" s="15"/>
      <c r="AW24" s="15"/>
      <c r="AX24" s="14"/>
      <c r="AY24" s="15"/>
      <c r="AZ24" s="20" t="str">
        <f>+IF(LEN(K24)&gt;5,SUMIF(AJUSTES!$A$1:$A$50,K24,AJUSTES!$J$1:$J$50),"")</f>
        <v/>
      </c>
      <c r="BA24" s="20"/>
      <c r="BB24" s="14"/>
      <c r="BC24" s="14"/>
      <c r="BD24" s="164"/>
      <c r="BE24" s="15"/>
      <c r="BF24" s="15"/>
      <c r="BG24" s="152" t="str">
        <f t="shared" si="15"/>
        <v/>
      </c>
      <c r="BH24" s="20" t="str">
        <f t="shared" si="16"/>
        <v/>
      </c>
      <c r="BI24" s="20" t="str">
        <f>IF(LEN($K24)&gt;5,IF('CODIGO PAGO'!$C$26=9,0.5*AK24,'CODIGO PAGO'!$C$26*COUNTIF(L24:X24,"PT")*(AK24*7)/(7-(COUNTIF(L24:X24,"D")+COUNTIF(L24:X24,"DL")))),"")</f>
        <v/>
      </c>
      <c r="BJ24" s="15"/>
      <c r="BK24" s="20" t="str">
        <f>+IF(LEN(K24)&gt;5,SUMIF(AJUSTES!$A$1:$A$50,K24,AJUSTES!$K$1:$K$50),"")</f>
        <v/>
      </c>
      <c r="BL24" s="15"/>
      <c r="BM24" s="15"/>
      <c r="BN24" s="4" t="str">
        <f>+CONCATENATE(IF(COUNTIFS(INCAPACIDADES!$A$1:$A$100,"ACTIVA",INCAPACIDADES!$C$1:$C$100,'PRE MAAS'!K24)&gt;0,VLOOKUP(K24,INCAPACIDADES!$C$1:$Y$100,23,0),""),IF(LEN($K24)&gt;5,IF(BD!F24="N/A","",CONCATENATE("B (",DAY(BD!F24),"-",MONTH(BD!F24),"-",YEAR(BD!F24),")")),""))</f>
        <v/>
      </c>
      <c r="BO24" s="150"/>
      <c r="BP24" s="15"/>
      <c r="BQ24" s="15"/>
      <c r="BR24" s="15"/>
      <c r="BS24" s="15"/>
      <c r="BT24" s="15"/>
      <c r="BU24" s="9" t="str">
        <f>+IF(LEN($K24)&gt;10,IF(LEN(BD!I24)=11,BD!I24,CONCATENATE("0",BD!I24)),"")</f>
        <v/>
      </c>
      <c r="BV24" s="161" t="str">
        <f>+IF(LEN($K24)&gt;10,BD!J24,"")</f>
        <v/>
      </c>
      <c r="BW24" s="162" t="str">
        <f t="shared" si="17"/>
        <v/>
      </c>
      <c r="BX24" s="162" t="str">
        <f>+IF(LEN($K24)&gt;10,UPPER(BD!K24),"")</f>
        <v/>
      </c>
      <c r="BY24" s="161" t="str">
        <f>+IF(LEN($K32)&gt;5,BD!L24,"")</f>
        <v/>
      </c>
      <c r="BZ24" s="161" t="str">
        <f>+IF(LEN($K24)&gt;10,BD!M24,"")</f>
        <v/>
      </c>
      <c r="CA24" s="162" t="str">
        <f>+IF(LEN($K24)&gt;10,BD!N24,"")</f>
        <v/>
      </c>
      <c r="CB24" s="163" t="str">
        <f t="shared" si="18"/>
        <v/>
      </c>
      <c r="CC24" s="62" t="str">
        <f>+IF(AND(LEN($K24)&gt;10),IF(AND($J24&gt;L$1,$J24&lt;=$Y$1),1,IF((COUNTIFS(INCAPACIDADES!$C$1:$C$51,$K24,INCAPACIDADES!K$1:K$51,L$1))&gt;0,2,IF(VLOOKUP($I24,BD!D:F,3,0)&gt;L$1,0,3))),"")</f>
        <v/>
      </c>
      <c r="CD24" s="62" t="str">
        <f>+IF(AND(LEN($K24)&gt;10),IF(AND($J24&gt;M$1,$J24&lt;=$Y$1),1,IF((COUNTIFS(INCAPACIDADES!$C$1:$C$51,$K24,INCAPACIDADES!L$1:L$51,M$1))&gt;0,2,IF(VLOOKUP($I24,BD!$D:$F,3,0)&gt;M$1,0,3))),"")</f>
        <v/>
      </c>
      <c r="CE24" s="62" t="str">
        <f>+IF(AND(LEN($K24)&gt;10),IF(AND($J24&gt;N$1,$J24&lt;=$Y$1),1,IF((COUNTIFS(INCAPACIDADES!$C$1:$C$51,$K24,INCAPACIDADES!M$1:M$51,N$1))&gt;0,2,IF(VLOOKUP($I24,BD!$D:$F,3,0)&gt;N$1,0,3))),"")</f>
        <v/>
      </c>
      <c r="CF24" s="62" t="str">
        <f>+IF(AND(LEN($K24)&gt;10),IF(AND($J24&gt;O$1,$J24&lt;=$Y$1),1,IF((COUNTIFS(INCAPACIDADES!$C$1:$C$51,$K24,INCAPACIDADES!N$1:N$51,O$1))&gt;0,2,IF(VLOOKUP($I24,BD!$D:$F,3,0)&gt;O$1,0,3))),"")</f>
        <v/>
      </c>
      <c r="CG24" s="62" t="str">
        <f>+IF(AND(LEN($K24)&gt;10),IF(AND($J24&gt;P$1,$J24&lt;=$Y$1),1,IF((COUNTIFS(INCAPACIDADES!$C$1:$C$51,$K24,INCAPACIDADES!O$1:O$51,P$1))&gt;0,2,IF(VLOOKUP($I24,BD!$D:$F,3,0)&gt;P$1,0,3))),"")</f>
        <v/>
      </c>
      <c r="CH24" s="62" t="str">
        <f>+IF(AND(LEN($K24)&gt;10),IF(AND($J24&gt;Q$1,$J24&lt;=$Y$1),1,IF((COUNTIFS(INCAPACIDADES!$C$1:$C$51,$K24,INCAPACIDADES!P$1:P$51,Q$1))&gt;0,2,IF(VLOOKUP($I24,BD!$D:$F,3,0)&gt;Q$1,0,3))),"")</f>
        <v/>
      </c>
      <c r="CI24" s="62" t="str">
        <f>+IF(AND(LEN($K24)&gt;10),IF(AND($J24&gt;R$1,$J24&lt;=$Y$1),1,IF((COUNTIFS(INCAPACIDADES!$C$1:$C$51,$K24,INCAPACIDADES!Q$1:Q$51,R$1))&gt;0,2,IF(VLOOKUP($I24,BD!$D:$F,3,0)&gt;R$1,0,3))),"")</f>
        <v/>
      </c>
      <c r="CJ24" s="62" t="str">
        <f>+IF(AND(LEN($K24)&gt;10),IF(AND($J24&gt;S$1,$J24&lt;=$Y$1),1,IF((COUNTIFS(INCAPACIDADES!$C$1:$C$51,$K24,INCAPACIDADES!R$1:R$51,S$1))&gt;0,2,IF(VLOOKUP($I24,BD!$D:$F,3,0)&gt;S$1,0,3))),"")</f>
        <v/>
      </c>
      <c r="CK24" s="62" t="str">
        <f>+IF(AND(LEN($K24)&gt;10),IF(AND($J24&gt;T$1,$J24&lt;=$Y$1),1,IF((COUNTIFS(INCAPACIDADES!$C$1:$C$51,$K24,INCAPACIDADES!S$1:S$51,T$1))&gt;0,2,IF(VLOOKUP($I24,BD!$D:$F,3,0)&gt;T$1,0,3))),"")</f>
        <v/>
      </c>
      <c r="CL24" s="62" t="str">
        <f>+IF(AND(LEN($K24)&gt;10),IF(AND($J24&gt;U$1,$J24&lt;=$Y$1),1,IF((COUNTIFS(INCAPACIDADES!$C$1:$C$51,$K24,INCAPACIDADES!T$1:T$51,U$1))&gt;0,2,IF(VLOOKUP($I24,BD!$D:$F,3,0)&gt;U$1,0,3))),"")</f>
        <v/>
      </c>
      <c r="CM24" s="62" t="str">
        <f>+IF(AND(LEN($K24)&gt;10),IF(AND($J24&gt;V$1,$J24&lt;=$Y$1),1,IF((COUNTIFS(INCAPACIDADES!$C$1:$C$51,$K24,INCAPACIDADES!U$1:U$51,V$1))&gt;0,2,IF(VLOOKUP($I24,BD!$D:$F,3,0)&gt;V$1,0,3))),"")</f>
        <v/>
      </c>
      <c r="CN24" s="62" t="str">
        <f>+IF(AND(LEN($K24)&gt;10),IF(AND($J24&gt;W$1,$J24&lt;=$Y$1),1,IF((COUNTIFS(INCAPACIDADES!$C$1:$C$51,$K24,INCAPACIDADES!V$1:V$51,W$1))&gt;0,2,IF(VLOOKUP($I24,BD!$D:$F,3,0)&gt;W$1,0,3))),"")</f>
        <v/>
      </c>
      <c r="CO24" s="62" t="str">
        <f>+IF(AND(LEN($K24)&gt;10),IF(AND($J24&gt;X$1,$J24&lt;=$Y$1),1,IF((COUNTIFS(INCAPACIDADES!$C$1:$C$51,$K24,INCAPACIDADES!W$1:W$51,X$1))&gt;0,2,IF(VLOOKUP($I24,BD!$D:$F,3,0)&gt;X$1,0,3))),"")</f>
        <v/>
      </c>
      <c r="CP24" s="62" t="str">
        <f>+IF(AND(LEN($K24)&gt;10),IF(AND($J24&gt;Y$1,$J24&lt;=$Y$1),1,IF((COUNTIFS(INCAPACIDADES!$C$1:$C$51,$K24,INCAPACIDADES!X$1:X$51,Y$1))&gt;0,2,IF(VLOOKUP($I24,BD!$D:$F,3,0)&gt;Y$1,0,3))),"")</f>
        <v/>
      </c>
      <c r="CQ24" s="62" t="str">
        <f>+IF(LEN($K24)&gt;10,IF(ISERROR(VLOOKUP(L24,'CODIGO PAGO'!$B$1:$B$20,1,0)),1,IF(OR(AND(CC24=1,L24&lt;&gt;"N"),AND(CC24=3,L24&lt;&gt;"B"),AND(CC24=2,LEFT(TRIM(L24),1)&lt;&gt;"I")),1,IF(OR(AND(CC24=0,L24="N"),AND(CC24=0,L24="B"),AND(CC24=0,LEFT(TRIM(L24),1)="I")),1,0))),"")</f>
        <v/>
      </c>
      <c r="CR24" s="62" t="str">
        <f t="shared" si="19"/>
        <v/>
      </c>
      <c r="CS24" s="62" t="str">
        <f>+IF(LEN($K24)&gt;10,IF(ISERROR(VLOOKUP(N24,'CODIGO PAGO'!$B$1:$B$20,1,0)),1,IF(OR(AND(CE24=1,N24&lt;&gt;"N"),AND(CE24=3,N24&lt;&gt;"B"),AND(CE24=2,LEFT(TRIM(N24),1)&lt;&gt;"I")),1,IF(OR(AND(CE24=0,N24="N"),AND(CE24=0,N24="B"),AND(CE24=0,LEFT(TRIM(N24),1)="I")),1,0))),"")</f>
        <v/>
      </c>
      <c r="CT24" s="62" t="str">
        <f t="shared" si="20"/>
        <v/>
      </c>
      <c r="CU24" s="62" t="str">
        <f>+IF(LEN($K24)&gt;10,IF(ISERROR(VLOOKUP(P24,'CODIGO PAGO'!$B$1:$B$20,1,0)),1,IF(OR(AND(CG24=1,P24&lt;&gt;"N"),AND(CG24=3,P24&lt;&gt;"B"),AND(CG24=2,LEFT(TRIM(P24),1)&lt;&gt;"I")),1,IF(OR(AND(CG24=0,P24="N"),AND(CG24=0,P24="B"),AND(CG24=0,LEFT(TRIM(P24),1)="I")),1,0))),"")</f>
        <v/>
      </c>
      <c r="CV24" s="62" t="str">
        <f t="shared" si="21"/>
        <v/>
      </c>
      <c r="CW24" s="62" t="str">
        <f>+IF(LEN($K24)&gt;10,IF(ISERROR(VLOOKUP(R24,'CODIGO PAGO'!$B$1:$B$20,1,0)),1,IF(OR(AND(CI24=1,R24&lt;&gt;"N"),AND(CI24=3,R24&lt;&gt;"B"),AND(CI24=2,LEFT(TRIM(R24),1)&lt;&gt;"I")),1,IF(OR(AND(CI24=0,R24="N"),AND(CI24=0,R24="B"),AND(CI24=0,LEFT(TRIM(R24),1)="I")),1,0))),"")</f>
        <v/>
      </c>
      <c r="CX24" s="62" t="str">
        <f t="shared" si="22"/>
        <v/>
      </c>
      <c r="CY24" s="62" t="str">
        <f>+IF(LEN($K24)&gt;10,IF(ISERROR(VLOOKUP(T24,'CODIGO PAGO'!$B$1:$B$20,1,0)),1,IF(OR(AND(CK24=1,T24&lt;&gt;"N"),AND(CK24=3,T24&lt;&gt;"B"),AND(CK24=2,LEFT(TRIM(T24),1)&lt;&gt;"I")),1,IF(OR(AND(CK24=0,T24="N"),AND(CK24=0,T24="B"),AND(CK24=0,LEFT(TRIM(T24),1)="I")),1,0))),"")</f>
        <v/>
      </c>
      <c r="CZ24" s="62" t="str">
        <f t="shared" si="23"/>
        <v/>
      </c>
      <c r="DA24" s="62" t="str">
        <f>+IF(LEN($K24)&gt;10,IF(ISERROR(VLOOKUP(V24,'CODIGO PAGO'!$B$1:$B$20,1,0)),1,IF(OR(AND(CM24=1,V24&lt;&gt;"N"),AND(CM24=3,V24&lt;&gt;"B"),AND(CM24=2,LEFT(TRIM(V24),1)&lt;&gt;"I")),1,IF(OR(AND(CM24=0,V24="N"),AND(CM24=0,V24="B"),AND(CM24=0,LEFT(TRIM(V24),1)="I")),1,0))),"")</f>
        <v/>
      </c>
      <c r="DB24" s="62" t="str">
        <f t="shared" si="24"/>
        <v/>
      </c>
      <c r="DC24" s="62" t="str">
        <f>+IF(LEN($K24)&gt;10,IF(ISERROR(VLOOKUP(X24,'CODIGO PAGO'!$B$1:$B$20,1,0)),1,IF(OR(AND(CO24=1,X24&lt;&gt;"N"),AND(CO24=3,X24&lt;&gt;"B"),AND(CO24=2,LEFT(TRIM(X24),1)&lt;&gt;"I")),1,IF(OR(AND(CO24=0,X24="N"),AND(CO24=0,X24="B"),AND(CO24=0,LEFT(TRIM(X24),1)="I")),1,0))),"")</f>
        <v/>
      </c>
      <c r="DD24" s="62" t="str">
        <f t="shared" si="25"/>
        <v/>
      </c>
      <c r="DE24" s="62" t="str">
        <f t="shared" si="26"/>
        <v/>
      </c>
      <c r="DF24" s="63" t="str">
        <f t="shared" si="27"/>
        <v/>
      </c>
      <c r="DG24" s="170"/>
      <c r="DH24" s="63">
        <v>24</v>
      </c>
      <c r="DI24" s="62"/>
      <c r="DJ24" s="170" t="s">
        <v>142</v>
      </c>
    </row>
    <row r="25" spans="1:114" s="64" customFormat="1">
      <c r="A25" s="16" t="str">
        <f t="shared" si="0"/>
        <v/>
      </c>
      <c r="B25" s="12"/>
      <c r="C25" s="60"/>
      <c r="D25" s="1" t="str">
        <f>+IF(LEN($K25)&gt;5,BD!A25,"")</f>
        <v/>
      </c>
      <c r="E25" s="1" t="str">
        <f>+IF(LEN($K25)&gt;5,BD!B25,"")</f>
        <v/>
      </c>
      <c r="F25" s="134"/>
      <c r="G25" s="133"/>
      <c r="H25" s="135"/>
      <c r="I25" s="3" t="str">
        <f>+IF(LEN($K25)&gt;5,BD!D25,"")</f>
        <v/>
      </c>
      <c r="J25" s="4" t="str">
        <f>+IF(LEN($K25)&gt;5,BD!E25,"")</f>
        <v/>
      </c>
      <c r="K25" s="5" t="str">
        <f>+IF(LEN(BD!G25)&gt;5,BD!G25,"")</f>
        <v/>
      </c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53" t="str">
        <f t="shared" si="1"/>
        <v/>
      </c>
      <c r="AB25" s="154" t="str">
        <f>+IF(LEN($K25)&gt;5,SUM(L25,N25,P25,R25,T25,V25,X25)+COUNTIF(L25:X25,"PCG")+'CODIGO PAGO'!$C$23*COUNTIF(L25:X25,"PDF")+'CODIGO PAGO'!$C$24*COUNTIF('PRE MAAS'!L25:X25,"PNH")+'CODIGO PAGO'!$C$25*COUNTIF('PRE MAAS'!L25:X25,"PS")+COUNTIF(L25:X25,"VAC"),"")</f>
        <v/>
      </c>
      <c r="AC25" s="154" t="str">
        <f t="shared" si="2"/>
        <v/>
      </c>
      <c r="AD25" s="155" t="str">
        <f t="shared" si="3"/>
        <v/>
      </c>
      <c r="AE25" s="155" t="str">
        <f t="shared" si="4"/>
        <v/>
      </c>
      <c r="AF25" s="155" t="str">
        <f>+IF(LEN($K25)&gt;5,IF(AND(VLOOKUP($I25,BD!$D$1:$F$501,3,0)&gt;=L$1,VLOOKUP($I25,BD!$D$1:$F$501,3,0)&lt;=X$1),1,0),"")</f>
        <v/>
      </c>
      <c r="AG25" s="155" t="str">
        <f t="shared" si="5"/>
        <v/>
      </c>
      <c r="AH25" s="156" t="str">
        <f t="shared" si="6"/>
        <v/>
      </c>
      <c r="AI25" s="156" t="str">
        <f t="shared" si="7"/>
        <v/>
      </c>
      <c r="AJ25" s="156" t="str">
        <f t="shared" si="8"/>
        <v/>
      </c>
      <c r="AK25" s="6" t="str">
        <f>+IF(LEN($K25)&gt;5,BD!H25,"")</f>
        <v/>
      </c>
      <c r="AL25" s="17" t="str">
        <f t="shared" si="9"/>
        <v/>
      </c>
      <c r="AM25" s="13"/>
      <c r="AN25" s="18" t="str">
        <f t="shared" si="10"/>
        <v/>
      </c>
      <c r="AO25" s="19" t="str">
        <f t="shared" si="11"/>
        <v/>
      </c>
      <c r="AP25" s="19" t="str">
        <f t="shared" si="12"/>
        <v/>
      </c>
      <c r="AQ25" s="20" t="str">
        <f t="shared" si="13"/>
        <v/>
      </c>
      <c r="AR25" s="7" t="str">
        <f t="shared" ca="1" si="14"/>
        <v/>
      </c>
      <c r="AS25" s="157"/>
      <c r="AT25" s="19" t="str">
        <f>+IF(LEN($K25)&gt;5,TRUNC(AS25*AK25*'CODIGO PAGO'!$C$27,2),"")</f>
        <v/>
      </c>
      <c r="AU25" s="15"/>
      <c r="AV25" s="15"/>
      <c r="AW25" s="15"/>
      <c r="AX25" s="14"/>
      <c r="AY25" s="15"/>
      <c r="AZ25" s="20" t="str">
        <f>+IF(LEN(K25)&gt;5,SUMIF(AJUSTES!$A$1:$A$50,K25,AJUSTES!$J$1:$J$50),"")</f>
        <v/>
      </c>
      <c r="BA25" s="20"/>
      <c r="BB25" s="14"/>
      <c r="BC25" s="14"/>
      <c r="BD25" s="164"/>
      <c r="BE25" s="15"/>
      <c r="BF25" s="15"/>
      <c r="BG25" s="152" t="str">
        <f t="shared" si="15"/>
        <v/>
      </c>
      <c r="BH25" s="20" t="str">
        <f t="shared" si="16"/>
        <v/>
      </c>
      <c r="BI25" s="20" t="str">
        <f>IF(LEN($K25)&gt;5,IF('CODIGO PAGO'!$C$26=9,0.5*AK25,'CODIGO PAGO'!$C$26*COUNTIF(L25:X25,"PT")*(AK25*7)/(7-(COUNTIF(L25:X25,"D")+COUNTIF(L25:X25,"DL")))),"")</f>
        <v/>
      </c>
      <c r="BJ25" s="15"/>
      <c r="BK25" s="20" t="str">
        <f>+IF(LEN(K25)&gt;5,SUMIF(AJUSTES!$A$1:$A$50,K25,AJUSTES!$K$1:$K$50),"")</f>
        <v/>
      </c>
      <c r="BL25" s="15"/>
      <c r="BM25" s="15"/>
      <c r="BN25" s="4" t="str">
        <f>+CONCATENATE(IF(COUNTIFS(INCAPACIDADES!$A$1:$A$100,"ACTIVA",INCAPACIDADES!$C$1:$C$100,'PRE MAAS'!K25)&gt;0,VLOOKUP(K25,INCAPACIDADES!$C$1:$Y$100,23,0),""),IF(LEN($K25)&gt;5,IF(BD!F25="N/A","",CONCATENATE("B (",DAY(BD!F25),"-",MONTH(BD!F25),"-",YEAR(BD!F25),")")),""))</f>
        <v/>
      </c>
      <c r="BO25" s="150"/>
      <c r="BP25" s="15"/>
      <c r="BQ25" s="15"/>
      <c r="BR25" s="15"/>
      <c r="BS25" s="15"/>
      <c r="BT25" s="15"/>
      <c r="BU25" s="9" t="str">
        <f>+IF(LEN($K25)&gt;10,IF(LEN(BD!I25)=11,BD!I25,CONCATENATE("0",BD!I25)),"")</f>
        <v/>
      </c>
      <c r="BV25" s="161" t="str">
        <f>+IF(LEN($K25)&gt;10,BD!J25,"")</f>
        <v/>
      </c>
      <c r="BW25" s="162" t="str">
        <f t="shared" si="17"/>
        <v/>
      </c>
      <c r="BX25" s="162" t="str">
        <f>+IF(LEN($K25)&gt;10,UPPER(BD!K25),"")</f>
        <v/>
      </c>
      <c r="BY25" s="161" t="str">
        <f>+IF(LEN($K33)&gt;5,BD!L25,"")</f>
        <v/>
      </c>
      <c r="BZ25" s="161" t="str">
        <f>+IF(LEN($K25)&gt;10,BD!M25,"")</f>
        <v/>
      </c>
      <c r="CA25" s="162" t="str">
        <f>+IF(LEN($K25)&gt;10,BD!N25,"")</f>
        <v/>
      </c>
      <c r="CB25" s="163" t="str">
        <f t="shared" si="18"/>
        <v/>
      </c>
      <c r="CC25" s="62" t="str">
        <f>+IF(AND(LEN($K25)&gt;10),IF(AND($J25&gt;L$1,$J25&lt;=$Y$1),1,IF((COUNTIFS(INCAPACIDADES!$C$1:$C$51,$K25,INCAPACIDADES!K$1:K$51,L$1))&gt;0,2,IF(VLOOKUP($I25,BD!D:F,3,0)&gt;L$1,0,3))),"")</f>
        <v/>
      </c>
      <c r="CD25" s="62" t="str">
        <f>+IF(AND(LEN($K25)&gt;10),IF(AND($J25&gt;M$1,$J25&lt;=$Y$1),1,IF((COUNTIFS(INCAPACIDADES!$C$1:$C$51,$K25,INCAPACIDADES!L$1:L$51,M$1))&gt;0,2,IF(VLOOKUP($I25,BD!$D:$F,3,0)&gt;M$1,0,3))),"")</f>
        <v/>
      </c>
      <c r="CE25" s="62" t="str">
        <f>+IF(AND(LEN($K25)&gt;10),IF(AND($J25&gt;N$1,$J25&lt;=$Y$1),1,IF((COUNTIFS(INCAPACIDADES!$C$1:$C$51,$K25,INCAPACIDADES!M$1:M$51,N$1))&gt;0,2,IF(VLOOKUP($I25,BD!$D:$F,3,0)&gt;N$1,0,3))),"")</f>
        <v/>
      </c>
      <c r="CF25" s="62" t="str">
        <f>+IF(AND(LEN($K25)&gt;10),IF(AND($J25&gt;O$1,$J25&lt;=$Y$1),1,IF((COUNTIFS(INCAPACIDADES!$C$1:$C$51,$K25,INCAPACIDADES!N$1:N$51,O$1))&gt;0,2,IF(VLOOKUP($I25,BD!$D:$F,3,0)&gt;O$1,0,3))),"")</f>
        <v/>
      </c>
      <c r="CG25" s="62" t="str">
        <f>+IF(AND(LEN($K25)&gt;10),IF(AND($J25&gt;P$1,$J25&lt;=$Y$1),1,IF((COUNTIFS(INCAPACIDADES!$C$1:$C$51,$K25,INCAPACIDADES!O$1:O$51,P$1))&gt;0,2,IF(VLOOKUP($I25,BD!$D:$F,3,0)&gt;P$1,0,3))),"")</f>
        <v/>
      </c>
      <c r="CH25" s="62" t="str">
        <f>+IF(AND(LEN($K25)&gt;10),IF(AND($J25&gt;Q$1,$J25&lt;=$Y$1),1,IF((COUNTIFS(INCAPACIDADES!$C$1:$C$51,$K25,INCAPACIDADES!P$1:P$51,Q$1))&gt;0,2,IF(VLOOKUP($I25,BD!$D:$F,3,0)&gt;Q$1,0,3))),"")</f>
        <v/>
      </c>
      <c r="CI25" s="62" t="str">
        <f>+IF(AND(LEN($K25)&gt;10),IF(AND($J25&gt;R$1,$J25&lt;=$Y$1),1,IF((COUNTIFS(INCAPACIDADES!$C$1:$C$51,$K25,INCAPACIDADES!Q$1:Q$51,R$1))&gt;0,2,IF(VLOOKUP($I25,BD!$D:$F,3,0)&gt;R$1,0,3))),"")</f>
        <v/>
      </c>
      <c r="CJ25" s="62" t="str">
        <f>+IF(AND(LEN($K25)&gt;10),IF(AND($J25&gt;S$1,$J25&lt;=$Y$1),1,IF((COUNTIFS(INCAPACIDADES!$C$1:$C$51,$K25,INCAPACIDADES!R$1:R$51,S$1))&gt;0,2,IF(VLOOKUP($I25,BD!$D:$F,3,0)&gt;S$1,0,3))),"")</f>
        <v/>
      </c>
      <c r="CK25" s="62" t="str">
        <f>+IF(AND(LEN($K25)&gt;10),IF(AND($J25&gt;T$1,$J25&lt;=$Y$1),1,IF((COUNTIFS(INCAPACIDADES!$C$1:$C$51,$K25,INCAPACIDADES!S$1:S$51,T$1))&gt;0,2,IF(VLOOKUP($I25,BD!$D:$F,3,0)&gt;T$1,0,3))),"")</f>
        <v/>
      </c>
      <c r="CL25" s="62" t="str">
        <f>+IF(AND(LEN($K25)&gt;10),IF(AND($J25&gt;U$1,$J25&lt;=$Y$1),1,IF((COUNTIFS(INCAPACIDADES!$C$1:$C$51,$K25,INCAPACIDADES!T$1:T$51,U$1))&gt;0,2,IF(VLOOKUP($I25,BD!$D:$F,3,0)&gt;U$1,0,3))),"")</f>
        <v/>
      </c>
      <c r="CM25" s="62" t="str">
        <f>+IF(AND(LEN($K25)&gt;10),IF(AND($J25&gt;V$1,$J25&lt;=$Y$1),1,IF((COUNTIFS(INCAPACIDADES!$C$1:$C$51,$K25,INCAPACIDADES!U$1:U$51,V$1))&gt;0,2,IF(VLOOKUP($I25,BD!$D:$F,3,0)&gt;V$1,0,3))),"")</f>
        <v/>
      </c>
      <c r="CN25" s="62" t="str">
        <f>+IF(AND(LEN($K25)&gt;10),IF(AND($J25&gt;W$1,$J25&lt;=$Y$1),1,IF((COUNTIFS(INCAPACIDADES!$C$1:$C$51,$K25,INCAPACIDADES!V$1:V$51,W$1))&gt;0,2,IF(VLOOKUP($I25,BD!$D:$F,3,0)&gt;W$1,0,3))),"")</f>
        <v/>
      </c>
      <c r="CO25" s="62" t="str">
        <f>+IF(AND(LEN($K25)&gt;10),IF(AND($J25&gt;X$1,$J25&lt;=$Y$1),1,IF((COUNTIFS(INCAPACIDADES!$C$1:$C$51,$K25,INCAPACIDADES!W$1:W$51,X$1))&gt;0,2,IF(VLOOKUP($I25,BD!$D:$F,3,0)&gt;X$1,0,3))),"")</f>
        <v/>
      </c>
      <c r="CP25" s="62" t="str">
        <f>+IF(AND(LEN($K25)&gt;10),IF(AND($J25&gt;Y$1,$J25&lt;=$Y$1),1,IF((COUNTIFS(INCAPACIDADES!$C$1:$C$51,$K25,INCAPACIDADES!X$1:X$51,Y$1))&gt;0,2,IF(VLOOKUP($I25,BD!$D:$F,3,0)&gt;Y$1,0,3))),"")</f>
        <v/>
      </c>
      <c r="CQ25" s="62" t="str">
        <f>+IF(LEN($K25)&gt;10,IF(ISERROR(VLOOKUP(L25,'CODIGO PAGO'!$B$1:$B$20,1,0)),1,IF(OR(AND(CC25=1,L25&lt;&gt;"N"),AND(CC25=3,L25&lt;&gt;"B"),AND(CC25=2,LEFT(TRIM(L25),1)&lt;&gt;"I")),1,IF(OR(AND(CC25=0,L25="N"),AND(CC25=0,L25="B"),AND(CC25=0,LEFT(TRIM(L25),1)="I")),1,0))),"")</f>
        <v/>
      </c>
      <c r="CR25" s="62" t="str">
        <f t="shared" si="19"/>
        <v/>
      </c>
      <c r="CS25" s="62" t="str">
        <f>+IF(LEN($K25)&gt;10,IF(ISERROR(VLOOKUP(N25,'CODIGO PAGO'!$B$1:$B$20,1,0)),1,IF(OR(AND(CE25=1,N25&lt;&gt;"N"),AND(CE25=3,N25&lt;&gt;"B"),AND(CE25=2,LEFT(TRIM(N25),1)&lt;&gt;"I")),1,IF(OR(AND(CE25=0,N25="N"),AND(CE25=0,N25="B"),AND(CE25=0,LEFT(TRIM(N25),1)="I")),1,0))),"")</f>
        <v/>
      </c>
      <c r="CT25" s="62" t="str">
        <f t="shared" si="20"/>
        <v/>
      </c>
      <c r="CU25" s="62" t="str">
        <f>+IF(LEN($K25)&gt;10,IF(ISERROR(VLOOKUP(P25,'CODIGO PAGO'!$B$1:$B$20,1,0)),1,IF(OR(AND(CG25=1,P25&lt;&gt;"N"),AND(CG25=3,P25&lt;&gt;"B"),AND(CG25=2,LEFT(TRIM(P25),1)&lt;&gt;"I")),1,IF(OR(AND(CG25=0,P25="N"),AND(CG25=0,P25="B"),AND(CG25=0,LEFT(TRIM(P25),1)="I")),1,0))),"")</f>
        <v/>
      </c>
      <c r="CV25" s="62" t="str">
        <f t="shared" si="21"/>
        <v/>
      </c>
      <c r="CW25" s="62" t="str">
        <f>+IF(LEN($K25)&gt;10,IF(ISERROR(VLOOKUP(R25,'CODIGO PAGO'!$B$1:$B$20,1,0)),1,IF(OR(AND(CI25=1,R25&lt;&gt;"N"),AND(CI25=3,R25&lt;&gt;"B"),AND(CI25=2,LEFT(TRIM(R25),1)&lt;&gt;"I")),1,IF(OR(AND(CI25=0,R25="N"),AND(CI25=0,R25="B"),AND(CI25=0,LEFT(TRIM(R25),1)="I")),1,0))),"")</f>
        <v/>
      </c>
      <c r="CX25" s="62" t="str">
        <f t="shared" si="22"/>
        <v/>
      </c>
      <c r="CY25" s="62" t="str">
        <f>+IF(LEN($K25)&gt;10,IF(ISERROR(VLOOKUP(T25,'CODIGO PAGO'!$B$1:$B$20,1,0)),1,IF(OR(AND(CK25=1,T25&lt;&gt;"N"),AND(CK25=3,T25&lt;&gt;"B"),AND(CK25=2,LEFT(TRIM(T25),1)&lt;&gt;"I")),1,IF(OR(AND(CK25=0,T25="N"),AND(CK25=0,T25="B"),AND(CK25=0,LEFT(TRIM(T25),1)="I")),1,0))),"")</f>
        <v/>
      </c>
      <c r="CZ25" s="62" t="str">
        <f t="shared" si="23"/>
        <v/>
      </c>
      <c r="DA25" s="62" t="str">
        <f>+IF(LEN($K25)&gt;10,IF(ISERROR(VLOOKUP(V25,'CODIGO PAGO'!$B$1:$B$20,1,0)),1,IF(OR(AND(CM25=1,V25&lt;&gt;"N"),AND(CM25=3,V25&lt;&gt;"B"),AND(CM25=2,LEFT(TRIM(V25),1)&lt;&gt;"I")),1,IF(OR(AND(CM25=0,V25="N"),AND(CM25=0,V25="B"),AND(CM25=0,LEFT(TRIM(V25),1)="I")),1,0))),"")</f>
        <v/>
      </c>
      <c r="DB25" s="62" t="str">
        <f t="shared" si="24"/>
        <v/>
      </c>
      <c r="DC25" s="62" t="str">
        <f>+IF(LEN($K25)&gt;10,IF(ISERROR(VLOOKUP(X25,'CODIGO PAGO'!$B$1:$B$20,1,0)),1,IF(OR(AND(CO25=1,X25&lt;&gt;"N"),AND(CO25=3,X25&lt;&gt;"B"),AND(CO25=2,LEFT(TRIM(X25),1)&lt;&gt;"I")),1,IF(OR(AND(CO25=0,X25="N"),AND(CO25=0,X25="B"),AND(CO25=0,LEFT(TRIM(X25),1)="I")),1,0))),"")</f>
        <v/>
      </c>
      <c r="DD25" s="62" t="str">
        <f t="shared" si="25"/>
        <v/>
      </c>
      <c r="DE25" s="62" t="str">
        <f t="shared" si="26"/>
        <v/>
      </c>
      <c r="DF25" s="63" t="str">
        <f t="shared" si="27"/>
        <v/>
      </c>
      <c r="DG25" s="170"/>
      <c r="DH25" s="63">
        <v>25</v>
      </c>
      <c r="DI25" s="62"/>
      <c r="DJ25" s="170" t="s">
        <v>143</v>
      </c>
    </row>
    <row r="26" spans="1:114" s="64" customFormat="1">
      <c r="A26" s="16" t="str">
        <f t="shared" si="0"/>
        <v/>
      </c>
      <c r="B26" s="12"/>
      <c r="C26" s="60"/>
      <c r="D26" s="1" t="str">
        <f>+IF(LEN($K26)&gt;5,BD!A26,"")</f>
        <v/>
      </c>
      <c r="E26" s="1" t="str">
        <f>+IF(LEN($K26)&gt;5,BD!B26,"")</f>
        <v/>
      </c>
      <c r="F26" s="134"/>
      <c r="G26" s="133"/>
      <c r="H26" s="135"/>
      <c r="I26" s="3" t="str">
        <f>+IF(LEN($K26)&gt;5,BD!D26,"")</f>
        <v/>
      </c>
      <c r="J26" s="4" t="str">
        <f>+IF(LEN($K26)&gt;5,BD!E26,"")</f>
        <v/>
      </c>
      <c r="K26" s="5" t="str">
        <f>+IF(LEN(BD!G26)&gt;5,BD!G26,"")</f>
        <v/>
      </c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53" t="str">
        <f t="shared" si="1"/>
        <v/>
      </c>
      <c r="AB26" s="154" t="str">
        <f>+IF(LEN($K26)&gt;5,SUM(L26,N26,P26,R26,T26,V26,X26)+COUNTIF(L26:X26,"PCG")+'CODIGO PAGO'!$C$23*COUNTIF(L26:X26,"PDF")+'CODIGO PAGO'!$C$24*COUNTIF('PRE MAAS'!L26:X26,"PNH")+'CODIGO PAGO'!$C$25*COUNTIF('PRE MAAS'!L26:X26,"PS")+COUNTIF(L26:X26,"VAC"),"")</f>
        <v/>
      </c>
      <c r="AC26" s="154" t="str">
        <f t="shared" si="2"/>
        <v/>
      </c>
      <c r="AD26" s="155" t="str">
        <f t="shared" si="3"/>
        <v/>
      </c>
      <c r="AE26" s="155" t="str">
        <f t="shared" si="4"/>
        <v/>
      </c>
      <c r="AF26" s="155" t="str">
        <f>+IF(LEN($K26)&gt;5,IF(AND(VLOOKUP($I26,BD!$D$1:$F$501,3,0)&gt;=L$1,VLOOKUP($I26,BD!$D$1:$F$501,3,0)&lt;=X$1),1,0),"")</f>
        <v/>
      </c>
      <c r="AG26" s="155" t="str">
        <f t="shared" si="5"/>
        <v/>
      </c>
      <c r="AH26" s="156" t="str">
        <f t="shared" si="6"/>
        <v/>
      </c>
      <c r="AI26" s="156" t="str">
        <f t="shared" si="7"/>
        <v/>
      </c>
      <c r="AJ26" s="156" t="str">
        <f t="shared" si="8"/>
        <v/>
      </c>
      <c r="AK26" s="6" t="str">
        <f>+IF(LEN($K26)&gt;5,BD!H26,"")</f>
        <v/>
      </c>
      <c r="AL26" s="17" t="str">
        <f t="shared" si="9"/>
        <v/>
      </c>
      <c r="AM26" s="13"/>
      <c r="AN26" s="18" t="str">
        <f t="shared" si="10"/>
        <v/>
      </c>
      <c r="AO26" s="19" t="str">
        <f t="shared" si="11"/>
        <v/>
      </c>
      <c r="AP26" s="19" t="str">
        <f t="shared" si="12"/>
        <v/>
      </c>
      <c r="AQ26" s="20" t="str">
        <f t="shared" si="13"/>
        <v/>
      </c>
      <c r="AR26" s="7" t="str">
        <f t="shared" ca="1" si="14"/>
        <v/>
      </c>
      <c r="AS26" s="157"/>
      <c r="AT26" s="19" t="str">
        <f>+IF(LEN($K26)&gt;5,TRUNC(AS26*AK26*'CODIGO PAGO'!$C$27,2),"")</f>
        <v/>
      </c>
      <c r="AU26" s="15"/>
      <c r="AV26" s="15"/>
      <c r="AW26" s="15"/>
      <c r="AX26" s="14"/>
      <c r="AY26" s="15"/>
      <c r="AZ26" s="20" t="str">
        <f>+IF(LEN(K26)&gt;5,SUMIF(AJUSTES!$A$1:$A$50,K26,AJUSTES!$J$1:$J$50),"")</f>
        <v/>
      </c>
      <c r="BA26" s="20"/>
      <c r="BB26" s="14"/>
      <c r="BC26" s="14"/>
      <c r="BD26" s="164"/>
      <c r="BE26" s="15"/>
      <c r="BF26" s="15"/>
      <c r="BG26" s="152" t="str">
        <f t="shared" si="15"/>
        <v/>
      </c>
      <c r="BH26" s="20" t="str">
        <f t="shared" si="16"/>
        <v/>
      </c>
      <c r="BI26" s="20" t="str">
        <f>IF(LEN($K26)&gt;5,IF('CODIGO PAGO'!$C$26=9,0.5*AK26,'CODIGO PAGO'!$C$26*COUNTIF(L26:X26,"PT")*(AK26*7)/(7-(COUNTIF(L26:X26,"D")+COUNTIF(L26:X26,"DL")))),"")</f>
        <v/>
      </c>
      <c r="BJ26" s="15"/>
      <c r="BK26" s="20" t="str">
        <f>+IF(LEN(K26)&gt;5,SUMIF(AJUSTES!$A$1:$A$50,K26,AJUSTES!$K$1:$K$50),"")</f>
        <v/>
      </c>
      <c r="BL26" s="15"/>
      <c r="BM26" s="15"/>
      <c r="BN26" s="4" t="str">
        <f>+CONCATENATE(IF(COUNTIFS(INCAPACIDADES!$A$1:$A$100,"ACTIVA",INCAPACIDADES!$C$1:$C$100,'PRE MAAS'!K26)&gt;0,VLOOKUP(K26,INCAPACIDADES!$C$1:$Y$100,23,0),""),IF(LEN($K26)&gt;5,IF(BD!F26="N/A","",CONCATENATE("B (",DAY(BD!F26),"-",MONTH(BD!F26),"-",YEAR(BD!F26),")")),""))</f>
        <v/>
      </c>
      <c r="BO26" s="150"/>
      <c r="BP26" s="15"/>
      <c r="BQ26" s="15"/>
      <c r="BR26" s="15"/>
      <c r="BS26" s="15"/>
      <c r="BT26" s="15"/>
      <c r="BU26" s="9" t="str">
        <f>+IF(LEN($K26)&gt;10,IF(LEN(BD!I26)=11,BD!I26,CONCATENATE("0",BD!I26)),"")</f>
        <v/>
      </c>
      <c r="BV26" s="161" t="str">
        <f>+IF(LEN($K26)&gt;10,BD!J26,"")</f>
        <v/>
      </c>
      <c r="BW26" s="162" t="str">
        <f t="shared" si="17"/>
        <v/>
      </c>
      <c r="BX26" s="162" t="str">
        <f>+IF(LEN($K26)&gt;10,UPPER(BD!K26),"")</f>
        <v/>
      </c>
      <c r="BY26" s="161" t="str">
        <f>+IF(LEN($K34)&gt;5,BD!L26,"")</f>
        <v/>
      </c>
      <c r="BZ26" s="161" t="str">
        <f>+IF(LEN($K26)&gt;10,BD!M26,"")</f>
        <v/>
      </c>
      <c r="CA26" s="162" t="str">
        <f>+IF(LEN($K26)&gt;10,BD!N26,"")</f>
        <v/>
      </c>
      <c r="CB26" s="163" t="str">
        <f t="shared" si="18"/>
        <v/>
      </c>
      <c r="CC26" s="62" t="str">
        <f>+IF(AND(LEN($K26)&gt;10),IF(AND($J26&gt;L$1,$J26&lt;=$Y$1),1,IF((COUNTIFS(INCAPACIDADES!$C$1:$C$51,$K26,INCAPACIDADES!K$1:K$51,L$1))&gt;0,2,IF(VLOOKUP($I26,BD!D:F,3,0)&gt;L$1,0,3))),"")</f>
        <v/>
      </c>
      <c r="CD26" s="62" t="str">
        <f>+IF(AND(LEN($K26)&gt;10),IF(AND($J26&gt;M$1,$J26&lt;=$Y$1),1,IF((COUNTIFS(INCAPACIDADES!$C$1:$C$51,$K26,INCAPACIDADES!L$1:L$51,M$1))&gt;0,2,IF(VLOOKUP($I26,BD!$D:$F,3,0)&gt;M$1,0,3))),"")</f>
        <v/>
      </c>
      <c r="CE26" s="62" t="str">
        <f>+IF(AND(LEN($K26)&gt;10),IF(AND($J26&gt;N$1,$J26&lt;=$Y$1),1,IF((COUNTIFS(INCAPACIDADES!$C$1:$C$51,$K26,INCAPACIDADES!M$1:M$51,N$1))&gt;0,2,IF(VLOOKUP($I26,BD!$D:$F,3,0)&gt;N$1,0,3))),"")</f>
        <v/>
      </c>
      <c r="CF26" s="62" t="str">
        <f>+IF(AND(LEN($K26)&gt;10),IF(AND($J26&gt;O$1,$J26&lt;=$Y$1),1,IF((COUNTIFS(INCAPACIDADES!$C$1:$C$51,$K26,INCAPACIDADES!N$1:N$51,O$1))&gt;0,2,IF(VLOOKUP($I26,BD!$D:$F,3,0)&gt;O$1,0,3))),"")</f>
        <v/>
      </c>
      <c r="CG26" s="62" t="str">
        <f>+IF(AND(LEN($K26)&gt;10),IF(AND($J26&gt;P$1,$J26&lt;=$Y$1),1,IF((COUNTIFS(INCAPACIDADES!$C$1:$C$51,$K26,INCAPACIDADES!O$1:O$51,P$1))&gt;0,2,IF(VLOOKUP($I26,BD!$D:$F,3,0)&gt;P$1,0,3))),"")</f>
        <v/>
      </c>
      <c r="CH26" s="62" t="str">
        <f>+IF(AND(LEN($K26)&gt;10),IF(AND($J26&gt;Q$1,$J26&lt;=$Y$1),1,IF((COUNTIFS(INCAPACIDADES!$C$1:$C$51,$K26,INCAPACIDADES!P$1:P$51,Q$1))&gt;0,2,IF(VLOOKUP($I26,BD!$D:$F,3,0)&gt;Q$1,0,3))),"")</f>
        <v/>
      </c>
      <c r="CI26" s="62" t="str">
        <f>+IF(AND(LEN($K26)&gt;10),IF(AND($J26&gt;R$1,$J26&lt;=$Y$1),1,IF((COUNTIFS(INCAPACIDADES!$C$1:$C$51,$K26,INCAPACIDADES!Q$1:Q$51,R$1))&gt;0,2,IF(VLOOKUP($I26,BD!$D:$F,3,0)&gt;R$1,0,3))),"")</f>
        <v/>
      </c>
      <c r="CJ26" s="62" t="str">
        <f>+IF(AND(LEN($K26)&gt;10),IF(AND($J26&gt;S$1,$J26&lt;=$Y$1),1,IF((COUNTIFS(INCAPACIDADES!$C$1:$C$51,$K26,INCAPACIDADES!R$1:R$51,S$1))&gt;0,2,IF(VLOOKUP($I26,BD!$D:$F,3,0)&gt;S$1,0,3))),"")</f>
        <v/>
      </c>
      <c r="CK26" s="62" t="str">
        <f>+IF(AND(LEN($K26)&gt;10),IF(AND($J26&gt;T$1,$J26&lt;=$Y$1),1,IF((COUNTIFS(INCAPACIDADES!$C$1:$C$51,$K26,INCAPACIDADES!S$1:S$51,T$1))&gt;0,2,IF(VLOOKUP($I26,BD!$D:$F,3,0)&gt;T$1,0,3))),"")</f>
        <v/>
      </c>
      <c r="CL26" s="62" t="str">
        <f>+IF(AND(LEN($K26)&gt;10),IF(AND($J26&gt;U$1,$J26&lt;=$Y$1),1,IF((COUNTIFS(INCAPACIDADES!$C$1:$C$51,$K26,INCAPACIDADES!T$1:T$51,U$1))&gt;0,2,IF(VLOOKUP($I26,BD!$D:$F,3,0)&gt;U$1,0,3))),"")</f>
        <v/>
      </c>
      <c r="CM26" s="62" t="str">
        <f>+IF(AND(LEN($K26)&gt;10),IF(AND($J26&gt;V$1,$J26&lt;=$Y$1),1,IF((COUNTIFS(INCAPACIDADES!$C$1:$C$51,$K26,INCAPACIDADES!U$1:U$51,V$1))&gt;0,2,IF(VLOOKUP($I26,BD!$D:$F,3,0)&gt;V$1,0,3))),"")</f>
        <v/>
      </c>
      <c r="CN26" s="62" t="str">
        <f>+IF(AND(LEN($K26)&gt;10),IF(AND($J26&gt;W$1,$J26&lt;=$Y$1),1,IF((COUNTIFS(INCAPACIDADES!$C$1:$C$51,$K26,INCAPACIDADES!V$1:V$51,W$1))&gt;0,2,IF(VLOOKUP($I26,BD!$D:$F,3,0)&gt;W$1,0,3))),"")</f>
        <v/>
      </c>
      <c r="CO26" s="62" t="str">
        <f>+IF(AND(LEN($K26)&gt;10),IF(AND($J26&gt;X$1,$J26&lt;=$Y$1),1,IF((COUNTIFS(INCAPACIDADES!$C$1:$C$51,$K26,INCAPACIDADES!W$1:W$51,X$1))&gt;0,2,IF(VLOOKUP($I26,BD!$D:$F,3,0)&gt;X$1,0,3))),"")</f>
        <v/>
      </c>
      <c r="CP26" s="62" t="str">
        <f>+IF(AND(LEN($K26)&gt;10),IF(AND($J26&gt;Y$1,$J26&lt;=$Y$1),1,IF((COUNTIFS(INCAPACIDADES!$C$1:$C$51,$K26,INCAPACIDADES!X$1:X$51,Y$1))&gt;0,2,IF(VLOOKUP($I26,BD!$D:$F,3,0)&gt;Y$1,0,3))),"")</f>
        <v/>
      </c>
      <c r="CQ26" s="62" t="str">
        <f>+IF(LEN($K26)&gt;10,IF(ISERROR(VLOOKUP(L26,'CODIGO PAGO'!$B$1:$B$20,1,0)),1,IF(OR(AND(CC26=1,L26&lt;&gt;"N"),AND(CC26=3,L26&lt;&gt;"B"),AND(CC26=2,LEFT(TRIM(L26),1)&lt;&gt;"I")),1,IF(OR(AND(CC26=0,L26="N"),AND(CC26=0,L26="B"),AND(CC26=0,LEFT(TRIM(L26),1)="I")),1,0))),"")</f>
        <v/>
      </c>
      <c r="CR26" s="62" t="str">
        <f t="shared" si="19"/>
        <v/>
      </c>
      <c r="CS26" s="62" t="str">
        <f>+IF(LEN($K26)&gt;10,IF(ISERROR(VLOOKUP(N26,'CODIGO PAGO'!$B$1:$B$20,1,0)),1,IF(OR(AND(CE26=1,N26&lt;&gt;"N"),AND(CE26=3,N26&lt;&gt;"B"),AND(CE26=2,LEFT(TRIM(N26),1)&lt;&gt;"I")),1,IF(OR(AND(CE26=0,N26="N"),AND(CE26=0,N26="B"),AND(CE26=0,LEFT(TRIM(N26),1)="I")),1,0))),"")</f>
        <v/>
      </c>
      <c r="CT26" s="62" t="str">
        <f t="shared" si="20"/>
        <v/>
      </c>
      <c r="CU26" s="62" t="str">
        <f>+IF(LEN($K26)&gt;10,IF(ISERROR(VLOOKUP(P26,'CODIGO PAGO'!$B$1:$B$20,1,0)),1,IF(OR(AND(CG26=1,P26&lt;&gt;"N"),AND(CG26=3,P26&lt;&gt;"B"),AND(CG26=2,LEFT(TRIM(P26),1)&lt;&gt;"I")),1,IF(OR(AND(CG26=0,P26="N"),AND(CG26=0,P26="B"),AND(CG26=0,LEFT(TRIM(P26),1)="I")),1,0))),"")</f>
        <v/>
      </c>
      <c r="CV26" s="62" t="str">
        <f t="shared" si="21"/>
        <v/>
      </c>
      <c r="CW26" s="62" t="str">
        <f>+IF(LEN($K26)&gt;10,IF(ISERROR(VLOOKUP(R26,'CODIGO PAGO'!$B$1:$B$20,1,0)),1,IF(OR(AND(CI26=1,R26&lt;&gt;"N"),AND(CI26=3,R26&lt;&gt;"B"),AND(CI26=2,LEFT(TRIM(R26),1)&lt;&gt;"I")),1,IF(OR(AND(CI26=0,R26="N"),AND(CI26=0,R26="B"),AND(CI26=0,LEFT(TRIM(R26),1)="I")),1,0))),"")</f>
        <v/>
      </c>
      <c r="CX26" s="62" t="str">
        <f t="shared" si="22"/>
        <v/>
      </c>
      <c r="CY26" s="62" t="str">
        <f>+IF(LEN($K26)&gt;10,IF(ISERROR(VLOOKUP(T26,'CODIGO PAGO'!$B$1:$B$20,1,0)),1,IF(OR(AND(CK26=1,T26&lt;&gt;"N"),AND(CK26=3,T26&lt;&gt;"B"),AND(CK26=2,LEFT(TRIM(T26),1)&lt;&gt;"I")),1,IF(OR(AND(CK26=0,T26="N"),AND(CK26=0,T26="B"),AND(CK26=0,LEFT(TRIM(T26),1)="I")),1,0))),"")</f>
        <v/>
      </c>
      <c r="CZ26" s="62" t="str">
        <f t="shared" si="23"/>
        <v/>
      </c>
      <c r="DA26" s="62" t="str">
        <f>+IF(LEN($K26)&gt;10,IF(ISERROR(VLOOKUP(V26,'CODIGO PAGO'!$B$1:$B$20,1,0)),1,IF(OR(AND(CM26=1,V26&lt;&gt;"N"),AND(CM26=3,V26&lt;&gt;"B"),AND(CM26=2,LEFT(TRIM(V26),1)&lt;&gt;"I")),1,IF(OR(AND(CM26=0,V26="N"),AND(CM26=0,V26="B"),AND(CM26=0,LEFT(TRIM(V26),1)="I")),1,0))),"")</f>
        <v/>
      </c>
      <c r="DB26" s="62" t="str">
        <f t="shared" si="24"/>
        <v/>
      </c>
      <c r="DC26" s="62" t="str">
        <f>+IF(LEN($K26)&gt;10,IF(ISERROR(VLOOKUP(X26,'CODIGO PAGO'!$B$1:$B$20,1,0)),1,IF(OR(AND(CO26=1,X26&lt;&gt;"N"),AND(CO26=3,X26&lt;&gt;"B"),AND(CO26=2,LEFT(TRIM(X26),1)&lt;&gt;"I")),1,IF(OR(AND(CO26=0,X26="N"),AND(CO26=0,X26="B"),AND(CO26=0,LEFT(TRIM(X26),1)="I")),1,0))),"")</f>
        <v/>
      </c>
      <c r="DD26" s="62" t="str">
        <f t="shared" si="25"/>
        <v/>
      </c>
      <c r="DE26" s="62" t="str">
        <f t="shared" si="26"/>
        <v/>
      </c>
      <c r="DF26" s="63" t="str">
        <f t="shared" si="27"/>
        <v/>
      </c>
      <c r="DG26" s="170"/>
      <c r="DH26" s="63">
        <v>26</v>
      </c>
      <c r="DI26" s="62"/>
      <c r="DJ26" s="170" t="s">
        <v>144</v>
      </c>
    </row>
    <row r="27" spans="1:114" s="64" customFormat="1">
      <c r="A27" s="16" t="str">
        <f t="shared" si="0"/>
        <v/>
      </c>
      <c r="B27" s="12"/>
      <c r="C27" s="60"/>
      <c r="D27" s="1" t="str">
        <f>+IF(LEN($K27)&gt;5,BD!A27,"")</f>
        <v/>
      </c>
      <c r="E27" s="1" t="str">
        <f>+IF(LEN($K27)&gt;5,BD!B27,"")</f>
        <v/>
      </c>
      <c r="F27" s="134"/>
      <c r="G27" s="133"/>
      <c r="H27" s="135"/>
      <c r="I27" s="3" t="str">
        <f>+IF(LEN($K27)&gt;5,BD!D27,"")</f>
        <v/>
      </c>
      <c r="J27" s="4" t="str">
        <f>+IF(LEN($K27)&gt;5,BD!E27,"")</f>
        <v/>
      </c>
      <c r="K27" s="5" t="str">
        <f>+IF(LEN(BD!G27)&gt;5,BD!G27,"")</f>
        <v/>
      </c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53" t="str">
        <f t="shared" si="1"/>
        <v/>
      </c>
      <c r="AB27" s="154" t="str">
        <f>+IF(LEN($K27)&gt;5,SUM(L27,N27,P27,R27,T27,V27,X27)+COUNTIF(L27:X27,"PCG")+'CODIGO PAGO'!$C$23*COUNTIF(L27:X27,"PDF")+'CODIGO PAGO'!$C$24*COUNTIF('PRE MAAS'!L27:X27,"PNH")+'CODIGO PAGO'!$C$25*COUNTIF('PRE MAAS'!L27:X27,"PS")+COUNTIF(L27:X27,"VAC"),"")</f>
        <v/>
      </c>
      <c r="AC27" s="154" t="str">
        <f t="shared" si="2"/>
        <v/>
      </c>
      <c r="AD27" s="155" t="str">
        <f t="shared" si="3"/>
        <v/>
      </c>
      <c r="AE27" s="155" t="str">
        <f t="shared" si="4"/>
        <v/>
      </c>
      <c r="AF27" s="155" t="str">
        <f>+IF(LEN($K27)&gt;5,IF(AND(VLOOKUP($I27,BD!$D$1:$F$501,3,0)&gt;=L$1,VLOOKUP($I27,BD!$D$1:$F$501,3,0)&lt;=X$1),1,0),"")</f>
        <v/>
      </c>
      <c r="AG27" s="155" t="str">
        <f t="shared" si="5"/>
        <v/>
      </c>
      <c r="AH27" s="156" t="str">
        <f t="shared" si="6"/>
        <v/>
      </c>
      <c r="AI27" s="156" t="str">
        <f t="shared" si="7"/>
        <v/>
      </c>
      <c r="AJ27" s="156" t="str">
        <f t="shared" si="8"/>
        <v/>
      </c>
      <c r="AK27" s="6" t="str">
        <f>+IF(LEN($K27)&gt;5,BD!H27,"")</f>
        <v/>
      </c>
      <c r="AL27" s="17" t="str">
        <f t="shared" si="9"/>
        <v/>
      </c>
      <c r="AM27" s="13"/>
      <c r="AN27" s="18" t="str">
        <f t="shared" si="10"/>
        <v/>
      </c>
      <c r="AO27" s="19" t="str">
        <f t="shared" si="11"/>
        <v/>
      </c>
      <c r="AP27" s="19" t="str">
        <f t="shared" si="12"/>
        <v/>
      </c>
      <c r="AQ27" s="20" t="str">
        <f t="shared" si="13"/>
        <v/>
      </c>
      <c r="AR27" s="7" t="str">
        <f t="shared" ca="1" si="14"/>
        <v/>
      </c>
      <c r="AS27" s="157"/>
      <c r="AT27" s="19" t="str">
        <f>+IF(LEN($K27)&gt;5,TRUNC(AS27*AK27*'CODIGO PAGO'!$C$27,2),"")</f>
        <v/>
      </c>
      <c r="AU27" s="15"/>
      <c r="AV27" s="15"/>
      <c r="AW27" s="15"/>
      <c r="AX27" s="14"/>
      <c r="AY27" s="15"/>
      <c r="AZ27" s="20" t="str">
        <f>+IF(LEN(K27)&gt;5,SUMIF(AJUSTES!$A$1:$A$50,K27,AJUSTES!$J$1:$J$50),"")</f>
        <v/>
      </c>
      <c r="BA27" s="20"/>
      <c r="BB27" s="14"/>
      <c r="BC27" s="14"/>
      <c r="BD27" s="164"/>
      <c r="BE27" s="15"/>
      <c r="BF27" s="15"/>
      <c r="BG27" s="152" t="str">
        <f t="shared" si="15"/>
        <v/>
      </c>
      <c r="BH27" s="20" t="str">
        <f t="shared" si="16"/>
        <v/>
      </c>
      <c r="BI27" s="20" t="str">
        <f>IF(LEN($K27)&gt;5,IF('CODIGO PAGO'!$C$26=9,0.5*AK27,'CODIGO PAGO'!$C$26*COUNTIF(L27:X27,"PT")*(AK27*7)/(7-(COUNTIF(L27:X27,"D")+COUNTIF(L27:X27,"DL")))),"")</f>
        <v/>
      </c>
      <c r="BJ27" s="15"/>
      <c r="BK27" s="20" t="str">
        <f>+IF(LEN(K27)&gt;5,SUMIF(AJUSTES!$A$1:$A$50,K27,AJUSTES!$K$1:$K$50),"")</f>
        <v/>
      </c>
      <c r="BL27" s="15"/>
      <c r="BM27" s="15"/>
      <c r="BN27" s="4" t="str">
        <f>+CONCATENATE(IF(COUNTIFS(INCAPACIDADES!$A$1:$A$100,"ACTIVA",INCAPACIDADES!$C$1:$C$100,'PRE MAAS'!K27)&gt;0,VLOOKUP(K27,INCAPACIDADES!$C$1:$Y$100,23,0),""),IF(LEN($K27)&gt;5,IF(BD!F27="N/A","",CONCATENATE("B (",DAY(BD!F27),"-",MONTH(BD!F27),"-",YEAR(BD!F27),")")),""))</f>
        <v/>
      </c>
      <c r="BO27" s="150"/>
      <c r="BP27" s="15"/>
      <c r="BQ27" s="15"/>
      <c r="BR27" s="15"/>
      <c r="BS27" s="15"/>
      <c r="BT27" s="15"/>
      <c r="BU27" s="9" t="str">
        <f>+IF(LEN($K27)&gt;10,IF(LEN(BD!I27)=11,BD!I27,CONCATENATE("0",BD!I27)),"")</f>
        <v/>
      </c>
      <c r="BV27" s="161" t="str">
        <f>+IF(LEN($K27)&gt;10,BD!J27,"")</f>
        <v/>
      </c>
      <c r="BW27" s="162" t="str">
        <f t="shared" si="17"/>
        <v/>
      </c>
      <c r="BX27" s="162" t="str">
        <f>+IF(LEN($K27)&gt;10,UPPER(BD!K27),"")</f>
        <v/>
      </c>
      <c r="BY27" s="161" t="str">
        <f>+IF(LEN($K35)&gt;5,BD!L27,"")</f>
        <v/>
      </c>
      <c r="BZ27" s="161" t="str">
        <f>+IF(LEN($K27)&gt;10,BD!M27,"")</f>
        <v/>
      </c>
      <c r="CA27" s="162" t="str">
        <f>+IF(LEN($K27)&gt;10,BD!N27,"")</f>
        <v/>
      </c>
      <c r="CB27" s="163" t="str">
        <f t="shared" si="18"/>
        <v/>
      </c>
      <c r="CC27" s="62" t="str">
        <f>+IF(AND(LEN($K27)&gt;10),IF(AND($J27&gt;L$1,$J27&lt;=$Y$1),1,IF((COUNTIFS(INCAPACIDADES!$C$1:$C$51,$K27,INCAPACIDADES!K$1:K$51,L$1))&gt;0,2,IF(VLOOKUP($I27,BD!D:F,3,0)&gt;L$1,0,3))),"")</f>
        <v/>
      </c>
      <c r="CD27" s="62" t="str">
        <f>+IF(AND(LEN($K27)&gt;10),IF(AND($J27&gt;M$1,$J27&lt;=$Y$1),1,IF((COUNTIFS(INCAPACIDADES!$C$1:$C$51,$K27,INCAPACIDADES!L$1:L$51,M$1))&gt;0,2,IF(VLOOKUP($I27,BD!$D:$F,3,0)&gt;M$1,0,3))),"")</f>
        <v/>
      </c>
      <c r="CE27" s="62" t="str">
        <f>+IF(AND(LEN($K27)&gt;10),IF(AND($J27&gt;N$1,$J27&lt;=$Y$1),1,IF((COUNTIFS(INCAPACIDADES!$C$1:$C$51,$K27,INCAPACIDADES!M$1:M$51,N$1))&gt;0,2,IF(VLOOKUP($I27,BD!$D:$F,3,0)&gt;N$1,0,3))),"")</f>
        <v/>
      </c>
      <c r="CF27" s="62" t="str">
        <f>+IF(AND(LEN($K27)&gt;10),IF(AND($J27&gt;O$1,$J27&lt;=$Y$1),1,IF((COUNTIFS(INCAPACIDADES!$C$1:$C$51,$K27,INCAPACIDADES!N$1:N$51,O$1))&gt;0,2,IF(VLOOKUP($I27,BD!$D:$F,3,0)&gt;O$1,0,3))),"")</f>
        <v/>
      </c>
      <c r="CG27" s="62" t="str">
        <f>+IF(AND(LEN($K27)&gt;10),IF(AND($J27&gt;P$1,$J27&lt;=$Y$1),1,IF((COUNTIFS(INCAPACIDADES!$C$1:$C$51,$K27,INCAPACIDADES!O$1:O$51,P$1))&gt;0,2,IF(VLOOKUP($I27,BD!$D:$F,3,0)&gt;P$1,0,3))),"")</f>
        <v/>
      </c>
      <c r="CH27" s="62" t="str">
        <f>+IF(AND(LEN($K27)&gt;10),IF(AND($J27&gt;Q$1,$J27&lt;=$Y$1),1,IF((COUNTIFS(INCAPACIDADES!$C$1:$C$51,$K27,INCAPACIDADES!P$1:P$51,Q$1))&gt;0,2,IF(VLOOKUP($I27,BD!$D:$F,3,0)&gt;Q$1,0,3))),"")</f>
        <v/>
      </c>
      <c r="CI27" s="62" t="str">
        <f>+IF(AND(LEN($K27)&gt;10),IF(AND($J27&gt;R$1,$J27&lt;=$Y$1),1,IF((COUNTIFS(INCAPACIDADES!$C$1:$C$51,$K27,INCAPACIDADES!Q$1:Q$51,R$1))&gt;0,2,IF(VLOOKUP($I27,BD!$D:$F,3,0)&gt;R$1,0,3))),"")</f>
        <v/>
      </c>
      <c r="CJ27" s="62" t="str">
        <f>+IF(AND(LEN($K27)&gt;10),IF(AND($J27&gt;S$1,$J27&lt;=$Y$1),1,IF((COUNTIFS(INCAPACIDADES!$C$1:$C$51,$K27,INCAPACIDADES!R$1:R$51,S$1))&gt;0,2,IF(VLOOKUP($I27,BD!$D:$F,3,0)&gt;S$1,0,3))),"")</f>
        <v/>
      </c>
      <c r="CK27" s="62" t="str">
        <f>+IF(AND(LEN($K27)&gt;10),IF(AND($J27&gt;T$1,$J27&lt;=$Y$1),1,IF((COUNTIFS(INCAPACIDADES!$C$1:$C$51,$K27,INCAPACIDADES!S$1:S$51,T$1))&gt;0,2,IF(VLOOKUP($I27,BD!$D:$F,3,0)&gt;T$1,0,3))),"")</f>
        <v/>
      </c>
      <c r="CL27" s="62" t="str">
        <f>+IF(AND(LEN($K27)&gt;10),IF(AND($J27&gt;U$1,$J27&lt;=$Y$1),1,IF((COUNTIFS(INCAPACIDADES!$C$1:$C$51,$K27,INCAPACIDADES!T$1:T$51,U$1))&gt;0,2,IF(VLOOKUP($I27,BD!$D:$F,3,0)&gt;U$1,0,3))),"")</f>
        <v/>
      </c>
      <c r="CM27" s="62" t="str">
        <f>+IF(AND(LEN($K27)&gt;10),IF(AND($J27&gt;V$1,$J27&lt;=$Y$1),1,IF((COUNTIFS(INCAPACIDADES!$C$1:$C$51,$K27,INCAPACIDADES!U$1:U$51,V$1))&gt;0,2,IF(VLOOKUP($I27,BD!$D:$F,3,0)&gt;V$1,0,3))),"")</f>
        <v/>
      </c>
      <c r="CN27" s="62" t="str">
        <f>+IF(AND(LEN($K27)&gt;10),IF(AND($J27&gt;W$1,$J27&lt;=$Y$1),1,IF((COUNTIFS(INCAPACIDADES!$C$1:$C$51,$K27,INCAPACIDADES!V$1:V$51,W$1))&gt;0,2,IF(VLOOKUP($I27,BD!$D:$F,3,0)&gt;W$1,0,3))),"")</f>
        <v/>
      </c>
      <c r="CO27" s="62" t="str">
        <f>+IF(AND(LEN($K27)&gt;10),IF(AND($J27&gt;X$1,$J27&lt;=$Y$1),1,IF((COUNTIFS(INCAPACIDADES!$C$1:$C$51,$K27,INCAPACIDADES!W$1:W$51,X$1))&gt;0,2,IF(VLOOKUP($I27,BD!$D:$F,3,0)&gt;X$1,0,3))),"")</f>
        <v/>
      </c>
      <c r="CP27" s="62" t="str">
        <f>+IF(AND(LEN($K27)&gt;10),IF(AND($J27&gt;Y$1,$J27&lt;=$Y$1),1,IF((COUNTIFS(INCAPACIDADES!$C$1:$C$51,$K27,INCAPACIDADES!X$1:X$51,Y$1))&gt;0,2,IF(VLOOKUP($I27,BD!$D:$F,3,0)&gt;Y$1,0,3))),"")</f>
        <v/>
      </c>
      <c r="CQ27" s="62" t="str">
        <f>+IF(LEN($K27)&gt;10,IF(ISERROR(VLOOKUP(L27,'CODIGO PAGO'!$B$1:$B$20,1,0)),1,IF(OR(AND(CC27=1,L27&lt;&gt;"N"),AND(CC27=3,L27&lt;&gt;"B"),AND(CC27=2,LEFT(TRIM(L27),1)&lt;&gt;"I")),1,IF(OR(AND(CC27=0,L27="N"),AND(CC27=0,L27="B"),AND(CC27=0,LEFT(TRIM(L27),1)="I")),1,0))),"")</f>
        <v/>
      </c>
      <c r="CR27" s="62" t="str">
        <f t="shared" si="19"/>
        <v/>
      </c>
      <c r="CS27" s="62" t="str">
        <f>+IF(LEN($K27)&gt;10,IF(ISERROR(VLOOKUP(N27,'CODIGO PAGO'!$B$1:$B$20,1,0)),1,IF(OR(AND(CE27=1,N27&lt;&gt;"N"),AND(CE27=3,N27&lt;&gt;"B"),AND(CE27=2,LEFT(TRIM(N27),1)&lt;&gt;"I")),1,IF(OR(AND(CE27=0,N27="N"),AND(CE27=0,N27="B"),AND(CE27=0,LEFT(TRIM(N27),1)="I")),1,0))),"")</f>
        <v/>
      </c>
      <c r="CT27" s="62" t="str">
        <f t="shared" si="20"/>
        <v/>
      </c>
      <c r="CU27" s="62" t="str">
        <f>+IF(LEN($K27)&gt;10,IF(ISERROR(VLOOKUP(P27,'CODIGO PAGO'!$B$1:$B$20,1,0)),1,IF(OR(AND(CG27=1,P27&lt;&gt;"N"),AND(CG27=3,P27&lt;&gt;"B"),AND(CG27=2,LEFT(TRIM(P27),1)&lt;&gt;"I")),1,IF(OR(AND(CG27=0,P27="N"),AND(CG27=0,P27="B"),AND(CG27=0,LEFT(TRIM(P27),1)="I")),1,0))),"")</f>
        <v/>
      </c>
      <c r="CV27" s="62" t="str">
        <f t="shared" si="21"/>
        <v/>
      </c>
      <c r="CW27" s="62" t="str">
        <f>+IF(LEN($K27)&gt;10,IF(ISERROR(VLOOKUP(R27,'CODIGO PAGO'!$B$1:$B$20,1,0)),1,IF(OR(AND(CI27=1,R27&lt;&gt;"N"),AND(CI27=3,R27&lt;&gt;"B"),AND(CI27=2,LEFT(TRIM(R27),1)&lt;&gt;"I")),1,IF(OR(AND(CI27=0,R27="N"),AND(CI27=0,R27="B"),AND(CI27=0,LEFT(TRIM(R27),1)="I")),1,0))),"")</f>
        <v/>
      </c>
      <c r="CX27" s="62" t="str">
        <f t="shared" si="22"/>
        <v/>
      </c>
      <c r="CY27" s="62" t="str">
        <f>+IF(LEN($K27)&gt;10,IF(ISERROR(VLOOKUP(T27,'CODIGO PAGO'!$B$1:$B$20,1,0)),1,IF(OR(AND(CK27=1,T27&lt;&gt;"N"),AND(CK27=3,T27&lt;&gt;"B"),AND(CK27=2,LEFT(TRIM(T27),1)&lt;&gt;"I")),1,IF(OR(AND(CK27=0,T27="N"),AND(CK27=0,T27="B"),AND(CK27=0,LEFT(TRIM(T27),1)="I")),1,0))),"")</f>
        <v/>
      </c>
      <c r="CZ27" s="62" t="str">
        <f t="shared" si="23"/>
        <v/>
      </c>
      <c r="DA27" s="62" t="str">
        <f>+IF(LEN($K27)&gt;10,IF(ISERROR(VLOOKUP(V27,'CODIGO PAGO'!$B$1:$B$20,1,0)),1,IF(OR(AND(CM27=1,V27&lt;&gt;"N"),AND(CM27=3,V27&lt;&gt;"B"),AND(CM27=2,LEFT(TRIM(V27),1)&lt;&gt;"I")),1,IF(OR(AND(CM27=0,V27="N"),AND(CM27=0,V27="B"),AND(CM27=0,LEFT(TRIM(V27),1)="I")),1,0))),"")</f>
        <v/>
      </c>
      <c r="DB27" s="62" t="str">
        <f t="shared" si="24"/>
        <v/>
      </c>
      <c r="DC27" s="62" t="str">
        <f>+IF(LEN($K27)&gt;10,IF(ISERROR(VLOOKUP(X27,'CODIGO PAGO'!$B$1:$B$20,1,0)),1,IF(OR(AND(CO27=1,X27&lt;&gt;"N"),AND(CO27=3,X27&lt;&gt;"B"),AND(CO27=2,LEFT(TRIM(X27),1)&lt;&gt;"I")),1,IF(OR(AND(CO27=0,X27="N"),AND(CO27=0,X27="B"),AND(CO27=0,LEFT(TRIM(X27),1)="I")),1,0))),"")</f>
        <v/>
      </c>
      <c r="DD27" s="62" t="str">
        <f t="shared" si="25"/>
        <v/>
      </c>
      <c r="DE27" s="62" t="str">
        <f t="shared" si="26"/>
        <v/>
      </c>
      <c r="DF27" s="63" t="str">
        <f t="shared" si="27"/>
        <v/>
      </c>
      <c r="DG27" s="170"/>
      <c r="DH27" s="63">
        <v>27</v>
      </c>
      <c r="DI27" s="62"/>
      <c r="DJ27" s="170" t="s">
        <v>145</v>
      </c>
    </row>
    <row r="28" spans="1:114" s="64" customFormat="1">
      <c r="A28" s="16" t="str">
        <f t="shared" si="0"/>
        <v/>
      </c>
      <c r="B28" s="12"/>
      <c r="C28" s="60"/>
      <c r="D28" s="1" t="str">
        <f>+IF(LEN($K28)&gt;5,BD!A28,"")</f>
        <v/>
      </c>
      <c r="E28" s="1" t="str">
        <f>+IF(LEN($K28)&gt;5,BD!B28,"")</f>
        <v/>
      </c>
      <c r="F28" s="134"/>
      <c r="G28" s="133"/>
      <c r="H28" s="135"/>
      <c r="I28" s="3" t="str">
        <f>+IF(LEN($K28)&gt;5,BD!D28,"")</f>
        <v/>
      </c>
      <c r="J28" s="4" t="str">
        <f>+IF(LEN($K28)&gt;5,BD!E28,"")</f>
        <v/>
      </c>
      <c r="K28" s="5" t="str">
        <f>+IF(LEN(BD!G28)&gt;5,BD!G28,"")</f>
        <v/>
      </c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53" t="str">
        <f t="shared" si="1"/>
        <v/>
      </c>
      <c r="AB28" s="154" t="str">
        <f>+IF(LEN($K28)&gt;5,SUM(L28,N28,P28,R28,T28,V28,X28)+COUNTIF(L28:X28,"PCG")+'CODIGO PAGO'!$C$23*COUNTIF(L28:X28,"PDF")+'CODIGO PAGO'!$C$24*COUNTIF('PRE MAAS'!L28:X28,"PNH")+'CODIGO PAGO'!$C$25*COUNTIF('PRE MAAS'!L28:X28,"PS")+COUNTIF(L28:X28,"VAC"),"")</f>
        <v/>
      </c>
      <c r="AC28" s="154" t="str">
        <f t="shared" si="2"/>
        <v/>
      </c>
      <c r="AD28" s="155" t="str">
        <f t="shared" si="3"/>
        <v/>
      </c>
      <c r="AE28" s="155" t="str">
        <f t="shared" si="4"/>
        <v/>
      </c>
      <c r="AF28" s="155" t="str">
        <f>+IF(LEN($K28)&gt;5,IF(AND(VLOOKUP($I28,BD!$D$1:$F$501,3,0)&gt;=L$1,VLOOKUP($I28,BD!$D$1:$F$501,3,0)&lt;=X$1),1,0),"")</f>
        <v/>
      </c>
      <c r="AG28" s="155" t="str">
        <f t="shared" si="5"/>
        <v/>
      </c>
      <c r="AH28" s="156" t="str">
        <f t="shared" si="6"/>
        <v/>
      </c>
      <c r="AI28" s="156" t="str">
        <f t="shared" si="7"/>
        <v/>
      </c>
      <c r="AJ28" s="156" t="str">
        <f t="shared" si="8"/>
        <v/>
      </c>
      <c r="AK28" s="6" t="str">
        <f>+IF(LEN($K28)&gt;5,BD!H28,"")</f>
        <v/>
      </c>
      <c r="AL28" s="17" t="str">
        <f t="shared" si="9"/>
        <v/>
      </c>
      <c r="AM28" s="13"/>
      <c r="AN28" s="18" t="str">
        <f t="shared" si="10"/>
        <v/>
      </c>
      <c r="AO28" s="19" t="str">
        <f t="shared" si="11"/>
        <v/>
      </c>
      <c r="AP28" s="19" t="str">
        <f t="shared" si="12"/>
        <v/>
      </c>
      <c r="AQ28" s="20" t="str">
        <f t="shared" si="13"/>
        <v/>
      </c>
      <c r="AR28" s="7" t="str">
        <f t="shared" ca="1" si="14"/>
        <v/>
      </c>
      <c r="AS28" s="157"/>
      <c r="AT28" s="19" t="str">
        <f>+IF(LEN($K28)&gt;5,TRUNC(AS28*AK28*'CODIGO PAGO'!$C$27,2),"")</f>
        <v/>
      </c>
      <c r="AU28" s="15"/>
      <c r="AV28" s="15"/>
      <c r="AW28" s="15"/>
      <c r="AX28" s="14"/>
      <c r="AY28" s="15"/>
      <c r="AZ28" s="20" t="str">
        <f>+IF(LEN(K28)&gt;5,SUMIF(AJUSTES!$A$1:$A$50,K28,AJUSTES!$J$1:$J$50),"")</f>
        <v/>
      </c>
      <c r="BA28" s="20"/>
      <c r="BB28" s="14"/>
      <c r="BC28" s="14"/>
      <c r="BD28" s="164"/>
      <c r="BE28" s="15"/>
      <c r="BF28" s="15"/>
      <c r="BG28" s="152" t="str">
        <f t="shared" si="15"/>
        <v/>
      </c>
      <c r="BH28" s="20" t="str">
        <f t="shared" si="16"/>
        <v/>
      </c>
      <c r="BI28" s="20" t="str">
        <f>IF(LEN($K28)&gt;5,IF('CODIGO PAGO'!$C$26=9,0.5*AK28,'CODIGO PAGO'!$C$26*COUNTIF(L28:X28,"PT")*(AK28*7)/(7-(COUNTIF(L28:X28,"D")+COUNTIF(L28:X28,"DL")))),"")</f>
        <v/>
      </c>
      <c r="BJ28" s="15"/>
      <c r="BK28" s="20" t="str">
        <f>+IF(LEN(K28)&gt;5,SUMIF(AJUSTES!$A$1:$A$50,K28,AJUSTES!$K$1:$K$50),"")</f>
        <v/>
      </c>
      <c r="BL28" s="15"/>
      <c r="BM28" s="15"/>
      <c r="BN28" s="4" t="str">
        <f>+CONCATENATE(IF(COUNTIFS(INCAPACIDADES!$A$1:$A$100,"ACTIVA",INCAPACIDADES!$C$1:$C$100,'PRE MAAS'!K28)&gt;0,VLOOKUP(K28,INCAPACIDADES!$C$1:$Y$100,23,0),""),IF(LEN($K28)&gt;5,IF(BD!F28="N/A","",CONCATENATE("B (",DAY(BD!F28),"-",MONTH(BD!F28),"-",YEAR(BD!F28),")")),""))</f>
        <v/>
      </c>
      <c r="BO28" s="150"/>
      <c r="BP28" s="15"/>
      <c r="BQ28" s="15"/>
      <c r="BR28" s="15"/>
      <c r="BS28" s="15"/>
      <c r="BT28" s="15"/>
      <c r="BU28" s="9" t="str">
        <f>+IF(LEN($K28)&gt;10,IF(LEN(BD!I28)=11,BD!I28,CONCATENATE("0",BD!I28)),"")</f>
        <v/>
      </c>
      <c r="BV28" s="161" t="str">
        <f>+IF(LEN($K28)&gt;10,BD!J28,"")</f>
        <v/>
      </c>
      <c r="BW28" s="162" t="str">
        <f t="shared" si="17"/>
        <v/>
      </c>
      <c r="BX28" s="162" t="str">
        <f>+IF(LEN($K28)&gt;10,UPPER(BD!K28),"")</f>
        <v/>
      </c>
      <c r="BY28" s="161" t="str">
        <f>+IF(LEN($K36)&gt;5,BD!L28,"")</f>
        <v/>
      </c>
      <c r="BZ28" s="161" t="str">
        <f>+IF(LEN($K28)&gt;10,BD!M28,"")</f>
        <v/>
      </c>
      <c r="CA28" s="162" t="str">
        <f>+IF(LEN($K28)&gt;10,BD!N28,"")</f>
        <v/>
      </c>
      <c r="CB28" s="163" t="str">
        <f t="shared" si="18"/>
        <v/>
      </c>
      <c r="CC28" s="62" t="str">
        <f>+IF(AND(LEN($K28)&gt;10),IF(AND($J28&gt;L$1,$J28&lt;=$Y$1),1,IF((COUNTIFS(INCAPACIDADES!$C$1:$C$51,$K28,INCAPACIDADES!K$1:K$51,L$1))&gt;0,2,IF(VLOOKUP($I28,BD!D:F,3,0)&gt;L$1,0,3))),"")</f>
        <v/>
      </c>
      <c r="CD28" s="62" t="str">
        <f>+IF(AND(LEN($K28)&gt;10),IF(AND($J28&gt;M$1,$J28&lt;=$Y$1),1,IF((COUNTIFS(INCAPACIDADES!$C$1:$C$51,$K28,INCAPACIDADES!L$1:L$51,M$1))&gt;0,2,IF(VLOOKUP($I28,BD!$D:$F,3,0)&gt;M$1,0,3))),"")</f>
        <v/>
      </c>
      <c r="CE28" s="62" t="str">
        <f>+IF(AND(LEN($K28)&gt;10),IF(AND($J28&gt;N$1,$J28&lt;=$Y$1),1,IF((COUNTIFS(INCAPACIDADES!$C$1:$C$51,$K28,INCAPACIDADES!M$1:M$51,N$1))&gt;0,2,IF(VLOOKUP($I28,BD!$D:$F,3,0)&gt;N$1,0,3))),"")</f>
        <v/>
      </c>
      <c r="CF28" s="62" t="str">
        <f>+IF(AND(LEN($K28)&gt;10),IF(AND($J28&gt;O$1,$J28&lt;=$Y$1),1,IF((COUNTIFS(INCAPACIDADES!$C$1:$C$51,$K28,INCAPACIDADES!N$1:N$51,O$1))&gt;0,2,IF(VLOOKUP($I28,BD!$D:$F,3,0)&gt;O$1,0,3))),"")</f>
        <v/>
      </c>
      <c r="CG28" s="62" t="str">
        <f>+IF(AND(LEN($K28)&gt;10),IF(AND($J28&gt;P$1,$J28&lt;=$Y$1),1,IF((COUNTIFS(INCAPACIDADES!$C$1:$C$51,$K28,INCAPACIDADES!O$1:O$51,P$1))&gt;0,2,IF(VLOOKUP($I28,BD!$D:$F,3,0)&gt;P$1,0,3))),"")</f>
        <v/>
      </c>
      <c r="CH28" s="62" t="str">
        <f>+IF(AND(LEN($K28)&gt;10),IF(AND($J28&gt;Q$1,$J28&lt;=$Y$1),1,IF((COUNTIFS(INCAPACIDADES!$C$1:$C$51,$K28,INCAPACIDADES!P$1:P$51,Q$1))&gt;0,2,IF(VLOOKUP($I28,BD!$D:$F,3,0)&gt;Q$1,0,3))),"")</f>
        <v/>
      </c>
      <c r="CI28" s="62" t="str">
        <f>+IF(AND(LEN($K28)&gt;10),IF(AND($J28&gt;R$1,$J28&lt;=$Y$1),1,IF((COUNTIFS(INCAPACIDADES!$C$1:$C$51,$K28,INCAPACIDADES!Q$1:Q$51,R$1))&gt;0,2,IF(VLOOKUP($I28,BD!$D:$F,3,0)&gt;R$1,0,3))),"")</f>
        <v/>
      </c>
      <c r="CJ28" s="62" t="str">
        <f>+IF(AND(LEN($K28)&gt;10),IF(AND($J28&gt;S$1,$J28&lt;=$Y$1),1,IF((COUNTIFS(INCAPACIDADES!$C$1:$C$51,$K28,INCAPACIDADES!R$1:R$51,S$1))&gt;0,2,IF(VLOOKUP($I28,BD!$D:$F,3,0)&gt;S$1,0,3))),"")</f>
        <v/>
      </c>
      <c r="CK28" s="62" t="str">
        <f>+IF(AND(LEN($K28)&gt;10),IF(AND($J28&gt;T$1,$J28&lt;=$Y$1),1,IF((COUNTIFS(INCAPACIDADES!$C$1:$C$51,$K28,INCAPACIDADES!S$1:S$51,T$1))&gt;0,2,IF(VLOOKUP($I28,BD!$D:$F,3,0)&gt;T$1,0,3))),"")</f>
        <v/>
      </c>
      <c r="CL28" s="62" t="str">
        <f>+IF(AND(LEN($K28)&gt;10),IF(AND($J28&gt;U$1,$J28&lt;=$Y$1),1,IF((COUNTIFS(INCAPACIDADES!$C$1:$C$51,$K28,INCAPACIDADES!T$1:T$51,U$1))&gt;0,2,IF(VLOOKUP($I28,BD!$D:$F,3,0)&gt;U$1,0,3))),"")</f>
        <v/>
      </c>
      <c r="CM28" s="62" t="str">
        <f>+IF(AND(LEN($K28)&gt;10),IF(AND($J28&gt;V$1,$J28&lt;=$Y$1),1,IF((COUNTIFS(INCAPACIDADES!$C$1:$C$51,$K28,INCAPACIDADES!U$1:U$51,V$1))&gt;0,2,IF(VLOOKUP($I28,BD!$D:$F,3,0)&gt;V$1,0,3))),"")</f>
        <v/>
      </c>
      <c r="CN28" s="62" t="str">
        <f>+IF(AND(LEN($K28)&gt;10),IF(AND($J28&gt;W$1,$J28&lt;=$Y$1),1,IF((COUNTIFS(INCAPACIDADES!$C$1:$C$51,$K28,INCAPACIDADES!V$1:V$51,W$1))&gt;0,2,IF(VLOOKUP($I28,BD!$D:$F,3,0)&gt;W$1,0,3))),"")</f>
        <v/>
      </c>
      <c r="CO28" s="62" t="str">
        <f>+IF(AND(LEN($K28)&gt;10),IF(AND($J28&gt;X$1,$J28&lt;=$Y$1),1,IF((COUNTIFS(INCAPACIDADES!$C$1:$C$51,$K28,INCAPACIDADES!W$1:W$51,X$1))&gt;0,2,IF(VLOOKUP($I28,BD!$D:$F,3,0)&gt;X$1,0,3))),"")</f>
        <v/>
      </c>
      <c r="CP28" s="62" t="str">
        <f>+IF(AND(LEN($K28)&gt;10),IF(AND($J28&gt;Y$1,$J28&lt;=$Y$1),1,IF((COUNTIFS(INCAPACIDADES!$C$1:$C$51,$K28,INCAPACIDADES!X$1:X$51,Y$1))&gt;0,2,IF(VLOOKUP($I28,BD!$D:$F,3,0)&gt;Y$1,0,3))),"")</f>
        <v/>
      </c>
      <c r="CQ28" s="62" t="str">
        <f>+IF(LEN($K28)&gt;10,IF(ISERROR(VLOOKUP(L28,'CODIGO PAGO'!$B$1:$B$20,1,0)),1,IF(OR(AND(CC28=1,L28&lt;&gt;"N"),AND(CC28=3,L28&lt;&gt;"B"),AND(CC28=2,LEFT(TRIM(L28),1)&lt;&gt;"I")),1,IF(OR(AND(CC28=0,L28="N"),AND(CC28=0,L28="B"),AND(CC28=0,LEFT(TRIM(L28),1)="I")),1,0))),"")</f>
        <v/>
      </c>
      <c r="CR28" s="62" t="str">
        <f t="shared" si="19"/>
        <v/>
      </c>
      <c r="CS28" s="62" t="str">
        <f>+IF(LEN($K28)&gt;10,IF(ISERROR(VLOOKUP(N28,'CODIGO PAGO'!$B$1:$B$20,1,0)),1,IF(OR(AND(CE28=1,N28&lt;&gt;"N"),AND(CE28=3,N28&lt;&gt;"B"),AND(CE28=2,LEFT(TRIM(N28),1)&lt;&gt;"I")),1,IF(OR(AND(CE28=0,N28="N"),AND(CE28=0,N28="B"),AND(CE28=0,LEFT(TRIM(N28),1)="I")),1,0))),"")</f>
        <v/>
      </c>
      <c r="CT28" s="62" t="str">
        <f t="shared" si="20"/>
        <v/>
      </c>
      <c r="CU28" s="62" t="str">
        <f>+IF(LEN($K28)&gt;10,IF(ISERROR(VLOOKUP(P28,'CODIGO PAGO'!$B$1:$B$20,1,0)),1,IF(OR(AND(CG28=1,P28&lt;&gt;"N"),AND(CG28=3,P28&lt;&gt;"B"),AND(CG28=2,LEFT(TRIM(P28),1)&lt;&gt;"I")),1,IF(OR(AND(CG28=0,P28="N"),AND(CG28=0,P28="B"),AND(CG28=0,LEFT(TRIM(P28),1)="I")),1,0))),"")</f>
        <v/>
      </c>
      <c r="CV28" s="62" t="str">
        <f t="shared" si="21"/>
        <v/>
      </c>
      <c r="CW28" s="62" t="str">
        <f>+IF(LEN($K28)&gt;10,IF(ISERROR(VLOOKUP(R28,'CODIGO PAGO'!$B$1:$B$20,1,0)),1,IF(OR(AND(CI28=1,R28&lt;&gt;"N"),AND(CI28=3,R28&lt;&gt;"B"),AND(CI28=2,LEFT(TRIM(R28),1)&lt;&gt;"I")),1,IF(OR(AND(CI28=0,R28="N"),AND(CI28=0,R28="B"),AND(CI28=0,LEFT(TRIM(R28),1)="I")),1,0))),"")</f>
        <v/>
      </c>
      <c r="CX28" s="62" t="str">
        <f t="shared" si="22"/>
        <v/>
      </c>
      <c r="CY28" s="62" t="str">
        <f>+IF(LEN($K28)&gt;10,IF(ISERROR(VLOOKUP(T28,'CODIGO PAGO'!$B$1:$B$20,1,0)),1,IF(OR(AND(CK28=1,T28&lt;&gt;"N"),AND(CK28=3,T28&lt;&gt;"B"),AND(CK28=2,LEFT(TRIM(T28),1)&lt;&gt;"I")),1,IF(OR(AND(CK28=0,T28="N"),AND(CK28=0,T28="B"),AND(CK28=0,LEFT(TRIM(T28),1)="I")),1,0))),"")</f>
        <v/>
      </c>
      <c r="CZ28" s="62" t="str">
        <f t="shared" si="23"/>
        <v/>
      </c>
      <c r="DA28" s="62" t="str">
        <f>+IF(LEN($K28)&gt;10,IF(ISERROR(VLOOKUP(V28,'CODIGO PAGO'!$B$1:$B$20,1,0)),1,IF(OR(AND(CM28=1,V28&lt;&gt;"N"),AND(CM28=3,V28&lt;&gt;"B"),AND(CM28=2,LEFT(TRIM(V28),1)&lt;&gt;"I")),1,IF(OR(AND(CM28=0,V28="N"),AND(CM28=0,V28="B"),AND(CM28=0,LEFT(TRIM(V28),1)="I")),1,0))),"")</f>
        <v/>
      </c>
      <c r="DB28" s="62" t="str">
        <f t="shared" si="24"/>
        <v/>
      </c>
      <c r="DC28" s="62" t="str">
        <f>+IF(LEN($K28)&gt;10,IF(ISERROR(VLOOKUP(X28,'CODIGO PAGO'!$B$1:$B$20,1,0)),1,IF(OR(AND(CO28=1,X28&lt;&gt;"N"),AND(CO28=3,X28&lt;&gt;"B"),AND(CO28=2,LEFT(TRIM(X28),1)&lt;&gt;"I")),1,IF(OR(AND(CO28=0,X28="N"),AND(CO28=0,X28="B"),AND(CO28=0,LEFT(TRIM(X28),1)="I")),1,0))),"")</f>
        <v/>
      </c>
      <c r="DD28" s="62" t="str">
        <f t="shared" si="25"/>
        <v/>
      </c>
      <c r="DE28" s="62" t="str">
        <f t="shared" si="26"/>
        <v/>
      </c>
      <c r="DF28" s="63" t="str">
        <f t="shared" si="27"/>
        <v/>
      </c>
      <c r="DG28" s="170"/>
      <c r="DH28" s="63">
        <v>28</v>
      </c>
    </row>
    <row r="29" spans="1:114" s="64" customFormat="1">
      <c r="A29" s="16" t="str">
        <f t="shared" si="0"/>
        <v/>
      </c>
      <c r="B29" s="12"/>
      <c r="C29" s="60"/>
      <c r="D29" s="1" t="str">
        <f>+IF(LEN($K29)&gt;5,BD!A29,"")</f>
        <v/>
      </c>
      <c r="E29" s="1" t="str">
        <f>+IF(LEN($K29)&gt;5,BD!B29,"")</f>
        <v/>
      </c>
      <c r="F29" s="134"/>
      <c r="G29" s="133"/>
      <c r="H29" s="135"/>
      <c r="I29" s="3" t="str">
        <f>+IF(LEN($K29)&gt;5,BD!D29,"")</f>
        <v/>
      </c>
      <c r="J29" s="4" t="str">
        <f>+IF(LEN($K29)&gt;5,BD!E29,"")</f>
        <v/>
      </c>
      <c r="K29" s="5" t="str">
        <f>+IF(LEN(BD!G29)&gt;5,BD!G29,"")</f>
        <v/>
      </c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53" t="str">
        <f t="shared" si="1"/>
        <v/>
      </c>
      <c r="AB29" s="154" t="str">
        <f>+IF(LEN($K29)&gt;5,SUM(L29,N29,P29,R29,T29,V29,X29)+COUNTIF(L29:X29,"PCG")+'CODIGO PAGO'!$C$23*COUNTIF(L29:X29,"PDF")+'CODIGO PAGO'!$C$24*COUNTIF('PRE MAAS'!L29:X29,"PNH")+'CODIGO PAGO'!$C$25*COUNTIF('PRE MAAS'!L29:X29,"PS")+COUNTIF(L29:X29,"VAC"),"")</f>
        <v/>
      </c>
      <c r="AC29" s="154" t="str">
        <f t="shared" si="2"/>
        <v/>
      </c>
      <c r="AD29" s="155" t="str">
        <f t="shared" si="3"/>
        <v/>
      </c>
      <c r="AE29" s="155" t="str">
        <f t="shared" si="4"/>
        <v/>
      </c>
      <c r="AF29" s="155" t="str">
        <f>+IF(LEN($K29)&gt;5,IF(AND(VLOOKUP($I29,BD!$D$1:$F$501,3,0)&gt;=L$1,VLOOKUP($I29,BD!$D$1:$F$501,3,0)&lt;=X$1),1,0),"")</f>
        <v/>
      </c>
      <c r="AG29" s="155" t="str">
        <f t="shared" si="5"/>
        <v/>
      </c>
      <c r="AH29" s="156" t="str">
        <f t="shared" si="6"/>
        <v/>
      </c>
      <c r="AI29" s="156" t="str">
        <f t="shared" si="7"/>
        <v/>
      </c>
      <c r="AJ29" s="156" t="str">
        <f t="shared" si="8"/>
        <v/>
      </c>
      <c r="AK29" s="6" t="str">
        <f>+IF(LEN($K29)&gt;5,BD!H29,"")</f>
        <v/>
      </c>
      <c r="AL29" s="17" t="str">
        <f t="shared" si="9"/>
        <v/>
      </c>
      <c r="AM29" s="13"/>
      <c r="AN29" s="18" t="str">
        <f t="shared" si="10"/>
        <v/>
      </c>
      <c r="AO29" s="19" t="str">
        <f t="shared" si="11"/>
        <v/>
      </c>
      <c r="AP29" s="19" t="str">
        <f t="shared" si="12"/>
        <v/>
      </c>
      <c r="AQ29" s="20" t="str">
        <f t="shared" si="13"/>
        <v/>
      </c>
      <c r="AR29" s="7" t="str">
        <f t="shared" ca="1" si="14"/>
        <v/>
      </c>
      <c r="AS29" s="157"/>
      <c r="AT29" s="19" t="str">
        <f>+IF(LEN($K29)&gt;5,TRUNC(AS29*AK29*'CODIGO PAGO'!$C$27,2),"")</f>
        <v/>
      </c>
      <c r="AU29" s="15"/>
      <c r="AV29" s="15"/>
      <c r="AW29" s="15"/>
      <c r="AX29" s="14"/>
      <c r="AY29" s="15"/>
      <c r="AZ29" s="20" t="str">
        <f>+IF(LEN(K29)&gt;5,SUMIF(AJUSTES!$A$1:$A$50,K29,AJUSTES!$J$1:$J$50),"")</f>
        <v/>
      </c>
      <c r="BA29" s="20"/>
      <c r="BB29" s="14"/>
      <c r="BC29" s="14"/>
      <c r="BD29" s="164"/>
      <c r="BE29" s="15"/>
      <c r="BF29" s="15"/>
      <c r="BG29" s="152" t="str">
        <f t="shared" si="15"/>
        <v/>
      </c>
      <c r="BH29" s="20" t="str">
        <f t="shared" si="16"/>
        <v/>
      </c>
      <c r="BI29" s="20" t="str">
        <f>IF(LEN($K29)&gt;5,IF('CODIGO PAGO'!$C$26=9,0.5*AK29,'CODIGO PAGO'!$C$26*COUNTIF(L29:X29,"PT")*(AK29*7)/(7-(COUNTIF(L29:X29,"D")+COUNTIF(L29:X29,"DL")))),"")</f>
        <v/>
      </c>
      <c r="BJ29" s="15"/>
      <c r="BK29" s="20" t="str">
        <f>+IF(LEN(K29)&gt;5,SUMIF(AJUSTES!$A$1:$A$50,K29,AJUSTES!$K$1:$K$50),"")</f>
        <v/>
      </c>
      <c r="BL29" s="15"/>
      <c r="BM29" s="15"/>
      <c r="BN29" s="4" t="str">
        <f>+CONCATENATE(IF(COUNTIFS(INCAPACIDADES!$A$1:$A$100,"ACTIVA",INCAPACIDADES!$C$1:$C$100,'PRE MAAS'!K29)&gt;0,VLOOKUP(K29,INCAPACIDADES!$C$1:$Y$100,23,0),""),IF(LEN($K29)&gt;5,IF(BD!F29="N/A","",CONCATENATE("B (",DAY(BD!F29),"-",MONTH(BD!F29),"-",YEAR(BD!F29),")")),""))</f>
        <v/>
      </c>
      <c r="BO29" s="150"/>
      <c r="BP29" s="15"/>
      <c r="BQ29" s="15"/>
      <c r="BR29" s="15"/>
      <c r="BS29" s="15"/>
      <c r="BT29" s="15"/>
      <c r="BU29" s="9" t="str">
        <f>+IF(LEN($K29)&gt;10,IF(LEN(BD!I29)=11,BD!I29,CONCATENATE("0",BD!I29)),"")</f>
        <v/>
      </c>
      <c r="BV29" s="161" t="str">
        <f>+IF(LEN($K29)&gt;10,BD!J29,"")</f>
        <v/>
      </c>
      <c r="BW29" s="162" t="str">
        <f t="shared" si="17"/>
        <v/>
      </c>
      <c r="BX29" s="162" t="str">
        <f>+IF(LEN($K29)&gt;10,UPPER(BD!K29),"")</f>
        <v/>
      </c>
      <c r="BY29" s="161" t="str">
        <f>+IF(LEN($K37)&gt;5,BD!L29,"")</f>
        <v/>
      </c>
      <c r="BZ29" s="161" t="str">
        <f>+IF(LEN($K29)&gt;10,BD!M29,"")</f>
        <v/>
      </c>
      <c r="CA29" s="162" t="str">
        <f>+IF(LEN($K29)&gt;10,BD!N29,"")</f>
        <v/>
      </c>
      <c r="CB29" s="163" t="str">
        <f t="shared" si="18"/>
        <v/>
      </c>
      <c r="CC29" s="62" t="str">
        <f>+IF(AND(LEN($K29)&gt;10),IF(AND($J29&gt;L$1,$J29&lt;=$Y$1),1,IF((COUNTIFS(INCAPACIDADES!$C$1:$C$51,$K29,INCAPACIDADES!K$1:K$51,L$1))&gt;0,2,IF(VLOOKUP($I29,BD!D:F,3,0)&gt;L$1,0,3))),"")</f>
        <v/>
      </c>
      <c r="CD29" s="62" t="str">
        <f>+IF(AND(LEN($K29)&gt;10),IF(AND($J29&gt;M$1,$J29&lt;=$Y$1),1,IF((COUNTIFS(INCAPACIDADES!$C$1:$C$51,$K29,INCAPACIDADES!L$1:L$51,M$1))&gt;0,2,IF(VLOOKUP($I29,BD!$D:$F,3,0)&gt;M$1,0,3))),"")</f>
        <v/>
      </c>
      <c r="CE29" s="62" t="str">
        <f>+IF(AND(LEN($K29)&gt;10),IF(AND($J29&gt;N$1,$J29&lt;=$Y$1),1,IF((COUNTIFS(INCAPACIDADES!$C$1:$C$51,$K29,INCAPACIDADES!M$1:M$51,N$1))&gt;0,2,IF(VLOOKUP($I29,BD!$D:$F,3,0)&gt;N$1,0,3))),"")</f>
        <v/>
      </c>
      <c r="CF29" s="62" t="str">
        <f>+IF(AND(LEN($K29)&gt;10),IF(AND($J29&gt;O$1,$J29&lt;=$Y$1),1,IF((COUNTIFS(INCAPACIDADES!$C$1:$C$51,$K29,INCAPACIDADES!N$1:N$51,O$1))&gt;0,2,IF(VLOOKUP($I29,BD!$D:$F,3,0)&gt;O$1,0,3))),"")</f>
        <v/>
      </c>
      <c r="CG29" s="62" t="str">
        <f>+IF(AND(LEN($K29)&gt;10),IF(AND($J29&gt;P$1,$J29&lt;=$Y$1),1,IF((COUNTIFS(INCAPACIDADES!$C$1:$C$51,$K29,INCAPACIDADES!O$1:O$51,P$1))&gt;0,2,IF(VLOOKUP($I29,BD!$D:$F,3,0)&gt;P$1,0,3))),"")</f>
        <v/>
      </c>
      <c r="CH29" s="62" t="str">
        <f>+IF(AND(LEN($K29)&gt;10),IF(AND($J29&gt;Q$1,$J29&lt;=$Y$1),1,IF((COUNTIFS(INCAPACIDADES!$C$1:$C$51,$K29,INCAPACIDADES!P$1:P$51,Q$1))&gt;0,2,IF(VLOOKUP($I29,BD!$D:$F,3,0)&gt;Q$1,0,3))),"")</f>
        <v/>
      </c>
      <c r="CI29" s="62" t="str">
        <f>+IF(AND(LEN($K29)&gt;10),IF(AND($J29&gt;R$1,$J29&lt;=$Y$1),1,IF((COUNTIFS(INCAPACIDADES!$C$1:$C$51,$K29,INCAPACIDADES!Q$1:Q$51,R$1))&gt;0,2,IF(VLOOKUP($I29,BD!$D:$F,3,0)&gt;R$1,0,3))),"")</f>
        <v/>
      </c>
      <c r="CJ29" s="62" t="str">
        <f>+IF(AND(LEN($K29)&gt;10),IF(AND($J29&gt;S$1,$J29&lt;=$Y$1),1,IF((COUNTIFS(INCAPACIDADES!$C$1:$C$51,$K29,INCAPACIDADES!R$1:R$51,S$1))&gt;0,2,IF(VLOOKUP($I29,BD!$D:$F,3,0)&gt;S$1,0,3))),"")</f>
        <v/>
      </c>
      <c r="CK29" s="62" t="str">
        <f>+IF(AND(LEN($K29)&gt;10),IF(AND($J29&gt;T$1,$J29&lt;=$Y$1),1,IF((COUNTIFS(INCAPACIDADES!$C$1:$C$51,$K29,INCAPACIDADES!S$1:S$51,T$1))&gt;0,2,IF(VLOOKUP($I29,BD!$D:$F,3,0)&gt;T$1,0,3))),"")</f>
        <v/>
      </c>
      <c r="CL29" s="62" t="str">
        <f>+IF(AND(LEN($K29)&gt;10),IF(AND($J29&gt;U$1,$J29&lt;=$Y$1),1,IF((COUNTIFS(INCAPACIDADES!$C$1:$C$51,$K29,INCAPACIDADES!T$1:T$51,U$1))&gt;0,2,IF(VLOOKUP($I29,BD!$D:$F,3,0)&gt;U$1,0,3))),"")</f>
        <v/>
      </c>
      <c r="CM29" s="62" t="str">
        <f>+IF(AND(LEN($K29)&gt;10),IF(AND($J29&gt;V$1,$J29&lt;=$Y$1),1,IF((COUNTIFS(INCAPACIDADES!$C$1:$C$51,$K29,INCAPACIDADES!U$1:U$51,V$1))&gt;0,2,IF(VLOOKUP($I29,BD!$D:$F,3,0)&gt;V$1,0,3))),"")</f>
        <v/>
      </c>
      <c r="CN29" s="62" t="str">
        <f>+IF(AND(LEN($K29)&gt;10),IF(AND($J29&gt;W$1,$J29&lt;=$Y$1),1,IF((COUNTIFS(INCAPACIDADES!$C$1:$C$51,$K29,INCAPACIDADES!V$1:V$51,W$1))&gt;0,2,IF(VLOOKUP($I29,BD!$D:$F,3,0)&gt;W$1,0,3))),"")</f>
        <v/>
      </c>
      <c r="CO29" s="62" t="str">
        <f>+IF(AND(LEN($K29)&gt;10),IF(AND($J29&gt;X$1,$J29&lt;=$Y$1),1,IF((COUNTIFS(INCAPACIDADES!$C$1:$C$51,$K29,INCAPACIDADES!W$1:W$51,X$1))&gt;0,2,IF(VLOOKUP($I29,BD!$D:$F,3,0)&gt;X$1,0,3))),"")</f>
        <v/>
      </c>
      <c r="CP29" s="62" t="str">
        <f>+IF(AND(LEN($K29)&gt;10),IF(AND($J29&gt;Y$1,$J29&lt;=$Y$1),1,IF((COUNTIFS(INCAPACIDADES!$C$1:$C$51,$K29,INCAPACIDADES!X$1:X$51,Y$1))&gt;0,2,IF(VLOOKUP($I29,BD!$D:$F,3,0)&gt;Y$1,0,3))),"")</f>
        <v/>
      </c>
      <c r="CQ29" s="62" t="str">
        <f>+IF(LEN($K29)&gt;10,IF(ISERROR(VLOOKUP(L29,'CODIGO PAGO'!$B$1:$B$20,1,0)),1,IF(OR(AND(CC29=1,L29&lt;&gt;"N"),AND(CC29=3,L29&lt;&gt;"B"),AND(CC29=2,LEFT(TRIM(L29),1)&lt;&gt;"I")),1,IF(OR(AND(CC29=0,L29="N"),AND(CC29=0,L29="B"),AND(CC29=0,LEFT(TRIM(L29),1)="I")),1,0))),"")</f>
        <v/>
      </c>
      <c r="CR29" s="62" t="str">
        <f t="shared" si="19"/>
        <v/>
      </c>
      <c r="CS29" s="62" t="str">
        <f>+IF(LEN($K29)&gt;10,IF(ISERROR(VLOOKUP(N29,'CODIGO PAGO'!$B$1:$B$20,1,0)),1,IF(OR(AND(CE29=1,N29&lt;&gt;"N"),AND(CE29=3,N29&lt;&gt;"B"),AND(CE29=2,LEFT(TRIM(N29),1)&lt;&gt;"I")),1,IF(OR(AND(CE29=0,N29="N"),AND(CE29=0,N29="B"),AND(CE29=0,LEFT(TRIM(N29),1)="I")),1,0))),"")</f>
        <v/>
      </c>
      <c r="CT29" s="62" t="str">
        <f t="shared" si="20"/>
        <v/>
      </c>
      <c r="CU29" s="62" t="str">
        <f>+IF(LEN($K29)&gt;10,IF(ISERROR(VLOOKUP(P29,'CODIGO PAGO'!$B$1:$B$20,1,0)),1,IF(OR(AND(CG29=1,P29&lt;&gt;"N"),AND(CG29=3,P29&lt;&gt;"B"),AND(CG29=2,LEFT(TRIM(P29),1)&lt;&gt;"I")),1,IF(OR(AND(CG29=0,P29="N"),AND(CG29=0,P29="B"),AND(CG29=0,LEFT(TRIM(P29),1)="I")),1,0))),"")</f>
        <v/>
      </c>
      <c r="CV29" s="62" t="str">
        <f t="shared" si="21"/>
        <v/>
      </c>
      <c r="CW29" s="62" t="str">
        <f>+IF(LEN($K29)&gt;10,IF(ISERROR(VLOOKUP(R29,'CODIGO PAGO'!$B$1:$B$20,1,0)),1,IF(OR(AND(CI29=1,R29&lt;&gt;"N"),AND(CI29=3,R29&lt;&gt;"B"),AND(CI29=2,LEFT(TRIM(R29),1)&lt;&gt;"I")),1,IF(OR(AND(CI29=0,R29="N"),AND(CI29=0,R29="B"),AND(CI29=0,LEFT(TRIM(R29),1)="I")),1,0))),"")</f>
        <v/>
      </c>
      <c r="CX29" s="62" t="str">
        <f t="shared" si="22"/>
        <v/>
      </c>
      <c r="CY29" s="62" t="str">
        <f>+IF(LEN($K29)&gt;10,IF(ISERROR(VLOOKUP(T29,'CODIGO PAGO'!$B$1:$B$20,1,0)),1,IF(OR(AND(CK29=1,T29&lt;&gt;"N"),AND(CK29=3,T29&lt;&gt;"B"),AND(CK29=2,LEFT(TRIM(T29),1)&lt;&gt;"I")),1,IF(OR(AND(CK29=0,T29="N"),AND(CK29=0,T29="B"),AND(CK29=0,LEFT(TRIM(T29),1)="I")),1,0))),"")</f>
        <v/>
      </c>
      <c r="CZ29" s="62" t="str">
        <f t="shared" si="23"/>
        <v/>
      </c>
      <c r="DA29" s="62" t="str">
        <f>+IF(LEN($K29)&gt;10,IF(ISERROR(VLOOKUP(V29,'CODIGO PAGO'!$B$1:$B$20,1,0)),1,IF(OR(AND(CM29=1,V29&lt;&gt;"N"),AND(CM29=3,V29&lt;&gt;"B"),AND(CM29=2,LEFT(TRIM(V29),1)&lt;&gt;"I")),1,IF(OR(AND(CM29=0,V29="N"),AND(CM29=0,V29="B"),AND(CM29=0,LEFT(TRIM(V29),1)="I")),1,0))),"")</f>
        <v/>
      </c>
      <c r="DB29" s="62" t="str">
        <f t="shared" si="24"/>
        <v/>
      </c>
      <c r="DC29" s="62" t="str">
        <f>+IF(LEN($K29)&gt;10,IF(ISERROR(VLOOKUP(X29,'CODIGO PAGO'!$B$1:$B$20,1,0)),1,IF(OR(AND(CO29=1,X29&lt;&gt;"N"),AND(CO29=3,X29&lt;&gt;"B"),AND(CO29=2,LEFT(TRIM(X29),1)&lt;&gt;"I")),1,IF(OR(AND(CO29=0,X29="N"),AND(CO29=0,X29="B"),AND(CO29=0,LEFT(TRIM(X29),1)="I")),1,0))),"")</f>
        <v/>
      </c>
      <c r="DD29" s="62" t="str">
        <f t="shared" si="25"/>
        <v/>
      </c>
      <c r="DE29" s="62" t="str">
        <f t="shared" si="26"/>
        <v/>
      </c>
      <c r="DF29" s="63" t="str">
        <f t="shared" si="27"/>
        <v/>
      </c>
      <c r="DG29" s="170"/>
      <c r="DH29" s="63">
        <v>29</v>
      </c>
    </row>
    <row r="30" spans="1:114" s="64" customFormat="1">
      <c r="A30" s="16" t="str">
        <f t="shared" si="0"/>
        <v/>
      </c>
      <c r="B30" s="12"/>
      <c r="C30" s="60"/>
      <c r="D30" s="1" t="str">
        <f>+IF(LEN($K30)&gt;5,BD!A30,"")</f>
        <v/>
      </c>
      <c r="E30" s="1" t="str">
        <f>+IF(LEN($K30)&gt;5,BD!B30,"")</f>
        <v/>
      </c>
      <c r="F30" s="134"/>
      <c r="G30" s="133"/>
      <c r="H30" s="135"/>
      <c r="I30" s="3" t="str">
        <f>+IF(LEN($K30)&gt;5,BD!D30,"")</f>
        <v/>
      </c>
      <c r="J30" s="4" t="str">
        <f>+IF(LEN($K30)&gt;5,BD!E30,"")</f>
        <v/>
      </c>
      <c r="K30" s="5" t="str">
        <f>+IF(LEN(BD!G30)&gt;5,BD!G30,"")</f>
        <v/>
      </c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53" t="str">
        <f t="shared" si="1"/>
        <v/>
      </c>
      <c r="AB30" s="154" t="str">
        <f>+IF(LEN($K30)&gt;5,SUM(L30,N30,P30,R30,T30,V30,X30)+COUNTIF(L30:X30,"PCG")+'CODIGO PAGO'!$C$23*COUNTIF(L30:X30,"PDF")+'CODIGO PAGO'!$C$24*COUNTIF('PRE MAAS'!L30:X30,"PNH")+'CODIGO PAGO'!$C$25*COUNTIF('PRE MAAS'!L30:X30,"PS")+COUNTIF(L30:X30,"VAC"),"")</f>
        <v/>
      </c>
      <c r="AC30" s="154" t="str">
        <f t="shared" si="2"/>
        <v/>
      </c>
      <c r="AD30" s="155" t="str">
        <f t="shared" si="3"/>
        <v/>
      </c>
      <c r="AE30" s="155" t="str">
        <f t="shared" si="4"/>
        <v/>
      </c>
      <c r="AF30" s="155" t="str">
        <f>+IF(LEN($K30)&gt;5,IF(AND(VLOOKUP($I30,BD!$D$1:$F$501,3,0)&gt;=L$1,VLOOKUP($I30,BD!$D$1:$F$501,3,0)&lt;=X$1),1,0),"")</f>
        <v/>
      </c>
      <c r="AG30" s="155" t="str">
        <f t="shared" si="5"/>
        <v/>
      </c>
      <c r="AH30" s="156" t="str">
        <f t="shared" si="6"/>
        <v/>
      </c>
      <c r="AI30" s="156" t="str">
        <f t="shared" si="7"/>
        <v/>
      </c>
      <c r="AJ30" s="156" t="str">
        <f t="shared" si="8"/>
        <v/>
      </c>
      <c r="AK30" s="6" t="str">
        <f>+IF(LEN($K30)&gt;5,BD!H30,"")</f>
        <v/>
      </c>
      <c r="AL30" s="17" t="str">
        <f t="shared" si="9"/>
        <v/>
      </c>
      <c r="AM30" s="13"/>
      <c r="AN30" s="18" t="str">
        <f t="shared" si="10"/>
        <v/>
      </c>
      <c r="AO30" s="19" t="str">
        <f t="shared" si="11"/>
        <v/>
      </c>
      <c r="AP30" s="19" t="str">
        <f t="shared" si="12"/>
        <v/>
      </c>
      <c r="AQ30" s="20" t="str">
        <f t="shared" si="13"/>
        <v/>
      </c>
      <c r="AR30" s="7" t="str">
        <f t="shared" ca="1" si="14"/>
        <v/>
      </c>
      <c r="AS30" s="157"/>
      <c r="AT30" s="19" t="str">
        <f>+IF(LEN($K30)&gt;5,TRUNC(AS30*AK30*'CODIGO PAGO'!$C$27,2),"")</f>
        <v/>
      </c>
      <c r="AU30" s="15"/>
      <c r="AV30" s="15"/>
      <c r="AW30" s="15"/>
      <c r="AX30" s="14"/>
      <c r="AY30" s="15"/>
      <c r="AZ30" s="20" t="str">
        <f>+IF(LEN(K30)&gt;5,SUMIF(AJUSTES!$A$1:$A$50,K30,AJUSTES!$J$1:$J$50),"")</f>
        <v/>
      </c>
      <c r="BA30" s="20"/>
      <c r="BB30" s="14"/>
      <c r="BC30" s="14"/>
      <c r="BD30" s="164"/>
      <c r="BE30" s="15"/>
      <c r="BF30" s="15"/>
      <c r="BG30" s="152" t="str">
        <f t="shared" si="15"/>
        <v/>
      </c>
      <c r="BH30" s="20" t="str">
        <f t="shared" si="16"/>
        <v/>
      </c>
      <c r="BI30" s="20" t="str">
        <f>IF(LEN($K30)&gt;5,IF('CODIGO PAGO'!$C$26=9,0.5*AK30,'CODIGO PAGO'!$C$26*COUNTIF(L30:X30,"PT")*(AK30*7)/(7-(COUNTIF(L30:X30,"D")+COUNTIF(L30:X30,"DL")))),"")</f>
        <v/>
      </c>
      <c r="BJ30" s="15"/>
      <c r="BK30" s="20" t="str">
        <f>+IF(LEN(K30)&gt;5,SUMIF(AJUSTES!$A$1:$A$50,K30,AJUSTES!$K$1:$K$50),"")</f>
        <v/>
      </c>
      <c r="BL30" s="15"/>
      <c r="BM30" s="15"/>
      <c r="BN30" s="4" t="str">
        <f>+CONCATENATE(IF(COUNTIFS(INCAPACIDADES!$A$1:$A$100,"ACTIVA",INCAPACIDADES!$C$1:$C$100,'PRE MAAS'!K30)&gt;0,VLOOKUP(K30,INCAPACIDADES!$C$1:$Y$100,23,0),""),IF(LEN($K30)&gt;5,IF(BD!F30="N/A","",CONCATENATE("B (",DAY(BD!F30),"-",MONTH(BD!F30),"-",YEAR(BD!F30),")")),""))</f>
        <v/>
      </c>
      <c r="BO30" s="150"/>
      <c r="BP30" s="15"/>
      <c r="BQ30" s="15"/>
      <c r="BR30" s="15"/>
      <c r="BS30" s="15"/>
      <c r="BT30" s="15"/>
      <c r="BU30" s="9" t="str">
        <f>+IF(LEN($K30)&gt;10,IF(LEN(BD!I30)=11,BD!I30,CONCATENATE("0",BD!I30)),"")</f>
        <v/>
      </c>
      <c r="BV30" s="161" t="str">
        <f>+IF(LEN($K30)&gt;10,BD!J30,"")</f>
        <v/>
      </c>
      <c r="BW30" s="162" t="str">
        <f t="shared" si="17"/>
        <v/>
      </c>
      <c r="BX30" s="162" t="str">
        <f>+IF(LEN($K30)&gt;10,UPPER(BD!K30),"")</f>
        <v/>
      </c>
      <c r="BY30" s="161" t="str">
        <f>+IF(LEN($K38)&gt;5,BD!L30,"")</f>
        <v/>
      </c>
      <c r="BZ30" s="161" t="str">
        <f>+IF(LEN($K30)&gt;10,BD!M30,"")</f>
        <v/>
      </c>
      <c r="CA30" s="162" t="str">
        <f>+IF(LEN($K30)&gt;10,BD!N30,"")</f>
        <v/>
      </c>
      <c r="CB30" s="163" t="str">
        <f t="shared" si="18"/>
        <v/>
      </c>
      <c r="CC30" s="62" t="str">
        <f>+IF(AND(LEN($K30)&gt;10),IF(AND($J30&gt;L$1,$J30&lt;=$Y$1),1,IF((COUNTIFS(INCAPACIDADES!$C$1:$C$51,$K30,INCAPACIDADES!K$1:K$51,L$1))&gt;0,2,IF(VLOOKUP($I30,BD!D:F,3,0)&gt;L$1,0,3))),"")</f>
        <v/>
      </c>
      <c r="CD30" s="62" t="str">
        <f>+IF(AND(LEN($K30)&gt;10),IF(AND($J30&gt;M$1,$J30&lt;=$Y$1),1,IF((COUNTIFS(INCAPACIDADES!$C$1:$C$51,$K30,INCAPACIDADES!L$1:L$51,M$1))&gt;0,2,IF(VLOOKUP($I30,BD!$D:$F,3,0)&gt;M$1,0,3))),"")</f>
        <v/>
      </c>
      <c r="CE30" s="62" t="str">
        <f>+IF(AND(LEN($K30)&gt;10),IF(AND($J30&gt;N$1,$J30&lt;=$Y$1),1,IF((COUNTIFS(INCAPACIDADES!$C$1:$C$51,$K30,INCAPACIDADES!M$1:M$51,N$1))&gt;0,2,IF(VLOOKUP($I30,BD!$D:$F,3,0)&gt;N$1,0,3))),"")</f>
        <v/>
      </c>
      <c r="CF30" s="62" t="str">
        <f>+IF(AND(LEN($K30)&gt;10),IF(AND($J30&gt;O$1,$J30&lt;=$Y$1),1,IF((COUNTIFS(INCAPACIDADES!$C$1:$C$51,$K30,INCAPACIDADES!N$1:N$51,O$1))&gt;0,2,IF(VLOOKUP($I30,BD!$D:$F,3,0)&gt;O$1,0,3))),"")</f>
        <v/>
      </c>
      <c r="CG30" s="62" t="str">
        <f>+IF(AND(LEN($K30)&gt;10),IF(AND($J30&gt;P$1,$J30&lt;=$Y$1),1,IF((COUNTIFS(INCAPACIDADES!$C$1:$C$51,$K30,INCAPACIDADES!O$1:O$51,P$1))&gt;0,2,IF(VLOOKUP($I30,BD!$D:$F,3,0)&gt;P$1,0,3))),"")</f>
        <v/>
      </c>
      <c r="CH30" s="62" t="str">
        <f>+IF(AND(LEN($K30)&gt;10),IF(AND($J30&gt;Q$1,$J30&lt;=$Y$1),1,IF((COUNTIFS(INCAPACIDADES!$C$1:$C$51,$K30,INCAPACIDADES!P$1:P$51,Q$1))&gt;0,2,IF(VLOOKUP($I30,BD!$D:$F,3,0)&gt;Q$1,0,3))),"")</f>
        <v/>
      </c>
      <c r="CI30" s="62" t="str">
        <f>+IF(AND(LEN($K30)&gt;10),IF(AND($J30&gt;R$1,$J30&lt;=$Y$1),1,IF((COUNTIFS(INCAPACIDADES!$C$1:$C$51,$K30,INCAPACIDADES!Q$1:Q$51,R$1))&gt;0,2,IF(VLOOKUP($I30,BD!$D:$F,3,0)&gt;R$1,0,3))),"")</f>
        <v/>
      </c>
      <c r="CJ30" s="62" t="str">
        <f>+IF(AND(LEN($K30)&gt;10),IF(AND($J30&gt;S$1,$J30&lt;=$Y$1),1,IF((COUNTIFS(INCAPACIDADES!$C$1:$C$51,$K30,INCAPACIDADES!R$1:R$51,S$1))&gt;0,2,IF(VLOOKUP($I30,BD!$D:$F,3,0)&gt;S$1,0,3))),"")</f>
        <v/>
      </c>
      <c r="CK30" s="62" t="str">
        <f>+IF(AND(LEN($K30)&gt;10),IF(AND($J30&gt;T$1,$J30&lt;=$Y$1),1,IF((COUNTIFS(INCAPACIDADES!$C$1:$C$51,$K30,INCAPACIDADES!S$1:S$51,T$1))&gt;0,2,IF(VLOOKUP($I30,BD!$D:$F,3,0)&gt;T$1,0,3))),"")</f>
        <v/>
      </c>
      <c r="CL30" s="62" t="str">
        <f>+IF(AND(LEN($K30)&gt;10),IF(AND($J30&gt;U$1,$J30&lt;=$Y$1),1,IF((COUNTIFS(INCAPACIDADES!$C$1:$C$51,$K30,INCAPACIDADES!T$1:T$51,U$1))&gt;0,2,IF(VLOOKUP($I30,BD!$D:$F,3,0)&gt;U$1,0,3))),"")</f>
        <v/>
      </c>
      <c r="CM30" s="62" t="str">
        <f>+IF(AND(LEN($K30)&gt;10),IF(AND($J30&gt;V$1,$J30&lt;=$Y$1),1,IF((COUNTIFS(INCAPACIDADES!$C$1:$C$51,$K30,INCAPACIDADES!U$1:U$51,V$1))&gt;0,2,IF(VLOOKUP($I30,BD!$D:$F,3,0)&gt;V$1,0,3))),"")</f>
        <v/>
      </c>
      <c r="CN30" s="62" t="str">
        <f>+IF(AND(LEN($K30)&gt;10),IF(AND($J30&gt;W$1,$J30&lt;=$Y$1),1,IF((COUNTIFS(INCAPACIDADES!$C$1:$C$51,$K30,INCAPACIDADES!V$1:V$51,W$1))&gt;0,2,IF(VLOOKUP($I30,BD!$D:$F,3,0)&gt;W$1,0,3))),"")</f>
        <v/>
      </c>
      <c r="CO30" s="62" t="str">
        <f>+IF(AND(LEN($K30)&gt;10),IF(AND($J30&gt;X$1,$J30&lt;=$Y$1),1,IF((COUNTIFS(INCAPACIDADES!$C$1:$C$51,$K30,INCAPACIDADES!W$1:W$51,X$1))&gt;0,2,IF(VLOOKUP($I30,BD!$D:$F,3,0)&gt;X$1,0,3))),"")</f>
        <v/>
      </c>
      <c r="CP30" s="62" t="str">
        <f>+IF(AND(LEN($K30)&gt;10),IF(AND($J30&gt;Y$1,$J30&lt;=$Y$1),1,IF((COUNTIFS(INCAPACIDADES!$C$1:$C$51,$K30,INCAPACIDADES!X$1:X$51,Y$1))&gt;0,2,IF(VLOOKUP($I30,BD!$D:$F,3,0)&gt;Y$1,0,3))),"")</f>
        <v/>
      </c>
      <c r="CQ30" s="62" t="str">
        <f>+IF(LEN($K30)&gt;10,IF(ISERROR(VLOOKUP(L30,'CODIGO PAGO'!$B$1:$B$20,1,0)),1,IF(OR(AND(CC30=1,L30&lt;&gt;"N"),AND(CC30=3,L30&lt;&gt;"B"),AND(CC30=2,LEFT(TRIM(L30),1)&lt;&gt;"I")),1,IF(OR(AND(CC30=0,L30="N"),AND(CC30=0,L30="B"),AND(CC30=0,LEFT(TRIM(L30),1)="I")),1,0))),"")</f>
        <v/>
      </c>
      <c r="CR30" s="62" t="str">
        <f t="shared" si="19"/>
        <v/>
      </c>
      <c r="CS30" s="62" t="str">
        <f>+IF(LEN($K30)&gt;10,IF(ISERROR(VLOOKUP(N30,'CODIGO PAGO'!$B$1:$B$20,1,0)),1,IF(OR(AND(CE30=1,N30&lt;&gt;"N"),AND(CE30=3,N30&lt;&gt;"B"),AND(CE30=2,LEFT(TRIM(N30),1)&lt;&gt;"I")),1,IF(OR(AND(CE30=0,N30="N"),AND(CE30=0,N30="B"),AND(CE30=0,LEFT(TRIM(N30),1)="I")),1,0))),"")</f>
        <v/>
      </c>
      <c r="CT30" s="62" t="str">
        <f t="shared" si="20"/>
        <v/>
      </c>
      <c r="CU30" s="62" t="str">
        <f>+IF(LEN($K30)&gt;10,IF(ISERROR(VLOOKUP(P30,'CODIGO PAGO'!$B$1:$B$20,1,0)),1,IF(OR(AND(CG30=1,P30&lt;&gt;"N"),AND(CG30=3,P30&lt;&gt;"B"),AND(CG30=2,LEFT(TRIM(P30),1)&lt;&gt;"I")),1,IF(OR(AND(CG30=0,P30="N"),AND(CG30=0,P30="B"),AND(CG30=0,LEFT(TRIM(P30),1)="I")),1,0))),"")</f>
        <v/>
      </c>
      <c r="CV30" s="62" t="str">
        <f t="shared" si="21"/>
        <v/>
      </c>
      <c r="CW30" s="62" t="str">
        <f>+IF(LEN($K30)&gt;10,IF(ISERROR(VLOOKUP(R30,'CODIGO PAGO'!$B$1:$B$20,1,0)),1,IF(OR(AND(CI30=1,R30&lt;&gt;"N"),AND(CI30=3,R30&lt;&gt;"B"),AND(CI30=2,LEFT(TRIM(R30),1)&lt;&gt;"I")),1,IF(OR(AND(CI30=0,R30="N"),AND(CI30=0,R30="B"),AND(CI30=0,LEFT(TRIM(R30),1)="I")),1,0))),"")</f>
        <v/>
      </c>
      <c r="CX30" s="62" t="str">
        <f t="shared" si="22"/>
        <v/>
      </c>
      <c r="CY30" s="62" t="str">
        <f>+IF(LEN($K30)&gt;10,IF(ISERROR(VLOOKUP(T30,'CODIGO PAGO'!$B$1:$B$20,1,0)),1,IF(OR(AND(CK30=1,T30&lt;&gt;"N"),AND(CK30=3,T30&lt;&gt;"B"),AND(CK30=2,LEFT(TRIM(T30),1)&lt;&gt;"I")),1,IF(OR(AND(CK30=0,T30="N"),AND(CK30=0,T30="B"),AND(CK30=0,LEFT(TRIM(T30),1)="I")),1,0))),"")</f>
        <v/>
      </c>
      <c r="CZ30" s="62" t="str">
        <f t="shared" si="23"/>
        <v/>
      </c>
      <c r="DA30" s="62" t="str">
        <f>+IF(LEN($K30)&gt;10,IF(ISERROR(VLOOKUP(V30,'CODIGO PAGO'!$B$1:$B$20,1,0)),1,IF(OR(AND(CM30=1,V30&lt;&gt;"N"),AND(CM30=3,V30&lt;&gt;"B"),AND(CM30=2,LEFT(TRIM(V30),1)&lt;&gt;"I")),1,IF(OR(AND(CM30=0,V30="N"),AND(CM30=0,V30="B"),AND(CM30=0,LEFT(TRIM(V30),1)="I")),1,0))),"")</f>
        <v/>
      </c>
      <c r="DB30" s="62" t="str">
        <f t="shared" si="24"/>
        <v/>
      </c>
      <c r="DC30" s="62" t="str">
        <f>+IF(LEN($K30)&gt;10,IF(ISERROR(VLOOKUP(X30,'CODIGO PAGO'!$B$1:$B$20,1,0)),1,IF(OR(AND(CO30=1,X30&lt;&gt;"N"),AND(CO30=3,X30&lt;&gt;"B"),AND(CO30=2,LEFT(TRIM(X30),1)&lt;&gt;"I")),1,IF(OR(AND(CO30=0,X30="N"),AND(CO30=0,X30="B"),AND(CO30=0,LEFT(TRIM(X30),1)="I")),1,0))),"")</f>
        <v/>
      </c>
      <c r="DD30" s="62" t="str">
        <f t="shared" si="25"/>
        <v/>
      </c>
      <c r="DE30" s="62" t="str">
        <f t="shared" si="26"/>
        <v/>
      </c>
      <c r="DF30" s="63" t="str">
        <f t="shared" si="27"/>
        <v/>
      </c>
      <c r="DG30" s="170"/>
      <c r="DH30" s="63">
        <v>30</v>
      </c>
    </row>
    <row r="31" spans="1:114" s="64" customFormat="1">
      <c r="A31" s="16" t="str">
        <f t="shared" si="0"/>
        <v/>
      </c>
      <c r="B31" s="12"/>
      <c r="C31" s="60"/>
      <c r="D31" s="1" t="str">
        <f>+IF(LEN($K31)&gt;5,BD!A31,"")</f>
        <v/>
      </c>
      <c r="E31" s="1" t="str">
        <f>+IF(LEN($K31)&gt;5,BD!B31,"")</f>
        <v/>
      </c>
      <c r="F31" s="134"/>
      <c r="G31" s="133"/>
      <c r="H31" s="135"/>
      <c r="I31" s="3" t="str">
        <f>+IF(LEN($K31)&gt;5,BD!D31,"")</f>
        <v/>
      </c>
      <c r="J31" s="4" t="str">
        <f>+IF(LEN($K31)&gt;5,BD!E31,"")</f>
        <v/>
      </c>
      <c r="K31" s="5" t="str">
        <f>+IF(LEN(BD!G31)&gt;5,BD!G31,"")</f>
        <v/>
      </c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53" t="str">
        <f t="shared" si="1"/>
        <v/>
      </c>
      <c r="AB31" s="154" t="str">
        <f>+IF(LEN($K31)&gt;5,SUM(L31,N31,P31,R31,T31,V31,X31)+COUNTIF(L31:X31,"PCG")+'CODIGO PAGO'!$C$23*COUNTIF(L31:X31,"PDF")+'CODIGO PAGO'!$C$24*COUNTIF('PRE MAAS'!L31:X31,"PNH")+'CODIGO PAGO'!$C$25*COUNTIF('PRE MAAS'!L31:X31,"PS")+COUNTIF(L31:X31,"VAC"),"")</f>
        <v/>
      </c>
      <c r="AC31" s="154" t="str">
        <f t="shared" si="2"/>
        <v/>
      </c>
      <c r="AD31" s="155" t="str">
        <f t="shared" si="3"/>
        <v/>
      </c>
      <c r="AE31" s="155" t="str">
        <f t="shared" si="4"/>
        <v/>
      </c>
      <c r="AF31" s="155" t="str">
        <f>+IF(LEN($K31)&gt;5,IF(AND(VLOOKUP($I31,BD!$D$1:$F$501,3,0)&gt;=L$1,VLOOKUP($I31,BD!$D$1:$F$501,3,0)&lt;=X$1),1,0),"")</f>
        <v/>
      </c>
      <c r="AG31" s="155" t="str">
        <f t="shared" si="5"/>
        <v/>
      </c>
      <c r="AH31" s="156" t="str">
        <f t="shared" si="6"/>
        <v/>
      </c>
      <c r="AI31" s="156" t="str">
        <f t="shared" si="7"/>
        <v/>
      </c>
      <c r="AJ31" s="156" t="str">
        <f t="shared" si="8"/>
        <v/>
      </c>
      <c r="AK31" s="6" t="str">
        <f>+IF(LEN($K31)&gt;5,BD!H31,"")</f>
        <v/>
      </c>
      <c r="AL31" s="17" t="str">
        <f t="shared" si="9"/>
        <v/>
      </c>
      <c r="AM31" s="13"/>
      <c r="AN31" s="18" t="str">
        <f t="shared" si="10"/>
        <v/>
      </c>
      <c r="AO31" s="19" t="str">
        <f t="shared" si="11"/>
        <v/>
      </c>
      <c r="AP31" s="19" t="str">
        <f t="shared" si="12"/>
        <v/>
      </c>
      <c r="AQ31" s="20" t="str">
        <f t="shared" si="13"/>
        <v/>
      </c>
      <c r="AR31" s="7" t="str">
        <f t="shared" ca="1" si="14"/>
        <v/>
      </c>
      <c r="AS31" s="157"/>
      <c r="AT31" s="19" t="str">
        <f>+IF(LEN($K31)&gt;5,TRUNC(AS31*AK31*'CODIGO PAGO'!$C$27,2),"")</f>
        <v/>
      </c>
      <c r="AU31" s="15"/>
      <c r="AV31" s="15"/>
      <c r="AW31" s="15"/>
      <c r="AX31" s="14"/>
      <c r="AY31" s="15"/>
      <c r="AZ31" s="20" t="str">
        <f>+IF(LEN(K31)&gt;5,SUMIF(AJUSTES!$A$1:$A$50,K31,AJUSTES!$J$1:$J$50),"")</f>
        <v/>
      </c>
      <c r="BA31" s="20"/>
      <c r="BB31" s="14"/>
      <c r="BC31" s="14"/>
      <c r="BD31" s="164"/>
      <c r="BE31" s="15"/>
      <c r="BF31" s="15"/>
      <c r="BG31" s="152" t="str">
        <f t="shared" si="15"/>
        <v/>
      </c>
      <c r="BH31" s="20" t="str">
        <f t="shared" si="16"/>
        <v/>
      </c>
      <c r="BI31" s="20" t="str">
        <f>IF(LEN($K31)&gt;5,IF('CODIGO PAGO'!$C$26=9,0.5*AK31,'CODIGO PAGO'!$C$26*COUNTIF(L31:X31,"PT")*(AK31*7)/(7-(COUNTIF(L31:X31,"D")+COUNTIF(L31:X31,"DL")))),"")</f>
        <v/>
      </c>
      <c r="BJ31" s="15"/>
      <c r="BK31" s="20" t="str">
        <f>+IF(LEN(K31)&gt;5,SUMIF(AJUSTES!$A$1:$A$50,K31,AJUSTES!$K$1:$K$50),"")</f>
        <v/>
      </c>
      <c r="BL31" s="15"/>
      <c r="BM31" s="15"/>
      <c r="BN31" s="4" t="str">
        <f>+CONCATENATE(IF(COUNTIFS(INCAPACIDADES!$A$1:$A$100,"ACTIVA",INCAPACIDADES!$C$1:$C$100,'PRE MAAS'!K31)&gt;0,VLOOKUP(K31,INCAPACIDADES!$C$1:$Y$100,23,0),""),IF(LEN($K31)&gt;5,IF(BD!F31="N/A","",CONCATENATE("B (",DAY(BD!F31),"-",MONTH(BD!F31),"-",YEAR(BD!F31),")")),""))</f>
        <v/>
      </c>
      <c r="BO31" s="150"/>
      <c r="BP31" s="15"/>
      <c r="BQ31" s="15"/>
      <c r="BR31" s="15"/>
      <c r="BS31" s="15"/>
      <c r="BT31" s="15"/>
      <c r="BU31" s="9" t="str">
        <f>+IF(LEN($K31)&gt;10,IF(LEN(BD!I31)=11,BD!I31,CONCATENATE("0",BD!I31)),"")</f>
        <v/>
      </c>
      <c r="BV31" s="161" t="str">
        <f>+IF(LEN($K31)&gt;10,BD!J31,"")</f>
        <v/>
      </c>
      <c r="BW31" s="162" t="str">
        <f t="shared" si="17"/>
        <v/>
      </c>
      <c r="BX31" s="162" t="str">
        <f>+IF(LEN($K31)&gt;10,UPPER(BD!K31),"")</f>
        <v/>
      </c>
      <c r="BY31" s="161" t="str">
        <f>+IF(LEN($K39)&gt;5,BD!L31,"")</f>
        <v/>
      </c>
      <c r="BZ31" s="161" t="str">
        <f>+IF(LEN($K31)&gt;10,BD!M31,"")</f>
        <v/>
      </c>
      <c r="CA31" s="162" t="str">
        <f>+IF(LEN($K31)&gt;10,BD!N31,"")</f>
        <v/>
      </c>
      <c r="CB31" s="163" t="str">
        <f t="shared" si="18"/>
        <v/>
      </c>
      <c r="CC31" s="62" t="str">
        <f>+IF(AND(LEN($K31)&gt;10),IF(AND($J31&gt;L$1,$J31&lt;=$Y$1),1,IF((COUNTIFS(INCAPACIDADES!$C$1:$C$51,$K31,INCAPACIDADES!K$1:K$51,L$1))&gt;0,2,IF(VLOOKUP($I31,BD!D:F,3,0)&gt;L$1,0,3))),"")</f>
        <v/>
      </c>
      <c r="CD31" s="62" t="str">
        <f>+IF(AND(LEN($K31)&gt;10),IF(AND($J31&gt;M$1,$J31&lt;=$Y$1),1,IF((COUNTIFS(INCAPACIDADES!$C$1:$C$51,$K31,INCAPACIDADES!L$1:L$51,M$1))&gt;0,2,IF(VLOOKUP($I31,BD!$D:$F,3,0)&gt;M$1,0,3))),"")</f>
        <v/>
      </c>
      <c r="CE31" s="62" t="str">
        <f>+IF(AND(LEN($K31)&gt;10),IF(AND($J31&gt;N$1,$J31&lt;=$Y$1),1,IF((COUNTIFS(INCAPACIDADES!$C$1:$C$51,$K31,INCAPACIDADES!M$1:M$51,N$1))&gt;0,2,IF(VLOOKUP($I31,BD!$D:$F,3,0)&gt;N$1,0,3))),"")</f>
        <v/>
      </c>
      <c r="CF31" s="62" t="str">
        <f>+IF(AND(LEN($K31)&gt;10),IF(AND($J31&gt;O$1,$J31&lt;=$Y$1),1,IF((COUNTIFS(INCAPACIDADES!$C$1:$C$51,$K31,INCAPACIDADES!N$1:N$51,O$1))&gt;0,2,IF(VLOOKUP($I31,BD!$D:$F,3,0)&gt;O$1,0,3))),"")</f>
        <v/>
      </c>
      <c r="CG31" s="62" t="str">
        <f>+IF(AND(LEN($K31)&gt;10),IF(AND($J31&gt;P$1,$J31&lt;=$Y$1),1,IF((COUNTIFS(INCAPACIDADES!$C$1:$C$51,$K31,INCAPACIDADES!O$1:O$51,P$1))&gt;0,2,IF(VLOOKUP($I31,BD!$D:$F,3,0)&gt;P$1,0,3))),"")</f>
        <v/>
      </c>
      <c r="CH31" s="62" t="str">
        <f>+IF(AND(LEN($K31)&gt;10),IF(AND($J31&gt;Q$1,$J31&lt;=$Y$1),1,IF((COUNTIFS(INCAPACIDADES!$C$1:$C$51,$K31,INCAPACIDADES!P$1:P$51,Q$1))&gt;0,2,IF(VLOOKUP($I31,BD!$D:$F,3,0)&gt;Q$1,0,3))),"")</f>
        <v/>
      </c>
      <c r="CI31" s="62" t="str">
        <f>+IF(AND(LEN($K31)&gt;10),IF(AND($J31&gt;R$1,$J31&lt;=$Y$1),1,IF((COUNTIFS(INCAPACIDADES!$C$1:$C$51,$K31,INCAPACIDADES!Q$1:Q$51,R$1))&gt;0,2,IF(VLOOKUP($I31,BD!$D:$F,3,0)&gt;R$1,0,3))),"")</f>
        <v/>
      </c>
      <c r="CJ31" s="62" t="str">
        <f>+IF(AND(LEN($K31)&gt;10),IF(AND($J31&gt;S$1,$J31&lt;=$Y$1),1,IF((COUNTIFS(INCAPACIDADES!$C$1:$C$51,$K31,INCAPACIDADES!R$1:R$51,S$1))&gt;0,2,IF(VLOOKUP($I31,BD!$D:$F,3,0)&gt;S$1,0,3))),"")</f>
        <v/>
      </c>
      <c r="CK31" s="62" t="str">
        <f>+IF(AND(LEN($K31)&gt;10),IF(AND($J31&gt;T$1,$J31&lt;=$Y$1),1,IF((COUNTIFS(INCAPACIDADES!$C$1:$C$51,$K31,INCAPACIDADES!S$1:S$51,T$1))&gt;0,2,IF(VLOOKUP($I31,BD!$D:$F,3,0)&gt;T$1,0,3))),"")</f>
        <v/>
      </c>
      <c r="CL31" s="62" t="str">
        <f>+IF(AND(LEN($K31)&gt;10),IF(AND($J31&gt;U$1,$J31&lt;=$Y$1),1,IF((COUNTIFS(INCAPACIDADES!$C$1:$C$51,$K31,INCAPACIDADES!T$1:T$51,U$1))&gt;0,2,IF(VLOOKUP($I31,BD!$D:$F,3,0)&gt;U$1,0,3))),"")</f>
        <v/>
      </c>
      <c r="CM31" s="62" t="str">
        <f>+IF(AND(LEN($K31)&gt;10),IF(AND($J31&gt;V$1,$J31&lt;=$Y$1),1,IF((COUNTIFS(INCAPACIDADES!$C$1:$C$51,$K31,INCAPACIDADES!U$1:U$51,V$1))&gt;0,2,IF(VLOOKUP($I31,BD!$D:$F,3,0)&gt;V$1,0,3))),"")</f>
        <v/>
      </c>
      <c r="CN31" s="62" t="str">
        <f>+IF(AND(LEN($K31)&gt;10),IF(AND($J31&gt;W$1,$J31&lt;=$Y$1),1,IF((COUNTIFS(INCAPACIDADES!$C$1:$C$51,$K31,INCAPACIDADES!V$1:V$51,W$1))&gt;0,2,IF(VLOOKUP($I31,BD!$D:$F,3,0)&gt;W$1,0,3))),"")</f>
        <v/>
      </c>
      <c r="CO31" s="62" t="str">
        <f>+IF(AND(LEN($K31)&gt;10),IF(AND($J31&gt;X$1,$J31&lt;=$Y$1),1,IF((COUNTIFS(INCAPACIDADES!$C$1:$C$51,$K31,INCAPACIDADES!W$1:W$51,X$1))&gt;0,2,IF(VLOOKUP($I31,BD!$D:$F,3,0)&gt;X$1,0,3))),"")</f>
        <v/>
      </c>
      <c r="CP31" s="62" t="str">
        <f>+IF(AND(LEN($K31)&gt;10),IF(AND($J31&gt;Y$1,$J31&lt;=$Y$1),1,IF((COUNTIFS(INCAPACIDADES!$C$1:$C$51,$K31,INCAPACIDADES!X$1:X$51,Y$1))&gt;0,2,IF(VLOOKUP($I31,BD!$D:$F,3,0)&gt;Y$1,0,3))),"")</f>
        <v/>
      </c>
      <c r="CQ31" s="62" t="str">
        <f>+IF(LEN($K31)&gt;10,IF(ISERROR(VLOOKUP(L31,'CODIGO PAGO'!$B$1:$B$20,1,0)),1,IF(OR(AND(CC31=1,L31&lt;&gt;"N"),AND(CC31=3,L31&lt;&gt;"B"),AND(CC31=2,LEFT(TRIM(L31),1)&lt;&gt;"I")),1,IF(OR(AND(CC31=0,L31="N"),AND(CC31=0,L31="B"),AND(CC31=0,LEFT(TRIM(L31),1)="I")),1,0))),"")</f>
        <v/>
      </c>
      <c r="CR31" s="62" t="str">
        <f t="shared" si="19"/>
        <v/>
      </c>
      <c r="CS31" s="62" t="str">
        <f>+IF(LEN($K31)&gt;10,IF(ISERROR(VLOOKUP(N31,'CODIGO PAGO'!$B$1:$B$20,1,0)),1,IF(OR(AND(CE31=1,N31&lt;&gt;"N"),AND(CE31=3,N31&lt;&gt;"B"),AND(CE31=2,LEFT(TRIM(N31),1)&lt;&gt;"I")),1,IF(OR(AND(CE31=0,N31="N"),AND(CE31=0,N31="B"),AND(CE31=0,LEFT(TRIM(N31),1)="I")),1,0))),"")</f>
        <v/>
      </c>
      <c r="CT31" s="62" t="str">
        <f t="shared" si="20"/>
        <v/>
      </c>
      <c r="CU31" s="62" t="str">
        <f>+IF(LEN($K31)&gt;10,IF(ISERROR(VLOOKUP(P31,'CODIGO PAGO'!$B$1:$B$20,1,0)),1,IF(OR(AND(CG31=1,P31&lt;&gt;"N"),AND(CG31=3,P31&lt;&gt;"B"),AND(CG31=2,LEFT(TRIM(P31),1)&lt;&gt;"I")),1,IF(OR(AND(CG31=0,P31="N"),AND(CG31=0,P31="B"),AND(CG31=0,LEFT(TRIM(P31),1)="I")),1,0))),"")</f>
        <v/>
      </c>
      <c r="CV31" s="62" t="str">
        <f t="shared" si="21"/>
        <v/>
      </c>
      <c r="CW31" s="62" t="str">
        <f>+IF(LEN($K31)&gt;10,IF(ISERROR(VLOOKUP(R31,'CODIGO PAGO'!$B$1:$B$20,1,0)),1,IF(OR(AND(CI31=1,R31&lt;&gt;"N"),AND(CI31=3,R31&lt;&gt;"B"),AND(CI31=2,LEFT(TRIM(R31),1)&lt;&gt;"I")),1,IF(OR(AND(CI31=0,R31="N"),AND(CI31=0,R31="B"),AND(CI31=0,LEFT(TRIM(R31),1)="I")),1,0))),"")</f>
        <v/>
      </c>
      <c r="CX31" s="62" t="str">
        <f t="shared" si="22"/>
        <v/>
      </c>
      <c r="CY31" s="62" t="str">
        <f>+IF(LEN($K31)&gt;10,IF(ISERROR(VLOOKUP(T31,'CODIGO PAGO'!$B$1:$B$20,1,0)),1,IF(OR(AND(CK31=1,T31&lt;&gt;"N"),AND(CK31=3,T31&lt;&gt;"B"),AND(CK31=2,LEFT(TRIM(T31),1)&lt;&gt;"I")),1,IF(OR(AND(CK31=0,T31="N"),AND(CK31=0,T31="B"),AND(CK31=0,LEFT(TRIM(T31),1)="I")),1,0))),"")</f>
        <v/>
      </c>
      <c r="CZ31" s="62" t="str">
        <f t="shared" si="23"/>
        <v/>
      </c>
      <c r="DA31" s="62" t="str">
        <f>+IF(LEN($K31)&gt;10,IF(ISERROR(VLOOKUP(V31,'CODIGO PAGO'!$B$1:$B$20,1,0)),1,IF(OR(AND(CM31=1,V31&lt;&gt;"N"),AND(CM31=3,V31&lt;&gt;"B"),AND(CM31=2,LEFT(TRIM(V31),1)&lt;&gt;"I")),1,IF(OR(AND(CM31=0,V31="N"),AND(CM31=0,V31="B"),AND(CM31=0,LEFT(TRIM(V31),1)="I")),1,0))),"")</f>
        <v/>
      </c>
      <c r="DB31" s="62" t="str">
        <f t="shared" si="24"/>
        <v/>
      </c>
      <c r="DC31" s="62" t="str">
        <f>+IF(LEN($K31)&gt;10,IF(ISERROR(VLOOKUP(X31,'CODIGO PAGO'!$B$1:$B$20,1,0)),1,IF(OR(AND(CO31=1,X31&lt;&gt;"N"),AND(CO31=3,X31&lt;&gt;"B"),AND(CO31=2,LEFT(TRIM(X31),1)&lt;&gt;"I")),1,IF(OR(AND(CO31=0,X31="N"),AND(CO31=0,X31="B"),AND(CO31=0,LEFT(TRIM(X31),1)="I")),1,0))),"")</f>
        <v/>
      </c>
      <c r="DD31" s="62" t="str">
        <f t="shared" si="25"/>
        <v/>
      </c>
      <c r="DE31" s="62" t="str">
        <f t="shared" si="26"/>
        <v/>
      </c>
      <c r="DF31" s="63" t="str">
        <f t="shared" si="27"/>
        <v/>
      </c>
      <c r="DG31" s="170"/>
      <c r="DH31" s="63">
        <v>31</v>
      </c>
    </row>
    <row r="32" spans="1:114" s="64" customFormat="1">
      <c r="A32" s="16" t="str">
        <f t="shared" si="0"/>
        <v/>
      </c>
      <c r="B32" s="12"/>
      <c r="C32" s="60"/>
      <c r="D32" s="1" t="str">
        <f>+IF(LEN($K32)&gt;5,BD!A32,"")</f>
        <v/>
      </c>
      <c r="E32" s="1" t="str">
        <f>+IF(LEN($K32)&gt;5,BD!B32,"")</f>
        <v/>
      </c>
      <c r="F32" s="134"/>
      <c r="G32" s="133"/>
      <c r="H32" s="135"/>
      <c r="I32" s="3" t="str">
        <f>+IF(LEN($K32)&gt;5,BD!D32,"")</f>
        <v/>
      </c>
      <c r="J32" s="4" t="str">
        <f>+IF(LEN($K32)&gt;5,BD!E32,"")</f>
        <v/>
      </c>
      <c r="K32" s="5" t="str">
        <f>+IF(LEN(BD!G32)&gt;5,BD!G32,"")</f>
        <v/>
      </c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53" t="str">
        <f t="shared" si="1"/>
        <v/>
      </c>
      <c r="AB32" s="154" t="str">
        <f>+IF(LEN($K32)&gt;5,SUM(L32,N32,P32,R32,T32,V32,X32)+COUNTIF(L32:X32,"PCG")+'CODIGO PAGO'!$C$23*COUNTIF(L32:X32,"PDF")+'CODIGO PAGO'!$C$24*COUNTIF('PRE MAAS'!L32:X32,"PNH")+'CODIGO PAGO'!$C$25*COUNTIF('PRE MAAS'!L32:X32,"PS")+COUNTIF(L32:X32,"VAC"),"")</f>
        <v/>
      </c>
      <c r="AC32" s="154" t="str">
        <f t="shared" si="2"/>
        <v/>
      </c>
      <c r="AD32" s="155" t="str">
        <f t="shared" si="3"/>
        <v/>
      </c>
      <c r="AE32" s="155" t="str">
        <f t="shared" si="4"/>
        <v/>
      </c>
      <c r="AF32" s="155" t="str">
        <f>+IF(LEN($K32)&gt;5,IF(AND(VLOOKUP($I32,BD!$D$1:$F$501,3,0)&gt;=L$1,VLOOKUP($I32,BD!$D$1:$F$501,3,0)&lt;=X$1),1,0),"")</f>
        <v/>
      </c>
      <c r="AG32" s="155" t="str">
        <f t="shared" si="5"/>
        <v/>
      </c>
      <c r="AH32" s="156" t="str">
        <f t="shared" si="6"/>
        <v/>
      </c>
      <c r="AI32" s="156" t="str">
        <f t="shared" si="7"/>
        <v/>
      </c>
      <c r="AJ32" s="156" t="str">
        <f t="shared" si="8"/>
        <v/>
      </c>
      <c r="AK32" s="6" t="str">
        <f>+IF(LEN($K32)&gt;5,BD!H32,"")</f>
        <v/>
      </c>
      <c r="AL32" s="17" t="str">
        <f t="shared" si="9"/>
        <v/>
      </c>
      <c r="AM32" s="13"/>
      <c r="AN32" s="18" t="str">
        <f t="shared" si="10"/>
        <v/>
      </c>
      <c r="AO32" s="19" t="str">
        <f t="shared" si="11"/>
        <v/>
      </c>
      <c r="AP32" s="19" t="str">
        <f t="shared" si="12"/>
        <v/>
      </c>
      <c r="AQ32" s="20" t="str">
        <f t="shared" si="13"/>
        <v/>
      </c>
      <c r="AR32" s="7" t="str">
        <f t="shared" ca="1" si="14"/>
        <v/>
      </c>
      <c r="AS32" s="157"/>
      <c r="AT32" s="19" t="str">
        <f>+IF(LEN($K32)&gt;5,TRUNC(AS32*AK32*'CODIGO PAGO'!$C$27,2),"")</f>
        <v/>
      </c>
      <c r="AU32" s="15"/>
      <c r="AV32" s="15"/>
      <c r="AW32" s="15"/>
      <c r="AX32" s="14"/>
      <c r="AY32" s="15"/>
      <c r="AZ32" s="20" t="str">
        <f>+IF(LEN(K32)&gt;5,SUMIF(AJUSTES!$A$1:$A$50,K32,AJUSTES!$J$1:$J$50),"")</f>
        <v/>
      </c>
      <c r="BA32" s="20"/>
      <c r="BB32" s="14"/>
      <c r="BC32" s="14"/>
      <c r="BD32" s="164"/>
      <c r="BE32" s="15"/>
      <c r="BF32" s="15"/>
      <c r="BG32" s="152" t="str">
        <f t="shared" si="15"/>
        <v/>
      </c>
      <c r="BH32" s="20" t="str">
        <f t="shared" si="16"/>
        <v/>
      </c>
      <c r="BI32" s="20" t="str">
        <f>IF(LEN($K32)&gt;5,IF('CODIGO PAGO'!$C$26=9,0.5*AK32,'CODIGO PAGO'!$C$26*COUNTIF(L32:X32,"PT")*(AK32*7)/(7-(COUNTIF(L32:X32,"D")+COUNTIF(L32:X32,"DL")))),"")</f>
        <v/>
      </c>
      <c r="BJ32" s="15"/>
      <c r="BK32" s="20" t="str">
        <f>+IF(LEN(K32)&gt;5,SUMIF(AJUSTES!$A$1:$A$50,K32,AJUSTES!$K$1:$K$50),"")</f>
        <v/>
      </c>
      <c r="BL32" s="15"/>
      <c r="BM32" s="15"/>
      <c r="BN32" s="4" t="str">
        <f>+CONCATENATE(IF(COUNTIFS(INCAPACIDADES!$A$1:$A$100,"ACTIVA",INCAPACIDADES!$C$1:$C$100,'PRE MAAS'!K32)&gt;0,VLOOKUP(K32,INCAPACIDADES!$C$1:$Y$100,23,0),""),IF(LEN($K32)&gt;5,IF(BD!F32="N/A","",CONCATENATE("B (",DAY(BD!F32),"-",MONTH(BD!F32),"-",YEAR(BD!F32),")")),""))</f>
        <v/>
      </c>
      <c r="BO32" s="150"/>
      <c r="BP32" s="15"/>
      <c r="BQ32" s="15"/>
      <c r="BR32" s="15"/>
      <c r="BS32" s="15"/>
      <c r="BT32" s="15"/>
      <c r="BU32" s="9" t="str">
        <f>+IF(LEN($K32)&gt;10,IF(LEN(BD!I32)=11,BD!I32,CONCATENATE("0",BD!I32)),"")</f>
        <v/>
      </c>
      <c r="BV32" s="161" t="str">
        <f>+IF(LEN($K32)&gt;10,BD!J32,"")</f>
        <v/>
      </c>
      <c r="BW32" s="162" t="str">
        <f t="shared" si="17"/>
        <v/>
      </c>
      <c r="BX32" s="162" t="str">
        <f>+IF(LEN($K32)&gt;10,UPPER(BD!K32),"")</f>
        <v/>
      </c>
      <c r="BY32" s="161" t="str">
        <f>+IF(LEN($K40)&gt;5,BD!L32,"")</f>
        <v/>
      </c>
      <c r="BZ32" s="161" t="str">
        <f>+IF(LEN($K32)&gt;10,BD!M32,"")</f>
        <v/>
      </c>
      <c r="CA32" s="162" t="str">
        <f>+IF(LEN($K32)&gt;10,BD!N32,"")</f>
        <v/>
      </c>
      <c r="CB32" s="163" t="str">
        <f t="shared" si="18"/>
        <v/>
      </c>
      <c r="CC32" s="62" t="str">
        <f>+IF(AND(LEN($K32)&gt;10),IF(AND($J32&gt;L$1,$J32&lt;=$Y$1),1,IF((COUNTIFS(INCAPACIDADES!$C$1:$C$51,$K32,INCAPACIDADES!K$1:K$51,L$1))&gt;0,2,IF(VLOOKUP($I32,BD!D:F,3,0)&gt;L$1,0,3))),"")</f>
        <v/>
      </c>
      <c r="CD32" s="62" t="str">
        <f>+IF(AND(LEN($K32)&gt;10),IF(AND($J32&gt;M$1,$J32&lt;=$Y$1),1,IF((COUNTIFS(INCAPACIDADES!$C$1:$C$51,$K32,INCAPACIDADES!L$1:L$51,M$1))&gt;0,2,IF(VLOOKUP($I32,BD!$D:$F,3,0)&gt;M$1,0,3))),"")</f>
        <v/>
      </c>
      <c r="CE32" s="62" t="str">
        <f>+IF(AND(LEN($K32)&gt;10),IF(AND($J32&gt;N$1,$J32&lt;=$Y$1),1,IF((COUNTIFS(INCAPACIDADES!$C$1:$C$51,$K32,INCAPACIDADES!M$1:M$51,N$1))&gt;0,2,IF(VLOOKUP($I32,BD!$D:$F,3,0)&gt;N$1,0,3))),"")</f>
        <v/>
      </c>
      <c r="CF32" s="62" t="str">
        <f>+IF(AND(LEN($K32)&gt;10),IF(AND($J32&gt;O$1,$J32&lt;=$Y$1),1,IF((COUNTIFS(INCAPACIDADES!$C$1:$C$51,$K32,INCAPACIDADES!N$1:N$51,O$1))&gt;0,2,IF(VLOOKUP($I32,BD!$D:$F,3,0)&gt;O$1,0,3))),"")</f>
        <v/>
      </c>
      <c r="CG32" s="62" t="str">
        <f>+IF(AND(LEN($K32)&gt;10),IF(AND($J32&gt;P$1,$J32&lt;=$Y$1),1,IF((COUNTIFS(INCAPACIDADES!$C$1:$C$51,$K32,INCAPACIDADES!O$1:O$51,P$1))&gt;0,2,IF(VLOOKUP($I32,BD!$D:$F,3,0)&gt;P$1,0,3))),"")</f>
        <v/>
      </c>
      <c r="CH32" s="62" t="str">
        <f>+IF(AND(LEN($K32)&gt;10),IF(AND($J32&gt;Q$1,$J32&lt;=$Y$1),1,IF((COUNTIFS(INCAPACIDADES!$C$1:$C$51,$K32,INCAPACIDADES!P$1:P$51,Q$1))&gt;0,2,IF(VLOOKUP($I32,BD!$D:$F,3,0)&gt;Q$1,0,3))),"")</f>
        <v/>
      </c>
      <c r="CI32" s="62" t="str">
        <f>+IF(AND(LEN($K32)&gt;10),IF(AND($J32&gt;R$1,$J32&lt;=$Y$1),1,IF((COUNTIFS(INCAPACIDADES!$C$1:$C$51,$K32,INCAPACIDADES!Q$1:Q$51,R$1))&gt;0,2,IF(VLOOKUP($I32,BD!$D:$F,3,0)&gt;R$1,0,3))),"")</f>
        <v/>
      </c>
      <c r="CJ32" s="62" t="str">
        <f>+IF(AND(LEN($K32)&gt;10),IF(AND($J32&gt;S$1,$J32&lt;=$Y$1),1,IF((COUNTIFS(INCAPACIDADES!$C$1:$C$51,$K32,INCAPACIDADES!R$1:R$51,S$1))&gt;0,2,IF(VLOOKUP($I32,BD!$D:$F,3,0)&gt;S$1,0,3))),"")</f>
        <v/>
      </c>
      <c r="CK32" s="62" t="str">
        <f>+IF(AND(LEN($K32)&gt;10),IF(AND($J32&gt;T$1,$J32&lt;=$Y$1),1,IF((COUNTIFS(INCAPACIDADES!$C$1:$C$51,$K32,INCAPACIDADES!S$1:S$51,T$1))&gt;0,2,IF(VLOOKUP($I32,BD!$D:$F,3,0)&gt;T$1,0,3))),"")</f>
        <v/>
      </c>
      <c r="CL32" s="62" t="str">
        <f>+IF(AND(LEN($K32)&gt;10),IF(AND($J32&gt;U$1,$J32&lt;=$Y$1),1,IF((COUNTIFS(INCAPACIDADES!$C$1:$C$51,$K32,INCAPACIDADES!T$1:T$51,U$1))&gt;0,2,IF(VLOOKUP($I32,BD!$D:$F,3,0)&gt;U$1,0,3))),"")</f>
        <v/>
      </c>
      <c r="CM32" s="62" t="str">
        <f>+IF(AND(LEN($K32)&gt;10),IF(AND($J32&gt;V$1,$J32&lt;=$Y$1),1,IF((COUNTIFS(INCAPACIDADES!$C$1:$C$51,$K32,INCAPACIDADES!U$1:U$51,V$1))&gt;0,2,IF(VLOOKUP($I32,BD!$D:$F,3,0)&gt;V$1,0,3))),"")</f>
        <v/>
      </c>
      <c r="CN32" s="62" t="str">
        <f>+IF(AND(LEN($K32)&gt;10),IF(AND($J32&gt;W$1,$J32&lt;=$Y$1),1,IF((COUNTIFS(INCAPACIDADES!$C$1:$C$51,$K32,INCAPACIDADES!V$1:V$51,W$1))&gt;0,2,IF(VLOOKUP($I32,BD!$D:$F,3,0)&gt;W$1,0,3))),"")</f>
        <v/>
      </c>
      <c r="CO32" s="62" t="str">
        <f>+IF(AND(LEN($K32)&gt;10),IF(AND($J32&gt;X$1,$J32&lt;=$Y$1),1,IF((COUNTIFS(INCAPACIDADES!$C$1:$C$51,$K32,INCAPACIDADES!W$1:W$51,X$1))&gt;0,2,IF(VLOOKUP($I32,BD!$D:$F,3,0)&gt;X$1,0,3))),"")</f>
        <v/>
      </c>
      <c r="CP32" s="62" t="str">
        <f>+IF(AND(LEN($K32)&gt;10),IF(AND($J32&gt;Y$1,$J32&lt;=$Y$1),1,IF((COUNTIFS(INCAPACIDADES!$C$1:$C$51,$K32,INCAPACIDADES!X$1:X$51,Y$1))&gt;0,2,IF(VLOOKUP($I32,BD!$D:$F,3,0)&gt;Y$1,0,3))),"")</f>
        <v/>
      </c>
      <c r="CQ32" s="62" t="str">
        <f>+IF(LEN($K32)&gt;10,IF(ISERROR(VLOOKUP(L32,'CODIGO PAGO'!$B$1:$B$20,1,0)),1,IF(OR(AND(CC32=1,L32&lt;&gt;"N"),AND(CC32=3,L32&lt;&gt;"B"),AND(CC32=2,LEFT(TRIM(L32),1)&lt;&gt;"I")),1,IF(OR(AND(CC32=0,L32="N"),AND(CC32=0,L32="B"),AND(CC32=0,LEFT(TRIM(L32),1)="I")),1,0))),"")</f>
        <v/>
      </c>
      <c r="CR32" s="62" t="str">
        <f t="shared" si="19"/>
        <v/>
      </c>
      <c r="CS32" s="62" t="str">
        <f>+IF(LEN($K32)&gt;10,IF(ISERROR(VLOOKUP(N32,'CODIGO PAGO'!$B$1:$B$20,1,0)),1,IF(OR(AND(CE32=1,N32&lt;&gt;"N"),AND(CE32=3,N32&lt;&gt;"B"),AND(CE32=2,LEFT(TRIM(N32),1)&lt;&gt;"I")),1,IF(OR(AND(CE32=0,N32="N"),AND(CE32=0,N32="B"),AND(CE32=0,LEFT(TRIM(N32),1)="I")),1,0))),"")</f>
        <v/>
      </c>
      <c r="CT32" s="62" t="str">
        <f t="shared" si="20"/>
        <v/>
      </c>
      <c r="CU32" s="62" t="str">
        <f>+IF(LEN($K32)&gt;10,IF(ISERROR(VLOOKUP(P32,'CODIGO PAGO'!$B$1:$B$20,1,0)),1,IF(OR(AND(CG32=1,P32&lt;&gt;"N"),AND(CG32=3,P32&lt;&gt;"B"),AND(CG32=2,LEFT(TRIM(P32),1)&lt;&gt;"I")),1,IF(OR(AND(CG32=0,P32="N"),AND(CG32=0,P32="B"),AND(CG32=0,LEFT(TRIM(P32),1)="I")),1,0))),"")</f>
        <v/>
      </c>
      <c r="CV32" s="62" t="str">
        <f t="shared" si="21"/>
        <v/>
      </c>
      <c r="CW32" s="62" t="str">
        <f>+IF(LEN($K32)&gt;10,IF(ISERROR(VLOOKUP(R32,'CODIGO PAGO'!$B$1:$B$20,1,0)),1,IF(OR(AND(CI32=1,R32&lt;&gt;"N"),AND(CI32=3,R32&lt;&gt;"B"),AND(CI32=2,LEFT(TRIM(R32),1)&lt;&gt;"I")),1,IF(OR(AND(CI32=0,R32="N"),AND(CI32=0,R32="B"),AND(CI32=0,LEFT(TRIM(R32),1)="I")),1,0))),"")</f>
        <v/>
      </c>
      <c r="CX32" s="62" t="str">
        <f t="shared" si="22"/>
        <v/>
      </c>
      <c r="CY32" s="62" t="str">
        <f>+IF(LEN($K32)&gt;10,IF(ISERROR(VLOOKUP(T32,'CODIGO PAGO'!$B$1:$B$20,1,0)),1,IF(OR(AND(CK32=1,T32&lt;&gt;"N"),AND(CK32=3,T32&lt;&gt;"B"),AND(CK32=2,LEFT(TRIM(T32),1)&lt;&gt;"I")),1,IF(OR(AND(CK32=0,T32="N"),AND(CK32=0,T32="B"),AND(CK32=0,LEFT(TRIM(T32),1)="I")),1,0))),"")</f>
        <v/>
      </c>
      <c r="CZ32" s="62" t="str">
        <f t="shared" si="23"/>
        <v/>
      </c>
      <c r="DA32" s="62" t="str">
        <f>+IF(LEN($K32)&gt;10,IF(ISERROR(VLOOKUP(V32,'CODIGO PAGO'!$B$1:$B$20,1,0)),1,IF(OR(AND(CM32=1,V32&lt;&gt;"N"),AND(CM32=3,V32&lt;&gt;"B"),AND(CM32=2,LEFT(TRIM(V32),1)&lt;&gt;"I")),1,IF(OR(AND(CM32=0,V32="N"),AND(CM32=0,V32="B"),AND(CM32=0,LEFT(TRIM(V32),1)="I")),1,0))),"")</f>
        <v/>
      </c>
      <c r="DB32" s="62" t="str">
        <f t="shared" si="24"/>
        <v/>
      </c>
      <c r="DC32" s="62" t="str">
        <f>+IF(LEN($K32)&gt;10,IF(ISERROR(VLOOKUP(X32,'CODIGO PAGO'!$B$1:$B$20,1,0)),1,IF(OR(AND(CO32=1,X32&lt;&gt;"N"),AND(CO32=3,X32&lt;&gt;"B"),AND(CO32=2,LEFT(TRIM(X32),1)&lt;&gt;"I")),1,IF(OR(AND(CO32=0,X32="N"),AND(CO32=0,X32="B"),AND(CO32=0,LEFT(TRIM(X32),1)="I")),1,0))),"")</f>
        <v/>
      </c>
      <c r="DD32" s="62" t="str">
        <f t="shared" si="25"/>
        <v/>
      </c>
      <c r="DE32" s="62" t="str">
        <f t="shared" si="26"/>
        <v/>
      </c>
      <c r="DF32" s="63" t="str">
        <f t="shared" si="27"/>
        <v/>
      </c>
      <c r="DG32" s="170"/>
      <c r="DH32" s="63">
        <v>32</v>
      </c>
    </row>
    <row r="33" spans="1:112" s="64" customFormat="1">
      <c r="A33" s="16" t="str">
        <f t="shared" si="0"/>
        <v/>
      </c>
      <c r="B33" s="12"/>
      <c r="C33" s="60"/>
      <c r="D33" s="1" t="str">
        <f>+IF(LEN($K33)&gt;5,BD!A33,"")</f>
        <v/>
      </c>
      <c r="E33" s="1" t="str">
        <f>+IF(LEN($K33)&gt;5,BD!B33,"")</f>
        <v/>
      </c>
      <c r="F33" s="134"/>
      <c r="G33" s="133"/>
      <c r="H33" s="135"/>
      <c r="I33" s="3" t="str">
        <f>+IF(LEN($K33)&gt;5,BD!D33,"")</f>
        <v/>
      </c>
      <c r="J33" s="4" t="str">
        <f>+IF(LEN($K33)&gt;5,BD!E33,"")</f>
        <v/>
      </c>
      <c r="K33" s="5" t="str">
        <f>+IF(LEN(BD!G33)&gt;5,BD!G33,"")</f>
        <v/>
      </c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53" t="str">
        <f t="shared" si="1"/>
        <v/>
      </c>
      <c r="AB33" s="154" t="str">
        <f>+IF(LEN($K33)&gt;5,SUM(L33,N33,P33,R33,T33,V33,X33)+COUNTIF(L33:X33,"PCG")+'CODIGO PAGO'!$C$23*COUNTIF(L33:X33,"PDF")+'CODIGO PAGO'!$C$24*COUNTIF('PRE MAAS'!L33:X33,"PNH")+'CODIGO PAGO'!$C$25*COUNTIF('PRE MAAS'!L33:X33,"PS")+COUNTIF(L33:X33,"VAC"),"")</f>
        <v/>
      </c>
      <c r="AC33" s="154" t="str">
        <f t="shared" si="2"/>
        <v/>
      </c>
      <c r="AD33" s="155" t="str">
        <f t="shared" si="3"/>
        <v/>
      </c>
      <c r="AE33" s="155" t="str">
        <f t="shared" si="4"/>
        <v/>
      </c>
      <c r="AF33" s="155" t="str">
        <f>+IF(LEN($K33)&gt;5,IF(AND(VLOOKUP($I33,BD!$D$1:$F$501,3,0)&gt;=L$1,VLOOKUP($I33,BD!$D$1:$F$501,3,0)&lt;=X$1),1,0),"")</f>
        <v/>
      </c>
      <c r="AG33" s="155" t="str">
        <f t="shared" si="5"/>
        <v/>
      </c>
      <c r="AH33" s="156" t="str">
        <f t="shared" si="6"/>
        <v/>
      </c>
      <c r="AI33" s="156" t="str">
        <f t="shared" si="7"/>
        <v/>
      </c>
      <c r="AJ33" s="156" t="str">
        <f t="shared" si="8"/>
        <v/>
      </c>
      <c r="AK33" s="6" t="str">
        <f>+IF(LEN($K33)&gt;5,BD!H33,"")</f>
        <v/>
      </c>
      <c r="AL33" s="17" t="str">
        <f t="shared" si="9"/>
        <v/>
      </c>
      <c r="AM33" s="13"/>
      <c r="AN33" s="18" t="str">
        <f t="shared" si="10"/>
        <v/>
      </c>
      <c r="AO33" s="19" t="str">
        <f t="shared" si="11"/>
        <v/>
      </c>
      <c r="AP33" s="19" t="str">
        <f t="shared" si="12"/>
        <v/>
      </c>
      <c r="AQ33" s="20" t="str">
        <f t="shared" si="13"/>
        <v/>
      </c>
      <c r="AR33" s="7" t="str">
        <f t="shared" ca="1" si="14"/>
        <v/>
      </c>
      <c r="AS33" s="157"/>
      <c r="AT33" s="19" t="str">
        <f>+IF(LEN($K33)&gt;5,TRUNC(AS33*AK33*'CODIGO PAGO'!$C$27,2),"")</f>
        <v/>
      </c>
      <c r="AU33" s="15"/>
      <c r="AV33" s="15"/>
      <c r="AW33" s="15"/>
      <c r="AX33" s="14"/>
      <c r="AY33" s="15"/>
      <c r="AZ33" s="20" t="str">
        <f>+IF(LEN(K33)&gt;5,SUMIF(AJUSTES!$A$1:$A$50,K33,AJUSTES!$J$1:$J$50),"")</f>
        <v/>
      </c>
      <c r="BA33" s="20"/>
      <c r="BB33" s="14"/>
      <c r="BC33" s="14"/>
      <c r="BD33" s="164"/>
      <c r="BE33" s="15"/>
      <c r="BF33" s="15"/>
      <c r="BG33" s="152" t="str">
        <f t="shared" si="15"/>
        <v/>
      </c>
      <c r="BH33" s="20" t="str">
        <f t="shared" si="16"/>
        <v/>
      </c>
      <c r="BI33" s="20" t="str">
        <f>IF(LEN($K33)&gt;5,IF('CODIGO PAGO'!$C$26=9,0.5*AK33,'CODIGO PAGO'!$C$26*COUNTIF(L33:X33,"PT")*(AK33*7)/(7-(COUNTIF(L33:X33,"D")+COUNTIF(L33:X33,"DL")))),"")</f>
        <v/>
      </c>
      <c r="BJ33" s="15"/>
      <c r="BK33" s="20" t="str">
        <f>+IF(LEN(K33)&gt;5,SUMIF(AJUSTES!$A$1:$A$50,K33,AJUSTES!$K$1:$K$50),"")</f>
        <v/>
      </c>
      <c r="BL33" s="15"/>
      <c r="BM33" s="15"/>
      <c r="BN33" s="4" t="str">
        <f>+CONCATENATE(IF(COUNTIFS(INCAPACIDADES!$A$1:$A$100,"ACTIVA",INCAPACIDADES!$C$1:$C$100,'PRE MAAS'!K33)&gt;0,VLOOKUP(K33,INCAPACIDADES!$C$1:$Y$100,23,0),""),IF(LEN($K33)&gt;5,IF(BD!F33="N/A","",CONCATENATE("B (",DAY(BD!F33),"-",MONTH(BD!F33),"-",YEAR(BD!F33),")")),""))</f>
        <v/>
      </c>
      <c r="BO33" s="150"/>
      <c r="BP33" s="15"/>
      <c r="BQ33" s="15"/>
      <c r="BR33" s="15"/>
      <c r="BS33" s="15"/>
      <c r="BT33" s="15"/>
      <c r="BU33" s="9" t="str">
        <f>+IF(LEN($K33)&gt;10,IF(LEN(BD!I33)=11,BD!I33,CONCATENATE("0",BD!I33)),"")</f>
        <v/>
      </c>
      <c r="BV33" s="161" t="str">
        <f>+IF(LEN($K33)&gt;10,BD!J33,"")</f>
        <v/>
      </c>
      <c r="BW33" s="162" t="str">
        <f t="shared" si="17"/>
        <v/>
      </c>
      <c r="BX33" s="162" t="str">
        <f>+IF(LEN($K33)&gt;10,UPPER(BD!K33),"")</f>
        <v/>
      </c>
      <c r="BY33" s="161" t="str">
        <f>+IF(LEN($K41)&gt;5,BD!L33,"")</f>
        <v/>
      </c>
      <c r="BZ33" s="161" t="str">
        <f>+IF(LEN($K33)&gt;10,BD!M33,"")</f>
        <v/>
      </c>
      <c r="CA33" s="162" t="str">
        <f>+IF(LEN($K33)&gt;10,BD!N33,"")</f>
        <v/>
      </c>
      <c r="CB33" s="163" t="str">
        <f t="shared" si="18"/>
        <v/>
      </c>
      <c r="CC33" s="62" t="str">
        <f>+IF(AND(LEN($K33)&gt;10),IF(AND($J33&gt;L$1,$J33&lt;=$Y$1),1,IF((COUNTIFS(INCAPACIDADES!$C$1:$C$51,$K33,INCAPACIDADES!K$1:K$51,L$1))&gt;0,2,IF(VLOOKUP($I33,BD!D:F,3,0)&gt;L$1,0,3))),"")</f>
        <v/>
      </c>
      <c r="CD33" s="62" t="str">
        <f>+IF(AND(LEN($K33)&gt;10),IF(AND($J33&gt;M$1,$J33&lt;=$Y$1),1,IF((COUNTIFS(INCAPACIDADES!$C$1:$C$51,$K33,INCAPACIDADES!L$1:L$51,M$1))&gt;0,2,IF(VLOOKUP($I33,BD!$D:$F,3,0)&gt;M$1,0,3))),"")</f>
        <v/>
      </c>
      <c r="CE33" s="62" t="str">
        <f>+IF(AND(LEN($K33)&gt;10),IF(AND($J33&gt;N$1,$J33&lt;=$Y$1),1,IF((COUNTIFS(INCAPACIDADES!$C$1:$C$51,$K33,INCAPACIDADES!M$1:M$51,N$1))&gt;0,2,IF(VLOOKUP($I33,BD!$D:$F,3,0)&gt;N$1,0,3))),"")</f>
        <v/>
      </c>
      <c r="CF33" s="62" t="str">
        <f>+IF(AND(LEN($K33)&gt;10),IF(AND($J33&gt;O$1,$J33&lt;=$Y$1),1,IF((COUNTIFS(INCAPACIDADES!$C$1:$C$51,$K33,INCAPACIDADES!N$1:N$51,O$1))&gt;0,2,IF(VLOOKUP($I33,BD!$D:$F,3,0)&gt;O$1,0,3))),"")</f>
        <v/>
      </c>
      <c r="CG33" s="62" t="str">
        <f>+IF(AND(LEN($K33)&gt;10),IF(AND($J33&gt;P$1,$J33&lt;=$Y$1),1,IF((COUNTIFS(INCAPACIDADES!$C$1:$C$51,$K33,INCAPACIDADES!O$1:O$51,P$1))&gt;0,2,IF(VLOOKUP($I33,BD!$D:$F,3,0)&gt;P$1,0,3))),"")</f>
        <v/>
      </c>
      <c r="CH33" s="62" t="str">
        <f>+IF(AND(LEN($K33)&gt;10),IF(AND($J33&gt;Q$1,$J33&lt;=$Y$1),1,IF((COUNTIFS(INCAPACIDADES!$C$1:$C$51,$K33,INCAPACIDADES!P$1:P$51,Q$1))&gt;0,2,IF(VLOOKUP($I33,BD!$D:$F,3,0)&gt;Q$1,0,3))),"")</f>
        <v/>
      </c>
      <c r="CI33" s="62" t="str">
        <f>+IF(AND(LEN($K33)&gt;10),IF(AND($J33&gt;R$1,$J33&lt;=$Y$1),1,IF((COUNTIFS(INCAPACIDADES!$C$1:$C$51,$K33,INCAPACIDADES!Q$1:Q$51,R$1))&gt;0,2,IF(VLOOKUP($I33,BD!$D:$F,3,0)&gt;R$1,0,3))),"")</f>
        <v/>
      </c>
      <c r="CJ33" s="62" t="str">
        <f>+IF(AND(LEN($K33)&gt;10),IF(AND($J33&gt;S$1,$J33&lt;=$Y$1),1,IF((COUNTIFS(INCAPACIDADES!$C$1:$C$51,$K33,INCAPACIDADES!R$1:R$51,S$1))&gt;0,2,IF(VLOOKUP($I33,BD!$D:$F,3,0)&gt;S$1,0,3))),"")</f>
        <v/>
      </c>
      <c r="CK33" s="62" t="str">
        <f>+IF(AND(LEN($K33)&gt;10),IF(AND($J33&gt;T$1,$J33&lt;=$Y$1),1,IF((COUNTIFS(INCAPACIDADES!$C$1:$C$51,$K33,INCAPACIDADES!S$1:S$51,T$1))&gt;0,2,IF(VLOOKUP($I33,BD!$D:$F,3,0)&gt;T$1,0,3))),"")</f>
        <v/>
      </c>
      <c r="CL33" s="62" t="str">
        <f>+IF(AND(LEN($K33)&gt;10),IF(AND($J33&gt;U$1,$J33&lt;=$Y$1),1,IF((COUNTIFS(INCAPACIDADES!$C$1:$C$51,$K33,INCAPACIDADES!T$1:T$51,U$1))&gt;0,2,IF(VLOOKUP($I33,BD!$D:$F,3,0)&gt;U$1,0,3))),"")</f>
        <v/>
      </c>
      <c r="CM33" s="62" t="str">
        <f>+IF(AND(LEN($K33)&gt;10),IF(AND($J33&gt;V$1,$J33&lt;=$Y$1),1,IF((COUNTIFS(INCAPACIDADES!$C$1:$C$51,$K33,INCAPACIDADES!U$1:U$51,V$1))&gt;0,2,IF(VLOOKUP($I33,BD!$D:$F,3,0)&gt;V$1,0,3))),"")</f>
        <v/>
      </c>
      <c r="CN33" s="62" t="str">
        <f>+IF(AND(LEN($K33)&gt;10),IF(AND($J33&gt;W$1,$J33&lt;=$Y$1),1,IF((COUNTIFS(INCAPACIDADES!$C$1:$C$51,$K33,INCAPACIDADES!V$1:V$51,W$1))&gt;0,2,IF(VLOOKUP($I33,BD!$D:$F,3,0)&gt;W$1,0,3))),"")</f>
        <v/>
      </c>
      <c r="CO33" s="62" t="str">
        <f>+IF(AND(LEN($K33)&gt;10),IF(AND($J33&gt;X$1,$J33&lt;=$Y$1),1,IF((COUNTIFS(INCAPACIDADES!$C$1:$C$51,$K33,INCAPACIDADES!W$1:W$51,X$1))&gt;0,2,IF(VLOOKUP($I33,BD!$D:$F,3,0)&gt;X$1,0,3))),"")</f>
        <v/>
      </c>
      <c r="CP33" s="62" t="str">
        <f>+IF(AND(LEN($K33)&gt;10),IF(AND($J33&gt;Y$1,$J33&lt;=$Y$1),1,IF((COUNTIFS(INCAPACIDADES!$C$1:$C$51,$K33,INCAPACIDADES!X$1:X$51,Y$1))&gt;0,2,IF(VLOOKUP($I33,BD!$D:$F,3,0)&gt;Y$1,0,3))),"")</f>
        <v/>
      </c>
      <c r="CQ33" s="62" t="str">
        <f>+IF(LEN($K33)&gt;10,IF(ISERROR(VLOOKUP(L33,'CODIGO PAGO'!$B$1:$B$20,1,0)),1,IF(OR(AND(CC33=1,L33&lt;&gt;"N"),AND(CC33=3,L33&lt;&gt;"B"),AND(CC33=2,LEFT(TRIM(L33),1)&lt;&gt;"I")),1,IF(OR(AND(CC33=0,L33="N"),AND(CC33=0,L33="B"),AND(CC33=0,LEFT(TRIM(L33),1)="I")),1,0))),"")</f>
        <v/>
      </c>
      <c r="CR33" s="62" t="str">
        <f t="shared" si="19"/>
        <v/>
      </c>
      <c r="CS33" s="62" t="str">
        <f>+IF(LEN($K33)&gt;10,IF(ISERROR(VLOOKUP(N33,'CODIGO PAGO'!$B$1:$B$20,1,0)),1,IF(OR(AND(CE33=1,N33&lt;&gt;"N"),AND(CE33=3,N33&lt;&gt;"B"),AND(CE33=2,LEFT(TRIM(N33),1)&lt;&gt;"I")),1,IF(OR(AND(CE33=0,N33="N"),AND(CE33=0,N33="B"),AND(CE33=0,LEFT(TRIM(N33),1)="I")),1,0))),"")</f>
        <v/>
      </c>
      <c r="CT33" s="62" t="str">
        <f t="shared" si="20"/>
        <v/>
      </c>
      <c r="CU33" s="62" t="str">
        <f>+IF(LEN($K33)&gt;10,IF(ISERROR(VLOOKUP(P33,'CODIGO PAGO'!$B$1:$B$20,1,0)),1,IF(OR(AND(CG33=1,P33&lt;&gt;"N"),AND(CG33=3,P33&lt;&gt;"B"),AND(CG33=2,LEFT(TRIM(P33),1)&lt;&gt;"I")),1,IF(OR(AND(CG33=0,P33="N"),AND(CG33=0,P33="B"),AND(CG33=0,LEFT(TRIM(P33),1)="I")),1,0))),"")</f>
        <v/>
      </c>
      <c r="CV33" s="62" t="str">
        <f t="shared" si="21"/>
        <v/>
      </c>
      <c r="CW33" s="62" t="str">
        <f>+IF(LEN($K33)&gt;10,IF(ISERROR(VLOOKUP(R33,'CODIGO PAGO'!$B$1:$B$20,1,0)),1,IF(OR(AND(CI33=1,R33&lt;&gt;"N"),AND(CI33=3,R33&lt;&gt;"B"),AND(CI33=2,LEFT(TRIM(R33),1)&lt;&gt;"I")),1,IF(OR(AND(CI33=0,R33="N"),AND(CI33=0,R33="B"),AND(CI33=0,LEFT(TRIM(R33),1)="I")),1,0))),"")</f>
        <v/>
      </c>
      <c r="CX33" s="62" t="str">
        <f t="shared" si="22"/>
        <v/>
      </c>
      <c r="CY33" s="62" t="str">
        <f>+IF(LEN($K33)&gt;10,IF(ISERROR(VLOOKUP(T33,'CODIGO PAGO'!$B$1:$B$20,1,0)),1,IF(OR(AND(CK33=1,T33&lt;&gt;"N"),AND(CK33=3,T33&lt;&gt;"B"),AND(CK33=2,LEFT(TRIM(T33),1)&lt;&gt;"I")),1,IF(OR(AND(CK33=0,T33="N"),AND(CK33=0,T33="B"),AND(CK33=0,LEFT(TRIM(T33),1)="I")),1,0))),"")</f>
        <v/>
      </c>
      <c r="CZ33" s="62" t="str">
        <f t="shared" si="23"/>
        <v/>
      </c>
      <c r="DA33" s="62" t="str">
        <f>+IF(LEN($K33)&gt;10,IF(ISERROR(VLOOKUP(V33,'CODIGO PAGO'!$B$1:$B$20,1,0)),1,IF(OR(AND(CM33=1,V33&lt;&gt;"N"),AND(CM33=3,V33&lt;&gt;"B"),AND(CM33=2,LEFT(TRIM(V33),1)&lt;&gt;"I")),1,IF(OR(AND(CM33=0,V33="N"),AND(CM33=0,V33="B"),AND(CM33=0,LEFT(TRIM(V33),1)="I")),1,0))),"")</f>
        <v/>
      </c>
      <c r="DB33" s="62" t="str">
        <f t="shared" si="24"/>
        <v/>
      </c>
      <c r="DC33" s="62" t="str">
        <f>+IF(LEN($K33)&gt;10,IF(ISERROR(VLOOKUP(X33,'CODIGO PAGO'!$B$1:$B$20,1,0)),1,IF(OR(AND(CO33=1,X33&lt;&gt;"N"),AND(CO33=3,X33&lt;&gt;"B"),AND(CO33=2,LEFT(TRIM(X33),1)&lt;&gt;"I")),1,IF(OR(AND(CO33=0,X33="N"),AND(CO33=0,X33="B"),AND(CO33=0,LEFT(TRIM(X33),1)="I")),1,0))),"")</f>
        <v/>
      </c>
      <c r="DD33" s="62" t="str">
        <f t="shared" si="25"/>
        <v/>
      </c>
      <c r="DE33" s="62" t="str">
        <f t="shared" si="26"/>
        <v/>
      </c>
      <c r="DF33" s="63" t="str">
        <f t="shared" si="27"/>
        <v/>
      </c>
      <c r="DG33" s="170"/>
      <c r="DH33" s="63">
        <v>33</v>
      </c>
    </row>
    <row r="34" spans="1:112" s="64" customFormat="1">
      <c r="A34" s="16" t="str">
        <f t="shared" si="0"/>
        <v/>
      </c>
      <c r="B34" s="12"/>
      <c r="C34" s="60"/>
      <c r="D34" s="1" t="str">
        <f>+IF(LEN($K34)&gt;5,BD!A34,"")</f>
        <v/>
      </c>
      <c r="E34" s="1" t="str">
        <f>+IF(LEN($K34)&gt;5,BD!B34,"")</f>
        <v/>
      </c>
      <c r="F34" s="134"/>
      <c r="G34" s="133"/>
      <c r="H34" s="135"/>
      <c r="I34" s="3" t="str">
        <f>+IF(LEN($K34)&gt;5,BD!D34,"")</f>
        <v/>
      </c>
      <c r="J34" s="4" t="str">
        <f>+IF(LEN($K34)&gt;5,BD!E34,"")</f>
        <v/>
      </c>
      <c r="K34" s="5" t="str">
        <f>+IF(LEN(BD!G34)&gt;5,BD!G34,"")</f>
        <v/>
      </c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53" t="str">
        <f t="shared" si="1"/>
        <v/>
      </c>
      <c r="AB34" s="154" t="str">
        <f>+IF(LEN($K34)&gt;5,SUM(L34,N34,P34,R34,T34,V34,X34)+COUNTIF(L34:X34,"PCG")+'CODIGO PAGO'!$C$23*COUNTIF(L34:X34,"PDF")+'CODIGO PAGO'!$C$24*COUNTIF('PRE MAAS'!L34:X34,"PNH")+'CODIGO PAGO'!$C$25*COUNTIF('PRE MAAS'!L34:X34,"PS")+COUNTIF(L34:X34,"VAC"),"")</f>
        <v/>
      </c>
      <c r="AC34" s="154" t="str">
        <f t="shared" si="2"/>
        <v/>
      </c>
      <c r="AD34" s="155" t="str">
        <f t="shared" si="3"/>
        <v/>
      </c>
      <c r="AE34" s="155" t="str">
        <f t="shared" si="4"/>
        <v/>
      </c>
      <c r="AF34" s="155" t="str">
        <f>+IF(LEN($K34)&gt;5,IF(AND(VLOOKUP($I34,BD!$D$1:$F$501,3,0)&gt;=L$1,VLOOKUP($I34,BD!$D$1:$F$501,3,0)&lt;=X$1),1,0),"")</f>
        <v/>
      </c>
      <c r="AG34" s="155" t="str">
        <f t="shared" si="5"/>
        <v/>
      </c>
      <c r="AH34" s="156" t="str">
        <f t="shared" si="6"/>
        <v/>
      </c>
      <c r="AI34" s="156" t="str">
        <f t="shared" si="7"/>
        <v/>
      </c>
      <c r="AJ34" s="156" t="str">
        <f t="shared" si="8"/>
        <v/>
      </c>
      <c r="AK34" s="6" t="str">
        <f>+IF(LEN($K34)&gt;5,BD!H34,"")</f>
        <v/>
      </c>
      <c r="AL34" s="17" t="str">
        <f t="shared" si="9"/>
        <v/>
      </c>
      <c r="AM34" s="13"/>
      <c r="AN34" s="18" t="str">
        <f t="shared" si="10"/>
        <v/>
      </c>
      <c r="AO34" s="19" t="str">
        <f t="shared" si="11"/>
        <v/>
      </c>
      <c r="AP34" s="19" t="str">
        <f t="shared" si="12"/>
        <v/>
      </c>
      <c r="AQ34" s="20" t="str">
        <f t="shared" si="13"/>
        <v/>
      </c>
      <c r="AR34" s="7" t="str">
        <f t="shared" ca="1" si="14"/>
        <v/>
      </c>
      <c r="AS34" s="157"/>
      <c r="AT34" s="19" t="str">
        <f>+IF(LEN($K34)&gt;5,TRUNC(AS34*AK34*'CODIGO PAGO'!$C$27,2),"")</f>
        <v/>
      </c>
      <c r="AU34" s="15"/>
      <c r="AV34" s="15"/>
      <c r="AW34" s="15"/>
      <c r="AX34" s="14"/>
      <c r="AY34" s="15"/>
      <c r="AZ34" s="20" t="str">
        <f>+IF(LEN(K34)&gt;5,SUMIF(AJUSTES!$A$1:$A$50,K34,AJUSTES!$J$1:$J$50),"")</f>
        <v/>
      </c>
      <c r="BA34" s="20"/>
      <c r="BB34" s="14"/>
      <c r="BC34" s="14"/>
      <c r="BD34" s="164"/>
      <c r="BE34" s="15"/>
      <c r="BF34" s="15"/>
      <c r="BG34" s="152" t="str">
        <f t="shared" si="15"/>
        <v/>
      </c>
      <c r="BH34" s="20" t="str">
        <f t="shared" si="16"/>
        <v/>
      </c>
      <c r="BI34" s="20" t="str">
        <f>IF(LEN($K34)&gt;5,IF('CODIGO PAGO'!$C$26=9,0.5*AK34,'CODIGO PAGO'!$C$26*COUNTIF(L34:X34,"PT")*(AK34*7)/(7-(COUNTIF(L34:X34,"D")+COUNTIF(L34:X34,"DL")))),"")</f>
        <v/>
      </c>
      <c r="BJ34" s="15"/>
      <c r="BK34" s="20" t="str">
        <f>+IF(LEN(K34)&gt;5,SUMIF(AJUSTES!$A$1:$A$50,K34,AJUSTES!$K$1:$K$50),"")</f>
        <v/>
      </c>
      <c r="BL34" s="15"/>
      <c r="BM34" s="15"/>
      <c r="BN34" s="4" t="str">
        <f>+CONCATENATE(IF(COUNTIFS(INCAPACIDADES!$A$1:$A$100,"ACTIVA",INCAPACIDADES!$C$1:$C$100,'PRE MAAS'!K34)&gt;0,VLOOKUP(K34,INCAPACIDADES!$C$1:$Y$100,23,0),""),IF(LEN($K34)&gt;5,IF(BD!F34="N/A","",CONCATENATE("B (",DAY(BD!F34),"-",MONTH(BD!F34),"-",YEAR(BD!F34),")")),""))</f>
        <v/>
      </c>
      <c r="BO34" s="150"/>
      <c r="BP34" s="15"/>
      <c r="BQ34" s="15"/>
      <c r="BR34" s="15"/>
      <c r="BS34" s="15"/>
      <c r="BT34" s="15"/>
      <c r="BU34" s="9" t="str">
        <f>+IF(LEN($K34)&gt;10,IF(LEN(BD!I34)=11,BD!I34,CONCATENATE("0",BD!I34)),"")</f>
        <v/>
      </c>
      <c r="BV34" s="161" t="str">
        <f>+IF(LEN($K34)&gt;10,BD!J34,"")</f>
        <v/>
      </c>
      <c r="BW34" s="162" t="str">
        <f t="shared" si="17"/>
        <v/>
      </c>
      <c r="BX34" s="162" t="str">
        <f>+IF(LEN($K34)&gt;10,UPPER(BD!K34),"")</f>
        <v/>
      </c>
      <c r="BY34" s="161" t="str">
        <f>+IF(LEN($K42)&gt;5,BD!L34,"")</f>
        <v/>
      </c>
      <c r="BZ34" s="161" t="str">
        <f>+IF(LEN($K34)&gt;10,BD!M34,"")</f>
        <v/>
      </c>
      <c r="CA34" s="162" t="str">
        <f>+IF(LEN($K34)&gt;10,BD!N34,"")</f>
        <v/>
      </c>
      <c r="CB34" s="163" t="str">
        <f t="shared" si="18"/>
        <v/>
      </c>
      <c r="CC34" s="62" t="str">
        <f>+IF(AND(LEN($K34)&gt;10),IF(AND($J34&gt;L$1,$J34&lt;=$Y$1),1,IF((COUNTIFS(INCAPACIDADES!$C$1:$C$51,$K34,INCAPACIDADES!K$1:K$51,L$1))&gt;0,2,IF(VLOOKUP($I34,BD!D:F,3,0)&gt;L$1,0,3))),"")</f>
        <v/>
      </c>
      <c r="CD34" s="62" t="str">
        <f>+IF(AND(LEN($K34)&gt;10),IF(AND($J34&gt;M$1,$J34&lt;=$Y$1),1,IF((COUNTIFS(INCAPACIDADES!$C$1:$C$51,$K34,INCAPACIDADES!L$1:L$51,M$1))&gt;0,2,IF(VLOOKUP($I34,BD!$D:$F,3,0)&gt;M$1,0,3))),"")</f>
        <v/>
      </c>
      <c r="CE34" s="62" t="str">
        <f>+IF(AND(LEN($K34)&gt;10),IF(AND($J34&gt;N$1,$J34&lt;=$Y$1),1,IF((COUNTIFS(INCAPACIDADES!$C$1:$C$51,$K34,INCAPACIDADES!M$1:M$51,N$1))&gt;0,2,IF(VLOOKUP($I34,BD!$D:$F,3,0)&gt;N$1,0,3))),"")</f>
        <v/>
      </c>
      <c r="CF34" s="62" t="str">
        <f>+IF(AND(LEN($K34)&gt;10),IF(AND($J34&gt;O$1,$J34&lt;=$Y$1),1,IF((COUNTIFS(INCAPACIDADES!$C$1:$C$51,$K34,INCAPACIDADES!N$1:N$51,O$1))&gt;0,2,IF(VLOOKUP($I34,BD!$D:$F,3,0)&gt;O$1,0,3))),"")</f>
        <v/>
      </c>
      <c r="CG34" s="62" t="str">
        <f>+IF(AND(LEN($K34)&gt;10),IF(AND($J34&gt;P$1,$J34&lt;=$Y$1),1,IF((COUNTIFS(INCAPACIDADES!$C$1:$C$51,$K34,INCAPACIDADES!O$1:O$51,P$1))&gt;0,2,IF(VLOOKUP($I34,BD!$D:$F,3,0)&gt;P$1,0,3))),"")</f>
        <v/>
      </c>
      <c r="CH34" s="62" t="str">
        <f>+IF(AND(LEN($K34)&gt;10),IF(AND($J34&gt;Q$1,$J34&lt;=$Y$1),1,IF((COUNTIFS(INCAPACIDADES!$C$1:$C$51,$K34,INCAPACIDADES!P$1:P$51,Q$1))&gt;0,2,IF(VLOOKUP($I34,BD!$D:$F,3,0)&gt;Q$1,0,3))),"")</f>
        <v/>
      </c>
      <c r="CI34" s="62" t="str">
        <f>+IF(AND(LEN($K34)&gt;10),IF(AND($J34&gt;R$1,$J34&lt;=$Y$1),1,IF((COUNTIFS(INCAPACIDADES!$C$1:$C$51,$K34,INCAPACIDADES!Q$1:Q$51,R$1))&gt;0,2,IF(VLOOKUP($I34,BD!$D:$F,3,0)&gt;R$1,0,3))),"")</f>
        <v/>
      </c>
      <c r="CJ34" s="62" t="str">
        <f>+IF(AND(LEN($K34)&gt;10),IF(AND($J34&gt;S$1,$J34&lt;=$Y$1),1,IF((COUNTIFS(INCAPACIDADES!$C$1:$C$51,$K34,INCAPACIDADES!R$1:R$51,S$1))&gt;0,2,IF(VLOOKUP($I34,BD!$D:$F,3,0)&gt;S$1,0,3))),"")</f>
        <v/>
      </c>
      <c r="CK34" s="62" t="str">
        <f>+IF(AND(LEN($K34)&gt;10),IF(AND($J34&gt;T$1,$J34&lt;=$Y$1),1,IF((COUNTIFS(INCAPACIDADES!$C$1:$C$51,$K34,INCAPACIDADES!S$1:S$51,T$1))&gt;0,2,IF(VLOOKUP($I34,BD!$D:$F,3,0)&gt;T$1,0,3))),"")</f>
        <v/>
      </c>
      <c r="CL34" s="62" t="str">
        <f>+IF(AND(LEN($K34)&gt;10),IF(AND($J34&gt;U$1,$J34&lt;=$Y$1),1,IF((COUNTIFS(INCAPACIDADES!$C$1:$C$51,$K34,INCAPACIDADES!T$1:T$51,U$1))&gt;0,2,IF(VLOOKUP($I34,BD!$D:$F,3,0)&gt;U$1,0,3))),"")</f>
        <v/>
      </c>
      <c r="CM34" s="62" t="str">
        <f>+IF(AND(LEN($K34)&gt;10),IF(AND($J34&gt;V$1,$J34&lt;=$Y$1),1,IF((COUNTIFS(INCAPACIDADES!$C$1:$C$51,$K34,INCAPACIDADES!U$1:U$51,V$1))&gt;0,2,IF(VLOOKUP($I34,BD!$D:$F,3,0)&gt;V$1,0,3))),"")</f>
        <v/>
      </c>
      <c r="CN34" s="62" t="str">
        <f>+IF(AND(LEN($K34)&gt;10),IF(AND($J34&gt;W$1,$J34&lt;=$Y$1),1,IF((COUNTIFS(INCAPACIDADES!$C$1:$C$51,$K34,INCAPACIDADES!V$1:V$51,W$1))&gt;0,2,IF(VLOOKUP($I34,BD!$D:$F,3,0)&gt;W$1,0,3))),"")</f>
        <v/>
      </c>
      <c r="CO34" s="62" t="str">
        <f>+IF(AND(LEN($K34)&gt;10),IF(AND($J34&gt;X$1,$J34&lt;=$Y$1),1,IF((COUNTIFS(INCAPACIDADES!$C$1:$C$51,$K34,INCAPACIDADES!W$1:W$51,X$1))&gt;0,2,IF(VLOOKUP($I34,BD!$D:$F,3,0)&gt;X$1,0,3))),"")</f>
        <v/>
      </c>
      <c r="CP34" s="62" t="str">
        <f>+IF(AND(LEN($K34)&gt;10),IF(AND($J34&gt;Y$1,$J34&lt;=$Y$1),1,IF((COUNTIFS(INCAPACIDADES!$C$1:$C$51,$K34,INCAPACIDADES!X$1:X$51,Y$1))&gt;0,2,IF(VLOOKUP($I34,BD!$D:$F,3,0)&gt;Y$1,0,3))),"")</f>
        <v/>
      </c>
      <c r="CQ34" s="62" t="str">
        <f>+IF(LEN($K34)&gt;10,IF(ISERROR(VLOOKUP(L34,'CODIGO PAGO'!$B$1:$B$20,1,0)),1,IF(OR(AND(CC34=1,L34&lt;&gt;"N"),AND(CC34=3,L34&lt;&gt;"B"),AND(CC34=2,LEFT(TRIM(L34),1)&lt;&gt;"I")),1,IF(OR(AND(CC34=0,L34="N"),AND(CC34=0,L34="B"),AND(CC34=0,LEFT(TRIM(L34),1)="I")),1,0))),"")</f>
        <v/>
      </c>
      <c r="CR34" s="62" t="str">
        <f t="shared" si="19"/>
        <v/>
      </c>
      <c r="CS34" s="62" t="str">
        <f>+IF(LEN($K34)&gt;10,IF(ISERROR(VLOOKUP(N34,'CODIGO PAGO'!$B$1:$B$20,1,0)),1,IF(OR(AND(CE34=1,N34&lt;&gt;"N"),AND(CE34=3,N34&lt;&gt;"B"),AND(CE34=2,LEFT(TRIM(N34),1)&lt;&gt;"I")),1,IF(OR(AND(CE34=0,N34="N"),AND(CE34=0,N34="B"),AND(CE34=0,LEFT(TRIM(N34),1)="I")),1,0))),"")</f>
        <v/>
      </c>
      <c r="CT34" s="62" t="str">
        <f t="shared" si="20"/>
        <v/>
      </c>
      <c r="CU34" s="62" t="str">
        <f>+IF(LEN($K34)&gt;10,IF(ISERROR(VLOOKUP(P34,'CODIGO PAGO'!$B$1:$B$20,1,0)),1,IF(OR(AND(CG34=1,P34&lt;&gt;"N"),AND(CG34=3,P34&lt;&gt;"B"),AND(CG34=2,LEFT(TRIM(P34),1)&lt;&gt;"I")),1,IF(OR(AND(CG34=0,P34="N"),AND(CG34=0,P34="B"),AND(CG34=0,LEFT(TRIM(P34),1)="I")),1,0))),"")</f>
        <v/>
      </c>
      <c r="CV34" s="62" t="str">
        <f t="shared" si="21"/>
        <v/>
      </c>
      <c r="CW34" s="62" t="str">
        <f>+IF(LEN($K34)&gt;10,IF(ISERROR(VLOOKUP(R34,'CODIGO PAGO'!$B$1:$B$20,1,0)),1,IF(OR(AND(CI34=1,R34&lt;&gt;"N"),AND(CI34=3,R34&lt;&gt;"B"),AND(CI34=2,LEFT(TRIM(R34),1)&lt;&gt;"I")),1,IF(OR(AND(CI34=0,R34="N"),AND(CI34=0,R34="B"),AND(CI34=0,LEFT(TRIM(R34),1)="I")),1,0))),"")</f>
        <v/>
      </c>
      <c r="CX34" s="62" t="str">
        <f t="shared" si="22"/>
        <v/>
      </c>
      <c r="CY34" s="62" t="str">
        <f>+IF(LEN($K34)&gt;10,IF(ISERROR(VLOOKUP(T34,'CODIGO PAGO'!$B$1:$B$20,1,0)),1,IF(OR(AND(CK34=1,T34&lt;&gt;"N"),AND(CK34=3,T34&lt;&gt;"B"),AND(CK34=2,LEFT(TRIM(T34),1)&lt;&gt;"I")),1,IF(OR(AND(CK34=0,T34="N"),AND(CK34=0,T34="B"),AND(CK34=0,LEFT(TRIM(T34),1)="I")),1,0))),"")</f>
        <v/>
      </c>
      <c r="CZ34" s="62" t="str">
        <f t="shared" si="23"/>
        <v/>
      </c>
      <c r="DA34" s="62" t="str">
        <f>+IF(LEN($K34)&gt;10,IF(ISERROR(VLOOKUP(V34,'CODIGO PAGO'!$B$1:$B$20,1,0)),1,IF(OR(AND(CM34=1,V34&lt;&gt;"N"),AND(CM34=3,V34&lt;&gt;"B"),AND(CM34=2,LEFT(TRIM(V34),1)&lt;&gt;"I")),1,IF(OR(AND(CM34=0,V34="N"),AND(CM34=0,V34="B"),AND(CM34=0,LEFT(TRIM(V34),1)="I")),1,0))),"")</f>
        <v/>
      </c>
      <c r="DB34" s="62" t="str">
        <f t="shared" si="24"/>
        <v/>
      </c>
      <c r="DC34" s="62" t="str">
        <f>+IF(LEN($K34)&gt;10,IF(ISERROR(VLOOKUP(X34,'CODIGO PAGO'!$B$1:$B$20,1,0)),1,IF(OR(AND(CO34=1,X34&lt;&gt;"N"),AND(CO34=3,X34&lt;&gt;"B"),AND(CO34=2,LEFT(TRIM(X34),1)&lt;&gt;"I")),1,IF(OR(AND(CO34=0,X34="N"),AND(CO34=0,X34="B"),AND(CO34=0,LEFT(TRIM(X34),1)="I")),1,0))),"")</f>
        <v/>
      </c>
      <c r="DD34" s="62" t="str">
        <f t="shared" si="25"/>
        <v/>
      </c>
      <c r="DE34" s="62" t="str">
        <f t="shared" si="26"/>
        <v/>
      </c>
      <c r="DF34" s="63" t="str">
        <f t="shared" si="27"/>
        <v/>
      </c>
      <c r="DG34" s="170"/>
      <c r="DH34" s="63">
        <v>34</v>
      </c>
    </row>
    <row r="35" spans="1:112" s="64" customFormat="1">
      <c r="A35" s="16" t="str">
        <f t="shared" si="0"/>
        <v/>
      </c>
      <c r="B35" s="12"/>
      <c r="C35" s="60"/>
      <c r="D35" s="1" t="str">
        <f>+IF(LEN($K35)&gt;5,BD!A35,"")</f>
        <v/>
      </c>
      <c r="E35" s="1" t="str">
        <f>+IF(LEN($K35)&gt;5,BD!B35,"")</f>
        <v/>
      </c>
      <c r="F35" s="134"/>
      <c r="G35" s="133"/>
      <c r="H35" s="135"/>
      <c r="I35" s="3" t="str">
        <f>+IF(LEN($K35)&gt;5,BD!D35,"")</f>
        <v/>
      </c>
      <c r="J35" s="4" t="str">
        <f>+IF(LEN($K35)&gt;5,BD!E35,"")</f>
        <v/>
      </c>
      <c r="K35" s="5" t="str">
        <f>+IF(LEN(BD!G35)&gt;5,BD!G35,"")</f>
        <v/>
      </c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53" t="str">
        <f t="shared" si="1"/>
        <v/>
      </c>
      <c r="AB35" s="154" t="str">
        <f>+IF(LEN($K35)&gt;5,SUM(L35,N35,P35,R35,T35,V35,X35)+COUNTIF(L35:X35,"PCG")+'CODIGO PAGO'!$C$23*COUNTIF(L35:X35,"PDF")+'CODIGO PAGO'!$C$24*COUNTIF('PRE MAAS'!L35:X35,"PNH")+'CODIGO PAGO'!$C$25*COUNTIF('PRE MAAS'!L35:X35,"PS")+COUNTIF(L35:X35,"VAC"),"")</f>
        <v/>
      </c>
      <c r="AC35" s="154" t="str">
        <f t="shared" si="2"/>
        <v/>
      </c>
      <c r="AD35" s="155" t="str">
        <f t="shared" si="3"/>
        <v/>
      </c>
      <c r="AE35" s="155" t="str">
        <f t="shared" si="4"/>
        <v/>
      </c>
      <c r="AF35" s="155" t="str">
        <f>+IF(LEN($K35)&gt;5,IF(AND(VLOOKUP($I35,BD!$D$1:$F$501,3,0)&gt;=L$1,VLOOKUP($I35,BD!$D$1:$F$501,3,0)&lt;=X$1),1,0),"")</f>
        <v/>
      </c>
      <c r="AG35" s="155" t="str">
        <f t="shared" si="5"/>
        <v/>
      </c>
      <c r="AH35" s="156" t="str">
        <f t="shared" si="6"/>
        <v/>
      </c>
      <c r="AI35" s="156" t="str">
        <f t="shared" si="7"/>
        <v/>
      </c>
      <c r="AJ35" s="156" t="str">
        <f t="shared" si="8"/>
        <v/>
      </c>
      <c r="AK35" s="6" t="str">
        <f>+IF(LEN($K35)&gt;5,BD!H35,"")</f>
        <v/>
      </c>
      <c r="AL35" s="17" t="str">
        <f t="shared" si="9"/>
        <v/>
      </c>
      <c r="AM35" s="13"/>
      <c r="AN35" s="18" t="str">
        <f t="shared" si="10"/>
        <v/>
      </c>
      <c r="AO35" s="19" t="str">
        <f t="shared" si="11"/>
        <v/>
      </c>
      <c r="AP35" s="19" t="str">
        <f t="shared" si="12"/>
        <v/>
      </c>
      <c r="AQ35" s="20" t="str">
        <f t="shared" si="13"/>
        <v/>
      </c>
      <c r="AR35" s="7" t="str">
        <f t="shared" ca="1" si="14"/>
        <v/>
      </c>
      <c r="AS35" s="157"/>
      <c r="AT35" s="19" t="str">
        <f>+IF(LEN($K35)&gt;5,TRUNC(AS35*AK35*'CODIGO PAGO'!$C$27,2),"")</f>
        <v/>
      </c>
      <c r="AU35" s="15"/>
      <c r="AV35" s="15"/>
      <c r="AW35" s="15"/>
      <c r="AX35" s="14"/>
      <c r="AY35" s="15"/>
      <c r="AZ35" s="20" t="str">
        <f>+IF(LEN(K35)&gt;5,SUMIF(AJUSTES!$A$1:$A$50,K35,AJUSTES!$J$1:$J$50),"")</f>
        <v/>
      </c>
      <c r="BA35" s="20"/>
      <c r="BB35" s="14"/>
      <c r="BC35" s="14"/>
      <c r="BD35" s="164"/>
      <c r="BE35" s="15"/>
      <c r="BF35" s="15"/>
      <c r="BG35" s="152" t="str">
        <f t="shared" si="15"/>
        <v/>
      </c>
      <c r="BH35" s="20" t="str">
        <f t="shared" si="16"/>
        <v/>
      </c>
      <c r="BI35" s="20" t="str">
        <f>IF(LEN($K35)&gt;5,IF('CODIGO PAGO'!$C$26=9,0.5*AK35,'CODIGO PAGO'!$C$26*COUNTIF(L35:X35,"PT")*(AK35*7)/(7-(COUNTIF(L35:X35,"D")+COUNTIF(L35:X35,"DL")))),"")</f>
        <v/>
      </c>
      <c r="BJ35" s="15"/>
      <c r="BK35" s="20" t="str">
        <f>+IF(LEN(K35)&gt;5,SUMIF(AJUSTES!$A$1:$A$50,K35,AJUSTES!$K$1:$K$50),"")</f>
        <v/>
      </c>
      <c r="BL35" s="15"/>
      <c r="BM35" s="15"/>
      <c r="BN35" s="4" t="str">
        <f>+CONCATENATE(IF(COUNTIFS(INCAPACIDADES!$A$1:$A$100,"ACTIVA",INCAPACIDADES!$C$1:$C$100,'PRE MAAS'!K35)&gt;0,VLOOKUP(K35,INCAPACIDADES!$C$1:$Y$100,23,0),""),IF(LEN($K35)&gt;5,IF(BD!F35="N/A","",CONCATENATE("B (",DAY(BD!F35),"-",MONTH(BD!F35),"-",YEAR(BD!F35),")")),""))</f>
        <v/>
      </c>
      <c r="BO35" s="150"/>
      <c r="BP35" s="15"/>
      <c r="BQ35" s="15"/>
      <c r="BR35" s="15"/>
      <c r="BS35" s="15"/>
      <c r="BT35" s="15"/>
      <c r="BU35" s="9" t="str">
        <f>+IF(LEN($K35)&gt;10,IF(LEN(BD!I35)=11,BD!I35,CONCATENATE("0",BD!I35)),"")</f>
        <v/>
      </c>
      <c r="BV35" s="161" t="str">
        <f>+IF(LEN($K35)&gt;10,BD!J35,"")</f>
        <v/>
      </c>
      <c r="BW35" s="162" t="str">
        <f t="shared" si="17"/>
        <v/>
      </c>
      <c r="BX35" s="162" t="str">
        <f>+IF(LEN($K35)&gt;10,UPPER(BD!K35),"")</f>
        <v/>
      </c>
      <c r="BY35" s="161" t="str">
        <f>+IF(LEN($K43)&gt;5,BD!L35,"")</f>
        <v/>
      </c>
      <c r="BZ35" s="161" t="str">
        <f>+IF(LEN($K35)&gt;10,BD!M35,"")</f>
        <v/>
      </c>
      <c r="CA35" s="162" t="str">
        <f>+IF(LEN($K35)&gt;10,BD!N35,"")</f>
        <v/>
      </c>
      <c r="CB35" s="163" t="str">
        <f t="shared" si="18"/>
        <v/>
      </c>
      <c r="CC35" s="62" t="str">
        <f>+IF(AND(LEN($K35)&gt;10),IF(AND($J35&gt;L$1,$J35&lt;=$Y$1),1,IF((COUNTIFS(INCAPACIDADES!$C$1:$C$51,$K35,INCAPACIDADES!K$1:K$51,L$1))&gt;0,2,IF(VLOOKUP($I35,BD!D:F,3,0)&gt;L$1,0,3))),"")</f>
        <v/>
      </c>
      <c r="CD35" s="62" t="str">
        <f>+IF(AND(LEN($K35)&gt;10),IF(AND($J35&gt;M$1,$J35&lt;=$Y$1),1,IF((COUNTIFS(INCAPACIDADES!$C$1:$C$51,$K35,INCAPACIDADES!L$1:L$51,M$1))&gt;0,2,IF(VLOOKUP($I35,BD!$D:$F,3,0)&gt;M$1,0,3))),"")</f>
        <v/>
      </c>
      <c r="CE35" s="62" t="str">
        <f>+IF(AND(LEN($K35)&gt;10),IF(AND($J35&gt;N$1,$J35&lt;=$Y$1),1,IF((COUNTIFS(INCAPACIDADES!$C$1:$C$51,$K35,INCAPACIDADES!M$1:M$51,N$1))&gt;0,2,IF(VLOOKUP($I35,BD!$D:$F,3,0)&gt;N$1,0,3))),"")</f>
        <v/>
      </c>
      <c r="CF35" s="62" t="str">
        <f>+IF(AND(LEN($K35)&gt;10),IF(AND($J35&gt;O$1,$J35&lt;=$Y$1),1,IF((COUNTIFS(INCAPACIDADES!$C$1:$C$51,$K35,INCAPACIDADES!N$1:N$51,O$1))&gt;0,2,IF(VLOOKUP($I35,BD!$D:$F,3,0)&gt;O$1,0,3))),"")</f>
        <v/>
      </c>
      <c r="CG35" s="62" t="str">
        <f>+IF(AND(LEN($K35)&gt;10),IF(AND($J35&gt;P$1,$J35&lt;=$Y$1),1,IF((COUNTIFS(INCAPACIDADES!$C$1:$C$51,$K35,INCAPACIDADES!O$1:O$51,P$1))&gt;0,2,IF(VLOOKUP($I35,BD!$D:$F,3,0)&gt;P$1,0,3))),"")</f>
        <v/>
      </c>
      <c r="CH35" s="62" t="str">
        <f>+IF(AND(LEN($K35)&gt;10),IF(AND($J35&gt;Q$1,$J35&lt;=$Y$1),1,IF((COUNTIFS(INCAPACIDADES!$C$1:$C$51,$K35,INCAPACIDADES!P$1:P$51,Q$1))&gt;0,2,IF(VLOOKUP($I35,BD!$D:$F,3,0)&gt;Q$1,0,3))),"")</f>
        <v/>
      </c>
      <c r="CI35" s="62" t="str">
        <f>+IF(AND(LEN($K35)&gt;10),IF(AND($J35&gt;R$1,$J35&lt;=$Y$1),1,IF((COUNTIFS(INCAPACIDADES!$C$1:$C$51,$K35,INCAPACIDADES!Q$1:Q$51,R$1))&gt;0,2,IF(VLOOKUP($I35,BD!$D:$F,3,0)&gt;R$1,0,3))),"")</f>
        <v/>
      </c>
      <c r="CJ35" s="62" t="str">
        <f>+IF(AND(LEN($K35)&gt;10),IF(AND($J35&gt;S$1,$J35&lt;=$Y$1),1,IF((COUNTIFS(INCAPACIDADES!$C$1:$C$51,$K35,INCAPACIDADES!R$1:R$51,S$1))&gt;0,2,IF(VLOOKUP($I35,BD!$D:$F,3,0)&gt;S$1,0,3))),"")</f>
        <v/>
      </c>
      <c r="CK35" s="62" t="str">
        <f>+IF(AND(LEN($K35)&gt;10),IF(AND($J35&gt;T$1,$J35&lt;=$Y$1),1,IF((COUNTIFS(INCAPACIDADES!$C$1:$C$51,$K35,INCAPACIDADES!S$1:S$51,T$1))&gt;0,2,IF(VLOOKUP($I35,BD!$D:$F,3,0)&gt;T$1,0,3))),"")</f>
        <v/>
      </c>
      <c r="CL35" s="62" t="str">
        <f>+IF(AND(LEN($K35)&gt;10),IF(AND($J35&gt;U$1,$J35&lt;=$Y$1),1,IF((COUNTIFS(INCAPACIDADES!$C$1:$C$51,$K35,INCAPACIDADES!T$1:T$51,U$1))&gt;0,2,IF(VLOOKUP($I35,BD!$D:$F,3,0)&gt;U$1,0,3))),"")</f>
        <v/>
      </c>
      <c r="CM35" s="62" t="str">
        <f>+IF(AND(LEN($K35)&gt;10),IF(AND($J35&gt;V$1,$J35&lt;=$Y$1),1,IF((COUNTIFS(INCAPACIDADES!$C$1:$C$51,$K35,INCAPACIDADES!U$1:U$51,V$1))&gt;0,2,IF(VLOOKUP($I35,BD!$D:$F,3,0)&gt;V$1,0,3))),"")</f>
        <v/>
      </c>
      <c r="CN35" s="62" t="str">
        <f>+IF(AND(LEN($K35)&gt;10),IF(AND($J35&gt;W$1,$J35&lt;=$Y$1),1,IF((COUNTIFS(INCAPACIDADES!$C$1:$C$51,$K35,INCAPACIDADES!V$1:V$51,W$1))&gt;0,2,IF(VLOOKUP($I35,BD!$D:$F,3,0)&gt;W$1,0,3))),"")</f>
        <v/>
      </c>
      <c r="CO35" s="62" t="str">
        <f>+IF(AND(LEN($K35)&gt;10),IF(AND($J35&gt;X$1,$J35&lt;=$Y$1),1,IF((COUNTIFS(INCAPACIDADES!$C$1:$C$51,$K35,INCAPACIDADES!W$1:W$51,X$1))&gt;0,2,IF(VLOOKUP($I35,BD!$D:$F,3,0)&gt;X$1,0,3))),"")</f>
        <v/>
      </c>
      <c r="CP35" s="62" t="str">
        <f>+IF(AND(LEN($K35)&gt;10),IF(AND($J35&gt;Y$1,$J35&lt;=$Y$1),1,IF((COUNTIFS(INCAPACIDADES!$C$1:$C$51,$K35,INCAPACIDADES!X$1:X$51,Y$1))&gt;0,2,IF(VLOOKUP($I35,BD!$D:$F,3,0)&gt;Y$1,0,3))),"")</f>
        <v/>
      </c>
      <c r="CQ35" s="62" t="str">
        <f>+IF(LEN($K35)&gt;10,IF(ISERROR(VLOOKUP(L35,'CODIGO PAGO'!$B$1:$B$20,1,0)),1,IF(OR(AND(CC35=1,L35&lt;&gt;"N"),AND(CC35=3,L35&lt;&gt;"B"),AND(CC35=2,LEFT(TRIM(L35),1)&lt;&gt;"I")),1,IF(OR(AND(CC35=0,L35="N"),AND(CC35=0,L35="B"),AND(CC35=0,LEFT(TRIM(L35),1)="I")),1,0))),"")</f>
        <v/>
      </c>
      <c r="CR35" s="62" t="str">
        <f t="shared" si="19"/>
        <v/>
      </c>
      <c r="CS35" s="62" t="str">
        <f>+IF(LEN($K35)&gt;10,IF(ISERROR(VLOOKUP(N35,'CODIGO PAGO'!$B$1:$B$20,1,0)),1,IF(OR(AND(CE35=1,N35&lt;&gt;"N"),AND(CE35=3,N35&lt;&gt;"B"),AND(CE35=2,LEFT(TRIM(N35),1)&lt;&gt;"I")),1,IF(OR(AND(CE35=0,N35="N"),AND(CE35=0,N35="B"),AND(CE35=0,LEFT(TRIM(N35),1)="I")),1,0))),"")</f>
        <v/>
      </c>
      <c r="CT35" s="62" t="str">
        <f t="shared" si="20"/>
        <v/>
      </c>
      <c r="CU35" s="62" t="str">
        <f>+IF(LEN($K35)&gt;10,IF(ISERROR(VLOOKUP(P35,'CODIGO PAGO'!$B$1:$B$20,1,0)),1,IF(OR(AND(CG35=1,P35&lt;&gt;"N"),AND(CG35=3,P35&lt;&gt;"B"),AND(CG35=2,LEFT(TRIM(P35),1)&lt;&gt;"I")),1,IF(OR(AND(CG35=0,P35="N"),AND(CG35=0,P35="B"),AND(CG35=0,LEFT(TRIM(P35),1)="I")),1,0))),"")</f>
        <v/>
      </c>
      <c r="CV35" s="62" t="str">
        <f t="shared" si="21"/>
        <v/>
      </c>
      <c r="CW35" s="62" t="str">
        <f>+IF(LEN($K35)&gt;10,IF(ISERROR(VLOOKUP(R35,'CODIGO PAGO'!$B$1:$B$20,1,0)),1,IF(OR(AND(CI35=1,R35&lt;&gt;"N"),AND(CI35=3,R35&lt;&gt;"B"),AND(CI35=2,LEFT(TRIM(R35),1)&lt;&gt;"I")),1,IF(OR(AND(CI35=0,R35="N"),AND(CI35=0,R35="B"),AND(CI35=0,LEFT(TRIM(R35),1)="I")),1,0))),"")</f>
        <v/>
      </c>
      <c r="CX35" s="62" t="str">
        <f t="shared" si="22"/>
        <v/>
      </c>
      <c r="CY35" s="62" t="str">
        <f>+IF(LEN($K35)&gt;10,IF(ISERROR(VLOOKUP(T35,'CODIGO PAGO'!$B$1:$B$20,1,0)),1,IF(OR(AND(CK35=1,T35&lt;&gt;"N"),AND(CK35=3,T35&lt;&gt;"B"),AND(CK35=2,LEFT(TRIM(T35),1)&lt;&gt;"I")),1,IF(OR(AND(CK35=0,T35="N"),AND(CK35=0,T35="B"),AND(CK35=0,LEFT(TRIM(T35),1)="I")),1,0))),"")</f>
        <v/>
      </c>
      <c r="CZ35" s="62" t="str">
        <f t="shared" si="23"/>
        <v/>
      </c>
      <c r="DA35" s="62" t="str">
        <f>+IF(LEN($K35)&gt;10,IF(ISERROR(VLOOKUP(V35,'CODIGO PAGO'!$B$1:$B$20,1,0)),1,IF(OR(AND(CM35=1,V35&lt;&gt;"N"),AND(CM35=3,V35&lt;&gt;"B"),AND(CM35=2,LEFT(TRIM(V35),1)&lt;&gt;"I")),1,IF(OR(AND(CM35=0,V35="N"),AND(CM35=0,V35="B"),AND(CM35=0,LEFT(TRIM(V35),1)="I")),1,0))),"")</f>
        <v/>
      </c>
      <c r="DB35" s="62" t="str">
        <f t="shared" si="24"/>
        <v/>
      </c>
      <c r="DC35" s="62" t="str">
        <f>+IF(LEN($K35)&gt;10,IF(ISERROR(VLOOKUP(X35,'CODIGO PAGO'!$B$1:$B$20,1,0)),1,IF(OR(AND(CO35=1,X35&lt;&gt;"N"),AND(CO35=3,X35&lt;&gt;"B"),AND(CO35=2,LEFT(TRIM(X35),1)&lt;&gt;"I")),1,IF(OR(AND(CO35=0,X35="N"),AND(CO35=0,X35="B"),AND(CO35=0,LEFT(TRIM(X35),1)="I")),1,0))),"")</f>
        <v/>
      </c>
      <c r="DD35" s="62" t="str">
        <f t="shared" si="25"/>
        <v/>
      </c>
      <c r="DE35" s="62" t="str">
        <f t="shared" si="26"/>
        <v/>
      </c>
      <c r="DF35" s="63" t="str">
        <f t="shared" si="27"/>
        <v/>
      </c>
      <c r="DG35" s="170"/>
      <c r="DH35" s="63">
        <v>35</v>
      </c>
    </row>
    <row r="36" spans="1:112" s="64" customFormat="1">
      <c r="A36" s="16" t="str">
        <f t="shared" si="0"/>
        <v/>
      </c>
      <c r="B36" s="12"/>
      <c r="C36" s="60"/>
      <c r="D36" s="1" t="str">
        <f>+IF(LEN($K36)&gt;5,BD!A36,"")</f>
        <v/>
      </c>
      <c r="E36" s="1" t="str">
        <f>+IF(LEN($K36)&gt;5,BD!B36,"")</f>
        <v/>
      </c>
      <c r="F36" s="134"/>
      <c r="G36" s="133"/>
      <c r="H36" s="135"/>
      <c r="I36" s="3" t="str">
        <f>+IF(LEN($K36)&gt;5,BD!D36,"")</f>
        <v/>
      </c>
      <c r="J36" s="4" t="str">
        <f>+IF(LEN($K36)&gt;5,BD!E36,"")</f>
        <v/>
      </c>
      <c r="K36" s="5" t="str">
        <f>+IF(LEN(BD!G36)&gt;5,BD!G36,"")</f>
        <v/>
      </c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53" t="str">
        <f t="shared" si="1"/>
        <v/>
      </c>
      <c r="AB36" s="154" t="str">
        <f>+IF(LEN($K36)&gt;5,SUM(L36,N36,P36,R36,T36,V36,X36)+COUNTIF(L36:X36,"PCG")+'CODIGO PAGO'!$C$23*COUNTIF(L36:X36,"PDF")+'CODIGO PAGO'!$C$24*COUNTIF('PRE MAAS'!L36:X36,"PNH")+'CODIGO PAGO'!$C$25*COUNTIF('PRE MAAS'!L36:X36,"PS")+COUNTIF(L36:X36,"VAC"),"")</f>
        <v/>
      </c>
      <c r="AC36" s="154" t="str">
        <f t="shared" si="2"/>
        <v/>
      </c>
      <c r="AD36" s="155" t="str">
        <f t="shared" si="3"/>
        <v/>
      </c>
      <c r="AE36" s="155" t="str">
        <f t="shared" si="4"/>
        <v/>
      </c>
      <c r="AF36" s="155" t="str">
        <f>+IF(LEN($K36)&gt;5,IF(AND(VLOOKUP($I36,BD!$D$1:$F$501,3,0)&gt;=L$1,VLOOKUP($I36,BD!$D$1:$F$501,3,0)&lt;=X$1),1,0),"")</f>
        <v/>
      </c>
      <c r="AG36" s="155" t="str">
        <f t="shared" si="5"/>
        <v/>
      </c>
      <c r="AH36" s="156" t="str">
        <f t="shared" si="6"/>
        <v/>
      </c>
      <c r="AI36" s="156" t="str">
        <f t="shared" si="7"/>
        <v/>
      </c>
      <c r="AJ36" s="156" t="str">
        <f t="shared" si="8"/>
        <v/>
      </c>
      <c r="AK36" s="6" t="str">
        <f>+IF(LEN($K36)&gt;5,BD!H36,"")</f>
        <v/>
      </c>
      <c r="AL36" s="17" t="str">
        <f t="shared" si="9"/>
        <v/>
      </c>
      <c r="AM36" s="13"/>
      <c r="AN36" s="18" t="str">
        <f t="shared" si="10"/>
        <v/>
      </c>
      <c r="AO36" s="19" t="str">
        <f t="shared" si="11"/>
        <v/>
      </c>
      <c r="AP36" s="19" t="str">
        <f t="shared" si="12"/>
        <v/>
      </c>
      <c r="AQ36" s="20" t="str">
        <f t="shared" si="13"/>
        <v/>
      </c>
      <c r="AR36" s="7" t="str">
        <f t="shared" ca="1" si="14"/>
        <v/>
      </c>
      <c r="AS36" s="157"/>
      <c r="AT36" s="19" t="str">
        <f>+IF(LEN($K36)&gt;5,TRUNC(AS36*AK36*'CODIGO PAGO'!$C$27,2),"")</f>
        <v/>
      </c>
      <c r="AU36" s="15"/>
      <c r="AV36" s="15"/>
      <c r="AW36" s="15"/>
      <c r="AX36" s="14"/>
      <c r="AY36" s="15"/>
      <c r="AZ36" s="20" t="str">
        <f>+IF(LEN(K36)&gt;5,SUMIF(AJUSTES!$A$1:$A$50,K36,AJUSTES!$J$1:$J$50),"")</f>
        <v/>
      </c>
      <c r="BA36" s="20"/>
      <c r="BB36" s="14"/>
      <c r="BC36" s="14"/>
      <c r="BD36" s="164"/>
      <c r="BE36" s="15"/>
      <c r="BF36" s="15"/>
      <c r="BG36" s="152" t="str">
        <f t="shared" si="15"/>
        <v/>
      </c>
      <c r="BH36" s="20" t="str">
        <f t="shared" si="16"/>
        <v/>
      </c>
      <c r="BI36" s="20" t="str">
        <f>IF(LEN($K36)&gt;5,IF('CODIGO PAGO'!$C$26=9,0.5*AK36,'CODIGO PAGO'!$C$26*COUNTIF(L36:X36,"PT")*(AK36*7)/(7-(COUNTIF(L36:X36,"D")+COUNTIF(L36:X36,"DL")))),"")</f>
        <v/>
      </c>
      <c r="BJ36" s="15"/>
      <c r="BK36" s="20" t="str">
        <f>+IF(LEN(K36)&gt;5,SUMIF(AJUSTES!$A$1:$A$50,K36,AJUSTES!$K$1:$K$50),"")</f>
        <v/>
      </c>
      <c r="BL36" s="15"/>
      <c r="BM36" s="15"/>
      <c r="BN36" s="4" t="str">
        <f>+CONCATENATE(IF(COUNTIFS(INCAPACIDADES!$A$1:$A$100,"ACTIVA",INCAPACIDADES!$C$1:$C$100,'PRE MAAS'!K36)&gt;0,VLOOKUP(K36,INCAPACIDADES!$C$1:$Y$100,23,0),""),IF(LEN($K36)&gt;5,IF(BD!F36="N/A","",CONCATENATE("B (",DAY(BD!F36),"-",MONTH(BD!F36),"-",YEAR(BD!F36),")")),""))</f>
        <v/>
      </c>
      <c r="BO36" s="150"/>
      <c r="BP36" s="15"/>
      <c r="BQ36" s="15"/>
      <c r="BR36" s="15"/>
      <c r="BS36" s="15"/>
      <c r="BT36" s="15"/>
      <c r="BU36" s="9" t="str">
        <f>+IF(LEN($K36)&gt;10,IF(LEN(BD!I36)=11,BD!I36,CONCATENATE("0",BD!I36)),"")</f>
        <v/>
      </c>
      <c r="BV36" s="161" t="str">
        <f>+IF(LEN($K36)&gt;10,BD!J36,"")</f>
        <v/>
      </c>
      <c r="BW36" s="162" t="str">
        <f t="shared" si="17"/>
        <v/>
      </c>
      <c r="BX36" s="162" t="str">
        <f>+IF(LEN($K36)&gt;10,UPPER(BD!K36),"")</f>
        <v/>
      </c>
      <c r="BY36" s="161" t="str">
        <f>+IF(LEN($K44)&gt;5,BD!L36,"")</f>
        <v/>
      </c>
      <c r="BZ36" s="161" t="str">
        <f>+IF(LEN($K36)&gt;10,BD!M36,"")</f>
        <v/>
      </c>
      <c r="CA36" s="162" t="str">
        <f>+IF(LEN($K36)&gt;10,BD!N36,"")</f>
        <v/>
      </c>
      <c r="CB36" s="163" t="str">
        <f t="shared" si="18"/>
        <v/>
      </c>
      <c r="CC36" s="62" t="str">
        <f>+IF(AND(LEN($K36)&gt;10),IF(AND($J36&gt;L$1,$J36&lt;=$Y$1),1,IF((COUNTIFS(INCAPACIDADES!$C$1:$C$51,$K36,INCAPACIDADES!K$1:K$51,L$1))&gt;0,2,IF(VLOOKUP($I36,BD!D:F,3,0)&gt;L$1,0,3))),"")</f>
        <v/>
      </c>
      <c r="CD36" s="62" t="str">
        <f>+IF(AND(LEN($K36)&gt;10),IF(AND($J36&gt;M$1,$J36&lt;=$Y$1),1,IF((COUNTIFS(INCAPACIDADES!$C$1:$C$51,$K36,INCAPACIDADES!L$1:L$51,M$1))&gt;0,2,IF(VLOOKUP($I36,BD!$D:$F,3,0)&gt;M$1,0,3))),"")</f>
        <v/>
      </c>
      <c r="CE36" s="62" t="str">
        <f>+IF(AND(LEN($K36)&gt;10),IF(AND($J36&gt;N$1,$J36&lt;=$Y$1),1,IF((COUNTIFS(INCAPACIDADES!$C$1:$C$51,$K36,INCAPACIDADES!M$1:M$51,N$1))&gt;0,2,IF(VLOOKUP($I36,BD!$D:$F,3,0)&gt;N$1,0,3))),"")</f>
        <v/>
      </c>
      <c r="CF36" s="62" t="str">
        <f>+IF(AND(LEN($K36)&gt;10),IF(AND($J36&gt;O$1,$J36&lt;=$Y$1),1,IF((COUNTIFS(INCAPACIDADES!$C$1:$C$51,$K36,INCAPACIDADES!N$1:N$51,O$1))&gt;0,2,IF(VLOOKUP($I36,BD!$D:$F,3,0)&gt;O$1,0,3))),"")</f>
        <v/>
      </c>
      <c r="CG36" s="62" t="str">
        <f>+IF(AND(LEN($K36)&gt;10),IF(AND($J36&gt;P$1,$J36&lt;=$Y$1),1,IF((COUNTIFS(INCAPACIDADES!$C$1:$C$51,$K36,INCAPACIDADES!O$1:O$51,P$1))&gt;0,2,IF(VLOOKUP($I36,BD!$D:$F,3,0)&gt;P$1,0,3))),"")</f>
        <v/>
      </c>
      <c r="CH36" s="62" t="str">
        <f>+IF(AND(LEN($K36)&gt;10),IF(AND($J36&gt;Q$1,$J36&lt;=$Y$1),1,IF((COUNTIFS(INCAPACIDADES!$C$1:$C$51,$K36,INCAPACIDADES!P$1:P$51,Q$1))&gt;0,2,IF(VLOOKUP($I36,BD!$D:$F,3,0)&gt;Q$1,0,3))),"")</f>
        <v/>
      </c>
      <c r="CI36" s="62" t="str">
        <f>+IF(AND(LEN($K36)&gt;10),IF(AND($J36&gt;R$1,$J36&lt;=$Y$1),1,IF((COUNTIFS(INCAPACIDADES!$C$1:$C$51,$K36,INCAPACIDADES!Q$1:Q$51,R$1))&gt;0,2,IF(VLOOKUP($I36,BD!$D:$F,3,0)&gt;R$1,0,3))),"")</f>
        <v/>
      </c>
      <c r="CJ36" s="62" t="str">
        <f>+IF(AND(LEN($K36)&gt;10),IF(AND($J36&gt;S$1,$J36&lt;=$Y$1),1,IF((COUNTIFS(INCAPACIDADES!$C$1:$C$51,$K36,INCAPACIDADES!R$1:R$51,S$1))&gt;0,2,IF(VLOOKUP($I36,BD!$D:$F,3,0)&gt;S$1,0,3))),"")</f>
        <v/>
      </c>
      <c r="CK36" s="62" t="str">
        <f>+IF(AND(LEN($K36)&gt;10),IF(AND($J36&gt;T$1,$J36&lt;=$Y$1),1,IF((COUNTIFS(INCAPACIDADES!$C$1:$C$51,$K36,INCAPACIDADES!S$1:S$51,T$1))&gt;0,2,IF(VLOOKUP($I36,BD!$D:$F,3,0)&gt;T$1,0,3))),"")</f>
        <v/>
      </c>
      <c r="CL36" s="62" t="str">
        <f>+IF(AND(LEN($K36)&gt;10),IF(AND($J36&gt;U$1,$J36&lt;=$Y$1),1,IF((COUNTIFS(INCAPACIDADES!$C$1:$C$51,$K36,INCAPACIDADES!T$1:T$51,U$1))&gt;0,2,IF(VLOOKUP($I36,BD!$D:$F,3,0)&gt;U$1,0,3))),"")</f>
        <v/>
      </c>
      <c r="CM36" s="62" t="str">
        <f>+IF(AND(LEN($K36)&gt;10),IF(AND($J36&gt;V$1,$J36&lt;=$Y$1),1,IF((COUNTIFS(INCAPACIDADES!$C$1:$C$51,$K36,INCAPACIDADES!U$1:U$51,V$1))&gt;0,2,IF(VLOOKUP($I36,BD!$D:$F,3,0)&gt;V$1,0,3))),"")</f>
        <v/>
      </c>
      <c r="CN36" s="62" t="str">
        <f>+IF(AND(LEN($K36)&gt;10),IF(AND($J36&gt;W$1,$J36&lt;=$Y$1),1,IF((COUNTIFS(INCAPACIDADES!$C$1:$C$51,$K36,INCAPACIDADES!V$1:V$51,W$1))&gt;0,2,IF(VLOOKUP($I36,BD!$D:$F,3,0)&gt;W$1,0,3))),"")</f>
        <v/>
      </c>
      <c r="CO36" s="62" t="str">
        <f>+IF(AND(LEN($K36)&gt;10),IF(AND($J36&gt;X$1,$J36&lt;=$Y$1),1,IF((COUNTIFS(INCAPACIDADES!$C$1:$C$51,$K36,INCAPACIDADES!W$1:W$51,X$1))&gt;0,2,IF(VLOOKUP($I36,BD!$D:$F,3,0)&gt;X$1,0,3))),"")</f>
        <v/>
      </c>
      <c r="CP36" s="62" t="str">
        <f>+IF(AND(LEN($K36)&gt;10),IF(AND($J36&gt;Y$1,$J36&lt;=$Y$1),1,IF((COUNTIFS(INCAPACIDADES!$C$1:$C$51,$K36,INCAPACIDADES!X$1:X$51,Y$1))&gt;0,2,IF(VLOOKUP($I36,BD!$D:$F,3,0)&gt;Y$1,0,3))),"")</f>
        <v/>
      </c>
      <c r="CQ36" s="62" t="str">
        <f>+IF(LEN($K36)&gt;10,IF(ISERROR(VLOOKUP(L36,'CODIGO PAGO'!$B$1:$B$20,1,0)),1,IF(OR(AND(CC36=1,L36&lt;&gt;"N"),AND(CC36=3,L36&lt;&gt;"B"),AND(CC36=2,LEFT(TRIM(L36),1)&lt;&gt;"I")),1,IF(OR(AND(CC36=0,L36="N"),AND(CC36=0,L36="B"),AND(CC36=0,LEFT(TRIM(L36),1)="I")),1,0))),"")</f>
        <v/>
      </c>
      <c r="CR36" s="62" t="str">
        <f t="shared" si="19"/>
        <v/>
      </c>
      <c r="CS36" s="62" t="str">
        <f>+IF(LEN($K36)&gt;10,IF(ISERROR(VLOOKUP(N36,'CODIGO PAGO'!$B$1:$B$20,1,0)),1,IF(OR(AND(CE36=1,N36&lt;&gt;"N"),AND(CE36=3,N36&lt;&gt;"B"),AND(CE36=2,LEFT(TRIM(N36),1)&lt;&gt;"I")),1,IF(OR(AND(CE36=0,N36="N"),AND(CE36=0,N36="B"),AND(CE36=0,LEFT(TRIM(N36),1)="I")),1,0))),"")</f>
        <v/>
      </c>
      <c r="CT36" s="62" t="str">
        <f t="shared" si="20"/>
        <v/>
      </c>
      <c r="CU36" s="62" t="str">
        <f>+IF(LEN($K36)&gt;10,IF(ISERROR(VLOOKUP(P36,'CODIGO PAGO'!$B$1:$B$20,1,0)),1,IF(OR(AND(CG36=1,P36&lt;&gt;"N"),AND(CG36=3,P36&lt;&gt;"B"),AND(CG36=2,LEFT(TRIM(P36),1)&lt;&gt;"I")),1,IF(OR(AND(CG36=0,P36="N"),AND(CG36=0,P36="B"),AND(CG36=0,LEFT(TRIM(P36),1)="I")),1,0))),"")</f>
        <v/>
      </c>
      <c r="CV36" s="62" t="str">
        <f t="shared" si="21"/>
        <v/>
      </c>
      <c r="CW36" s="62" t="str">
        <f>+IF(LEN($K36)&gt;10,IF(ISERROR(VLOOKUP(R36,'CODIGO PAGO'!$B$1:$B$20,1,0)),1,IF(OR(AND(CI36=1,R36&lt;&gt;"N"),AND(CI36=3,R36&lt;&gt;"B"),AND(CI36=2,LEFT(TRIM(R36),1)&lt;&gt;"I")),1,IF(OR(AND(CI36=0,R36="N"),AND(CI36=0,R36="B"),AND(CI36=0,LEFT(TRIM(R36),1)="I")),1,0))),"")</f>
        <v/>
      </c>
      <c r="CX36" s="62" t="str">
        <f t="shared" si="22"/>
        <v/>
      </c>
      <c r="CY36" s="62" t="str">
        <f>+IF(LEN($K36)&gt;10,IF(ISERROR(VLOOKUP(T36,'CODIGO PAGO'!$B$1:$B$20,1,0)),1,IF(OR(AND(CK36=1,T36&lt;&gt;"N"),AND(CK36=3,T36&lt;&gt;"B"),AND(CK36=2,LEFT(TRIM(T36),1)&lt;&gt;"I")),1,IF(OR(AND(CK36=0,T36="N"),AND(CK36=0,T36="B"),AND(CK36=0,LEFT(TRIM(T36),1)="I")),1,0))),"")</f>
        <v/>
      </c>
      <c r="CZ36" s="62" t="str">
        <f t="shared" si="23"/>
        <v/>
      </c>
      <c r="DA36" s="62" t="str">
        <f>+IF(LEN($K36)&gt;10,IF(ISERROR(VLOOKUP(V36,'CODIGO PAGO'!$B$1:$B$20,1,0)),1,IF(OR(AND(CM36=1,V36&lt;&gt;"N"),AND(CM36=3,V36&lt;&gt;"B"),AND(CM36=2,LEFT(TRIM(V36),1)&lt;&gt;"I")),1,IF(OR(AND(CM36=0,V36="N"),AND(CM36=0,V36="B"),AND(CM36=0,LEFT(TRIM(V36),1)="I")),1,0))),"")</f>
        <v/>
      </c>
      <c r="DB36" s="62" t="str">
        <f t="shared" si="24"/>
        <v/>
      </c>
      <c r="DC36" s="62" t="str">
        <f>+IF(LEN($K36)&gt;10,IF(ISERROR(VLOOKUP(X36,'CODIGO PAGO'!$B$1:$B$20,1,0)),1,IF(OR(AND(CO36=1,X36&lt;&gt;"N"),AND(CO36=3,X36&lt;&gt;"B"),AND(CO36=2,LEFT(TRIM(X36),1)&lt;&gt;"I")),1,IF(OR(AND(CO36=0,X36="N"),AND(CO36=0,X36="B"),AND(CO36=0,LEFT(TRIM(X36),1)="I")),1,0))),"")</f>
        <v/>
      </c>
      <c r="DD36" s="62" t="str">
        <f t="shared" si="25"/>
        <v/>
      </c>
      <c r="DE36" s="62" t="str">
        <f t="shared" si="26"/>
        <v/>
      </c>
      <c r="DF36" s="63" t="str">
        <f t="shared" si="27"/>
        <v/>
      </c>
      <c r="DG36" s="170"/>
      <c r="DH36" s="63">
        <v>36</v>
      </c>
    </row>
    <row r="37" spans="1:112" s="64" customFormat="1">
      <c r="A37" s="16" t="str">
        <f t="shared" si="0"/>
        <v/>
      </c>
      <c r="B37" s="12"/>
      <c r="C37" s="60"/>
      <c r="D37" s="1" t="str">
        <f>+IF(LEN($K37)&gt;5,BD!A37,"")</f>
        <v/>
      </c>
      <c r="E37" s="1" t="str">
        <f>+IF(LEN($K37)&gt;5,BD!B37,"")</f>
        <v/>
      </c>
      <c r="F37" s="134"/>
      <c r="G37" s="133"/>
      <c r="H37" s="135"/>
      <c r="I37" s="3" t="str">
        <f>+IF(LEN($K37)&gt;5,BD!D37,"")</f>
        <v/>
      </c>
      <c r="J37" s="4" t="str">
        <f>+IF(LEN($K37)&gt;5,BD!E37,"")</f>
        <v/>
      </c>
      <c r="K37" s="5" t="str">
        <f>+IF(LEN(BD!G37)&gt;5,BD!G37,"")</f>
        <v/>
      </c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53" t="str">
        <f t="shared" si="1"/>
        <v/>
      </c>
      <c r="AB37" s="154" t="str">
        <f>+IF(LEN($K37)&gt;5,SUM(L37,N37,P37,R37,T37,V37,X37)+COUNTIF(L37:X37,"PCG")+'CODIGO PAGO'!$C$23*COUNTIF(L37:X37,"PDF")+'CODIGO PAGO'!$C$24*COUNTIF('PRE MAAS'!L37:X37,"PNH")+'CODIGO PAGO'!$C$25*COUNTIF('PRE MAAS'!L37:X37,"PS")+COUNTIF(L37:X37,"VAC"),"")</f>
        <v/>
      </c>
      <c r="AC37" s="154" t="str">
        <f t="shared" si="2"/>
        <v/>
      </c>
      <c r="AD37" s="155" t="str">
        <f t="shared" si="3"/>
        <v/>
      </c>
      <c r="AE37" s="155" t="str">
        <f t="shared" si="4"/>
        <v/>
      </c>
      <c r="AF37" s="155" t="str">
        <f>+IF(LEN($K37)&gt;5,IF(AND(VLOOKUP($I37,BD!$D$1:$F$501,3,0)&gt;=L$1,VLOOKUP($I37,BD!$D$1:$F$501,3,0)&lt;=X$1),1,0),"")</f>
        <v/>
      </c>
      <c r="AG37" s="155" t="str">
        <f t="shared" si="5"/>
        <v/>
      </c>
      <c r="AH37" s="156" t="str">
        <f t="shared" si="6"/>
        <v/>
      </c>
      <c r="AI37" s="156" t="str">
        <f t="shared" si="7"/>
        <v/>
      </c>
      <c r="AJ37" s="156" t="str">
        <f t="shared" si="8"/>
        <v/>
      </c>
      <c r="AK37" s="6" t="str">
        <f>+IF(LEN($K37)&gt;5,BD!H37,"")</f>
        <v/>
      </c>
      <c r="AL37" s="17" t="str">
        <f t="shared" si="9"/>
        <v/>
      </c>
      <c r="AM37" s="13"/>
      <c r="AN37" s="18" t="str">
        <f t="shared" si="10"/>
        <v/>
      </c>
      <c r="AO37" s="19" t="str">
        <f t="shared" si="11"/>
        <v/>
      </c>
      <c r="AP37" s="19" t="str">
        <f t="shared" si="12"/>
        <v/>
      </c>
      <c r="AQ37" s="20" t="str">
        <f t="shared" si="13"/>
        <v/>
      </c>
      <c r="AR37" s="7" t="str">
        <f t="shared" ca="1" si="14"/>
        <v/>
      </c>
      <c r="AS37" s="157"/>
      <c r="AT37" s="19" t="str">
        <f>+IF(LEN($K37)&gt;5,TRUNC(AS37*AK37*'CODIGO PAGO'!$C$27,2),"")</f>
        <v/>
      </c>
      <c r="AU37" s="15"/>
      <c r="AV37" s="15"/>
      <c r="AW37" s="15"/>
      <c r="AX37" s="14"/>
      <c r="AY37" s="15"/>
      <c r="AZ37" s="20" t="str">
        <f>+IF(LEN(K37)&gt;5,SUMIF(AJUSTES!$A$1:$A$50,K37,AJUSTES!$J$1:$J$50),"")</f>
        <v/>
      </c>
      <c r="BA37" s="20"/>
      <c r="BB37" s="14"/>
      <c r="BC37" s="14"/>
      <c r="BD37" s="164"/>
      <c r="BE37" s="15"/>
      <c r="BF37" s="15"/>
      <c r="BG37" s="152" t="str">
        <f t="shared" si="15"/>
        <v/>
      </c>
      <c r="BH37" s="20" t="str">
        <f t="shared" si="16"/>
        <v/>
      </c>
      <c r="BI37" s="20" t="str">
        <f>IF(LEN($K37)&gt;5,IF('CODIGO PAGO'!$C$26=9,0.5*AK37,'CODIGO PAGO'!$C$26*COUNTIF(L37:X37,"PT")*(AK37*7)/(7-(COUNTIF(L37:X37,"D")+COUNTIF(L37:X37,"DL")))),"")</f>
        <v/>
      </c>
      <c r="BJ37" s="15"/>
      <c r="BK37" s="20" t="str">
        <f>+IF(LEN(K37)&gt;5,SUMIF(AJUSTES!$A$1:$A$50,K37,AJUSTES!$K$1:$K$50),"")</f>
        <v/>
      </c>
      <c r="BL37" s="15"/>
      <c r="BM37" s="15"/>
      <c r="BN37" s="4" t="str">
        <f>+CONCATENATE(IF(COUNTIFS(INCAPACIDADES!$A$1:$A$100,"ACTIVA",INCAPACIDADES!$C$1:$C$100,'PRE MAAS'!K37)&gt;0,VLOOKUP(K37,INCAPACIDADES!$C$1:$Y$100,23,0),""),IF(LEN($K37)&gt;5,IF(BD!F37="N/A","",CONCATENATE("B (",DAY(BD!F37),"-",MONTH(BD!F37),"-",YEAR(BD!F37),")")),""))</f>
        <v/>
      </c>
      <c r="BO37" s="150"/>
      <c r="BP37" s="15"/>
      <c r="BQ37" s="15"/>
      <c r="BR37" s="15"/>
      <c r="BS37" s="15"/>
      <c r="BT37" s="15"/>
      <c r="BU37" s="9" t="str">
        <f>+IF(LEN($K37)&gt;10,IF(LEN(BD!I37)=11,BD!I37,CONCATENATE("0",BD!I37)),"")</f>
        <v/>
      </c>
      <c r="BV37" s="161" t="str">
        <f>+IF(LEN($K37)&gt;10,BD!J37,"")</f>
        <v/>
      </c>
      <c r="BW37" s="162" t="str">
        <f t="shared" si="17"/>
        <v/>
      </c>
      <c r="BX37" s="162" t="str">
        <f>+IF(LEN($K37)&gt;10,UPPER(BD!K37),"")</f>
        <v/>
      </c>
      <c r="BY37" s="161" t="str">
        <f>+IF(LEN($K45)&gt;5,BD!L37,"")</f>
        <v/>
      </c>
      <c r="BZ37" s="161" t="str">
        <f>+IF(LEN($K37)&gt;10,BD!M37,"")</f>
        <v/>
      </c>
      <c r="CA37" s="162" t="str">
        <f>+IF(LEN($K37)&gt;10,BD!N37,"")</f>
        <v/>
      </c>
      <c r="CB37" s="163" t="str">
        <f t="shared" si="18"/>
        <v/>
      </c>
      <c r="CC37" s="62" t="str">
        <f>+IF(AND(LEN($K37)&gt;10),IF(AND($J37&gt;L$1,$J37&lt;=$Y$1),1,IF((COUNTIFS(INCAPACIDADES!$C$1:$C$51,$K37,INCAPACIDADES!K$1:K$51,L$1))&gt;0,2,IF(VLOOKUP($I37,BD!D:F,3,0)&gt;L$1,0,3))),"")</f>
        <v/>
      </c>
      <c r="CD37" s="62" t="str">
        <f>+IF(AND(LEN($K37)&gt;10),IF(AND($J37&gt;M$1,$J37&lt;=$Y$1),1,IF((COUNTIFS(INCAPACIDADES!$C$1:$C$51,$K37,INCAPACIDADES!L$1:L$51,M$1))&gt;0,2,IF(VLOOKUP($I37,BD!$D:$F,3,0)&gt;M$1,0,3))),"")</f>
        <v/>
      </c>
      <c r="CE37" s="62" t="str">
        <f>+IF(AND(LEN($K37)&gt;10),IF(AND($J37&gt;N$1,$J37&lt;=$Y$1),1,IF((COUNTIFS(INCAPACIDADES!$C$1:$C$51,$K37,INCAPACIDADES!M$1:M$51,N$1))&gt;0,2,IF(VLOOKUP($I37,BD!$D:$F,3,0)&gt;N$1,0,3))),"")</f>
        <v/>
      </c>
      <c r="CF37" s="62" t="str">
        <f>+IF(AND(LEN($K37)&gt;10),IF(AND($J37&gt;O$1,$J37&lt;=$Y$1),1,IF((COUNTIFS(INCAPACIDADES!$C$1:$C$51,$K37,INCAPACIDADES!N$1:N$51,O$1))&gt;0,2,IF(VLOOKUP($I37,BD!$D:$F,3,0)&gt;O$1,0,3))),"")</f>
        <v/>
      </c>
      <c r="CG37" s="62" t="str">
        <f>+IF(AND(LEN($K37)&gt;10),IF(AND($J37&gt;P$1,$J37&lt;=$Y$1),1,IF((COUNTIFS(INCAPACIDADES!$C$1:$C$51,$K37,INCAPACIDADES!O$1:O$51,P$1))&gt;0,2,IF(VLOOKUP($I37,BD!$D:$F,3,0)&gt;P$1,0,3))),"")</f>
        <v/>
      </c>
      <c r="CH37" s="62" t="str">
        <f>+IF(AND(LEN($K37)&gt;10),IF(AND($J37&gt;Q$1,$J37&lt;=$Y$1),1,IF((COUNTIFS(INCAPACIDADES!$C$1:$C$51,$K37,INCAPACIDADES!P$1:P$51,Q$1))&gt;0,2,IF(VLOOKUP($I37,BD!$D:$F,3,0)&gt;Q$1,0,3))),"")</f>
        <v/>
      </c>
      <c r="CI37" s="62" t="str">
        <f>+IF(AND(LEN($K37)&gt;10),IF(AND($J37&gt;R$1,$J37&lt;=$Y$1),1,IF((COUNTIFS(INCAPACIDADES!$C$1:$C$51,$K37,INCAPACIDADES!Q$1:Q$51,R$1))&gt;0,2,IF(VLOOKUP($I37,BD!$D:$F,3,0)&gt;R$1,0,3))),"")</f>
        <v/>
      </c>
      <c r="CJ37" s="62" t="str">
        <f>+IF(AND(LEN($K37)&gt;10),IF(AND($J37&gt;S$1,$J37&lt;=$Y$1),1,IF((COUNTIFS(INCAPACIDADES!$C$1:$C$51,$K37,INCAPACIDADES!R$1:R$51,S$1))&gt;0,2,IF(VLOOKUP($I37,BD!$D:$F,3,0)&gt;S$1,0,3))),"")</f>
        <v/>
      </c>
      <c r="CK37" s="62" t="str">
        <f>+IF(AND(LEN($K37)&gt;10),IF(AND($J37&gt;T$1,$J37&lt;=$Y$1),1,IF((COUNTIFS(INCAPACIDADES!$C$1:$C$51,$K37,INCAPACIDADES!S$1:S$51,T$1))&gt;0,2,IF(VLOOKUP($I37,BD!$D:$F,3,0)&gt;T$1,0,3))),"")</f>
        <v/>
      </c>
      <c r="CL37" s="62" t="str">
        <f>+IF(AND(LEN($K37)&gt;10),IF(AND($J37&gt;U$1,$J37&lt;=$Y$1),1,IF((COUNTIFS(INCAPACIDADES!$C$1:$C$51,$K37,INCAPACIDADES!T$1:T$51,U$1))&gt;0,2,IF(VLOOKUP($I37,BD!$D:$F,3,0)&gt;U$1,0,3))),"")</f>
        <v/>
      </c>
      <c r="CM37" s="62" t="str">
        <f>+IF(AND(LEN($K37)&gt;10),IF(AND($J37&gt;V$1,$J37&lt;=$Y$1),1,IF((COUNTIFS(INCAPACIDADES!$C$1:$C$51,$K37,INCAPACIDADES!U$1:U$51,V$1))&gt;0,2,IF(VLOOKUP($I37,BD!$D:$F,3,0)&gt;V$1,0,3))),"")</f>
        <v/>
      </c>
      <c r="CN37" s="62" t="str">
        <f>+IF(AND(LEN($K37)&gt;10),IF(AND($J37&gt;W$1,$J37&lt;=$Y$1),1,IF((COUNTIFS(INCAPACIDADES!$C$1:$C$51,$K37,INCAPACIDADES!V$1:V$51,W$1))&gt;0,2,IF(VLOOKUP($I37,BD!$D:$F,3,0)&gt;W$1,0,3))),"")</f>
        <v/>
      </c>
      <c r="CO37" s="62" t="str">
        <f>+IF(AND(LEN($K37)&gt;10),IF(AND($J37&gt;X$1,$J37&lt;=$Y$1),1,IF((COUNTIFS(INCAPACIDADES!$C$1:$C$51,$K37,INCAPACIDADES!W$1:W$51,X$1))&gt;0,2,IF(VLOOKUP($I37,BD!$D:$F,3,0)&gt;X$1,0,3))),"")</f>
        <v/>
      </c>
      <c r="CP37" s="62" t="str">
        <f>+IF(AND(LEN($K37)&gt;10),IF(AND($J37&gt;Y$1,$J37&lt;=$Y$1),1,IF((COUNTIFS(INCAPACIDADES!$C$1:$C$51,$K37,INCAPACIDADES!X$1:X$51,Y$1))&gt;0,2,IF(VLOOKUP($I37,BD!$D:$F,3,0)&gt;Y$1,0,3))),"")</f>
        <v/>
      </c>
      <c r="CQ37" s="62" t="str">
        <f>+IF(LEN($K37)&gt;10,IF(ISERROR(VLOOKUP(L37,'CODIGO PAGO'!$B$1:$B$20,1,0)),1,IF(OR(AND(CC37=1,L37&lt;&gt;"N"),AND(CC37=3,L37&lt;&gt;"B"),AND(CC37=2,LEFT(TRIM(L37),1)&lt;&gt;"I")),1,IF(OR(AND(CC37=0,L37="N"),AND(CC37=0,L37="B"),AND(CC37=0,LEFT(TRIM(L37),1)="I")),1,0))),"")</f>
        <v/>
      </c>
      <c r="CR37" s="62" t="str">
        <f t="shared" si="19"/>
        <v/>
      </c>
      <c r="CS37" s="62" t="str">
        <f>+IF(LEN($K37)&gt;10,IF(ISERROR(VLOOKUP(N37,'CODIGO PAGO'!$B$1:$B$20,1,0)),1,IF(OR(AND(CE37=1,N37&lt;&gt;"N"),AND(CE37=3,N37&lt;&gt;"B"),AND(CE37=2,LEFT(TRIM(N37),1)&lt;&gt;"I")),1,IF(OR(AND(CE37=0,N37="N"),AND(CE37=0,N37="B"),AND(CE37=0,LEFT(TRIM(N37),1)="I")),1,0))),"")</f>
        <v/>
      </c>
      <c r="CT37" s="62" t="str">
        <f t="shared" si="20"/>
        <v/>
      </c>
      <c r="CU37" s="62" t="str">
        <f>+IF(LEN($K37)&gt;10,IF(ISERROR(VLOOKUP(P37,'CODIGO PAGO'!$B$1:$B$20,1,0)),1,IF(OR(AND(CG37=1,P37&lt;&gt;"N"),AND(CG37=3,P37&lt;&gt;"B"),AND(CG37=2,LEFT(TRIM(P37),1)&lt;&gt;"I")),1,IF(OR(AND(CG37=0,P37="N"),AND(CG37=0,P37="B"),AND(CG37=0,LEFT(TRIM(P37),1)="I")),1,0))),"")</f>
        <v/>
      </c>
      <c r="CV37" s="62" t="str">
        <f t="shared" si="21"/>
        <v/>
      </c>
      <c r="CW37" s="62" t="str">
        <f>+IF(LEN($K37)&gt;10,IF(ISERROR(VLOOKUP(R37,'CODIGO PAGO'!$B$1:$B$20,1,0)),1,IF(OR(AND(CI37=1,R37&lt;&gt;"N"),AND(CI37=3,R37&lt;&gt;"B"),AND(CI37=2,LEFT(TRIM(R37),1)&lt;&gt;"I")),1,IF(OR(AND(CI37=0,R37="N"),AND(CI37=0,R37="B"),AND(CI37=0,LEFT(TRIM(R37),1)="I")),1,0))),"")</f>
        <v/>
      </c>
      <c r="CX37" s="62" t="str">
        <f t="shared" si="22"/>
        <v/>
      </c>
      <c r="CY37" s="62" t="str">
        <f>+IF(LEN($K37)&gt;10,IF(ISERROR(VLOOKUP(T37,'CODIGO PAGO'!$B$1:$B$20,1,0)),1,IF(OR(AND(CK37=1,T37&lt;&gt;"N"),AND(CK37=3,T37&lt;&gt;"B"),AND(CK37=2,LEFT(TRIM(T37),1)&lt;&gt;"I")),1,IF(OR(AND(CK37=0,T37="N"),AND(CK37=0,T37="B"),AND(CK37=0,LEFT(TRIM(T37),1)="I")),1,0))),"")</f>
        <v/>
      </c>
      <c r="CZ37" s="62" t="str">
        <f t="shared" si="23"/>
        <v/>
      </c>
      <c r="DA37" s="62" t="str">
        <f>+IF(LEN($K37)&gt;10,IF(ISERROR(VLOOKUP(V37,'CODIGO PAGO'!$B$1:$B$20,1,0)),1,IF(OR(AND(CM37=1,V37&lt;&gt;"N"),AND(CM37=3,V37&lt;&gt;"B"),AND(CM37=2,LEFT(TRIM(V37),1)&lt;&gt;"I")),1,IF(OR(AND(CM37=0,V37="N"),AND(CM37=0,V37="B"),AND(CM37=0,LEFT(TRIM(V37),1)="I")),1,0))),"")</f>
        <v/>
      </c>
      <c r="DB37" s="62" t="str">
        <f t="shared" si="24"/>
        <v/>
      </c>
      <c r="DC37" s="62" t="str">
        <f>+IF(LEN($K37)&gt;10,IF(ISERROR(VLOOKUP(X37,'CODIGO PAGO'!$B$1:$B$20,1,0)),1,IF(OR(AND(CO37=1,X37&lt;&gt;"N"),AND(CO37=3,X37&lt;&gt;"B"),AND(CO37=2,LEFT(TRIM(X37),1)&lt;&gt;"I")),1,IF(OR(AND(CO37=0,X37="N"),AND(CO37=0,X37="B"),AND(CO37=0,LEFT(TRIM(X37),1)="I")),1,0))),"")</f>
        <v/>
      </c>
      <c r="DD37" s="62" t="str">
        <f t="shared" si="25"/>
        <v/>
      </c>
      <c r="DE37" s="62" t="str">
        <f t="shared" si="26"/>
        <v/>
      </c>
      <c r="DF37" s="63" t="str">
        <f t="shared" si="27"/>
        <v/>
      </c>
      <c r="DG37" s="170"/>
      <c r="DH37" s="63">
        <v>37</v>
      </c>
    </row>
    <row r="38" spans="1:112" s="64" customFormat="1">
      <c r="A38" s="16" t="str">
        <f t="shared" si="0"/>
        <v/>
      </c>
      <c r="B38" s="12"/>
      <c r="C38" s="60"/>
      <c r="D38" s="1" t="str">
        <f>+IF(LEN($K38)&gt;5,BD!A38,"")</f>
        <v/>
      </c>
      <c r="E38" s="1" t="str">
        <f>+IF(LEN($K38)&gt;5,BD!B38,"")</f>
        <v/>
      </c>
      <c r="F38" s="134"/>
      <c r="G38" s="133"/>
      <c r="H38" s="135"/>
      <c r="I38" s="3" t="str">
        <f>+IF(LEN($K38)&gt;5,BD!D38,"")</f>
        <v/>
      </c>
      <c r="J38" s="4" t="str">
        <f>+IF(LEN($K38)&gt;5,BD!E38,"")</f>
        <v/>
      </c>
      <c r="K38" s="5" t="str">
        <f>+IF(LEN(BD!G38)&gt;5,BD!G38,"")</f>
        <v/>
      </c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53" t="str">
        <f t="shared" si="1"/>
        <v/>
      </c>
      <c r="AB38" s="154" t="str">
        <f>+IF(LEN($K38)&gt;5,SUM(L38,N38,P38,R38,T38,V38,X38)+COUNTIF(L38:X38,"PCG")+'CODIGO PAGO'!$C$23*COUNTIF(L38:X38,"PDF")+'CODIGO PAGO'!$C$24*COUNTIF('PRE MAAS'!L38:X38,"PNH")+'CODIGO PAGO'!$C$25*COUNTIF('PRE MAAS'!L38:X38,"PS")+COUNTIF(L38:X38,"VAC"),"")</f>
        <v/>
      </c>
      <c r="AC38" s="154" t="str">
        <f t="shared" si="2"/>
        <v/>
      </c>
      <c r="AD38" s="155" t="str">
        <f t="shared" si="3"/>
        <v/>
      </c>
      <c r="AE38" s="155" t="str">
        <f t="shared" si="4"/>
        <v/>
      </c>
      <c r="AF38" s="155" t="str">
        <f>+IF(LEN($K38)&gt;5,IF(AND(VLOOKUP($I38,BD!$D$1:$F$501,3,0)&gt;=L$1,VLOOKUP($I38,BD!$D$1:$F$501,3,0)&lt;=X$1),1,0),"")</f>
        <v/>
      </c>
      <c r="AG38" s="155" t="str">
        <f t="shared" si="5"/>
        <v/>
      </c>
      <c r="AH38" s="156" t="str">
        <f t="shared" si="6"/>
        <v/>
      </c>
      <c r="AI38" s="156" t="str">
        <f t="shared" si="7"/>
        <v/>
      </c>
      <c r="AJ38" s="156" t="str">
        <f t="shared" si="8"/>
        <v/>
      </c>
      <c r="AK38" s="6" t="str">
        <f>+IF(LEN($K38)&gt;5,BD!H38,"")</f>
        <v/>
      </c>
      <c r="AL38" s="17" t="str">
        <f t="shared" si="9"/>
        <v/>
      </c>
      <c r="AM38" s="13"/>
      <c r="AN38" s="18" t="str">
        <f t="shared" si="10"/>
        <v/>
      </c>
      <c r="AO38" s="19" t="str">
        <f t="shared" si="11"/>
        <v/>
      </c>
      <c r="AP38" s="19" t="str">
        <f t="shared" si="12"/>
        <v/>
      </c>
      <c r="AQ38" s="20" t="str">
        <f t="shared" si="13"/>
        <v/>
      </c>
      <c r="AR38" s="7" t="str">
        <f t="shared" ca="1" si="14"/>
        <v/>
      </c>
      <c r="AS38" s="157"/>
      <c r="AT38" s="19" t="str">
        <f>+IF(LEN($K38)&gt;5,TRUNC(AS38*AK38*'CODIGO PAGO'!$C$27,2),"")</f>
        <v/>
      </c>
      <c r="AU38" s="15"/>
      <c r="AV38" s="15"/>
      <c r="AW38" s="15"/>
      <c r="AX38" s="14"/>
      <c r="AY38" s="15"/>
      <c r="AZ38" s="20" t="str">
        <f>+IF(LEN(K38)&gt;5,SUMIF(AJUSTES!$A$1:$A$50,K38,AJUSTES!$J$1:$J$50),"")</f>
        <v/>
      </c>
      <c r="BA38" s="20"/>
      <c r="BB38" s="14"/>
      <c r="BC38" s="14"/>
      <c r="BD38" s="164"/>
      <c r="BE38" s="15"/>
      <c r="BF38" s="15"/>
      <c r="BG38" s="152" t="str">
        <f t="shared" si="15"/>
        <v/>
      </c>
      <c r="BH38" s="20" t="str">
        <f t="shared" si="16"/>
        <v/>
      </c>
      <c r="BI38" s="20" t="str">
        <f>IF(LEN($K38)&gt;5,IF('CODIGO PAGO'!$C$26=9,0.5*AK38,'CODIGO PAGO'!$C$26*COUNTIF(L38:X38,"PT")*(AK38*7)/(7-(COUNTIF(L38:X38,"D")+COUNTIF(L38:X38,"DL")))),"")</f>
        <v/>
      </c>
      <c r="BJ38" s="15"/>
      <c r="BK38" s="20" t="str">
        <f>+IF(LEN(K38)&gt;5,SUMIF(AJUSTES!$A$1:$A$50,K38,AJUSTES!$K$1:$K$50),"")</f>
        <v/>
      </c>
      <c r="BL38" s="15"/>
      <c r="BM38" s="15"/>
      <c r="BN38" s="4" t="str">
        <f>+CONCATENATE(IF(COUNTIFS(INCAPACIDADES!$A$1:$A$100,"ACTIVA",INCAPACIDADES!$C$1:$C$100,'PRE MAAS'!K38)&gt;0,VLOOKUP(K38,INCAPACIDADES!$C$1:$Y$100,23,0),""),IF(LEN($K38)&gt;5,IF(BD!F38="N/A","",CONCATENATE("B (",DAY(BD!F38),"-",MONTH(BD!F38),"-",YEAR(BD!F38),")")),""))</f>
        <v/>
      </c>
      <c r="BO38" s="150"/>
      <c r="BP38" s="15"/>
      <c r="BQ38" s="15"/>
      <c r="BR38" s="15"/>
      <c r="BS38" s="15"/>
      <c r="BT38" s="15"/>
      <c r="BU38" s="9" t="str">
        <f>+IF(LEN($K38)&gt;10,IF(LEN(BD!I38)=11,BD!I38,CONCATENATE("0",BD!I38)),"")</f>
        <v/>
      </c>
      <c r="BV38" s="161" t="str">
        <f>+IF(LEN($K38)&gt;10,BD!J38,"")</f>
        <v/>
      </c>
      <c r="BW38" s="162" t="str">
        <f t="shared" si="17"/>
        <v/>
      </c>
      <c r="BX38" s="162" t="str">
        <f>+IF(LEN($K38)&gt;10,UPPER(BD!K38),"")</f>
        <v/>
      </c>
      <c r="BY38" s="161" t="str">
        <f>+IF(LEN($K46)&gt;5,BD!L38,"")</f>
        <v/>
      </c>
      <c r="BZ38" s="161" t="str">
        <f>+IF(LEN($K38)&gt;10,BD!M38,"")</f>
        <v/>
      </c>
      <c r="CA38" s="162" t="str">
        <f>+IF(LEN($K38)&gt;10,BD!N38,"")</f>
        <v/>
      </c>
      <c r="CB38" s="163" t="str">
        <f t="shared" si="18"/>
        <v/>
      </c>
      <c r="CC38" s="62" t="str">
        <f>+IF(AND(LEN($K38)&gt;10),IF(AND($J38&gt;L$1,$J38&lt;=$Y$1),1,IF((COUNTIFS(INCAPACIDADES!$C$1:$C$51,$K38,INCAPACIDADES!K$1:K$51,L$1))&gt;0,2,IF(VLOOKUP($I38,BD!D:F,3,0)&gt;L$1,0,3))),"")</f>
        <v/>
      </c>
      <c r="CD38" s="62" t="str">
        <f>+IF(AND(LEN($K38)&gt;10),IF(AND($J38&gt;M$1,$J38&lt;=$Y$1),1,IF((COUNTIFS(INCAPACIDADES!$C$1:$C$51,$K38,INCAPACIDADES!L$1:L$51,M$1))&gt;0,2,IF(VLOOKUP($I38,BD!$D:$F,3,0)&gt;M$1,0,3))),"")</f>
        <v/>
      </c>
      <c r="CE38" s="62" t="str">
        <f>+IF(AND(LEN($K38)&gt;10),IF(AND($J38&gt;N$1,$J38&lt;=$Y$1),1,IF((COUNTIFS(INCAPACIDADES!$C$1:$C$51,$K38,INCAPACIDADES!M$1:M$51,N$1))&gt;0,2,IF(VLOOKUP($I38,BD!$D:$F,3,0)&gt;N$1,0,3))),"")</f>
        <v/>
      </c>
      <c r="CF38" s="62" t="str">
        <f>+IF(AND(LEN($K38)&gt;10),IF(AND($J38&gt;O$1,$J38&lt;=$Y$1),1,IF((COUNTIFS(INCAPACIDADES!$C$1:$C$51,$K38,INCAPACIDADES!N$1:N$51,O$1))&gt;0,2,IF(VLOOKUP($I38,BD!$D:$F,3,0)&gt;O$1,0,3))),"")</f>
        <v/>
      </c>
      <c r="CG38" s="62" t="str">
        <f>+IF(AND(LEN($K38)&gt;10),IF(AND($J38&gt;P$1,$J38&lt;=$Y$1),1,IF((COUNTIFS(INCAPACIDADES!$C$1:$C$51,$K38,INCAPACIDADES!O$1:O$51,P$1))&gt;0,2,IF(VLOOKUP($I38,BD!$D:$F,3,0)&gt;P$1,0,3))),"")</f>
        <v/>
      </c>
      <c r="CH38" s="62" t="str">
        <f>+IF(AND(LEN($K38)&gt;10),IF(AND($J38&gt;Q$1,$J38&lt;=$Y$1),1,IF((COUNTIFS(INCAPACIDADES!$C$1:$C$51,$K38,INCAPACIDADES!P$1:P$51,Q$1))&gt;0,2,IF(VLOOKUP($I38,BD!$D:$F,3,0)&gt;Q$1,0,3))),"")</f>
        <v/>
      </c>
      <c r="CI38" s="62" t="str">
        <f>+IF(AND(LEN($K38)&gt;10),IF(AND($J38&gt;R$1,$J38&lt;=$Y$1),1,IF((COUNTIFS(INCAPACIDADES!$C$1:$C$51,$K38,INCAPACIDADES!Q$1:Q$51,R$1))&gt;0,2,IF(VLOOKUP($I38,BD!$D:$F,3,0)&gt;R$1,0,3))),"")</f>
        <v/>
      </c>
      <c r="CJ38" s="62" t="str">
        <f>+IF(AND(LEN($K38)&gt;10),IF(AND($J38&gt;S$1,$J38&lt;=$Y$1),1,IF((COUNTIFS(INCAPACIDADES!$C$1:$C$51,$K38,INCAPACIDADES!R$1:R$51,S$1))&gt;0,2,IF(VLOOKUP($I38,BD!$D:$F,3,0)&gt;S$1,0,3))),"")</f>
        <v/>
      </c>
      <c r="CK38" s="62" t="str">
        <f>+IF(AND(LEN($K38)&gt;10),IF(AND($J38&gt;T$1,$J38&lt;=$Y$1),1,IF((COUNTIFS(INCAPACIDADES!$C$1:$C$51,$K38,INCAPACIDADES!S$1:S$51,T$1))&gt;0,2,IF(VLOOKUP($I38,BD!$D:$F,3,0)&gt;T$1,0,3))),"")</f>
        <v/>
      </c>
      <c r="CL38" s="62" t="str">
        <f>+IF(AND(LEN($K38)&gt;10),IF(AND($J38&gt;U$1,$J38&lt;=$Y$1),1,IF((COUNTIFS(INCAPACIDADES!$C$1:$C$51,$K38,INCAPACIDADES!T$1:T$51,U$1))&gt;0,2,IF(VLOOKUP($I38,BD!$D:$F,3,0)&gt;U$1,0,3))),"")</f>
        <v/>
      </c>
      <c r="CM38" s="62" t="str">
        <f>+IF(AND(LEN($K38)&gt;10),IF(AND($J38&gt;V$1,$J38&lt;=$Y$1),1,IF((COUNTIFS(INCAPACIDADES!$C$1:$C$51,$K38,INCAPACIDADES!U$1:U$51,V$1))&gt;0,2,IF(VLOOKUP($I38,BD!$D:$F,3,0)&gt;V$1,0,3))),"")</f>
        <v/>
      </c>
      <c r="CN38" s="62" t="str">
        <f>+IF(AND(LEN($K38)&gt;10),IF(AND($J38&gt;W$1,$J38&lt;=$Y$1),1,IF((COUNTIFS(INCAPACIDADES!$C$1:$C$51,$K38,INCAPACIDADES!V$1:V$51,W$1))&gt;0,2,IF(VLOOKUP($I38,BD!$D:$F,3,0)&gt;W$1,0,3))),"")</f>
        <v/>
      </c>
      <c r="CO38" s="62" t="str">
        <f>+IF(AND(LEN($K38)&gt;10),IF(AND($J38&gt;X$1,$J38&lt;=$Y$1),1,IF((COUNTIFS(INCAPACIDADES!$C$1:$C$51,$K38,INCAPACIDADES!W$1:W$51,X$1))&gt;0,2,IF(VLOOKUP($I38,BD!$D:$F,3,0)&gt;X$1,0,3))),"")</f>
        <v/>
      </c>
      <c r="CP38" s="62" t="str">
        <f>+IF(AND(LEN($K38)&gt;10),IF(AND($J38&gt;Y$1,$J38&lt;=$Y$1),1,IF((COUNTIFS(INCAPACIDADES!$C$1:$C$51,$K38,INCAPACIDADES!X$1:X$51,Y$1))&gt;0,2,IF(VLOOKUP($I38,BD!$D:$F,3,0)&gt;Y$1,0,3))),"")</f>
        <v/>
      </c>
      <c r="CQ38" s="62" t="str">
        <f>+IF(LEN($K38)&gt;10,IF(ISERROR(VLOOKUP(L38,'CODIGO PAGO'!$B$1:$B$20,1,0)),1,IF(OR(AND(CC38=1,L38&lt;&gt;"N"),AND(CC38=3,L38&lt;&gt;"B"),AND(CC38=2,LEFT(TRIM(L38),1)&lt;&gt;"I")),1,IF(OR(AND(CC38=0,L38="N"),AND(CC38=0,L38="B"),AND(CC38=0,LEFT(TRIM(L38),1)="I")),1,0))),"")</f>
        <v/>
      </c>
      <c r="CR38" s="62" t="str">
        <f t="shared" si="19"/>
        <v/>
      </c>
      <c r="CS38" s="62" t="str">
        <f>+IF(LEN($K38)&gt;10,IF(ISERROR(VLOOKUP(N38,'CODIGO PAGO'!$B$1:$B$20,1,0)),1,IF(OR(AND(CE38=1,N38&lt;&gt;"N"),AND(CE38=3,N38&lt;&gt;"B"),AND(CE38=2,LEFT(TRIM(N38),1)&lt;&gt;"I")),1,IF(OR(AND(CE38=0,N38="N"),AND(CE38=0,N38="B"),AND(CE38=0,LEFT(TRIM(N38),1)="I")),1,0))),"")</f>
        <v/>
      </c>
      <c r="CT38" s="62" t="str">
        <f t="shared" si="20"/>
        <v/>
      </c>
      <c r="CU38" s="62" t="str">
        <f>+IF(LEN($K38)&gt;10,IF(ISERROR(VLOOKUP(P38,'CODIGO PAGO'!$B$1:$B$20,1,0)),1,IF(OR(AND(CG38=1,P38&lt;&gt;"N"),AND(CG38=3,P38&lt;&gt;"B"),AND(CG38=2,LEFT(TRIM(P38),1)&lt;&gt;"I")),1,IF(OR(AND(CG38=0,P38="N"),AND(CG38=0,P38="B"),AND(CG38=0,LEFT(TRIM(P38),1)="I")),1,0))),"")</f>
        <v/>
      </c>
      <c r="CV38" s="62" t="str">
        <f t="shared" si="21"/>
        <v/>
      </c>
      <c r="CW38" s="62" t="str">
        <f>+IF(LEN($K38)&gt;10,IF(ISERROR(VLOOKUP(R38,'CODIGO PAGO'!$B$1:$B$20,1,0)),1,IF(OR(AND(CI38=1,R38&lt;&gt;"N"),AND(CI38=3,R38&lt;&gt;"B"),AND(CI38=2,LEFT(TRIM(R38),1)&lt;&gt;"I")),1,IF(OR(AND(CI38=0,R38="N"),AND(CI38=0,R38="B"),AND(CI38=0,LEFT(TRIM(R38),1)="I")),1,0))),"")</f>
        <v/>
      </c>
      <c r="CX38" s="62" t="str">
        <f t="shared" si="22"/>
        <v/>
      </c>
      <c r="CY38" s="62" t="str">
        <f>+IF(LEN($K38)&gt;10,IF(ISERROR(VLOOKUP(T38,'CODIGO PAGO'!$B$1:$B$20,1,0)),1,IF(OR(AND(CK38=1,T38&lt;&gt;"N"),AND(CK38=3,T38&lt;&gt;"B"),AND(CK38=2,LEFT(TRIM(T38),1)&lt;&gt;"I")),1,IF(OR(AND(CK38=0,T38="N"),AND(CK38=0,T38="B"),AND(CK38=0,LEFT(TRIM(T38),1)="I")),1,0))),"")</f>
        <v/>
      </c>
      <c r="CZ38" s="62" t="str">
        <f t="shared" si="23"/>
        <v/>
      </c>
      <c r="DA38" s="62" t="str">
        <f>+IF(LEN($K38)&gt;10,IF(ISERROR(VLOOKUP(V38,'CODIGO PAGO'!$B$1:$B$20,1,0)),1,IF(OR(AND(CM38=1,V38&lt;&gt;"N"),AND(CM38=3,V38&lt;&gt;"B"),AND(CM38=2,LEFT(TRIM(V38),1)&lt;&gt;"I")),1,IF(OR(AND(CM38=0,V38="N"),AND(CM38=0,V38="B"),AND(CM38=0,LEFT(TRIM(V38),1)="I")),1,0))),"")</f>
        <v/>
      </c>
      <c r="DB38" s="62" t="str">
        <f t="shared" si="24"/>
        <v/>
      </c>
      <c r="DC38" s="62" t="str">
        <f>+IF(LEN($K38)&gt;10,IF(ISERROR(VLOOKUP(X38,'CODIGO PAGO'!$B$1:$B$20,1,0)),1,IF(OR(AND(CO38=1,X38&lt;&gt;"N"),AND(CO38=3,X38&lt;&gt;"B"),AND(CO38=2,LEFT(TRIM(X38),1)&lt;&gt;"I")),1,IF(OR(AND(CO38=0,X38="N"),AND(CO38=0,X38="B"),AND(CO38=0,LEFT(TRIM(X38),1)="I")),1,0))),"")</f>
        <v/>
      </c>
      <c r="DD38" s="62" t="str">
        <f t="shared" si="25"/>
        <v/>
      </c>
      <c r="DE38" s="62" t="str">
        <f t="shared" si="26"/>
        <v/>
      </c>
      <c r="DF38" s="63" t="str">
        <f t="shared" si="27"/>
        <v/>
      </c>
      <c r="DG38" s="170"/>
      <c r="DH38" s="63">
        <v>38</v>
      </c>
    </row>
    <row r="39" spans="1:112" s="64" customFormat="1">
      <c r="A39" s="16" t="str">
        <f t="shared" si="0"/>
        <v/>
      </c>
      <c r="B39" s="12"/>
      <c r="C39" s="60"/>
      <c r="D39" s="1" t="str">
        <f>+IF(LEN($K39)&gt;5,BD!A39,"")</f>
        <v/>
      </c>
      <c r="E39" s="1" t="str">
        <f>+IF(LEN($K39)&gt;5,BD!B39,"")</f>
        <v/>
      </c>
      <c r="F39" s="134"/>
      <c r="G39" s="133"/>
      <c r="H39" s="135"/>
      <c r="I39" s="3" t="str">
        <f>+IF(LEN($K39)&gt;5,BD!D39,"")</f>
        <v/>
      </c>
      <c r="J39" s="4" t="str">
        <f>+IF(LEN($K39)&gt;5,BD!E39,"")</f>
        <v/>
      </c>
      <c r="K39" s="5" t="str">
        <f>+IF(LEN(BD!G39)&gt;5,BD!G39,"")</f>
        <v/>
      </c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53" t="str">
        <f t="shared" si="1"/>
        <v/>
      </c>
      <c r="AB39" s="154" t="str">
        <f>+IF(LEN($K39)&gt;5,SUM(L39,N39,P39,R39,T39,V39,X39)+COUNTIF(L39:X39,"PCG")+'CODIGO PAGO'!$C$23*COUNTIF(L39:X39,"PDF")+'CODIGO PAGO'!$C$24*COUNTIF('PRE MAAS'!L39:X39,"PNH")+'CODIGO PAGO'!$C$25*COUNTIF('PRE MAAS'!L39:X39,"PS")+COUNTIF(L39:X39,"VAC"),"")</f>
        <v/>
      </c>
      <c r="AC39" s="154" t="str">
        <f t="shared" si="2"/>
        <v/>
      </c>
      <c r="AD39" s="155" t="str">
        <f t="shared" si="3"/>
        <v/>
      </c>
      <c r="AE39" s="155" t="str">
        <f t="shared" si="4"/>
        <v/>
      </c>
      <c r="AF39" s="155" t="str">
        <f>+IF(LEN($K39)&gt;5,IF(AND(VLOOKUP($I39,BD!$D$1:$F$501,3,0)&gt;=L$1,VLOOKUP($I39,BD!$D$1:$F$501,3,0)&lt;=X$1),1,0),"")</f>
        <v/>
      </c>
      <c r="AG39" s="155" t="str">
        <f t="shared" si="5"/>
        <v/>
      </c>
      <c r="AH39" s="156" t="str">
        <f t="shared" si="6"/>
        <v/>
      </c>
      <c r="AI39" s="156" t="str">
        <f t="shared" si="7"/>
        <v/>
      </c>
      <c r="AJ39" s="156" t="str">
        <f t="shared" si="8"/>
        <v/>
      </c>
      <c r="AK39" s="6" t="str">
        <f>+IF(LEN($K39)&gt;5,BD!H39,"")</f>
        <v/>
      </c>
      <c r="AL39" s="17" t="str">
        <f t="shared" si="9"/>
        <v/>
      </c>
      <c r="AM39" s="13"/>
      <c r="AN39" s="18" t="str">
        <f t="shared" si="10"/>
        <v/>
      </c>
      <c r="AO39" s="19" t="str">
        <f t="shared" si="11"/>
        <v/>
      </c>
      <c r="AP39" s="19" t="str">
        <f t="shared" si="12"/>
        <v/>
      </c>
      <c r="AQ39" s="20" t="str">
        <f t="shared" si="13"/>
        <v/>
      </c>
      <c r="AR39" s="7" t="str">
        <f t="shared" ca="1" si="14"/>
        <v/>
      </c>
      <c r="AS39" s="157"/>
      <c r="AT39" s="19" t="str">
        <f>+IF(LEN($K39)&gt;5,TRUNC(AS39*AK39*'CODIGO PAGO'!$C$27,2),"")</f>
        <v/>
      </c>
      <c r="AU39" s="15"/>
      <c r="AV39" s="15"/>
      <c r="AW39" s="15"/>
      <c r="AX39" s="14"/>
      <c r="AY39" s="15"/>
      <c r="AZ39" s="20" t="str">
        <f>+IF(LEN(K39)&gt;5,SUMIF(AJUSTES!$A$1:$A$50,K39,AJUSTES!$J$1:$J$50),"")</f>
        <v/>
      </c>
      <c r="BA39" s="20"/>
      <c r="BB39" s="14"/>
      <c r="BC39" s="14"/>
      <c r="BD39" s="164"/>
      <c r="BE39" s="15"/>
      <c r="BF39" s="15"/>
      <c r="BG39" s="152" t="str">
        <f t="shared" si="15"/>
        <v/>
      </c>
      <c r="BH39" s="20" t="str">
        <f t="shared" si="16"/>
        <v/>
      </c>
      <c r="BI39" s="20" t="str">
        <f>IF(LEN($K39)&gt;5,IF('CODIGO PAGO'!$C$26=9,0.5*AK39,'CODIGO PAGO'!$C$26*COUNTIF(L39:X39,"PT")*(AK39*7)/(7-(COUNTIF(L39:X39,"D")+COUNTIF(L39:X39,"DL")))),"")</f>
        <v/>
      </c>
      <c r="BJ39" s="15"/>
      <c r="BK39" s="20" t="str">
        <f>+IF(LEN(K39)&gt;5,SUMIF(AJUSTES!$A$1:$A$50,K39,AJUSTES!$K$1:$K$50),"")</f>
        <v/>
      </c>
      <c r="BL39" s="15"/>
      <c r="BM39" s="15"/>
      <c r="BN39" s="4" t="str">
        <f>+CONCATENATE(IF(COUNTIFS(INCAPACIDADES!$A$1:$A$100,"ACTIVA",INCAPACIDADES!$C$1:$C$100,'PRE MAAS'!K39)&gt;0,VLOOKUP(K39,INCAPACIDADES!$C$1:$Y$100,23,0),""),IF(LEN($K39)&gt;5,IF(BD!F39="N/A","",CONCATENATE("B (",DAY(BD!F39),"-",MONTH(BD!F39),"-",YEAR(BD!F39),")")),""))</f>
        <v/>
      </c>
      <c r="BO39" s="150"/>
      <c r="BP39" s="15"/>
      <c r="BQ39" s="15"/>
      <c r="BR39" s="15"/>
      <c r="BS39" s="15"/>
      <c r="BT39" s="15"/>
      <c r="BU39" s="9" t="str">
        <f>+IF(LEN($K39)&gt;10,IF(LEN(BD!I39)=11,BD!I39,CONCATENATE("0",BD!I39)),"")</f>
        <v/>
      </c>
      <c r="BV39" s="161" t="str">
        <f>+IF(LEN($K39)&gt;10,BD!J39,"")</f>
        <v/>
      </c>
      <c r="BW39" s="162" t="str">
        <f t="shared" si="17"/>
        <v/>
      </c>
      <c r="BX39" s="162" t="str">
        <f>+IF(LEN($K39)&gt;10,UPPER(BD!K39),"")</f>
        <v/>
      </c>
      <c r="BY39" s="161" t="str">
        <f>+IF(LEN($K47)&gt;5,BD!L39,"")</f>
        <v/>
      </c>
      <c r="BZ39" s="161" t="str">
        <f>+IF(LEN($K39)&gt;10,BD!M39,"")</f>
        <v/>
      </c>
      <c r="CA39" s="162" t="str">
        <f>+IF(LEN($K39)&gt;10,BD!N39,"")</f>
        <v/>
      </c>
      <c r="CB39" s="163" t="str">
        <f t="shared" si="18"/>
        <v/>
      </c>
      <c r="CC39" s="62" t="str">
        <f>+IF(AND(LEN($K39)&gt;10),IF(AND($J39&gt;L$1,$J39&lt;=$Y$1),1,IF((COUNTIFS(INCAPACIDADES!$C$1:$C$51,$K39,INCAPACIDADES!K$1:K$51,L$1))&gt;0,2,IF(VLOOKUP($I39,BD!D:F,3,0)&gt;L$1,0,3))),"")</f>
        <v/>
      </c>
      <c r="CD39" s="62" t="str">
        <f>+IF(AND(LEN($K39)&gt;10),IF(AND($J39&gt;M$1,$J39&lt;=$Y$1),1,IF((COUNTIFS(INCAPACIDADES!$C$1:$C$51,$K39,INCAPACIDADES!L$1:L$51,M$1))&gt;0,2,IF(VLOOKUP($I39,BD!$D:$F,3,0)&gt;M$1,0,3))),"")</f>
        <v/>
      </c>
      <c r="CE39" s="62" t="str">
        <f>+IF(AND(LEN($K39)&gt;10),IF(AND($J39&gt;N$1,$J39&lt;=$Y$1),1,IF((COUNTIFS(INCAPACIDADES!$C$1:$C$51,$K39,INCAPACIDADES!M$1:M$51,N$1))&gt;0,2,IF(VLOOKUP($I39,BD!$D:$F,3,0)&gt;N$1,0,3))),"")</f>
        <v/>
      </c>
      <c r="CF39" s="62" t="str">
        <f>+IF(AND(LEN($K39)&gt;10),IF(AND($J39&gt;O$1,$J39&lt;=$Y$1),1,IF((COUNTIFS(INCAPACIDADES!$C$1:$C$51,$K39,INCAPACIDADES!N$1:N$51,O$1))&gt;0,2,IF(VLOOKUP($I39,BD!$D:$F,3,0)&gt;O$1,0,3))),"")</f>
        <v/>
      </c>
      <c r="CG39" s="62" t="str">
        <f>+IF(AND(LEN($K39)&gt;10),IF(AND($J39&gt;P$1,$J39&lt;=$Y$1),1,IF((COUNTIFS(INCAPACIDADES!$C$1:$C$51,$K39,INCAPACIDADES!O$1:O$51,P$1))&gt;0,2,IF(VLOOKUP($I39,BD!$D:$F,3,0)&gt;P$1,0,3))),"")</f>
        <v/>
      </c>
      <c r="CH39" s="62" t="str">
        <f>+IF(AND(LEN($K39)&gt;10),IF(AND($J39&gt;Q$1,$J39&lt;=$Y$1),1,IF((COUNTIFS(INCAPACIDADES!$C$1:$C$51,$K39,INCAPACIDADES!P$1:P$51,Q$1))&gt;0,2,IF(VLOOKUP($I39,BD!$D:$F,3,0)&gt;Q$1,0,3))),"")</f>
        <v/>
      </c>
      <c r="CI39" s="62" t="str">
        <f>+IF(AND(LEN($K39)&gt;10),IF(AND($J39&gt;R$1,$J39&lt;=$Y$1),1,IF((COUNTIFS(INCAPACIDADES!$C$1:$C$51,$K39,INCAPACIDADES!Q$1:Q$51,R$1))&gt;0,2,IF(VLOOKUP($I39,BD!$D:$F,3,0)&gt;R$1,0,3))),"")</f>
        <v/>
      </c>
      <c r="CJ39" s="62" t="str">
        <f>+IF(AND(LEN($K39)&gt;10),IF(AND($J39&gt;S$1,$J39&lt;=$Y$1),1,IF((COUNTIFS(INCAPACIDADES!$C$1:$C$51,$K39,INCAPACIDADES!R$1:R$51,S$1))&gt;0,2,IF(VLOOKUP($I39,BD!$D:$F,3,0)&gt;S$1,0,3))),"")</f>
        <v/>
      </c>
      <c r="CK39" s="62" t="str">
        <f>+IF(AND(LEN($K39)&gt;10),IF(AND($J39&gt;T$1,$J39&lt;=$Y$1),1,IF((COUNTIFS(INCAPACIDADES!$C$1:$C$51,$K39,INCAPACIDADES!S$1:S$51,T$1))&gt;0,2,IF(VLOOKUP($I39,BD!$D:$F,3,0)&gt;T$1,0,3))),"")</f>
        <v/>
      </c>
      <c r="CL39" s="62" t="str">
        <f>+IF(AND(LEN($K39)&gt;10),IF(AND($J39&gt;U$1,$J39&lt;=$Y$1),1,IF((COUNTIFS(INCAPACIDADES!$C$1:$C$51,$K39,INCAPACIDADES!T$1:T$51,U$1))&gt;0,2,IF(VLOOKUP($I39,BD!$D:$F,3,0)&gt;U$1,0,3))),"")</f>
        <v/>
      </c>
      <c r="CM39" s="62" t="str">
        <f>+IF(AND(LEN($K39)&gt;10),IF(AND($J39&gt;V$1,$J39&lt;=$Y$1),1,IF((COUNTIFS(INCAPACIDADES!$C$1:$C$51,$K39,INCAPACIDADES!U$1:U$51,V$1))&gt;0,2,IF(VLOOKUP($I39,BD!$D:$F,3,0)&gt;V$1,0,3))),"")</f>
        <v/>
      </c>
      <c r="CN39" s="62" t="str">
        <f>+IF(AND(LEN($K39)&gt;10),IF(AND($J39&gt;W$1,$J39&lt;=$Y$1),1,IF((COUNTIFS(INCAPACIDADES!$C$1:$C$51,$K39,INCAPACIDADES!V$1:V$51,W$1))&gt;0,2,IF(VLOOKUP($I39,BD!$D:$F,3,0)&gt;W$1,0,3))),"")</f>
        <v/>
      </c>
      <c r="CO39" s="62" t="str">
        <f>+IF(AND(LEN($K39)&gt;10),IF(AND($J39&gt;X$1,$J39&lt;=$Y$1),1,IF((COUNTIFS(INCAPACIDADES!$C$1:$C$51,$K39,INCAPACIDADES!W$1:W$51,X$1))&gt;0,2,IF(VLOOKUP($I39,BD!$D:$F,3,0)&gt;X$1,0,3))),"")</f>
        <v/>
      </c>
      <c r="CP39" s="62" t="str">
        <f>+IF(AND(LEN($K39)&gt;10),IF(AND($J39&gt;Y$1,$J39&lt;=$Y$1),1,IF((COUNTIFS(INCAPACIDADES!$C$1:$C$51,$K39,INCAPACIDADES!X$1:X$51,Y$1))&gt;0,2,IF(VLOOKUP($I39,BD!$D:$F,3,0)&gt;Y$1,0,3))),"")</f>
        <v/>
      </c>
      <c r="CQ39" s="62" t="str">
        <f>+IF(LEN($K39)&gt;10,IF(ISERROR(VLOOKUP(L39,'CODIGO PAGO'!$B$1:$B$20,1,0)),1,IF(OR(AND(CC39=1,L39&lt;&gt;"N"),AND(CC39=3,L39&lt;&gt;"B"),AND(CC39=2,LEFT(TRIM(L39),1)&lt;&gt;"I")),1,IF(OR(AND(CC39=0,L39="N"),AND(CC39=0,L39="B"),AND(CC39=0,LEFT(TRIM(L39),1)="I")),1,0))),"")</f>
        <v/>
      </c>
      <c r="CR39" s="62" t="str">
        <f t="shared" si="19"/>
        <v/>
      </c>
      <c r="CS39" s="62" t="str">
        <f>+IF(LEN($K39)&gt;10,IF(ISERROR(VLOOKUP(N39,'CODIGO PAGO'!$B$1:$B$20,1,0)),1,IF(OR(AND(CE39=1,N39&lt;&gt;"N"),AND(CE39=3,N39&lt;&gt;"B"),AND(CE39=2,LEFT(TRIM(N39),1)&lt;&gt;"I")),1,IF(OR(AND(CE39=0,N39="N"),AND(CE39=0,N39="B"),AND(CE39=0,LEFT(TRIM(N39),1)="I")),1,0))),"")</f>
        <v/>
      </c>
      <c r="CT39" s="62" t="str">
        <f t="shared" si="20"/>
        <v/>
      </c>
      <c r="CU39" s="62" t="str">
        <f>+IF(LEN($K39)&gt;10,IF(ISERROR(VLOOKUP(P39,'CODIGO PAGO'!$B$1:$B$20,1,0)),1,IF(OR(AND(CG39=1,P39&lt;&gt;"N"),AND(CG39=3,P39&lt;&gt;"B"),AND(CG39=2,LEFT(TRIM(P39),1)&lt;&gt;"I")),1,IF(OR(AND(CG39=0,P39="N"),AND(CG39=0,P39="B"),AND(CG39=0,LEFT(TRIM(P39),1)="I")),1,0))),"")</f>
        <v/>
      </c>
      <c r="CV39" s="62" t="str">
        <f t="shared" si="21"/>
        <v/>
      </c>
      <c r="CW39" s="62" t="str">
        <f>+IF(LEN($K39)&gt;10,IF(ISERROR(VLOOKUP(R39,'CODIGO PAGO'!$B$1:$B$20,1,0)),1,IF(OR(AND(CI39=1,R39&lt;&gt;"N"),AND(CI39=3,R39&lt;&gt;"B"),AND(CI39=2,LEFT(TRIM(R39),1)&lt;&gt;"I")),1,IF(OR(AND(CI39=0,R39="N"),AND(CI39=0,R39="B"),AND(CI39=0,LEFT(TRIM(R39),1)="I")),1,0))),"")</f>
        <v/>
      </c>
      <c r="CX39" s="62" t="str">
        <f t="shared" si="22"/>
        <v/>
      </c>
      <c r="CY39" s="62" t="str">
        <f>+IF(LEN($K39)&gt;10,IF(ISERROR(VLOOKUP(T39,'CODIGO PAGO'!$B$1:$B$20,1,0)),1,IF(OR(AND(CK39=1,T39&lt;&gt;"N"),AND(CK39=3,T39&lt;&gt;"B"),AND(CK39=2,LEFT(TRIM(T39),1)&lt;&gt;"I")),1,IF(OR(AND(CK39=0,T39="N"),AND(CK39=0,T39="B"),AND(CK39=0,LEFT(TRIM(T39),1)="I")),1,0))),"")</f>
        <v/>
      </c>
      <c r="CZ39" s="62" t="str">
        <f t="shared" si="23"/>
        <v/>
      </c>
      <c r="DA39" s="62" t="str">
        <f>+IF(LEN($K39)&gt;10,IF(ISERROR(VLOOKUP(V39,'CODIGO PAGO'!$B$1:$B$20,1,0)),1,IF(OR(AND(CM39=1,V39&lt;&gt;"N"),AND(CM39=3,V39&lt;&gt;"B"),AND(CM39=2,LEFT(TRIM(V39),1)&lt;&gt;"I")),1,IF(OR(AND(CM39=0,V39="N"),AND(CM39=0,V39="B"),AND(CM39=0,LEFT(TRIM(V39),1)="I")),1,0))),"")</f>
        <v/>
      </c>
      <c r="DB39" s="62" t="str">
        <f t="shared" si="24"/>
        <v/>
      </c>
      <c r="DC39" s="62" t="str">
        <f>+IF(LEN($K39)&gt;10,IF(ISERROR(VLOOKUP(X39,'CODIGO PAGO'!$B$1:$B$20,1,0)),1,IF(OR(AND(CO39=1,X39&lt;&gt;"N"),AND(CO39=3,X39&lt;&gt;"B"),AND(CO39=2,LEFT(TRIM(X39),1)&lt;&gt;"I")),1,IF(OR(AND(CO39=0,X39="N"),AND(CO39=0,X39="B"),AND(CO39=0,LEFT(TRIM(X39),1)="I")),1,0))),"")</f>
        <v/>
      </c>
      <c r="DD39" s="62" t="str">
        <f t="shared" si="25"/>
        <v/>
      </c>
      <c r="DE39" s="62" t="str">
        <f t="shared" si="26"/>
        <v/>
      </c>
      <c r="DF39" s="63" t="str">
        <f t="shared" si="27"/>
        <v/>
      </c>
      <c r="DG39" s="170"/>
      <c r="DH39" s="63">
        <v>39</v>
      </c>
    </row>
    <row r="40" spans="1:112" s="64" customFormat="1">
      <c r="A40" s="16" t="str">
        <f t="shared" si="0"/>
        <v/>
      </c>
      <c r="B40" s="12"/>
      <c r="C40" s="60"/>
      <c r="D40" s="1" t="str">
        <f>+IF(LEN($K40)&gt;5,BD!A40,"")</f>
        <v/>
      </c>
      <c r="E40" s="1" t="str">
        <f>+IF(LEN($K40)&gt;5,BD!B40,"")</f>
        <v/>
      </c>
      <c r="F40" s="134"/>
      <c r="G40" s="133"/>
      <c r="H40" s="135"/>
      <c r="I40" s="3" t="str">
        <f>+IF(LEN($K40)&gt;5,BD!D40,"")</f>
        <v/>
      </c>
      <c r="J40" s="4" t="str">
        <f>+IF(LEN($K40)&gt;5,BD!E40,"")</f>
        <v/>
      </c>
      <c r="K40" s="5" t="str">
        <f>+IF(LEN(BD!G40)&gt;5,BD!G40,"")</f>
        <v/>
      </c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53" t="str">
        <f t="shared" si="1"/>
        <v/>
      </c>
      <c r="AB40" s="154" t="str">
        <f>+IF(LEN($K40)&gt;5,SUM(L40,N40,P40,R40,T40,V40,X40)+COUNTIF(L40:X40,"PCG")+'CODIGO PAGO'!$C$23*COUNTIF(L40:X40,"PDF")+'CODIGO PAGO'!$C$24*COUNTIF('PRE MAAS'!L40:X40,"PNH")+'CODIGO PAGO'!$C$25*COUNTIF('PRE MAAS'!L40:X40,"PS")+COUNTIF(L40:X40,"VAC"),"")</f>
        <v/>
      </c>
      <c r="AC40" s="154" t="str">
        <f t="shared" si="2"/>
        <v/>
      </c>
      <c r="AD40" s="155" t="str">
        <f t="shared" si="3"/>
        <v/>
      </c>
      <c r="AE40" s="155" t="str">
        <f t="shared" si="4"/>
        <v/>
      </c>
      <c r="AF40" s="155" t="str">
        <f>+IF(LEN($K40)&gt;5,IF(AND(VLOOKUP($I40,BD!$D$1:$F$501,3,0)&gt;=L$1,VLOOKUP($I40,BD!$D$1:$F$501,3,0)&lt;=X$1),1,0),"")</f>
        <v/>
      </c>
      <c r="AG40" s="155" t="str">
        <f t="shared" si="5"/>
        <v/>
      </c>
      <c r="AH40" s="156" t="str">
        <f t="shared" si="6"/>
        <v/>
      </c>
      <c r="AI40" s="156" t="str">
        <f t="shared" si="7"/>
        <v/>
      </c>
      <c r="AJ40" s="156" t="str">
        <f t="shared" si="8"/>
        <v/>
      </c>
      <c r="AK40" s="6" t="str">
        <f>+IF(LEN($K40)&gt;5,BD!H40,"")</f>
        <v/>
      </c>
      <c r="AL40" s="17" t="str">
        <f t="shared" si="9"/>
        <v/>
      </c>
      <c r="AM40" s="13"/>
      <c r="AN40" s="18" t="str">
        <f t="shared" si="10"/>
        <v/>
      </c>
      <c r="AO40" s="19" t="str">
        <f t="shared" si="11"/>
        <v/>
      </c>
      <c r="AP40" s="19" t="str">
        <f t="shared" si="12"/>
        <v/>
      </c>
      <c r="AQ40" s="20" t="str">
        <f t="shared" si="13"/>
        <v/>
      </c>
      <c r="AR40" s="7" t="str">
        <f t="shared" ca="1" si="14"/>
        <v/>
      </c>
      <c r="AS40" s="157"/>
      <c r="AT40" s="19" t="str">
        <f>+IF(LEN($K40)&gt;5,TRUNC(AS40*AK40*'CODIGO PAGO'!$C$27,2),"")</f>
        <v/>
      </c>
      <c r="AU40" s="15"/>
      <c r="AV40" s="15"/>
      <c r="AW40" s="15"/>
      <c r="AX40" s="14"/>
      <c r="AY40" s="15"/>
      <c r="AZ40" s="20" t="str">
        <f>+IF(LEN(K40)&gt;5,SUMIF(AJUSTES!$A$1:$A$50,K40,AJUSTES!$J$1:$J$50),"")</f>
        <v/>
      </c>
      <c r="BA40" s="20"/>
      <c r="BB40" s="14"/>
      <c r="BC40" s="14"/>
      <c r="BD40" s="164"/>
      <c r="BE40" s="15"/>
      <c r="BF40" s="15"/>
      <c r="BG40" s="152" t="str">
        <f t="shared" si="15"/>
        <v/>
      </c>
      <c r="BH40" s="20" t="str">
        <f t="shared" si="16"/>
        <v/>
      </c>
      <c r="BI40" s="20" t="str">
        <f>IF(LEN($K40)&gt;5,IF('CODIGO PAGO'!$C$26=9,0.5*AK40,'CODIGO PAGO'!$C$26*COUNTIF(L40:X40,"PT")*(AK40*7)/(7-(COUNTIF(L40:X40,"D")+COUNTIF(L40:X40,"DL")))),"")</f>
        <v/>
      </c>
      <c r="BJ40" s="15"/>
      <c r="BK40" s="20" t="str">
        <f>+IF(LEN(K40)&gt;5,SUMIF(AJUSTES!$A$1:$A$50,K40,AJUSTES!$K$1:$K$50),"")</f>
        <v/>
      </c>
      <c r="BL40" s="15"/>
      <c r="BM40" s="15"/>
      <c r="BN40" s="4" t="str">
        <f>+CONCATENATE(IF(COUNTIFS(INCAPACIDADES!$A$1:$A$100,"ACTIVA",INCAPACIDADES!$C$1:$C$100,'PRE MAAS'!K40)&gt;0,VLOOKUP(K40,INCAPACIDADES!$C$1:$Y$100,23,0),""),IF(LEN($K40)&gt;5,IF(BD!F40="N/A","",CONCATENATE("B (",DAY(BD!F40),"-",MONTH(BD!F40),"-",YEAR(BD!F40),")")),""))</f>
        <v/>
      </c>
      <c r="BO40" s="150"/>
      <c r="BP40" s="15"/>
      <c r="BQ40" s="15"/>
      <c r="BR40" s="15"/>
      <c r="BS40" s="15"/>
      <c r="BT40" s="15"/>
      <c r="BU40" s="9" t="str">
        <f>+IF(LEN($K40)&gt;10,IF(LEN(BD!I40)=11,BD!I40,CONCATENATE("0",BD!I40)),"")</f>
        <v/>
      </c>
      <c r="BV40" s="161" t="str">
        <f>+IF(LEN($K40)&gt;10,BD!J40,"")</f>
        <v/>
      </c>
      <c r="BW40" s="162" t="str">
        <f t="shared" si="17"/>
        <v/>
      </c>
      <c r="BX40" s="162" t="str">
        <f>+IF(LEN($K40)&gt;10,UPPER(BD!K40),"")</f>
        <v/>
      </c>
      <c r="BY40" s="161" t="str">
        <f>+IF(LEN($K48)&gt;5,BD!L40,"")</f>
        <v/>
      </c>
      <c r="BZ40" s="161" t="str">
        <f>+IF(LEN($K40)&gt;10,BD!M40,"")</f>
        <v/>
      </c>
      <c r="CA40" s="162" t="str">
        <f>+IF(LEN($K40)&gt;10,BD!N40,"")</f>
        <v/>
      </c>
      <c r="CB40" s="163" t="str">
        <f t="shared" si="18"/>
        <v/>
      </c>
      <c r="CC40" s="62" t="str">
        <f>+IF(AND(LEN($K40)&gt;10),IF(AND($J40&gt;L$1,$J40&lt;=$Y$1),1,IF((COUNTIFS(INCAPACIDADES!$C$1:$C$51,$K40,INCAPACIDADES!K$1:K$51,L$1))&gt;0,2,IF(VLOOKUP($I40,BD!D:F,3,0)&gt;L$1,0,3))),"")</f>
        <v/>
      </c>
      <c r="CD40" s="62" t="str">
        <f>+IF(AND(LEN($K40)&gt;10),IF(AND($J40&gt;M$1,$J40&lt;=$Y$1),1,IF((COUNTIFS(INCAPACIDADES!$C$1:$C$51,$K40,INCAPACIDADES!L$1:L$51,M$1))&gt;0,2,IF(VLOOKUP($I40,BD!$D:$F,3,0)&gt;M$1,0,3))),"")</f>
        <v/>
      </c>
      <c r="CE40" s="62" t="str">
        <f>+IF(AND(LEN($K40)&gt;10),IF(AND($J40&gt;N$1,$J40&lt;=$Y$1),1,IF((COUNTIFS(INCAPACIDADES!$C$1:$C$51,$K40,INCAPACIDADES!M$1:M$51,N$1))&gt;0,2,IF(VLOOKUP($I40,BD!$D:$F,3,0)&gt;N$1,0,3))),"")</f>
        <v/>
      </c>
      <c r="CF40" s="62" t="str">
        <f>+IF(AND(LEN($K40)&gt;10),IF(AND($J40&gt;O$1,$J40&lt;=$Y$1),1,IF((COUNTIFS(INCAPACIDADES!$C$1:$C$51,$K40,INCAPACIDADES!N$1:N$51,O$1))&gt;0,2,IF(VLOOKUP($I40,BD!$D:$F,3,0)&gt;O$1,0,3))),"")</f>
        <v/>
      </c>
      <c r="CG40" s="62" t="str">
        <f>+IF(AND(LEN($K40)&gt;10),IF(AND($J40&gt;P$1,$J40&lt;=$Y$1),1,IF((COUNTIFS(INCAPACIDADES!$C$1:$C$51,$K40,INCAPACIDADES!O$1:O$51,P$1))&gt;0,2,IF(VLOOKUP($I40,BD!$D:$F,3,0)&gt;P$1,0,3))),"")</f>
        <v/>
      </c>
      <c r="CH40" s="62" t="str">
        <f>+IF(AND(LEN($K40)&gt;10),IF(AND($J40&gt;Q$1,$J40&lt;=$Y$1),1,IF((COUNTIFS(INCAPACIDADES!$C$1:$C$51,$K40,INCAPACIDADES!P$1:P$51,Q$1))&gt;0,2,IF(VLOOKUP($I40,BD!$D:$F,3,0)&gt;Q$1,0,3))),"")</f>
        <v/>
      </c>
      <c r="CI40" s="62" t="str">
        <f>+IF(AND(LEN($K40)&gt;10),IF(AND($J40&gt;R$1,$J40&lt;=$Y$1),1,IF((COUNTIFS(INCAPACIDADES!$C$1:$C$51,$K40,INCAPACIDADES!Q$1:Q$51,R$1))&gt;0,2,IF(VLOOKUP($I40,BD!$D:$F,3,0)&gt;R$1,0,3))),"")</f>
        <v/>
      </c>
      <c r="CJ40" s="62" t="str">
        <f>+IF(AND(LEN($K40)&gt;10),IF(AND($J40&gt;S$1,$J40&lt;=$Y$1),1,IF((COUNTIFS(INCAPACIDADES!$C$1:$C$51,$K40,INCAPACIDADES!R$1:R$51,S$1))&gt;0,2,IF(VLOOKUP($I40,BD!$D:$F,3,0)&gt;S$1,0,3))),"")</f>
        <v/>
      </c>
      <c r="CK40" s="62" t="str">
        <f>+IF(AND(LEN($K40)&gt;10),IF(AND($J40&gt;T$1,$J40&lt;=$Y$1),1,IF((COUNTIFS(INCAPACIDADES!$C$1:$C$51,$K40,INCAPACIDADES!S$1:S$51,T$1))&gt;0,2,IF(VLOOKUP($I40,BD!$D:$F,3,0)&gt;T$1,0,3))),"")</f>
        <v/>
      </c>
      <c r="CL40" s="62" t="str">
        <f>+IF(AND(LEN($K40)&gt;10),IF(AND($J40&gt;U$1,$J40&lt;=$Y$1),1,IF((COUNTIFS(INCAPACIDADES!$C$1:$C$51,$K40,INCAPACIDADES!T$1:T$51,U$1))&gt;0,2,IF(VLOOKUP($I40,BD!$D:$F,3,0)&gt;U$1,0,3))),"")</f>
        <v/>
      </c>
      <c r="CM40" s="62" t="str">
        <f>+IF(AND(LEN($K40)&gt;10),IF(AND($J40&gt;V$1,$J40&lt;=$Y$1),1,IF((COUNTIFS(INCAPACIDADES!$C$1:$C$51,$K40,INCAPACIDADES!U$1:U$51,V$1))&gt;0,2,IF(VLOOKUP($I40,BD!$D:$F,3,0)&gt;V$1,0,3))),"")</f>
        <v/>
      </c>
      <c r="CN40" s="62" t="str">
        <f>+IF(AND(LEN($K40)&gt;10),IF(AND($J40&gt;W$1,$J40&lt;=$Y$1),1,IF((COUNTIFS(INCAPACIDADES!$C$1:$C$51,$K40,INCAPACIDADES!V$1:V$51,W$1))&gt;0,2,IF(VLOOKUP($I40,BD!$D:$F,3,0)&gt;W$1,0,3))),"")</f>
        <v/>
      </c>
      <c r="CO40" s="62" t="str">
        <f>+IF(AND(LEN($K40)&gt;10),IF(AND($J40&gt;X$1,$J40&lt;=$Y$1),1,IF((COUNTIFS(INCAPACIDADES!$C$1:$C$51,$K40,INCAPACIDADES!W$1:W$51,X$1))&gt;0,2,IF(VLOOKUP($I40,BD!$D:$F,3,0)&gt;X$1,0,3))),"")</f>
        <v/>
      </c>
      <c r="CP40" s="62" t="str">
        <f>+IF(AND(LEN($K40)&gt;10),IF(AND($J40&gt;Y$1,$J40&lt;=$Y$1),1,IF((COUNTIFS(INCAPACIDADES!$C$1:$C$51,$K40,INCAPACIDADES!X$1:X$51,Y$1))&gt;0,2,IF(VLOOKUP($I40,BD!$D:$F,3,0)&gt;Y$1,0,3))),"")</f>
        <v/>
      </c>
      <c r="CQ40" s="62" t="str">
        <f>+IF(LEN($K40)&gt;10,IF(ISERROR(VLOOKUP(L40,'CODIGO PAGO'!$B$1:$B$20,1,0)),1,IF(OR(AND(CC40=1,L40&lt;&gt;"N"),AND(CC40=3,L40&lt;&gt;"B"),AND(CC40=2,LEFT(TRIM(L40),1)&lt;&gt;"I")),1,IF(OR(AND(CC40=0,L40="N"),AND(CC40=0,L40="B"),AND(CC40=0,LEFT(TRIM(L40),1)="I")),1,0))),"")</f>
        <v/>
      </c>
      <c r="CR40" s="62" t="str">
        <f t="shared" si="19"/>
        <v/>
      </c>
      <c r="CS40" s="62" t="str">
        <f>+IF(LEN($K40)&gt;10,IF(ISERROR(VLOOKUP(N40,'CODIGO PAGO'!$B$1:$B$20,1,0)),1,IF(OR(AND(CE40=1,N40&lt;&gt;"N"),AND(CE40=3,N40&lt;&gt;"B"),AND(CE40=2,LEFT(TRIM(N40),1)&lt;&gt;"I")),1,IF(OR(AND(CE40=0,N40="N"),AND(CE40=0,N40="B"),AND(CE40=0,LEFT(TRIM(N40),1)="I")),1,0))),"")</f>
        <v/>
      </c>
      <c r="CT40" s="62" t="str">
        <f t="shared" si="20"/>
        <v/>
      </c>
      <c r="CU40" s="62" t="str">
        <f>+IF(LEN($K40)&gt;10,IF(ISERROR(VLOOKUP(P40,'CODIGO PAGO'!$B$1:$B$20,1,0)),1,IF(OR(AND(CG40=1,P40&lt;&gt;"N"),AND(CG40=3,P40&lt;&gt;"B"),AND(CG40=2,LEFT(TRIM(P40),1)&lt;&gt;"I")),1,IF(OR(AND(CG40=0,P40="N"),AND(CG40=0,P40="B"),AND(CG40=0,LEFT(TRIM(P40),1)="I")),1,0))),"")</f>
        <v/>
      </c>
      <c r="CV40" s="62" t="str">
        <f t="shared" si="21"/>
        <v/>
      </c>
      <c r="CW40" s="62" t="str">
        <f>+IF(LEN($K40)&gt;10,IF(ISERROR(VLOOKUP(R40,'CODIGO PAGO'!$B$1:$B$20,1,0)),1,IF(OR(AND(CI40=1,R40&lt;&gt;"N"),AND(CI40=3,R40&lt;&gt;"B"),AND(CI40=2,LEFT(TRIM(R40),1)&lt;&gt;"I")),1,IF(OR(AND(CI40=0,R40="N"),AND(CI40=0,R40="B"),AND(CI40=0,LEFT(TRIM(R40),1)="I")),1,0))),"")</f>
        <v/>
      </c>
      <c r="CX40" s="62" t="str">
        <f t="shared" si="22"/>
        <v/>
      </c>
      <c r="CY40" s="62" t="str">
        <f>+IF(LEN($K40)&gt;10,IF(ISERROR(VLOOKUP(T40,'CODIGO PAGO'!$B$1:$B$20,1,0)),1,IF(OR(AND(CK40=1,T40&lt;&gt;"N"),AND(CK40=3,T40&lt;&gt;"B"),AND(CK40=2,LEFT(TRIM(T40),1)&lt;&gt;"I")),1,IF(OR(AND(CK40=0,T40="N"),AND(CK40=0,T40="B"),AND(CK40=0,LEFT(TRIM(T40),1)="I")),1,0))),"")</f>
        <v/>
      </c>
      <c r="CZ40" s="62" t="str">
        <f t="shared" si="23"/>
        <v/>
      </c>
      <c r="DA40" s="62" t="str">
        <f>+IF(LEN($K40)&gt;10,IF(ISERROR(VLOOKUP(V40,'CODIGO PAGO'!$B$1:$B$20,1,0)),1,IF(OR(AND(CM40=1,V40&lt;&gt;"N"),AND(CM40=3,V40&lt;&gt;"B"),AND(CM40=2,LEFT(TRIM(V40),1)&lt;&gt;"I")),1,IF(OR(AND(CM40=0,V40="N"),AND(CM40=0,V40="B"),AND(CM40=0,LEFT(TRIM(V40),1)="I")),1,0))),"")</f>
        <v/>
      </c>
      <c r="DB40" s="62" t="str">
        <f t="shared" si="24"/>
        <v/>
      </c>
      <c r="DC40" s="62" t="str">
        <f>+IF(LEN($K40)&gt;10,IF(ISERROR(VLOOKUP(X40,'CODIGO PAGO'!$B$1:$B$20,1,0)),1,IF(OR(AND(CO40=1,X40&lt;&gt;"N"),AND(CO40=3,X40&lt;&gt;"B"),AND(CO40=2,LEFT(TRIM(X40),1)&lt;&gt;"I")),1,IF(OR(AND(CO40=0,X40="N"),AND(CO40=0,X40="B"),AND(CO40=0,LEFT(TRIM(X40),1)="I")),1,0))),"")</f>
        <v/>
      </c>
      <c r="DD40" s="62" t="str">
        <f t="shared" si="25"/>
        <v/>
      </c>
      <c r="DE40" s="62" t="str">
        <f t="shared" si="26"/>
        <v/>
      </c>
      <c r="DF40" s="63" t="str">
        <f t="shared" si="27"/>
        <v/>
      </c>
      <c r="DG40" s="170"/>
      <c r="DH40" s="63">
        <v>40</v>
      </c>
    </row>
    <row r="41" spans="1:112" s="64" customFormat="1">
      <c r="A41" s="16" t="str">
        <f t="shared" si="0"/>
        <v/>
      </c>
      <c r="B41" s="12"/>
      <c r="C41" s="60"/>
      <c r="D41" s="1" t="str">
        <f>+IF(LEN($K41)&gt;5,BD!A41,"")</f>
        <v/>
      </c>
      <c r="E41" s="1" t="str">
        <f>+IF(LEN($K41)&gt;5,BD!B41,"")</f>
        <v/>
      </c>
      <c r="F41" s="134"/>
      <c r="G41" s="133"/>
      <c r="H41" s="135"/>
      <c r="I41" s="3" t="str">
        <f>+IF(LEN($K41)&gt;5,BD!D41,"")</f>
        <v/>
      </c>
      <c r="J41" s="4" t="str">
        <f>+IF(LEN($K41)&gt;5,BD!E41,"")</f>
        <v/>
      </c>
      <c r="K41" s="5" t="str">
        <f>+IF(LEN(BD!G41)&gt;5,BD!G41,"")</f>
        <v/>
      </c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53" t="str">
        <f t="shared" si="1"/>
        <v/>
      </c>
      <c r="AB41" s="154" t="str">
        <f>+IF(LEN($K41)&gt;5,SUM(L41,N41,P41,R41,T41,V41,X41)+COUNTIF(L41:X41,"PCG")+'CODIGO PAGO'!$C$23*COUNTIF(L41:X41,"PDF")+'CODIGO PAGO'!$C$24*COUNTIF('PRE MAAS'!L41:X41,"PNH")+'CODIGO PAGO'!$C$25*COUNTIF('PRE MAAS'!L41:X41,"PS")+COUNTIF(L41:X41,"VAC"),"")</f>
        <v/>
      </c>
      <c r="AC41" s="154" t="str">
        <f t="shared" si="2"/>
        <v/>
      </c>
      <c r="AD41" s="155" t="str">
        <f t="shared" si="3"/>
        <v/>
      </c>
      <c r="AE41" s="155" t="str">
        <f t="shared" si="4"/>
        <v/>
      </c>
      <c r="AF41" s="155" t="str">
        <f>+IF(LEN($K41)&gt;5,IF(AND(VLOOKUP($I41,BD!$D$1:$F$501,3,0)&gt;=L$1,VLOOKUP($I41,BD!$D$1:$F$501,3,0)&lt;=X$1),1,0),"")</f>
        <v/>
      </c>
      <c r="AG41" s="155" t="str">
        <f t="shared" si="5"/>
        <v/>
      </c>
      <c r="AH41" s="156" t="str">
        <f t="shared" si="6"/>
        <v/>
      </c>
      <c r="AI41" s="156" t="str">
        <f t="shared" si="7"/>
        <v/>
      </c>
      <c r="AJ41" s="156" t="str">
        <f t="shared" si="8"/>
        <v/>
      </c>
      <c r="AK41" s="6" t="str">
        <f>+IF(LEN($K41)&gt;5,BD!H41,"")</f>
        <v/>
      </c>
      <c r="AL41" s="17" t="str">
        <f t="shared" si="9"/>
        <v/>
      </c>
      <c r="AM41" s="13"/>
      <c r="AN41" s="18" t="str">
        <f t="shared" si="10"/>
        <v/>
      </c>
      <c r="AO41" s="19" t="str">
        <f t="shared" si="11"/>
        <v/>
      </c>
      <c r="AP41" s="19" t="str">
        <f t="shared" si="12"/>
        <v/>
      </c>
      <c r="AQ41" s="20" t="str">
        <f t="shared" si="13"/>
        <v/>
      </c>
      <c r="AR41" s="7" t="str">
        <f t="shared" ca="1" si="14"/>
        <v/>
      </c>
      <c r="AS41" s="157"/>
      <c r="AT41" s="19" t="str">
        <f>+IF(LEN($K41)&gt;5,TRUNC(AS41*AK41*'CODIGO PAGO'!$C$27,2),"")</f>
        <v/>
      </c>
      <c r="AU41" s="15"/>
      <c r="AV41" s="15"/>
      <c r="AW41" s="15"/>
      <c r="AX41" s="14"/>
      <c r="AY41" s="15"/>
      <c r="AZ41" s="20" t="str">
        <f>+IF(LEN(K41)&gt;5,SUMIF(AJUSTES!$A$1:$A$50,K41,AJUSTES!$J$1:$J$50),"")</f>
        <v/>
      </c>
      <c r="BA41" s="20"/>
      <c r="BB41" s="14"/>
      <c r="BC41" s="14"/>
      <c r="BD41" s="164"/>
      <c r="BE41" s="15"/>
      <c r="BF41" s="15"/>
      <c r="BG41" s="152" t="str">
        <f t="shared" si="15"/>
        <v/>
      </c>
      <c r="BH41" s="20" t="str">
        <f t="shared" si="16"/>
        <v/>
      </c>
      <c r="BI41" s="20" t="str">
        <f>IF(LEN($K41)&gt;5,IF('CODIGO PAGO'!$C$26=9,0.5*AK41,'CODIGO PAGO'!$C$26*COUNTIF(L41:X41,"PT")*(AK41*7)/(7-(COUNTIF(L41:X41,"D")+COUNTIF(L41:X41,"DL")))),"")</f>
        <v/>
      </c>
      <c r="BJ41" s="15"/>
      <c r="BK41" s="20" t="str">
        <f>+IF(LEN(K41)&gt;5,SUMIF(AJUSTES!$A$1:$A$50,K41,AJUSTES!$K$1:$K$50),"")</f>
        <v/>
      </c>
      <c r="BL41" s="15"/>
      <c r="BM41" s="15"/>
      <c r="BN41" s="4" t="str">
        <f>+CONCATENATE(IF(COUNTIFS(INCAPACIDADES!$A$1:$A$100,"ACTIVA",INCAPACIDADES!$C$1:$C$100,'PRE MAAS'!K41)&gt;0,VLOOKUP(K41,INCAPACIDADES!$C$1:$Y$100,23,0),""),IF(LEN($K41)&gt;5,IF(BD!F41="N/A","",CONCATENATE("B (",DAY(BD!F41),"-",MONTH(BD!F41),"-",YEAR(BD!F41),")")),""))</f>
        <v/>
      </c>
      <c r="BO41" s="150"/>
      <c r="BP41" s="15"/>
      <c r="BQ41" s="15"/>
      <c r="BR41" s="15"/>
      <c r="BS41" s="15"/>
      <c r="BT41" s="15"/>
      <c r="BU41" s="9" t="str">
        <f>+IF(LEN($K41)&gt;10,IF(LEN(BD!I41)=11,BD!I41,CONCATENATE("0",BD!I41)),"")</f>
        <v/>
      </c>
      <c r="BV41" s="161" t="str">
        <f>+IF(LEN($K41)&gt;10,BD!J41,"")</f>
        <v/>
      </c>
      <c r="BW41" s="162" t="str">
        <f t="shared" si="17"/>
        <v/>
      </c>
      <c r="BX41" s="162" t="str">
        <f>+IF(LEN($K41)&gt;10,UPPER(BD!K41),"")</f>
        <v/>
      </c>
      <c r="BY41" s="161" t="str">
        <f>+IF(LEN($K49)&gt;5,BD!L41,"")</f>
        <v/>
      </c>
      <c r="BZ41" s="161" t="str">
        <f>+IF(LEN($K41)&gt;10,BD!M41,"")</f>
        <v/>
      </c>
      <c r="CA41" s="162" t="str">
        <f>+IF(LEN($K41)&gt;10,BD!N41,"")</f>
        <v/>
      </c>
      <c r="CB41" s="163" t="str">
        <f t="shared" si="18"/>
        <v/>
      </c>
      <c r="CC41" s="62" t="str">
        <f>+IF(AND(LEN($K41)&gt;10),IF(AND($J41&gt;L$1,$J41&lt;=$Y$1),1,IF((COUNTIFS(INCAPACIDADES!$C$1:$C$51,$K41,INCAPACIDADES!K$1:K$51,L$1))&gt;0,2,IF(VLOOKUP($I41,BD!D:F,3,0)&gt;L$1,0,3))),"")</f>
        <v/>
      </c>
      <c r="CD41" s="62" t="str">
        <f>+IF(AND(LEN($K41)&gt;10),IF(AND($J41&gt;M$1,$J41&lt;=$Y$1),1,IF((COUNTIFS(INCAPACIDADES!$C$1:$C$51,$K41,INCAPACIDADES!L$1:L$51,M$1))&gt;0,2,IF(VLOOKUP($I41,BD!$D:$F,3,0)&gt;M$1,0,3))),"")</f>
        <v/>
      </c>
      <c r="CE41" s="62" t="str">
        <f>+IF(AND(LEN($K41)&gt;10),IF(AND($J41&gt;N$1,$J41&lt;=$Y$1),1,IF((COUNTIFS(INCAPACIDADES!$C$1:$C$51,$K41,INCAPACIDADES!M$1:M$51,N$1))&gt;0,2,IF(VLOOKUP($I41,BD!$D:$F,3,0)&gt;N$1,0,3))),"")</f>
        <v/>
      </c>
      <c r="CF41" s="62" t="str">
        <f>+IF(AND(LEN($K41)&gt;10),IF(AND($J41&gt;O$1,$J41&lt;=$Y$1),1,IF((COUNTIFS(INCAPACIDADES!$C$1:$C$51,$K41,INCAPACIDADES!N$1:N$51,O$1))&gt;0,2,IF(VLOOKUP($I41,BD!$D:$F,3,0)&gt;O$1,0,3))),"")</f>
        <v/>
      </c>
      <c r="CG41" s="62" t="str">
        <f>+IF(AND(LEN($K41)&gt;10),IF(AND($J41&gt;P$1,$J41&lt;=$Y$1),1,IF((COUNTIFS(INCAPACIDADES!$C$1:$C$51,$K41,INCAPACIDADES!O$1:O$51,P$1))&gt;0,2,IF(VLOOKUP($I41,BD!$D:$F,3,0)&gt;P$1,0,3))),"")</f>
        <v/>
      </c>
      <c r="CH41" s="62" t="str">
        <f>+IF(AND(LEN($K41)&gt;10),IF(AND($J41&gt;Q$1,$J41&lt;=$Y$1),1,IF((COUNTIFS(INCAPACIDADES!$C$1:$C$51,$K41,INCAPACIDADES!P$1:P$51,Q$1))&gt;0,2,IF(VLOOKUP($I41,BD!$D:$F,3,0)&gt;Q$1,0,3))),"")</f>
        <v/>
      </c>
      <c r="CI41" s="62" t="str">
        <f>+IF(AND(LEN($K41)&gt;10),IF(AND($J41&gt;R$1,$J41&lt;=$Y$1),1,IF((COUNTIFS(INCAPACIDADES!$C$1:$C$51,$K41,INCAPACIDADES!Q$1:Q$51,R$1))&gt;0,2,IF(VLOOKUP($I41,BD!$D:$F,3,0)&gt;R$1,0,3))),"")</f>
        <v/>
      </c>
      <c r="CJ41" s="62" t="str">
        <f>+IF(AND(LEN($K41)&gt;10),IF(AND($J41&gt;S$1,$J41&lt;=$Y$1),1,IF((COUNTIFS(INCAPACIDADES!$C$1:$C$51,$K41,INCAPACIDADES!R$1:R$51,S$1))&gt;0,2,IF(VLOOKUP($I41,BD!$D:$F,3,0)&gt;S$1,0,3))),"")</f>
        <v/>
      </c>
      <c r="CK41" s="62" t="str">
        <f>+IF(AND(LEN($K41)&gt;10),IF(AND($J41&gt;T$1,$J41&lt;=$Y$1),1,IF((COUNTIFS(INCAPACIDADES!$C$1:$C$51,$K41,INCAPACIDADES!S$1:S$51,T$1))&gt;0,2,IF(VLOOKUP($I41,BD!$D:$F,3,0)&gt;T$1,0,3))),"")</f>
        <v/>
      </c>
      <c r="CL41" s="62" t="str">
        <f>+IF(AND(LEN($K41)&gt;10),IF(AND($J41&gt;U$1,$J41&lt;=$Y$1),1,IF((COUNTIFS(INCAPACIDADES!$C$1:$C$51,$K41,INCAPACIDADES!T$1:T$51,U$1))&gt;0,2,IF(VLOOKUP($I41,BD!$D:$F,3,0)&gt;U$1,0,3))),"")</f>
        <v/>
      </c>
      <c r="CM41" s="62" t="str">
        <f>+IF(AND(LEN($K41)&gt;10),IF(AND($J41&gt;V$1,$J41&lt;=$Y$1),1,IF((COUNTIFS(INCAPACIDADES!$C$1:$C$51,$K41,INCAPACIDADES!U$1:U$51,V$1))&gt;0,2,IF(VLOOKUP($I41,BD!$D:$F,3,0)&gt;V$1,0,3))),"")</f>
        <v/>
      </c>
      <c r="CN41" s="62" t="str">
        <f>+IF(AND(LEN($K41)&gt;10),IF(AND($J41&gt;W$1,$J41&lt;=$Y$1),1,IF((COUNTIFS(INCAPACIDADES!$C$1:$C$51,$K41,INCAPACIDADES!V$1:V$51,W$1))&gt;0,2,IF(VLOOKUP($I41,BD!$D:$F,3,0)&gt;W$1,0,3))),"")</f>
        <v/>
      </c>
      <c r="CO41" s="62" t="str">
        <f>+IF(AND(LEN($K41)&gt;10),IF(AND($J41&gt;X$1,$J41&lt;=$Y$1),1,IF((COUNTIFS(INCAPACIDADES!$C$1:$C$51,$K41,INCAPACIDADES!W$1:W$51,X$1))&gt;0,2,IF(VLOOKUP($I41,BD!$D:$F,3,0)&gt;X$1,0,3))),"")</f>
        <v/>
      </c>
      <c r="CP41" s="62" t="str">
        <f>+IF(AND(LEN($K41)&gt;10),IF(AND($J41&gt;Y$1,$J41&lt;=$Y$1),1,IF((COUNTIFS(INCAPACIDADES!$C$1:$C$51,$K41,INCAPACIDADES!X$1:X$51,Y$1))&gt;0,2,IF(VLOOKUP($I41,BD!$D:$F,3,0)&gt;Y$1,0,3))),"")</f>
        <v/>
      </c>
      <c r="CQ41" s="62" t="str">
        <f>+IF(LEN($K41)&gt;10,IF(ISERROR(VLOOKUP(L41,'CODIGO PAGO'!$B$1:$B$20,1,0)),1,IF(OR(AND(CC41=1,L41&lt;&gt;"N"),AND(CC41=3,L41&lt;&gt;"B"),AND(CC41=2,LEFT(TRIM(L41),1)&lt;&gt;"I")),1,IF(OR(AND(CC41=0,L41="N"),AND(CC41=0,L41="B"),AND(CC41=0,LEFT(TRIM(L41),1)="I")),1,0))),"")</f>
        <v/>
      </c>
      <c r="CR41" s="62" t="str">
        <f t="shared" si="19"/>
        <v/>
      </c>
      <c r="CS41" s="62" t="str">
        <f>+IF(LEN($K41)&gt;10,IF(ISERROR(VLOOKUP(N41,'CODIGO PAGO'!$B$1:$B$20,1,0)),1,IF(OR(AND(CE41=1,N41&lt;&gt;"N"),AND(CE41=3,N41&lt;&gt;"B"),AND(CE41=2,LEFT(TRIM(N41),1)&lt;&gt;"I")),1,IF(OR(AND(CE41=0,N41="N"),AND(CE41=0,N41="B"),AND(CE41=0,LEFT(TRIM(N41),1)="I")),1,0))),"")</f>
        <v/>
      </c>
      <c r="CT41" s="62" t="str">
        <f t="shared" si="20"/>
        <v/>
      </c>
      <c r="CU41" s="62" t="str">
        <f>+IF(LEN($K41)&gt;10,IF(ISERROR(VLOOKUP(P41,'CODIGO PAGO'!$B$1:$B$20,1,0)),1,IF(OR(AND(CG41=1,P41&lt;&gt;"N"),AND(CG41=3,P41&lt;&gt;"B"),AND(CG41=2,LEFT(TRIM(P41),1)&lt;&gt;"I")),1,IF(OR(AND(CG41=0,P41="N"),AND(CG41=0,P41="B"),AND(CG41=0,LEFT(TRIM(P41),1)="I")),1,0))),"")</f>
        <v/>
      </c>
      <c r="CV41" s="62" t="str">
        <f t="shared" si="21"/>
        <v/>
      </c>
      <c r="CW41" s="62" t="str">
        <f>+IF(LEN($K41)&gt;10,IF(ISERROR(VLOOKUP(R41,'CODIGO PAGO'!$B$1:$B$20,1,0)),1,IF(OR(AND(CI41=1,R41&lt;&gt;"N"),AND(CI41=3,R41&lt;&gt;"B"),AND(CI41=2,LEFT(TRIM(R41),1)&lt;&gt;"I")),1,IF(OR(AND(CI41=0,R41="N"),AND(CI41=0,R41="B"),AND(CI41=0,LEFT(TRIM(R41),1)="I")),1,0))),"")</f>
        <v/>
      </c>
      <c r="CX41" s="62" t="str">
        <f t="shared" si="22"/>
        <v/>
      </c>
      <c r="CY41" s="62" t="str">
        <f>+IF(LEN($K41)&gt;10,IF(ISERROR(VLOOKUP(T41,'CODIGO PAGO'!$B$1:$B$20,1,0)),1,IF(OR(AND(CK41=1,T41&lt;&gt;"N"),AND(CK41=3,T41&lt;&gt;"B"),AND(CK41=2,LEFT(TRIM(T41),1)&lt;&gt;"I")),1,IF(OR(AND(CK41=0,T41="N"),AND(CK41=0,T41="B"),AND(CK41=0,LEFT(TRIM(T41),1)="I")),1,0))),"")</f>
        <v/>
      </c>
      <c r="CZ41" s="62" t="str">
        <f t="shared" si="23"/>
        <v/>
      </c>
      <c r="DA41" s="62" t="str">
        <f>+IF(LEN($K41)&gt;10,IF(ISERROR(VLOOKUP(V41,'CODIGO PAGO'!$B$1:$B$20,1,0)),1,IF(OR(AND(CM41=1,V41&lt;&gt;"N"),AND(CM41=3,V41&lt;&gt;"B"),AND(CM41=2,LEFT(TRIM(V41),1)&lt;&gt;"I")),1,IF(OR(AND(CM41=0,V41="N"),AND(CM41=0,V41="B"),AND(CM41=0,LEFT(TRIM(V41),1)="I")),1,0))),"")</f>
        <v/>
      </c>
      <c r="DB41" s="62" t="str">
        <f t="shared" si="24"/>
        <v/>
      </c>
      <c r="DC41" s="62" t="str">
        <f>+IF(LEN($K41)&gt;10,IF(ISERROR(VLOOKUP(X41,'CODIGO PAGO'!$B$1:$B$20,1,0)),1,IF(OR(AND(CO41=1,X41&lt;&gt;"N"),AND(CO41=3,X41&lt;&gt;"B"),AND(CO41=2,LEFT(TRIM(X41),1)&lt;&gt;"I")),1,IF(OR(AND(CO41=0,X41="N"),AND(CO41=0,X41="B"),AND(CO41=0,LEFT(TRIM(X41),1)="I")),1,0))),"")</f>
        <v/>
      </c>
      <c r="DD41" s="62" t="str">
        <f t="shared" si="25"/>
        <v/>
      </c>
      <c r="DE41" s="62" t="str">
        <f t="shared" si="26"/>
        <v/>
      </c>
      <c r="DF41" s="63" t="str">
        <f t="shared" si="27"/>
        <v/>
      </c>
      <c r="DG41" s="170"/>
      <c r="DH41" s="63">
        <v>41</v>
      </c>
    </row>
    <row r="42" spans="1:112" s="64" customFormat="1">
      <c r="A42" s="16" t="str">
        <f t="shared" si="0"/>
        <v/>
      </c>
      <c r="B42" s="12"/>
      <c r="C42" s="60"/>
      <c r="D42" s="1" t="str">
        <f>+IF(LEN($K42)&gt;5,BD!A42,"")</f>
        <v/>
      </c>
      <c r="E42" s="1" t="str">
        <f>+IF(LEN($K42)&gt;5,BD!B42,"")</f>
        <v/>
      </c>
      <c r="F42" s="134"/>
      <c r="G42" s="133"/>
      <c r="H42" s="135"/>
      <c r="I42" s="3" t="str">
        <f>+IF(LEN($K42)&gt;5,BD!D42,"")</f>
        <v/>
      </c>
      <c r="J42" s="4" t="str">
        <f>+IF(LEN($K42)&gt;5,BD!E42,"")</f>
        <v/>
      </c>
      <c r="K42" s="5" t="str">
        <f>+IF(LEN(BD!G42)&gt;5,BD!G42,"")</f>
        <v/>
      </c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53" t="str">
        <f t="shared" si="1"/>
        <v/>
      </c>
      <c r="AB42" s="154" t="str">
        <f>+IF(LEN($K42)&gt;5,SUM(L42,N42,P42,R42,T42,V42,X42)+COUNTIF(L42:X42,"PCG")+'CODIGO PAGO'!$C$23*COUNTIF(L42:X42,"PDF")+'CODIGO PAGO'!$C$24*COUNTIF('PRE MAAS'!L42:X42,"PNH")+'CODIGO PAGO'!$C$25*COUNTIF('PRE MAAS'!L42:X42,"PS")+COUNTIF(L42:X42,"VAC"),"")</f>
        <v/>
      </c>
      <c r="AC42" s="154" t="str">
        <f t="shared" si="2"/>
        <v/>
      </c>
      <c r="AD42" s="155" t="str">
        <f t="shared" si="3"/>
        <v/>
      </c>
      <c r="AE42" s="155" t="str">
        <f t="shared" si="4"/>
        <v/>
      </c>
      <c r="AF42" s="155" t="str">
        <f>+IF(LEN($K42)&gt;5,IF(AND(VLOOKUP($I42,BD!$D$1:$F$501,3,0)&gt;=L$1,VLOOKUP($I42,BD!$D$1:$F$501,3,0)&lt;=X$1),1,0),"")</f>
        <v/>
      </c>
      <c r="AG42" s="155" t="str">
        <f t="shared" si="5"/>
        <v/>
      </c>
      <c r="AH42" s="156" t="str">
        <f t="shared" si="6"/>
        <v/>
      </c>
      <c r="AI42" s="156" t="str">
        <f t="shared" si="7"/>
        <v/>
      </c>
      <c r="AJ42" s="156" t="str">
        <f t="shared" si="8"/>
        <v/>
      </c>
      <c r="AK42" s="6" t="str">
        <f>+IF(LEN($K42)&gt;5,BD!H42,"")</f>
        <v/>
      </c>
      <c r="AL42" s="17" t="str">
        <f t="shared" si="9"/>
        <v/>
      </c>
      <c r="AM42" s="13"/>
      <c r="AN42" s="18" t="str">
        <f t="shared" si="10"/>
        <v/>
      </c>
      <c r="AO42" s="19" t="str">
        <f t="shared" si="11"/>
        <v/>
      </c>
      <c r="AP42" s="19" t="str">
        <f t="shared" si="12"/>
        <v/>
      </c>
      <c r="AQ42" s="20" t="str">
        <f t="shared" si="13"/>
        <v/>
      </c>
      <c r="AR42" s="7" t="str">
        <f t="shared" ca="1" si="14"/>
        <v/>
      </c>
      <c r="AS42" s="157"/>
      <c r="AT42" s="19" t="str">
        <f>+IF(LEN($K42)&gt;5,TRUNC(AS42*AK42*'CODIGO PAGO'!$C$27,2),"")</f>
        <v/>
      </c>
      <c r="AU42" s="15"/>
      <c r="AV42" s="15"/>
      <c r="AW42" s="15"/>
      <c r="AX42" s="14"/>
      <c r="AY42" s="15"/>
      <c r="AZ42" s="20" t="str">
        <f>+IF(LEN(K42)&gt;5,SUMIF(AJUSTES!$A$1:$A$50,K42,AJUSTES!$J$1:$J$50),"")</f>
        <v/>
      </c>
      <c r="BA42" s="20"/>
      <c r="BB42" s="14"/>
      <c r="BC42" s="14"/>
      <c r="BD42" s="164"/>
      <c r="BE42" s="15"/>
      <c r="BF42" s="15"/>
      <c r="BG42" s="152" t="str">
        <f t="shared" si="15"/>
        <v/>
      </c>
      <c r="BH42" s="20" t="str">
        <f t="shared" si="16"/>
        <v/>
      </c>
      <c r="BI42" s="20" t="str">
        <f>IF(LEN($K42)&gt;5,IF('CODIGO PAGO'!$C$26=9,0.5*AK42,'CODIGO PAGO'!$C$26*COUNTIF(L42:X42,"PT")*(AK42*7)/(7-(COUNTIF(L42:X42,"D")+COUNTIF(L42:X42,"DL")))),"")</f>
        <v/>
      </c>
      <c r="BJ42" s="15"/>
      <c r="BK42" s="20" t="str">
        <f>+IF(LEN(K42)&gt;5,SUMIF(AJUSTES!$A$1:$A$50,K42,AJUSTES!$K$1:$K$50),"")</f>
        <v/>
      </c>
      <c r="BL42" s="15"/>
      <c r="BM42" s="15"/>
      <c r="BN42" s="4" t="str">
        <f>+CONCATENATE(IF(COUNTIFS(INCAPACIDADES!$A$1:$A$100,"ACTIVA",INCAPACIDADES!$C$1:$C$100,'PRE MAAS'!K42)&gt;0,VLOOKUP(K42,INCAPACIDADES!$C$1:$Y$100,23,0),""),IF(LEN($K42)&gt;5,IF(BD!F42="N/A","",CONCATENATE("B (",DAY(BD!F42),"-",MONTH(BD!F42),"-",YEAR(BD!F42),")")),""))</f>
        <v/>
      </c>
      <c r="BO42" s="150"/>
      <c r="BP42" s="15"/>
      <c r="BQ42" s="15"/>
      <c r="BR42" s="15"/>
      <c r="BS42" s="15"/>
      <c r="BT42" s="15"/>
      <c r="BU42" s="9" t="str">
        <f>+IF(LEN($K42)&gt;10,IF(LEN(BD!I42)=11,BD!I42,CONCATENATE("0",BD!I42)),"")</f>
        <v/>
      </c>
      <c r="BV42" s="161" t="str">
        <f>+IF(LEN($K42)&gt;10,BD!J42,"")</f>
        <v/>
      </c>
      <c r="BW42" s="162" t="str">
        <f t="shared" si="17"/>
        <v/>
      </c>
      <c r="BX42" s="162" t="str">
        <f>+IF(LEN($K42)&gt;10,UPPER(BD!K42),"")</f>
        <v/>
      </c>
      <c r="BY42" s="161" t="str">
        <f>+IF(LEN($K50)&gt;5,BD!L42,"")</f>
        <v/>
      </c>
      <c r="BZ42" s="161" t="str">
        <f>+IF(LEN($K42)&gt;10,BD!M42,"")</f>
        <v/>
      </c>
      <c r="CA42" s="162" t="str">
        <f>+IF(LEN($K42)&gt;10,BD!N42,"")</f>
        <v/>
      </c>
      <c r="CB42" s="163" t="str">
        <f t="shared" si="18"/>
        <v/>
      </c>
      <c r="CC42" s="62" t="str">
        <f>+IF(AND(LEN($K42)&gt;10),IF(AND($J42&gt;L$1,$J42&lt;=$Y$1),1,IF((COUNTIFS(INCAPACIDADES!$C$1:$C$51,$K42,INCAPACIDADES!K$1:K$51,L$1))&gt;0,2,IF(VLOOKUP($I42,BD!D:F,3,0)&gt;L$1,0,3))),"")</f>
        <v/>
      </c>
      <c r="CD42" s="62" t="str">
        <f>+IF(AND(LEN($K42)&gt;10),IF(AND($J42&gt;M$1,$J42&lt;=$Y$1),1,IF((COUNTIFS(INCAPACIDADES!$C$1:$C$51,$K42,INCAPACIDADES!L$1:L$51,M$1))&gt;0,2,IF(VLOOKUP($I42,BD!$D:$F,3,0)&gt;M$1,0,3))),"")</f>
        <v/>
      </c>
      <c r="CE42" s="62" t="str">
        <f>+IF(AND(LEN($K42)&gt;10),IF(AND($J42&gt;N$1,$J42&lt;=$Y$1),1,IF((COUNTIFS(INCAPACIDADES!$C$1:$C$51,$K42,INCAPACIDADES!M$1:M$51,N$1))&gt;0,2,IF(VLOOKUP($I42,BD!$D:$F,3,0)&gt;N$1,0,3))),"")</f>
        <v/>
      </c>
      <c r="CF42" s="62" t="str">
        <f>+IF(AND(LEN($K42)&gt;10),IF(AND($J42&gt;O$1,$J42&lt;=$Y$1),1,IF((COUNTIFS(INCAPACIDADES!$C$1:$C$51,$K42,INCAPACIDADES!N$1:N$51,O$1))&gt;0,2,IF(VLOOKUP($I42,BD!$D:$F,3,0)&gt;O$1,0,3))),"")</f>
        <v/>
      </c>
      <c r="CG42" s="62" t="str">
        <f>+IF(AND(LEN($K42)&gt;10),IF(AND($J42&gt;P$1,$J42&lt;=$Y$1),1,IF((COUNTIFS(INCAPACIDADES!$C$1:$C$51,$K42,INCAPACIDADES!O$1:O$51,P$1))&gt;0,2,IF(VLOOKUP($I42,BD!$D:$F,3,0)&gt;P$1,0,3))),"")</f>
        <v/>
      </c>
      <c r="CH42" s="62" t="str">
        <f>+IF(AND(LEN($K42)&gt;10),IF(AND($J42&gt;Q$1,$J42&lt;=$Y$1),1,IF((COUNTIFS(INCAPACIDADES!$C$1:$C$51,$K42,INCAPACIDADES!P$1:P$51,Q$1))&gt;0,2,IF(VLOOKUP($I42,BD!$D:$F,3,0)&gt;Q$1,0,3))),"")</f>
        <v/>
      </c>
      <c r="CI42" s="62" t="str">
        <f>+IF(AND(LEN($K42)&gt;10),IF(AND($J42&gt;R$1,$J42&lt;=$Y$1),1,IF((COUNTIFS(INCAPACIDADES!$C$1:$C$51,$K42,INCAPACIDADES!Q$1:Q$51,R$1))&gt;0,2,IF(VLOOKUP($I42,BD!$D:$F,3,0)&gt;R$1,0,3))),"")</f>
        <v/>
      </c>
      <c r="CJ42" s="62" t="str">
        <f>+IF(AND(LEN($K42)&gt;10),IF(AND($J42&gt;S$1,$J42&lt;=$Y$1),1,IF((COUNTIFS(INCAPACIDADES!$C$1:$C$51,$K42,INCAPACIDADES!R$1:R$51,S$1))&gt;0,2,IF(VLOOKUP($I42,BD!$D:$F,3,0)&gt;S$1,0,3))),"")</f>
        <v/>
      </c>
      <c r="CK42" s="62" t="str">
        <f>+IF(AND(LEN($K42)&gt;10),IF(AND($J42&gt;T$1,$J42&lt;=$Y$1),1,IF((COUNTIFS(INCAPACIDADES!$C$1:$C$51,$K42,INCAPACIDADES!S$1:S$51,T$1))&gt;0,2,IF(VLOOKUP($I42,BD!$D:$F,3,0)&gt;T$1,0,3))),"")</f>
        <v/>
      </c>
      <c r="CL42" s="62" t="str">
        <f>+IF(AND(LEN($K42)&gt;10),IF(AND($J42&gt;U$1,$J42&lt;=$Y$1),1,IF((COUNTIFS(INCAPACIDADES!$C$1:$C$51,$K42,INCAPACIDADES!T$1:T$51,U$1))&gt;0,2,IF(VLOOKUP($I42,BD!$D:$F,3,0)&gt;U$1,0,3))),"")</f>
        <v/>
      </c>
      <c r="CM42" s="62" t="str">
        <f>+IF(AND(LEN($K42)&gt;10),IF(AND($J42&gt;V$1,$J42&lt;=$Y$1),1,IF((COUNTIFS(INCAPACIDADES!$C$1:$C$51,$K42,INCAPACIDADES!U$1:U$51,V$1))&gt;0,2,IF(VLOOKUP($I42,BD!$D:$F,3,0)&gt;V$1,0,3))),"")</f>
        <v/>
      </c>
      <c r="CN42" s="62" t="str">
        <f>+IF(AND(LEN($K42)&gt;10),IF(AND($J42&gt;W$1,$J42&lt;=$Y$1),1,IF((COUNTIFS(INCAPACIDADES!$C$1:$C$51,$K42,INCAPACIDADES!V$1:V$51,W$1))&gt;0,2,IF(VLOOKUP($I42,BD!$D:$F,3,0)&gt;W$1,0,3))),"")</f>
        <v/>
      </c>
      <c r="CO42" s="62" t="str">
        <f>+IF(AND(LEN($K42)&gt;10),IF(AND($J42&gt;X$1,$J42&lt;=$Y$1),1,IF((COUNTIFS(INCAPACIDADES!$C$1:$C$51,$K42,INCAPACIDADES!W$1:W$51,X$1))&gt;0,2,IF(VLOOKUP($I42,BD!$D:$F,3,0)&gt;X$1,0,3))),"")</f>
        <v/>
      </c>
      <c r="CP42" s="62" t="str">
        <f>+IF(AND(LEN($K42)&gt;10),IF(AND($J42&gt;Y$1,$J42&lt;=$Y$1),1,IF((COUNTIFS(INCAPACIDADES!$C$1:$C$51,$K42,INCAPACIDADES!X$1:X$51,Y$1))&gt;0,2,IF(VLOOKUP($I42,BD!$D:$F,3,0)&gt;Y$1,0,3))),"")</f>
        <v/>
      </c>
      <c r="CQ42" s="62" t="str">
        <f>+IF(LEN($K42)&gt;10,IF(ISERROR(VLOOKUP(L42,'CODIGO PAGO'!$B$1:$B$20,1,0)),1,IF(OR(AND(CC42=1,L42&lt;&gt;"N"),AND(CC42=3,L42&lt;&gt;"B"),AND(CC42=2,LEFT(TRIM(L42),1)&lt;&gt;"I")),1,IF(OR(AND(CC42=0,L42="N"),AND(CC42=0,L42="B"),AND(CC42=0,LEFT(TRIM(L42),1)="I")),1,0))),"")</f>
        <v/>
      </c>
      <c r="CR42" s="62" t="str">
        <f t="shared" si="19"/>
        <v/>
      </c>
      <c r="CS42" s="62" t="str">
        <f>+IF(LEN($K42)&gt;10,IF(ISERROR(VLOOKUP(N42,'CODIGO PAGO'!$B$1:$B$20,1,0)),1,IF(OR(AND(CE42=1,N42&lt;&gt;"N"),AND(CE42=3,N42&lt;&gt;"B"),AND(CE42=2,LEFT(TRIM(N42),1)&lt;&gt;"I")),1,IF(OR(AND(CE42=0,N42="N"),AND(CE42=0,N42="B"),AND(CE42=0,LEFT(TRIM(N42),1)="I")),1,0))),"")</f>
        <v/>
      </c>
      <c r="CT42" s="62" t="str">
        <f t="shared" si="20"/>
        <v/>
      </c>
      <c r="CU42" s="62" t="str">
        <f>+IF(LEN($K42)&gt;10,IF(ISERROR(VLOOKUP(P42,'CODIGO PAGO'!$B$1:$B$20,1,0)),1,IF(OR(AND(CG42=1,P42&lt;&gt;"N"),AND(CG42=3,P42&lt;&gt;"B"),AND(CG42=2,LEFT(TRIM(P42),1)&lt;&gt;"I")),1,IF(OR(AND(CG42=0,P42="N"),AND(CG42=0,P42="B"),AND(CG42=0,LEFT(TRIM(P42),1)="I")),1,0))),"")</f>
        <v/>
      </c>
      <c r="CV42" s="62" t="str">
        <f t="shared" si="21"/>
        <v/>
      </c>
      <c r="CW42" s="62" t="str">
        <f>+IF(LEN($K42)&gt;10,IF(ISERROR(VLOOKUP(R42,'CODIGO PAGO'!$B$1:$B$20,1,0)),1,IF(OR(AND(CI42=1,R42&lt;&gt;"N"),AND(CI42=3,R42&lt;&gt;"B"),AND(CI42=2,LEFT(TRIM(R42),1)&lt;&gt;"I")),1,IF(OR(AND(CI42=0,R42="N"),AND(CI42=0,R42="B"),AND(CI42=0,LEFT(TRIM(R42),1)="I")),1,0))),"")</f>
        <v/>
      </c>
      <c r="CX42" s="62" t="str">
        <f t="shared" si="22"/>
        <v/>
      </c>
      <c r="CY42" s="62" t="str">
        <f>+IF(LEN($K42)&gt;10,IF(ISERROR(VLOOKUP(T42,'CODIGO PAGO'!$B$1:$B$20,1,0)),1,IF(OR(AND(CK42=1,T42&lt;&gt;"N"),AND(CK42=3,T42&lt;&gt;"B"),AND(CK42=2,LEFT(TRIM(T42),1)&lt;&gt;"I")),1,IF(OR(AND(CK42=0,T42="N"),AND(CK42=0,T42="B"),AND(CK42=0,LEFT(TRIM(T42),1)="I")),1,0))),"")</f>
        <v/>
      </c>
      <c r="CZ42" s="62" t="str">
        <f t="shared" si="23"/>
        <v/>
      </c>
      <c r="DA42" s="62" t="str">
        <f>+IF(LEN($K42)&gt;10,IF(ISERROR(VLOOKUP(V42,'CODIGO PAGO'!$B$1:$B$20,1,0)),1,IF(OR(AND(CM42=1,V42&lt;&gt;"N"),AND(CM42=3,V42&lt;&gt;"B"),AND(CM42=2,LEFT(TRIM(V42),1)&lt;&gt;"I")),1,IF(OR(AND(CM42=0,V42="N"),AND(CM42=0,V42="B"),AND(CM42=0,LEFT(TRIM(V42),1)="I")),1,0))),"")</f>
        <v/>
      </c>
      <c r="DB42" s="62" t="str">
        <f t="shared" si="24"/>
        <v/>
      </c>
      <c r="DC42" s="62" t="str">
        <f>+IF(LEN($K42)&gt;10,IF(ISERROR(VLOOKUP(X42,'CODIGO PAGO'!$B$1:$B$20,1,0)),1,IF(OR(AND(CO42=1,X42&lt;&gt;"N"),AND(CO42=3,X42&lt;&gt;"B"),AND(CO42=2,LEFT(TRIM(X42),1)&lt;&gt;"I")),1,IF(OR(AND(CO42=0,X42="N"),AND(CO42=0,X42="B"),AND(CO42=0,LEFT(TRIM(X42),1)="I")),1,0))),"")</f>
        <v/>
      </c>
      <c r="DD42" s="62" t="str">
        <f t="shared" si="25"/>
        <v/>
      </c>
      <c r="DE42" s="62" t="str">
        <f t="shared" si="26"/>
        <v/>
      </c>
      <c r="DF42" s="63" t="str">
        <f t="shared" si="27"/>
        <v/>
      </c>
      <c r="DG42" s="170"/>
      <c r="DH42" s="63">
        <v>42</v>
      </c>
    </row>
    <row r="43" spans="1:112" s="64" customFormat="1">
      <c r="A43" s="16" t="str">
        <f t="shared" si="0"/>
        <v/>
      </c>
      <c r="B43" s="12"/>
      <c r="C43" s="60"/>
      <c r="D43" s="1" t="str">
        <f>+IF(LEN($K43)&gt;5,BD!A43,"")</f>
        <v/>
      </c>
      <c r="E43" s="1" t="str">
        <f>+IF(LEN($K43)&gt;5,BD!B43,"")</f>
        <v/>
      </c>
      <c r="F43" s="134"/>
      <c r="G43" s="133"/>
      <c r="H43" s="135"/>
      <c r="I43" s="3" t="str">
        <f>+IF(LEN($K43)&gt;5,BD!D43,"")</f>
        <v/>
      </c>
      <c r="J43" s="4" t="str">
        <f>+IF(LEN($K43)&gt;5,BD!E43,"")</f>
        <v/>
      </c>
      <c r="K43" s="5" t="str">
        <f>+IF(LEN(BD!G43)&gt;5,BD!G43,"")</f>
        <v/>
      </c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53" t="str">
        <f t="shared" si="1"/>
        <v/>
      </c>
      <c r="AB43" s="154" t="str">
        <f>+IF(LEN($K43)&gt;5,SUM(L43,N43,P43,R43,T43,V43,X43)+COUNTIF(L43:X43,"PCG")+'CODIGO PAGO'!$C$23*COUNTIF(L43:X43,"PDF")+'CODIGO PAGO'!$C$24*COUNTIF('PRE MAAS'!L43:X43,"PNH")+'CODIGO PAGO'!$C$25*COUNTIF('PRE MAAS'!L43:X43,"PS")+COUNTIF(L43:X43,"VAC"),"")</f>
        <v/>
      </c>
      <c r="AC43" s="154" t="str">
        <f t="shared" si="2"/>
        <v/>
      </c>
      <c r="AD43" s="155" t="str">
        <f t="shared" si="3"/>
        <v/>
      </c>
      <c r="AE43" s="155" t="str">
        <f t="shared" si="4"/>
        <v/>
      </c>
      <c r="AF43" s="155" t="str">
        <f>+IF(LEN($K43)&gt;5,IF(AND(VLOOKUP($I43,BD!$D$1:$F$501,3,0)&gt;=L$1,VLOOKUP($I43,BD!$D$1:$F$501,3,0)&lt;=X$1),1,0),"")</f>
        <v/>
      </c>
      <c r="AG43" s="155" t="str">
        <f t="shared" si="5"/>
        <v/>
      </c>
      <c r="AH43" s="156" t="str">
        <f t="shared" si="6"/>
        <v/>
      </c>
      <c r="AI43" s="156" t="str">
        <f t="shared" si="7"/>
        <v/>
      </c>
      <c r="AJ43" s="156" t="str">
        <f t="shared" si="8"/>
        <v/>
      </c>
      <c r="AK43" s="6" t="str">
        <f>+IF(LEN($K43)&gt;5,BD!H43,"")</f>
        <v/>
      </c>
      <c r="AL43" s="17" t="str">
        <f t="shared" si="9"/>
        <v/>
      </c>
      <c r="AM43" s="13"/>
      <c r="AN43" s="18" t="str">
        <f t="shared" si="10"/>
        <v/>
      </c>
      <c r="AO43" s="19" t="str">
        <f t="shared" si="11"/>
        <v/>
      </c>
      <c r="AP43" s="19" t="str">
        <f t="shared" si="12"/>
        <v/>
      </c>
      <c r="AQ43" s="20" t="str">
        <f t="shared" si="13"/>
        <v/>
      </c>
      <c r="AR43" s="7" t="str">
        <f t="shared" ca="1" si="14"/>
        <v/>
      </c>
      <c r="AS43" s="157"/>
      <c r="AT43" s="19" t="str">
        <f>+IF(LEN($K43)&gt;5,TRUNC(AS43*AK43*'CODIGO PAGO'!$C$27,2),"")</f>
        <v/>
      </c>
      <c r="AU43" s="15"/>
      <c r="AV43" s="15"/>
      <c r="AW43" s="15"/>
      <c r="AX43" s="14"/>
      <c r="AY43" s="15"/>
      <c r="AZ43" s="20" t="str">
        <f>+IF(LEN(K43)&gt;5,SUMIF(AJUSTES!$A$1:$A$50,K43,AJUSTES!$J$1:$J$50),"")</f>
        <v/>
      </c>
      <c r="BA43" s="20"/>
      <c r="BB43" s="14"/>
      <c r="BC43" s="14"/>
      <c r="BD43" s="164"/>
      <c r="BE43" s="15"/>
      <c r="BF43" s="15"/>
      <c r="BG43" s="152" t="str">
        <f t="shared" si="15"/>
        <v/>
      </c>
      <c r="BH43" s="20" t="str">
        <f t="shared" si="16"/>
        <v/>
      </c>
      <c r="BI43" s="20" t="str">
        <f>IF(LEN($K43)&gt;5,IF('CODIGO PAGO'!$C$26=9,0.5*AK43,'CODIGO PAGO'!$C$26*COUNTIF(L43:X43,"PT")*(AK43*7)/(7-(COUNTIF(L43:X43,"D")+COUNTIF(L43:X43,"DL")))),"")</f>
        <v/>
      </c>
      <c r="BJ43" s="15"/>
      <c r="BK43" s="20" t="str">
        <f>+IF(LEN(K43)&gt;5,SUMIF(AJUSTES!$A$1:$A$50,K43,AJUSTES!$K$1:$K$50),"")</f>
        <v/>
      </c>
      <c r="BL43" s="15"/>
      <c r="BM43" s="15"/>
      <c r="BN43" s="4" t="str">
        <f>+CONCATENATE(IF(COUNTIFS(INCAPACIDADES!$A$1:$A$100,"ACTIVA",INCAPACIDADES!$C$1:$C$100,'PRE MAAS'!K43)&gt;0,VLOOKUP(K43,INCAPACIDADES!$C$1:$Y$100,23,0),""),IF(LEN($K43)&gt;5,IF(BD!F43="N/A","",CONCATENATE("B (",DAY(BD!F43),"-",MONTH(BD!F43),"-",YEAR(BD!F43),")")),""))</f>
        <v/>
      </c>
      <c r="BO43" s="150"/>
      <c r="BP43" s="15"/>
      <c r="BQ43" s="15"/>
      <c r="BR43" s="15"/>
      <c r="BS43" s="15"/>
      <c r="BT43" s="15"/>
      <c r="BU43" s="9" t="str">
        <f>+IF(LEN($K43)&gt;10,IF(LEN(BD!I43)=11,BD!I43,CONCATENATE("0",BD!I43)),"")</f>
        <v/>
      </c>
      <c r="BV43" s="161" t="str">
        <f>+IF(LEN($K43)&gt;10,BD!J43,"")</f>
        <v/>
      </c>
      <c r="BW43" s="162" t="str">
        <f t="shared" si="17"/>
        <v/>
      </c>
      <c r="BX43" s="162" t="str">
        <f>+IF(LEN($K43)&gt;10,UPPER(BD!K43),"")</f>
        <v/>
      </c>
      <c r="BY43" s="161" t="str">
        <f>+IF(LEN($K51)&gt;5,BD!L43,"")</f>
        <v/>
      </c>
      <c r="BZ43" s="161" t="str">
        <f>+IF(LEN($K43)&gt;10,BD!M43,"")</f>
        <v/>
      </c>
      <c r="CA43" s="162" t="str">
        <f>+IF(LEN($K43)&gt;10,BD!N43,"")</f>
        <v/>
      </c>
      <c r="CB43" s="163" t="str">
        <f t="shared" si="18"/>
        <v/>
      </c>
      <c r="CC43" s="62" t="str">
        <f>+IF(AND(LEN($K43)&gt;10),IF(AND($J43&gt;L$1,$J43&lt;=$Y$1),1,IF((COUNTIFS(INCAPACIDADES!$C$1:$C$51,$K43,INCAPACIDADES!K$1:K$51,L$1))&gt;0,2,IF(VLOOKUP($I43,BD!D:F,3,0)&gt;L$1,0,3))),"")</f>
        <v/>
      </c>
      <c r="CD43" s="62" t="str">
        <f>+IF(AND(LEN($K43)&gt;10),IF(AND($J43&gt;M$1,$J43&lt;=$Y$1),1,IF((COUNTIFS(INCAPACIDADES!$C$1:$C$51,$K43,INCAPACIDADES!L$1:L$51,M$1))&gt;0,2,IF(VLOOKUP($I43,BD!$D:$F,3,0)&gt;M$1,0,3))),"")</f>
        <v/>
      </c>
      <c r="CE43" s="62" t="str">
        <f>+IF(AND(LEN($K43)&gt;10),IF(AND($J43&gt;N$1,$J43&lt;=$Y$1),1,IF((COUNTIFS(INCAPACIDADES!$C$1:$C$51,$K43,INCAPACIDADES!M$1:M$51,N$1))&gt;0,2,IF(VLOOKUP($I43,BD!$D:$F,3,0)&gt;N$1,0,3))),"")</f>
        <v/>
      </c>
      <c r="CF43" s="62" t="str">
        <f>+IF(AND(LEN($K43)&gt;10),IF(AND($J43&gt;O$1,$J43&lt;=$Y$1),1,IF((COUNTIFS(INCAPACIDADES!$C$1:$C$51,$K43,INCAPACIDADES!N$1:N$51,O$1))&gt;0,2,IF(VLOOKUP($I43,BD!$D:$F,3,0)&gt;O$1,0,3))),"")</f>
        <v/>
      </c>
      <c r="CG43" s="62" t="str">
        <f>+IF(AND(LEN($K43)&gt;10),IF(AND($J43&gt;P$1,$J43&lt;=$Y$1),1,IF((COUNTIFS(INCAPACIDADES!$C$1:$C$51,$K43,INCAPACIDADES!O$1:O$51,P$1))&gt;0,2,IF(VLOOKUP($I43,BD!$D:$F,3,0)&gt;P$1,0,3))),"")</f>
        <v/>
      </c>
      <c r="CH43" s="62" t="str">
        <f>+IF(AND(LEN($K43)&gt;10),IF(AND($J43&gt;Q$1,$J43&lt;=$Y$1),1,IF((COUNTIFS(INCAPACIDADES!$C$1:$C$51,$K43,INCAPACIDADES!P$1:P$51,Q$1))&gt;0,2,IF(VLOOKUP($I43,BD!$D:$F,3,0)&gt;Q$1,0,3))),"")</f>
        <v/>
      </c>
      <c r="CI43" s="62" t="str">
        <f>+IF(AND(LEN($K43)&gt;10),IF(AND($J43&gt;R$1,$J43&lt;=$Y$1),1,IF((COUNTIFS(INCAPACIDADES!$C$1:$C$51,$K43,INCAPACIDADES!Q$1:Q$51,R$1))&gt;0,2,IF(VLOOKUP($I43,BD!$D:$F,3,0)&gt;R$1,0,3))),"")</f>
        <v/>
      </c>
      <c r="CJ43" s="62" t="str">
        <f>+IF(AND(LEN($K43)&gt;10),IF(AND($J43&gt;S$1,$J43&lt;=$Y$1),1,IF((COUNTIFS(INCAPACIDADES!$C$1:$C$51,$K43,INCAPACIDADES!R$1:R$51,S$1))&gt;0,2,IF(VLOOKUP($I43,BD!$D:$F,3,0)&gt;S$1,0,3))),"")</f>
        <v/>
      </c>
      <c r="CK43" s="62" t="str">
        <f>+IF(AND(LEN($K43)&gt;10),IF(AND($J43&gt;T$1,$J43&lt;=$Y$1),1,IF((COUNTIFS(INCAPACIDADES!$C$1:$C$51,$K43,INCAPACIDADES!S$1:S$51,T$1))&gt;0,2,IF(VLOOKUP($I43,BD!$D:$F,3,0)&gt;T$1,0,3))),"")</f>
        <v/>
      </c>
      <c r="CL43" s="62" t="str">
        <f>+IF(AND(LEN($K43)&gt;10),IF(AND($J43&gt;U$1,$J43&lt;=$Y$1),1,IF((COUNTIFS(INCAPACIDADES!$C$1:$C$51,$K43,INCAPACIDADES!T$1:T$51,U$1))&gt;0,2,IF(VLOOKUP($I43,BD!$D:$F,3,0)&gt;U$1,0,3))),"")</f>
        <v/>
      </c>
      <c r="CM43" s="62" t="str">
        <f>+IF(AND(LEN($K43)&gt;10),IF(AND($J43&gt;V$1,$J43&lt;=$Y$1),1,IF((COUNTIFS(INCAPACIDADES!$C$1:$C$51,$K43,INCAPACIDADES!U$1:U$51,V$1))&gt;0,2,IF(VLOOKUP($I43,BD!$D:$F,3,0)&gt;V$1,0,3))),"")</f>
        <v/>
      </c>
      <c r="CN43" s="62" t="str">
        <f>+IF(AND(LEN($K43)&gt;10),IF(AND($J43&gt;W$1,$J43&lt;=$Y$1),1,IF((COUNTIFS(INCAPACIDADES!$C$1:$C$51,$K43,INCAPACIDADES!V$1:V$51,W$1))&gt;0,2,IF(VLOOKUP($I43,BD!$D:$F,3,0)&gt;W$1,0,3))),"")</f>
        <v/>
      </c>
      <c r="CO43" s="62" t="str">
        <f>+IF(AND(LEN($K43)&gt;10),IF(AND($J43&gt;X$1,$J43&lt;=$Y$1),1,IF((COUNTIFS(INCAPACIDADES!$C$1:$C$51,$K43,INCAPACIDADES!W$1:W$51,X$1))&gt;0,2,IF(VLOOKUP($I43,BD!$D:$F,3,0)&gt;X$1,0,3))),"")</f>
        <v/>
      </c>
      <c r="CP43" s="62" t="str">
        <f>+IF(AND(LEN($K43)&gt;10),IF(AND($J43&gt;Y$1,$J43&lt;=$Y$1),1,IF((COUNTIFS(INCAPACIDADES!$C$1:$C$51,$K43,INCAPACIDADES!X$1:X$51,Y$1))&gt;0,2,IF(VLOOKUP($I43,BD!$D:$F,3,0)&gt;Y$1,0,3))),"")</f>
        <v/>
      </c>
      <c r="CQ43" s="62" t="str">
        <f>+IF(LEN($K43)&gt;10,IF(ISERROR(VLOOKUP(L43,'CODIGO PAGO'!$B$1:$B$20,1,0)),1,IF(OR(AND(CC43=1,L43&lt;&gt;"N"),AND(CC43=3,L43&lt;&gt;"B"),AND(CC43=2,LEFT(TRIM(L43),1)&lt;&gt;"I")),1,IF(OR(AND(CC43=0,L43="N"),AND(CC43=0,L43="B"),AND(CC43=0,LEFT(TRIM(L43),1)="I")),1,0))),"")</f>
        <v/>
      </c>
      <c r="CR43" s="62" t="str">
        <f t="shared" si="19"/>
        <v/>
      </c>
      <c r="CS43" s="62" t="str">
        <f>+IF(LEN($K43)&gt;10,IF(ISERROR(VLOOKUP(N43,'CODIGO PAGO'!$B$1:$B$20,1,0)),1,IF(OR(AND(CE43=1,N43&lt;&gt;"N"),AND(CE43=3,N43&lt;&gt;"B"),AND(CE43=2,LEFT(TRIM(N43),1)&lt;&gt;"I")),1,IF(OR(AND(CE43=0,N43="N"),AND(CE43=0,N43="B"),AND(CE43=0,LEFT(TRIM(N43),1)="I")),1,0))),"")</f>
        <v/>
      </c>
      <c r="CT43" s="62" t="str">
        <f t="shared" si="20"/>
        <v/>
      </c>
      <c r="CU43" s="62" t="str">
        <f>+IF(LEN($K43)&gt;10,IF(ISERROR(VLOOKUP(P43,'CODIGO PAGO'!$B$1:$B$20,1,0)),1,IF(OR(AND(CG43=1,P43&lt;&gt;"N"),AND(CG43=3,P43&lt;&gt;"B"),AND(CG43=2,LEFT(TRIM(P43),1)&lt;&gt;"I")),1,IF(OR(AND(CG43=0,P43="N"),AND(CG43=0,P43="B"),AND(CG43=0,LEFT(TRIM(P43),1)="I")),1,0))),"")</f>
        <v/>
      </c>
      <c r="CV43" s="62" t="str">
        <f t="shared" si="21"/>
        <v/>
      </c>
      <c r="CW43" s="62" t="str">
        <f>+IF(LEN($K43)&gt;10,IF(ISERROR(VLOOKUP(R43,'CODIGO PAGO'!$B$1:$B$20,1,0)),1,IF(OR(AND(CI43=1,R43&lt;&gt;"N"),AND(CI43=3,R43&lt;&gt;"B"),AND(CI43=2,LEFT(TRIM(R43),1)&lt;&gt;"I")),1,IF(OR(AND(CI43=0,R43="N"),AND(CI43=0,R43="B"),AND(CI43=0,LEFT(TRIM(R43),1)="I")),1,0))),"")</f>
        <v/>
      </c>
      <c r="CX43" s="62" t="str">
        <f t="shared" si="22"/>
        <v/>
      </c>
      <c r="CY43" s="62" t="str">
        <f>+IF(LEN($K43)&gt;10,IF(ISERROR(VLOOKUP(T43,'CODIGO PAGO'!$B$1:$B$20,1,0)),1,IF(OR(AND(CK43=1,T43&lt;&gt;"N"),AND(CK43=3,T43&lt;&gt;"B"),AND(CK43=2,LEFT(TRIM(T43),1)&lt;&gt;"I")),1,IF(OR(AND(CK43=0,T43="N"),AND(CK43=0,T43="B"),AND(CK43=0,LEFT(TRIM(T43),1)="I")),1,0))),"")</f>
        <v/>
      </c>
      <c r="CZ43" s="62" t="str">
        <f t="shared" si="23"/>
        <v/>
      </c>
      <c r="DA43" s="62" t="str">
        <f>+IF(LEN($K43)&gt;10,IF(ISERROR(VLOOKUP(V43,'CODIGO PAGO'!$B$1:$B$20,1,0)),1,IF(OR(AND(CM43=1,V43&lt;&gt;"N"),AND(CM43=3,V43&lt;&gt;"B"),AND(CM43=2,LEFT(TRIM(V43),1)&lt;&gt;"I")),1,IF(OR(AND(CM43=0,V43="N"),AND(CM43=0,V43="B"),AND(CM43=0,LEFT(TRIM(V43),1)="I")),1,0))),"")</f>
        <v/>
      </c>
      <c r="DB43" s="62" t="str">
        <f t="shared" si="24"/>
        <v/>
      </c>
      <c r="DC43" s="62" t="str">
        <f>+IF(LEN($K43)&gt;10,IF(ISERROR(VLOOKUP(X43,'CODIGO PAGO'!$B$1:$B$20,1,0)),1,IF(OR(AND(CO43=1,X43&lt;&gt;"N"),AND(CO43=3,X43&lt;&gt;"B"),AND(CO43=2,LEFT(TRIM(X43),1)&lt;&gt;"I")),1,IF(OR(AND(CO43=0,X43="N"),AND(CO43=0,X43="B"),AND(CO43=0,LEFT(TRIM(X43),1)="I")),1,0))),"")</f>
        <v/>
      </c>
      <c r="DD43" s="62" t="str">
        <f t="shared" si="25"/>
        <v/>
      </c>
      <c r="DE43" s="62" t="str">
        <f t="shared" si="26"/>
        <v/>
      </c>
      <c r="DF43" s="63" t="str">
        <f t="shared" si="27"/>
        <v/>
      </c>
      <c r="DG43" s="170"/>
      <c r="DH43" s="63">
        <v>43</v>
      </c>
    </row>
    <row r="44" spans="1:112" s="64" customFormat="1">
      <c r="A44" s="16" t="str">
        <f t="shared" si="0"/>
        <v/>
      </c>
      <c r="B44" s="12"/>
      <c r="C44" s="60"/>
      <c r="D44" s="1" t="str">
        <f>+IF(LEN($K44)&gt;5,BD!A44,"")</f>
        <v/>
      </c>
      <c r="E44" s="1" t="str">
        <f>+IF(LEN($K44)&gt;5,BD!B44,"")</f>
        <v/>
      </c>
      <c r="F44" s="134"/>
      <c r="G44" s="133"/>
      <c r="H44" s="135"/>
      <c r="I44" s="3" t="str">
        <f>+IF(LEN($K44)&gt;5,BD!D44,"")</f>
        <v/>
      </c>
      <c r="J44" s="4" t="str">
        <f>+IF(LEN($K44)&gt;5,BD!E44,"")</f>
        <v/>
      </c>
      <c r="K44" s="5" t="str">
        <f>+IF(LEN(BD!G44)&gt;5,BD!G44,"")</f>
        <v/>
      </c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53" t="str">
        <f t="shared" si="1"/>
        <v/>
      </c>
      <c r="AB44" s="154" t="str">
        <f>+IF(LEN($K44)&gt;5,SUM(L44,N44,P44,R44,T44,V44,X44)+COUNTIF(L44:X44,"PCG")+'CODIGO PAGO'!$C$23*COUNTIF(L44:X44,"PDF")+'CODIGO PAGO'!$C$24*COUNTIF('PRE MAAS'!L44:X44,"PNH")+'CODIGO PAGO'!$C$25*COUNTIF('PRE MAAS'!L44:X44,"PS")+COUNTIF(L44:X44,"VAC"),"")</f>
        <v/>
      </c>
      <c r="AC44" s="154" t="str">
        <f t="shared" si="2"/>
        <v/>
      </c>
      <c r="AD44" s="155" t="str">
        <f t="shared" si="3"/>
        <v/>
      </c>
      <c r="AE44" s="155" t="str">
        <f t="shared" si="4"/>
        <v/>
      </c>
      <c r="AF44" s="155" t="str">
        <f>+IF(LEN($K44)&gt;5,IF(AND(VLOOKUP($I44,BD!$D$1:$F$501,3,0)&gt;=L$1,VLOOKUP($I44,BD!$D$1:$F$501,3,0)&lt;=X$1),1,0),"")</f>
        <v/>
      </c>
      <c r="AG44" s="155" t="str">
        <f t="shared" si="5"/>
        <v/>
      </c>
      <c r="AH44" s="156" t="str">
        <f t="shared" si="6"/>
        <v/>
      </c>
      <c r="AI44" s="156" t="str">
        <f t="shared" si="7"/>
        <v/>
      </c>
      <c r="AJ44" s="156" t="str">
        <f t="shared" si="8"/>
        <v/>
      </c>
      <c r="AK44" s="6" t="str">
        <f>+IF(LEN($K44)&gt;5,BD!H44,"")</f>
        <v/>
      </c>
      <c r="AL44" s="17" t="str">
        <f t="shared" si="9"/>
        <v/>
      </c>
      <c r="AM44" s="13"/>
      <c r="AN44" s="18" t="str">
        <f t="shared" si="10"/>
        <v/>
      </c>
      <c r="AO44" s="19" t="str">
        <f t="shared" si="11"/>
        <v/>
      </c>
      <c r="AP44" s="19" t="str">
        <f t="shared" si="12"/>
        <v/>
      </c>
      <c r="AQ44" s="20" t="str">
        <f t="shared" si="13"/>
        <v/>
      </c>
      <c r="AR44" s="7" t="str">
        <f t="shared" ca="1" si="14"/>
        <v/>
      </c>
      <c r="AS44" s="157"/>
      <c r="AT44" s="19" t="str">
        <f>+IF(LEN($K44)&gt;5,TRUNC(AS44*AK44*'CODIGO PAGO'!$C$27,2),"")</f>
        <v/>
      </c>
      <c r="AU44" s="15"/>
      <c r="AV44" s="15"/>
      <c r="AW44" s="15"/>
      <c r="AX44" s="14"/>
      <c r="AY44" s="15"/>
      <c r="AZ44" s="20" t="str">
        <f>+IF(LEN(K44)&gt;5,SUMIF(AJUSTES!$A$1:$A$50,K44,AJUSTES!$J$1:$J$50),"")</f>
        <v/>
      </c>
      <c r="BA44" s="20"/>
      <c r="BB44" s="14"/>
      <c r="BC44" s="14"/>
      <c r="BD44" s="164"/>
      <c r="BE44" s="15"/>
      <c r="BF44" s="15"/>
      <c r="BG44" s="152" t="str">
        <f t="shared" si="15"/>
        <v/>
      </c>
      <c r="BH44" s="20" t="str">
        <f t="shared" si="16"/>
        <v/>
      </c>
      <c r="BI44" s="20" t="str">
        <f>IF(LEN($K44)&gt;5,IF('CODIGO PAGO'!$C$26=9,0.5*AK44,'CODIGO PAGO'!$C$26*COUNTIF(L44:X44,"PT")*(AK44*7)/(7-(COUNTIF(L44:X44,"D")+COUNTIF(L44:X44,"DL")))),"")</f>
        <v/>
      </c>
      <c r="BJ44" s="15"/>
      <c r="BK44" s="20" t="str">
        <f>+IF(LEN(K44)&gt;5,SUMIF(AJUSTES!$A$1:$A$50,K44,AJUSTES!$K$1:$K$50),"")</f>
        <v/>
      </c>
      <c r="BL44" s="15"/>
      <c r="BM44" s="15"/>
      <c r="BN44" s="4" t="str">
        <f>+CONCATENATE(IF(COUNTIFS(INCAPACIDADES!$A$1:$A$100,"ACTIVA",INCAPACIDADES!$C$1:$C$100,'PRE MAAS'!K44)&gt;0,VLOOKUP(K44,INCAPACIDADES!$C$1:$Y$100,23,0),""),IF(LEN($K44)&gt;5,IF(BD!F44="N/A","",CONCATENATE("B (",DAY(BD!F44),"-",MONTH(BD!F44),"-",YEAR(BD!F44),")")),""))</f>
        <v/>
      </c>
      <c r="BO44" s="150"/>
      <c r="BP44" s="15"/>
      <c r="BQ44" s="15"/>
      <c r="BR44" s="15"/>
      <c r="BS44" s="15"/>
      <c r="BT44" s="15"/>
      <c r="BU44" s="9" t="str">
        <f>+IF(LEN($K44)&gt;10,IF(LEN(BD!I44)=11,BD!I44,CONCATENATE("0",BD!I44)),"")</f>
        <v/>
      </c>
      <c r="BV44" s="161" t="str">
        <f>+IF(LEN($K44)&gt;10,BD!J44,"")</f>
        <v/>
      </c>
      <c r="BW44" s="162" t="str">
        <f t="shared" si="17"/>
        <v/>
      </c>
      <c r="BX44" s="162" t="str">
        <f>+IF(LEN($K44)&gt;10,UPPER(BD!K44),"")</f>
        <v/>
      </c>
      <c r="BY44" s="161" t="str">
        <f>+IF(LEN($K52)&gt;5,BD!L44,"")</f>
        <v/>
      </c>
      <c r="BZ44" s="161" t="str">
        <f>+IF(LEN($K44)&gt;10,BD!M44,"")</f>
        <v/>
      </c>
      <c r="CA44" s="162" t="str">
        <f>+IF(LEN($K44)&gt;10,BD!N44,"")</f>
        <v/>
      </c>
      <c r="CB44" s="163" t="str">
        <f t="shared" si="18"/>
        <v/>
      </c>
      <c r="CC44" s="62" t="str">
        <f>+IF(AND(LEN($K44)&gt;10),IF(AND($J44&gt;L$1,$J44&lt;=$Y$1),1,IF((COUNTIFS(INCAPACIDADES!$C$1:$C$51,$K44,INCAPACIDADES!K$1:K$51,L$1))&gt;0,2,IF(VLOOKUP($I44,BD!D:F,3,0)&gt;L$1,0,3))),"")</f>
        <v/>
      </c>
      <c r="CD44" s="62" t="str">
        <f>+IF(AND(LEN($K44)&gt;10),IF(AND($J44&gt;M$1,$J44&lt;=$Y$1),1,IF((COUNTIFS(INCAPACIDADES!$C$1:$C$51,$K44,INCAPACIDADES!L$1:L$51,M$1))&gt;0,2,IF(VLOOKUP($I44,BD!$D:$F,3,0)&gt;M$1,0,3))),"")</f>
        <v/>
      </c>
      <c r="CE44" s="62" t="str">
        <f>+IF(AND(LEN($K44)&gt;10),IF(AND($J44&gt;N$1,$J44&lt;=$Y$1),1,IF((COUNTIFS(INCAPACIDADES!$C$1:$C$51,$K44,INCAPACIDADES!M$1:M$51,N$1))&gt;0,2,IF(VLOOKUP($I44,BD!$D:$F,3,0)&gt;N$1,0,3))),"")</f>
        <v/>
      </c>
      <c r="CF44" s="62" t="str">
        <f>+IF(AND(LEN($K44)&gt;10),IF(AND($J44&gt;O$1,$J44&lt;=$Y$1),1,IF((COUNTIFS(INCAPACIDADES!$C$1:$C$51,$K44,INCAPACIDADES!N$1:N$51,O$1))&gt;0,2,IF(VLOOKUP($I44,BD!$D:$F,3,0)&gt;O$1,0,3))),"")</f>
        <v/>
      </c>
      <c r="CG44" s="62" t="str">
        <f>+IF(AND(LEN($K44)&gt;10),IF(AND($J44&gt;P$1,$J44&lt;=$Y$1),1,IF((COUNTIFS(INCAPACIDADES!$C$1:$C$51,$K44,INCAPACIDADES!O$1:O$51,P$1))&gt;0,2,IF(VLOOKUP($I44,BD!$D:$F,3,0)&gt;P$1,0,3))),"")</f>
        <v/>
      </c>
      <c r="CH44" s="62" t="str">
        <f>+IF(AND(LEN($K44)&gt;10),IF(AND($J44&gt;Q$1,$J44&lt;=$Y$1),1,IF((COUNTIFS(INCAPACIDADES!$C$1:$C$51,$K44,INCAPACIDADES!P$1:P$51,Q$1))&gt;0,2,IF(VLOOKUP($I44,BD!$D:$F,3,0)&gt;Q$1,0,3))),"")</f>
        <v/>
      </c>
      <c r="CI44" s="62" t="str">
        <f>+IF(AND(LEN($K44)&gt;10),IF(AND($J44&gt;R$1,$J44&lt;=$Y$1),1,IF((COUNTIFS(INCAPACIDADES!$C$1:$C$51,$K44,INCAPACIDADES!Q$1:Q$51,R$1))&gt;0,2,IF(VLOOKUP($I44,BD!$D:$F,3,0)&gt;R$1,0,3))),"")</f>
        <v/>
      </c>
      <c r="CJ44" s="62" t="str">
        <f>+IF(AND(LEN($K44)&gt;10),IF(AND($J44&gt;S$1,$J44&lt;=$Y$1),1,IF((COUNTIFS(INCAPACIDADES!$C$1:$C$51,$K44,INCAPACIDADES!R$1:R$51,S$1))&gt;0,2,IF(VLOOKUP($I44,BD!$D:$F,3,0)&gt;S$1,0,3))),"")</f>
        <v/>
      </c>
      <c r="CK44" s="62" t="str">
        <f>+IF(AND(LEN($K44)&gt;10),IF(AND($J44&gt;T$1,$J44&lt;=$Y$1),1,IF((COUNTIFS(INCAPACIDADES!$C$1:$C$51,$K44,INCAPACIDADES!S$1:S$51,T$1))&gt;0,2,IF(VLOOKUP($I44,BD!$D:$F,3,0)&gt;T$1,0,3))),"")</f>
        <v/>
      </c>
      <c r="CL44" s="62" t="str">
        <f>+IF(AND(LEN($K44)&gt;10),IF(AND($J44&gt;U$1,$J44&lt;=$Y$1),1,IF((COUNTIFS(INCAPACIDADES!$C$1:$C$51,$K44,INCAPACIDADES!T$1:T$51,U$1))&gt;0,2,IF(VLOOKUP($I44,BD!$D:$F,3,0)&gt;U$1,0,3))),"")</f>
        <v/>
      </c>
      <c r="CM44" s="62" t="str">
        <f>+IF(AND(LEN($K44)&gt;10),IF(AND($J44&gt;V$1,$J44&lt;=$Y$1),1,IF((COUNTIFS(INCAPACIDADES!$C$1:$C$51,$K44,INCAPACIDADES!U$1:U$51,V$1))&gt;0,2,IF(VLOOKUP($I44,BD!$D:$F,3,0)&gt;V$1,0,3))),"")</f>
        <v/>
      </c>
      <c r="CN44" s="62" t="str">
        <f>+IF(AND(LEN($K44)&gt;10),IF(AND($J44&gt;W$1,$J44&lt;=$Y$1),1,IF((COUNTIFS(INCAPACIDADES!$C$1:$C$51,$K44,INCAPACIDADES!V$1:V$51,W$1))&gt;0,2,IF(VLOOKUP($I44,BD!$D:$F,3,0)&gt;W$1,0,3))),"")</f>
        <v/>
      </c>
      <c r="CO44" s="62" t="str">
        <f>+IF(AND(LEN($K44)&gt;10),IF(AND($J44&gt;X$1,$J44&lt;=$Y$1),1,IF((COUNTIFS(INCAPACIDADES!$C$1:$C$51,$K44,INCAPACIDADES!W$1:W$51,X$1))&gt;0,2,IF(VLOOKUP($I44,BD!$D:$F,3,0)&gt;X$1,0,3))),"")</f>
        <v/>
      </c>
      <c r="CP44" s="62" t="str">
        <f>+IF(AND(LEN($K44)&gt;10),IF(AND($J44&gt;Y$1,$J44&lt;=$Y$1),1,IF((COUNTIFS(INCAPACIDADES!$C$1:$C$51,$K44,INCAPACIDADES!X$1:X$51,Y$1))&gt;0,2,IF(VLOOKUP($I44,BD!$D:$F,3,0)&gt;Y$1,0,3))),"")</f>
        <v/>
      </c>
      <c r="CQ44" s="62" t="str">
        <f>+IF(LEN($K44)&gt;10,IF(ISERROR(VLOOKUP(L44,'CODIGO PAGO'!$B$1:$B$20,1,0)),1,IF(OR(AND(CC44=1,L44&lt;&gt;"N"),AND(CC44=3,L44&lt;&gt;"B"),AND(CC44=2,LEFT(TRIM(L44),1)&lt;&gt;"I")),1,IF(OR(AND(CC44=0,L44="N"),AND(CC44=0,L44="B"),AND(CC44=0,LEFT(TRIM(L44),1)="I")),1,0))),"")</f>
        <v/>
      </c>
      <c r="CR44" s="62" t="str">
        <f t="shared" si="19"/>
        <v/>
      </c>
      <c r="CS44" s="62" t="str">
        <f>+IF(LEN($K44)&gt;10,IF(ISERROR(VLOOKUP(N44,'CODIGO PAGO'!$B$1:$B$20,1,0)),1,IF(OR(AND(CE44=1,N44&lt;&gt;"N"),AND(CE44=3,N44&lt;&gt;"B"),AND(CE44=2,LEFT(TRIM(N44),1)&lt;&gt;"I")),1,IF(OR(AND(CE44=0,N44="N"),AND(CE44=0,N44="B"),AND(CE44=0,LEFT(TRIM(N44),1)="I")),1,0))),"")</f>
        <v/>
      </c>
      <c r="CT44" s="62" t="str">
        <f t="shared" si="20"/>
        <v/>
      </c>
      <c r="CU44" s="62" t="str">
        <f>+IF(LEN($K44)&gt;10,IF(ISERROR(VLOOKUP(P44,'CODIGO PAGO'!$B$1:$B$20,1,0)),1,IF(OR(AND(CG44=1,P44&lt;&gt;"N"),AND(CG44=3,P44&lt;&gt;"B"),AND(CG44=2,LEFT(TRIM(P44),1)&lt;&gt;"I")),1,IF(OR(AND(CG44=0,P44="N"),AND(CG44=0,P44="B"),AND(CG44=0,LEFT(TRIM(P44),1)="I")),1,0))),"")</f>
        <v/>
      </c>
      <c r="CV44" s="62" t="str">
        <f t="shared" si="21"/>
        <v/>
      </c>
      <c r="CW44" s="62" t="str">
        <f>+IF(LEN($K44)&gt;10,IF(ISERROR(VLOOKUP(R44,'CODIGO PAGO'!$B$1:$B$20,1,0)),1,IF(OR(AND(CI44=1,R44&lt;&gt;"N"),AND(CI44=3,R44&lt;&gt;"B"),AND(CI44=2,LEFT(TRIM(R44),1)&lt;&gt;"I")),1,IF(OR(AND(CI44=0,R44="N"),AND(CI44=0,R44="B"),AND(CI44=0,LEFT(TRIM(R44),1)="I")),1,0))),"")</f>
        <v/>
      </c>
      <c r="CX44" s="62" t="str">
        <f t="shared" si="22"/>
        <v/>
      </c>
      <c r="CY44" s="62" t="str">
        <f>+IF(LEN($K44)&gt;10,IF(ISERROR(VLOOKUP(T44,'CODIGO PAGO'!$B$1:$B$20,1,0)),1,IF(OR(AND(CK44=1,T44&lt;&gt;"N"),AND(CK44=3,T44&lt;&gt;"B"),AND(CK44=2,LEFT(TRIM(T44),1)&lt;&gt;"I")),1,IF(OR(AND(CK44=0,T44="N"),AND(CK44=0,T44="B"),AND(CK44=0,LEFT(TRIM(T44),1)="I")),1,0))),"")</f>
        <v/>
      </c>
      <c r="CZ44" s="62" t="str">
        <f t="shared" si="23"/>
        <v/>
      </c>
      <c r="DA44" s="62" t="str">
        <f>+IF(LEN($K44)&gt;10,IF(ISERROR(VLOOKUP(V44,'CODIGO PAGO'!$B$1:$B$20,1,0)),1,IF(OR(AND(CM44=1,V44&lt;&gt;"N"),AND(CM44=3,V44&lt;&gt;"B"),AND(CM44=2,LEFT(TRIM(V44),1)&lt;&gt;"I")),1,IF(OR(AND(CM44=0,V44="N"),AND(CM44=0,V44="B"),AND(CM44=0,LEFT(TRIM(V44),1)="I")),1,0))),"")</f>
        <v/>
      </c>
      <c r="DB44" s="62" t="str">
        <f t="shared" si="24"/>
        <v/>
      </c>
      <c r="DC44" s="62" t="str">
        <f>+IF(LEN($K44)&gt;10,IF(ISERROR(VLOOKUP(X44,'CODIGO PAGO'!$B$1:$B$20,1,0)),1,IF(OR(AND(CO44=1,X44&lt;&gt;"N"),AND(CO44=3,X44&lt;&gt;"B"),AND(CO44=2,LEFT(TRIM(X44),1)&lt;&gt;"I")),1,IF(OR(AND(CO44=0,X44="N"),AND(CO44=0,X44="B"),AND(CO44=0,LEFT(TRIM(X44),1)="I")),1,0))),"")</f>
        <v/>
      </c>
      <c r="DD44" s="62" t="str">
        <f t="shared" si="25"/>
        <v/>
      </c>
      <c r="DE44" s="62" t="str">
        <f t="shared" si="26"/>
        <v/>
      </c>
      <c r="DF44" s="63" t="str">
        <f t="shared" si="27"/>
        <v/>
      </c>
      <c r="DG44" s="170"/>
      <c r="DH44" s="63">
        <v>44</v>
      </c>
    </row>
    <row r="45" spans="1:112" s="64" customFormat="1">
      <c r="A45" s="16" t="str">
        <f t="shared" si="0"/>
        <v/>
      </c>
      <c r="B45" s="12"/>
      <c r="C45" s="60"/>
      <c r="D45" s="1" t="str">
        <f>+IF(LEN($K45)&gt;5,BD!A45,"")</f>
        <v/>
      </c>
      <c r="E45" s="1" t="str">
        <f>+IF(LEN($K45)&gt;5,BD!B45,"")</f>
        <v/>
      </c>
      <c r="F45" s="134"/>
      <c r="G45" s="133"/>
      <c r="H45" s="135"/>
      <c r="I45" s="3" t="str">
        <f>+IF(LEN($K45)&gt;5,BD!D45,"")</f>
        <v/>
      </c>
      <c r="J45" s="4" t="str">
        <f>+IF(LEN($K45)&gt;5,BD!E45,"")</f>
        <v/>
      </c>
      <c r="K45" s="5" t="str">
        <f>+IF(LEN(BD!G45)&gt;5,BD!G45,"")</f>
        <v/>
      </c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53" t="str">
        <f t="shared" si="1"/>
        <v/>
      </c>
      <c r="AB45" s="154" t="str">
        <f>+IF(LEN($K45)&gt;5,SUM(L45,N45,P45,R45,T45,V45,X45)+COUNTIF(L45:X45,"PCG")+'CODIGO PAGO'!$C$23*COUNTIF(L45:X45,"PDF")+'CODIGO PAGO'!$C$24*COUNTIF('PRE MAAS'!L45:X45,"PNH")+'CODIGO PAGO'!$C$25*COUNTIF('PRE MAAS'!L45:X45,"PS")+COUNTIF(L45:X45,"VAC"),"")</f>
        <v/>
      </c>
      <c r="AC45" s="154" t="str">
        <f t="shared" si="2"/>
        <v/>
      </c>
      <c r="AD45" s="155" t="str">
        <f t="shared" si="3"/>
        <v/>
      </c>
      <c r="AE45" s="155" t="str">
        <f t="shared" si="4"/>
        <v/>
      </c>
      <c r="AF45" s="155" t="str">
        <f>+IF(LEN($K45)&gt;5,IF(AND(VLOOKUP($I45,BD!$D$1:$F$501,3,0)&gt;=L$1,VLOOKUP($I45,BD!$D$1:$F$501,3,0)&lt;=X$1),1,0),"")</f>
        <v/>
      </c>
      <c r="AG45" s="155" t="str">
        <f t="shared" si="5"/>
        <v/>
      </c>
      <c r="AH45" s="156" t="str">
        <f t="shared" si="6"/>
        <v/>
      </c>
      <c r="AI45" s="156" t="str">
        <f t="shared" si="7"/>
        <v/>
      </c>
      <c r="AJ45" s="156" t="str">
        <f t="shared" si="8"/>
        <v/>
      </c>
      <c r="AK45" s="6" t="str">
        <f>+IF(LEN($K45)&gt;5,BD!H45,"")</f>
        <v/>
      </c>
      <c r="AL45" s="17" t="str">
        <f t="shared" si="9"/>
        <v/>
      </c>
      <c r="AM45" s="13"/>
      <c r="AN45" s="18" t="str">
        <f t="shared" si="10"/>
        <v/>
      </c>
      <c r="AO45" s="19" t="str">
        <f t="shared" si="11"/>
        <v/>
      </c>
      <c r="AP45" s="19" t="str">
        <f t="shared" si="12"/>
        <v/>
      </c>
      <c r="AQ45" s="20" t="str">
        <f t="shared" si="13"/>
        <v/>
      </c>
      <c r="AR45" s="7" t="str">
        <f t="shared" ca="1" si="14"/>
        <v/>
      </c>
      <c r="AS45" s="157"/>
      <c r="AT45" s="19" t="str">
        <f>+IF(LEN($K45)&gt;5,TRUNC(AS45*AK45*'CODIGO PAGO'!$C$27,2),"")</f>
        <v/>
      </c>
      <c r="AU45" s="15"/>
      <c r="AV45" s="15"/>
      <c r="AW45" s="15"/>
      <c r="AX45" s="14"/>
      <c r="AY45" s="15"/>
      <c r="AZ45" s="20" t="str">
        <f>+IF(LEN(K45)&gt;5,SUMIF(AJUSTES!$A$1:$A$50,K45,AJUSTES!$J$1:$J$50),"")</f>
        <v/>
      </c>
      <c r="BA45" s="20"/>
      <c r="BB45" s="14"/>
      <c r="BC45" s="14"/>
      <c r="BD45" s="164"/>
      <c r="BE45" s="15"/>
      <c r="BF45" s="15"/>
      <c r="BG45" s="152" t="str">
        <f t="shared" si="15"/>
        <v/>
      </c>
      <c r="BH45" s="20" t="str">
        <f t="shared" si="16"/>
        <v/>
      </c>
      <c r="BI45" s="20" t="str">
        <f>IF(LEN($K45)&gt;5,IF('CODIGO PAGO'!$C$26=9,0.5*AK45,'CODIGO PAGO'!$C$26*COUNTIF(L45:X45,"PT")*(AK45*7)/(7-(COUNTIF(L45:X45,"D")+COUNTIF(L45:X45,"DL")))),"")</f>
        <v/>
      </c>
      <c r="BJ45" s="15"/>
      <c r="BK45" s="20" t="str">
        <f>+IF(LEN(K45)&gt;5,SUMIF(AJUSTES!$A$1:$A$50,K45,AJUSTES!$K$1:$K$50),"")</f>
        <v/>
      </c>
      <c r="BL45" s="15"/>
      <c r="BM45" s="15"/>
      <c r="BN45" s="4" t="str">
        <f>+CONCATENATE(IF(COUNTIFS(INCAPACIDADES!$A$1:$A$100,"ACTIVA",INCAPACIDADES!$C$1:$C$100,'PRE MAAS'!K45)&gt;0,VLOOKUP(K45,INCAPACIDADES!$C$1:$Y$100,23,0),""),IF(LEN($K45)&gt;5,IF(BD!F45="N/A","",CONCATENATE("B (",DAY(BD!F45),"-",MONTH(BD!F45),"-",YEAR(BD!F45),")")),""))</f>
        <v/>
      </c>
      <c r="BO45" s="150"/>
      <c r="BP45" s="15"/>
      <c r="BQ45" s="15"/>
      <c r="BR45" s="15"/>
      <c r="BS45" s="15"/>
      <c r="BT45" s="15"/>
      <c r="BU45" s="9" t="str">
        <f>+IF(LEN($K45)&gt;10,IF(LEN(BD!I45)=11,BD!I45,CONCATENATE("0",BD!I45)),"")</f>
        <v/>
      </c>
      <c r="BV45" s="161" t="str">
        <f>+IF(LEN($K45)&gt;10,BD!J45,"")</f>
        <v/>
      </c>
      <c r="BW45" s="162" t="str">
        <f t="shared" si="17"/>
        <v/>
      </c>
      <c r="BX45" s="162" t="str">
        <f>+IF(LEN($K45)&gt;10,UPPER(BD!K45),"")</f>
        <v/>
      </c>
      <c r="BY45" s="161" t="str">
        <f>+IF(LEN($K53)&gt;5,BD!L45,"")</f>
        <v/>
      </c>
      <c r="BZ45" s="161" t="str">
        <f>+IF(LEN($K45)&gt;10,BD!M45,"")</f>
        <v/>
      </c>
      <c r="CA45" s="162" t="str">
        <f>+IF(LEN($K45)&gt;10,BD!N45,"")</f>
        <v/>
      </c>
      <c r="CB45" s="163" t="str">
        <f t="shared" si="18"/>
        <v/>
      </c>
      <c r="CC45" s="62" t="str">
        <f>+IF(AND(LEN($K45)&gt;10),IF(AND($J45&gt;L$1,$J45&lt;=$Y$1),1,IF((COUNTIFS(INCAPACIDADES!$C$1:$C$51,$K45,INCAPACIDADES!K$1:K$51,L$1))&gt;0,2,IF(VLOOKUP($I45,BD!D:F,3,0)&gt;L$1,0,3))),"")</f>
        <v/>
      </c>
      <c r="CD45" s="62" t="str">
        <f>+IF(AND(LEN($K45)&gt;10),IF(AND($J45&gt;M$1,$J45&lt;=$Y$1),1,IF((COUNTIFS(INCAPACIDADES!$C$1:$C$51,$K45,INCAPACIDADES!L$1:L$51,M$1))&gt;0,2,IF(VLOOKUP($I45,BD!$D:$F,3,0)&gt;M$1,0,3))),"")</f>
        <v/>
      </c>
      <c r="CE45" s="62" t="str">
        <f>+IF(AND(LEN($K45)&gt;10),IF(AND($J45&gt;N$1,$J45&lt;=$Y$1),1,IF((COUNTIFS(INCAPACIDADES!$C$1:$C$51,$K45,INCAPACIDADES!M$1:M$51,N$1))&gt;0,2,IF(VLOOKUP($I45,BD!$D:$F,3,0)&gt;N$1,0,3))),"")</f>
        <v/>
      </c>
      <c r="CF45" s="62" t="str">
        <f>+IF(AND(LEN($K45)&gt;10),IF(AND($J45&gt;O$1,$J45&lt;=$Y$1),1,IF((COUNTIFS(INCAPACIDADES!$C$1:$C$51,$K45,INCAPACIDADES!N$1:N$51,O$1))&gt;0,2,IF(VLOOKUP($I45,BD!$D:$F,3,0)&gt;O$1,0,3))),"")</f>
        <v/>
      </c>
      <c r="CG45" s="62" t="str">
        <f>+IF(AND(LEN($K45)&gt;10),IF(AND($J45&gt;P$1,$J45&lt;=$Y$1),1,IF((COUNTIFS(INCAPACIDADES!$C$1:$C$51,$K45,INCAPACIDADES!O$1:O$51,P$1))&gt;0,2,IF(VLOOKUP($I45,BD!$D:$F,3,0)&gt;P$1,0,3))),"")</f>
        <v/>
      </c>
      <c r="CH45" s="62" t="str">
        <f>+IF(AND(LEN($K45)&gt;10),IF(AND($J45&gt;Q$1,$J45&lt;=$Y$1),1,IF((COUNTIFS(INCAPACIDADES!$C$1:$C$51,$K45,INCAPACIDADES!P$1:P$51,Q$1))&gt;0,2,IF(VLOOKUP($I45,BD!$D:$F,3,0)&gt;Q$1,0,3))),"")</f>
        <v/>
      </c>
      <c r="CI45" s="62" t="str">
        <f>+IF(AND(LEN($K45)&gt;10),IF(AND($J45&gt;R$1,$J45&lt;=$Y$1),1,IF((COUNTIFS(INCAPACIDADES!$C$1:$C$51,$K45,INCAPACIDADES!Q$1:Q$51,R$1))&gt;0,2,IF(VLOOKUP($I45,BD!$D:$F,3,0)&gt;R$1,0,3))),"")</f>
        <v/>
      </c>
      <c r="CJ45" s="62" t="str">
        <f>+IF(AND(LEN($K45)&gt;10),IF(AND($J45&gt;S$1,$J45&lt;=$Y$1),1,IF((COUNTIFS(INCAPACIDADES!$C$1:$C$51,$K45,INCAPACIDADES!R$1:R$51,S$1))&gt;0,2,IF(VLOOKUP($I45,BD!$D:$F,3,0)&gt;S$1,0,3))),"")</f>
        <v/>
      </c>
      <c r="CK45" s="62" t="str">
        <f>+IF(AND(LEN($K45)&gt;10),IF(AND($J45&gt;T$1,$J45&lt;=$Y$1),1,IF((COUNTIFS(INCAPACIDADES!$C$1:$C$51,$K45,INCAPACIDADES!S$1:S$51,T$1))&gt;0,2,IF(VLOOKUP($I45,BD!$D:$F,3,0)&gt;T$1,0,3))),"")</f>
        <v/>
      </c>
      <c r="CL45" s="62" t="str">
        <f>+IF(AND(LEN($K45)&gt;10),IF(AND($J45&gt;U$1,$J45&lt;=$Y$1),1,IF((COUNTIFS(INCAPACIDADES!$C$1:$C$51,$K45,INCAPACIDADES!T$1:T$51,U$1))&gt;0,2,IF(VLOOKUP($I45,BD!$D:$F,3,0)&gt;U$1,0,3))),"")</f>
        <v/>
      </c>
      <c r="CM45" s="62" t="str">
        <f>+IF(AND(LEN($K45)&gt;10),IF(AND($J45&gt;V$1,$J45&lt;=$Y$1),1,IF((COUNTIFS(INCAPACIDADES!$C$1:$C$51,$K45,INCAPACIDADES!U$1:U$51,V$1))&gt;0,2,IF(VLOOKUP($I45,BD!$D:$F,3,0)&gt;V$1,0,3))),"")</f>
        <v/>
      </c>
      <c r="CN45" s="62" t="str">
        <f>+IF(AND(LEN($K45)&gt;10),IF(AND($J45&gt;W$1,$J45&lt;=$Y$1),1,IF((COUNTIFS(INCAPACIDADES!$C$1:$C$51,$K45,INCAPACIDADES!V$1:V$51,W$1))&gt;0,2,IF(VLOOKUP($I45,BD!$D:$F,3,0)&gt;W$1,0,3))),"")</f>
        <v/>
      </c>
      <c r="CO45" s="62" t="str">
        <f>+IF(AND(LEN($K45)&gt;10),IF(AND($J45&gt;X$1,$J45&lt;=$Y$1),1,IF((COUNTIFS(INCAPACIDADES!$C$1:$C$51,$K45,INCAPACIDADES!W$1:W$51,X$1))&gt;0,2,IF(VLOOKUP($I45,BD!$D:$F,3,0)&gt;X$1,0,3))),"")</f>
        <v/>
      </c>
      <c r="CP45" s="62" t="str">
        <f>+IF(AND(LEN($K45)&gt;10),IF(AND($J45&gt;Y$1,$J45&lt;=$Y$1),1,IF((COUNTIFS(INCAPACIDADES!$C$1:$C$51,$K45,INCAPACIDADES!X$1:X$51,Y$1))&gt;0,2,IF(VLOOKUP($I45,BD!$D:$F,3,0)&gt;Y$1,0,3))),"")</f>
        <v/>
      </c>
      <c r="CQ45" s="62" t="str">
        <f>+IF(LEN($K45)&gt;10,IF(ISERROR(VLOOKUP(L45,'CODIGO PAGO'!$B$1:$B$20,1,0)),1,IF(OR(AND(CC45=1,L45&lt;&gt;"N"),AND(CC45=3,L45&lt;&gt;"B"),AND(CC45=2,LEFT(TRIM(L45),1)&lt;&gt;"I")),1,IF(OR(AND(CC45=0,L45="N"),AND(CC45=0,L45="B"),AND(CC45=0,LEFT(TRIM(L45),1)="I")),1,0))),"")</f>
        <v/>
      </c>
      <c r="CR45" s="62" t="str">
        <f t="shared" si="19"/>
        <v/>
      </c>
      <c r="CS45" s="62" t="str">
        <f>+IF(LEN($K45)&gt;10,IF(ISERROR(VLOOKUP(N45,'CODIGO PAGO'!$B$1:$B$20,1,0)),1,IF(OR(AND(CE45=1,N45&lt;&gt;"N"),AND(CE45=3,N45&lt;&gt;"B"),AND(CE45=2,LEFT(TRIM(N45),1)&lt;&gt;"I")),1,IF(OR(AND(CE45=0,N45="N"),AND(CE45=0,N45="B"),AND(CE45=0,LEFT(TRIM(N45),1)="I")),1,0))),"")</f>
        <v/>
      </c>
      <c r="CT45" s="62" t="str">
        <f t="shared" si="20"/>
        <v/>
      </c>
      <c r="CU45" s="62" t="str">
        <f>+IF(LEN($K45)&gt;10,IF(ISERROR(VLOOKUP(P45,'CODIGO PAGO'!$B$1:$B$20,1,0)),1,IF(OR(AND(CG45=1,P45&lt;&gt;"N"),AND(CG45=3,P45&lt;&gt;"B"),AND(CG45=2,LEFT(TRIM(P45),1)&lt;&gt;"I")),1,IF(OR(AND(CG45=0,P45="N"),AND(CG45=0,P45="B"),AND(CG45=0,LEFT(TRIM(P45),1)="I")),1,0))),"")</f>
        <v/>
      </c>
      <c r="CV45" s="62" t="str">
        <f t="shared" si="21"/>
        <v/>
      </c>
      <c r="CW45" s="62" t="str">
        <f>+IF(LEN($K45)&gt;10,IF(ISERROR(VLOOKUP(R45,'CODIGO PAGO'!$B$1:$B$20,1,0)),1,IF(OR(AND(CI45=1,R45&lt;&gt;"N"),AND(CI45=3,R45&lt;&gt;"B"),AND(CI45=2,LEFT(TRIM(R45),1)&lt;&gt;"I")),1,IF(OR(AND(CI45=0,R45="N"),AND(CI45=0,R45="B"),AND(CI45=0,LEFT(TRIM(R45),1)="I")),1,0))),"")</f>
        <v/>
      </c>
      <c r="CX45" s="62" t="str">
        <f t="shared" si="22"/>
        <v/>
      </c>
      <c r="CY45" s="62" t="str">
        <f>+IF(LEN($K45)&gt;10,IF(ISERROR(VLOOKUP(T45,'CODIGO PAGO'!$B$1:$B$20,1,0)),1,IF(OR(AND(CK45=1,T45&lt;&gt;"N"),AND(CK45=3,T45&lt;&gt;"B"),AND(CK45=2,LEFT(TRIM(T45),1)&lt;&gt;"I")),1,IF(OR(AND(CK45=0,T45="N"),AND(CK45=0,T45="B"),AND(CK45=0,LEFT(TRIM(T45),1)="I")),1,0))),"")</f>
        <v/>
      </c>
      <c r="CZ45" s="62" t="str">
        <f t="shared" si="23"/>
        <v/>
      </c>
      <c r="DA45" s="62" t="str">
        <f>+IF(LEN($K45)&gt;10,IF(ISERROR(VLOOKUP(V45,'CODIGO PAGO'!$B$1:$B$20,1,0)),1,IF(OR(AND(CM45=1,V45&lt;&gt;"N"),AND(CM45=3,V45&lt;&gt;"B"),AND(CM45=2,LEFT(TRIM(V45),1)&lt;&gt;"I")),1,IF(OR(AND(CM45=0,V45="N"),AND(CM45=0,V45="B"),AND(CM45=0,LEFT(TRIM(V45),1)="I")),1,0))),"")</f>
        <v/>
      </c>
      <c r="DB45" s="62" t="str">
        <f t="shared" si="24"/>
        <v/>
      </c>
      <c r="DC45" s="62" t="str">
        <f>+IF(LEN($K45)&gt;10,IF(ISERROR(VLOOKUP(X45,'CODIGO PAGO'!$B$1:$B$20,1,0)),1,IF(OR(AND(CO45=1,X45&lt;&gt;"N"),AND(CO45=3,X45&lt;&gt;"B"),AND(CO45=2,LEFT(TRIM(X45),1)&lt;&gt;"I")),1,IF(OR(AND(CO45=0,X45="N"),AND(CO45=0,X45="B"),AND(CO45=0,LEFT(TRIM(X45),1)="I")),1,0))),"")</f>
        <v/>
      </c>
      <c r="DD45" s="62" t="str">
        <f t="shared" si="25"/>
        <v/>
      </c>
      <c r="DE45" s="62" t="str">
        <f t="shared" si="26"/>
        <v/>
      </c>
      <c r="DF45" s="63" t="str">
        <f t="shared" si="27"/>
        <v/>
      </c>
      <c r="DG45" s="170"/>
      <c r="DH45" s="63">
        <v>45</v>
      </c>
    </row>
    <row r="46" spans="1:112" s="64" customFormat="1">
      <c r="A46" s="16" t="str">
        <f t="shared" si="0"/>
        <v/>
      </c>
      <c r="B46" s="12"/>
      <c r="C46" s="60"/>
      <c r="D46" s="1" t="str">
        <f>+IF(LEN($K46)&gt;5,BD!A46,"")</f>
        <v/>
      </c>
      <c r="E46" s="1" t="str">
        <f>+IF(LEN($K46)&gt;5,BD!B46,"")</f>
        <v/>
      </c>
      <c r="F46" s="134"/>
      <c r="G46" s="133"/>
      <c r="H46" s="135"/>
      <c r="I46" s="3" t="str">
        <f>+IF(LEN($K46)&gt;5,BD!D46,"")</f>
        <v/>
      </c>
      <c r="J46" s="4" t="str">
        <f>+IF(LEN($K46)&gt;5,BD!E46,"")</f>
        <v/>
      </c>
      <c r="K46" s="5" t="str">
        <f>+IF(LEN(BD!G46)&gt;5,BD!G46,"")</f>
        <v/>
      </c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53" t="str">
        <f t="shared" si="1"/>
        <v/>
      </c>
      <c r="AB46" s="154" t="str">
        <f>+IF(LEN($K46)&gt;5,SUM(L46,N46,P46,R46,T46,V46,X46)+COUNTIF(L46:X46,"PCG")+'CODIGO PAGO'!$C$23*COUNTIF(L46:X46,"PDF")+'CODIGO PAGO'!$C$24*COUNTIF('PRE MAAS'!L46:X46,"PNH")+'CODIGO PAGO'!$C$25*COUNTIF('PRE MAAS'!L46:X46,"PS")+COUNTIF(L46:X46,"VAC"),"")</f>
        <v/>
      </c>
      <c r="AC46" s="154" t="str">
        <f t="shared" si="2"/>
        <v/>
      </c>
      <c r="AD46" s="155" t="str">
        <f t="shared" si="3"/>
        <v/>
      </c>
      <c r="AE46" s="155" t="str">
        <f t="shared" si="4"/>
        <v/>
      </c>
      <c r="AF46" s="155" t="str">
        <f>+IF(LEN($K46)&gt;5,IF(AND(VLOOKUP($I46,BD!$D$1:$F$501,3,0)&gt;=L$1,VLOOKUP($I46,BD!$D$1:$F$501,3,0)&lt;=X$1),1,0),"")</f>
        <v/>
      </c>
      <c r="AG46" s="155" t="str">
        <f t="shared" si="5"/>
        <v/>
      </c>
      <c r="AH46" s="156" t="str">
        <f t="shared" si="6"/>
        <v/>
      </c>
      <c r="AI46" s="156" t="str">
        <f t="shared" si="7"/>
        <v/>
      </c>
      <c r="AJ46" s="156" t="str">
        <f t="shared" si="8"/>
        <v/>
      </c>
      <c r="AK46" s="6" t="str">
        <f>+IF(LEN($K46)&gt;5,BD!H46,"")</f>
        <v/>
      </c>
      <c r="AL46" s="17" t="str">
        <f t="shared" si="9"/>
        <v/>
      </c>
      <c r="AM46" s="13"/>
      <c r="AN46" s="18" t="str">
        <f t="shared" si="10"/>
        <v/>
      </c>
      <c r="AO46" s="19" t="str">
        <f t="shared" si="11"/>
        <v/>
      </c>
      <c r="AP46" s="19" t="str">
        <f t="shared" si="12"/>
        <v/>
      </c>
      <c r="AQ46" s="20" t="str">
        <f t="shared" si="13"/>
        <v/>
      </c>
      <c r="AR46" s="7" t="str">
        <f t="shared" ca="1" si="14"/>
        <v/>
      </c>
      <c r="AS46" s="157"/>
      <c r="AT46" s="19" t="str">
        <f>+IF(LEN($K46)&gt;5,TRUNC(AS46*AK46*'CODIGO PAGO'!$C$27,2),"")</f>
        <v/>
      </c>
      <c r="AU46" s="15"/>
      <c r="AV46" s="15"/>
      <c r="AW46" s="15"/>
      <c r="AX46" s="14"/>
      <c r="AY46" s="15"/>
      <c r="AZ46" s="20" t="str">
        <f>+IF(LEN(K46)&gt;5,SUMIF(AJUSTES!$A$1:$A$50,K46,AJUSTES!$J$1:$J$50),"")</f>
        <v/>
      </c>
      <c r="BA46" s="20"/>
      <c r="BB46" s="14"/>
      <c r="BC46" s="14"/>
      <c r="BD46" s="164"/>
      <c r="BE46" s="15"/>
      <c r="BF46" s="15"/>
      <c r="BG46" s="152" t="str">
        <f t="shared" si="15"/>
        <v/>
      </c>
      <c r="BH46" s="20" t="str">
        <f t="shared" si="16"/>
        <v/>
      </c>
      <c r="BI46" s="20" t="str">
        <f>IF(LEN($K46)&gt;5,IF('CODIGO PAGO'!$C$26=9,0.5*AK46,'CODIGO PAGO'!$C$26*COUNTIF(L46:X46,"PT")*(AK46*7)/(7-(COUNTIF(L46:X46,"D")+COUNTIF(L46:X46,"DL")))),"")</f>
        <v/>
      </c>
      <c r="BJ46" s="15"/>
      <c r="BK46" s="20" t="str">
        <f>+IF(LEN(K46)&gt;5,SUMIF(AJUSTES!$A$1:$A$50,K46,AJUSTES!$K$1:$K$50),"")</f>
        <v/>
      </c>
      <c r="BL46" s="15"/>
      <c r="BM46" s="15"/>
      <c r="BN46" s="4" t="str">
        <f>+CONCATENATE(IF(COUNTIFS(INCAPACIDADES!$A$1:$A$100,"ACTIVA",INCAPACIDADES!$C$1:$C$100,'PRE MAAS'!K46)&gt;0,VLOOKUP(K46,INCAPACIDADES!$C$1:$Y$100,23,0),""),IF(LEN($K46)&gt;5,IF(BD!F46="N/A","",CONCATENATE("B (",DAY(BD!F46),"-",MONTH(BD!F46),"-",YEAR(BD!F46),")")),""))</f>
        <v/>
      </c>
      <c r="BO46" s="150"/>
      <c r="BP46" s="15"/>
      <c r="BQ46" s="15"/>
      <c r="BR46" s="15"/>
      <c r="BS46" s="15"/>
      <c r="BT46" s="15"/>
      <c r="BU46" s="9" t="str">
        <f>+IF(LEN($K46)&gt;10,IF(LEN(BD!I46)=11,BD!I46,CONCATENATE("0",BD!I46)),"")</f>
        <v/>
      </c>
      <c r="BV46" s="161" t="str">
        <f>+IF(LEN($K46)&gt;10,BD!J46,"")</f>
        <v/>
      </c>
      <c r="BW46" s="162" t="str">
        <f t="shared" si="17"/>
        <v/>
      </c>
      <c r="BX46" s="162" t="str">
        <f>+IF(LEN($K46)&gt;10,UPPER(BD!K46),"")</f>
        <v/>
      </c>
      <c r="BY46" s="161" t="str">
        <f>+IF(LEN($K54)&gt;5,BD!L46,"")</f>
        <v/>
      </c>
      <c r="BZ46" s="161" t="str">
        <f>+IF(LEN($K46)&gt;10,BD!M46,"")</f>
        <v/>
      </c>
      <c r="CA46" s="162" t="str">
        <f>+IF(LEN($K46)&gt;10,BD!N46,"")</f>
        <v/>
      </c>
      <c r="CB46" s="163" t="str">
        <f t="shared" si="18"/>
        <v/>
      </c>
      <c r="CC46" s="62" t="str">
        <f>+IF(AND(LEN($K46)&gt;10),IF(AND($J46&gt;L$1,$J46&lt;=$Y$1),1,IF((COUNTIFS(INCAPACIDADES!$C$1:$C$51,$K46,INCAPACIDADES!K$1:K$51,L$1))&gt;0,2,IF(VLOOKUP($I46,BD!D:F,3,0)&gt;L$1,0,3))),"")</f>
        <v/>
      </c>
      <c r="CD46" s="62" t="str">
        <f>+IF(AND(LEN($K46)&gt;10),IF(AND($J46&gt;M$1,$J46&lt;=$Y$1),1,IF((COUNTIFS(INCAPACIDADES!$C$1:$C$51,$K46,INCAPACIDADES!L$1:L$51,M$1))&gt;0,2,IF(VLOOKUP($I46,BD!$D:$F,3,0)&gt;M$1,0,3))),"")</f>
        <v/>
      </c>
      <c r="CE46" s="62" t="str">
        <f>+IF(AND(LEN($K46)&gt;10),IF(AND($J46&gt;N$1,$J46&lt;=$Y$1),1,IF((COUNTIFS(INCAPACIDADES!$C$1:$C$51,$K46,INCAPACIDADES!M$1:M$51,N$1))&gt;0,2,IF(VLOOKUP($I46,BD!$D:$F,3,0)&gt;N$1,0,3))),"")</f>
        <v/>
      </c>
      <c r="CF46" s="62" t="str">
        <f>+IF(AND(LEN($K46)&gt;10),IF(AND($J46&gt;O$1,$J46&lt;=$Y$1),1,IF((COUNTIFS(INCAPACIDADES!$C$1:$C$51,$K46,INCAPACIDADES!N$1:N$51,O$1))&gt;0,2,IF(VLOOKUP($I46,BD!$D:$F,3,0)&gt;O$1,0,3))),"")</f>
        <v/>
      </c>
      <c r="CG46" s="62" t="str">
        <f>+IF(AND(LEN($K46)&gt;10),IF(AND($J46&gt;P$1,$J46&lt;=$Y$1),1,IF((COUNTIFS(INCAPACIDADES!$C$1:$C$51,$K46,INCAPACIDADES!O$1:O$51,P$1))&gt;0,2,IF(VLOOKUP($I46,BD!$D:$F,3,0)&gt;P$1,0,3))),"")</f>
        <v/>
      </c>
      <c r="CH46" s="62" t="str">
        <f>+IF(AND(LEN($K46)&gt;10),IF(AND($J46&gt;Q$1,$J46&lt;=$Y$1),1,IF((COUNTIFS(INCAPACIDADES!$C$1:$C$51,$K46,INCAPACIDADES!P$1:P$51,Q$1))&gt;0,2,IF(VLOOKUP($I46,BD!$D:$F,3,0)&gt;Q$1,0,3))),"")</f>
        <v/>
      </c>
      <c r="CI46" s="62" t="str">
        <f>+IF(AND(LEN($K46)&gt;10),IF(AND($J46&gt;R$1,$J46&lt;=$Y$1),1,IF((COUNTIFS(INCAPACIDADES!$C$1:$C$51,$K46,INCAPACIDADES!Q$1:Q$51,R$1))&gt;0,2,IF(VLOOKUP($I46,BD!$D:$F,3,0)&gt;R$1,0,3))),"")</f>
        <v/>
      </c>
      <c r="CJ46" s="62" t="str">
        <f>+IF(AND(LEN($K46)&gt;10),IF(AND($J46&gt;S$1,$J46&lt;=$Y$1),1,IF((COUNTIFS(INCAPACIDADES!$C$1:$C$51,$K46,INCAPACIDADES!R$1:R$51,S$1))&gt;0,2,IF(VLOOKUP($I46,BD!$D:$F,3,0)&gt;S$1,0,3))),"")</f>
        <v/>
      </c>
      <c r="CK46" s="62" t="str">
        <f>+IF(AND(LEN($K46)&gt;10),IF(AND($J46&gt;T$1,$J46&lt;=$Y$1),1,IF((COUNTIFS(INCAPACIDADES!$C$1:$C$51,$K46,INCAPACIDADES!S$1:S$51,T$1))&gt;0,2,IF(VLOOKUP($I46,BD!$D:$F,3,0)&gt;T$1,0,3))),"")</f>
        <v/>
      </c>
      <c r="CL46" s="62" t="str">
        <f>+IF(AND(LEN($K46)&gt;10),IF(AND($J46&gt;U$1,$J46&lt;=$Y$1),1,IF((COUNTIFS(INCAPACIDADES!$C$1:$C$51,$K46,INCAPACIDADES!T$1:T$51,U$1))&gt;0,2,IF(VLOOKUP($I46,BD!$D:$F,3,0)&gt;U$1,0,3))),"")</f>
        <v/>
      </c>
      <c r="CM46" s="62" t="str">
        <f>+IF(AND(LEN($K46)&gt;10),IF(AND($J46&gt;V$1,$J46&lt;=$Y$1),1,IF((COUNTIFS(INCAPACIDADES!$C$1:$C$51,$K46,INCAPACIDADES!U$1:U$51,V$1))&gt;0,2,IF(VLOOKUP($I46,BD!$D:$F,3,0)&gt;V$1,0,3))),"")</f>
        <v/>
      </c>
      <c r="CN46" s="62" t="str">
        <f>+IF(AND(LEN($K46)&gt;10),IF(AND($J46&gt;W$1,$J46&lt;=$Y$1),1,IF((COUNTIFS(INCAPACIDADES!$C$1:$C$51,$K46,INCAPACIDADES!V$1:V$51,W$1))&gt;0,2,IF(VLOOKUP($I46,BD!$D:$F,3,0)&gt;W$1,0,3))),"")</f>
        <v/>
      </c>
      <c r="CO46" s="62" t="str">
        <f>+IF(AND(LEN($K46)&gt;10),IF(AND($J46&gt;X$1,$J46&lt;=$Y$1),1,IF((COUNTIFS(INCAPACIDADES!$C$1:$C$51,$K46,INCAPACIDADES!W$1:W$51,X$1))&gt;0,2,IF(VLOOKUP($I46,BD!$D:$F,3,0)&gt;X$1,0,3))),"")</f>
        <v/>
      </c>
      <c r="CP46" s="62" t="str">
        <f>+IF(AND(LEN($K46)&gt;10),IF(AND($J46&gt;Y$1,$J46&lt;=$Y$1),1,IF((COUNTIFS(INCAPACIDADES!$C$1:$C$51,$K46,INCAPACIDADES!X$1:X$51,Y$1))&gt;0,2,IF(VLOOKUP($I46,BD!$D:$F,3,0)&gt;Y$1,0,3))),"")</f>
        <v/>
      </c>
      <c r="CQ46" s="62" t="str">
        <f>+IF(LEN($K46)&gt;10,IF(ISERROR(VLOOKUP(L46,'CODIGO PAGO'!$B$1:$B$20,1,0)),1,IF(OR(AND(CC46=1,L46&lt;&gt;"N"),AND(CC46=3,L46&lt;&gt;"B"),AND(CC46=2,LEFT(TRIM(L46),1)&lt;&gt;"I")),1,IF(OR(AND(CC46=0,L46="N"),AND(CC46=0,L46="B"),AND(CC46=0,LEFT(TRIM(L46),1)="I")),1,0))),"")</f>
        <v/>
      </c>
      <c r="CR46" s="62" t="str">
        <f t="shared" si="19"/>
        <v/>
      </c>
      <c r="CS46" s="62" t="str">
        <f>+IF(LEN($K46)&gt;10,IF(ISERROR(VLOOKUP(N46,'CODIGO PAGO'!$B$1:$B$20,1,0)),1,IF(OR(AND(CE46=1,N46&lt;&gt;"N"),AND(CE46=3,N46&lt;&gt;"B"),AND(CE46=2,LEFT(TRIM(N46),1)&lt;&gt;"I")),1,IF(OR(AND(CE46=0,N46="N"),AND(CE46=0,N46="B"),AND(CE46=0,LEFT(TRIM(N46),1)="I")),1,0))),"")</f>
        <v/>
      </c>
      <c r="CT46" s="62" t="str">
        <f t="shared" si="20"/>
        <v/>
      </c>
      <c r="CU46" s="62" t="str">
        <f>+IF(LEN($K46)&gt;10,IF(ISERROR(VLOOKUP(P46,'CODIGO PAGO'!$B$1:$B$20,1,0)),1,IF(OR(AND(CG46=1,P46&lt;&gt;"N"),AND(CG46=3,P46&lt;&gt;"B"),AND(CG46=2,LEFT(TRIM(P46),1)&lt;&gt;"I")),1,IF(OR(AND(CG46=0,P46="N"),AND(CG46=0,P46="B"),AND(CG46=0,LEFT(TRIM(P46),1)="I")),1,0))),"")</f>
        <v/>
      </c>
      <c r="CV46" s="62" t="str">
        <f t="shared" si="21"/>
        <v/>
      </c>
      <c r="CW46" s="62" t="str">
        <f>+IF(LEN($K46)&gt;10,IF(ISERROR(VLOOKUP(R46,'CODIGO PAGO'!$B$1:$B$20,1,0)),1,IF(OR(AND(CI46=1,R46&lt;&gt;"N"),AND(CI46=3,R46&lt;&gt;"B"),AND(CI46=2,LEFT(TRIM(R46),1)&lt;&gt;"I")),1,IF(OR(AND(CI46=0,R46="N"),AND(CI46=0,R46="B"),AND(CI46=0,LEFT(TRIM(R46),1)="I")),1,0))),"")</f>
        <v/>
      </c>
      <c r="CX46" s="62" t="str">
        <f t="shared" si="22"/>
        <v/>
      </c>
      <c r="CY46" s="62" t="str">
        <f>+IF(LEN($K46)&gt;10,IF(ISERROR(VLOOKUP(T46,'CODIGO PAGO'!$B$1:$B$20,1,0)),1,IF(OR(AND(CK46=1,T46&lt;&gt;"N"),AND(CK46=3,T46&lt;&gt;"B"),AND(CK46=2,LEFT(TRIM(T46),1)&lt;&gt;"I")),1,IF(OR(AND(CK46=0,T46="N"),AND(CK46=0,T46="B"),AND(CK46=0,LEFT(TRIM(T46),1)="I")),1,0))),"")</f>
        <v/>
      </c>
      <c r="CZ46" s="62" t="str">
        <f t="shared" si="23"/>
        <v/>
      </c>
      <c r="DA46" s="62" t="str">
        <f>+IF(LEN($K46)&gt;10,IF(ISERROR(VLOOKUP(V46,'CODIGO PAGO'!$B$1:$B$20,1,0)),1,IF(OR(AND(CM46=1,V46&lt;&gt;"N"),AND(CM46=3,V46&lt;&gt;"B"),AND(CM46=2,LEFT(TRIM(V46),1)&lt;&gt;"I")),1,IF(OR(AND(CM46=0,V46="N"),AND(CM46=0,V46="B"),AND(CM46=0,LEFT(TRIM(V46),1)="I")),1,0))),"")</f>
        <v/>
      </c>
      <c r="DB46" s="62" t="str">
        <f t="shared" si="24"/>
        <v/>
      </c>
      <c r="DC46" s="62" t="str">
        <f>+IF(LEN($K46)&gt;10,IF(ISERROR(VLOOKUP(X46,'CODIGO PAGO'!$B$1:$B$20,1,0)),1,IF(OR(AND(CO46=1,X46&lt;&gt;"N"),AND(CO46=3,X46&lt;&gt;"B"),AND(CO46=2,LEFT(TRIM(X46),1)&lt;&gt;"I")),1,IF(OR(AND(CO46=0,X46="N"),AND(CO46=0,X46="B"),AND(CO46=0,LEFT(TRIM(X46),1)="I")),1,0))),"")</f>
        <v/>
      </c>
      <c r="DD46" s="62" t="str">
        <f t="shared" si="25"/>
        <v/>
      </c>
      <c r="DE46" s="62" t="str">
        <f t="shared" si="26"/>
        <v/>
      </c>
      <c r="DF46" s="63" t="str">
        <f t="shared" si="27"/>
        <v/>
      </c>
      <c r="DG46" s="170"/>
      <c r="DH46" s="63">
        <v>46</v>
      </c>
    </row>
    <row r="47" spans="1:112" s="64" customFormat="1">
      <c r="A47" s="16" t="str">
        <f t="shared" si="0"/>
        <v/>
      </c>
      <c r="B47" s="12"/>
      <c r="C47" s="60"/>
      <c r="D47" s="1" t="str">
        <f>+IF(LEN($K47)&gt;5,BD!A47,"")</f>
        <v/>
      </c>
      <c r="E47" s="1" t="str">
        <f>+IF(LEN($K47)&gt;5,BD!B47,"")</f>
        <v/>
      </c>
      <c r="F47" s="134"/>
      <c r="G47" s="133"/>
      <c r="H47" s="135"/>
      <c r="I47" s="3" t="str">
        <f>+IF(LEN($K47)&gt;5,BD!D47,"")</f>
        <v/>
      </c>
      <c r="J47" s="4" t="str">
        <f>+IF(LEN($K47)&gt;5,BD!E47,"")</f>
        <v/>
      </c>
      <c r="K47" s="5" t="str">
        <f>+IF(LEN(BD!G47)&gt;5,BD!G47,"")</f>
        <v/>
      </c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53" t="str">
        <f t="shared" si="1"/>
        <v/>
      </c>
      <c r="AB47" s="154" t="str">
        <f>+IF(LEN($K47)&gt;5,SUM(L47,N47,P47,R47,T47,V47,X47)+COUNTIF(L47:X47,"PCG")+'CODIGO PAGO'!$C$23*COUNTIF(L47:X47,"PDF")+'CODIGO PAGO'!$C$24*COUNTIF('PRE MAAS'!L47:X47,"PNH")+'CODIGO PAGO'!$C$25*COUNTIF('PRE MAAS'!L47:X47,"PS")+COUNTIF(L47:X47,"VAC"),"")</f>
        <v/>
      </c>
      <c r="AC47" s="154" t="str">
        <f t="shared" si="2"/>
        <v/>
      </c>
      <c r="AD47" s="155" t="str">
        <f t="shared" si="3"/>
        <v/>
      </c>
      <c r="AE47" s="155" t="str">
        <f t="shared" si="4"/>
        <v/>
      </c>
      <c r="AF47" s="155" t="str">
        <f>+IF(LEN($K47)&gt;5,IF(AND(VLOOKUP($I47,BD!$D$1:$F$501,3,0)&gt;=L$1,VLOOKUP($I47,BD!$D$1:$F$501,3,0)&lt;=X$1),1,0),"")</f>
        <v/>
      </c>
      <c r="AG47" s="155" t="str">
        <f t="shared" si="5"/>
        <v/>
      </c>
      <c r="AH47" s="156" t="str">
        <f t="shared" si="6"/>
        <v/>
      </c>
      <c r="AI47" s="156" t="str">
        <f t="shared" si="7"/>
        <v/>
      </c>
      <c r="AJ47" s="156" t="str">
        <f t="shared" si="8"/>
        <v/>
      </c>
      <c r="AK47" s="6" t="str">
        <f>+IF(LEN($K47)&gt;5,BD!H47,"")</f>
        <v/>
      </c>
      <c r="AL47" s="17" t="str">
        <f t="shared" si="9"/>
        <v/>
      </c>
      <c r="AM47" s="13"/>
      <c r="AN47" s="18" t="str">
        <f t="shared" si="10"/>
        <v/>
      </c>
      <c r="AO47" s="19" t="str">
        <f t="shared" si="11"/>
        <v/>
      </c>
      <c r="AP47" s="19" t="str">
        <f t="shared" si="12"/>
        <v/>
      </c>
      <c r="AQ47" s="20" t="str">
        <f t="shared" si="13"/>
        <v/>
      </c>
      <c r="AR47" s="7" t="str">
        <f t="shared" ca="1" si="14"/>
        <v/>
      </c>
      <c r="AS47" s="157"/>
      <c r="AT47" s="19" t="str">
        <f>+IF(LEN($K47)&gt;5,TRUNC(AS47*AK47*'CODIGO PAGO'!$C$27,2),"")</f>
        <v/>
      </c>
      <c r="AU47" s="15"/>
      <c r="AV47" s="15"/>
      <c r="AW47" s="15"/>
      <c r="AX47" s="14"/>
      <c r="AY47" s="15"/>
      <c r="AZ47" s="20" t="str">
        <f>+IF(LEN(K47)&gt;5,SUMIF(AJUSTES!$A$1:$A$50,K47,AJUSTES!$J$1:$J$50),"")</f>
        <v/>
      </c>
      <c r="BA47" s="20"/>
      <c r="BB47" s="14"/>
      <c r="BC47" s="14"/>
      <c r="BD47" s="164"/>
      <c r="BE47" s="15"/>
      <c r="BF47" s="15"/>
      <c r="BG47" s="152" t="str">
        <f t="shared" si="15"/>
        <v/>
      </c>
      <c r="BH47" s="20" t="str">
        <f t="shared" si="16"/>
        <v/>
      </c>
      <c r="BI47" s="20" t="str">
        <f>IF(LEN($K47)&gt;5,IF('CODIGO PAGO'!$C$26=9,0.5*AK47,'CODIGO PAGO'!$C$26*COUNTIF(L47:X47,"PT")*(AK47*7)/(7-(COUNTIF(L47:X47,"D")+COUNTIF(L47:X47,"DL")))),"")</f>
        <v/>
      </c>
      <c r="BJ47" s="15"/>
      <c r="BK47" s="20" t="str">
        <f>+IF(LEN(K47)&gt;5,SUMIF(AJUSTES!$A$1:$A$50,K47,AJUSTES!$K$1:$K$50),"")</f>
        <v/>
      </c>
      <c r="BL47" s="15"/>
      <c r="BM47" s="15"/>
      <c r="BN47" s="4" t="str">
        <f>+CONCATENATE(IF(COUNTIFS(INCAPACIDADES!$A$1:$A$100,"ACTIVA",INCAPACIDADES!$C$1:$C$100,'PRE MAAS'!K47)&gt;0,VLOOKUP(K47,INCAPACIDADES!$C$1:$Y$100,23,0),""),IF(LEN($K47)&gt;5,IF(BD!F47="N/A","",CONCATENATE("B (",DAY(BD!F47),"-",MONTH(BD!F47),"-",YEAR(BD!F47),")")),""))</f>
        <v/>
      </c>
      <c r="BO47" s="150"/>
      <c r="BP47" s="15"/>
      <c r="BQ47" s="15"/>
      <c r="BR47" s="15"/>
      <c r="BS47" s="15"/>
      <c r="BT47" s="15"/>
      <c r="BU47" s="9" t="str">
        <f>+IF(LEN($K47)&gt;10,IF(LEN(BD!I47)=11,BD!I47,CONCATENATE("0",BD!I47)),"")</f>
        <v/>
      </c>
      <c r="BV47" s="161" t="str">
        <f>+IF(LEN($K47)&gt;10,BD!J47,"")</f>
        <v/>
      </c>
      <c r="BW47" s="162" t="str">
        <f t="shared" si="17"/>
        <v/>
      </c>
      <c r="BX47" s="162" t="str">
        <f>+IF(LEN($K47)&gt;10,UPPER(BD!K47),"")</f>
        <v/>
      </c>
      <c r="BY47" s="161" t="str">
        <f>+IF(LEN($K55)&gt;5,BD!L47,"")</f>
        <v/>
      </c>
      <c r="BZ47" s="161" t="str">
        <f>+IF(LEN($K47)&gt;10,BD!M47,"")</f>
        <v/>
      </c>
      <c r="CA47" s="162" t="str">
        <f>+IF(LEN($K47)&gt;10,BD!N47,"")</f>
        <v/>
      </c>
      <c r="CB47" s="163" t="str">
        <f t="shared" si="18"/>
        <v/>
      </c>
      <c r="CC47" s="62" t="str">
        <f>+IF(AND(LEN($K47)&gt;10),IF(AND($J47&gt;L$1,$J47&lt;=$Y$1),1,IF((COUNTIFS(INCAPACIDADES!$C$1:$C$51,$K47,INCAPACIDADES!K$1:K$51,L$1))&gt;0,2,IF(VLOOKUP($I47,BD!D:F,3,0)&gt;L$1,0,3))),"")</f>
        <v/>
      </c>
      <c r="CD47" s="62" t="str">
        <f>+IF(AND(LEN($K47)&gt;10),IF(AND($J47&gt;M$1,$J47&lt;=$Y$1),1,IF((COUNTIFS(INCAPACIDADES!$C$1:$C$51,$K47,INCAPACIDADES!L$1:L$51,M$1))&gt;0,2,IF(VLOOKUP($I47,BD!$D:$F,3,0)&gt;M$1,0,3))),"")</f>
        <v/>
      </c>
      <c r="CE47" s="62" t="str">
        <f>+IF(AND(LEN($K47)&gt;10),IF(AND($J47&gt;N$1,$J47&lt;=$Y$1),1,IF((COUNTIFS(INCAPACIDADES!$C$1:$C$51,$K47,INCAPACIDADES!M$1:M$51,N$1))&gt;0,2,IF(VLOOKUP($I47,BD!$D:$F,3,0)&gt;N$1,0,3))),"")</f>
        <v/>
      </c>
      <c r="CF47" s="62" t="str">
        <f>+IF(AND(LEN($K47)&gt;10),IF(AND($J47&gt;O$1,$J47&lt;=$Y$1),1,IF((COUNTIFS(INCAPACIDADES!$C$1:$C$51,$K47,INCAPACIDADES!N$1:N$51,O$1))&gt;0,2,IF(VLOOKUP($I47,BD!$D:$F,3,0)&gt;O$1,0,3))),"")</f>
        <v/>
      </c>
      <c r="CG47" s="62" t="str">
        <f>+IF(AND(LEN($K47)&gt;10),IF(AND($J47&gt;P$1,$J47&lt;=$Y$1),1,IF((COUNTIFS(INCAPACIDADES!$C$1:$C$51,$K47,INCAPACIDADES!O$1:O$51,P$1))&gt;0,2,IF(VLOOKUP($I47,BD!$D:$F,3,0)&gt;P$1,0,3))),"")</f>
        <v/>
      </c>
      <c r="CH47" s="62" t="str">
        <f>+IF(AND(LEN($K47)&gt;10),IF(AND($J47&gt;Q$1,$J47&lt;=$Y$1),1,IF((COUNTIFS(INCAPACIDADES!$C$1:$C$51,$K47,INCAPACIDADES!P$1:P$51,Q$1))&gt;0,2,IF(VLOOKUP($I47,BD!$D:$F,3,0)&gt;Q$1,0,3))),"")</f>
        <v/>
      </c>
      <c r="CI47" s="62" t="str">
        <f>+IF(AND(LEN($K47)&gt;10),IF(AND($J47&gt;R$1,$J47&lt;=$Y$1),1,IF((COUNTIFS(INCAPACIDADES!$C$1:$C$51,$K47,INCAPACIDADES!Q$1:Q$51,R$1))&gt;0,2,IF(VLOOKUP($I47,BD!$D:$F,3,0)&gt;R$1,0,3))),"")</f>
        <v/>
      </c>
      <c r="CJ47" s="62" t="str">
        <f>+IF(AND(LEN($K47)&gt;10),IF(AND($J47&gt;S$1,$J47&lt;=$Y$1),1,IF((COUNTIFS(INCAPACIDADES!$C$1:$C$51,$K47,INCAPACIDADES!R$1:R$51,S$1))&gt;0,2,IF(VLOOKUP($I47,BD!$D:$F,3,0)&gt;S$1,0,3))),"")</f>
        <v/>
      </c>
      <c r="CK47" s="62" t="str">
        <f>+IF(AND(LEN($K47)&gt;10),IF(AND($J47&gt;T$1,$J47&lt;=$Y$1),1,IF((COUNTIFS(INCAPACIDADES!$C$1:$C$51,$K47,INCAPACIDADES!S$1:S$51,T$1))&gt;0,2,IF(VLOOKUP($I47,BD!$D:$F,3,0)&gt;T$1,0,3))),"")</f>
        <v/>
      </c>
      <c r="CL47" s="62" t="str">
        <f>+IF(AND(LEN($K47)&gt;10),IF(AND($J47&gt;U$1,$J47&lt;=$Y$1),1,IF((COUNTIFS(INCAPACIDADES!$C$1:$C$51,$K47,INCAPACIDADES!T$1:T$51,U$1))&gt;0,2,IF(VLOOKUP($I47,BD!$D:$F,3,0)&gt;U$1,0,3))),"")</f>
        <v/>
      </c>
      <c r="CM47" s="62" t="str">
        <f>+IF(AND(LEN($K47)&gt;10),IF(AND($J47&gt;V$1,$J47&lt;=$Y$1),1,IF((COUNTIFS(INCAPACIDADES!$C$1:$C$51,$K47,INCAPACIDADES!U$1:U$51,V$1))&gt;0,2,IF(VLOOKUP($I47,BD!$D:$F,3,0)&gt;V$1,0,3))),"")</f>
        <v/>
      </c>
      <c r="CN47" s="62" t="str">
        <f>+IF(AND(LEN($K47)&gt;10),IF(AND($J47&gt;W$1,$J47&lt;=$Y$1),1,IF((COUNTIFS(INCAPACIDADES!$C$1:$C$51,$K47,INCAPACIDADES!V$1:V$51,W$1))&gt;0,2,IF(VLOOKUP($I47,BD!$D:$F,3,0)&gt;W$1,0,3))),"")</f>
        <v/>
      </c>
      <c r="CO47" s="62" t="str">
        <f>+IF(AND(LEN($K47)&gt;10),IF(AND($J47&gt;X$1,$J47&lt;=$Y$1),1,IF((COUNTIFS(INCAPACIDADES!$C$1:$C$51,$K47,INCAPACIDADES!W$1:W$51,X$1))&gt;0,2,IF(VLOOKUP($I47,BD!$D:$F,3,0)&gt;X$1,0,3))),"")</f>
        <v/>
      </c>
      <c r="CP47" s="62" t="str">
        <f>+IF(AND(LEN($K47)&gt;10),IF(AND($J47&gt;Y$1,$J47&lt;=$Y$1),1,IF((COUNTIFS(INCAPACIDADES!$C$1:$C$51,$K47,INCAPACIDADES!X$1:X$51,Y$1))&gt;0,2,IF(VLOOKUP($I47,BD!$D:$F,3,0)&gt;Y$1,0,3))),"")</f>
        <v/>
      </c>
      <c r="CQ47" s="62" t="str">
        <f>+IF(LEN($K47)&gt;10,IF(ISERROR(VLOOKUP(L47,'CODIGO PAGO'!$B$1:$B$20,1,0)),1,IF(OR(AND(CC47=1,L47&lt;&gt;"N"),AND(CC47=3,L47&lt;&gt;"B"),AND(CC47=2,LEFT(TRIM(L47),1)&lt;&gt;"I")),1,IF(OR(AND(CC47=0,L47="N"),AND(CC47=0,L47="B"),AND(CC47=0,LEFT(TRIM(L47),1)="I")),1,0))),"")</f>
        <v/>
      </c>
      <c r="CR47" s="62" t="str">
        <f t="shared" si="19"/>
        <v/>
      </c>
      <c r="CS47" s="62" t="str">
        <f>+IF(LEN($K47)&gt;10,IF(ISERROR(VLOOKUP(N47,'CODIGO PAGO'!$B$1:$B$20,1,0)),1,IF(OR(AND(CE47=1,N47&lt;&gt;"N"),AND(CE47=3,N47&lt;&gt;"B"),AND(CE47=2,LEFT(TRIM(N47),1)&lt;&gt;"I")),1,IF(OR(AND(CE47=0,N47="N"),AND(CE47=0,N47="B"),AND(CE47=0,LEFT(TRIM(N47),1)="I")),1,0))),"")</f>
        <v/>
      </c>
      <c r="CT47" s="62" t="str">
        <f t="shared" si="20"/>
        <v/>
      </c>
      <c r="CU47" s="62" t="str">
        <f>+IF(LEN($K47)&gt;10,IF(ISERROR(VLOOKUP(P47,'CODIGO PAGO'!$B$1:$B$20,1,0)),1,IF(OR(AND(CG47=1,P47&lt;&gt;"N"),AND(CG47=3,P47&lt;&gt;"B"),AND(CG47=2,LEFT(TRIM(P47),1)&lt;&gt;"I")),1,IF(OR(AND(CG47=0,P47="N"),AND(CG47=0,P47="B"),AND(CG47=0,LEFT(TRIM(P47),1)="I")),1,0))),"")</f>
        <v/>
      </c>
      <c r="CV47" s="62" t="str">
        <f t="shared" si="21"/>
        <v/>
      </c>
      <c r="CW47" s="62" t="str">
        <f>+IF(LEN($K47)&gt;10,IF(ISERROR(VLOOKUP(R47,'CODIGO PAGO'!$B$1:$B$20,1,0)),1,IF(OR(AND(CI47=1,R47&lt;&gt;"N"),AND(CI47=3,R47&lt;&gt;"B"),AND(CI47=2,LEFT(TRIM(R47),1)&lt;&gt;"I")),1,IF(OR(AND(CI47=0,R47="N"),AND(CI47=0,R47="B"),AND(CI47=0,LEFT(TRIM(R47),1)="I")),1,0))),"")</f>
        <v/>
      </c>
      <c r="CX47" s="62" t="str">
        <f t="shared" si="22"/>
        <v/>
      </c>
      <c r="CY47" s="62" t="str">
        <f>+IF(LEN($K47)&gt;10,IF(ISERROR(VLOOKUP(T47,'CODIGO PAGO'!$B$1:$B$20,1,0)),1,IF(OR(AND(CK47=1,T47&lt;&gt;"N"),AND(CK47=3,T47&lt;&gt;"B"),AND(CK47=2,LEFT(TRIM(T47),1)&lt;&gt;"I")),1,IF(OR(AND(CK47=0,T47="N"),AND(CK47=0,T47="B"),AND(CK47=0,LEFT(TRIM(T47),1)="I")),1,0))),"")</f>
        <v/>
      </c>
      <c r="CZ47" s="62" t="str">
        <f t="shared" si="23"/>
        <v/>
      </c>
      <c r="DA47" s="62" t="str">
        <f>+IF(LEN($K47)&gt;10,IF(ISERROR(VLOOKUP(V47,'CODIGO PAGO'!$B$1:$B$20,1,0)),1,IF(OR(AND(CM47=1,V47&lt;&gt;"N"),AND(CM47=3,V47&lt;&gt;"B"),AND(CM47=2,LEFT(TRIM(V47),1)&lt;&gt;"I")),1,IF(OR(AND(CM47=0,V47="N"),AND(CM47=0,V47="B"),AND(CM47=0,LEFT(TRIM(V47),1)="I")),1,0))),"")</f>
        <v/>
      </c>
      <c r="DB47" s="62" t="str">
        <f t="shared" si="24"/>
        <v/>
      </c>
      <c r="DC47" s="62" t="str">
        <f>+IF(LEN($K47)&gt;10,IF(ISERROR(VLOOKUP(X47,'CODIGO PAGO'!$B$1:$B$20,1,0)),1,IF(OR(AND(CO47=1,X47&lt;&gt;"N"),AND(CO47=3,X47&lt;&gt;"B"),AND(CO47=2,LEFT(TRIM(X47),1)&lt;&gt;"I")),1,IF(OR(AND(CO47=0,X47="N"),AND(CO47=0,X47="B"),AND(CO47=0,LEFT(TRIM(X47),1)="I")),1,0))),"")</f>
        <v/>
      </c>
      <c r="DD47" s="62" t="str">
        <f t="shared" si="25"/>
        <v/>
      </c>
      <c r="DE47" s="62" t="str">
        <f t="shared" si="26"/>
        <v/>
      </c>
      <c r="DF47" s="63" t="str">
        <f t="shared" si="27"/>
        <v/>
      </c>
      <c r="DG47" s="170"/>
      <c r="DH47" s="63">
        <v>47</v>
      </c>
    </row>
    <row r="48" spans="1:112" s="64" customFormat="1">
      <c r="A48" s="16" t="str">
        <f t="shared" si="0"/>
        <v/>
      </c>
      <c r="B48" s="12"/>
      <c r="C48" s="60"/>
      <c r="D48" s="1" t="str">
        <f>+IF(LEN($K48)&gt;5,BD!A48,"")</f>
        <v/>
      </c>
      <c r="E48" s="1" t="str">
        <f>+IF(LEN($K48)&gt;5,BD!B48,"")</f>
        <v/>
      </c>
      <c r="F48" s="134"/>
      <c r="G48" s="133"/>
      <c r="H48" s="135"/>
      <c r="I48" s="3" t="str">
        <f>+IF(LEN($K48)&gt;5,BD!D48,"")</f>
        <v/>
      </c>
      <c r="J48" s="4" t="str">
        <f>+IF(LEN($K48)&gt;5,BD!E48,"")</f>
        <v/>
      </c>
      <c r="K48" s="5" t="str">
        <f>+IF(LEN(BD!G48)&gt;5,BD!G48,"")</f>
        <v/>
      </c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53" t="str">
        <f t="shared" si="1"/>
        <v/>
      </c>
      <c r="AB48" s="154" t="str">
        <f>+IF(LEN($K48)&gt;5,SUM(L48,N48,P48,R48,T48,V48,X48)+COUNTIF(L48:X48,"PCG")+'CODIGO PAGO'!$C$23*COUNTIF(L48:X48,"PDF")+'CODIGO PAGO'!$C$24*COUNTIF('PRE MAAS'!L48:X48,"PNH")+'CODIGO PAGO'!$C$25*COUNTIF('PRE MAAS'!L48:X48,"PS")+COUNTIF(L48:X48,"VAC"),"")</f>
        <v/>
      </c>
      <c r="AC48" s="154" t="str">
        <f t="shared" si="2"/>
        <v/>
      </c>
      <c r="AD48" s="155" t="str">
        <f t="shared" si="3"/>
        <v/>
      </c>
      <c r="AE48" s="155" t="str">
        <f t="shared" si="4"/>
        <v/>
      </c>
      <c r="AF48" s="155" t="str">
        <f>+IF(LEN($K48)&gt;5,IF(AND(VLOOKUP($I48,BD!$D$1:$F$501,3,0)&gt;=L$1,VLOOKUP($I48,BD!$D$1:$F$501,3,0)&lt;=X$1),1,0),"")</f>
        <v/>
      </c>
      <c r="AG48" s="155" t="str">
        <f t="shared" si="5"/>
        <v/>
      </c>
      <c r="AH48" s="156" t="str">
        <f t="shared" si="6"/>
        <v/>
      </c>
      <c r="AI48" s="156" t="str">
        <f t="shared" si="7"/>
        <v/>
      </c>
      <c r="AJ48" s="156" t="str">
        <f t="shared" si="8"/>
        <v/>
      </c>
      <c r="AK48" s="6" t="str">
        <f>+IF(LEN($K48)&gt;5,BD!H48,"")</f>
        <v/>
      </c>
      <c r="AL48" s="17" t="str">
        <f t="shared" si="9"/>
        <v/>
      </c>
      <c r="AM48" s="13"/>
      <c r="AN48" s="18" t="str">
        <f t="shared" si="10"/>
        <v/>
      </c>
      <c r="AO48" s="19" t="str">
        <f t="shared" si="11"/>
        <v/>
      </c>
      <c r="AP48" s="19" t="str">
        <f t="shared" si="12"/>
        <v/>
      </c>
      <c r="AQ48" s="20" t="str">
        <f t="shared" si="13"/>
        <v/>
      </c>
      <c r="AR48" s="7" t="str">
        <f t="shared" ca="1" si="14"/>
        <v/>
      </c>
      <c r="AS48" s="157"/>
      <c r="AT48" s="19" t="str">
        <f>+IF(LEN($K48)&gt;5,TRUNC(AS48*AK48*'CODIGO PAGO'!$C$27,2),"")</f>
        <v/>
      </c>
      <c r="AU48" s="15"/>
      <c r="AV48" s="15"/>
      <c r="AW48" s="15"/>
      <c r="AX48" s="14"/>
      <c r="AY48" s="15"/>
      <c r="AZ48" s="20" t="str">
        <f>+IF(LEN(K48)&gt;5,SUMIF(AJUSTES!$A$1:$A$50,K48,AJUSTES!$J$1:$J$50),"")</f>
        <v/>
      </c>
      <c r="BA48" s="20"/>
      <c r="BB48" s="14"/>
      <c r="BC48" s="14"/>
      <c r="BD48" s="164"/>
      <c r="BE48" s="15"/>
      <c r="BF48" s="15"/>
      <c r="BG48" s="152" t="str">
        <f t="shared" si="15"/>
        <v/>
      </c>
      <c r="BH48" s="20" t="str">
        <f t="shared" si="16"/>
        <v/>
      </c>
      <c r="BI48" s="20" t="str">
        <f>IF(LEN($K48)&gt;5,IF('CODIGO PAGO'!$C$26=9,0.5*AK48,'CODIGO PAGO'!$C$26*COUNTIF(L48:X48,"PT")*(AK48*7)/(7-(COUNTIF(L48:X48,"D")+COUNTIF(L48:X48,"DL")))),"")</f>
        <v/>
      </c>
      <c r="BJ48" s="15"/>
      <c r="BK48" s="20" t="str">
        <f>+IF(LEN(K48)&gt;5,SUMIF(AJUSTES!$A$1:$A$50,K48,AJUSTES!$K$1:$K$50),"")</f>
        <v/>
      </c>
      <c r="BL48" s="15"/>
      <c r="BM48" s="15"/>
      <c r="BN48" s="4" t="str">
        <f>+CONCATENATE(IF(COUNTIFS(INCAPACIDADES!$A$1:$A$100,"ACTIVA",INCAPACIDADES!$C$1:$C$100,'PRE MAAS'!K48)&gt;0,VLOOKUP(K48,INCAPACIDADES!$C$1:$Y$100,23,0),""),IF(LEN($K48)&gt;5,IF(BD!F48="N/A","",CONCATENATE("B (",DAY(BD!F48),"-",MONTH(BD!F48),"-",YEAR(BD!F48),")")),""))</f>
        <v/>
      </c>
      <c r="BO48" s="150"/>
      <c r="BP48" s="15"/>
      <c r="BQ48" s="15"/>
      <c r="BR48" s="15"/>
      <c r="BS48" s="15"/>
      <c r="BT48" s="15"/>
      <c r="BU48" s="9" t="str">
        <f>+IF(LEN($K48)&gt;10,IF(LEN(BD!I48)=11,BD!I48,CONCATENATE("0",BD!I48)),"")</f>
        <v/>
      </c>
      <c r="BV48" s="161" t="str">
        <f>+IF(LEN($K48)&gt;10,BD!J48,"")</f>
        <v/>
      </c>
      <c r="BW48" s="162" t="str">
        <f t="shared" si="17"/>
        <v/>
      </c>
      <c r="BX48" s="162" t="str">
        <f>+IF(LEN($K48)&gt;10,UPPER(BD!K48),"")</f>
        <v/>
      </c>
      <c r="BY48" s="161" t="str">
        <f>+IF(LEN($K56)&gt;5,BD!L48,"")</f>
        <v/>
      </c>
      <c r="BZ48" s="161" t="str">
        <f>+IF(LEN($K48)&gt;10,BD!M48,"")</f>
        <v/>
      </c>
      <c r="CA48" s="162" t="str">
        <f>+IF(LEN($K48)&gt;10,BD!N48,"")</f>
        <v/>
      </c>
      <c r="CB48" s="163" t="str">
        <f t="shared" si="18"/>
        <v/>
      </c>
      <c r="CC48" s="62" t="str">
        <f>+IF(AND(LEN($K48)&gt;10),IF(AND($J48&gt;L$1,$J48&lt;=$Y$1),1,IF((COUNTIFS(INCAPACIDADES!$C$1:$C$51,$K48,INCAPACIDADES!K$1:K$51,L$1))&gt;0,2,IF(VLOOKUP($I48,BD!D:F,3,0)&gt;L$1,0,3))),"")</f>
        <v/>
      </c>
      <c r="CD48" s="62" t="str">
        <f>+IF(AND(LEN($K48)&gt;10),IF(AND($J48&gt;M$1,$J48&lt;=$Y$1),1,IF((COUNTIFS(INCAPACIDADES!$C$1:$C$51,$K48,INCAPACIDADES!L$1:L$51,M$1))&gt;0,2,IF(VLOOKUP($I48,BD!$D:$F,3,0)&gt;M$1,0,3))),"")</f>
        <v/>
      </c>
      <c r="CE48" s="62" t="str">
        <f>+IF(AND(LEN($K48)&gt;10),IF(AND($J48&gt;N$1,$J48&lt;=$Y$1),1,IF((COUNTIFS(INCAPACIDADES!$C$1:$C$51,$K48,INCAPACIDADES!M$1:M$51,N$1))&gt;0,2,IF(VLOOKUP($I48,BD!$D:$F,3,0)&gt;N$1,0,3))),"")</f>
        <v/>
      </c>
      <c r="CF48" s="62" t="str">
        <f>+IF(AND(LEN($K48)&gt;10),IF(AND($J48&gt;O$1,$J48&lt;=$Y$1),1,IF((COUNTIFS(INCAPACIDADES!$C$1:$C$51,$K48,INCAPACIDADES!N$1:N$51,O$1))&gt;0,2,IF(VLOOKUP($I48,BD!$D:$F,3,0)&gt;O$1,0,3))),"")</f>
        <v/>
      </c>
      <c r="CG48" s="62" t="str">
        <f>+IF(AND(LEN($K48)&gt;10),IF(AND($J48&gt;P$1,$J48&lt;=$Y$1),1,IF((COUNTIFS(INCAPACIDADES!$C$1:$C$51,$K48,INCAPACIDADES!O$1:O$51,P$1))&gt;0,2,IF(VLOOKUP($I48,BD!$D:$F,3,0)&gt;P$1,0,3))),"")</f>
        <v/>
      </c>
      <c r="CH48" s="62" t="str">
        <f>+IF(AND(LEN($K48)&gt;10),IF(AND($J48&gt;Q$1,$J48&lt;=$Y$1),1,IF((COUNTIFS(INCAPACIDADES!$C$1:$C$51,$K48,INCAPACIDADES!P$1:P$51,Q$1))&gt;0,2,IF(VLOOKUP($I48,BD!$D:$F,3,0)&gt;Q$1,0,3))),"")</f>
        <v/>
      </c>
      <c r="CI48" s="62" t="str">
        <f>+IF(AND(LEN($K48)&gt;10),IF(AND($J48&gt;R$1,$J48&lt;=$Y$1),1,IF((COUNTIFS(INCAPACIDADES!$C$1:$C$51,$K48,INCAPACIDADES!Q$1:Q$51,R$1))&gt;0,2,IF(VLOOKUP($I48,BD!$D:$F,3,0)&gt;R$1,0,3))),"")</f>
        <v/>
      </c>
      <c r="CJ48" s="62" t="str">
        <f>+IF(AND(LEN($K48)&gt;10),IF(AND($J48&gt;S$1,$J48&lt;=$Y$1),1,IF((COUNTIFS(INCAPACIDADES!$C$1:$C$51,$K48,INCAPACIDADES!R$1:R$51,S$1))&gt;0,2,IF(VLOOKUP($I48,BD!$D:$F,3,0)&gt;S$1,0,3))),"")</f>
        <v/>
      </c>
      <c r="CK48" s="62" t="str">
        <f>+IF(AND(LEN($K48)&gt;10),IF(AND($J48&gt;T$1,$J48&lt;=$Y$1),1,IF((COUNTIFS(INCAPACIDADES!$C$1:$C$51,$K48,INCAPACIDADES!S$1:S$51,T$1))&gt;0,2,IF(VLOOKUP($I48,BD!$D:$F,3,0)&gt;T$1,0,3))),"")</f>
        <v/>
      </c>
      <c r="CL48" s="62" t="str">
        <f>+IF(AND(LEN($K48)&gt;10),IF(AND($J48&gt;U$1,$J48&lt;=$Y$1),1,IF((COUNTIFS(INCAPACIDADES!$C$1:$C$51,$K48,INCAPACIDADES!T$1:T$51,U$1))&gt;0,2,IF(VLOOKUP($I48,BD!$D:$F,3,0)&gt;U$1,0,3))),"")</f>
        <v/>
      </c>
      <c r="CM48" s="62" t="str">
        <f>+IF(AND(LEN($K48)&gt;10),IF(AND($J48&gt;V$1,$J48&lt;=$Y$1),1,IF((COUNTIFS(INCAPACIDADES!$C$1:$C$51,$K48,INCAPACIDADES!U$1:U$51,V$1))&gt;0,2,IF(VLOOKUP($I48,BD!$D:$F,3,0)&gt;V$1,0,3))),"")</f>
        <v/>
      </c>
      <c r="CN48" s="62" t="str">
        <f>+IF(AND(LEN($K48)&gt;10),IF(AND($J48&gt;W$1,$J48&lt;=$Y$1),1,IF((COUNTIFS(INCAPACIDADES!$C$1:$C$51,$K48,INCAPACIDADES!V$1:V$51,W$1))&gt;0,2,IF(VLOOKUP($I48,BD!$D:$F,3,0)&gt;W$1,0,3))),"")</f>
        <v/>
      </c>
      <c r="CO48" s="62" t="str">
        <f>+IF(AND(LEN($K48)&gt;10),IF(AND($J48&gt;X$1,$J48&lt;=$Y$1),1,IF((COUNTIFS(INCAPACIDADES!$C$1:$C$51,$K48,INCAPACIDADES!W$1:W$51,X$1))&gt;0,2,IF(VLOOKUP($I48,BD!$D:$F,3,0)&gt;X$1,0,3))),"")</f>
        <v/>
      </c>
      <c r="CP48" s="62" t="str">
        <f>+IF(AND(LEN($K48)&gt;10),IF(AND($J48&gt;Y$1,$J48&lt;=$Y$1),1,IF((COUNTIFS(INCAPACIDADES!$C$1:$C$51,$K48,INCAPACIDADES!X$1:X$51,Y$1))&gt;0,2,IF(VLOOKUP($I48,BD!$D:$F,3,0)&gt;Y$1,0,3))),"")</f>
        <v/>
      </c>
      <c r="CQ48" s="62" t="str">
        <f>+IF(LEN($K48)&gt;10,IF(ISERROR(VLOOKUP(L48,'CODIGO PAGO'!$B$1:$B$20,1,0)),1,IF(OR(AND(CC48=1,L48&lt;&gt;"N"),AND(CC48=3,L48&lt;&gt;"B"),AND(CC48=2,LEFT(TRIM(L48),1)&lt;&gt;"I")),1,IF(OR(AND(CC48=0,L48="N"),AND(CC48=0,L48="B"),AND(CC48=0,LEFT(TRIM(L48),1)="I")),1,0))),"")</f>
        <v/>
      </c>
      <c r="CR48" s="62" t="str">
        <f t="shared" si="19"/>
        <v/>
      </c>
      <c r="CS48" s="62" t="str">
        <f>+IF(LEN($K48)&gt;10,IF(ISERROR(VLOOKUP(N48,'CODIGO PAGO'!$B$1:$B$20,1,0)),1,IF(OR(AND(CE48=1,N48&lt;&gt;"N"),AND(CE48=3,N48&lt;&gt;"B"),AND(CE48=2,LEFT(TRIM(N48),1)&lt;&gt;"I")),1,IF(OR(AND(CE48=0,N48="N"),AND(CE48=0,N48="B"),AND(CE48=0,LEFT(TRIM(N48),1)="I")),1,0))),"")</f>
        <v/>
      </c>
      <c r="CT48" s="62" t="str">
        <f t="shared" si="20"/>
        <v/>
      </c>
      <c r="CU48" s="62" t="str">
        <f>+IF(LEN($K48)&gt;10,IF(ISERROR(VLOOKUP(P48,'CODIGO PAGO'!$B$1:$B$20,1,0)),1,IF(OR(AND(CG48=1,P48&lt;&gt;"N"),AND(CG48=3,P48&lt;&gt;"B"),AND(CG48=2,LEFT(TRIM(P48),1)&lt;&gt;"I")),1,IF(OR(AND(CG48=0,P48="N"),AND(CG48=0,P48="B"),AND(CG48=0,LEFT(TRIM(P48),1)="I")),1,0))),"")</f>
        <v/>
      </c>
      <c r="CV48" s="62" t="str">
        <f t="shared" si="21"/>
        <v/>
      </c>
      <c r="CW48" s="62" t="str">
        <f>+IF(LEN($K48)&gt;10,IF(ISERROR(VLOOKUP(R48,'CODIGO PAGO'!$B$1:$B$20,1,0)),1,IF(OR(AND(CI48=1,R48&lt;&gt;"N"),AND(CI48=3,R48&lt;&gt;"B"),AND(CI48=2,LEFT(TRIM(R48),1)&lt;&gt;"I")),1,IF(OR(AND(CI48=0,R48="N"),AND(CI48=0,R48="B"),AND(CI48=0,LEFT(TRIM(R48),1)="I")),1,0))),"")</f>
        <v/>
      </c>
      <c r="CX48" s="62" t="str">
        <f t="shared" si="22"/>
        <v/>
      </c>
      <c r="CY48" s="62" t="str">
        <f>+IF(LEN($K48)&gt;10,IF(ISERROR(VLOOKUP(T48,'CODIGO PAGO'!$B$1:$B$20,1,0)),1,IF(OR(AND(CK48=1,T48&lt;&gt;"N"),AND(CK48=3,T48&lt;&gt;"B"),AND(CK48=2,LEFT(TRIM(T48),1)&lt;&gt;"I")),1,IF(OR(AND(CK48=0,T48="N"),AND(CK48=0,T48="B"),AND(CK48=0,LEFT(TRIM(T48),1)="I")),1,0))),"")</f>
        <v/>
      </c>
      <c r="CZ48" s="62" t="str">
        <f t="shared" si="23"/>
        <v/>
      </c>
      <c r="DA48" s="62" t="str">
        <f>+IF(LEN($K48)&gt;10,IF(ISERROR(VLOOKUP(V48,'CODIGO PAGO'!$B$1:$B$20,1,0)),1,IF(OR(AND(CM48=1,V48&lt;&gt;"N"),AND(CM48=3,V48&lt;&gt;"B"),AND(CM48=2,LEFT(TRIM(V48),1)&lt;&gt;"I")),1,IF(OR(AND(CM48=0,V48="N"),AND(CM48=0,V48="B"),AND(CM48=0,LEFT(TRIM(V48),1)="I")),1,0))),"")</f>
        <v/>
      </c>
      <c r="DB48" s="62" t="str">
        <f t="shared" si="24"/>
        <v/>
      </c>
      <c r="DC48" s="62" t="str">
        <f>+IF(LEN($K48)&gt;10,IF(ISERROR(VLOOKUP(X48,'CODIGO PAGO'!$B$1:$B$20,1,0)),1,IF(OR(AND(CO48=1,X48&lt;&gt;"N"),AND(CO48=3,X48&lt;&gt;"B"),AND(CO48=2,LEFT(TRIM(X48),1)&lt;&gt;"I")),1,IF(OR(AND(CO48=0,X48="N"),AND(CO48=0,X48="B"),AND(CO48=0,LEFT(TRIM(X48),1)="I")),1,0))),"")</f>
        <v/>
      </c>
      <c r="DD48" s="62" t="str">
        <f t="shared" si="25"/>
        <v/>
      </c>
      <c r="DE48" s="62" t="str">
        <f t="shared" si="26"/>
        <v/>
      </c>
      <c r="DF48" s="63" t="str">
        <f t="shared" si="27"/>
        <v/>
      </c>
      <c r="DG48" s="170"/>
      <c r="DH48" s="63">
        <v>48</v>
      </c>
    </row>
    <row r="49" spans="1:112" s="64" customFormat="1">
      <c r="A49" s="16" t="str">
        <f t="shared" si="0"/>
        <v/>
      </c>
      <c r="B49" s="12"/>
      <c r="C49" s="60"/>
      <c r="D49" s="1" t="str">
        <f>+IF(LEN($K49)&gt;5,BD!A49,"")</f>
        <v/>
      </c>
      <c r="E49" s="1" t="str">
        <f>+IF(LEN($K49)&gt;5,BD!B49,"")</f>
        <v/>
      </c>
      <c r="F49" s="134"/>
      <c r="G49" s="133"/>
      <c r="H49" s="135"/>
      <c r="I49" s="3" t="str">
        <f>+IF(LEN($K49)&gt;5,BD!D49,"")</f>
        <v/>
      </c>
      <c r="J49" s="4" t="str">
        <f>+IF(LEN($K49)&gt;5,BD!E49,"")</f>
        <v/>
      </c>
      <c r="K49" s="5" t="str">
        <f>+IF(LEN(BD!G49)&gt;5,BD!G49,"")</f>
        <v/>
      </c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53" t="str">
        <f t="shared" si="1"/>
        <v/>
      </c>
      <c r="AB49" s="154" t="str">
        <f>+IF(LEN($K49)&gt;5,SUM(L49,N49,P49,R49,T49,V49,X49)+COUNTIF(L49:X49,"PCG")+'CODIGO PAGO'!$C$23*COUNTIF(L49:X49,"PDF")+'CODIGO PAGO'!$C$24*COUNTIF('PRE MAAS'!L49:X49,"PNH")+'CODIGO PAGO'!$C$25*COUNTIF('PRE MAAS'!L49:X49,"PS")+COUNTIF(L49:X49,"VAC"),"")</f>
        <v/>
      </c>
      <c r="AC49" s="154" t="str">
        <f t="shared" si="2"/>
        <v/>
      </c>
      <c r="AD49" s="155" t="str">
        <f t="shared" si="3"/>
        <v/>
      </c>
      <c r="AE49" s="155" t="str">
        <f t="shared" si="4"/>
        <v/>
      </c>
      <c r="AF49" s="155" t="str">
        <f>+IF(LEN($K49)&gt;5,IF(AND(VLOOKUP($I49,BD!$D$1:$F$501,3,0)&gt;=L$1,VLOOKUP($I49,BD!$D$1:$F$501,3,0)&lt;=X$1),1,0),"")</f>
        <v/>
      </c>
      <c r="AG49" s="155" t="str">
        <f t="shared" si="5"/>
        <v/>
      </c>
      <c r="AH49" s="156" t="str">
        <f t="shared" si="6"/>
        <v/>
      </c>
      <c r="AI49" s="156" t="str">
        <f t="shared" si="7"/>
        <v/>
      </c>
      <c r="AJ49" s="156" t="str">
        <f t="shared" si="8"/>
        <v/>
      </c>
      <c r="AK49" s="6" t="str">
        <f>+IF(LEN($K49)&gt;5,BD!H49,"")</f>
        <v/>
      </c>
      <c r="AL49" s="17" t="str">
        <f t="shared" si="9"/>
        <v/>
      </c>
      <c r="AM49" s="13"/>
      <c r="AN49" s="18" t="str">
        <f t="shared" si="10"/>
        <v/>
      </c>
      <c r="AO49" s="19" t="str">
        <f t="shared" si="11"/>
        <v/>
      </c>
      <c r="AP49" s="19" t="str">
        <f t="shared" si="12"/>
        <v/>
      </c>
      <c r="AQ49" s="20" t="str">
        <f t="shared" si="13"/>
        <v/>
      </c>
      <c r="AR49" s="7" t="str">
        <f t="shared" ca="1" si="14"/>
        <v/>
      </c>
      <c r="AS49" s="157"/>
      <c r="AT49" s="19" t="str">
        <f>+IF(LEN($K49)&gt;5,TRUNC(AS49*AK49*'CODIGO PAGO'!$C$27,2),"")</f>
        <v/>
      </c>
      <c r="AU49" s="15"/>
      <c r="AV49" s="15"/>
      <c r="AW49" s="15"/>
      <c r="AX49" s="14"/>
      <c r="AY49" s="15"/>
      <c r="AZ49" s="20" t="str">
        <f>+IF(LEN(K49)&gt;5,SUMIF(AJUSTES!$A$1:$A$50,K49,AJUSTES!$J$1:$J$50),"")</f>
        <v/>
      </c>
      <c r="BA49" s="20"/>
      <c r="BB49" s="14"/>
      <c r="BC49" s="14"/>
      <c r="BD49" s="164"/>
      <c r="BE49" s="15"/>
      <c r="BF49" s="15"/>
      <c r="BG49" s="152" t="str">
        <f t="shared" si="15"/>
        <v/>
      </c>
      <c r="BH49" s="20" t="str">
        <f t="shared" si="16"/>
        <v/>
      </c>
      <c r="BI49" s="20" t="str">
        <f>IF(LEN($K49)&gt;5,IF('CODIGO PAGO'!$C$26=9,0.5*AK49,'CODIGO PAGO'!$C$26*COUNTIF(L49:X49,"PT")*(AK49*7)/(7-(COUNTIF(L49:X49,"D")+COUNTIF(L49:X49,"DL")))),"")</f>
        <v/>
      </c>
      <c r="BJ49" s="15"/>
      <c r="BK49" s="20" t="str">
        <f>+IF(LEN(K49)&gt;5,SUMIF(AJUSTES!$A$1:$A$50,K49,AJUSTES!$K$1:$K$50),"")</f>
        <v/>
      </c>
      <c r="BL49" s="15"/>
      <c r="BM49" s="15"/>
      <c r="BN49" s="4" t="str">
        <f>+CONCATENATE(IF(COUNTIFS(INCAPACIDADES!$A$1:$A$100,"ACTIVA",INCAPACIDADES!$C$1:$C$100,'PRE MAAS'!K49)&gt;0,VLOOKUP(K49,INCAPACIDADES!$C$1:$Y$100,23,0),""),IF(LEN($K49)&gt;5,IF(BD!F49="N/A","",CONCATENATE("B (",DAY(BD!F49),"-",MONTH(BD!F49),"-",YEAR(BD!F49),")")),""))</f>
        <v/>
      </c>
      <c r="BO49" s="150"/>
      <c r="BP49" s="15"/>
      <c r="BQ49" s="15"/>
      <c r="BR49" s="15"/>
      <c r="BS49" s="15"/>
      <c r="BT49" s="15"/>
      <c r="BU49" s="9" t="str">
        <f>+IF(LEN($K49)&gt;10,IF(LEN(BD!I49)=11,BD!I49,CONCATENATE("0",BD!I49)),"")</f>
        <v/>
      </c>
      <c r="BV49" s="161" t="str">
        <f>+IF(LEN($K49)&gt;10,BD!J49,"")</f>
        <v/>
      </c>
      <c r="BW49" s="162" t="str">
        <f t="shared" si="17"/>
        <v/>
      </c>
      <c r="BX49" s="162" t="str">
        <f>+IF(LEN($K49)&gt;10,UPPER(BD!K49),"")</f>
        <v/>
      </c>
      <c r="BY49" s="161" t="str">
        <f>+IF(LEN($K57)&gt;5,BD!L49,"")</f>
        <v/>
      </c>
      <c r="BZ49" s="161" t="str">
        <f>+IF(LEN($K49)&gt;10,BD!M49,"")</f>
        <v/>
      </c>
      <c r="CA49" s="162" t="str">
        <f>+IF(LEN($K49)&gt;10,BD!N49,"")</f>
        <v/>
      </c>
      <c r="CB49" s="163" t="str">
        <f t="shared" si="18"/>
        <v/>
      </c>
      <c r="CC49" s="62" t="str">
        <f>+IF(AND(LEN($K49)&gt;10),IF(AND($J49&gt;L$1,$J49&lt;=$Y$1),1,IF((COUNTIFS(INCAPACIDADES!$C$1:$C$51,$K49,INCAPACIDADES!K$1:K$51,L$1))&gt;0,2,IF(VLOOKUP($I49,BD!D:F,3,0)&gt;L$1,0,3))),"")</f>
        <v/>
      </c>
      <c r="CD49" s="62" t="str">
        <f>+IF(AND(LEN($K49)&gt;10),IF(AND($J49&gt;M$1,$J49&lt;=$Y$1),1,IF((COUNTIFS(INCAPACIDADES!$C$1:$C$51,$K49,INCAPACIDADES!L$1:L$51,M$1))&gt;0,2,IF(VLOOKUP($I49,BD!$D:$F,3,0)&gt;M$1,0,3))),"")</f>
        <v/>
      </c>
      <c r="CE49" s="62" t="str">
        <f>+IF(AND(LEN($K49)&gt;10),IF(AND($J49&gt;N$1,$J49&lt;=$Y$1),1,IF((COUNTIFS(INCAPACIDADES!$C$1:$C$51,$K49,INCAPACIDADES!M$1:M$51,N$1))&gt;0,2,IF(VLOOKUP($I49,BD!$D:$F,3,0)&gt;N$1,0,3))),"")</f>
        <v/>
      </c>
      <c r="CF49" s="62" t="str">
        <f>+IF(AND(LEN($K49)&gt;10),IF(AND($J49&gt;O$1,$J49&lt;=$Y$1),1,IF((COUNTIFS(INCAPACIDADES!$C$1:$C$51,$K49,INCAPACIDADES!N$1:N$51,O$1))&gt;0,2,IF(VLOOKUP($I49,BD!$D:$F,3,0)&gt;O$1,0,3))),"")</f>
        <v/>
      </c>
      <c r="CG49" s="62" t="str">
        <f>+IF(AND(LEN($K49)&gt;10),IF(AND($J49&gt;P$1,$J49&lt;=$Y$1),1,IF((COUNTIFS(INCAPACIDADES!$C$1:$C$51,$K49,INCAPACIDADES!O$1:O$51,P$1))&gt;0,2,IF(VLOOKUP($I49,BD!$D:$F,3,0)&gt;P$1,0,3))),"")</f>
        <v/>
      </c>
      <c r="CH49" s="62" t="str">
        <f>+IF(AND(LEN($K49)&gt;10),IF(AND($J49&gt;Q$1,$J49&lt;=$Y$1),1,IF((COUNTIFS(INCAPACIDADES!$C$1:$C$51,$K49,INCAPACIDADES!P$1:P$51,Q$1))&gt;0,2,IF(VLOOKUP($I49,BD!$D:$F,3,0)&gt;Q$1,0,3))),"")</f>
        <v/>
      </c>
      <c r="CI49" s="62" t="str">
        <f>+IF(AND(LEN($K49)&gt;10),IF(AND($J49&gt;R$1,$J49&lt;=$Y$1),1,IF((COUNTIFS(INCAPACIDADES!$C$1:$C$51,$K49,INCAPACIDADES!Q$1:Q$51,R$1))&gt;0,2,IF(VLOOKUP($I49,BD!$D:$F,3,0)&gt;R$1,0,3))),"")</f>
        <v/>
      </c>
      <c r="CJ49" s="62" t="str">
        <f>+IF(AND(LEN($K49)&gt;10),IF(AND($J49&gt;S$1,$J49&lt;=$Y$1),1,IF((COUNTIFS(INCAPACIDADES!$C$1:$C$51,$K49,INCAPACIDADES!R$1:R$51,S$1))&gt;0,2,IF(VLOOKUP($I49,BD!$D:$F,3,0)&gt;S$1,0,3))),"")</f>
        <v/>
      </c>
      <c r="CK49" s="62" t="str">
        <f>+IF(AND(LEN($K49)&gt;10),IF(AND($J49&gt;T$1,$J49&lt;=$Y$1),1,IF((COUNTIFS(INCAPACIDADES!$C$1:$C$51,$K49,INCAPACIDADES!S$1:S$51,T$1))&gt;0,2,IF(VLOOKUP($I49,BD!$D:$F,3,0)&gt;T$1,0,3))),"")</f>
        <v/>
      </c>
      <c r="CL49" s="62" t="str">
        <f>+IF(AND(LEN($K49)&gt;10),IF(AND($J49&gt;U$1,$J49&lt;=$Y$1),1,IF((COUNTIFS(INCAPACIDADES!$C$1:$C$51,$K49,INCAPACIDADES!T$1:T$51,U$1))&gt;0,2,IF(VLOOKUP($I49,BD!$D:$F,3,0)&gt;U$1,0,3))),"")</f>
        <v/>
      </c>
      <c r="CM49" s="62" t="str">
        <f>+IF(AND(LEN($K49)&gt;10),IF(AND($J49&gt;V$1,$J49&lt;=$Y$1),1,IF((COUNTIFS(INCAPACIDADES!$C$1:$C$51,$K49,INCAPACIDADES!U$1:U$51,V$1))&gt;0,2,IF(VLOOKUP($I49,BD!$D:$F,3,0)&gt;V$1,0,3))),"")</f>
        <v/>
      </c>
      <c r="CN49" s="62" t="str">
        <f>+IF(AND(LEN($K49)&gt;10),IF(AND($J49&gt;W$1,$J49&lt;=$Y$1),1,IF((COUNTIFS(INCAPACIDADES!$C$1:$C$51,$K49,INCAPACIDADES!V$1:V$51,W$1))&gt;0,2,IF(VLOOKUP($I49,BD!$D:$F,3,0)&gt;W$1,0,3))),"")</f>
        <v/>
      </c>
      <c r="CO49" s="62" t="str">
        <f>+IF(AND(LEN($K49)&gt;10),IF(AND($J49&gt;X$1,$J49&lt;=$Y$1),1,IF((COUNTIFS(INCAPACIDADES!$C$1:$C$51,$K49,INCAPACIDADES!W$1:W$51,X$1))&gt;0,2,IF(VLOOKUP($I49,BD!$D:$F,3,0)&gt;X$1,0,3))),"")</f>
        <v/>
      </c>
      <c r="CP49" s="62" t="str">
        <f>+IF(AND(LEN($K49)&gt;10),IF(AND($J49&gt;Y$1,$J49&lt;=$Y$1),1,IF((COUNTIFS(INCAPACIDADES!$C$1:$C$51,$K49,INCAPACIDADES!X$1:X$51,Y$1))&gt;0,2,IF(VLOOKUP($I49,BD!$D:$F,3,0)&gt;Y$1,0,3))),"")</f>
        <v/>
      </c>
      <c r="CQ49" s="62" t="str">
        <f>+IF(LEN($K49)&gt;10,IF(ISERROR(VLOOKUP(L49,'CODIGO PAGO'!$B$1:$B$20,1,0)),1,IF(OR(AND(CC49=1,L49&lt;&gt;"N"),AND(CC49=3,L49&lt;&gt;"B"),AND(CC49=2,LEFT(TRIM(L49),1)&lt;&gt;"I")),1,IF(OR(AND(CC49=0,L49="N"),AND(CC49=0,L49="B"),AND(CC49=0,LEFT(TRIM(L49),1)="I")),1,0))),"")</f>
        <v/>
      </c>
      <c r="CR49" s="62" t="str">
        <f t="shared" si="19"/>
        <v/>
      </c>
      <c r="CS49" s="62" t="str">
        <f>+IF(LEN($K49)&gt;10,IF(ISERROR(VLOOKUP(N49,'CODIGO PAGO'!$B$1:$B$20,1,0)),1,IF(OR(AND(CE49=1,N49&lt;&gt;"N"),AND(CE49=3,N49&lt;&gt;"B"),AND(CE49=2,LEFT(TRIM(N49),1)&lt;&gt;"I")),1,IF(OR(AND(CE49=0,N49="N"),AND(CE49=0,N49="B"),AND(CE49=0,LEFT(TRIM(N49),1)="I")),1,0))),"")</f>
        <v/>
      </c>
      <c r="CT49" s="62" t="str">
        <f t="shared" si="20"/>
        <v/>
      </c>
      <c r="CU49" s="62" t="str">
        <f>+IF(LEN($K49)&gt;10,IF(ISERROR(VLOOKUP(P49,'CODIGO PAGO'!$B$1:$B$20,1,0)),1,IF(OR(AND(CG49=1,P49&lt;&gt;"N"),AND(CG49=3,P49&lt;&gt;"B"),AND(CG49=2,LEFT(TRIM(P49),1)&lt;&gt;"I")),1,IF(OR(AND(CG49=0,P49="N"),AND(CG49=0,P49="B"),AND(CG49=0,LEFT(TRIM(P49),1)="I")),1,0))),"")</f>
        <v/>
      </c>
      <c r="CV49" s="62" t="str">
        <f t="shared" si="21"/>
        <v/>
      </c>
      <c r="CW49" s="62" t="str">
        <f>+IF(LEN($K49)&gt;10,IF(ISERROR(VLOOKUP(R49,'CODIGO PAGO'!$B$1:$B$20,1,0)),1,IF(OR(AND(CI49=1,R49&lt;&gt;"N"),AND(CI49=3,R49&lt;&gt;"B"),AND(CI49=2,LEFT(TRIM(R49),1)&lt;&gt;"I")),1,IF(OR(AND(CI49=0,R49="N"),AND(CI49=0,R49="B"),AND(CI49=0,LEFT(TRIM(R49),1)="I")),1,0))),"")</f>
        <v/>
      </c>
      <c r="CX49" s="62" t="str">
        <f t="shared" si="22"/>
        <v/>
      </c>
      <c r="CY49" s="62" t="str">
        <f>+IF(LEN($K49)&gt;10,IF(ISERROR(VLOOKUP(T49,'CODIGO PAGO'!$B$1:$B$20,1,0)),1,IF(OR(AND(CK49=1,T49&lt;&gt;"N"),AND(CK49=3,T49&lt;&gt;"B"),AND(CK49=2,LEFT(TRIM(T49),1)&lt;&gt;"I")),1,IF(OR(AND(CK49=0,T49="N"),AND(CK49=0,T49="B"),AND(CK49=0,LEFT(TRIM(T49),1)="I")),1,0))),"")</f>
        <v/>
      </c>
      <c r="CZ49" s="62" t="str">
        <f t="shared" si="23"/>
        <v/>
      </c>
      <c r="DA49" s="62" t="str">
        <f>+IF(LEN($K49)&gt;10,IF(ISERROR(VLOOKUP(V49,'CODIGO PAGO'!$B$1:$B$20,1,0)),1,IF(OR(AND(CM49=1,V49&lt;&gt;"N"),AND(CM49=3,V49&lt;&gt;"B"),AND(CM49=2,LEFT(TRIM(V49),1)&lt;&gt;"I")),1,IF(OR(AND(CM49=0,V49="N"),AND(CM49=0,V49="B"),AND(CM49=0,LEFT(TRIM(V49),1)="I")),1,0))),"")</f>
        <v/>
      </c>
      <c r="DB49" s="62" t="str">
        <f t="shared" si="24"/>
        <v/>
      </c>
      <c r="DC49" s="62" t="str">
        <f>+IF(LEN($K49)&gt;10,IF(ISERROR(VLOOKUP(X49,'CODIGO PAGO'!$B$1:$B$20,1,0)),1,IF(OR(AND(CO49=1,X49&lt;&gt;"N"),AND(CO49=3,X49&lt;&gt;"B"),AND(CO49=2,LEFT(TRIM(X49),1)&lt;&gt;"I")),1,IF(OR(AND(CO49=0,X49="N"),AND(CO49=0,X49="B"),AND(CO49=0,LEFT(TRIM(X49),1)="I")),1,0))),"")</f>
        <v/>
      </c>
      <c r="DD49" s="62" t="str">
        <f t="shared" si="25"/>
        <v/>
      </c>
      <c r="DE49" s="62" t="str">
        <f t="shared" si="26"/>
        <v/>
      </c>
      <c r="DF49" s="63" t="str">
        <f t="shared" si="27"/>
        <v/>
      </c>
      <c r="DG49" s="170"/>
      <c r="DH49" s="63">
        <v>49</v>
      </c>
    </row>
    <row r="50" spans="1:112" s="64" customFormat="1">
      <c r="A50" s="16" t="str">
        <f t="shared" si="0"/>
        <v/>
      </c>
      <c r="B50" s="12"/>
      <c r="C50" s="60"/>
      <c r="D50" s="1" t="str">
        <f>+IF(LEN($K50)&gt;5,BD!A50,"")</f>
        <v/>
      </c>
      <c r="E50" s="1" t="str">
        <f>+IF(LEN($K50)&gt;5,BD!B50,"")</f>
        <v/>
      </c>
      <c r="F50" s="134"/>
      <c r="G50" s="133"/>
      <c r="H50" s="135"/>
      <c r="I50" s="3" t="str">
        <f>+IF(LEN($K50)&gt;5,BD!D50,"")</f>
        <v/>
      </c>
      <c r="J50" s="4" t="str">
        <f>+IF(LEN($K50)&gt;5,BD!E50,"")</f>
        <v/>
      </c>
      <c r="K50" s="5" t="str">
        <f>+IF(LEN(BD!G50)&gt;5,BD!G50,"")</f>
        <v/>
      </c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53" t="str">
        <f t="shared" si="1"/>
        <v/>
      </c>
      <c r="AB50" s="154" t="str">
        <f>+IF(LEN($K50)&gt;5,SUM(L50,N50,P50,R50,T50,V50,X50)+COUNTIF(L50:X50,"PCG")+'CODIGO PAGO'!$C$23*COUNTIF(L50:X50,"PDF")+'CODIGO PAGO'!$C$24*COUNTIF('PRE MAAS'!L50:X50,"PNH")+'CODIGO PAGO'!$C$25*COUNTIF('PRE MAAS'!L50:X50,"PS")+COUNTIF(L50:X50,"VAC"),"")</f>
        <v/>
      </c>
      <c r="AC50" s="154" t="str">
        <f t="shared" si="2"/>
        <v/>
      </c>
      <c r="AD50" s="155" t="str">
        <f t="shared" si="3"/>
        <v/>
      </c>
      <c r="AE50" s="155" t="str">
        <f t="shared" si="4"/>
        <v/>
      </c>
      <c r="AF50" s="155" t="str">
        <f>+IF(LEN($K50)&gt;5,IF(AND(VLOOKUP($I50,BD!$D$1:$F$501,3,0)&gt;=L$1,VLOOKUP($I50,BD!$D$1:$F$501,3,0)&lt;=X$1),1,0),"")</f>
        <v/>
      </c>
      <c r="AG50" s="155" t="str">
        <f t="shared" si="5"/>
        <v/>
      </c>
      <c r="AH50" s="156" t="str">
        <f t="shared" si="6"/>
        <v/>
      </c>
      <c r="AI50" s="156" t="str">
        <f t="shared" si="7"/>
        <v/>
      </c>
      <c r="AJ50" s="156" t="str">
        <f t="shared" si="8"/>
        <v/>
      </c>
      <c r="AK50" s="6" t="str">
        <f>+IF(LEN($K50)&gt;5,BD!H50,"")</f>
        <v/>
      </c>
      <c r="AL50" s="17" t="str">
        <f t="shared" si="9"/>
        <v/>
      </c>
      <c r="AM50" s="13"/>
      <c r="AN50" s="18" t="str">
        <f t="shared" si="10"/>
        <v/>
      </c>
      <c r="AO50" s="19" t="str">
        <f t="shared" si="11"/>
        <v/>
      </c>
      <c r="AP50" s="19" t="str">
        <f t="shared" si="12"/>
        <v/>
      </c>
      <c r="AQ50" s="20" t="str">
        <f t="shared" si="13"/>
        <v/>
      </c>
      <c r="AR50" s="7" t="str">
        <f t="shared" ca="1" si="14"/>
        <v/>
      </c>
      <c r="AS50" s="157"/>
      <c r="AT50" s="19" t="str">
        <f>+IF(LEN($K50)&gt;5,TRUNC(AS50*AK50*'CODIGO PAGO'!$C$27,2),"")</f>
        <v/>
      </c>
      <c r="AU50" s="15"/>
      <c r="AV50" s="15"/>
      <c r="AW50" s="15"/>
      <c r="AX50" s="14"/>
      <c r="AY50" s="15"/>
      <c r="AZ50" s="20" t="str">
        <f>+IF(LEN(K50)&gt;5,SUMIF(AJUSTES!$A$1:$A$50,K50,AJUSTES!$J$1:$J$50),"")</f>
        <v/>
      </c>
      <c r="BA50" s="20"/>
      <c r="BB50" s="14"/>
      <c r="BC50" s="14"/>
      <c r="BD50" s="164"/>
      <c r="BE50" s="15"/>
      <c r="BF50" s="15"/>
      <c r="BG50" s="152" t="str">
        <f t="shared" si="15"/>
        <v/>
      </c>
      <c r="BH50" s="20" t="str">
        <f t="shared" si="16"/>
        <v/>
      </c>
      <c r="BI50" s="20" t="str">
        <f>IF(LEN($K50)&gt;5,IF('CODIGO PAGO'!$C$26=9,0.5*AK50,'CODIGO PAGO'!$C$26*COUNTIF(L50:X50,"PT")*(AK50*7)/(7-(COUNTIF(L50:X50,"D")+COUNTIF(L50:X50,"DL")))),"")</f>
        <v/>
      </c>
      <c r="BJ50" s="15"/>
      <c r="BK50" s="20" t="str">
        <f>+IF(LEN(K50)&gt;5,SUMIF(AJUSTES!$A$1:$A$50,K50,AJUSTES!$K$1:$K$50),"")</f>
        <v/>
      </c>
      <c r="BL50" s="15"/>
      <c r="BM50" s="15"/>
      <c r="BN50" s="4" t="str">
        <f>+CONCATENATE(IF(COUNTIFS(INCAPACIDADES!$A$1:$A$100,"ACTIVA",INCAPACIDADES!$C$1:$C$100,'PRE MAAS'!K50)&gt;0,VLOOKUP(K50,INCAPACIDADES!$C$1:$Y$100,23,0),""),IF(LEN($K50)&gt;5,IF(BD!F50="N/A","",CONCATENATE("B (",DAY(BD!F50),"-",MONTH(BD!F50),"-",YEAR(BD!F50),")")),""))</f>
        <v/>
      </c>
      <c r="BO50" s="150"/>
      <c r="BP50" s="15"/>
      <c r="BQ50" s="15"/>
      <c r="BR50" s="15"/>
      <c r="BS50" s="15"/>
      <c r="BT50" s="15"/>
      <c r="BU50" s="9" t="str">
        <f>+IF(LEN($K50)&gt;10,IF(LEN(BD!I50)=11,BD!I50,CONCATENATE("0",BD!I50)),"")</f>
        <v/>
      </c>
      <c r="BV50" s="161" t="str">
        <f>+IF(LEN($K50)&gt;10,BD!J50,"")</f>
        <v/>
      </c>
      <c r="BW50" s="162" t="str">
        <f t="shared" si="17"/>
        <v/>
      </c>
      <c r="BX50" s="162" t="str">
        <f>+IF(LEN($K50)&gt;10,UPPER(BD!K50),"")</f>
        <v/>
      </c>
      <c r="BY50" s="161" t="str">
        <f>+IF(LEN($K58)&gt;5,BD!L50,"")</f>
        <v/>
      </c>
      <c r="BZ50" s="161" t="str">
        <f>+IF(LEN($K50)&gt;10,BD!M50,"")</f>
        <v/>
      </c>
      <c r="CA50" s="162" t="str">
        <f>+IF(LEN($K50)&gt;10,BD!N50,"")</f>
        <v/>
      </c>
      <c r="CB50" s="163" t="str">
        <f t="shared" si="18"/>
        <v/>
      </c>
      <c r="CC50" s="62" t="str">
        <f>+IF(AND(LEN($K50)&gt;10),IF(AND($J50&gt;L$1,$J50&lt;=$Y$1),1,IF((COUNTIFS(INCAPACIDADES!$C$1:$C$51,$K50,INCAPACIDADES!K$1:K$51,L$1))&gt;0,2,IF(VLOOKUP($I50,BD!D:F,3,0)&gt;L$1,0,3))),"")</f>
        <v/>
      </c>
      <c r="CD50" s="62" t="str">
        <f>+IF(AND(LEN($K50)&gt;10),IF(AND($J50&gt;M$1,$J50&lt;=$Y$1),1,IF((COUNTIFS(INCAPACIDADES!$C$1:$C$51,$K50,INCAPACIDADES!L$1:L$51,M$1))&gt;0,2,IF(VLOOKUP($I50,BD!$D:$F,3,0)&gt;M$1,0,3))),"")</f>
        <v/>
      </c>
      <c r="CE50" s="62" t="str">
        <f>+IF(AND(LEN($K50)&gt;10),IF(AND($J50&gt;N$1,$J50&lt;=$Y$1),1,IF((COUNTIFS(INCAPACIDADES!$C$1:$C$51,$K50,INCAPACIDADES!M$1:M$51,N$1))&gt;0,2,IF(VLOOKUP($I50,BD!$D:$F,3,0)&gt;N$1,0,3))),"")</f>
        <v/>
      </c>
      <c r="CF50" s="62" t="str">
        <f>+IF(AND(LEN($K50)&gt;10),IF(AND($J50&gt;O$1,$J50&lt;=$Y$1),1,IF((COUNTIFS(INCAPACIDADES!$C$1:$C$51,$K50,INCAPACIDADES!N$1:N$51,O$1))&gt;0,2,IF(VLOOKUP($I50,BD!$D:$F,3,0)&gt;O$1,0,3))),"")</f>
        <v/>
      </c>
      <c r="CG50" s="62" t="str">
        <f>+IF(AND(LEN($K50)&gt;10),IF(AND($J50&gt;P$1,$J50&lt;=$Y$1),1,IF((COUNTIFS(INCAPACIDADES!$C$1:$C$51,$K50,INCAPACIDADES!O$1:O$51,P$1))&gt;0,2,IF(VLOOKUP($I50,BD!$D:$F,3,0)&gt;P$1,0,3))),"")</f>
        <v/>
      </c>
      <c r="CH50" s="62" t="str">
        <f>+IF(AND(LEN($K50)&gt;10),IF(AND($J50&gt;Q$1,$J50&lt;=$Y$1),1,IF((COUNTIFS(INCAPACIDADES!$C$1:$C$51,$K50,INCAPACIDADES!P$1:P$51,Q$1))&gt;0,2,IF(VLOOKUP($I50,BD!$D:$F,3,0)&gt;Q$1,0,3))),"")</f>
        <v/>
      </c>
      <c r="CI50" s="62" t="str">
        <f>+IF(AND(LEN($K50)&gt;10),IF(AND($J50&gt;R$1,$J50&lt;=$Y$1),1,IF((COUNTIFS(INCAPACIDADES!$C$1:$C$51,$K50,INCAPACIDADES!Q$1:Q$51,R$1))&gt;0,2,IF(VLOOKUP($I50,BD!$D:$F,3,0)&gt;R$1,0,3))),"")</f>
        <v/>
      </c>
      <c r="CJ50" s="62" t="str">
        <f>+IF(AND(LEN($K50)&gt;10),IF(AND($J50&gt;S$1,$J50&lt;=$Y$1),1,IF((COUNTIFS(INCAPACIDADES!$C$1:$C$51,$K50,INCAPACIDADES!R$1:R$51,S$1))&gt;0,2,IF(VLOOKUP($I50,BD!$D:$F,3,0)&gt;S$1,0,3))),"")</f>
        <v/>
      </c>
      <c r="CK50" s="62" t="str">
        <f>+IF(AND(LEN($K50)&gt;10),IF(AND($J50&gt;T$1,$J50&lt;=$Y$1),1,IF((COUNTIFS(INCAPACIDADES!$C$1:$C$51,$K50,INCAPACIDADES!S$1:S$51,T$1))&gt;0,2,IF(VLOOKUP($I50,BD!$D:$F,3,0)&gt;T$1,0,3))),"")</f>
        <v/>
      </c>
      <c r="CL50" s="62" t="str">
        <f>+IF(AND(LEN($K50)&gt;10),IF(AND($J50&gt;U$1,$J50&lt;=$Y$1),1,IF((COUNTIFS(INCAPACIDADES!$C$1:$C$51,$K50,INCAPACIDADES!T$1:T$51,U$1))&gt;0,2,IF(VLOOKUP($I50,BD!$D:$F,3,0)&gt;U$1,0,3))),"")</f>
        <v/>
      </c>
      <c r="CM50" s="62" t="str">
        <f>+IF(AND(LEN($K50)&gt;10),IF(AND($J50&gt;V$1,$J50&lt;=$Y$1),1,IF((COUNTIFS(INCAPACIDADES!$C$1:$C$51,$K50,INCAPACIDADES!U$1:U$51,V$1))&gt;0,2,IF(VLOOKUP($I50,BD!$D:$F,3,0)&gt;V$1,0,3))),"")</f>
        <v/>
      </c>
      <c r="CN50" s="62" t="str">
        <f>+IF(AND(LEN($K50)&gt;10),IF(AND($J50&gt;W$1,$J50&lt;=$Y$1),1,IF((COUNTIFS(INCAPACIDADES!$C$1:$C$51,$K50,INCAPACIDADES!V$1:V$51,W$1))&gt;0,2,IF(VLOOKUP($I50,BD!$D:$F,3,0)&gt;W$1,0,3))),"")</f>
        <v/>
      </c>
      <c r="CO50" s="62" t="str">
        <f>+IF(AND(LEN($K50)&gt;10),IF(AND($J50&gt;X$1,$J50&lt;=$Y$1),1,IF((COUNTIFS(INCAPACIDADES!$C$1:$C$51,$K50,INCAPACIDADES!W$1:W$51,X$1))&gt;0,2,IF(VLOOKUP($I50,BD!$D:$F,3,0)&gt;X$1,0,3))),"")</f>
        <v/>
      </c>
      <c r="CP50" s="62" t="str">
        <f>+IF(AND(LEN($K50)&gt;10),IF(AND($J50&gt;Y$1,$J50&lt;=$Y$1),1,IF((COUNTIFS(INCAPACIDADES!$C$1:$C$51,$K50,INCAPACIDADES!X$1:X$51,Y$1))&gt;0,2,IF(VLOOKUP($I50,BD!$D:$F,3,0)&gt;Y$1,0,3))),"")</f>
        <v/>
      </c>
      <c r="CQ50" s="62" t="str">
        <f>+IF(LEN($K50)&gt;10,IF(ISERROR(VLOOKUP(L50,'CODIGO PAGO'!$B$1:$B$20,1,0)),1,IF(OR(AND(CC50=1,L50&lt;&gt;"N"),AND(CC50=3,L50&lt;&gt;"B"),AND(CC50=2,LEFT(TRIM(L50),1)&lt;&gt;"I")),1,IF(OR(AND(CC50=0,L50="N"),AND(CC50=0,L50="B"),AND(CC50=0,LEFT(TRIM(L50),1)="I")),1,0))),"")</f>
        <v/>
      </c>
      <c r="CR50" s="62" t="str">
        <f t="shared" si="19"/>
        <v/>
      </c>
      <c r="CS50" s="62" t="str">
        <f>+IF(LEN($K50)&gt;10,IF(ISERROR(VLOOKUP(N50,'CODIGO PAGO'!$B$1:$B$20,1,0)),1,IF(OR(AND(CE50=1,N50&lt;&gt;"N"),AND(CE50=3,N50&lt;&gt;"B"),AND(CE50=2,LEFT(TRIM(N50),1)&lt;&gt;"I")),1,IF(OR(AND(CE50=0,N50="N"),AND(CE50=0,N50="B"),AND(CE50=0,LEFT(TRIM(N50),1)="I")),1,0))),"")</f>
        <v/>
      </c>
      <c r="CT50" s="62" t="str">
        <f t="shared" si="20"/>
        <v/>
      </c>
      <c r="CU50" s="62" t="str">
        <f>+IF(LEN($K50)&gt;10,IF(ISERROR(VLOOKUP(P50,'CODIGO PAGO'!$B$1:$B$20,1,0)),1,IF(OR(AND(CG50=1,P50&lt;&gt;"N"),AND(CG50=3,P50&lt;&gt;"B"),AND(CG50=2,LEFT(TRIM(P50),1)&lt;&gt;"I")),1,IF(OR(AND(CG50=0,P50="N"),AND(CG50=0,P50="B"),AND(CG50=0,LEFT(TRIM(P50),1)="I")),1,0))),"")</f>
        <v/>
      </c>
      <c r="CV50" s="62" t="str">
        <f t="shared" si="21"/>
        <v/>
      </c>
      <c r="CW50" s="62" t="str">
        <f>+IF(LEN($K50)&gt;10,IF(ISERROR(VLOOKUP(R50,'CODIGO PAGO'!$B$1:$B$20,1,0)),1,IF(OR(AND(CI50=1,R50&lt;&gt;"N"),AND(CI50=3,R50&lt;&gt;"B"),AND(CI50=2,LEFT(TRIM(R50),1)&lt;&gt;"I")),1,IF(OR(AND(CI50=0,R50="N"),AND(CI50=0,R50="B"),AND(CI50=0,LEFT(TRIM(R50),1)="I")),1,0))),"")</f>
        <v/>
      </c>
      <c r="CX50" s="62" t="str">
        <f t="shared" si="22"/>
        <v/>
      </c>
      <c r="CY50" s="62" t="str">
        <f>+IF(LEN($K50)&gt;10,IF(ISERROR(VLOOKUP(T50,'CODIGO PAGO'!$B$1:$B$20,1,0)),1,IF(OR(AND(CK50=1,T50&lt;&gt;"N"),AND(CK50=3,T50&lt;&gt;"B"),AND(CK50=2,LEFT(TRIM(T50),1)&lt;&gt;"I")),1,IF(OR(AND(CK50=0,T50="N"),AND(CK50=0,T50="B"),AND(CK50=0,LEFT(TRIM(T50),1)="I")),1,0))),"")</f>
        <v/>
      </c>
      <c r="CZ50" s="62" t="str">
        <f t="shared" si="23"/>
        <v/>
      </c>
      <c r="DA50" s="62" t="str">
        <f>+IF(LEN($K50)&gt;10,IF(ISERROR(VLOOKUP(V50,'CODIGO PAGO'!$B$1:$B$20,1,0)),1,IF(OR(AND(CM50=1,V50&lt;&gt;"N"),AND(CM50=3,V50&lt;&gt;"B"),AND(CM50=2,LEFT(TRIM(V50),1)&lt;&gt;"I")),1,IF(OR(AND(CM50=0,V50="N"),AND(CM50=0,V50="B"),AND(CM50=0,LEFT(TRIM(V50),1)="I")),1,0))),"")</f>
        <v/>
      </c>
      <c r="DB50" s="62" t="str">
        <f t="shared" si="24"/>
        <v/>
      </c>
      <c r="DC50" s="62" t="str">
        <f>+IF(LEN($K50)&gt;10,IF(ISERROR(VLOOKUP(X50,'CODIGO PAGO'!$B$1:$B$20,1,0)),1,IF(OR(AND(CO50=1,X50&lt;&gt;"N"),AND(CO50=3,X50&lt;&gt;"B"),AND(CO50=2,LEFT(TRIM(X50),1)&lt;&gt;"I")),1,IF(OR(AND(CO50=0,X50="N"),AND(CO50=0,X50="B"),AND(CO50=0,LEFT(TRIM(X50),1)="I")),1,0))),"")</f>
        <v/>
      </c>
      <c r="DD50" s="62" t="str">
        <f t="shared" si="25"/>
        <v/>
      </c>
      <c r="DE50" s="62" t="str">
        <f t="shared" si="26"/>
        <v/>
      </c>
      <c r="DF50" s="63" t="str">
        <f t="shared" si="27"/>
        <v/>
      </c>
      <c r="DG50" s="170"/>
      <c r="DH50" s="63">
        <v>50</v>
      </c>
    </row>
    <row r="51" spans="1:112" s="64" customFormat="1">
      <c r="A51" s="16" t="str">
        <f t="shared" si="0"/>
        <v/>
      </c>
      <c r="B51" s="12"/>
      <c r="C51" s="60"/>
      <c r="D51" s="1" t="str">
        <f>+IF(LEN($K51)&gt;5,BD!A51,"")</f>
        <v/>
      </c>
      <c r="E51" s="1" t="str">
        <f>+IF(LEN($K51)&gt;5,BD!B51,"")</f>
        <v/>
      </c>
      <c r="F51" s="134"/>
      <c r="G51" s="133"/>
      <c r="H51" s="135"/>
      <c r="I51" s="3" t="str">
        <f>+IF(LEN($K51)&gt;5,BD!D51,"")</f>
        <v/>
      </c>
      <c r="J51" s="4" t="str">
        <f>+IF(LEN($K51)&gt;5,BD!E51,"")</f>
        <v/>
      </c>
      <c r="K51" s="5" t="str">
        <f>+IF(LEN(BD!G51)&gt;5,BD!G51,"")</f>
        <v/>
      </c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53" t="str">
        <f t="shared" si="1"/>
        <v/>
      </c>
      <c r="AB51" s="154" t="str">
        <f>+IF(LEN($K51)&gt;5,SUM(L51,N51,P51,R51,T51,V51,X51)+COUNTIF(L51:X51,"PCG")+'CODIGO PAGO'!$C$23*COUNTIF(L51:X51,"PDF")+'CODIGO PAGO'!$C$24*COUNTIF('PRE MAAS'!L51:X51,"PNH")+'CODIGO PAGO'!$C$25*COUNTIF('PRE MAAS'!L51:X51,"PS")+COUNTIF(L51:X51,"VAC"),"")</f>
        <v/>
      </c>
      <c r="AC51" s="154" t="str">
        <f t="shared" si="2"/>
        <v/>
      </c>
      <c r="AD51" s="155" t="str">
        <f t="shared" si="3"/>
        <v/>
      </c>
      <c r="AE51" s="155" t="str">
        <f t="shared" si="4"/>
        <v/>
      </c>
      <c r="AF51" s="155" t="str">
        <f>+IF(LEN($K51)&gt;5,IF(AND(VLOOKUP($I51,BD!$D$1:$F$501,3,0)&gt;=L$1,VLOOKUP($I51,BD!$D$1:$F$501,3,0)&lt;=X$1),1,0),"")</f>
        <v/>
      </c>
      <c r="AG51" s="155" t="str">
        <f t="shared" si="5"/>
        <v/>
      </c>
      <c r="AH51" s="156" t="str">
        <f t="shared" si="6"/>
        <v/>
      </c>
      <c r="AI51" s="156" t="str">
        <f t="shared" si="7"/>
        <v/>
      </c>
      <c r="AJ51" s="156" t="str">
        <f t="shared" si="8"/>
        <v/>
      </c>
      <c r="AK51" s="6" t="str">
        <f>+IF(LEN($K51)&gt;5,BD!H51,"")</f>
        <v/>
      </c>
      <c r="AL51" s="17" t="str">
        <f t="shared" si="9"/>
        <v/>
      </c>
      <c r="AM51" s="13"/>
      <c r="AN51" s="18" t="str">
        <f t="shared" si="10"/>
        <v/>
      </c>
      <c r="AO51" s="19" t="str">
        <f t="shared" si="11"/>
        <v/>
      </c>
      <c r="AP51" s="19" t="str">
        <f t="shared" si="12"/>
        <v/>
      </c>
      <c r="AQ51" s="20" t="str">
        <f t="shared" si="13"/>
        <v/>
      </c>
      <c r="AR51" s="7" t="str">
        <f t="shared" ca="1" si="14"/>
        <v/>
      </c>
      <c r="AS51" s="157"/>
      <c r="AT51" s="19" t="str">
        <f>+IF(LEN($K51)&gt;5,TRUNC(AS51*AK51*'CODIGO PAGO'!$C$27,2),"")</f>
        <v/>
      </c>
      <c r="AU51" s="15"/>
      <c r="AV51" s="15"/>
      <c r="AW51" s="15"/>
      <c r="AX51" s="14"/>
      <c r="AY51" s="15"/>
      <c r="AZ51" s="20" t="str">
        <f>+IF(LEN(K51)&gt;5,SUMIF(AJUSTES!$A$1:$A$50,K51,AJUSTES!$J$1:$J$50),"")</f>
        <v/>
      </c>
      <c r="BA51" s="20"/>
      <c r="BB51" s="14"/>
      <c r="BC51" s="14"/>
      <c r="BD51" s="164"/>
      <c r="BE51" s="15"/>
      <c r="BF51" s="15"/>
      <c r="BG51" s="152" t="str">
        <f t="shared" si="15"/>
        <v/>
      </c>
      <c r="BH51" s="20" t="str">
        <f t="shared" si="16"/>
        <v/>
      </c>
      <c r="BI51" s="20" t="str">
        <f>IF(LEN($K51)&gt;5,IF('CODIGO PAGO'!$C$26=9,0.5*AK51,'CODIGO PAGO'!$C$26*COUNTIF(L51:X51,"PT")*(AK51*7)/(7-(COUNTIF(L51:X51,"D")+COUNTIF(L51:X51,"DL")))),"")</f>
        <v/>
      </c>
      <c r="BJ51" s="15"/>
      <c r="BK51" s="20" t="str">
        <f>+IF(LEN(K51)&gt;5,SUMIF(AJUSTES!$A$1:$A$50,K51,AJUSTES!$K$1:$K$50),"")</f>
        <v/>
      </c>
      <c r="BL51" s="15"/>
      <c r="BM51" s="15"/>
      <c r="BN51" s="4" t="str">
        <f>+CONCATENATE(IF(COUNTIFS(INCAPACIDADES!$A$1:$A$100,"ACTIVA",INCAPACIDADES!$C$1:$C$100,'PRE MAAS'!K51)&gt;0,VLOOKUP(K51,INCAPACIDADES!$C$1:$Y$100,23,0),""),IF(LEN($K51)&gt;5,IF(BD!F51="N/A","",CONCATENATE("B (",DAY(BD!F51),"-",MONTH(BD!F51),"-",YEAR(BD!F51),")")),""))</f>
        <v/>
      </c>
      <c r="BO51" s="150"/>
      <c r="BP51" s="15"/>
      <c r="BQ51" s="15"/>
      <c r="BR51" s="15"/>
      <c r="BS51" s="15"/>
      <c r="BT51" s="15"/>
      <c r="BU51" s="9" t="str">
        <f>+IF(LEN($K51)&gt;10,IF(LEN(BD!I51)=11,BD!I51,CONCATENATE("0",BD!I51)),"")</f>
        <v/>
      </c>
      <c r="BV51" s="161" t="str">
        <f>+IF(LEN($K51)&gt;10,BD!J51,"")</f>
        <v/>
      </c>
      <c r="BW51" s="162" t="str">
        <f t="shared" si="17"/>
        <v/>
      </c>
      <c r="BX51" s="162" t="str">
        <f>+IF(LEN($K51)&gt;10,UPPER(BD!K51),"")</f>
        <v/>
      </c>
      <c r="BY51" s="161" t="str">
        <f>+IF(LEN($K59)&gt;5,BD!L51,"")</f>
        <v/>
      </c>
      <c r="BZ51" s="161" t="str">
        <f>+IF(LEN($K51)&gt;10,BD!M51,"")</f>
        <v/>
      </c>
      <c r="CA51" s="162" t="str">
        <f>+IF(LEN($K51)&gt;10,BD!N51,"")</f>
        <v/>
      </c>
      <c r="CB51" s="163" t="str">
        <f t="shared" si="18"/>
        <v/>
      </c>
      <c r="CC51" s="62" t="str">
        <f>+IF(AND(LEN($K51)&gt;10),IF(AND($J51&gt;L$1,$J51&lt;=$Y$1),1,IF((COUNTIFS(INCAPACIDADES!$C$1:$C$51,$K51,INCAPACIDADES!K$1:K$51,L$1))&gt;0,2,IF(VLOOKUP($I51,BD!D:F,3,0)&gt;L$1,0,3))),"")</f>
        <v/>
      </c>
      <c r="CD51" s="62" t="str">
        <f>+IF(AND(LEN($K51)&gt;10),IF(AND($J51&gt;M$1,$J51&lt;=$Y$1),1,IF((COUNTIFS(INCAPACIDADES!$C$1:$C$51,$K51,INCAPACIDADES!L$1:L$51,M$1))&gt;0,2,IF(VLOOKUP($I51,BD!$D:$F,3,0)&gt;M$1,0,3))),"")</f>
        <v/>
      </c>
      <c r="CE51" s="62" t="str">
        <f>+IF(AND(LEN($K51)&gt;10),IF(AND($J51&gt;N$1,$J51&lt;=$Y$1),1,IF((COUNTIFS(INCAPACIDADES!$C$1:$C$51,$K51,INCAPACIDADES!M$1:M$51,N$1))&gt;0,2,IF(VLOOKUP($I51,BD!$D:$F,3,0)&gt;N$1,0,3))),"")</f>
        <v/>
      </c>
      <c r="CF51" s="62" t="str">
        <f>+IF(AND(LEN($K51)&gt;10),IF(AND($J51&gt;O$1,$J51&lt;=$Y$1),1,IF((COUNTIFS(INCAPACIDADES!$C$1:$C$51,$K51,INCAPACIDADES!N$1:N$51,O$1))&gt;0,2,IF(VLOOKUP($I51,BD!$D:$F,3,0)&gt;O$1,0,3))),"")</f>
        <v/>
      </c>
      <c r="CG51" s="62" t="str">
        <f>+IF(AND(LEN($K51)&gt;10),IF(AND($J51&gt;P$1,$J51&lt;=$Y$1),1,IF((COUNTIFS(INCAPACIDADES!$C$1:$C$51,$K51,INCAPACIDADES!O$1:O$51,P$1))&gt;0,2,IF(VLOOKUP($I51,BD!$D:$F,3,0)&gt;P$1,0,3))),"")</f>
        <v/>
      </c>
      <c r="CH51" s="62" t="str">
        <f>+IF(AND(LEN($K51)&gt;10),IF(AND($J51&gt;Q$1,$J51&lt;=$Y$1),1,IF((COUNTIFS(INCAPACIDADES!$C$1:$C$51,$K51,INCAPACIDADES!P$1:P$51,Q$1))&gt;0,2,IF(VLOOKUP($I51,BD!$D:$F,3,0)&gt;Q$1,0,3))),"")</f>
        <v/>
      </c>
      <c r="CI51" s="62" t="str">
        <f>+IF(AND(LEN($K51)&gt;10),IF(AND($J51&gt;R$1,$J51&lt;=$Y$1),1,IF((COUNTIFS(INCAPACIDADES!$C$1:$C$51,$K51,INCAPACIDADES!Q$1:Q$51,R$1))&gt;0,2,IF(VLOOKUP($I51,BD!$D:$F,3,0)&gt;R$1,0,3))),"")</f>
        <v/>
      </c>
      <c r="CJ51" s="62" t="str">
        <f>+IF(AND(LEN($K51)&gt;10),IF(AND($J51&gt;S$1,$J51&lt;=$Y$1),1,IF((COUNTIFS(INCAPACIDADES!$C$1:$C$51,$K51,INCAPACIDADES!R$1:R$51,S$1))&gt;0,2,IF(VLOOKUP($I51,BD!$D:$F,3,0)&gt;S$1,0,3))),"")</f>
        <v/>
      </c>
      <c r="CK51" s="62" t="str">
        <f>+IF(AND(LEN($K51)&gt;10),IF(AND($J51&gt;T$1,$J51&lt;=$Y$1),1,IF((COUNTIFS(INCAPACIDADES!$C$1:$C$51,$K51,INCAPACIDADES!S$1:S$51,T$1))&gt;0,2,IF(VLOOKUP($I51,BD!$D:$F,3,0)&gt;T$1,0,3))),"")</f>
        <v/>
      </c>
      <c r="CL51" s="62" t="str">
        <f>+IF(AND(LEN($K51)&gt;10),IF(AND($J51&gt;U$1,$J51&lt;=$Y$1),1,IF((COUNTIFS(INCAPACIDADES!$C$1:$C$51,$K51,INCAPACIDADES!T$1:T$51,U$1))&gt;0,2,IF(VLOOKUP($I51,BD!$D:$F,3,0)&gt;U$1,0,3))),"")</f>
        <v/>
      </c>
      <c r="CM51" s="62" t="str">
        <f>+IF(AND(LEN($K51)&gt;10),IF(AND($J51&gt;V$1,$J51&lt;=$Y$1),1,IF((COUNTIFS(INCAPACIDADES!$C$1:$C$51,$K51,INCAPACIDADES!U$1:U$51,V$1))&gt;0,2,IF(VLOOKUP($I51,BD!$D:$F,3,0)&gt;V$1,0,3))),"")</f>
        <v/>
      </c>
      <c r="CN51" s="62" t="str">
        <f>+IF(AND(LEN($K51)&gt;10),IF(AND($J51&gt;W$1,$J51&lt;=$Y$1),1,IF((COUNTIFS(INCAPACIDADES!$C$1:$C$51,$K51,INCAPACIDADES!V$1:V$51,W$1))&gt;0,2,IF(VLOOKUP($I51,BD!$D:$F,3,0)&gt;W$1,0,3))),"")</f>
        <v/>
      </c>
      <c r="CO51" s="62" t="str">
        <f>+IF(AND(LEN($K51)&gt;10),IF(AND($J51&gt;X$1,$J51&lt;=$Y$1),1,IF((COUNTIFS(INCAPACIDADES!$C$1:$C$51,$K51,INCAPACIDADES!W$1:W$51,X$1))&gt;0,2,IF(VLOOKUP($I51,BD!$D:$F,3,0)&gt;X$1,0,3))),"")</f>
        <v/>
      </c>
      <c r="CP51" s="62" t="str">
        <f>+IF(AND(LEN($K51)&gt;10),IF(AND($J51&gt;Y$1,$J51&lt;=$Y$1),1,IF((COUNTIFS(INCAPACIDADES!$C$1:$C$51,$K51,INCAPACIDADES!X$1:X$51,Y$1))&gt;0,2,IF(VLOOKUP($I51,BD!$D:$F,3,0)&gt;Y$1,0,3))),"")</f>
        <v/>
      </c>
      <c r="CQ51" s="62" t="str">
        <f>+IF(LEN($K51)&gt;10,IF(ISERROR(VLOOKUP(L51,'CODIGO PAGO'!$B$1:$B$20,1,0)),1,IF(OR(AND(CC51=1,L51&lt;&gt;"N"),AND(CC51=3,L51&lt;&gt;"B"),AND(CC51=2,LEFT(TRIM(L51),1)&lt;&gt;"I")),1,IF(OR(AND(CC51=0,L51="N"),AND(CC51=0,L51="B"),AND(CC51=0,LEFT(TRIM(L51),1)="I")),1,0))),"")</f>
        <v/>
      </c>
      <c r="CR51" s="62" t="str">
        <f t="shared" si="19"/>
        <v/>
      </c>
      <c r="CS51" s="62" t="str">
        <f>+IF(LEN($K51)&gt;10,IF(ISERROR(VLOOKUP(N51,'CODIGO PAGO'!$B$1:$B$20,1,0)),1,IF(OR(AND(CE51=1,N51&lt;&gt;"N"),AND(CE51=3,N51&lt;&gt;"B"),AND(CE51=2,LEFT(TRIM(N51),1)&lt;&gt;"I")),1,IF(OR(AND(CE51=0,N51="N"),AND(CE51=0,N51="B"),AND(CE51=0,LEFT(TRIM(N51),1)="I")),1,0))),"")</f>
        <v/>
      </c>
      <c r="CT51" s="62" t="str">
        <f t="shared" si="20"/>
        <v/>
      </c>
      <c r="CU51" s="62" t="str">
        <f>+IF(LEN($K51)&gt;10,IF(ISERROR(VLOOKUP(P51,'CODIGO PAGO'!$B$1:$B$20,1,0)),1,IF(OR(AND(CG51=1,P51&lt;&gt;"N"),AND(CG51=3,P51&lt;&gt;"B"),AND(CG51=2,LEFT(TRIM(P51),1)&lt;&gt;"I")),1,IF(OR(AND(CG51=0,P51="N"),AND(CG51=0,P51="B"),AND(CG51=0,LEFT(TRIM(P51),1)="I")),1,0))),"")</f>
        <v/>
      </c>
      <c r="CV51" s="62" t="str">
        <f t="shared" si="21"/>
        <v/>
      </c>
      <c r="CW51" s="62" t="str">
        <f>+IF(LEN($K51)&gt;10,IF(ISERROR(VLOOKUP(R51,'CODIGO PAGO'!$B$1:$B$20,1,0)),1,IF(OR(AND(CI51=1,R51&lt;&gt;"N"),AND(CI51=3,R51&lt;&gt;"B"),AND(CI51=2,LEFT(TRIM(R51),1)&lt;&gt;"I")),1,IF(OR(AND(CI51=0,R51="N"),AND(CI51=0,R51="B"),AND(CI51=0,LEFT(TRIM(R51),1)="I")),1,0))),"")</f>
        <v/>
      </c>
      <c r="CX51" s="62" t="str">
        <f t="shared" si="22"/>
        <v/>
      </c>
      <c r="CY51" s="62" t="str">
        <f>+IF(LEN($K51)&gt;10,IF(ISERROR(VLOOKUP(T51,'CODIGO PAGO'!$B$1:$B$20,1,0)),1,IF(OR(AND(CK51=1,T51&lt;&gt;"N"),AND(CK51=3,T51&lt;&gt;"B"),AND(CK51=2,LEFT(TRIM(T51),1)&lt;&gt;"I")),1,IF(OR(AND(CK51=0,T51="N"),AND(CK51=0,T51="B"),AND(CK51=0,LEFT(TRIM(T51),1)="I")),1,0))),"")</f>
        <v/>
      </c>
      <c r="CZ51" s="62" t="str">
        <f t="shared" si="23"/>
        <v/>
      </c>
      <c r="DA51" s="62" t="str">
        <f>+IF(LEN($K51)&gt;10,IF(ISERROR(VLOOKUP(V51,'CODIGO PAGO'!$B$1:$B$20,1,0)),1,IF(OR(AND(CM51=1,V51&lt;&gt;"N"),AND(CM51=3,V51&lt;&gt;"B"),AND(CM51=2,LEFT(TRIM(V51),1)&lt;&gt;"I")),1,IF(OR(AND(CM51=0,V51="N"),AND(CM51=0,V51="B"),AND(CM51=0,LEFT(TRIM(V51),1)="I")),1,0))),"")</f>
        <v/>
      </c>
      <c r="DB51" s="62" t="str">
        <f t="shared" si="24"/>
        <v/>
      </c>
      <c r="DC51" s="62" t="str">
        <f>+IF(LEN($K51)&gt;10,IF(ISERROR(VLOOKUP(X51,'CODIGO PAGO'!$B$1:$B$20,1,0)),1,IF(OR(AND(CO51=1,X51&lt;&gt;"N"),AND(CO51=3,X51&lt;&gt;"B"),AND(CO51=2,LEFT(TRIM(X51),1)&lt;&gt;"I")),1,IF(OR(AND(CO51=0,X51="N"),AND(CO51=0,X51="B"),AND(CO51=0,LEFT(TRIM(X51),1)="I")),1,0))),"")</f>
        <v/>
      </c>
      <c r="DD51" s="62" t="str">
        <f t="shared" si="25"/>
        <v/>
      </c>
      <c r="DE51" s="62" t="str">
        <f t="shared" si="26"/>
        <v/>
      </c>
      <c r="DF51" s="63" t="str">
        <f t="shared" si="27"/>
        <v/>
      </c>
      <c r="DG51" s="170"/>
      <c r="DH51" s="63">
        <v>51</v>
      </c>
    </row>
    <row r="52" spans="1:112" s="64" customFormat="1">
      <c r="A52" s="16" t="str">
        <f t="shared" si="0"/>
        <v/>
      </c>
      <c r="B52" s="12"/>
      <c r="C52" s="60"/>
      <c r="D52" s="1" t="str">
        <f>+IF(LEN($K52)&gt;5,BD!A52,"")</f>
        <v/>
      </c>
      <c r="E52" s="1" t="str">
        <f>+IF(LEN($K52)&gt;5,BD!B52,"")</f>
        <v/>
      </c>
      <c r="F52" s="134"/>
      <c r="G52" s="133"/>
      <c r="H52" s="135"/>
      <c r="I52" s="3" t="str">
        <f>+IF(LEN($K52)&gt;5,BD!D52,"")</f>
        <v/>
      </c>
      <c r="J52" s="4" t="str">
        <f>+IF(LEN($K52)&gt;5,BD!E52,"")</f>
        <v/>
      </c>
      <c r="K52" s="5" t="str">
        <f>+IF(LEN(BD!G52)&gt;5,BD!G52,"")</f>
        <v/>
      </c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53" t="str">
        <f t="shared" si="1"/>
        <v/>
      </c>
      <c r="AB52" s="154" t="str">
        <f>+IF(LEN($K52)&gt;5,SUM(L52,N52,P52,R52,T52,V52,X52)+COUNTIF(L52:X52,"PCG")+'CODIGO PAGO'!$C$23*COUNTIF(L52:X52,"PDF")+'CODIGO PAGO'!$C$24*COUNTIF('PRE MAAS'!L52:X52,"PNH")+'CODIGO PAGO'!$C$25*COUNTIF('PRE MAAS'!L52:X52,"PS")+COUNTIF(L52:X52,"VAC"),"")</f>
        <v/>
      </c>
      <c r="AC52" s="154" t="str">
        <f t="shared" si="2"/>
        <v/>
      </c>
      <c r="AD52" s="155" t="str">
        <f t="shared" si="3"/>
        <v/>
      </c>
      <c r="AE52" s="155" t="str">
        <f t="shared" si="4"/>
        <v/>
      </c>
      <c r="AF52" s="155" t="str">
        <f>+IF(LEN($K52)&gt;5,IF(AND(VLOOKUP($I52,BD!$D$1:$F$501,3,0)&gt;=L$1,VLOOKUP($I52,BD!$D$1:$F$501,3,0)&lt;=X$1),1,0),"")</f>
        <v/>
      </c>
      <c r="AG52" s="155" t="str">
        <f t="shared" si="5"/>
        <v/>
      </c>
      <c r="AH52" s="156" t="str">
        <f t="shared" si="6"/>
        <v/>
      </c>
      <c r="AI52" s="156" t="str">
        <f t="shared" si="7"/>
        <v/>
      </c>
      <c r="AJ52" s="156" t="str">
        <f t="shared" si="8"/>
        <v/>
      </c>
      <c r="AK52" s="6" t="str">
        <f>+IF(LEN($K52)&gt;5,BD!H52,"")</f>
        <v/>
      </c>
      <c r="AL52" s="17" t="str">
        <f t="shared" si="9"/>
        <v/>
      </c>
      <c r="AM52" s="13"/>
      <c r="AN52" s="18" t="str">
        <f t="shared" si="10"/>
        <v/>
      </c>
      <c r="AO52" s="19" t="str">
        <f t="shared" si="11"/>
        <v/>
      </c>
      <c r="AP52" s="19" t="str">
        <f t="shared" si="12"/>
        <v/>
      </c>
      <c r="AQ52" s="20" t="str">
        <f t="shared" si="13"/>
        <v/>
      </c>
      <c r="AR52" s="7" t="str">
        <f t="shared" ca="1" si="14"/>
        <v/>
      </c>
      <c r="AS52" s="157"/>
      <c r="AT52" s="19" t="str">
        <f>+IF(LEN($K52)&gt;5,TRUNC(AS52*AK52*'CODIGO PAGO'!$C$27,2),"")</f>
        <v/>
      </c>
      <c r="AU52" s="15"/>
      <c r="AV52" s="15"/>
      <c r="AW52" s="15"/>
      <c r="AX52" s="14"/>
      <c r="AY52" s="15"/>
      <c r="AZ52" s="20" t="str">
        <f>+IF(LEN(K52)&gt;5,SUMIF(AJUSTES!$A$1:$A$50,K52,AJUSTES!$J$1:$J$50),"")</f>
        <v/>
      </c>
      <c r="BA52" s="20"/>
      <c r="BB52" s="14"/>
      <c r="BC52" s="14"/>
      <c r="BD52" s="164"/>
      <c r="BE52" s="15"/>
      <c r="BF52" s="15"/>
      <c r="BG52" s="152" t="str">
        <f t="shared" si="15"/>
        <v/>
      </c>
      <c r="BH52" s="20" t="str">
        <f t="shared" si="16"/>
        <v/>
      </c>
      <c r="BI52" s="20" t="str">
        <f>IF(LEN($K52)&gt;5,IF('CODIGO PAGO'!$C$26=9,0.5*AK52,'CODIGO PAGO'!$C$26*COUNTIF(L52:X52,"PT")*(AK52*7)/(7-(COUNTIF(L52:X52,"D")+COUNTIF(L52:X52,"DL")))),"")</f>
        <v/>
      </c>
      <c r="BJ52" s="15"/>
      <c r="BK52" s="20" t="str">
        <f>+IF(LEN(K52)&gt;5,SUMIF(AJUSTES!$A$1:$A$50,K52,AJUSTES!$K$1:$K$50),"")</f>
        <v/>
      </c>
      <c r="BL52" s="15"/>
      <c r="BM52" s="15"/>
      <c r="BN52" s="4" t="str">
        <f>+CONCATENATE(IF(COUNTIFS(INCAPACIDADES!$A$1:$A$100,"ACTIVA",INCAPACIDADES!$C$1:$C$100,'PRE MAAS'!K52)&gt;0,VLOOKUP(K52,INCAPACIDADES!$C$1:$Y$100,23,0),""),IF(LEN($K52)&gt;5,IF(BD!F52="N/A","",CONCATENATE("B (",DAY(BD!F52),"-",MONTH(BD!F52),"-",YEAR(BD!F52),")")),""))</f>
        <v/>
      </c>
      <c r="BO52" s="150"/>
      <c r="BP52" s="15"/>
      <c r="BQ52" s="15"/>
      <c r="BR52" s="15"/>
      <c r="BS52" s="15"/>
      <c r="BT52" s="15"/>
      <c r="BU52" s="9" t="str">
        <f>+IF(LEN($K52)&gt;10,IF(LEN(BD!I52)=11,BD!I52,CONCATENATE("0",BD!I52)),"")</f>
        <v/>
      </c>
      <c r="BV52" s="161" t="str">
        <f>+IF(LEN($K52)&gt;10,BD!J52,"")</f>
        <v/>
      </c>
      <c r="BW52" s="162" t="str">
        <f t="shared" si="17"/>
        <v/>
      </c>
      <c r="BX52" s="162" t="str">
        <f>+IF(LEN($K52)&gt;10,UPPER(BD!K52),"")</f>
        <v/>
      </c>
      <c r="BY52" s="161" t="str">
        <f>+IF(LEN($K60)&gt;5,BD!L52,"")</f>
        <v/>
      </c>
      <c r="BZ52" s="161" t="str">
        <f>+IF(LEN($K52)&gt;10,BD!M52,"")</f>
        <v/>
      </c>
      <c r="CA52" s="162" t="str">
        <f>+IF(LEN($K52)&gt;10,BD!N52,"")</f>
        <v/>
      </c>
      <c r="CB52" s="163" t="str">
        <f t="shared" si="18"/>
        <v/>
      </c>
      <c r="CC52" s="62" t="str">
        <f>+IF(AND(LEN($K52)&gt;10),IF(AND($J52&gt;L$1,$J52&lt;=$Y$1),1,IF((COUNTIFS(INCAPACIDADES!$C$1:$C$51,$K52,INCAPACIDADES!K$1:K$51,L$1))&gt;0,2,IF(VLOOKUP($I52,BD!D:F,3,0)&gt;L$1,0,3))),"")</f>
        <v/>
      </c>
      <c r="CD52" s="62" t="str">
        <f>+IF(AND(LEN($K52)&gt;10),IF(AND($J52&gt;M$1,$J52&lt;=$Y$1),1,IF((COUNTIFS(INCAPACIDADES!$C$1:$C$51,$K52,INCAPACIDADES!L$1:L$51,M$1))&gt;0,2,IF(VLOOKUP($I52,BD!$D:$F,3,0)&gt;M$1,0,3))),"")</f>
        <v/>
      </c>
      <c r="CE52" s="62" t="str">
        <f>+IF(AND(LEN($K52)&gt;10),IF(AND($J52&gt;N$1,$J52&lt;=$Y$1),1,IF((COUNTIFS(INCAPACIDADES!$C$1:$C$51,$K52,INCAPACIDADES!M$1:M$51,N$1))&gt;0,2,IF(VLOOKUP($I52,BD!$D:$F,3,0)&gt;N$1,0,3))),"")</f>
        <v/>
      </c>
      <c r="CF52" s="62" t="str">
        <f>+IF(AND(LEN($K52)&gt;10),IF(AND($J52&gt;O$1,$J52&lt;=$Y$1),1,IF((COUNTIFS(INCAPACIDADES!$C$1:$C$51,$K52,INCAPACIDADES!N$1:N$51,O$1))&gt;0,2,IF(VLOOKUP($I52,BD!$D:$F,3,0)&gt;O$1,0,3))),"")</f>
        <v/>
      </c>
      <c r="CG52" s="62" t="str">
        <f>+IF(AND(LEN($K52)&gt;10),IF(AND($J52&gt;P$1,$J52&lt;=$Y$1),1,IF((COUNTIFS(INCAPACIDADES!$C$1:$C$51,$K52,INCAPACIDADES!O$1:O$51,P$1))&gt;0,2,IF(VLOOKUP($I52,BD!$D:$F,3,0)&gt;P$1,0,3))),"")</f>
        <v/>
      </c>
      <c r="CH52" s="62" t="str">
        <f>+IF(AND(LEN($K52)&gt;10),IF(AND($J52&gt;Q$1,$J52&lt;=$Y$1),1,IF((COUNTIFS(INCAPACIDADES!$C$1:$C$51,$K52,INCAPACIDADES!P$1:P$51,Q$1))&gt;0,2,IF(VLOOKUP($I52,BD!$D:$F,3,0)&gt;Q$1,0,3))),"")</f>
        <v/>
      </c>
      <c r="CI52" s="62" t="str">
        <f>+IF(AND(LEN($K52)&gt;10),IF(AND($J52&gt;R$1,$J52&lt;=$Y$1),1,IF((COUNTIFS(INCAPACIDADES!$C$1:$C$51,$K52,INCAPACIDADES!Q$1:Q$51,R$1))&gt;0,2,IF(VLOOKUP($I52,BD!$D:$F,3,0)&gt;R$1,0,3))),"")</f>
        <v/>
      </c>
      <c r="CJ52" s="62" t="str">
        <f>+IF(AND(LEN($K52)&gt;10),IF(AND($J52&gt;S$1,$J52&lt;=$Y$1),1,IF((COUNTIFS(INCAPACIDADES!$C$1:$C$51,$K52,INCAPACIDADES!R$1:R$51,S$1))&gt;0,2,IF(VLOOKUP($I52,BD!$D:$F,3,0)&gt;S$1,0,3))),"")</f>
        <v/>
      </c>
      <c r="CK52" s="62" t="str">
        <f>+IF(AND(LEN($K52)&gt;10),IF(AND($J52&gt;T$1,$J52&lt;=$Y$1),1,IF((COUNTIFS(INCAPACIDADES!$C$1:$C$51,$K52,INCAPACIDADES!S$1:S$51,T$1))&gt;0,2,IF(VLOOKUP($I52,BD!$D:$F,3,0)&gt;T$1,0,3))),"")</f>
        <v/>
      </c>
      <c r="CL52" s="62" t="str">
        <f>+IF(AND(LEN($K52)&gt;10),IF(AND($J52&gt;U$1,$J52&lt;=$Y$1),1,IF((COUNTIFS(INCAPACIDADES!$C$1:$C$51,$K52,INCAPACIDADES!T$1:T$51,U$1))&gt;0,2,IF(VLOOKUP($I52,BD!$D:$F,3,0)&gt;U$1,0,3))),"")</f>
        <v/>
      </c>
      <c r="CM52" s="62" t="str">
        <f>+IF(AND(LEN($K52)&gt;10),IF(AND($J52&gt;V$1,$J52&lt;=$Y$1),1,IF((COUNTIFS(INCAPACIDADES!$C$1:$C$51,$K52,INCAPACIDADES!U$1:U$51,V$1))&gt;0,2,IF(VLOOKUP($I52,BD!$D:$F,3,0)&gt;V$1,0,3))),"")</f>
        <v/>
      </c>
      <c r="CN52" s="62" t="str">
        <f>+IF(AND(LEN($K52)&gt;10),IF(AND($J52&gt;W$1,$J52&lt;=$Y$1),1,IF((COUNTIFS(INCAPACIDADES!$C$1:$C$51,$K52,INCAPACIDADES!V$1:V$51,W$1))&gt;0,2,IF(VLOOKUP($I52,BD!$D:$F,3,0)&gt;W$1,0,3))),"")</f>
        <v/>
      </c>
      <c r="CO52" s="62" t="str">
        <f>+IF(AND(LEN($K52)&gt;10),IF(AND($J52&gt;X$1,$J52&lt;=$Y$1),1,IF((COUNTIFS(INCAPACIDADES!$C$1:$C$51,$K52,INCAPACIDADES!W$1:W$51,X$1))&gt;0,2,IF(VLOOKUP($I52,BD!$D:$F,3,0)&gt;X$1,0,3))),"")</f>
        <v/>
      </c>
      <c r="CP52" s="62" t="str">
        <f>+IF(AND(LEN($K52)&gt;10),IF(AND($J52&gt;Y$1,$J52&lt;=$Y$1),1,IF((COUNTIFS(INCAPACIDADES!$C$1:$C$51,$K52,INCAPACIDADES!X$1:X$51,Y$1))&gt;0,2,IF(VLOOKUP($I52,BD!$D:$F,3,0)&gt;Y$1,0,3))),"")</f>
        <v/>
      </c>
      <c r="CQ52" s="62" t="str">
        <f>+IF(LEN($K52)&gt;10,IF(ISERROR(VLOOKUP(L52,'CODIGO PAGO'!$B$1:$B$20,1,0)),1,IF(OR(AND(CC52=1,L52&lt;&gt;"N"),AND(CC52=3,L52&lt;&gt;"B"),AND(CC52=2,LEFT(TRIM(L52),1)&lt;&gt;"I")),1,IF(OR(AND(CC52=0,L52="N"),AND(CC52=0,L52="B"),AND(CC52=0,LEFT(TRIM(L52),1)="I")),1,0))),"")</f>
        <v/>
      </c>
      <c r="CR52" s="62" t="str">
        <f t="shared" si="19"/>
        <v/>
      </c>
      <c r="CS52" s="62" t="str">
        <f>+IF(LEN($K52)&gt;10,IF(ISERROR(VLOOKUP(N52,'CODIGO PAGO'!$B$1:$B$20,1,0)),1,IF(OR(AND(CE52=1,N52&lt;&gt;"N"),AND(CE52=3,N52&lt;&gt;"B"),AND(CE52=2,LEFT(TRIM(N52),1)&lt;&gt;"I")),1,IF(OR(AND(CE52=0,N52="N"),AND(CE52=0,N52="B"),AND(CE52=0,LEFT(TRIM(N52),1)="I")),1,0))),"")</f>
        <v/>
      </c>
      <c r="CT52" s="62" t="str">
        <f t="shared" si="20"/>
        <v/>
      </c>
      <c r="CU52" s="62" t="str">
        <f>+IF(LEN($K52)&gt;10,IF(ISERROR(VLOOKUP(P52,'CODIGO PAGO'!$B$1:$B$20,1,0)),1,IF(OR(AND(CG52=1,P52&lt;&gt;"N"),AND(CG52=3,P52&lt;&gt;"B"),AND(CG52=2,LEFT(TRIM(P52),1)&lt;&gt;"I")),1,IF(OR(AND(CG52=0,P52="N"),AND(CG52=0,P52="B"),AND(CG52=0,LEFT(TRIM(P52),1)="I")),1,0))),"")</f>
        <v/>
      </c>
      <c r="CV52" s="62" t="str">
        <f t="shared" si="21"/>
        <v/>
      </c>
      <c r="CW52" s="62" t="str">
        <f>+IF(LEN($K52)&gt;10,IF(ISERROR(VLOOKUP(R52,'CODIGO PAGO'!$B$1:$B$20,1,0)),1,IF(OR(AND(CI52=1,R52&lt;&gt;"N"),AND(CI52=3,R52&lt;&gt;"B"),AND(CI52=2,LEFT(TRIM(R52),1)&lt;&gt;"I")),1,IF(OR(AND(CI52=0,R52="N"),AND(CI52=0,R52="B"),AND(CI52=0,LEFT(TRIM(R52),1)="I")),1,0))),"")</f>
        <v/>
      </c>
      <c r="CX52" s="62" t="str">
        <f t="shared" si="22"/>
        <v/>
      </c>
      <c r="CY52" s="62" t="str">
        <f>+IF(LEN($K52)&gt;10,IF(ISERROR(VLOOKUP(T52,'CODIGO PAGO'!$B$1:$B$20,1,0)),1,IF(OR(AND(CK52=1,T52&lt;&gt;"N"),AND(CK52=3,T52&lt;&gt;"B"),AND(CK52=2,LEFT(TRIM(T52),1)&lt;&gt;"I")),1,IF(OR(AND(CK52=0,T52="N"),AND(CK52=0,T52="B"),AND(CK52=0,LEFT(TRIM(T52),1)="I")),1,0))),"")</f>
        <v/>
      </c>
      <c r="CZ52" s="62" t="str">
        <f t="shared" si="23"/>
        <v/>
      </c>
      <c r="DA52" s="62" t="str">
        <f>+IF(LEN($K52)&gt;10,IF(ISERROR(VLOOKUP(V52,'CODIGO PAGO'!$B$1:$B$20,1,0)),1,IF(OR(AND(CM52=1,V52&lt;&gt;"N"),AND(CM52=3,V52&lt;&gt;"B"),AND(CM52=2,LEFT(TRIM(V52),1)&lt;&gt;"I")),1,IF(OR(AND(CM52=0,V52="N"),AND(CM52=0,V52="B"),AND(CM52=0,LEFT(TRIM(V52),1)="I")),1,0))),"")</f>
        <v/>
      </c>
      <c r="DB52" s="62" t="str">
        <f t="shared" si="24"/>
        <v/>
      </c>
      <c r="DC52" s="62" t="str">
        <f>+IF(LEN($K52)&gt;10,IF(ISERROR(VLOOKUP(X52,'CODIGO PAGO'!$B$1:$B$20,1,0)),1,IF(OR(AND(CO52=1,X52&lt;&gt;"N"),AND(CO52=3,X52&lt;&gt;"B"),AND(CO52=2,LEFT(TRIM(X52),1)&lt;&gt;"I")),1,IF(OR(AND(CO52=0,X52="N"),AND(CO52=0,X52="B"),AND(CO52=0,LEFT(TRIM(X52),1)="I")),1,0))),"")</f>
        <v/>
      </c>
      <c r="DD52" s="62" t="str">
        <f t="shared" si="25"/>
        <v/>
      </c>
      <c r="DE52" s="62" t="str">
        <f t="shared" si="26"/>
        <v/>
      </c>
      <c r="DF52" s="63" t="str">
        <f t="shared" si="27"/>
        <v/>
      </c>
      <c r="DG52" s="170"/>
      <c r="DH52" s="63">
        <v>52</v>
      </c>
    </row>
    <row r="53" spans="1:112" s="64" customFormat="1">
      <c r="A53" s="16" t="str">
        <f t="shared" si="0"/>
        <v/>
      </c>
      <c r="B53" s="12"/>
      <c r="C53" s="60"/>
      <c r="D53" s="1" t="str">
        <f>+IF(LEN($K53)&gt;5,BD!A53,"")</f>
        <v/>
      </c>
      <c r="E53" s="1" t="str">
        <f>+IF(LEN($K53)&gt;5,BD!B53,"")</f>
        <v/>
      </c>
      <c r="F53" s="134"/>
      <c r="G53" s="133"/>
      <c r="H53" s="135"/>
      <c r="I53" s="3" t="str">
        <f>+IF(LEN($K53)&gt;5,BD!D53,"")</f>
        <v/>
      </c>
      <c r="J53" s="4" t="str">
        <f>+IF(LEN($K53)&gt;5,BD!E53,"")</f>
        <v/>
      </c>
      <c r="K53" s="5" t="str">
        <f>+IF(LEN(BD!G53)&gt;5,BD!G53,"")</f>
        <v/>
      </c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53" t="str">
        <f t="shared" si="1"/>
        <v/>
      </c>
      <c r="AB53" s="154" t="str">
        <f>+IF(LEN($K53)&gt;5,SUM(L53,N53,P53,R53,T53,V53,X53)+COUNTIF(L53:X53,"PCG")+'CODIGO PAGO'!$C$23*COUNTIF(L53:X53,"PDF")+'CODIGO PAGO'!$C$24*COUNTIF('PRE MAAS'!L53:X53,"PNH")+'CODIGO PAGO'!$C$25*COUNTIF('PRE MAAS'!L53:X53,"PS")+COUNTIF(L53:X53,"VAC"),"")</f>
        <v/>
      </c>
      <c r="AC53" s="154" t="str">
        <f t="shared" si="2"/>
        <v/>
      </c>
      <c r="AD53" s="155" t="str">
        <f t="shared" si="3"/>
        <v/>
      </c>
      <c r="AE53" s="155" t="str">
        <f t="shared" si="4"/>
        <v/>
      </c>
      <c r="AF53" s="155" t="str">
        <f>+IF(LEN($K53)&gt;5,IF(AND(VLOOKUP($I53,BD!$D$1:$F$501,3,0)&gt;=L$1,VLOOKUP($I53,BD!$D$1:$F$501,3,0)&lt;=X$1),1,0),"")</f>
        <v/>
      </c>
      <c r="AG53" s="155" t="str">
        <f t="shared" si="5"/>
        <v/>
      </c>
      <c r="AH53" s="156" t="str">
        <f t="shared" si="6"/>
        <v/>
      </c>
      <c r="AI53" s="156" t="str">
        <f t="shared" si="7"/>
        <v/>
      </c>
      <c r="AJ53" s="156" t="str">
        <f t="shared" si="8"/>
        <v/>
      </c>
      <c r="AK53" s="6" t="str">
        <f>+IF(LEN($K53)&gt;5,BD!H53,"")</f>
        <v/>
      </c>
      <c r="AL53" s="17" t="str">
        <f t="shared" si="9"/>
        <v/>
      </c>
      <c r="AM53" s="13"/>
      <c r="AN53" s="18" t="str">
        <f t="shared" si="10"/>
        <v/>
      </c>
      <c r="AO53" s="19" t="str">
        <f t="shared" si="11"/>
        <v/>
      </c>
      <c r="AP53" s="19" t="str">
        <f t="shared" si="12"/>
        <v/>
      </c>
      <c r="AQ53" s="20" t="str">
        <f t="shared" si="13"/>
        <v/>
      </c>
      <c r="AR53" s="7" t="str">
        <f t="shared" ca="1" si="14"/>
        <v/>
      </c>
      <c r="AS53" s="157"/>
      <c r="AT53" s="19" t="str">
        <f>+IF(LEN($K53)&gt;5,TRUNC(AS53*AK53*'CODIGO PAGO'!$C$27,2),"")</f>
        <v/>
      </c>
      <c r="AU53" s="15"/>
      <c r="AV53" s="15"/>
      <c r="AW53" s="15"/>
      <c r="AX53" s="14"/>
      <c r="AY53" s="15"/>
      <c r="AZ53" s="20" t="str">
        <f>+IF(LEN(K53)&gt;5,SUMIF(AJUSTES!$A$1:$A$50,K53,AJUSTES!$J$1:$J$50),"")</f>
        <v/>
      </c>
      <c r="BA53" s="20"/>
      <c r="BB53" s="14"/>
      <c r="BC53" s="14"/>
      <c r="BD53" s="164"/>
      <c r="BE53" s="15"/>
      <c r="BF53" s="15"/>
      <c r="BG53" s="152" t="str">
        <f t="shared" si="15"/>
        <v/>
      </c>
      <c r="BH53" s="20" t="str">
        <f t="shared" si="16"/>
        <v/>
      </c>
      <c r="BI53" s="20" t="str">
        <f>IF(LEN($K53)&gt;5,IF('CODIGO PAGO'!$C$26=9,0.5*AK53,'CODIGO PAGO'!$C$26*COUNTIF(L53:X53,"PT")*(AK53*7)/(7-(COUNTIF(L53:X53,"D")+COUNTIF(L53:X53,"DL")))),"")</f>
        <v/>
      </c>
      <c r="BJ53" s="15"/>
      <c r="BK53" s="20" t="str">
        <f>+IF(LEN(K53)&gt;5,SUMIF(AJUSTES!$A$1:$A$50,K53,AJUSTES!$K$1:$K$50),"")</f>
        <v/>
      </c>
      <c r="BL53" s="15"/>
      <c r="BM53" s="15"/>
      <c r="BN53" s="4" t="str">
        <f>+CONCATENATE(IF(COUNTIFS(INCAPACIDADES!$A$1:$A$100,"ACTIVA",INCAPACIDADES!$C$1:$C$100,'PRE MAAS'!K53)&gt;0,VLOOKUP(K53,INCAPACIDADES!$C$1:$Y$100,23,0),""),IF(LEN($K53)&gt;5,IF(BD!F53="N/A","",CONCATENATE("B (",DAY(BD!F53),"-",MONTH(BD!F53),"-",YEAR(BD!F53),")")),""))</f>
        <v/>
      </c>
      <c r="BO53" s="150"/>
      <c r="BP53" s="15"/>
      <c r="BQ53" s="15"/>
      <c r="BR53" s="15"/>
      <c r="BS53" s="15"/>
      <c r="BT53" s="15"/>
      <c r="BU53" s="9" t="str">
        <f>+IF(LEN($K53)&gt;10,IF(LEN(BD!I53)=11,BD!I53,CONCATENATE("0",BD!I53)),"")</f>
        <v/>
      </c>
      <c r="BV53" s="161" t="str">
        <f>+IF(LEN($K53)&gt;10,BD!J53,"")</f>
        <v/>
      </c>
      <c r="BW53" s="162" t="str">
        <f t="shared" si="17"/>
        <v/>
      </c>
      <c r="BX53" s="162" t="str">
        <f>+IF(LEN($K53)&gt;10,UPPER(BD!K53),"")</f>
        <v/>
      </c>
      <c r="BY53" s="161" t="str">
        <f>+IF(LEN($K61)&gt;5,BD!L53,"")</f>
        <v/>
      </c>
      <c r="BZ53" s="161" t="str">
        <f>+IF(LEN($K53)&gt;10,BD!M53,"")</f>
        <v/>
      </c>
      <c r="CA53" s="162" t="str">
        <f>+IF(LEN($K53)&gt;10,BD!N53,"")</f>
        <v/>
      </c>
      <c r="CB53" s="163" t="str">
        <f t="shared" si="18"/>
        <v/>
      </c>
      <c r="CC53" s="62" t="str">
        <f>+IF(AND(LEN($K53)&gt;10),IF(AND($J53&gt;L$1,$J53&lt;=$Y$1),1,IF((COUNTIFS(INCAPACIDADES!$C$1:$C$51,$K53,INCAPACIDADES!K$1:K$51,L$1))&gt;0,2,IF(VLOOKUP($I53,BD!D:F,3,0)&gt;L$1,0,3))),"")</f>
        <v/>
      </c>
      <c r="CD53" s="62" t="str">
        <f>+IF(AND(LEN($K53)&gt;10),IF(AND($J53&gt;M$1,$J53&lt;=$Y$1),1,IF((COUNTIFS(INCAPACIDADES!$C$1:$C$51,$K53,INCAPACIDADES!L$1:L$51,M$1))&gt;0,2,IF(VLOOKUP($I53,BD!$D:$F,3,0)&gt;M$1,0,3))),"")</f>
        <v/>
      </c>
      <c r="CE53" s="62" t="str">
        <f>+IF(AND(LEN($K53)&gt;10),IF(AND($J53&gt;N$1,$J53&lt;=$Y$1),1,IF((COUNTIFS(INCAPACIDADES!$C$1:$C$51,$K53,INCAPACIDADES!M$1:M$51,N$1))&gt;0,2,IF(VLOOKUP($I53,BD!$D:$F,3,0)&gt;N$1,0,3))),"")</f>
        <v/>
      </c>
      <c r="CF53" s="62" t="str">
        <f>+IF(AND(LEN($K53)&gt;10),IF(AND($J53&gt;O$1,$J53&lt;=$Y$1),1,IF((COUNTIFS(INCAPACIDADES!$C$1:$C$51,$K53,INCAPACIDADES!N$1:N$51,O$1))&gt;0,2,IF(VLOOKUP($I53,BD!$D:$F,3,0)&gt;O$1,0,3))),"")</f>
        <v/>
      </c>
      <c r="CG53" s="62" t="str">
        <f>+IF(AND(LEN($K53)&gt;10),IF(AND($J53&gt;P$1,$J53&lt;=$Y$1),1,IF((COUNTIFS(INCAPACIDADES!$C$1:$C$51,$K53,INCAPACIDADES!O$1:O$51,P$1))&gt;0,2,IF(VLOOKUP($I53,BD!$D:$F,3,0)&gt;P$1,0,3))),"")</f>
        <v/>
      </c>
      <c r="CH53" s="62" t="str">
        <f>+IF(AND(LEN($K53)&gt;10),IF(AND($J53&gt;Q$1,$J53&lt;=$Y$1),1,IF((COUNTIFS(INCAPACIDADES!$C$1:$C$51,$K53,INCAPACIDADES!P$1:P$51,Q$1))&gt;0,2,IF(VLOOKUP($I53,BD!$D:$F,3,0)&gt;Q$1,0,3))),"")</f>
        <v/>
      </c>
      <c r="CI53" s="62" t="str">
        <f>+IF(AND(LEN($K53)&gt;10),IF(AND($J53&gt;R$1,$J53&lt;=$Y$1),1,IF((COUNTIFS(INCAPACIDADES!$C$1:$C$51,$K53,INCAPACIDADES!Q$1:Q$51,R$1))&gt;0,2,IF(VLOOKUP($I53,BD!$D:$F,3,0)&gt;R$1,0,3))),"")</f>
        <v/>
      </c>
      <c r="CJ53" s="62" t="str">
        <f>+IF(AND(LEN($K53)&gt;10),IF(AND($J53&gt;S$1,$J53&lt;=$Y$1),1,IF((COUNTIFS(INCAPACIDADES!$C$1:$C$51,$K53,INCAPACIDADES!R$1:R$51,S$1))&gt;0,2,IF(VLOOKUP($I53,BD!$D:$F,3,0)&gt;S$1,0,3))),"")</f>
        <v/>
      </c>
      <c r="CK53" s="62" t="str">
        <f>+IF(AND(LEN($K53)&gt;10),IF(AND($J53&gt;T$1,$J53&lt;=$Y$1),1,IF((COUNTIFS(INCAPACIDADES!$C$1:$C$51,$K53,INCAPACIDADES!S$1:S$51,T$1))&gt;0,2,IF(VLOOKUP($I53,BD!$D:$F,3,0)&gt;T$1,0,3))),"")</f>
        <v/>
      </c>
      <c r="CL53" s="62" t="str">
        <f>+IF(AND(LEN($K53)&gt;10),IF(AND($J53&gt;U$1,$J53&lt;=$Y$1),1,IF((COUNTIFS(INCAPACIDADES!$C$1:$C$51,$K53,INCAPACIDADES!T$1:T$51,U$1))&gt;0,2,IF(VLOOKUP($I53,BD!$D:$F,3,0)&gt;U$1,0,3))),"")</f>
        <v/>
      </c>
      <c r="CM53" s="62" t="str">
        <f>+IF(AND(LEN($K53)&gt;10),IF(AND($J53&gt;V$1,$J53&lt;=$Y$1),1,IF((COUNTIFS(INCAPACIDADES!$C$1:$C$51,$K53,INCAPACIDADES!U$1:U$51,V$1))&gt;0,2,IF(VLOOKUP($I53,BD!$D:$F,3,0)&gt;V$1,0,3))),"")</f>
        <v/>
      </c>
      <c r="CN53" s="62" t="str">
        <f>+IF(AND(LEN($K53)&gt;10),IF(AND($J53&gt;W$1,$J53&lt;=$Y$1),1,IF((COUNTIFS(INCAPACIDADES!$C$1:$C$51,$K53,INCAPACIDADES!V$1:V$51,W$1))&gt;0,2,IF(VLOOKUP($I53,BD!$D:$F,3,0)&gt;W$1,0,3))),"")</f>
        <v/>
      </c>
      <c r="CO53" s="62" t="str">
        <f>+IF(AND(LEN($K53)&gt;10),IF(AND($J53&gt;X$1,$J53&lt;=$Y$1),1,IF((COUNTIFS(INCAPACIDADES!$C$1:$C$51,$K53,INCAPACIDADES!W$1:W$51,X$1))&gt;0,2,IF(VLOOKUP($I53,BD!$D:$F,3,0)&gt;X$1,0,3))),"")</f>
        <v/>
      </c>
      <c r="CP53" s="62" t="str">
        <f>+IF(AND(LEN($K53)&gt;10),IF(AND($J53&gt;Y$1,$J53&lt;=$Y$1),1,IF((COUNTIFS(INCAPACIDADES!$C$1:$C$51,$K53,INCAPACIDADES!X$1:X$51,Y$1))&gt;0,2,IF(VLOOKUP($I53,BD!$D:$F,3,0)&gt;Y$1,0,3))),"")</f>
        <v/>
      </c>
      <c r="CQ53" s="62" t="str">
        <f>+IF(LEN($K53)&gt;10,IF(ISERROR(VLOOKUP(L53,'CODIGO PAGO'!$B$1:$B$20,1,0)),1,IF(OR(AND(CC53=1,L53&lt;&gt;"N"),AND(CC53=3,L53&lt;&gt;"B"),AND(CC53=2,LEFT(TRIM(L53),1)&lt;&gt;"I")),1,IF(OR(AND(CC53=0,L53="N"),AND(CC53=0,L53="B"),AND(CC53=0,LEFT(TRIM(L53),1)="I")),1,0))),"")</f>
        <v/>
      </c>
      <c r="CR53" s="62" t="str">
        <f t="shared" si="19"/>
        <v/>
      </c>
      <c r="CS53" s="62" t="str">
        <f>+IF(LEN($K53)&gt;10,IF(ISERROR(VLOOKUP(N53,'CODIGO PAGO'!$B$1:$B$20,1,0)),1,IF(OR(AND(CE53=1,N53&lt;&gt;"N"),AND(CE53=3,N53&lt;&gt;"B"),AND(CE53=2,LEFT(TRIM(N53),1)&lt;&gt;"I")),1,IF(OR(AND(CE53=0,N53="N"),AND(CE53=0,N53="B"),AND(CE53=0,LEFT(TRIM(N53),1)="I")),1,0))),"")</f>
        <v/>
      </c>
      <c r="CT53" s="62" t="str">
        <f t="shared" si="20"/>
        <v/>
      </c>
      <c r="CU53" s="62" t="str">
        <f>+IF(LEN($K53)&gt;10,IF(ISERROR(VLOOKUP(P53,'CODIGO PAGO'!$B$1:$B$20,1,0)),1,IF(OR(AND(CG53=1,P53&lt;&gt;"N"),AND(CG53=3,P53&lt;&gt;"B"),AND(CG53=2,LEFT(TRIM(P53),1)&lt;&gt;"I")),1,IF(OR(AND(CG53=0,P53="N"),AND(CG53=0,P53="B"),AND(CG53=0,LEFT(TRIM(P53),1)="I")),1,0))),"")</f>
        <v/>
      </c>
      <c r="CV53" s="62" t="str">
        <f t="shared" si="21"/>
        <v/>
      </c>
      <c r="CW53" s="62" t="str">
        <f>+IF(LEN($K53)&gt;10,IF(ISERROR(VLOOKUP(R53,'CODIGO PAGO'!$B$1:$B$20,1,0)),1,IF(OR(AND(CI53=1,R53&lt;&gt;"N"),AND(CI53=3,R53&lt;&gt;"B"),AND(CI53=2,LEFT(TRIM(R53),1)&lt;&gt;"I")),1,IF(OR(AND(CI53=0,R53="N"),AND(CI53=0,R53="B"),AND(CI53=0,LEFT(TRIM(R53),1)="I")),1,0))),"")</f>
        <v/>
      </c>
      <c r="CX53" s="62" t="str">
        <f t="shared" si="22"/>
        <v/>
      </c>
      <c r="CY53" s="62" t="str">
        <f>+IF(LEN($K53)&gt;10,IF(ISERROR(VLOOKUP(T53,'CODIGO PAGO'!$B$1:$B$20,1,0)),1,IF(OR(AND(CK53=1,T53&lt;&gt;"N"),AND(CK53=3,T53&lt;&gt;"B"),AND(CK53=2,LEFT(TRIM(T53),1)&lt;&gt;"I")),1,IF(OR(AND(CK53=0,T53="N"),AND(CK53=0,T53="B"),AND(CK53=0,LEFT(TRIM(T53),1)="I")),1,0))),"")</f>
        <v/>
      </c>
      <c r="CZ53" s="62" t="str">
        <f t="shared" si="23"/>
        <v/>
      </c>
      <c r="DA53" s="62" t="str">
        <f>+IF(LEN($K53)&gt;10,IF(ISERROR(VLOOKUP(V53,'CODIGO PAGO'!$B$1:$B$20,1,0)),1,IF(OR(AND(CM53=1,V53&lt;&gt;"N"),AND(CM53=3,V53&lt;&gt;"B"),AND(CM53=2,LEFT(TRIM(V53),1)&lt;&gt;"I")),1,IF(OR(AND(CM53=0,V53="N"),AND(CM53=0,V53="B"),AND(CM53=0,LEFT(TRIM(V53),1)="I")),1,0))),"")</f>
        <v/>
      </c>
      <c r="DB53" s="62" t="str">
        <f t="shared" si="24"/>
        <v/>
      </c>
      <c r="DC53" s="62" t="str">
        <f>+IF(LEN($K53)&gt;10,IF(ISERROR(VLOOKUP(X53,'CODIGO PAGO'!$B$1:$B$20,1,0)),1,IF(OR(AND(CO53=1,X53&lt;&gt;"N"),AND(CO53=3,X53&lt;&gt;"B"),AND(CO53=2,LEFT(TRIM(X53),1)&lt;&gt;"I")),1,IF(OR(AND(CO53=0,X53="N"),AND(CO53=0,X53="B"),AND(CO53=0,LEFT(TRIM(X53),1)="I")),1,0))),"")</f>
        <v/>
      </c>
      <c r="DD53" s="62" t="str">
        <f t="shared" si="25"/>
        <v/>
      </c>
      <c r="DE53" s="62" t="str">
        <f t="shared" si="26"/>
        <v/>
      </c>
      <c r="DF53" s="63" t="str">
        <f t="shared" si="27"/>
        <v/>
      </c>
      <c r="DG53" s="170"/>
      <c r="DH53" s="63">
        <v>53</v>
      </c>
    </row>
    <row r="54" spans="1:112" s="64" customFormat="1">
      <c r="A54" s="16" t="str">
        <f t="shared" si="0"/>
        <v/>
      </c>
      <c r="B54" s="12"/>
      <c r="C54" s="60"/>
      <c r="D54" s="1" t="str">
        <f>+IF(LEN($K54)&gt;5,BD!A54,"")</f>
        <v/>
      </c>
      <c r="E54" s="1" t="str">
        <f>+IF(LEN($K54)&gt;5,BD!B54,"")</f>
        <v/>
      </c>
      <c r="F54" s="134"/>
      <c r="G54" s="133"/>
      <c r="H54" s="135"/>
      <c r="I54" s="3" t="str">
        <f>+IF(LEN($K54)&gt;5,BD!D54,"")</f>
        <v/>
      </c>
      <c r="J54" s="4" t="str">
        <f>+IF(LEN($K54)&gt;5,BD!E54,"")</f>
        <v/>
      </c>
      <c r="K54" s="5" t="str">
        <f>+IF(LEN(BD!G54)&gt;5,BD!G54,"")</f>
        <v/>
      </c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53" t="str">
        <f t="shared" si="1"/>
        <v/>
      </c>
      <c r="AB54" s="154" t="str">
        <f>+IF(LEN($K54)&gt;5,SUM(L54,N54,P54,R54,T54,V54,X54)+COUNTIF(L54:X54,"PCG")+'CODIGO PAGO'!$C$23*COUNTIF(L54:X54,"PDF")+'CODIGO PAGO'!$C$24*COUNTIF('PRE MAAS'!L54:X54,"PNH")+'CODIGO PAGO'!$C$25*COUNTIF('PRE MAAS'!L54:X54,"PS")+COUNTIF(L54:X54,"VAC"),"")</f>
        <v/>
      </c>
      <c r="AC54" s="154" t="str">
        <f t="shared" si="2"/>
        <v/>
      </c>
      <c r="AD54" s="155" t="str">
        <f t="shared" si="3"/>
        <v/>
      </c>
      <c r="AE54" s="155" t="str">
        <f t="shared" si="4"/>
        <v/>
      </c>
      <c r="AF54" s="155" t="str">
        <f>+IF(LEN($K54)&gt;5,IF(AND(VLOOKUP($I54,BD!$D$1:$F$501,3,0)&gt;=L$1,VLOOKUP($I54,BD!$D$1:$F$501,3,0)&lt;=X$1),1,0),"")</f>
        <v/>
      </c>
      <c r="AG54" s="155" t="str">
        <f t="shared" si="5"/>
        <v/>
      </c>
      <c r="AH54" s="156" t="str">
        <f t="shared" si="6"/>
        <v/>
      </c>
      <c r="AI54" s="156" t="str">
        <f t="shared" si="7"/>
        <v/>
      </c>
      <c r="AJ54" s="156" t="str">
        <f t="shared" si="8"/>
        <v/>
      </c>
      <c r="AK54" s="6" t="str">
        <f>+IF(LEN($K54)&gt;5,BD!H54,"")</f>
        <v/>
      </c>
      <c r="AL54" s="17" t="str">
        <f t="shared" si="9"/>
        <v/>
      </c>
      <c r="AM54" s="13"/>
      <c r="AN54" s="18" t="str">
        <f t="shared" si="10"/>
        <v/>
      </c>
      <c r="AO54" s="19" t="str">
        <f t="shared" si="11"/>
        <v/>
      </c>
      <c r="AP54" s="19" t="str">
        <f t="shared" si="12"/>
        <v/>
      </c>
      <c r="AQ54" s="20" t="str">
        <f t="shared" si="13"/>
        <v/>
      </c>
      <c r="AR54" s="7" t="str">
        <f t="shared" ca="1" si="14"/>
        <v/>
      </c>
      <c r="AS54" s="157"/>
      <c r="AT54" s="19" t="str">
        <f>+IF(LEN($K54)&gt;5,TRUNC(AS54*AK54*'CODIGO PAGO'!$C$27,2),"")</f>
        <v/>
      </c>
      <c r="AU54" s="15"/>
      <c r="AV54" s="15"/>
      <c r="AW54" s="15"/>
      <c r="AX54" s="14"/>
      <c r="AY54" s="15"/>
      <c r="AZ54" s="20" t="str">
        <f>+IF(LEN(K54)&gt;5,SUMIF(AJUSTES!$A$1:$A$50,K54,AJUSTES!$J$1:$J$50),"")</f>
        <v/>
      </c>
      <c r="BA54" s="20"/>
      <c r="BB54" s="14"/>
      <c r="BC54" s="14"/>
      <c r="BD54" s="164"/>
      <c r="BE54" s="15"/>
      <c r="BF54" s="15"/>
      <c r="BG54" s="152" t="str">
        <f t="shared" si="15"/>
        <v/>
      </c>
      <c r="BH54" s="20" t="str">
        <f t="shared" si="16"/>
        <v/>
      </c>
      <c r="BI54" s="20" t="str">
        <f>IF(LEN($K54)&gt;5,IF('CODIGO PAGO'!$C$26=9,0.5*AK54,'CODIGO PAGO'!$C$26*COUNTIF(L54:X54,"PT")*(AK54*7)/(7-(COUNTIF(L54:X54,"D")+COUNTIF(L54:X54,"DL")))),"")</f>
        <v/>
      </c>
      <c r="BJ54" s="15"/>
      <c r="BK54" s="20" t="str">
        <f>+IF(LEN(K54)&gt;5,SUMIF(AJUSTES!$A$1:$A$50,K54,AJUSTES!$K$1:$K$50),"")</f>
        <v/>
      </c>
      <c r="BL54" s="15"/>
      <c r="BM54" s="15"/>
      <c r="BN54" s="4" t="str">
        <f>+CONCATENATE(IF(COUNTIFS(INCAPACIDADES!$A$1:$A$100,"ACTIVA",INCAPACIDADES!$C$1:$C$100,'PRE MAAS'!K54)&gt;0,VLOOKUP(K54,INCAPACIDADES!$C$1:$Y$100,23,0),""),IF(LEN($K54)&gt;5,IF(BD!F54="N/A","",CONCATENATE("B (",DAY(BD!F54),"-",MONTH(BD!F54),"-",YEAR(BD!F54),")")),""))</f>
        <v/>
      </c>
      <c r="BO54" s="150"/>
      <c r="BP54" s="15"/>
      <c r="BQ54" s="15"/>
      <c r="BR54" s="15"/>
      <c r="BS54" s="15"/>
      <c r="BT54" s="15"/>
      <c r="BU54" s="9" t="str">
        <f>+IF(LEN($K54)&gt;10,IF(LEN(BD!I54)=11,BD!I54,CONCATENATE("0",BD!I54)),"")</f>
        <v/>
      </c>
      <c r="BV54" s="161" t="str">
        <f>+IF(LEN($K54)&gt;10,BD!J54,"")</f>
        <v/>
      </c>
      <c r="BW54" s="162" t="str">
        <f t="shared" si="17"/>
        <v/>
      </c>
      <c r="BX54" s="162" t="str">
        <f>+IF(LEN($K54)&gt;10,UPPER(BD!K54),"")</f>
        <v/>
      </c>
      <c r="BY54" s="161" t="str">
        <f>+IF(LEN($K62)&gt;5,BD!L54,"")</f>
        <v/>
      </c>
      <c r="BZ54" s="161" t="str">
        <f>+IF(LEN($K54)&gt;10,BD!M54,"")</f>
        <v/>
      </c>
      <c r="CA54" s="162" t="str">
        <f>+IF(LEN($K54)&gt;10,BD!N54,"")</f>
        <v/>
      </c>
      <c r="CB54" s="163" t="str">
        <f t="shared" si="18"/>
        <v/>
      </c>
      <c r="CC54" s="62" t="str">
        <f>+IF(AND(LEN($K54)&gt;10),IF(AND($J54&gt;L$1,$J54&lt;=$Y$1),1,IF((COUNTIFS(INCAPACIDADES!$C$1:$C$51,$K54,INCAPACIDADES!K$1:K$51,L$1))&gt;0,2,IF(VLOOKUP($I54,BD!D:F,3,0)&gt;L$1,0,3))),"")</f>
        <v/>
      </c>
      <c r="CD54" s="62" t="str">
        <f>+IF(AND(LEN($K54)&gt;10),IF(AND($J54&gt;M$1,$J54&lt;=$Y$1),1,IF((COUNTIFS(INCAPACIDADES!$C$1:$C$51,$K54,INCAPACIDADES!L$1:L$51,M$1))&gt;0,2,IF(VLOOKUP($I54,BD!$D:$F,3,0)&gt;M$1,0,3))),"")</f>
        <v/>
      </c>
      <c r="CE54" s="62" t="str">
        <f>+IF(AND(LEN($K54)&gt;10),IF(AND($J54&gt;N$1,$J54&lt;=$Y$1),1,IF((COUNTIFS(INCAPACIDADES!$C$1:$C$51,$K54,INCAPACIDADES!M$1:M$51,N$1))&gt;0,2,IF(VLOOKUP($I54,BD!$D:$F,3,0)&gt;N$1,0,3))),"")</f>
        <v/>
      </c>
      <c r="CF54" s="62" t="str">
        <f>+IF(AND(LEN($K54)&gt;10),IF(AND($J54&gt;O$1,$J54&lt;=$Y$1),1,IF((COUNTIFS(INCAPACIDADES!$C$1:$C$51,$K54,INCAPACIDADES!N$1:N$51,O$1))&gt;0,2,IF(VLOOKUP($I54,BD!$D:$F,3,0)&gt;O$1,0,3))),"")</f>
        <v/>
      </c>
      <c r="CG54" s="62" t="str">
        <f>+IF(AND(LEN($K54)&gt;10),IF(AND($J54&gt;P$1,$J54&lt;=$Y$1),1,IF((COUNTIFS(INCAPACIDADES!$C$1:$C$51,$K54,INCAPACIDADES!O$1:O$51,P$1))&gt;0,2,IF(VLOOKUP($I54,BD!$D:$F,3,0)&gt;P$1,0,3))),"")</f>
        <v/>
      </c>
      <c r="CH54" s="62" t="str">
        <f>+IF(AND(LEN($K54)&gt;10),IF(AND($J54&gt;Q$1,$J54&lt;=$Y$1),1,IF((COUNTIFS(INCAPACIDADES!$C$1:$C$51,$K54,INCAPACIDADES!P$1:P$51,Q$1))&gt;0,2,IF(VLOOKUP($I54,BD!$D:$F,3,0)&gt;Q$1,0,3))),"")</f>
        <v/>
      </c>
      <c r="CI54" s="62" t="str">
        <f>+IF(AND(LEN($K54)&gt;10),IF(AND($J54&gt;R$1,$J54&lt;=$Y$1),1,IF((COUNTIFS(INCAPACIDADES!$C$1:$C$51,$K54,INCAPACIDADES!Q$1:Q$51,R$1))&gt;0,2,IF(VLOOKUP($I54,BD!$D:$F,3,0)&gt;R$1,0,3))),"")</f>
        <v/>
      </c>
      <c r="CJ54" s="62" t="str">
        <f>+IF(AND(LEN($K54)&gt;10),IF(AND($J54&gt;S$1,$J54&lt;=$Y$1),1,IF((COUNTIFS(INCAPACIDADES!$C$1:$C$51,$K54,INCAPACIDADES!R$1:R$51,S$1))&gt;0,2,IF(VLOOKUP($I54,BD!$D:$F,3,0)&gt;S$1,0,3))),"")</f>
        <v/>
      </c>
      <c r="CK54" s="62" t="str">
        <f>+IF(AND(LEN($K54)&gt;10),IF(AND($J54&gt;T$1,$J54&lt;=$Y$1),1,IF((COUNTIFS(INCAPACIDADES!$C$1:$C$51,$K54,INCAPACIDADES!S$1:S$51,T$1))&gt;0,2,IF(VLOOKUP($I54,BD!$D:$F,3,0)&gt;T$1,0,3))),"")</f>
        <v/>
      </c>
      <c r="CL54" s="62" t="str">
        <f>+IF(AND(LEN($K54)&gt;10),IF(AND($J54&gt;U$1,$J54&lt;=$Y$1),1,IF((COUNTIFS(INCAPACIDADES!$C$1:$C$51,$K54,INCAPACIDADES!T$1:T$51,U$1))&gt;0,2,IF(VLOOKUP($I54,BD!$D:$F,3,0)&gt;U$1,0,3))),"")</f>
        <v/>
      </c>
      <c r="CM54" s="62" t="str">
        <f>+IF(AND(LEN($K54)&gt;10),IF(AND($J54&gt;V$1,$J54&lt;=$Y$1),1,IF((COUNTIFS(INCAPACIDADES!$C$1:$C$51,$K54,INCAPACIDADES!U$1:U$51,V$1))&gt;0,2,IF(VLOOKUP($I54,BD!$D:$F,3,0)&gt;V$1,0,3))),"")</f>
        <v/>
      </c>
      <c r="CN54" s="62" t="str">
        <f>+IF(AND(LEN($K54)&gt;10),IF(AND($J54&gt;W$1,$J54&lt;=$Y$1),1,IF((COUNTIFS(INCAPACIDADES!$C$1:$C$51,$K54,INCAPACIDADES!V$1:V$51,W$1))&gt;0,2,IF(VLOOKUP($I54,BD!$D:$F,3,0)&gt;W$1,0,3))),"")</f>
        <v/>
      </c>
      <c r="CO54" s="62" t="str">
        <f>+IF(AND(LEN($K54)&gt;10),IF(AND($J54&gt;X$1,$J54&lt;=$Y$1),1,IF((COUNTIFS(INCAPACIDADES!$C$1:$C$51,$K54,INCAPACIDADES!W$1:W$51,X$1))&gt;0,2,IF(VLOOKUP($I54,BD!$D:$F,3,0)&gt;X$1,0,3))),"")</f>
        <v/>
      </c>
      <c r="CP54" s="62" t="str">
        <f>+IF(AND(LEN($K54)&gt;10),IF(AND($J54&gt;Y$1,$J54&lt;=$Y$1),1,IF((COUNTIFS(INCAPACIDADES!$C$1:$C$51,$K54,INCAPACIDADES!X$1:X$51,Y$1))&gt;0,2,IF(VLOOKUP($I54,BD!$D:$F,3,0)&gt;Y$1,0,3))),"")</f>
        <v/>
      </c>
      <c r="CQ54" s="62" t="str">
        <f>+IF(LEN($K54)&gt;10,IF(ISERROR(VLOOKUP(L54,'CODIGO PAGO'!$B$1:$B$20,1,0)),1,IF(OR(AND(CC54=1,L54&lt;&gt;"N"),AND(CC54=3,L54&lt;&gt;"B"),AND(CC54=2,LEFT(TRIM(L54),1)&lt;&gt;"I")),1,IF(OR(AND(CC54=0,L54="N"),AND(CC54=0,L54="B"),AND(CC54=0,LEFT(TRIM(L54),1)="I")),1,0))),"")</f>
        <v/>
      </c>
      <c r="CR54" s="62" t="str">
        <f t="shared" si="19"/>
        <v/>
      </c>
      <c r="CS54" s="62" t="str">
        <f>+IF(LEN($K54)&gt;10,IF(ISERROR(VLOOKUP(N54,'CODIGO PAGO'!$B$1:$B$20,1,0)),1,IF(OR(AND(CE54=1,N54&lt;&gt;"N"),AND(CE54=3,N54&lt;&gt;"B"),AND(CE54=2,LEFT(TRIM(N54),1)&lt;&gt;"I")),1,IF(OR(AND(CE54=0,N54="N"),AND(CE54=0,N54="B"),AND(CE54=0,LEFT(TRIM(N54),1)="I")),1,0))),"")</f>
        <v/>
      </c>
      <c r="CT54" s="62" t="str">
        <f t="shared" si="20"/>
        <v/>
      </c>
      <c r="CU54" s="62" t="str">
        <f>+IF(LEN($K54)&gt;10,IF(ISERROR(VLOOKUP(P54,'CODIGO PAGO'!$B$1:$B$20,1,0)),1,IF(OR(AND(CG54=1,P54&lt;&gt;"N"),AND(CG54=3,P54&lt;&gt;"B"),AND(CG54=2,LEFT(TRIM(P54),1)&lt;&gt;"I")),1,IF(OR(AND(CG54=0,P54="N"),AND(CG54=0,P54="B"),AND(CG54=0,LEFT(TRIM(P54),1)="I")),1,0))),"")</f>
        <v/>
      </c>
      <c r="CV54" s="62" t="str">
        <f t="shared" si="21"/>
        <v/>
      </c>
      <c r="CW54" s="62" t="str">
        <f>+IF(LEN($K54)&gt;10,IF(ISERROR(VLOOKUP(R54,'CODIGO PAGO'!$B$1:$B$20,1,0)),1,IF(OR(AND(CI54=1,R54&lt;&gt;"N"),AND(CI54=3,R54&lt;&gt;"B"),AND(CI54=2,LEFT(TRIM(R54),1)&lt;&gt;"I")),1,IF(OR(AND(CI54=0,R54="N"),AND(CI54=0,R54="B"),AND(CI54=0,LEFT(TRIM(R54),1)="I")),1,0))),"")</f>
        <v/>
      </c>
      <c r="CX54" s="62" t="str">
        <f t="shared" si="22"/>
        <v/>
      </c>
      <c r="CY54" s="62" t="str">
        <f>+IF(LEN($K54)&gt;10,IF(ISERROR(VLOOKUP(T54,'CODIGO PAGO'!$B$1:$B$20,1,0)),1,IF(OR(AND(CK54=1,T54&lt;&gt;"N"),AND(CK54=3,T54&lt;&gt;"B"),AND(CK54=2,LEFT(TRIM(T54),1)&lt;&gt;"I")),1,IF(OR(AND(CK54=0,T54="N"),AND(CK54=0,T54="B"),AND(CK54=0,LEFT(TRIM(T54),1)="I")),1,0))),"")</f>
        <v/>
      </c>
      <c r="CZ54" s="62" t="str">
        <f t="shared" si="23"/>
        <v/>
      </c>
      <c r="DA54" s="62" t="str">
        <f>+IF(LEN($K54)&gt;10,IF(ISERROR(VLOOKUP(V54,'CODIGO PAGO'!$B$1:$B$20,1,0)),1,IF(OR(AND(CM54=1,V54&lt;&gt;"N"),AND(CM54=3,V54&lt;&gt;"B"),AND(CM54=2,LEFT(TRIM(V54),1)&lt;&gt;"I")),1,IF(OR(AND(CM54=0,V54="N"),AND(CM54=0,V54="B"),AND(CM54=0,LEFT(TRIM(V54),1)="I")),1,0))),"")</f>
        <v/>
      </c>
      <c r="DB54" s="62" t="str">
        <f t="shared" si="24"/>
        <v/>
      </c>
      <c r="DC54" s="62" t="str">
        <f>+IF(LEN($K54)&gt;10,IF(ISERROR(VLOOKUP(X54,'CODIGO PAGO'!$B$1:$B$20,1,0)),1,IF(OR(AND(CO54=1,X54&lt;&gt;"N"),AND(CO54=3,X54&lt;&gt;"B"),AND(CO54=2,LEFT(TRIM(X54),1)&lt;&gt;"I")),1,IF(OR(AND(CO54=0,X54="N"),AND(CO54=0,X54="B"),AND(CO54=0,LEFT(TRIM(X54),1)="I")),1,0))),"")</f>
        <v/>
      </c>
      <c r="DD54" s="62" t="str">
        <f t="shared" si="25"/>
        <v/>
      </c>
      <c r="DE54" s="62" t="str">
        <f t="shared" si="26"/>
        <v/>
      </c>
      <c r="DF54" s="63" t="str">
        <f t="shared" si="27"/>
        <v/>
      </c>
      <c r="DG54" s="170"/>
      <c r="DH54" s="63">
        <v>54</v>
      </c>
    </row>
    <row r="55" spans="1:112" s="64" customFormat="1">
      <c r="A55" s="16" t="str">
        <f t="shared" si="0"/>
        <v/>
      </c>
      <c r="B55" s="12"/>
      <c r="C55" s="60"/>
      <c r="D55" s="1" t="str">
        <f>+IF(LEN($K55)&gt;5,BD!A55,"")</f>
        <v/>
      </c>
      <c r="E55" s="1" t="str">
        <f>+IF(LEN($K55)&gt;5,BD!B55,"")</f>
        <v/>
      </c>
      <c r="F55" s="134"/>
      <c r="G55" s="133"/>
      <c r="H55" s="135"/>
      <c r="I55" s="3" t="str">
        <f>+IF(LEN($K55)&gt;5,BD!D55,"")</f>
        <v/>
      </c>
      <c r="J55" s="4" t="str">
        <f>+IF(LEN($K55)&gt;5,BD!E55,"")</f>
        <v/>
      </c>
      <c r="K55" s="5" t="str">
        <f>+IF(LEN(BD!G55)&gt;5,BD!G55,"")</f>
        <v/>
      </c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53" t="str">
        <f t="shared" si="1"/>
        <v/>
      </c>
      <c r="AB55" s="154" t="str">
        <f>+IF(LEN($K55)&gt;5,SUM(L55,N55,P55,R55,T55,V55,X55)+COUNTIF(L55:X55,"PCG")+'CODIGO PAGO'!$C$23*COUNTIF(L55:X55,"PDF")+'CODIGO PAGO'!$C$24*COUNTIF('PRE MAAS'!L55:X55,"PNH")+'CODIGO PAGO'!$C$25*COUNTIF('PRE MAAS'!L55:X55,"PS")+COUNTIF(L55:X55,"VAC"),"")</f>
        <v/>
      </c>
      <c r="AC55" s="154" t="str">
        <f t="shared" si="2"/>
        <v/>
      </c>
      <c r="AD55" s="155" t="str">
        <f t="shared" si="3"/>
        <v/>
      </c>
      <c r="AE55" s="155" t="str">
        <f t="shared" si="4"/>
        <v/>
      </c>
      <c r="AF55" s="155" t="str">
        <f>+IF(LEN($K55)&gt;5,IF(AND(VLOOKUP($I55,BD!$D$1:$F$501,3,0)&gt;=L$1,VLOOKUP($I55,BD!$D$1:$F$501,3,0)&lt;=X$1),1,0),"")</f>
        <v/>
      </c>
      <c r="AG55" s="155" t="str">
        <f t="shared" si="5"/>
        <v/>
      </c>
      <c r="AH55" s="156" t="str">
        <f t="shared" si="6"/>
        <v/>
      </c>
      <c r="AI55" s="156" t="str">
        <f t="shared" si="7"/>
        <v/>
      </c>
      <c r="AJ55" s="156" t="str">
        <f t="shared" si="8"/>
        <v/>
      </c>
      <c r="AK55" s="6" t="str">
        <f>+IF(LEN($K55)&gt;5,BD!H55,"")</f>
        <v/>
      </c>
      <c r="AL55" s="17" t="str">
        <f t="shared" si="9"/>
        <v/>
      </c>
      <c r="AM55" s="13"/>
      <c r="AN55" s="18" t="str">
        <f t="shared" si="10"/>
        <v/>
      </c>
      <c r="AO55" s="19" t="str">
        <f t="shared" si="11"/>
        <v/>
      </c>
      <c r="AP55" s="19" t="str">
        <f t="shared" si="12"/>
        <v/>
      </c>
      <c r="AQ55" s="20" t="str">
        <f t="shared" si="13"/>
        <v/>
      </c>
      <c r="AR55" s="7" t="str">
        <f t="shared" ca="1" si="14"/>
        <v/>
      </c>
      <c r="AS55" s="157"/>
      <c r="AT55" s="19" t="str">
        <f>+IF(LEN($K55)&gt;5,TRUNC(AS55*AK55*'CODIGO PAGO'!$C$27,2),"")</f>
        <v/>
      </c>
      <c r="AU55" s="15"/>
      <c r="AV55" s="15"/>
      <c r="AW55" s="15"/>
      <c r="AX55" s="14"/>
      <c r="AY55" s="15"/>
      <c r="AZ55" s="20" t="str">
        <f>+IF(LEN(K55)&gt;5,SUMIF(AJUSTES!$A$1:$A$50,K55,AJUSTES!$J$1:$J$50),"")</f>
        <v/>
      </c>
      <c r="BA55" s="20"/>
      <c r="BB55" s="14"/>
      <c r="BC55" s="14"/>
      <c r="BD55" s="164"/>
      <c r="BE55" s="15"/>
      <c r="BF55" s="15"/>
      <c r="BG55" s="152" t="str">
        <f t="shared" si="15"/>
        <v/>
      </c>
      <c r="BH55" s="20" t="str">
        <f t="shared" si="16"/>
        <v/>
      </c>
      <c r="BI55" s="20" t="str">
        <f>IF(LEN($K55)&gt;5,IF('CODIGO PAGO'!$C$26=9,0.5*AK55,'CODIGO PAGO'!$C$26*COUNTIF(L55:X55,"PT")*(AK55*7)/(7-(COUNTIF(L55:X55,"D")+COUNTIF(L55:X55,"DL")))),"")</f>
        <v/>
      </c>
      <c r="BJ55" s="15"/>
      <c r="BK55" s="20" t="str">
        <f>+IF(LEN(K55)&gt;5,SUMIF(AJUSTES!$A$1:$A$50,K55,AJUSTES!$K$1:$K$50),"")</f>
        <v/>
      </c>
      <c r="BL55" s="15"/>
      <c r="BM55" s="15"/>
      <c r="BN55" s="4" t="str">
        <f>+CONCATENATE(IF(COUNTIFS(INCAPACIDADES!$A$1:$A$100,"ACTIVA",INCAPACIDADES!$C$1:$C$100,'PRE MAAS'!K55)&gt;0,VLOOKUP(K55,INCAPACIDADES!$C$1:$Y$100,23,0),""),IF(LEN($K55)&gt;5,IF(BD!F55="N/A","",CONCATENATE("B (",DAY(BD!F55),"-",MONTH(BD!F55),"-",YEAR(BD!F55),")")),""))</f>
        <v/>
      </c>
      <c r="BO55" s="150"/>
      <c r="BP55" s="15"/>
      <c r="BQ55" s="15"/>
      <c r="BR55" s="15"/>
      <c r="BS55" s="15"/>
      <c r="BT55" s="15"/>
      <c r="BU55" s="9" t="str">
        <f>+IF(LEN($K55)&gt;10,IF(LEN(BD!I55)=11,BD!I55,CONCATENATE("0",BD!I55)),"")</f>
        <v/>
      </c>
      <c r="BV55" s="161" t="str">
        <f>+IF(LEN($K55)&gt;10,BD!J55,"")</f>
        <v/>
      </c>
      <c r="BW55" s="162" t="str">
        <f t="shared" si="17"/>
        <v/>
      </c>
      <c r="BX55" s="162" t="str">
        <f>+IF(LEN($K55)&gt;10,UPPER(BD!K55),"")</f>
        <v/>
      </c>
      <c r="BY55" s="161" t="str">
        <f>+IF(LEN($K63)&gt;5,BD!L55,"")</f>
        <v/>
      </c>
      <c r="BZ55" s="161" t="str">
        <f>+IF(LEN($K55)&gt;10,BD!M55,"")</f>
        <v/>
      </c>
      <c r="CA55" s="162" t="str">
        <f>+IF(LEN($K55)&gt;10,BD!N55,"")</f>
        <v/>
      </c>
      <c r="CB55" s="163" t="str">
        <f t="shared" si="18"/>
        <v/>
      </c>
      <c r="CC55" s="62" t="str">
        <f>+IF(AND(LEN($K55)&gt;10),IF(AND($J55&gt;L$1,$J55&lt;=$Y$1),1,IF((COUNTIFS(INCAPACIDADES!$C$1:$C$51,$K55,INCAPACIDADES!K$1:K$51,L$1))&gt;0,2,IF(VLOOKUP($I55,BD!D:F,3,0)&gt;L$1,0,3))),"")</f>
        <v/>
      </c>
      <c r="CD55" s="62" t="str">
        <f>+IF(AND(LEN($K55)&gt;10),IF(AND($J55&gt;M$1,$J55&lt;=$Y$1),1,IF((COUNTIFS(INCAPACIDADES!$C$1:$C$51,$K55,INCAPACIDADES!L$1:L$51,M$1))&gt;0,2,IF(VLOOKUP($I55,BD!$D:$F,3,0)&gt;M$1,0,3))),"")</f>
        <v/>
      </c>
      <c r="CE55" s="62" t="str">
        <f>+IF(AND(LEN($K55)&gt;10),IF(AND($J55&gt;N$1,$J55&lt;=$Y$1),1,IF((COUNTIFS(INCAPACIDADES!$C$1:$C$51,$K55,INCAPACIDADES!M$1:M$51,N$1))&gt;0,2,IF(VLOOKUP($I55,BD!$D:$F,3,0)&gt;N$1,0,3))),"")</f>
        <v/>
      </c>
      <c r="CF55" s="62" t="str">
        <f>+IF(AND(LEN($K55)&gt;10),IF(AND($J55&gt;O$1,$J55&lt;=$Y$1),1,IF((COUNTIFS(INCAPACIDADES!$C$1:$C$51,$K55,INCAPACIDADES!N$1:N$51,O$1))&gt;0,2,IF(VLOOKUP($I55,BD!$D:$F,3,0)&gt;O$1,0,3))),"")</f>
        <v/>
      </c>
      <c r="CG55" s="62" t="str">
        <f>+IF(AND(LEN($K55)&gt;10),IF(AND($J55&gt;P$1,$J55&lt;=$Y$1),1,IF((COUNTIFS(INCAPACIDADES!$C$1:$C$51,$K55,INCAPACIDADES!O$1:O$51,P$1))&gt;0,2,IF(VLOOKUP($I55,BD!$D:$F,3,0)&gt;P$1,0,3))),"")</f>
        <v/>
      </c>
      <c r="CH55" s="62" t="str">
        <f>+IF(AND(LEN($K55)&gt;10),IF(AND($J55&gt;Q$1,$J55&lt;=$Y$1),1,IF((COUNTIFS(INCAPACIDADES!$C$1:$C$51,$K55,INCAPACIDADES!P$1:P$51,Q$1))&gt;0,2,IF(VLOOKUP($I55,BD!$D:$F,3,0)&gt;Q$1,0,3))),"")</f>
        <v/>
      </c>
      <c r="CI55" s="62" t="str">
        <f>+IF(AND(LEN($K55)&gt;10),IF(AND($J55&gt;R$1,$J55&lt;=$Y$1),1,IF((COUNTIFS(INCAPACIDADES!$C$1:$C$51,$K55,INCAPACIDADES!Q$1:Q$51,R$1))&gt;0,2,IF(VLOOKUP($I55,BD!$D:$F,3,0)&gt;R$1,0,3))),"")</f>
        <v/>
      </c>
      <c r="CJ55" s="62" t="str">
        <f>+IF(AND(LEN($K55)&gt;10),IF(AND($J55&gt;S$1,$J55&lt;=$Y$1),1,IF((COUNTIFS(INCAPACIDADES!$C$1:$C$51,$K55,INCAPACIDADES!R$1:R$51,S$1))&gt;0,2,IF(VLOOKUP($I55,BD!$D:$F,3,0)&gt;S$1,0,3))),"")</f>
        <v/>
      </c>
      <c r="CK55" s="62" t="str">
        <f>+IF(AND(LEN($K55)&gt;10),IF(AND($J55&gt;T$1,$J55&lt;=$Y$1),1,IF((COUNTIFS(INCAPACIDADES!$C$1:$C$51,$K55,INCAPACIDADES!S$1:S$51,T$1))&gt;0,2,IF(VLOOKUP($I55,BD!$D:$F,3,0)&gt;T$1,0,3))),"")</f>
        <v/>
      </c>
      <c r="CL55" s="62" t="str">
        <f>+IF(AND(LEN($K55)&gt;10),IF(AND($J55&gt;U$1,$J55&lt;=$Y$1),1,IF((COUNTIFS(INCAPACIDADES!$C$1:$C$51,$K55,INCAPACIDADES!T$1:T$51,U$1))&gt;0,2,IF(VLOOKUP($I55,BD!$D:$F,3,0)&gt;U$1,0,3))),"")</f>
        <v/>
      </c>
      <c r="CM55" s="62" t="str">
        <f>+IF(AND(LEN($K55)&gt;10),IF(AND($J55&gt;V$1,$J55&lt;=$Y$1),1,IF((COUNTIFS(INCAPACIDADES!$C$1:$C$51,$K55,INCAPACIDADES!U$1:U$51,V$1))&gt;0,2,IF(VLOOKUP($I55,BD!$D:$F,3,0)&gt;V$1,0,3))),"")</f>
        <v/>
      </c>
      <c r="CN55" s="62" t="str">
        <f>+IF(AND(LEN($K55)&gt;10),IF(AND($J55&gt;W$1,$J55&lt;=$Y$1),1,IF((COUNTIFS(INCAPACIDADES!$C$1:$C$51,$K55,INCAPACIDADES!V$1:V$51,W$1))&gt;0,2,IF(VLOOKUP($I55,BD!$D:$F,3,0)&gt;W$1,0,3))),"")</f>
        <v/>
      </c>
      <c r="CO55" s="62" t="str">
        <f>+IF(AND(LEN($K55)&gt;10),IF(AND($J55&gt;X$1,$J55&lt;=$Y$1),1,IF((COUNTIFS(INCAPACIDADES!$C$1:$C$51,$K55,INCAPACIDADES!W$1:W$51,X$1))&gt;0,2,IF(VLOOKUP($I55,BD!$D:$F,3,0)&gt;X$1,0,3))),"")</f>
        <v/>
      </c>
      <c r="CP55" s="62" t="str">
        <f>+IF(AND(LEN($K55)&gt;10),IF(AND($J55&gt;Y$1,$J55&lt;=$Y$1),1,IF((COUNTIFS(INCAPACIDADES!$C$1:$C$51,$K55,INCAPACIDADES!X$1:X$51,Y$1))&gt;0,2,IF(VLOOKUP($I55,BD!$D:$F,3,0)&gt;Y$1,0,3))),"")</f>
        <v/>
      </c>
      <c r="CQ55" s="62" t="str">
        <f>+IF(LEN($K55)&gt;10,IF(ISERROR(VLOOKUP(L55,'CODIGO PAGO'!$B$1:$B$20,1,0)),1,IF(OR(AND(CC55=1,L55&lt;&gt;"N"),AND(CC55=3,L55&lt;&gt;"B"),AND(CC55=2,LEFT(TRIM(L55),1)&lt;&gt;"I")),1,IF(OR(AND(CC55=0,L55="N"),AND(CC55=0,L55="B"),AND(CC55=0,LEFT(TRIM(L55),1)="I")),1,0))),"")</f>
        <v/>
      </c>
      <c r="CR55" s="62" t="str">
        <f t="shared" si="19"/>
        <v/>
      </c>
      <c r="CS55" s="62" t="str">
        <f>+IF(LEN($K55)&gt;10,IF(ISERROR(VLOOKUP(N55,'CODIGO PAGO'!$B$1:$B$20,1,0)),1,IF(OR(AND(CE55=1,N55&lt;&gt;"N"),AND(CE55=3,N55&lt;&gt;"B"),AND(CE55=2,LEFT(TRIM(N55),1)&lt;&gt;"I")),1,IF(OR(AND(CE55=0,N55="N"),AND(CE55=0,N55="B"),AND(CE55=0,LEFT(TRIM(N55),1)="I")),1,0))),"")</f>
        <v/>
      </c>
      <c r="CT55" s="62" t="str">
        <f t="shared" si="20"/>
        <v/>
      </c>
      <c r="CU55" s="62" t="str">
        <f>+IF(LEN($K55)&gt;10,IF(ISERROR(VLOOKUP(P55,'CODIGO PAGO'!$B$1:$B$20,1,0)),1,IF(OR(AND(CG55=1,P55&lt;&gt;"N"),AND(CG55=3,P55&lt;&gt;"B"),AND(CG55=2,LEFT(TRIM(P55),1)&lt;&gt;"I")),1,IF(OR(AND(CG55=0,P55="N"),AND(CG55=0,P55="B"),AND(CG55=0,LEFT(TRIM(P55),1)="I")),1,0))),"")</f>
        <v/>
      </c>
      <c r="CV55" s="62" t="str">
        <f t="shared" si="21"/>
        <v/>
      </c>
      <c r="CW55" s="62" t="str">
        <f>+IF(LEN($K55)&gt;10,IF(ISERROR(VLOOKUP(R55,'CODIGO PAGO'!$B$1:$B$20,1,0)),1,IF(OR(AND(CI55=1,R55&lt;&gt;"N"),AND(CI55=3,R55&lt;&gt;"B"),AND(CI55=2,LEFT(TRIM(R55),1)&lt;&gt;"I")),1,IF(OR(AND(CI55=0,R55="N"),AND(CI55=0,R55="B"),AND(CI55=0,LEFT(TRIM(R55),1)="I")),1,0))),"")</f>
        <v/>
      </c>
      <c r="CX55" s="62" t="str">
        <f t="shared" si="22"/>
        <v/>
      </c>
      <c r="CY55" s="62" t="str">
        <f>+IF(LEN($K55)&gt;10,IF(ISERROR(VLOOKUP(T55,'CODIGO PAGO'!$B$1:$B$20,1,0)),1,IF(OR(AND(CK55=1,T55&lt;&gt;"N"),AND(CK55=3,T55&lt;&gt;"B"),AND(CK55=2,LEFT(TRIM(T55),1)&lt;&gt;"I")),1,IF(OR(AND(CK55=0,T55="N"),AND(CK55=0,T55="B"),AND(CK55=0,LEFT(TRIM(T55),1)="I")),1,0))),"")</f>
        <v/>
      </c>
      <c r="CZ55" s="62" t="str">
        <f t="shared" si="23"/>
        <v/>
      </c>
      <c r="DA55" s="62" t="str">
        <f>+IF(LEN($K55)&gt;10,IF(ISERROR(VLOOKUP(V55,'CODIGO PAGO'!$B$1:$B$20,1,0)),1,IF(OR(AND(CM55=1,V55&lt;&gt;"N"),AND(CM55=3,V55&lt;&gt;"B"),AND(CM55=2,LEFT(TRIM(V55),1)&lt;&gt;"I")),1,IF(OR(AND(CM55=0,V55="N"),AND(CM55=0,V55="B"),AND(CM55=0,LEFT(TRIM(V55),1)="I")),1,0))),"")</f>
        <v/>
      </c>
      <c r="DB55" s="62" t="str">
        <f t="shared" si="24"/>
        <v/>
      </c>
      <c r="DC55" s="62" t="str">
        <f>+IF(LEN($K55)&gt;10,IF(ISERROR(VLOOKUP(X55,'CODIGO PAGO'!$B$1:$B$20,1,0)),1,IF(OR(AND(CO55=1,X55&lt;&gt;"N"),AND(CO55=3,X55&lt;&gt;"B"),AND(CO55=2,LEFT(TRIM(X55),1)&lt;&gt;"I")),1,IF(OR(AND(CO55=0,X55="N"),AND(CO55=0,X55="B"),AND(CO55=0,LEFT(TRIM(X55),1)="I")),1,0))),"")</f>
        <v/>
      </c>
      <c r="DD55" s="62" t="str">
        <f t="shared" si="25"/>
        <v/>
      </c>
      <c r="DE55" s="62" t="str">
        <f t="shared" si="26"/>
        <v/>
      </c>
      <c r="DF55" s="63" t="str">
        <f t="shared" si="27"/>
        <v/>
      </c>
      <c r="DG55" s="170"/>
      <c r="DH55" s="63">
        <v>55</v>
      </c>
    </row>
    <row r="56" spans="1:112" s="64" customFormat="1">
      <c r="A56" s="16" t="str">
        <f t="shared" si="0"/>
        <v/>
      </c>
      <c r="B56" s="12"/>
      <c r="C56" s="60"/>
      <c r="D56" s="1" t="str">
        <f>+IF(LEN($K56)&gt;5,BD!A56,"")</f>
        <v/>
      </c>
      <c r="E56" s="1" t="str">
        <f>+IF(LEN($K56)&gt;5,BD!B56,"")</f>
        <v/>
      </c>
      <c r="F56" s="134"/>
      <c r="G56" s="133"/>
      <c r="H56" s="135"/>
      <c r="I56" s="3" t="str">
        <f>+IF(LEN($K56)&gt;5,BD!D56,"")</f>
        <v/>
      </c>
      <c r="J56" s="4" t="str">
        <f>+IF(LEN($K56)&gt;5,BD!E56,"")</f>
        <v/>
      </c>
      <c r="K56" s="5" t="str">
        <f>+IF(LEN(BD!G56)&gt;5,BD!G56,"")</f>
        <v/>
      </c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53" t="str">
        <f t="shared" si="1"/>
        <v/>
      </c>
      <c r="AB56" s="154" t="str">
        <f>+IF(LEN($K56)&gt;5,SUM(L56,N56,P56,R56,T56,V56,X56)+COUNTIF(L56:X56,"PCG")+'CODIGO PAGO'!$C$23*COUNTIF(L56:X56,"PDF")+'CODIGO PAGO'!$C$24*COUNTIF('PRE MAAS'!L56:X56,"PNH")+'CODIGO PAGO'!$C$25*COUNTIF('PRE MAAS'!L56:X56,"PS")+COUNTIF(L56:X56,"VAC"),"")</f>
        <v/>
      </c>
      <c r="AC56" s="154" t="str">
        <f t="shared" si="2"/>
        <v/>
      </c>
      <c r="AD56" s="155" t="str">
        <f t="shared" si="3"/>
        <v/>
      </c>
      <c r="AE56" s="155" t="str">
        <f t="shared" si="4"/>
        <v/>
      </c>
      <c r="AF56" s="155" t="str">
        <f>+IF(LEN($K56)&gt;5,IF(AND(VLOOKUP($I56,BD!$D$1:$F$501,3,0)&gt;=L$1,VLOOKUP($I56,BD!$D$1:$F$501,3,0)&lt;=X$1),1,0),"")</f>
        <v/>
      </c>
      <c r="AG56" s="155" t="str">
        <f t="shared" si="5"/>
        <v/>
      </c>
      <c r="AH56" s="156" t="str">
        <f t="shared" si="6"/>
        <v/>
      </c>
      <c r="AI56" s="156" t="str">
        <f t="shared" si="7"/>
        <v/>
      </c>
      <c r="AJ56" s="156" t="str">
        <f t="shared" si="8"/>
        <v/>
      </c>
      <c r="AK56" s="6" t="str">
        <f>+IF(LEN($K56)&gt;5,BD!H56,"")</f>
        <v/>
      </c>
      <c r="AL56" s="17" t="str">
        <f t="shared" si="9"/>
        <v/>
      </c>
      <c r="AM56" s="13"/>
      <c r="AN56" s="18" t="str">
        <f t="shared" si="10"/>
        <v/>
      </c>
      <c r="AO56" s="19" t="str">
        <f t="shared" si="11"/>
        <v/>
      </c>
      <c r="AP56" s="19" t="str">
        <f t="shared" si="12"/>
        <v/>
      </c>
      <c r="AQ56" s="20" t="str">
        <f t="shared" si="13"/>
        <v/>
      </c>
      <c r="AR56" s="7" t="str">
        <f t="shared" ca="1" si="14"/>
        <v/>
      </c>
      <c r="AS56" s="157"/>
      <c r="AT56" s="19" t="str">
        <f>+IF(LEN($K56)&gt;5,TRUNC(AS56*AK56*'CODIGO PAGO'!$C$27,2),"")</f>
        <v/>
      </c>
      <c r="AU56" s="15"/>
      <c r="AV56" s="15"/>
      <c r="AW56" s="15"/>
      <c r="AX56" s="14"/>
      <c r="AY56" s="15"/>
      <c r="AZ56" s="20" t="str">
        <f>+IF(LEN(K56)&gt;5,SUMIF(AJUSTES!$A$1:$A$50,K56,AJUSTES!$J$1:$J$50),"")</f>
        <v/>
      </c>
      <c r="BA56" s="20"/>
      <c r="BB56" s="14"/>
      <c r="BC56" s="14"/>
      <c r="BD56" s="164"/>
      <c r="BE56" s="15"/>
      <c r="BF56" s="15"/>
      <c r="BG56" s="152" t="str">
        <f t="shared" si="15"/>
        <v/>
      </c>
      <c r="BH56" s="20" t="str">
        <f t="shared" si="16"/>
        <v/>
      </c>
      <c r="BI56" s="20" t="str">
        <f>IF(LEN($K56)&gt;5,IF('CODIGO PAGO'!$C$26=9,0.5*AK56,'CODIGO PAGO'!$C$26*COUNTIF(L56:X56,"PT")*(AK56*7)/(7-(COUNTIF(L56:X56,"D")+COUNTIF(L56:X56,"DL")))),"")</f>
        <v/>
      </c>
      <c r="BJ56" s="15"/>
      <c r="BK56" s="20" t="str">
        <f>+IF(LEN(K56)&gt;5,SUMIF(AJUSTES!$A$1:$A$50,K56,AJUSTES!$K$1:$K$50),"")</f>
        <v/>
      </c>
      <c r="BL56" s="15"/>
      <c r="BM56" s="15"/>
      <c r="BN56" s="4" t="str">
        <f>+CONCATENATE(IF(COUNTIFS(INCAPACIDADES!$A$1:$A$100,"ACTIVA",INCAPACIDADES!$C$1:$C$100,'PRE MAAS'!K56)&gt;0,VLOOKUP(K56,INCAPACIDADES!$C$1:$Y$100,23,0),""),IF(LEN($K56)&gt;5,IF(BD!F56="N/A","",CONCATENATE("B (",DAY(BD!F56),"-",MONTH(BD!F56),"-",YEAR(BD!F56),")")),""))</f>
        <v/>
      </c>
      <c r="BO56" s="150"/>
      <c r="BP56" s="15"/>
      <c r="BQ56" s="15"/>
      <c r="BR56" s="15"/>
      <c r="BS56" s="15"/>
      <c r="BT56" s="15"/>
      <c r="BU56" s="9" t="str">
        <f>+IF(LEN($K56)&gt;10,IF(LEN(BD!I56)=11,BD!I56,CONCATENATE("0",BD!I56)),"")</f>
        <v/>
      </c>
      <c r="BV56" s="161" t="str">
        <f>+IF(LEN($K56)&gt;10,BD!J56,"")</f>
        <v/>
      </c>
      <c r="BW56" s="162" t="str">
        <f t="shared" si="17"/>
        <v/>
      </c>
      <c r="BX56" s="162" t="str">
        <f>+IF(LEN($K56)&gt;10,UPPER(BD!K56),"")</f>
        <v/>
      </c>
      <c r="BY56" s="161" t="str">
        <f>+IF(LEN($K64)&gt;5,BD!L56,"")</f>
        <v/>
      </c>
      <c r="BZ56" s="161" t="str">
        <f>+IF(LEN($K56)&gt;10,BD!M56,"")</f>
        <v/>
      </c>
      <c r="CA56" s="162" t="str">
        <f>+IF(LEN($K56)&gt;10,BD!N56,"")</f>
        <v/>
      </c>
      <c r="CB56" s="163" t="str">
        <f t="shared" si="18"/>
        <v/>
      </c>
      <c r="CC56" s="62" t="str">
        <f>+IF(AND(LEN($K56)&gt;10),IF(AND($J56&gt;L$1,$J56&lt;=$Y$1),1,IF((COUNTIFS(INCAPACIDADES!$C$1:$C$51,$K56,INCAPACIDADES!K$1:K$51,L$1))&gt;0,2,IF(VLOOKUP($I56,BD!D:F,3,0)&gt;L$1,0,3))),"")</f>
        <v/>
      </c>
      <c r="CD56" s="62" t="str">
        <f>+IF(AND(LEN($K56)&gt;10),IF(AND($J56&gt;M$1,$J56&lt;=$Y$1),1,IF((COUNTIFS(INCAPACIDADES!$C$1:$C$51,$K56,INCAPACIDADES!L$1:L$51,M$1))&gt;0,2,IF(VLOOKUP($I56,BD!$D:$F,3,0)&gt;M$1,0,3))),"")</f>
        <v/>
      </c>
      <c r="CE56" s="62" t="str">
        <f>+IF(AND(LEN($K56)&gt;10),IF(AND($J56&gt;N$1,$J56&lt;=$Y$1),1,IF((COUNTIFS(INCAPACIDADES!$C$1:$C$51,$K56,INCAPACIDADES!M$1:M$51,N$1))&gt;0,2,IF(VLOOKUP($I56,BD!$D:$F,3,0)&gt;N$1,0,3))),"")</f>
        <v/>
      </c>
      <c r="CF56" s="62" t="str">
        <f>+IF(AND(LEN($K56)&gt;10),IF(AND($J56&gt;O$1,$J56&lt;=$Y$1),1,IF((COUNTIFS(INCAPACIDADES!$C$1:$C$51,$K56,INCAPACIDADES!N$1:N$51,O$1))&gt;0,2,IF(VLOOKUP($I56,BD!$D:$F,3,0)&gt;O$1,0,3))),"")</f>
        <v/>
      </c>
      <c r="CG56" s="62" t="str">
        <f>+IF(AND(LEN($K56)&gt;10),IF(AND($J56&gt;P$1,$J56&lt;=$Y$1),1,IF((COUNTIFS(INCAPACIDADES!$C$1:$C$51,$K56,INCAPACIDADES!O$1:O$51,P$1))&gt;0,2,IF(VLOOKUP($I56,BD!$D:$F,3,0)&gt;P$1,0,3))),"")</f>
        <v/>
      </c>
      <c r="CH56" s="62" t="str">
        <f>+IF(AND(LEN($K56)&gt;10),IF(AND($J56&gt;Q$1,$J56&lt;=$Y$1),1,IF((COUNTIFS(INCAPACIDADES!$C$1:$C$51,$K56,INCAPACIDADES!P$1:P$51,Q$1))&gt;0,2,IF(VLOOKUP($I56,BD!$D:$F,3,0)&gt;Q$1,0,3))),"")</f>
        <v/>
      </c>
      <c r="CI56" s="62" t="str">
        <f>+IF(AND(LEN($K56)&gt;10),IF(AND($J56&gt;R$1,$J56&lt;=$Y$1),1,IF((COUNTIFS(INCAPACIDADES!$C$1:$C$51,$K56,INCAPACIDADES!Q$1:Q$51,R$1))&gt;0,2,IF(VLOOKUP($I56,BD!$D:$F,3,0)&gt;R$1,0,3))),"")</f>
        <v/>
      </c>
      <c r="CJ56" s="62" t="str">
        <f>+IF(AND(LEN($K56)&gt;10),IF(AND($J56&gt;S$1,$J56&lt;=$Y$1),1,IF((COUNTIFS(INCAPACIDADES!$C$1:$C$51,$K56,INCAPACIDADES!R$1:R$51,S$1))&gt;0,2,IF(VLOOKUP($I56,BD!$D:$F,3,0)&gt;S$1,0,3))),"")</f>
        <v/>
      </c>
      <c r="CK56" s="62" t="str">
        <f>+IF(AND(LEN($K56)&gt;10),IF(AND($J56&gt;T$1,$J56&lt;=$Y$1),1,IF((COUNTIFS(INCAPACIDADES!$C$1:$C$51,$K56,INCAPACIDADES!S$1:S$51,T$1))&gt;0,2,IF(VLOOKUP($I56,BD!$D:$F,3,0)&gt;T$1,0,3))),"")</f>
        <v/>
      </c>
      <c r="CL56" s="62" t="str">
        <f>+IF(AND(LEN($K56)&gt;10),IF(AND($J56&gt;U$1,$J56&lt;=$Y$1),1,IF((COUNTIFS(INCAPACIDADES!$C$1:$C$51,$K56,INCAPACIDADES!T$1:T$51,U$1))&gt;0,2,IF(VLOOKUP($I56,BD!$D:$F,3,0)&gt;U$1,0,3))),"")</f>
        <v/>
      </c>
      <c r="CM56" s="62" t="str">
        <f>+IF(AND(LEN($K56)&gt;10),IF(AND($J56&gt;V$1,$J56&lt;=$Y$1),1,IF((COUNTIFS(INCAPACIDADES!$C$1:$C$51,$K56,INCAPACIDADES!U$1:U$51,V$1))&gt;0,2,IF(VLOOKUP($I56,BD!$D:$F,3,0)&gt;V$1,0,3))),"")</f>
        <v/>
      </c>
      <c r="CN56" s="62" t="str">
        <f>+IF(AND(LEN($K56)&gt;10),IF(AND($J56&gt;W$1,$J56&lt;=$Y$1),1,IF((COUNTIFS(INCAPACIDADES!$C$1:$C$51,$K56,INCAPACIDADES!V$1:V$51,W$1))&gt;0,2,IF(VLOOKUP($I56,BD!$D:$F,3,0)&gt;W$1,0,3))),"")</f>
        <v/>
      </c>
      <c r="CO56" s="62" t="str">
        <f>+IF(AND(LEN($K56)&gt;10),IF(AND($J56&gt;X$1,$J56&lt;=$Y$1),1,IF((COUNTIFS(INCAPACIDADES!$C$1:$C$51,$K56,INCAPACIDADES!W$1:W$51,X$1))&gt;0,2,IF(VLOOKUP($I56,BD!$D:$F,3,0)&gt;X$1,0,3))),"")</f>
        <v/>
      </c>
      <c r="CP56" s="62" t="str">
        <f>+IF(AND(LEN($K56)&gt;10),IF(AND($J56&gt;Y$1,$J56&lt;=$Y$1),1,IF((COUNTIFS(INCAPACIDADES!$C$1:$C$51,$K56,INCAPACIDADES!X$1:X$51,Y$1))&gt;0,2,IF(VLOOKUP($I56,BD!$D:$F,3,0)&gt;Y$1,0,3))),"")</f>
        <v/>
      </c>
      <c r="CQ56" s="62" t="str">
        <f>+IF(LEN($K56)&gt;10,IF(ISERROR(VLOOKUP(L56,'CODIGO PAGO'!$B$1:$B$20,1,0)),1,IF(OR(AND(CC56=1,L56&lt;&gt;"N"),AND(CC56=3,L56&lt;&gt;"B"),AND(CC56=2,LEFT(TRIM(L56),1)&lt;&gt;"I")),1,IF(OR(AND(CC56=0,L56="N"),AND(CC56=0,L56="B"),AND(CC56=0,LEFT(TRIM(L56),1)="I")),1,0))),"")</f>
        <v/>
      </c>
      <c r="CR56" s="62" t="str">
        <f t="shared" si="19"/>
        <v/>
      </c>
      <c r="CS56" s="62" t="str">
        <f>+IF(LEN($K56)&gt;10,IF(ISERROR(VLOOKUP(N56,'CODIGO PAGO'!$B$1:$B$20,1,0)),1,IF(OR(AND(CE56=1,N56&lt;&gt;"N"),AND(CE56=3,N56&lt;&gt;"B"),AND(CE56=2,LEFT(TRIM(N56),1)&lt;&gt;"I")),1,IF(OR(AND(CE56=0,N56="N"),AND(CE56=0,N56="B"),AND(CE56=0,LEFT(TRIM(N56),1)="I")),1,0))),"")</f>
        <v/>
      </c>
      <c r="CT56" s="62" t="str">
        <f t="shared" si="20"/>
        <v/>
      </c>
      <c r="CU56" s="62" t="str">
        <f>+IF(LEN($K56)&gt;10,IF(ISERROR(VLOOKUP(P56,'CODIGO PAGO'!$B$1:$B$20,1,0)),1,IF(OR(AND(CG56=1,P56&lt;&gt;"N"),AND(CG56=3,P56&lt;&gt;"B"),AND(CG56=2,LEFT(TRIM(P56),1)&lt;&gt;"I")),1,IF(OR(AND(CG56=0,P56="N"),AND(CG56=0,P56="B"),AND(CG56=0,LEFT(TRIM(P56),1)="I")),1,0))),"")</f>
        <v/>
      </c>
      <c r="CV56" s="62" t="str">
        <f t="shared" si="21"/>
        <v/>
      </c>
      <c r="CW56" s="62" t="str">
        <f>+IF(LEN($K56)&gt;10,IF(ISERROR(VLOOKUP(R56,'CODIGO PAGO'!$B$1:$B$20,1,0)),1,IF(OR(AND(CI56=1,R56&lt;&gt;"N"),AND(CI56=3,R56&lt;&gt;"B"),AND(CI56=2,LEFT(TRIM(R56),1)&lt;&gt;"I")),1,IF(OR(AND(CI56=0,R56="N"),AND(CI56=0,R56="B"),AND(CI56=0,LEFT(TRIM(R56),1)="I")),1,0))),"")</f>
        <v/>
      </c>
      <c r="CX56" s="62" t="str">
        <f t="shared" si="22"/>
        <v/>
      </c>
      <c r="CY56" s="62" t="str">
        <f>+IF(LEN($K56)&gt;10,IF(ISERROR(VLOOKUP(T56,'CODIGO PAGO'!$B$1:$B$20,1,0)),1,IF(OR(AND(CK56=1,T56&lt;&gt;"N"),AND(CK56=3,T56&lt;&gt;"B"),AND(CK56=2,LEFT(TRIM(T56),1)&lt;&gt;"I")),1,IF(OR(AND(CK56=0,T56="N"),AND(CK56=0,T56="B"),AND(CK56=0,LEFT(TRIM(T56),1)="I")),1,0))),"")</f>
        <v/>
      </c>
      <c r="CZ56" s="62" t="str">
        <f t="shared" si="23"/>
        <v/>
      </c>
      <c r="DA56" s="62" t="str">
        <f>+IF(LEN($K56)&gt;10,IF(ISERROR(VLOOKUP(V56,'CODIGO PAGO'!$B$1:$B$20,1,0)),1,IF(OR(AND(CM56=1,V56&lt;&gt;"N"),AND(CM56=3,V56&lt;&gt;"B"),AND(CM56=2,LEFT(TRIM(V56),1)&lt;&gt;"I")),1,IF(OR(AND(CM56=0,V56="N"),AND(CM56=0,V56="B"),AND(CM56=0,LEFT(TRIM(V56),1)="I")),1,0))),"")</f>
        <v/>
      </c>
      <c r="DB56" s="62" t="str">
        <f t="shared" si="24"/>
        <v/>
      </c>
      <c r="DC56" s="62" t="str">
        <f>+IF(LEN($K56)&gt;10,IF(ISERROR(VLOOKUP(X56,'CODIGO PAGO'!$B$1:$B$20,1,0)),1,IF(OR(AND(CO56=1,X56&lt;&gt;"N"),AND(CO56=3,X56&lt;&gt;"B"),AND(CO56=2,LEFT(TRIM(X56),1)&lt;&gt;"I")),1,IF(OR(AND(CO56=0,X56="N"),AND(CO56=0,X56="B"),AND(CO56=0,LEFT(TRIM(X56),1)="I")),1,0))),"")</f>
        <v/>
      </c>
      <c r="DD56" s="62" t="str">
        <f t="shared" si="25"/>
        <v/>
      </c>
      <c r="DE56" s="62" t="str">
        <f t="shared" si="26"/>
        <v/>
      </c>
      <c r="DF56" s="63" t="str">
        <f t="shared" si="27"/>
        <v/>
      </c>
      <c r="DG56" s="170"/>
      <c r="DH56" s="63">
        <v>56</v>
      </c>
    </row>
    <row r="57" spans="1:112" s="64" customFormat="1">
      <c r="A57" s="16" t="str">
        <f t="shared" si="0"/>
        <v/>
      </c>
      <c r="B57" s="12"/>
      <c r="C57" s="60"/>
      <c r="D57" s="1" t="str">
        <f>+IF(LEN($K57)&gt;5,BD!A57,"")</f>
        <v/>
      </c>
      <c r="E57" s="1" t="str">
        <f>+IF(LEN($K57)&gt;5,BD!B57,"")</f>
        <v/>
      </c>
      <c r="F57" s="134"/>
      <c r="G57" s="133"/>
      <c r="H57" s="135"/>
      <c r="I57" s="3" t="str">
        <f>+IF(LEN($K57)&gt;5,BD!D57,"")</f>
        <v/>
      </c>
      <c r="J57" s="4" t="str">
        <f>+IF(LEN($K57)&gt;5,BD!E57,"")</f>
        <v/>
      </c>
      <c r="K57" s="5" t="str">
        <f>+IF(LEN(BD!G57)&gt;5,BD!G57,"")</f>
        <v/>
      </c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53" t="str">
        <f t="shared" si="1"/>
        <v/>
      </c>
      <c r="AB57" s="154" t="str">
        <f>+IF(LEN($K57)&gt;5,SUM(L57,N57,P57,R57,T57,V57,X57)+COUNTIF(L57:X57,"PCG")+'CODIGO PAGO'!$C$23*COUNTIF(L57:X57,"PDF")+'CODIGO PAGO'!$C$24*COUNTIF('PRE MAAS'!L57:X57,"PNH")+'CODIGO PAGO'!$C$25*COUNTIF('PRE MAAS'!L57:X57,"PS")+COUNTIF(L57:X57,"VAC"),"")</f>
        <v/>
      </c>
      <c r="AC57" s="154" t="str">
        <f t="shared" si="2"/>
        <v/>
      </c>
      <c r="AD57" s="155" t="str">
        <f t="shared" si="3"/>
        <v/>
      </c>
      <c r="AE57" s="155" t="str">
        <f t="shared" si="4"/>
        <v/>
      </c>
      <c r="AF57" s="155" t="str">
        <f>+IF(LEN($K57)&gt;5,IF(AND(VLOOKUP($I57,BD!$D$1:$F$501,3,0)&gt;=L$1,VLOOKUP($I57,BD!$D$1:$F$501,3,0)&lt;=X$1),1,0),"")</f>
        <v/>
      </c>
      <c r="AG57" s="155" t="str">
        <f t="shared" si="5"/>
        <v/>
      </c>
      <c r="AH57" s="156" t="str">
        <f t="shared" si="6"/>
        <v/>
      </c>
      <c r="AI57" s="156" t="str">
        <f t="shared" si="7"/>
        <v/>
      </c>
      <c r="AJ57" s="156" t="str">
        <f t="shared" si="8"/>
        <v/>
      </c>
      <c r="AK57" s="6" t="str">
        <f>+IF(LEN($K57)&gt;5,BD!H57,"")</f>
        <v/>
      </c>
      <c r="AL57" s="17" t="str">
        <f t="shared" si="9"/>
        <v/>
      </c>
      <c r="AM57" s="13"/>
      <c r="AN57" s="18" t="str">
        <f t="shared" si="10"/>
        <v/>
      </c>
      <c r="AO57" s="19" t="str">
        <f t="shared" si="11"/>
        <v/>
      </c>
      <c r="AP57" s="19" t="str">
        <f t="shared" si="12"/>
        <v/>
      </c>
      <c r="AQ57" s="20" t="str">
        <f t="shared" si="13"/>
        <v/>
      </c>
      <c r="AR57" s="7" t="str">
        <f t="shared" ca="1" si="14"/>
        <v/>
      </c>
      <c r="AS57" s="157"/>
      <c r="AT57" s="19" t="str">
        <f>+IF(LEN($K57)&gt;5,TRUNC(AS57*AK57*'CODIGO PAGO'!$C$27,2),"")</f>
        <v/>
      </c>
      <c r="AU57" s="15"/>
      <c r="AV57" s="15"/>
      <c r="AW57" s="15"/>
      <c r="AX57" s="14"/>
      <c r="AY57" s="15"/>
      <c r="AZ57" s="20" t="str">
        <f>+IF(LEN(K57)&gt;5,SUMIF(AJUSTES!$A$1:$A$50,K57,AJUSTES!$J$1:$J$50),"")</f>
        <v/>
      </c>
      <c r="BA57" s="20"/>
      <c r="BB57" s="14"/>
      <c r="BC57" s="14"/>
      <c r="BD57" s="164"/>
      <c r="BE57" s="15"/>
      <c r="BF57" s="15"/>
      <c r="BG57" s="152" t="str">
        <f t="shared" si="15"/>
        <v/>
      </c>
      <c r="BH57" s="20" t="str">
        <f t="shared" si="16"/>
        <v/>
      </c>
      <c r="BI57" s="20" t="str">
        <f>IF(LEN($K57)&gt;5,IF('CODIGO PAGO'!$C$26=9,0.5*AK57,'CODIGO PAGO'!$C$26*COUNTIF(L57:X57,"PT")*(AK57*7)/(7-(COUNTIF(L57:X57,"D")+COUNTIF(L57:X57,"DL")))),"")</f>
        <v/>
      </c>
      <c r="BJ57" s="15"/>
      <c r="BK57" s="20" t="str">
        <f>+IF(LEN(K57)&gt;5,SUMIF(AJUSTES!$A$1:$A$50,K57,AJUSTES!$K$1:$K$50),"")</f>
        <v/>
      </c>
      <c r="BL57" s="15"/>
      <c r="BM57" s="15"/>
      <c r="BN57" s="4" t="str">
        <f>+CONCATENATE(IF(COUNTIFS(INCAPACIDADES!$A$1:$A$100,"ACTIVA",INCAPACIDADES!$C$1:$C$100,'PRE MAAS'!K57)&gt;0,VLOOKUP(K57,INCAPACIDADES!$C$1:$Y$100,23,0),""),IF(LEN($K57)&gt;5,IF(BD!F57="N/A","",CONCATENATE("B (",DAY(BD!F57),"-",MONTH(BD!F57),"-",YEAR(BD!F57),")")),""))</f>
        <v/>
      </c>
      <c r="BO57" s="150"/>
      <c r="BP57" s="15"/>
      <c r="BQ57" s="15"/>
      <c r="BR57" s="15"/>
      <c r="BS57" s="15"/>
      <c r="BT57" s="15"/>
      <c r="BU57" s="9" t="str">
        <f>+IF(LEN($K57)&gt;10,IF(LEN(BD!I57)=11,BD!I57,CONCATENATE("0",BD!I57)),"")</f>
        <v/>
      </c>
      <c r="BV57" s="161" t="str">
        <f>+IF(LEN($K57)&gt;10,BD!J57,"")</f>
        <v/>
      </c>
      <c r="BW57" s="162" t="str">
        <f t="shared" si="17"/>
        <v/>
      </c>
      <c r="BX57" s="162" t="str">
        <f>+IF(LEN($K57)&gt;10,UPPER(BD!K57),"")</f>
        <v/>
      </c>
      <c r="BY57" s="161" t="str">
        <f>+IF(LEN($K65)&gt;5,BD!L57,"")</f>
        <v/>
      </c>
      <c r="BZ57" s="161" t="str">
        <f>+IF(LEN($K57)&gt;10,BD!M57,"")</f>
        <v/>
      </c>
      <c r="CA57" s="162" t="str">
        <f>+IF(LEN($K57)&gt;10,BD!N57,"")</f>
        <v/>
      </c>
      <c r="CB57" s="163" t="str">
        <f t="shared" si="18"/>
        <v/>
      </c>
      <c r="CC57" s="62" t="str">
        <f>+IF(AND(LEN($K57)&gt;10),IF(AND($J57&gt;L$1,$J57&lt;=$Y$1),1,IF((COUNTIFS(INCAPACIDADES!$C$1:$C$51,$K57,INCAPACIDADES!K$1:K$51,L$1))&gt;0,2,IF(VLOOKUP($I57,BD!D:F,3,0)&gt;L$1,0,3))),"")</f>
        <v/>
      </c>
      <c r="CD57" s="62" t="str">
        <f>+IF(AND(LEN($K57)&gt;10),IF(AND($J57&gt;M$1,$J57&lt;=$Y$1),1,IF((COUNTIFS(INCAPACIDADES!$C$1:$C$51,$K57,INCAPACIDADES!L$1:L$51,M$1))&gt;0,2,IF(VLOOKUP($I57,BD!$D:$F,3,0)&gt;M$1,0,3))),"")</f>
        <v/>
      </c>
      <c r="CE57" s="62" t="str">
        <f>+IF(AND(LEN($K57)&gt;10),IF(AND($J57&gt;N$1,$J57&lt;=$Y$1),1,IF((COUNTIFS(INCAPACIDADES!$C$1:$C$51,$K57,INCAPACIDADES!M$1:M$51,N$1))&gt;0,2,IF(VLOOKUP($I57,BD!$D:$F,3,0)&gt;N$1,0,3))),"")</f>
        <v/>
      </c>
      <c r="CF57" s="62" t="str">
        <f>+IF(AND(LEN($K57)&gt;10),IF(AND($J57&gt;O$1,$J57&lt;=$Y$1),1,IF((COUNTIFS(INCAPACIDADES!$C$1:$C$51,$K57,INCAPACIDADES!N$1:N$51,O$1))&gt;0,2,IF(VLOOKUP($I57,BD!$D:$F,3,0)&gt;O$1,0,3))),"")</f>
        <v/>
      </c>
      <c r="CG57" s="62" t="str">
        <f>+IF(AND(LEN($K57)&gt;10),IF(AND($J57&gt;P$1,$J57&lt;=$Y$1),1,IF((COUNTIFS(INCAPACIDADES!$C$1:$C$51,$K57,INCAPACIDADES!O$1:O$51,P$1))&gt;0,2,IF(VLOOKUP($I57,BD!$D:$F,3,0)&gt;P$1,0,3))),"")</f>
        <v/>
      </c>
      <c r="CH57" s="62" t="str">
        <f>+IF(AND(LEN($K57)&gt;10),IF(AND($J57&gt;Q$1,$J57&lt;=$Y$1),1,IF((COUNTIFS(INCAPACIDADES!$C$1:$C$51,$K57,INCAPACIDADES!P$1:P$51,Q$1))&gt;0,2,IF(VLOOKUP($I57,BD!$D:$F,3,0)&gt;Q$1,0,3))),"")</f>
        <v/>
      </c>
      <c r="CI57" s="62" t="str">
        <f>+IF(AND(LEN($K57)&gt;10),IF(AND($J57&gt;R$1,$J57&lt;=$Y$1),1,IF((COUNTIFS(INCAPACIDADES!$C$1:$C$51,$K57,INCAPACIDADES!Q$1:Q$51,R$1))&gt;0,2,IF(VLOOKUP($I57,BD!$D:$F,3,0)&gt;R$1,0,3))),"")</f>
        <v/>
      </c>
      <c r="CJ57" s="62" t="str">
        <f>+IF(AND(LEN($K57)&gt;10),IF(AND($J57&gt;S$1,$J57&lt;=$Y$1),1,IF((COUNTIFS(INCAPACIDADES!$C$1:$C$51,$K57,INCAPACIDADES!R$1:R$51,S$1))&gt;0,2,IF(VLOOKUP($I57,BD!$D:$F,3,0)&gt;S$1,0,3))),"")</f>
        <v/>
      </c>
      <c r="CK57" s="62" t="str">
        <f>+IF(AND(LEN($K57)&gt;10),IF(AND($J57&gt;T$1,$J57&lt;=$Y$1),1,IF((COUNTIFS(INCAPACIDADES!$C$1:$C$51,$K57,INCAPACIDADES!S$1:S$51,T$1))&gt;0,2,IF(VLOOKUP($I57,BD!$D:$F,3,0)&gt;T$1,0,3))),"")</f>
        <v/>
      </c>
      <c r="CL57" s="62" t="str">
        <f>+IF(AND(LEN($K57)&gt;10),IF(AND($J57&gt;U$1,$J57&lt;=$Y$1),1,IF((COUNTIFS(INCAPACIDADES!$C$1:$C$51,$K57,INCAPACIDADES!T$1:T$51,U$1))&gt;0,2,IF(VLOOKUP($I57,BD!$D:$F,3,0)&gt;U$1,0,3))),"")</f>
        <v/>
      </c>
      <c r="CM57" s="62" t="str">
        <f>+IF(AND(LEN($K57)&gt;10),IF(AND($J57&gt;V$1,$J57&lt;=$Y$1),1,IF((COUNTIFS(INCAPACIDADES!$C$1:$C$51,$K57,INCAPACIDADES!U$1:U$51,V$1))&gt;0,2,IF(VLOOKUP($I57,BD!$D:$F,3,0)&gt;V$1,0,3))),"")</f>
        <v/>
      </c>
      <c r="CN57" s="62" t="str">
        <f>+IF(AND(LEN($K57)&gt;10),IF(AND($J57&gt;W$1,$J57&lt;=$Y$1),1,IF((COUNTIFS(INCAPACIDADES!$C$1:$C$51,$K57,INCAPACIDADES!V$1:V$51,W$1))&gt;0,2,IF(VLOOKUP($I57,BD!$D:$F,3,0)&gt;W$1,0,3))),"")</f>
        <v/>
      </c>
      <c r="CO57" s="62" t="str">
        <f>+IF(AND(LEN($K57)&gt;10),IF(AND($J57&gt;X$1,$J57&lt;=$Y$1),1,IF((COUNTIFS(INCAPACIDADES!$C$1:$C$51,$K57,INCAPACIDADES!W$1:W$51,X$1))&gt;0,2,IF(VLOOKUP($I57,BD!$D:$F,3,0)&gt;X$1,0,3))),"")</f>
        <v/>
      </c>
      <c r="CP57" s="62" t="str">
        <f>+IF(AND(LEN($K57)&gt;10),IF(AND($J57&gt;Y$1,$J57&lt;=$Y$1),1,IF((COUNTIFS(INCAPACIDADES!$C$1:$C$51,$K57,INCAPACIDADES!X$1:X$51,Y$1))&gt;0,2,IF(VLOOKUP($I57,BD!$D:$F,3,0)&gt;Y$1,0,3))),"")</f>
        <v/>
      </c>
      <c r="CQ57" s="62" t="str">
        <f>+IF(LEN($K57)&gt;10,IF(ISERROR(VLOOKUP(L57,'CODIGO PAGO'!$B$1:$B$20,1,0)),1,IF(OR(AND(CC57=1,L57&lt;&gt;"N"),AND(CC57=3,L57&lt;&gt;"B"),AND(CC57=2,LEFT(TRIM(L57),1)&lt;&gt;"I")),1,IF(OR(AND(CC57=0,L57="N"),AND(CC57=0,L57="B"),AND(CC57=0,LEFT(TRIM(L57),1)="I")),1,0))),"")</f>
        <v/>
      </c>
      <c r="CR57" s="62" t="str">
        <f t="shared" si="19"/>
        <v/>
      </c>
      <c r="CS57" s="62" t="str">
        <f>+IF(LEN($K57)&gt;10,IF(ISERROR(VLOOKUP(N57,'CODIGO PAGO'!$B$1:$B$20,1,0)),1,IF(OR(AND(CE57=1,N57&lt;&gt;"N"),AND(CE57=3,N57&lt;&gt;"B"),AND(CE57=2,LEFT(TRIM(N57),1)&lt;&gt;"I")),1,IF(OR(AND(CE57=0,N57="N"),AND(CE57=0,N57="B"),AND(CE57=0,LEFT(TRIM(N57),1)="I")),1,0))),"")</f>
        <v/>
      </c>
      <c r="CT57" s="62" t="str">
        <f t="shared" si="20"/>
        <v/>
      </c>
      <c r="CU57" s="62" t="str">
        <f>+IF(LEN($K57)&gt;10,IF(ISERROR(VLOOKUP(P57,'CODIGO PAGO'!$B$1:$B$20,1,0)),1,IF(OR(AND(CG57=1,P57&lt;&gt;"N"),AND(CG57=3,P57&lt;&gt;"B"),AND(CG57=2,LEFT(TRIM(P57),1)&lt;&gt;"I")),1,IF(OR(AND(CG57=0,P57="N"),AND(CG57=0,P57="B"),AND(CG57=0,LEFT(TRIM(P57),1)="I")),1,0))),"")</f>
        <v/>
      </c>
      <c r="CV57" s="62" t="str">
        <f t="shared" si="21"/>
        <v/>
      </c>
      <c r="CW57" s="62" t="str">
        <f>+IF(LEN($K57)&gt;10,IF(ISERROR(VLOOKUP(R57,'CODIGO PAGO'!$B$1:$B$20,1,0)),1,IF(OR(AND(CI57=1,R57&lt;&gt;"N"),AND(CI57=3,R57&lt;&gt;"B"),AND(CI57=2,LEFT(TRIM(R57),1)&lt;&gt;"I")),1,IF(OR(AND(CI57=0,R57="N"),AND(CI57=0,R57="B"),AND(CI57=0,LEFT(TRIM(R57),1)="I")),1,0))),"")</f>
        <v/>
      </c>
      <c r="CX57" s="62" t="str">
        <f t="shared" si="22"/>
        <v/>
      </c>
      <c r="CY57" s="62" t="str">
        <f>+IF(LEN($K57)&gt;10,IF(ISERROR(VLOOKUP(T57,'CODIGO PAGO'!$B$1:$B$20,1,0)),1,IF(OR(AND(CK57=1,T57&lt;&gt;"N"),AND(CK57=3,T57&lt;&gt;"B"),AND(CK57=2,LEFT(TRIM(T57),1)&lt;&gt;"I")),1,IF(OR(AND(CK57=0,T57="N"),AND(CK57=0,T57="B"),AND(CK57=0,LEFT(TRIM(T57),1)="I")),1,0))),"")</f>
        <v/>
      </c>
      <c r="CZ57" s="62" t="str">
        <f t="shared" si="23"/>
        <v/>
      </c>
      <c r="DA57" s="62" t="str">
        <f>+IF(LEN($K57)&gt;10,IF(ISERROR(VLOOKUP(V57,'CODIGO PAGO'!$B$1:$B$20,1,0)),1,IF(OR(AND(CM57=1,V57&lt;&gt;"N"),AND(CM57=3,V57&lt;&gt;"B"),AND(CM57=2,LEFT(TRIM(V57),1)&lt;&gt;"I")),1,IF(OR(AND(CM57=0,V57="N"),AND(CM57=0,V57="B"),AND(CM57=0,LEFT(TRIM(V57),1)="I")),1,0))),"")</f>
        <v/>
      </c>
      <c r="DB57" s="62" t="str">
        <f t="shared" si="24"/>
        <v/>
      </c>
      <c r="DC57" s="62" t="str">
        <f>+IF(LEN($K57)&gt;10,IF(ISERROR(VLOOKUP(X57,'CODIGO PAGO'!$B$1:$B$20,1,0)),1,IF(OR(AND(CO57=1,X57&lt;&gt;"N"),AND(CO57=3,X57&lt;&gt;"B"),AND(CO57=2,LEFT(TRIM(X57),1)&lt;&gt;"I")),1,IF(OR(AND(CO57=0,X57="N"),AND(CO57=0,X57="B"),AND(CO57=0,LEFT(TRIM(X57),1)="I")),1,0))),"")</f>
        <v/>
      </c>
      <c r="DD57" s="62" t="str">
        <f t="shared" si="25"/>
        <v/>
      </c>
      <c r="DE57" s="62" t="str">
        <f t="shared" si="26"/>
        <v/>
      </c>
      <c r="DF57" s="63" t="str">
        <f t="shared" si="27"/>
        <v/>
      </c>
      <c r="DG57" s="170"/>
      <c r="DH57" s="63">
        <v>57</v>
      </c>
    </row>
    <row r="58" spans="1:112" s="64" customFormat="1">
      <c r="A58" s="16" t="str">
        <f t="shared" si="0"/>
        <v/>
      </c>
      <c r="B58" s="12"/>
      <c r="C58" s="60"/>
      <c r="D58" s="1" t="str">
        <f>+IF(LEN($K58)&gt;5,BD!A58,"")</f>
        <v/>
      </c>
      <c r="E58" s="1" t="str">
        <f>+IF(LEN($K58)&gt;5,BD!B58,"")</f>
        <v/>
      </c>
      <c r="F58" s="134"/>
      <c r="G58" s="133"/>
      <c r="H58" s="135"/>
      <c r="I58" s="3" t="str">
        <f>+IF(LEN($K58)&gt;5,BD!D58,"")</f>
        <v/>
      </c>
      <c r="J58" s="4" t="str">
        <f>+IF(LEN($K58)&gt;5,BD!E58,"")</f>
        <v/>
      </c>
      <c r="K58" s="5" t="str">
        <f>+IF(LEN(BD!G58)&gt;5,BD!G58,"")</f>
        <v/>
      </c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53" t="str">
        <f t="shared" si="1"/>
        <v/>
      </c>
      <c r="AB58" s="154" t="str">
        <f>+IF(LEN($K58)&gt;5,SUM(L58,N58,P58,R58,T58,V58,X58)+COUNTIF(L58:X58,"PCG")+'CODIGO PAGO'!$C$23*COUNTIF(L58:X58,"PDF")+'CODIGO PAGO'!$C$24*COUNTIF('PRE MAAS'!L58:X58,"PNH")+'CODIGO PAGO'!$C$25*COUNTIF('PRE MAAS'!L58:X58,"PS")+COUNTIF(L58:X58,"VAC"),"")</f>
        <v/>
      </c>
      <c r="AC58" s="154" t="str">
        <f t="shared" si="2"/>
        <v/>
      </c>
      <c r="AD58" s="155" t="str">
        <f t="shared" si="3"/>
        <v/>
      </c>
      <c r="AE58" s="155" t="str">
        <f t="shared" si="4"/>
        <v/>
      </c>
      <c r="AF58" s="155" t="str">
        <f>+IF(LEN($K58)&gt;5,IF(AND(VLOOKUP($I58,BD!$D$1:$F$501,3,0)&gt;=L$1,VLOOKUP($I58,BD!$D$1:$F$501,3,0)&lt;=X$1),1,0),"")</f>
        <v/>
      </c>
      <c r="AG58" s="155" t="str">
        <f t="shared" si="5"/>
        <v/>
      </c>
      <c r="AH58" s="156" t="str">
        <f t="shared" si="6"/>
        <v/>
      </c>
      <c r="AI58" s="156" t="str">
        <f t="shared" si="7"/>
        <v/>
      </c>
      <c r="AJ58" s="156" t="str">
        <f t="shared" si="8"/>
        <v/>
      </c>
      <c r="AK58" s="6" t="str">
        <f>+IF(LEN($K58)&gt;5,BD!H58,"")</f>
        <v/>
      </c>
      <c r="AL58" s="17" t="str">
        <f t="shared" si="9"/>
        <v/>
      </c>
      <c r="AM58" s="13"/>
      <c r="AN58" s="18" t="str">
        <f t="shared" si="10"/>
        <v/>
      </c>
      <c r="AO58" s="19" t="str">
        <f t="shared" si="11"/>
        <v/>
      </c>
      <c r="AP58" s="19" t="str">
        <f t="shared" si="12"/>
        <v/>
      </c>
      <c r="AQ58" s="20" t="str">
        <f t="shared" si="13"/>
        <v/>
      </c>
      <c r="AR58" s="7" t="str">
        <f t="shared" ca="1" si="14"/>
        <v/>
      </c>
      <c r="AS58" s="157"/>
      <c r="AT58" s="19" t="str">
        <f>+IF(LEN($K58)&gt;5,TRUNC(AS58*AK58*'CODIGO PAGO'!$C$27,2),"")</f>
        <v/>
      </c>
      <c r="AU58" s="15"/>
      <c r="AV58" s="15"/>
      <c r="AW58" s="15"/>
      <c r="AX58" s="14"/>
      <c r="AY58" s="15"/>
      <c r="AZ58" s="20" t="str">
        <f>+IF(LEN(K58)&gt;5,SUMIF(AJUSTES!$A$1:$A$50,K58,AJUSTES!$J$1:$J$50),"")</f>
        <v/>
      </c>
      <c r="BA58" s="20"/>
      <c r="BB58" s="14"/>
      <c r="BC58" s="14"/>
      <c r="BD58" s="164"/>
      <c r="BE58" s="15"/>
      <c r="BF58" s="15"/>
      <c r="BG58" s="152" t="str">
        <f t="shared" si="15"/>
        <v/>
      </c>
      <c r="BH58" s="20" t="str">
        <f t="shared" si="16"/>
        <v/>
      </c>
      <c r="BI58" s="20" t="str">
        <f>IF(LEN($K58)&gt;5,IF('CODIGO PAGO'!$C$26=9,0.5*AK58,'CODIGO PAGO'!$C$26*COUNTIF(L58:X58,"PT")*(AK58*7)/(7-(COUNTIF(L58:X58,"D")+COUNTIF(L58:X58,"DL")))),"")</f>
        <v/>
      </c>
      <c r="BJ58" s="15"/>
      <c r="BK58" s="20" t="str">
        <f>+IF(LEN(K58)&gt;5,SUMIF(AJUSTES!$A$1:$A$50,K58,AJUSTES!$K$1:$K$50),"")</f>
        <v/>
      </c>
      <c r="BL58" s="15"/>
      <c r="BM58" s="15"/>
      <c r="BN58" s="4" t="str">
        <f>+CONCATENATE(IF(COUNTIFS(INCAPACIDADES!$A$1:$A$100,"ACTIVA",INCAPACIDADES!$C$1:$C$100,'PRE MAAS'!K58)&gt;0,VLOOKUP(K58,INCAPACIDADES!$C$1:$Y$100,23,0),""),IF(LEN($K58)&gt;5,IF(BD!F58="N/A","",CONCATENATE("B (",DAY(BD!F58),"-",MONTH(BD!F58),"-",YEAR(BD!F58),")")),""))</f>
        <v/>
      </c>
      <c r="BO58" s="150"/>
      <c r="BP58" s="15"/>
      <c r="BQ58" s="15"/>
      <c r="BR58" s="15"/>
      <c r="BS58" s="15"/>
      <c r="BT58" s="15"/>
      <c r="BU58" s="9" t="str">
        <f>+IF(LEN($K58)&gt;10,IF(LEN(BD!I58)=11,BD!I58,CONCATENATE("0",BD!I58)),"")</f>
        <v/>
      </c>
      <c r="BV58" s="161" t="str">
        <f>+IF(LEN($K58)&gt;10,BD!J58,"")</f>
        <v/>
      </c>
      <c r="BW58" s="162" t="str">
        <f t="shared" si="17"/>
        <v/>
      </c>
      <c r="BX58" s="162" t="str">
        <f>+IF(LEN($K58)&gt;10,UPPER(BD!K58),"")</f>
        <v/>
      </c>
      <c r="BY58" s="161" t="str">
        <f>+IF(LEN($K66)&gt;5,BD!L58,"")</f>
        <v/>
      </c>
      <c r="BZ58" s="161" t="str">
        <f>+IF(LEN($K58)&gt;10,BD!M58,"")</f>
        <v/>
      </c>
      <c r="CA58" s="162" t="str">
        <f>+IF(LEN($K58)&gt;10,BD!N58,"")</f>
        <v/>
      </c>
      <c r="CB58" s="163" t="str">
        <f t="shared" si="18"/>
        <v/>
      </c>
      <c r="CC58" s="62" t="str">
        <f>+IF(AND(LEN($K58)&gt;10),IF(AND($J58&gt;L$1,$J58&lt;=$Y$1),1,IF((COUNTIFS(INCAPACIDADES!$C$1:$C$51,$K58,INCAPACIDADES!K$1:K$51,L$1))&gt;0,2,IF(VLOOKUP($I58,BD!D:F,3,0)&gt;L$1,0,3))),"")</f>
        <v/>
      </c>
      <c r="CD58" s="62" t="str">
        <f>+IF(AND(LEN($K58)&gt;10),IF(AND($J58&gt;M$1,$J58&lt;=$Y$1),1,IF((COUNTIFS(INCAPACIDADES!$C$1:$C$51,$K58,INCAPACIDADES!L$1:L$51,M$1))&gt;0,2,IF(VLOOKUP($I58,BD!$D:$F,3,0)&gt;M$1,0,3))),"")</f>
        <v/>
      </c>
      <c r="CE58" s="62" t="str">
        <f>+IF(AND(LEN($K58)&gt;10),IF(AND($J58&gt;N$1,$J58&lt;=$Y$1),1,IF((COUNTIFS(INCAPACIDADES!$C$1:$C$51,$K58,INCAPACIDADES!M$1:M$51,N$1))&gt;0,2,IF(VLOOKUP($I58,BD!$D:$F,3,0)&gt;N$1,0,3))),"")</f>
        <v/>
      </c>
      <c r="CF58" s="62" t="str">
        <f>+IF(AND(LEN($K58)&gt;10),IF(AND($J58&gt;O$1,$J58&lt;=$Y$1),1,IF((COUNTIFS(INCAPACIDADES!$C$1:$C$51,$K58,INCAPACIDADES!N$1:N$51,O$1))&gt;0,2,IF(VLOOKUP($I58,BD!$D:$F,3,0)&gt;O$1,0,3))),"")</f>
        <v/>
      </c>
      <c r="CG58" s="62" t="str">
        <f>+IF(AND(LEN($K58)&gt;10),IF(AND($J58&gt;P$1,$J58&lt;=$Y$1),1,IF((COUNTIFS(INCAPACIDADES!$C$1:$C$51,$K58,INCAPACIDADES!O$1:O$51,P$1))&gt;0,2,IF(VLOOKUP($I58,BD!$D:$F,3,0)&gt;P$1,0,3))),"")</f>
        <v/>
      </c>
      <c r="CH58" s="62" t="str">
        <f>+IF(AND(LEN($K58)&gt;10),IF(AND($J58&gt;Q$1,$J58&lt;=$Y$1),1,IF((COUNTIFS(INCAPACIDADES!$C$1:$C$51,$K58,INCAPACIDADES!P$1:P$51,Q$1))&gt;0,2,IF(VLOOKUP($I58,BD!$D:$F,3,0)&gt;Q$1,0,3))),"")</f>
        <v/>
      </c>
      <c r="CI58" s="62" t="str">
        <f>+IF(AND(LEN($K58)&gt;10),IF(AND($J58&gt;R$1,$J58&lt;=$Y$1),1,IF((COUNTIFS(INCAPACIDADES!$C$1:$C$51,$K58,INCAPACIDADES!Q$1:Q$51,R$1))&gt;0,2,IF(VLOOKUP($I58,BD!$D:$F,3,0)&gt;R$1,0,3))),"")</f>
        <v/>
      </c>
      <c r="CJ58" s="62" t="str">
        <f>+IF(AND(LEN($K58)&gt;10),IF(AND($J58&gt;S$1,$J58&lt;=$Y$1),1,IF((COUNTIFS(INCAPACIDADES!$C$1:$C$51,$K58,INCAPACIDADES!R$1:R$51,S$1))&gt;0,2,IF(VLOOKUP($I58,BD!$D:$F,3,0)&gt;S$1,0,3))),"")</f>
        <v/>
      </c>
      <c r="CK58" s="62" t="str">
        <f>+IF(AND(LEN($K58)&gt;10),IF(AND($J58&gt;T$1,$J58&lt;=$Y$1),1,IF((COUNTIFS(INCAPACIDADES!$C$1:$C$51,$K58,INCAPACIDADES!S$1:S$51,T$1))&gt;0,2,IF(VLOOKUP($I58,BD!$D:$F,3,0)&gt;T$1,0,3))),"")</f>
        <v/>
      </c>
      <c r="CL58" s="62" t="str">
        <f>+IF(AND(LEN($K58)&gt;10),IF(AND($J58&gt;U$1,$J58&lt;=$Y$1),1,IF((COUNTIFS(INCAPACIDADES!$C$1:$C$51,$K58,INCAPACIDADES!T$1:T$51,U$1))&gt;0,2,IF(VLOOKUP($I58,BD!$D:$F,3,0)&gt;U$1,0,3))),"")</f>
        <v/>
      </c>
      <c r="CM58" s="62" t="str">
        <f>+IF(AND(LEN($K58)&gt;10),IF(AND($J58&gt;V$1,$J58&lt;=$Y$1),1,IF((COUNTIFS(INCAPACIDADES!$C$1:$C$51,$K58,INCAPACIDADES!U$1:U$51,V$1))&gt;0,2,IF(VLOOKUP($I58,BD!$D:$F,3,0)&gt;V$1,0,3))),"")</f>
        <v/>
      </c>
      <c r="CN58" s="62" t="str">
        <f>+IF(AND(LEN($K58)&gt;10),IF(AND($J58&gt;W$1,$J58&lt;=$Y$1),1,IF((COUNTIFS(INCAPACIDADES!$C$1:$C$51,$K58,INCAPACIDADES!V$1:V$51,W$1))&gt;0,2,IF(VLOOKUP($I58,BD!$D:$F,3,0)&gt;W$1,0,3))),"")</f>
        <v/>
      </c>
      <c r="CO58" s="62" t="str">
        <f>+IF(AND(LEN($K58)&gt;10),IF(AND($J58&gt;X$1,$J58&lt;=$Y$1),1,IF((COUNTIFS(INCAPACIDADES!$C$1:$C$51,$K58,INCAPACIDADES!W$1:W$51,X$1))&gt;0,2,IF(VLOOKUP($I58,BD!$D:$F,3,0)&gt;X$1,0,3))),"")</f>
        <v/>
      </c>
      <c r="CP58" s="62" t="str">
        <f>+IF(AND(LEN($K58)&gt;10),IF(AND($J58&gt;Y$1,$J58&lt;=$Y$1),1,IF((COUNTIFS(INCAPACIDADES!$C$1:$C$51,$K58,INCAPACIDADES!X$1:X$51,Y$1))&gt;0,2,IF(VLOOKUP($I58,BD!$D:$F,3,0)&gt;Y$1,0,3))),"")</f>
        <v/>
      </c>
      <c r="CQ58" s="62" t="str">
        <f>+IF(LEN($K58)&gt;10,IF(ISERROR(VLOOKUP(L58,'CODIGO PAGO'!$B$1:$B$20,1,0)),1,IF(OR(AND(CC58=1,L58&lt;&gt;"N"),AND(CC58=3,L58&lt;&gt;"B"),AND(CC58=2,LEFT(TRIM(L58),1)&lt;&gt;"I")),1,IF(OR(AND(CC58=0,L58="N"),AND(CC58=0,L58="B"),AND(CC58=0,LEFT(TRIM(L58),1)="I")),1,0))),"")</f>
        <v/>
      </c>
      <c r="CR58" s="62" t="str">
        <f t="shared" si="19"/>
        <v/>
      </c>
      <c r="CS58" s="62" t="str">
        <f>+IF(LEN($K58)&gt;10,IF(ISERROR(VLOOKUP(N58,'CODIGO PAGO'!$B$1:$B$20,1,0)),1,IF(OR(AND(CE58=1,N58&lt;&gt;"N"),AND(CE58=3,N58&lt;&gt;"B"),AND(CE58=2,LEFT(TRIM(N58),1)&lt;&gt;"I")),1,IF(OR(AND(CE58=0,N58="N"),AND(CE58=0,N58="B"),AND(CE58=0,LEFT(TRIM(N58),1)="I")),1,0))),"")</f>
        <v/>
      </c>
      <c r="CT58" s="62" t="str">
        <f t="shared" si="20"/>
        <v/>
      </c>
      <c r="CU58" s="62" t="str">
        <f>+IF(LEN($K58)&gt;10,IF(ISERROR(VLOOKUP(P58,'CODIGO PAGO'!$B$1:$B$20,1,0)),1,IF(OR(AND(CG58=1,P58&lt;&gt;"N"),AND(CG58=3,P58&lt;&gt;"B"),AND(CG58=2,LEFT(TRIM(P58),1)&lt;&gt;"I")),1,IF(OR(AND(CG58=0,P58="N"),AND(CG58=0,P58="B"),AND(CG58=0,LEFT(TRIM(P58),1)="I")),1,0))),"")</f>
        <v/>
      </c>
      <c r="CV58" s="62" t="str">
        <f t="shared" si="21"/>
        <v/>
      </c>
      <c r="CW58" s="62" t="str">
        <f>+IF(LEN($K58)&gt;10,IF(ISERROR(VLOOKUP(R58,'CODIGO PAGO'!$B$1:$B$20,1,0)),1,IF(OR(AND(CI58=1,R58&lt;&gt;"N"),AND(CI58=3,R58&lt;&gt;"B"),AND(CI58=2,LEFT(TRIM(R58),1)&lt;&gt;"I")),1,IF(OR(AND(CI58=0,R58="N"),AND(CI58=0,R58="B"),AND(CI58=0,LEFT(TRIM(R58),1)="I")),1,0))),"")</f>
        <v/>
      </c>
      <c r="CX58" s="62" t="str">
        <f t="shared" si="22"/>
        <v/>
      </c>
      <c r="CY58" s="62" t="str">
        <f>+IF(LEN($K58)&gt;10,IF(ISERROR(VLOOKUP(T58,'CODIGO PAGO'!$B$1:$B$20,1,0)),1,IF(OR(AND(CK58=1,T58&lt;&gt;"N"),AND(CK58=3,T58&lt;&gt;"B"),AND(CK58=2,LEFT(TRIM(T58),1)&lt;&gt;"I")),1,IF(OR(AND(CK58=0,T58="N"),AND(CK58=0,T58="B"),AND(CK58=0,LEFT(TRIM(T58),1)="I")),1,0))),"")</f>
        <v/>
      </c>
      <c r="CZ58" s="62" t="str">
        <f t="shared" si="23"/>
        <v/>
      </c>
      <c r="DA58" s="62" t="str">
        <f>+IF(LEN($K58)&gt;10,IF(ISERROR(VLOOKUP(V58,'CODIGO PAGO'!$B$1:$B$20,1,0)),1,IF(OR(AND(CM58=1,V58&lt;&gt;"N"),AND(CM58=3,V58&lt;&gt;"B"),AND(CM58=2,LEFT(TRIM(V58),1)&lt;&gt;"I")),1,IF(OR(AND(CM58=0,V58="N"),AND(CM58=0,V58="B"),AND(CM58=0,LEFT(TRIM(V58),1)="I")),1,0))),"")</f>
        <v/>
      </c>
      <c r="DB58" s="62" t="str">
        <f t="shared" si="24"/>
        <v/>
      </c>
      <c r="DC58" s="62" t="str">
        <f>+IF(LEN($K58)&gt;10,IF(ISERROR(VLOOKUP(X58,'CODIGO PAGO'!$B$1:$B$20,1,0)),1,IF(OR(AND(CO58=1,X58&lt;&gt;"N"),AND(CO58=3,X58&lt;&gt;"B"),AND(CO58=2,LEFT(TRIM(X58),1)&lt;&gt;"I")),1,IF(OR(AND(CO58=0,X58="N"),AND(CO58=0,X58="B"),AND(CO58=0,LEFT(TRIM(X58),1)="I")),1,0))),"")</f>
        <v/>
      </c>
      <c r="DD58" s="62" t="str">
        <f t="shared" si="25"/>
        <v/>
      </c>
      <c r="DE58" s="62" t="str">
        <f t="shared" si="26"/>
        <v/>
      </c>
      <c r="DF58" s="63" t="str">
        <f t="shared" si="27"/>
        <v/>
      </c>
      <c r="DG58" s="170"/>
      <c r="DH58" s="63">
        <v>58</v>
      </c>
    </row>
    <row r="59" spans="1:112" s="64" customFormat="1">
      <c r="A59" s="16" t="str">
        <f t="shared" si="0"/>
        <v/>
      </c>
      <c r="B59" s="12"/>
      <c r="C59" s="60"/>
      <c r="D59" s="1" t="str">
        <f>+IF(LEN($K59)&gt;5,BD!A59,"")</f>
        <v/>
      </c>
      <c r="E59" s="1" t="str">
        <f>+IF(LEN($K59)&gt;5,BD!B59,"")</f>
        <v/>
      </c>
      <c r="F59" s="134"/>
      <c r="G59" s="133"/>
      <c r="H59" s="135"/>
      <c r="I59" s="3" t="str">
        <f>+IF(LEN($K59)&gt;5,BD!D59,"")</f>
        <v/>
      </c>
      <c r="J59" s="4" t="str">
        <f>+IF(LEN($K59)&gt;5,BD!E59,"")</f>
        <v/>
      </c>
      <c r="K59" s="5" t="str">
        <f>+IF(LEN(BD!G59)&gt;5,BD!G59,"")</f>
        <v/>
      </c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53" t="str">
        <f t="shared" si="1"/>
        <v/>
      </c>
      <c r="AB59" s="154" t="str">
        <f>+IF(LEN($K59)&gt;5,SUM(L59,N59,P59,R59,T59,V59,X59)+COUNTIF(L59:X59,"PCG")+'CODIGO PAGO'!$C$23*COUNTIF(L59:X59,"PDF")+'CODIGO PAGO'!$C$24*COUNTIF('PRE MAAS'!L59:X59,"PNH")+'CODIGO PAGO'!$C$25*COUNTIF('PRE MAAS'!L59:X59,"PS")+COUNTIF(L59:X59,"VAC"),"")</f>
        <v/>
      </c>
      <c r="AC59" s="154" t="str">
        <f t="shared" si="2"/>
        <v/>
      </c>
      <c r="AD59" s="155" t="str">
        <f t="shared" si="3"/>
        <v/>
      </c>
      <c r="AE59" s="155" t="str">
        <f t="shared" si="4"/>
        <v/>
      </c>
      <c r="AF59" s="155" t="str">
        <f>+IF(LEN($K59)&gt;5,IF(AND(VLOOKUP($I59,BD!$D$1:$F$501,3,0)&gt;=L$1,VLOOKUP($I59,BD!$D$1:$F$501,3,0)&lt;=X$1),1,0),"")</f>
        <v/>
      </c>
      <c r="AG59" s="155" t="str">
        <f t="shared" si="5"/>
        <v/>
      </c>
      <c r="AH59" s="156" t="str">
        <f t="shared" si="6"/>
        <v/>
      </c>
      <c r="AI59" s="156" t="str">
        <f t="shared" si="7"/>
        <v/>
      </c>
      <c r="AJ59" s="156" t="str">
        <f t="shared" si="8"/>
        <v/>
      </c>
      <c r="AK59" s="6" t="str">
        <f>+IF(LEN($K59)&gt;5,BD!H59,"")</f>
        <v/>
      </c>
      <c r="AL59" s="17" t="str">
        <f t="shared" si="9"/>
        <v/>
      </c>
      <c r="AM59" s="13"/>
      <c r="AN59" s="18" t="str">
        <f t="shared" si="10"/>
        <v/>
      </c>
      <c r="AO59" s="19" t="str">
        <f t="shared" si="11"/>
        <v/>
      </c>
      <c r="AP59" s="19" t="str">
        <f t="shared" si="12"/>
        <v/>
      </c>
      <c r="AQ59" s="20" t="str">
        <f t="shared" si="13"/>
        <v/>
      </c>
      <c r="AR59" s="7" t="str">
        <f t="shared" ca="1" si="14"/>
        <v/>
      </c>
      <c r="AS59" s="157"/>
      <c r="AT59" s="19" t="str">
        <f>+IF(LEN($K59)&gt;5,TRUNC(AS59*AK59*'CODIGO PAGO'!$C$27,2),"")</f>
        <v/>
      </c>
      <c r="AU59" s="15"/>
      <c r="AV59" s="15"/>
      <c r="AW59" s="15"/>
      <c r="AX59" s="14"/>
      <c r="AY59" s="15"/>
      <c r="AZ59" s="20" t="str">
        <f>+IF(LEN(K59)&gt;5,SUMIF(AJUSTES!$A$1:$A$50,K59,AJUSTES!$J$1:$J$50),"")</f>
        <v/>
      </c>
      <c r="BA59" s="20"/>
      <c r="BB59" s="14"/>
      <c r="BC59" s="14"/>
      <c r="BD59" s="164"/>
      <c r="BE59" s="15"/>
      <c r="BF59" s="15"/>
      <c r="BG59" s="152" t="str">
        <f t="shared" si="15"/>
        <v/>
      </c>
      <c r="BH59" s="20" t="str">
        <f t="shared" si="16"/>
        <v/>
      </c>
      <c r="BI59" s="20" t="str">
        <f>IF(LEN($K59)&gt;5,IF('CODIGO PAGO'!$C$26=9,0.5*AK59,'CODIGO PAGO'!$C$26*COUNTIF(L59:X59,"PT")*(AK59*7)/(7-(COUNTIF(L59:X59,"D")+COUNTIF(L59:X59,"DL")))),"")</f>
        <v/>
      </c>
      <c r="BJ59" s="15"/>
      <c r="BK59" s="20" t="str">
        <f>+IF(LEN(K59)&gt;5,SUMIF(AJUSTES!$A$1:$A$50,K59,AJUSTES!$K$1:$K$50),"")</f>
        <v/>
      </c>
      <c r="BL59" s="15"/>
      <c r="BM59" s="15"/>
      <c r="BN59" s="4" t="str">
        <f>+CONCATENATE(IF(COUNTIFS(INCAPACIDADES!$A$1:$A$100,"ACTIVA",INCAPACIDADES!$C$1:$C$100,'PRE MAAS'!K59)&gt;0,VLOOKUP(K59,INCAPACIDADES!$C$1:$Y$100,23,0),""),IF(LEN($K59)&gt;5,IF(BD!F59="N/A","",CONCATENATE("B (",DAY(BD!F59),"-",MONTH(BD!F59),"-",YEAR(BD!F59),")")),""))</f>
        <v/>
      </c>
      <c r="BO59" s="150"/>
      <c r="BP59" s="15"/>
      <c r="BQ59" s="15"/>
      <c r="BR59" s="15"/>
      <c r="BS59" s="15"/>
      <c r="BT59" s="15"/>
      <c r="BU59" s="9" t="str">
        <f>+IF(LEN($K59)&gt;10,IF(LEN(BD!I59)=11,BD!I59,CONCATENATE("0",BD!I59)),"")</f>
        <v/>
      </c>
      <c r="BV59" s="161" t="str">
        <f>+IF(LEN($K59)&gt;10,BD!J59,"")</f>
        <v/>
      </c>
      <c r="BW59" s="162" t="str">
        <f t="shared" si="17"/>
        <v/>
      </c>
      <c r="BX59" s="162" t="str">
        <f>+IF(LEN($K59)&gt;10,UPPER(BD!K59),"")</f>
        <v/>
      </c>
      <c r="BY59" s="161" t="str">
        <f>+IF(LEN($K67)&gt;5,BD!L59,"")</f>
        <v/>
      </c>
      <c r="BZ59" s="161" t="str">
        <f>+IF(LEN($K59)&gt;10,BD!M59,"")</f>
        <v/>
      </c>
      <c r="CA59" s="162" t="str">
        <f>+IF(LEN($K59)&gt;10,BD!N59,"")</f>
        <v/>
      </c>
      <c r="CB59" s="163" t="str">
        <f t="shared" si="18"/>
        <v/>
      </c>
      <c r="CC59" s="62" t="str">
        <f>+IF(AND(LEN($K59)&gt;10),IF(AND($J59&gt;L$1,$J59&lt;=$Y$1),1,IF((COUNTIFS(INCAPACIDADES!$C$1:$C$51,$K59,INCAPACIDADES!K$1:K$51,L$1))&gt;0,2,IF(VLOOKUP($I59,BD!D:F,3,0)&gt;L$1,0,3))),"")</f>
        <v/>
      </c>
      <c r="CD59" s="62" t="str">
        <f>+IF(AND(LEN($K59)&gt;10),IF(AND($J59&gt;M$1,$J59&lt;=$Y$1),1,IF((COUNTIFS(INCAPACIDADES!$C$1:$C$51,$K59,INCAPACIDADES!L$1:L$51,M$1))&gt;0,2,IF(VLOOKUP($I59,BD!$D:$F,3,0)&gt;M$1,0,3))),"")</f>
        <v/>
      </c>
      <c r="CE59" s="62" t="str">
        <f>+IF(AND(LEN($K59)&gt;10),IF(AND($J59&gt;N$1,$J59&lt;=$Y$1),1,IF((COUNTIFS(INCAPACIDADES!$C$1:$C$51,$K59,INCAPACIDADES!M$1:M$51,N$1))&gt;0,2,IF(VLOOKUP($I59,BD!$D:$F,3,0)&gt;N$1,0,3))),"")</f>
        <v/>
      </c>
      <c r="CF59" s="62" t="str">
        <f>+IF(AND(LEN($K59)&gt;10),IF(AND($J59&gt;O$1,$J59&lt;=$Y$1),1,IF((COUNTIFS(INCAPACIDADES!$C$1:$C$51,$K59,INCAPACIDADES!N$1:N$51,O$1))&gt;0,2,IF(VLOOKUP($I59,BD!$D:$F,3,0)&gt;O$1,0,3))),"")</f>
        <v/>
      </c>
      <c r="CG59" s="62" t="str">
        <f>+IF(AND(LEN($K59)&gt;10),IF(AND($J59&gt;P$1,$J59&lt;=$Y$1),1,IF((COUNTIFS(INCAPACIDADES!$C$1:$C$51,$K59,INCAPACIDADES!O$1:O$51,P$1))&gt;0,2,IF(VLOOKUP($I59,BD!$D:$F,3,0)&gt;P$1,0,3))),"")</f>
        <v/>
      </c>
      <c r="CH59" s="62" t="str">
        <f>+IF(AND(LEN($K59)&gt;10),IF(AND($J59&gt;Q$1,$J59&lt;=$Y$1),1,IF((COUNTIFS(INCAPACIDADES!$C$1:$C$51,$K59,INCAPACIDADES!P$1:P$51,Q$1))&gt;0,2,IF(VLOOKUP($I59,BD!$D:$F,3,0)&gt;Q$1,0,3))),"")</f>
        <v/>
      </c>
      <c r="CI59" s="62" t="str">
        <f>+IF(AND(LEN($K59)&gt;10),IF(AND($J59&gt;R$1,$J59&lt;=$Y$1),1,IF((COUNTIFS(INCAPACIDADES!$C$1:$C$51,$K59,INCAPACIDADES!Q$1:Q$51,R$1))&gt;0,2,IF(VLOOKUP($I59,BD!$D:$F,3,0)&gt;R$1,0,3))),"")</f>
        <v/>
      </c>
      <c r="CJ59" s="62" t="str">
        <f>+IF(AND(LEN($K59)&gt;10),IF(AND($J59&gt;S$1,$J59&lt;=$Y$1),1,IF((COUNTIFS(INCAPACIDADES!$C$1:$C$51,$K59,INCAPACIDADES!R$1:R$51,S$1))&gt;0,2,IF(VLOOKUP($I59,BD!$D:$F,3,0)&gt;S$1,0,3))),"")</f>
        <v/>
      </c>
      <c r="CK59" s="62" t="str">
        <f>+IF(AND(LEN($K59)&gt;10),IF(AND($J59&gt;T$1,$J59&lt;=$Y$1),1,IF((COUNTIFS(INCAPACIDADES!$C$1:$C$51,$K59,INCAPACIDADES!S$1:S$51,T$1))&gt;0,2,IF(VLOOKUP($I59,BD!$D:$F,3,0)&gt;T$1,0,3))),"")</f>
        <v/>
      </c>
      <c r="CL59" s="62" t="str">
        <f>+IF(AND(LEN($K59)&gt;10),IF(AND($J59&gt;U$1,$J59&lt;=$Y$1),1,IF((COUNTIFS(INCAPACIDADES!$C$1:$C$51,$K59,INCAPACIDADES!T$1:T$51,U$1))&gt;0,2,IF(VLOOKUP($I59,BD!$D:$F,3,0)&gt;U$1,0,3))),"")</f>
        <v/>
      </c>
      <c r="CM59" s="62" t="str">
        <f>+IF(AND(LEN($K59)&gt;10),IF(AND($J59&gt;V$1,$J59&lt;=$Y$1),1,IF((COUNTIFS(INCAPACIDADES!$C$1:$C$51,$K59,INCAPACIDADES!U$1:U$51,V$1))&gt;0,2,IF(VLOOKUP($I59,BD!$D:$F,3,0)&gt;V$1,0,3))),"")</f>
        <v/>
      </c>
      <c r="CN59" s="62" t="str">
        <f>+IF(AND(LEN($K59)&gt;10),IF(AND($J59&gt;W$1,$J59&lt;=$Y$1),1,IF((COUNTIFS(INCAPACIDADES!$C$1:$C$51,$K59,INCAPACIDADES!V$1:V$51,W$1))&gt;0,2,IF(VLOOKUP($I59,BD!$D:$F,3,0)&gt;W$1,0,3))),"")</f>
        <v/>
      </c>
      <c r="CO59" s="62" t="str">
        <f>+IF(AND(LEN($K59)&gt;10),IF(AND($J59&gt;X$1,$J59&lt;=$Y$1),1,IF((COUNTIFS(INCAPACIDADES!$C$1:$C$51,$K59,INCAPACIDADES!W$1:W$51,X$1))&gt;0,2,IF(VLOOKUP($I59,BD!$D:$F,3,0)&gt;X$1,0,3))),"")</f>
        <v/>
      </c>
      <c r="CP59" s="62" t="str">
        <f>+IF(AND(LEN($K59)&gt;10),IF(AND($J59&gt;Y$1,$J59&lt;=$Y$1),1,IF((COUNTIFS(INCAPACIDADES!$C$1:$C$51,$K59,INCAPACIDADES!X$1:X$51,Y$1))&gt;0,2,IF(VLOOKUP($I59,BD!$D:$F,3,0)&gt;Y$1,0,3))),"")</f>
        <v/>
      </c>
      <c r="CQ59" s="62" t="str">
        <f>+IF(LEN($K59)&gt;10,IF(ISERROR(VLOOKUP(L59,'CODIGO PAGO'!$B$1:$B$20,1,0)),1,IF(OR(AND(CC59=1,L59&lt;&gt;"N"),AND(CC59=3,L59&lt;&gt;"B"),AND(CC59=2,LEFT(TRIM(L59),1)&lt;&gt;"I")),1,IF(OR(AND(CC59=0,L59="N"),AND(CC59=0,L59="B"),AND(CC59=0,LEFT(TRIM(L59),1)="I")),1,0))),"")</f>
        <v/>
      </c>
      <c r="CR59" s="62" t="str">
        <f t="shared" si="19"/>
        <v/>
      </c>
      <c r="CS59" s="62" t="str">
        <f>+IF(LEN($K59)&gt;10,IF(ISERROR(VLOOKUP(N59,'CODIGO PAGO'!$B$1:$B$20,1,0)),1,IF(OR(AND(CE59=1,N59&lt;&gt;"N"),AND(CE59=3,N59&lt;&gt;"B"),AND(CE59=2,LEFT(TRIM(N59),1)&lt;&gt;"I")),1,IF(OR(AND(CE59=0,N59="N"),AND(CE59=0,N59="B"),AND(CE59=0,LEFT(TRIM(N59),1)="I")),1,0))),"")</f>
        <v/>
      </c>
      <c r="CT59" s="62" t="str">
        <f t="shared" si="20"/>
        <v/>
      </c>
      <c r="CU59" s="62" t="str">
        <f>+IF(LEN($K59)&gt;10,IF(ISERROR(VLOOKUP(P59,'CODIGO PAGO'!$B$1:$B$20,1,0)),1,IF(OR(AND(CG59=1,P59&lt;&gt;"N"),AND(CG59=3,P59&lt;&gt;"B"),AND(CG59=2,LEFT(TRIM(P59),1)&lt;&gt;"I")),1,IF(OR(AND(CG59=0,P59="N"),AND(CG59=0,P59="B"),AND(CG59=0,LEFT(TRIM(P59),1)="I")),1,0))),"")</f>
        <v/>
      </c>
      <c r="CV59" s="62" t="str">
        <f t="shared" si="21"/>
        <v/>
      </c>
      <c r="CW59" s="62" t="str">
        <f>+IF(LEN($K59)&gt;10,IF(ISERROR(VLOOKUP(R59,'CODIGO PAGO'!$B$1:$B$20,1,0)),1,IF(OR(AND(CI59=1,R59&lt;&gt;"N"),AND(CI59=3,R59&lt;&gt;"B"),AND(CI59=2,LEFT(TRIM(R59),1)&lt;&gt;"I")),1,IF(OR(AND(CI59=0,R59="N"),AND(CI59=0,R59="B"),AND(CI59=0,LEFT(TRIM(R59),1)="I")),1,0))),"")</f>
        <v/>
      </c>
      <c r="CX59" s="62" t="str">
        <f t="shared" si="22"/>
        <v/>
      </c>
      <c r="CY59" s="62" t="str">
        <f>+IF(LEN($K59)&gt;10,IF(ISERROR(VLOOKUP(T59,'CODIGO PAGO'!$B$1:$B$20,1,0)),1,IF(OR(AND(CK59=1,T59&lt;&gt;"N"),AND(CK59=3,T59&lt;&gt;"B"),AND(CK59=2,LEFT(TRIM(T59),1)&lt;&gt;"I")),1,IF(OR(AND(CK59=0,T59="N"),AND(CK59=0,T59="B"),AND(CK59=0,LEFT(TRIM(T59),1)="I")),1,0))),"")</f>
        <v/>
      </c>
      <c r="CZ59" s="62" t="str">
        <f t="shared" si="23"/>
        <v/>
      </c>
      <c r="DA59" s="62" t="str">
        <f>+IF(LEN($K59)&gt;10,IF(ISERROR(VLOOKUP(V59,'CODIGO PAGO'!$B$1:$B$20,1,0)),1,IF(OR(AND(CM59=1,V59&lt;&gt;"N"),AND(CM59=3,V59&lt;&gt;"B"),AND(CM59=2,LEFT(TRIM(V59),1)&lt;&gt;"I")),1,IF(OR(AND(CM59=0,V59="N"),AND(CM59=0,V59="B"),AND(CM59=0,LEFT(TRIM(V59),1)="I")),1,0))),"")</f>
        <v/>
      </c>
      <c r="DB59" s="62" t="str">
        <f t="shared" si="24"/>
        <v/>
      </c>
      <c r="DC59" s="62" t="str">
        <f>+IF(LEN($K59)&gt;10,IF(ISERROR(VLOOKUP(X59,'CODIGO PAGO'!$B$1:$B$20,1,0)),1,IF(OR(AND(CO59=1,X59&lt;&gt;"N"),AND(CO59=3,X59&lt;&gt;"B"),AND(CO59=2,LEFT(TRIM(X59),1)&lt;&gt;"I")),1,IF(OR(AND(CO59=0,X59="N"),AND(CO59=0,X59="B"),AND(CO59=0,LEFT(TRIM(X59),1)="I")),1,0))),"")</f>
        <v/>
      </c>
      <c r="DD59" s="62" t="str">
        <f t="shared" si="25"/>
        <v/>
      </c>
      <c r="DE59" s="62" t="str">
        <f t="shared" si="26"/>
        <v/>
      </c>
      <c r="DF59" s="63" t="str">
        <f t="shared" si="27"/>
        <v/>
      </c>
      <c r="DG59" s="170"/>
      <c r="DH59" s="63">
        <v>59</v>
      </c>
    </row>
    <row r="60" spans="1:112" s="64" customFormat="1">
      <c r="A60" s="16" t="str">
        <f t="shared" si="0"/>
        <v/>
      </c>
      <c r="B60" s="12"/>
      <c r="C60" s="60"/>
      <c r="D60" s="1" t="str">
        <f>+IF(LEN($K60)&gt;5,BD!A60,"")</f>
        <v/>
      </c>
      <c r="E60" s="1" t="str">
        <f>+IF(LEN($K60)&gt;5,BD!B60,"")</f>
        <v/>
      </c>
      <c r="F60" s="134"/>
      <c r="G60" s="133"/>
      <c r="H60" s="135"/>
      <c r="I60" s="3" t="str">
        <f>+IF(LEN($K60)&gt;5,BD!D60,"")</f>
        <v/>
      </c>
      <c r="J60" s="4" t="str">
        <f>+IF(LEN($K60)&gt;5,BD!E60,"")</f>
        <v/>
      </c>
      <c r="K60" s="5" t="str">
        <f>+IF(LEN(BD!G60)&gt;5,BD!G60,"")</f>
        <v/>
      </c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53" t="str">
        <f t="shared" si="1"/>
        <v/>
      </c>
      <c r="AB60" s="154" t="str">
        <f>+IF(LEN($K60)&gt;5,SUM(L60,N60,P60,R60,T60,V60,X60)+COUNTIF(L60:X60,"PCG")+'CODIGO PAGO'!$C$23*COUNTIF(L60:X60,"PDF")+'CODIGO PAGO'!$C$24*COUNTIF('PRE MAAS'!L60:X60,"PNH")+'CODIGO PAGO'!$C$25*COUNTIF('PRE MAAS'!L60:X60,"PS")+COUNTIF(L60:X60,"VAC"),"")</f>
        <v/>
      </c>
      <c r="AC60" s="154" t="str">
        <f t="shared" si="2"/>
        <v/>
      </c>
      <c r="AD60" s="155" t="str">
        <f t="shared" si="3"/>
        <v/>
      </c>
      <c r="AE60" s="155" t="str">
        <f t="shared" si="4"/>
        <v/>
      </c>
      <c r="AF60" s="155" t="str">
        <f>+IF(LEN($K60)&gt;5,IF(AND(VLOOKUP($I60,BD!$D$1:$F$501,3,0)&gt;=L$1,VLOOKUP($I60,BD!$D$1:$F$501,3,0)&lt;=X$1),1,0),"")</f>
        <v/>
      </c>
      <c r="AG60" s="155" t="str">
        <f t="shared" si="5"/>
        <v/>
      </c>
      <c r="AH60" s="156" t="str">
        <f t="shared" si="6"/>
        <v/>
      </c>
      <c r="AI60" s="156" t="str">
        <f t="shared" si="7"/>
        <v/>
      </c>
      <c r="AJ60" s="156" t="str">
        <f t="shared" si="8"/>
        <v/>
      </c>
      <c r="AK60" s="6" t="str">
        <f>+IF(LEN($K60)&gt;5,BD!H60,"")</f>
        <v/>
      </c>
      <c r="AL60" s="17" t="str">
        <f t="shared" si="9"/>
        <v/>
      </c>
      <c r="AM60" s="13"/>
      <c r="AN60" s="18" t="str">
        <f t="shared" si="10"/>
        <v/>
      </c>
      <c r="AO60" s="19" t="str">
        <f t="shared" si="11"/>
        <v/>
      </c>
      <c r="AP60" s="19" t="str">
        <f t="shared" si="12"/>
        <v/>
      </c>
      <c r="AQ60" s="20" t="str">
        <f t="shared" si="13"/>
        <v/>
      </c>
      <c r="AR60" s="7" t="str">
        <f t="shared" ca="1" si="14"/>
        <v/>
      </c>
      <c r="AS60" s="157"/>
      <c r="AT60" s="19" t="str">
        <f>+IF(LEN($K60)&gt;5,TRUNC(AS60*AK60*'CODIGO PAGO'!$C$27,2),"")</f>
        <v/>
      </c>
      <c r="AU60" s="15"/>
      <c r="AV60" s="15"/>
      <c r="AW60" s="15"/>
      <c r="AX60" s="14"/>
      <c r="AY60" s="15"/>
      <c r="AZ60" s="20" t="str">
        <f>+IF(LEN(K60)&gt;5,SUMIF(AJUSTES!$A$1:$A$50,K60,AJUSTES!$J$1:$J$50),"")</f>
        <v/>
      </c>
      <c r="BA60" s="20"/>
      <c r="BB60" s="14"/>
      <c r="BC60" s="14"/>
      <c r="BD60" s="164"/>
      <c r="BE60" s="15"/>
      <c r="BF60" s="15"/>
      <c r="BG60" s="152" t="str">
        <f t="shared" si="15"/>
        <v/>
      </c>
      <c r="BH60" s="20" t="str">
        <f t="shared" si="16"/>
        <v/>
      </c>
      <c r="BI60" s="20" t="str">
        <f>IF(LEN($K60)&gt;5,IF('CODIGO PAGO'!$C$26=9,0.5*AK60,'CODIGO PAGO'!$C$26*COUNTIF(L60:X60,"PT")*(AK60*7)/(7-(COUNTIF(L60:X60,"D")+COUNTIF(L60:X60,"DL")))),"")</f>
        <v/>
      </c>
      <c r="BJ60" s="15"/>
      <c r="BK60" s="20" t="str">
        <f>+IF(LEN(K60)&gt;5,SUMIF(AJUSTES!$A$1:$A$50,K60,AJUSTES!$K$1:$K$50),"")</f>
        <v/>
      </c>
      <c r="BL60" s="15"/>
      <c r="BM60" s="15"/>
      <c r="BN60" s="4" t="str">
        <f>+CONCATENATE(IF(COUNTIFS(INCAPACIDADES!$A$1:$A$100,"ACTIVA",INCAPACIDADES!$C$1:$C$100,'PRE MAAS'!K60)&gt;0,VLOOKUP(K60,INCAPACIDADES!$C$1:$Y$100,23,0),""),IF(LEN($K60)&gt;5,IF(BD!F60="N/A","",CONCATENATE("B (",DAY(BD!F60),"-",MONTH(BD!F60),"-",YEAR(BD!F60),")")),""))</f>
        <v/>
      </c>
      <c r="BO60" s="150"/>
      <c r="BP60" s="15"/>
      <c r="BQ60" s="15"/>
      <c r="BR60" s="15"/>
      <c r="BS60" s="15"/>
      <c r="BT60" s="15"/>
      <c r="BU60" s="9" t="str">
        <f>+IF(LEN($K60)&gt;10,IF(LEN(BD!I60)=11,BD!I60,CONCATENATE("0",BD!I60)),"")</f>
        <v/>
      </c>
      <c r="BV60" s="161" t="str">
        <f>+IF(LEN($K60)&gt;10,BD!J60,"")</f>
        <v/>
      </c>
      <c r="BW60" s="162" t="str">
        <f t="shared" si="17"/>
        <v/>
      </c>
      <c r="BX60" s="162" t="str">
        <f>+IF(LEN($K60)&gt;10,UPPER(BD!K60),"")</f>
        <v/>
      </c>
      <c r="BY60" s="161" t="str">
        <f>+IF(LEN($K68)&gt;5,BD!L60,"")</f>
        <v/>
      </c>
      <c r="BZ60" s="161" t="str">
        <f>+IF(LEN($K60)&gt;10,BD!M60,"")</f>
        <v/>
      </c>
      <c r="CA60" s="162" t="str">
        <f>+IF(LEN($K60)&gt;10,BD!N60,"")</f>
        <v/>
      </c>
      <c r="CB60" s="163" t="str">
        <f t="shared" si="18"/>
        <v/>
      </c>
      <c r="CC60" s="62" t="str">
        <f>+IF(AND(LEN($K60)&gt;10),IF(AND($J60&gt;L$1,$J60&lt;=$Y$1),1,IF((COUNTIFS(INCAPACIDADES!$C$1:$C$51,$K60,INCAPACIDADES!K$1:K$51,L$1))&gt;0,2,IF(VLOOKUP($I60,BD!D:F,3,0)&gt;L$1,0,3))),"")</f>
        <v/>
      </c>
      <c r="CD60" s="62" t="str">
        <f>+IF(AND(LEN($K60)&gt;10),IF(AND($J60&gt;M$1,$J60&lt;=$Y$1),1,IF((COUNTIFS(INCAPACIDADES!$C$1:$C$51,$K60,INCAPACIDADES!L$1:L$51,M$1))&gt;0,2,IF(VLOOKUP($I60,BD!$D:$F,3,0)&gt;M$1,0,3))),"")</f>
        <v/>
      </c>
      <c r="CE60" s="62" t="str">
        <f>+IF(AND(LEN($K60)&gt;10),IF(AND($J60&gt;N$1,$J60&lt;=$Y$1),1,IF((COUNTIFS(INCAPACIDADES!$C$1:$C$51,$K60,INCAPACIDADES!M$1:M$51,N$1))&gt;0,2,IF(VLOOKUP($I60,BD!$D:$F,3,0)&gt;N$1,0,3))),"")</f>
        <v/>
      </c>
      <c r="CF60" s="62" t="str">
        <f>+IF(AND(LEN($K60)&gt;10),IF(AND($J60&gt;O$1,$J60&lt;=$Y$1),1,IF((COUNTIFS(INCAPACIDADES!$C$1:$C$51,$K60,INCAPACIDADES!N$1:N$51,O$1))&gt;0,2,IF(VLOOKUP($I60,BD!$D:$F,3,0)&gt;O$1,0,3))),"")</f>
        <v/>
      </c>
      <c r="CG60" s="62" t="str">
        <f>+IF(AND(LEN($K60)&gt;10),IF(AND($J60&gt;P$1,$J60&lt;=$Y$1),1,IF((COUNTIFS(INCAPACIDADES!$C$1:$C$51,$K60,INCAPACIDADES!O$1:O$51,P$1))&gt;0,2,IF(VLOOKUP($I60,BD!$D:$F,3,0)&gt;P$1,0,3))),"")</f>
        <v/>
      </c>
      <c r="CH60" s="62" t="str">
        <f>+IF(AND(LEN($K60)&gt;10),IF(AND($J60&gt;Q$1,$J60&lt;=$Y$1),1,IF((COUNTIFS(INCAPACIDADES!$C$1:$C$51,$K60,INCAPACIDADES!P$1:P$51,Q$1))&gt;0,2,IF(VLOOKUP($I60,BD!$D:$F,3,0)&gt;Q$1,0,3))),"")</f>
        <v/>
      </c>
      <c r="CI60" s="62" t="str">
        <f>+IF(AND(LEN($K60)&gt;10),IF(AND($J60&gt;R$1,$J60&lt;=$Y$1),1,IF((COUNTIFS(INCAPACIDADES!$C$1:$C$51,$K60,INCAPACIDADES!Q$1:Q$51,R$1))&gt;0,2,IF(VLOOKUP($I60,BD!$D:$F,3,0)&gt;R$1,0,3))),"")</f>
        <v/>
      </c>
      <c r="CJ60" s="62" t="str">
        <f>+IF(AND(LEN($K60)&gt;10),IF(AND($J60&gt;S$1,$J60&lt;=$Y$1),1,IF((COUNTIFS(INCAPACIDADES!$C$1:$C$51,$K60,INCAPACIDADES!R$1:R$51,S$1))&gt;0,2,IF(VLOOKUP($I60,BD!$D:$F,3,0)&gt;S$1,0,3))),"")</f>
        <v/>
      </c>
      <c r="CK60" s="62" t="str">
        <f>+IF(AND(LEN($K60)&gt;10),IF(AND($J60&gt;T$1,$J60&lt;=$Y$1),1,IF((COUNTIFS(INCAPACIDADES!$C$1:$C$51,$K60,INCAPACIDADES!S$1:S$51,T$1))&gt;0,2,IF(VLOOKUP($I60,BD!$D:$F,3,0)&gt;T$1,0,3))),"")</f>
        <v/>
      </c>
      <c r="CL60" s="62" t="str">
        <f>+IF(AND(LEN($K60)&gt;10),IF(AND($J60&gt;U$1,$J60&lt;=$Y$1),1,IF((COUNTIFS(INCAPACIDADES!$C$1:$C$51,$K60,INCAPACIDADES!T$1:T$51,U$1))&gt;0,2,IF(VLOOKUP($I60,BD!$D:$F,3,0)&gt;U$1,0,3))),"")</f>
        <v/>
      </c>
      <c r="CM60" s="62" t="str">
        <f>+IF(AND(LEN($K60)&gt;10),IF(AND($J60&gt;V$1,$J60&lt;=$Y$1),1,IF((COUNTIFS(INCAPACIDADES!$C$1:$C$51,$K60,INCAPACIDADES!U$1:U$51,V$1))&gt;0,2,IF(VLOOKUP($I60,BD!$D:$F,3,0)&gt;V$1,0,3))),"")</f>
        <v/>
      </c>
      <c r="CN60" s="62" t="str">
        <f>+IF(AND(LEN($K60)&gt;10),IF(AND($J60&gt;W$1,$J60&lt;=$Y$1),1,IF((COUNTIFS(INCAPACIDADES!$C$1:$C$51,$K60,INCAPACIDADES!V$1:V$51,W$1))&gt;0,2,IF(VLOOKUP($I60,BD!$D:$F,3,0)&gt;W$1,0,3))),"")</f>
        <v/>
      </c>
      <c r="CO60" s="62" t="str">
        <f>+IF(AND(LEN($K60)&gt;10),IF(AND($J60&gt;X$1,$J60&lt;=$Y$1),1,IF((COUNTIFS(INCAPACIDADES!$C$1:$C$51,$K60,INCAPACIDADES!W$1:W$51,X$1))&gt;0,2,IF(VLOOKUP($I60,BD!$D:$F,3,0)&gt;X$1,0,3))),"")</f>
        <v/>
      </c>
      <c r="CP60" s="62" t="str">
        <f>+IF(AND(LEN($K60)&gt;10),IF(AND($J60&gt;Y$1,$J60&lt;=$Y$1),1,IF((COUNTIFS(INCAPACIDADES!$C$1:$C$51,$K60,INCAPACIDADES!X$1:X$51,Y$1))&gt;0,2,IF(VLOOKUP($I60,BD!$D:$F,3,0)&gt;Y$1,0,3))),"")</f>
        <v/>
      </c>
      <c r="CQ60" s="62" t="str">
        <f>+IF(LEN($K60)&gt;10,IF(ISERROR(VLOOKUP(L60,'CODIGO PAGO'!$B$1:$B$20,1,0)),1,IF(OR(AND(CC60=1,L60&lt;&gt;"N"),AND(CC60=3,L60&lt;&gt;"B"),AND(CC60=2,LEFT(TRIM(L60),1)&lt;&gt;"I")),1,IF(OR(AND(CC60=0,L60="N"),AND(CC60=0,L60="B"),AND(CC60=0,LEFT(TRIM(L60),1)="I")),1,0))),"")</f>
        <v/>
      </c>
      <c r="CR60" s="62" t="str">
        <f t="shared" si="19"/>
        <v/>
      </c>
      <c r="CS60" s="62" t="str">
        <f>+IF(LEN($K60)&gt;10,IF(ISERROR(VLOOKUP(N60,'CODIGO PAGO'!$B$1:$B$20,1,0)),1,IF(OR(AND(CE60=1,N60&lt;&gt;"N"),AND(CE60=3,N60&lt;&gt;"B"),AND(CE60=2,LEFT(TRIM(N60),1)&lt;&gt;"I")),1,IF(OR(AND(CE60=0,N60="N"),AND(CE60=0,N60="B"),AND(CE60=0,LEFT(TRIM(N60),1)="I")),1,0))),"")</f>
        <v/>
      </c>
      <c r="CT60" s="62" t="str">
        <f t="shared" si="20"/>
        <v/>
      </c>
      <c r="CU60" s="62" t="str">
        <f>+IF(LEN($K60)&gt;10,IF(ISERROR(VLOOKUP(P60,'CODIGO PAGO'!$B$1:$B$20,1,0)),1,IF(OR(AND(CG60=1,P60&lt;&gt;"N"),AND(CG60=3,P60&lt;&gt;"B"),AND(CG60=2,LEFT(TRIM(P60),1)&lt;&gt;"I")),1,IF(OR(AND(CG60=0,P60="N"),AND(CG60=0,P60="B"),AND(CG60=0,LEFT(TRIM(P60),1)="I")),1,0))),"")</f>
        <v/>
      </c>
      <c r="CV60" s="62" t="str">
        <f t="shared" si="21"/>
        <v/>
      </c>
      <c r="CW60" s="62" t="str">
        <f>+IF(LEN($K60)&gt;10,IF(ISERROR(VLOOKUP(R60,'CODIGO PAGO'!$B$1:$B$20,1,0)),1,IF(OR(AND(CI60=1,R60&lt;&gt;"N"),AND(CI60=3,R60&lt;&gt;"B"),AND(CI60=2,LEFT(TRIM(R60),1)&lt;&gt;"I")),1,IF(OR(AND(CI60=0,R60="N"),AND(CI60=0,R60="B"),AND(CI60=0,LEFT(TRIM(R60),1)="I")),1,0))),"")</f>
        <v/>
      </c>
      <c r="CX60" s="62" t="str">
        <f t="shared" si="22"/>
        <v/>
      </c>
      <c r="CY60" s="62" t="str">
        <f>+IF(LEN($K60)&gt;10,IF(ISERROR(VLOOKUP(T60,'CODIGO PAGO'!$B$1:$B$20,1,0)),1,IF(OR(AND(CK60=1,T60&lt;&gt;"N"),AND(CK60=3,T60&lt;&gt;"B"),AND(CK60=2,LEFT(TRIM(T60),1)&lt;&gt;"I")),1,IF(OR(AND(CK60=0,T60="N"),AND(CK60=0,T60="B"),AND(CK60=0,LEFT(TRIM(T60),1)="I")),1,0))),"")</f>
        <v/>
      </c>
      <c r="CZ60" s="62" t="str">
        <f t="shared" si="23"/>
        <v/>
      </c>
      <c r="DA60" s="62" t="str">
        <f>+IF(LEN($K60)&gt;10,IF(ISERROR(VLOOKUP(V60,'CODIGO PAGO'!$B$1:$B$20,1,0)),1,IF(OR(AND(CM60=1,V60&lt;&gt;"N"),AND(CM60=3,V60&lt;&gt;"B"),AND(CM60=2,LEFT(TRIM(V60),1)&lt;&gt;"I")),1,IF(OR(AND(CM60=0,V60="N"),AND(CM60=0,V60="B"),AND(CM60=0,LEFT(TRIM(V60),1)="I")),1,0))),"")</f>
        <v/>
      </c>
      <c r="DB60" s="62" t="str">
        <f t="shared" si="24"/>
        <v/>
      </c>
      <c r="DC60" s="62" t="str">
        <f>+IF(LEN($K60)&gt;10,IF(ISERROR(VLOOKUP(X60,'CODIGO PAGO'!$B$1:$B$20,1,0)),1,IF(OR(AND(CO60=1,X60&lt;&gt;"N"),AND(CO60=3,X60&lt;&gt;"B"),AND(CO60=2,LEFT(TRIM(X60),1)&lt;&gt;"I")),1,IF(OR(AND(CO60=0,X60="N"),AND(CO60=0,X60="B"),AND(CO60=0,LEFT(TRIM(X60),1)="I")),1,0))),"")</f>
        <v/>
      </c>
      <c r="DD60" s="62" t="str">
        <f t="shared" si="25"/>
        <v/>
      </c>
      <c r="DE60" s="62" t="str">
        <f t="shared" si="26"/>
        <v/>
      </c>
      <c r="DF60" s="63" t="str">
        <f t="shared" si="27"/>
        <v/>
      </c>
      <c r="DG60" s="170"/>
      <c r="DH60" s="63">
        <v>60</v>
      </c>
    </row>
    <row r="61" spans="1:112" s="64" customFormat="1">
      <c r="A61" s="16" t="str">
        <f t="shared" si="0"/>
        <v/>
      </c>
      <c r="B61" s="12"/>
      <c r="C61" s="60"/>
      <c r="D61" s="1" t="str">
        <f>+IF(LEN($K61)&gt;5,BD!A61,"")</f>
        <v/>
      </c>
      <c r="E61" s="1" t="str">
        <f>+IF(LEN($K61)&gt;5,BD!B61,"")</f>
        <v/>
      </c>
      <c r="F61" s="134"/>
      <c r="G61" s="133"/>
      <c r="H61" s="135"/>
      <c r="I61" s="3" t="str">
        <f>+IF(LEN($K61)&gt;5,BD!D61,"")</f>
        <v/>
      </c>
      <c r="J61" s="4" t="str">
        <f>+IF(LEN($K61)&gt;5,BD!E61,"")</f>
        <v/>
      </c>
      <c r="K61" s="5" t="str">
        <f>+IF(LEN(BD!G61)&gt;5,BD!G61,"")</f>
        <v/>
      </c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53" t="str">
        <f t="shared" si="1"/>
        <v/>
      </c>
      <c r="AB61" s="154" t="str">
        <f>+IF(LEN($K61)&gt;5,SUM(L61,N61,P61,R61,T61,V61,X61)+COUNTIF(L61:X61,"PCG")+'CODIGO PAGO'!$C$23*COUNTIF(L61:X61,"PDF")+'CODIGO PAGO'!$C$24*COUNTIF('PRE MAAS'!L61:X61,"PNH")+'CODIGO PAGO'!$C$25*COUNTIF('PRE MAAS'!L61:X61,"PS")+COUNTIF(L61:X61,"VAC"),"")</f>
        <v/>
      </c>
      <c r="AC61" s="154" t="str">
        <f t="shared" si="2"/>
        <v/>
      </c>
      <c r="AD61" s="155" t="str">
        <f t="shared" si="3"/>
        <v/>
      </c>
      <c r="AE61" s="155" t="str">
        <f t="shared" si="4"/>
        <v/>
      </c>
      <c r="AF61" s="155" t="str">
        <f>+IF(LEN($K61)&gt;5,IF(AND(VLOOKUP($I61,BD!$D$1:$F$501,3,0)&gt;=L$1,VLOOKUP($I61,BD!$D$1:$F$501,3,0)&lt;=X$1),1,0),"")</f>
        <v/>
      </c>
      <c r="AG61" s="155" t="str">
        <f t="shared" si="5"/>
        <v/>
      </c>
      <c r="AH61" s="156" t="str">
        <f t="shared" si="6"/>
        <v/>
      </c>
      <c r="AI61" s="156" t="str">
        <f t="shared" si="7"/>
        <v/>
      </c>
      <c r="AJ61" s="156" t="str">
        <f t="shared" si="8"/>
        <v/>
      </c>
      <c r="AK61" s="6" t="str">
        <f>+IF(LEN($K61)&gt;5,BD!H61,"")</f>
        <v/>
      </c>
      <c r="AL61" s="17" t="str">
        <f t="shared" si="9"/>
        <v/>
      </c>
      <c r="AM61" s="13"/>
      <c r="AN61" s="18" t="str">
        <f t="shared" si="10"/>
        <v/>
      </c>
      <c r="AO61" s="19" t="str">
        <f t="shared" si="11"/>
        <v/>
      </c>
      <c r="AP61" s="19" t="str">
        <f t="shared" si="12"/>
        <v/>
      </c>
      <c r="AQ61" s="20" t="str">
        <f t="shared" si="13"/>
        <v/>
      </c>
      <c r="AR61" s="7" t="str">
        <f t="shared" ca="1" si="14"/>
        <v/>
      </c>
      <c r="AS61" s="157"/>
      <c r="AT61" s="19" t="str">
        <f>+IF(LEN($K61)&gt;5,TRUNC(AS61*AK61*'CODIGO PAGO'!$C$27,2),"")</f>
        <v/>
      </c>
      <c r="AU61" s="15"/>
      <c r="AV61" s="15"/>
      <c r="AW61" s="15"/>
      <c r="AX61" s="14"/>
      <c r="AY61" s="15"/>
      <c r="AZ61" s="20" t="str">
        <f>+IF(LEN(K61)&gt;5,SUMIF(AJUSTES!$A$1:$A$50,K61,AJUSTES!$J$1:$J$50),"")</f>
        <v/>
      </c>
      <c r="BA61" s="20"/>
      <c r="BB61" s="14"/>
      <c r="BC61" s="14"/>
      <c r="BD61" s="164"/>
      <c r="BE61" s="15"/>
      <c r="BF61" s="15"/>
      <c r="BG61" s="152" t="str">
        <f t="shared" si="15"/>
        <v/>
      </c>
      <c r="BH61" s="20" t="str">
        <f t="shared" si="16"/>
        <v/>
      </c>
      <c r="BI61" s="20" t="str">
        <f>IF(LEN($K61)&gt;5,IF('CODIGO PAGO'!$C$26=9,0.5*AK61,'CODIGO PAGO'!$C$26*COUNTIF(L61:X61,"PT")*(AK61*7)/(7-(COUNTIF(L61:X61,"D")+COUNTIF(L61:X61,"DL")))),"")</f>
        <v/>
      </c>
      <c r="BJ61" s="15"/>
      <c r="BK61" s="20" t="str">
        <f>+IF(LEN(K61)&gt;5,SUMIF(AJUSTES!$A$1:$A$50,K61,AJUSTES!$K$1:$K$50),"")</f>
        <v/>
      </c>
      <c r="BL61" s="15"/>
      <c r="BM61" s="15"/>
      <c r="BN61" s="4" t="str">
        <f>+CONCATENATE(IF(COUNTIFS(INCAPACIDADES!$A$1:$A$100,"ACTIVA",INCAPACIDADES!$C$1:$C$100,'PRE MAAS'!K61)&gt;0,VLOOKUP(K61,INCAPACIDADES!$C$1:$Y$100,23,0),""),IF(LEN($K61)&gt;5,IF(BD!F61="N/A","",CONCATENATE("B (",DAY(BD!F61),"-",MONTH(BD!F61),"-",YEAR(BD!F61),")")),""))</f>
        <v/>
      </c>
      <c r="BO61" s="150"/>
      <c r="BP61" s="15"/>
      <c r="BQ61" s="15"/>
      <c r="BR61" s="15"/>
      <c r="BS61" s="15"/>
      <c r="BT61" s="15"/>
      <c r="BU61" s="9" t="str">
        <f>+IF(LEN($K61)&gt;10,IF(LEN(BD!I61)=11,BD!I61,CONCATENATE("0",BD!I61)),"")</f>
        <v/>
      </c>
      <c r="BV61" s="161" t="str">
        <f>+IF(LEN($K61)&gt;10,BD!J61,"")</f>
        <v/>
      </c>
      <c r="BW61" s="162" t="str">
        <f t="shared" si="17"/>
        <v/>
      </c>
      <c r="BX61" s="162" t="str">
        <f>+IF(LEN($K61)&gt;10,UPPER(BD!K61),"")</f>
        <v/>
      </c>
      <c r="BY61" s="161" t="str">
        <f>+IF(LEN($K69)&gt;5,BD!L61,"")</f>
        <v/>
      </c>
      <c r="BZ61" s="161" t="str">
        <f>+IF(LEN($K61)&gt;10,BD!M61,"")</f>
        <v/>
      </c>
      <c r="CA61" s="162" t="str">
        <f>+IF(LEN($K61)&gt;10,BD!N61,"")</f>
        <v/>
      </c>
      <c r="CB61" s="163" t="str">
        <f t="shared" si="18"/>
        <v/>
      </c>
      <c r="CC61" s="62" t="str">
        <f>+IF(AND(LEN($K61)&gt;10),IF(AND($J61&gt;L$1,$J61&lt;=$Y$1),1,IF((COUNTIFS(INCAPACIDADES!$C$1:$C$51,$K61,INCAPACIDADES!K$1:K$51,L$1))&gt;0,2,IF(VLOOKUP($I61,BD!D:F,3,0)&gt;L$1,0,3))),"")</f>
        <v/>
      </c>
      <c r="CD61" s="62" t="str">
        <f>+IF(AND(LEN($K61)&gt;10),IF(AND($J61&gt;M$1,$J61&lt;=$Y$1),1,IF((COUNTIFS(INCAPACIDADES!$C$1:$C$51,$K61,INCAPACIDADES!L$1:L$51,M$1))&gt;0,2,IF(VLOOKUP($I61,BD!$D:$F,3,0)&gt;M$1,0,3))),"")</f>
        <v/>
      </c>
      <c r="CE61" s="62" t="str">
        <f>+IF(AND(LEN($K61)&gt;10),IF(AND($J61&gt;N$1,$J61&lt;=$Y$1),1,IF((COUNTIFS(INCAPACIDADES!$C$1:$C$51,$K61,INCAPACIDADES!M$1:M$51,N$1))&gt;0,2,IF(VLOOKUP($I61,BD!$D:$F,3,0)&gt;N$1,0,3))),"")</f>
        <v/>
      </c>
      <c r="CF61" s="62" t="str">
        <f>+IF(AND(LEN($K61)&gt;10),IF(AND($J61&gt;O$1,$J61&lt;=$Y$1),1,IF((COUNTIFS(INCAPACIDADES!$C$1:$C$51,$K61,INCAPACIDADES!N$1:N$51,O$1))&gt;0,2,IF(VLOOKUP($I61,BD!$D:$F,3,0)&gt;O$1,0,3))),"")</f>
        <v/>
      </c>
      <c r="CG61" s="62" t="str">
        <f>+IF(AND(LEN($K61)&gt;10),IF(AND($J61&gt;P$1,$J61&lt;=$Y$1),1,IF((COUNTIFS(INCAPACIDADES!$C$1:$C$51,$K61,INCAPACIDADES!O$1:O$51,P$1))&gt;0,2,IF(VLOOKUP($I61,BD!$D:$F,3,0)&gt;P$1,0,3))),"")</f>
        <v/>
      </c>
      <c r="CH61" s="62" t="str">
        <f>+IF(AND(LEN($K61)&gt;10),IF(AND($J61&gt;Q$1,$J61&lt;=$Y$1),1,IF((COUNTIFS(INCAPACIDADES!$C$1:$C$51,$K61,INCAPACIDADES!P$1:P$51,Q$1))&gt;0,2,IF(VLOOKUP($I61,BD!$D:$F,3,0)&gt;Q$1,0,3))),"")</f>
        <v/>
      </c>
      <c r="CI61" s="62" t="str">
        <f>+IF(AND(LEN($K61)&gt;10),IF(AND($J61&gt;R$1,$J61&lt;=$Y$1),1,IF((COUNTIFS(INCAPACIDADES!$C$1:$C$51,$K61,INCAPACIDADES!Q$1:Q$51,R$1))&gt;0,2,IF(VLOOKUP($I61,BD!$D:$F,3,0)&gt;R$1,0,3))),"")</f>
        <v/>
      </c>
      <c r="CJ61" s="62" t="str">
        <f>+IF(AND(LEN($K61)&gt;10),IF(AND($J61&gt;S$1,$J61&lt;=$Y$1),1,IF((COUNTIFS(INCAPACIDADES!$C$1:$C$51,$K61,INCAPACIDADES!R$1:R$51,S$1))&gt;0,2,IF(VLOOKUP($I61,BD!$D:$F,3,0)&gt;S$1,0,3))),"")</f>
        <v/>
      </c>
      <c r="CK61" s="62" t="str">
        <f>+IF(AND(LEN($K61)&gt;10),IF(AND($J61&gt;T$1,$J61&lt;=$Y$1),1,IF((COUNTIFS(INCAPACIDADES!$C$1:$C$51,$K61,INCAPACIDADES!S$1:S$51,T$1))&gt;0,2,IF(VLOOKUP($I61,BD!$D:$F,3,0)&gt;T$1,0,3))),"")</f>
        <v/>
      </c>
      <c r="CL61" s="62" t="str">
        <f>+IF(AND(LEN($K61)&gt;10),IF(AND($J61&gt;U$1,$J61&lt;=$Y$1),1,IF((COUNTIFS(INCAPACIDADES!$C$1:$C$51,$K61,INCAPACIDADES!T$1:T$51,U$1))&gt;0,2,IF(VLOOKUP($I61,BD!$D:$F,3,0)&gt;U$1,0,3))),"")</f>
        <v/>
      </c>
      <c r="CM61" s="62" t="str">
        <f>+IF(AND(LEN($K61)&gt;10),IF(AND($J61&gt;V$1,$J61&lt;=$Y$1),1,IF((COUNTIFS(INCAPACIDADES!$C$1:$C$51,$K61,INCAPACIDADES!U$1:U$51,V$1))&gt;0,2,IF(VLOOKUP($I61,BD!$D:$F,3,0)&gt;V$1,0,3))),"")</f>
        <v/>
      </c>
      <c r="CN61" s="62" t="str">
        <f>+IF(AND(LEN($K61)&gt;10),IF(AND($J61&gt;W$1,$J61&lt;=$Y$1),1,IF((COUNTIFS(INCAPACIDADES!$C$1:$C$51,$K61,INCAPACIDADES!V$1:V$51,W$1))&gt;0,2,IF(VLOOKUP($I61,BD!$D:$F,3,0)&gt;W$1,0,3))),"")</f>
        <v/>
      </c>
      <c r="CO61" s="62" t="str">
        <f>+IF(AND(LEN($K61)&gt;10),IF(AND($J61&gt;X$1,$J61&lt;=$Y$1),1,IF((COUNTIFS(INCAPACIDADES!$C$1:$C$51,$K61,INCAPACIDADES!W$1:W$51,X$1))&gt;0,2,IF(VLOOKUP($I61,BD!$D:$F,3,0)&gt;X$1,0,3))),"")</f>
        <v/>
      </c>
      <c r="CP61" s="62" t="str">
        <f>+IF(AND(LEN($K61)&gt;10),IF(AND($J61&gt;Y$1,$J61&lt;=$Y$1),1,IF((COUNTIFS(INCAPACIDADES!$C$1:$C$51,$K61,INCAPACIDADES!X$1:X$51,Y$1))&gt;0,2,IF(VLOOKUP($I61,BD!$D:$F,3,0)&gt;Y$1,0,3))),"")</f>
        <v/>
      </c>
      <c r="CQ61" s="62" t="str">
        <f>+IF(LEN($K61)&gt;10,IF(ISERROR(VLOOKUP(L61,'CODIGO PAGO'!$B$1:$B$20,1,0)),1,IF(OR(AND(CC61=1,L61&lt;&gt;"N"),AND(CC61=3,L61&lt;&gt;"B"),AND(CC61=2,LEFT(TRIM(L61),1)&lt;&gt;"I")),1,IF(OR(AND(CC61=0,L61="N"),AND(CC61=0,L61="B"),AND(CC61=0,LEFT(TRIM(L61),1)="I")),1,0))),"")</f>
        <v/>
      </c>
      <c r="CR61" s="62" t="str">
        <f t="shared" si="19"/>
        <v/>
      </c>
      <c r="CS61" s="62" t="str">
        <f>+IF(LEN($K61)&gt;10,IF(ISERROR(VLOOKUP(N61,'CODIGO PAGO'!$B$1:$B$20,1,0)),1,IF(OR(AND(CE61=1,N61&lt;&gt;"N"),AND(CE61=3,N61&lt;&gt;"B"),AND(CE61=2,LEFT(TRIM(N61),1)&lt;&gt;"I")),1,IF(OR(AND(CE61=0,N61="N"),AND(CE61=0,N61="B"),AND(CE61=0,LEFT(TRIM(N61),1)="I")),1,0))),"")</f>
        <v/>
      </c>
      <c r="CT61" s="62" t="str">
        <f t="shared" si="20"/>
        <v/>
      </c>
      <c r="CU61" s="62" t="str">
        <f>+IF(LEN($K61)&gt;10,IF(ISERROR(VLOOKUP(P61,'CODIGO PAGO'!$B$1:$B$20,1,0)),1,IF(OR(AND(CG61=1,P61&lt;&gt;"N"),AND(CG61=3,P61&lt;&gt;"B"),AND(CG61=2,LEFT(TRIM(P61),1)&lt;&gt;"I")),1,IF(OR(AND(CG61=0,P61="N"),AND(CG61=0,P61="B"),AND(CG61=0,LEFT(TRIM(P61),1)="I")),1,0))),"")</f>
        <v/>
      </c>
      <c r="CV61" s="62" t="str">
        <f t="shared" si="21"/>
        <v/>
      </c>
      <c r="CW61" s="62" t="str">
        <f>+IF(LEN($K61)&gt;10,IF(ISERROR(VLOOKUP(R61,'CODIGO PAGO'!$B$1:$B$20,1,0)),1,IF(OR(AND(CI61=1,R61&lt;&gt;"N"),AND(CI61=3,R61&lt;&gt;"B"),AND(CI61=2,LEFT(TRIM(R61),1)&lt;&gt;"I")),1,IF(OR(AND(CI61=0,R61="N"),AND(CI61=0,R61="B"),AND(CI61=0,LEFT(TRIM(R61),1)="I")),1,0))),"")</f>
        <v/>
      </c>
      <c r="CX61" s="62" t="str">
        <f t="shared" si="22"/>
        <v/>
      </c>
      <c r="CY61" s="62" t="str">
        <f>+IF(LEN($K61)&gt;10,IF(ISERROR(VLOOKUP(T61,'CODIGO PAGO'!$B$1:$B$20,1,0)),1,IF(OR(AND(CK61=1,T61&lt;&gt;"N"),AND(CK61=3,T61&lt;&gt;"B"),AND(CK61=2,LEFT(TRIM(T61),1)&lt;&gt;"I")),1,IF(OR(AND(CK61=0,T61="N"),AND(CK61=0,T61="B"),AND(CK61=0,LEFT(TRIM(T61),1)="I")),1,0))),"")</f>
        <v/>
      </c>
      <c r="CZ61" s="62" t="str">
        <f t="shared" si="23"/>
        <v/>
      </c>
      <c r="DA61" s="62" t="str">
        <f>+IF(LEN($K61)&gt;10,IF(ISERROR(VLOOKUP(V61,'CODIGO PAGO'!$B$1:$B$20,1,0)),1,IF(OR(AND(CM61=1,V61&lt;&gt;"N"),AND(CM61=3,V61&lt;&gt;"B"),AND(CM61=2,LEFT(TRIM(V61),1)&lt;&gt;"I")),1,IF(OR(AND(CM61=0,V61="N"),AND(CM61=0,V61="B"),AND(CM61=0,LEFT(TRIM(V61),1)="I")),1,0))),"")</f>
        <v/>
      </c>
      <c r="DB61" s="62" t="str">
        <f t="shared" si="24"/>
        <v/>
      </c>
      <c r="DC61" s="62" t="str">
        <f>+IF(LEN($K61)&gt;10,IF(ISERROR(VLOOKUP(X61,'CODIGO PAGO'!$B$1:$B$20,1,0)),1,IF(OR(AND(CO61=1,X61&lt;&gt;"N"),AND(CO61=3,X61&lt;&gt;"B"),AND(CO61=2,LEFT(TRIM(X61),1)&lt;&gt;"I")),1,IF(OR(AND(CO61=0,X61="N"),AND(CO61=0,X61="B"),AND(CO61=0,LEFT(TRIM(X61),1)="I")),1,0))),"")</f>
        <v/>
      </c>
      <c r="DD61" s="62" t="str">
        <f t="shared" si="25"/>
        <v/>
      </c>
      <c r="DE61" s="62" t="str">
        <f t="shared" si="26"/>
        <v/>
      </c>
      <c r="DF61" s="63" t="str">
        <f t="shared" si="27"/>
        <v/>
      </c>
      <c r="DG61" s="170"/>
      <c r="DH61" s="63">
        <v>61</v>
      </c>
    </row>
    <row r="62" spans="1:112" s="64" customFormat="1">
      <c r="A62" s="16" t="str">
        <f t="shared" si="0"/>
        <v/>
      </c>
      <c r="B62" s="12"/>
      <c r="C62" s="60"/>
      <c r="D62" s="1" t="str">
        <f>+IF(LEN($K62)&gt;5,BD!A62,"")</f>
        <v/>
      </c>
      <c r="E62" s="1" t="str">
        <f>+IF(LEN($K62)&gt;5,BD!B62,"")</f>
        <v/>
      </c>
      <c r="F62" s="134"/>
      <c r="G62" s="133"/>
      <c r="H62" s="135"/>
      <c r="I62" s="3" t="str">
        <f>+IF(LEN($K62)&gt;5,BD!D62,"")</f>
        <v/>
      </c>
      <c r="J62" s="4" t="str">
        <f>+IF(LEN($K62)&gt;5,BD!E62,"")</f>
        <v/>
      </c>
      <c r="K62" s="5" t="str">
        <f>+IF(LEN(BD!G62)&gt;5,BD!G62,"")</f>
        <v/>
      </c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53" t="str">
        <f t="shared" si="1"/>
        <v/>
      </c>
      <c r="AB62" s="154" t="str">
        <f>+IF(LEN($K62)&gt;5,SUM(L62,N62,P62,R62,T62,V62,X62)+COUNTIF(L62:X62,"PCG")+'CODIGO PAGO'!$C$23*COUNTIF(L62:X62,"PDF")+'CODIGO PAGO'!$C$24*COUNTIF('PRE MAAS'!L62:X62,"PNH")+'CODIGO PAGO'!$C$25*COUNTIF('PRE MAAS'!L62:X62,"PS")+COUNTIF(L62:X62,"VAC"),"")</f>
        <v/>
      </c>
      <c r="AC62" s="154" t="str">
        <f t="shared" si="2"/>
        <v/>
      </c>
      <c r="AD62" s="155" t="str">
        <f t="shared" si="3"/>
        <v/>
      </c>
      <c r="AE62" s="155" t="str">
        <f t="shared" si="4"/>
        <v/>
      </c>
      <c r="AF62" s="155" t="str">
        <f>+IF(LEN($K62)&gt;5,IF(AND(VLOOKUP($I62,BD!$D$1:$F$501,3,0)&gt;=L$1,VLOOKUP($I62,BD!$D$1:$F$501,3,0)&lt;=X$1),1,0),"")</f>
        <v/>
      </c>
      <c r="AG62" s="155" t="str">
        <f t="shared" si="5"/>
        <v/>
      </c>
      <c r="AH62" s="156" t="str">
        <f t="shared" si="6"/>
        <v/>
      </c>
      <c r="AI62" s="156" t="str">
        <f t="shared" si="7"/>
        <v/>
      </c>
      <c r="AJ62" s="156" t="str">
        <f t="shared" si="8"/>
        <v/>
      </c>
      <c r="AK62" s="6" t="str">
        <f>+IF(LEN($K62)&gt;5,BD!H62,"")</f>
        <v/>
      </c>
      <c r="AL62" s="17" t="str">
        <f t="shared" si="9"/>
        <v/>
      </c>
      <c r="AM62" s="13"/>
      <c r="AN62" s="18" t="str">
        <f t="shared" si="10"/>
        <v/>
      </c>
      <c r="AO62" s="19" t="str">
        <f t="shared" si="11"/>
        <v/>
      </c>
      <c r="AP62" s="19" t="str">
        <f t="shared" si="12"/>
        <v/>
      </c>
      <c r="AQ62" s="20" t="str">
        <f t="shared" si="13"/>
        <v/>
      </c>
      <c r="AR62" s="7" t="str">
        <f t="shared" ca="1" si="14"/>
        <v/>
      </c>
      <c r="AS62" s="157"/>
      <c r="AT62" s="19" t="str">
        <f>+IF(LEN($K62)&gt;5,TRUNC(AS62*AK62*'CODIGO PAGO'!$C$27,2),"")</f>
        <v/>
      </c>
      <c r="AU62" s="15"/>
      <c r="AV62" s="15"/>
      <c r="AW62" s="15"/>
      <c r="AX62" s="14"/>
      <c r="AY62" s="15"/>
      <c r="AZ62" s="20" t="str">
        <f>+IF(LEN(K62)&gt;5,SUMIF(AJUSTES!$A$1:$A$50,K62,AJUSTES!$J$1:$J$50),"")</f>
        <v/>
      </c>
      <c r="BA62" s="20"/>
      <c r="BB62" s="14"/>
      <c r="BC62" s="14"/>
      <c r="BD62" s="164"/>
      <c r="BE62" s="15"/>
      <c r="BF62" s="15"/>
      <c r="BG62" s="152" t="str">
        <f t="shared" si="15"/>
        <v/>
      </c>
      <c r="BH62" s="20" t="str">
        <f t="shared" si="16"/>
        <v/>
      </c>
      <c r="BI62" s="20" t="str">
        <f>IF(LEN($K62)&gt;5,IF('CODIGO PAGO'!$C$26=9,0.5*AK62,'CODIGO PAGO'!$C$26*COUNTIF(L62:X62,"PT")*(AK62*7)/(7-(COUNTIF(L62:X62,"D")+COUNTIF(L62:X62,"DL")))),"")</f>
        <v/>
      </c>
      <c r="BJ62" s="15"/>
      <c r="BK62" s="20" t="str">
        <f>+IF(LEN(K62)&gt;5,SUMIF(AJUSTES!$A$1:$A$50,K62,AJUSTES!$K$1:$K$50),"")</f>
        <v/>
      </c>
      <c r="BL62" s="15"/>
      <c r="BM62" s="15"/>
      <c r="BN62" s="4" t="str">
        <f>+CONCATENATE(IF(COUNTIFS(INCAPACIDADES!$A$1:$A$100,"ACTIVA",INCAPACIDADES!$C$1:$C$100,'PRE MAAS'!K62)&gt;0,VLOOKUP(K62,INCAPACIDADES!$C$1:$Y$100,23,0),""),IF(LEN($K62)&gt;5,IF(BD!F62="N/A","",CONCATENATE("B (",DAY(BD!F62),"-",MONTH(BD!F62),"-",YEAR(BD!F62),")")),""))</f>
        <v/>
      </c>
      <c r="BO62" s="150"/>
      <c r="BP62" s="15"/>
      <c r="BQ62" s="15"/>
      <c r="BR62" s="15"/>
      <c r="BS62" s="15"/>
      <c r="BT62" s="15"/>
      <c r="BU62" s="9" t="str">
        <f>+IF(LEN($K62)&gt;10,IF(LEN(BD!I62)=11,BD!I62,CONCATENATE("0",BD!I62)),"")</f>
        <v/>
      </c>
      <c r="BV62" s="161" t="str">
        <f>+IF(LEN($K62)&gt;10,BD!J62,"")</f>
        <v/>
      </c>
      <c r="BW62" s="162" t="str">
        <f t="shared" si="17"/>
        <v/>
      </c>
      <c r="BX62" s="162" t="str">
        <f>+IF(LEN($K62)&gt;10,UPPER(BD!K62),"")</f>
        <v/>
      </c>
      <c r="BY62" s="161" t="str">
        <f>+IF(LEN($K70)&gt;5,BD!L62,"")</f>
        <v/>
      </c>
      <c r="BZ62" s="161" t="str">
        <f>+IF(LEN($K62)&gt;10,BD!M62,"")</f>
        <v/>
      </c>
      <c r="CA62" s="162" t="str">
        <f>+IF(LEN($K62)&gt;10,BD!N62,"")</f>
        <v/>
      </c>
      <c r="CB62" s="163" t="str">
        <f t="shared" si="18"/>
        <v/>
      </c>
      <c r="CC62" s="62" t="str">
        <f>+IF(AND(LEN($K62)&gt;10),IF(AND($J62&gt;L$1,$J62&lt;=$Y$1),1,IF((COUNTIFS(INCAPACIDADES!$C$1:$C$51,$K62,INCAPACIDADES!K$1:K$51,L$1))&gt;0,2,IF(VLOOKUP($I62,BD!D:F,3,0)&gt;L$1,0,3))),"")</f>
        <v/>
      </c>
      <c r="CD62" s="62" t="str">
        <f>+IF(AND(LEN($K62)&gt;10),IF(AND($J62&gt;M$1,$J62&lt;=$Y$1),1,IF((COUNTIFS(INCAPACIDADES!$C$1:$C$51,$K62,INCAPACIDADES!L$1:L$51,M$1))&gt;0,2,IF(VLOOKUP($I62,BD!$D:$F,3,0)&gt;M$1,0,3))),"")</f>
        <v/>
      </c>
      <c r="CE62" s="62" t="str">
        <f>+IF(AND(LEN($K62)&gt;10),IF(AND($J62&gt;N$1,$J62&lt;=$Y$1),1,IF((COUNTIFS(INCAPACIDADES!$C$1:$C$51,$K62,INCAPACIDADES!M$1:M$51,N$1))&gt;0,2,IF(VLOOKUP($I62,BD!$D:$F,3,0)&gt;N$1,0,3))),"")</f>
        <v/>
      </c>
      <c r="CF62" s="62" t="str">
        <f>+IF(AND(LEN($K62)&gt;10),IF(AND($J62&gt;O$1,$J62&lt;=$Y$1),1,IF((COUNTIFS(INCAPACIDADES!$C$1:$C$51,$K62,INCAPACIDADES!N$1:N$51,O$1))&gt;0,2,IF(VLOOKUP($I62,BD!$D:$F,3,0)&gt;O$1,0,3))),"")</f>
        <v/>
      </c>
      <c r="CG62" s="62" t="str">
        <f>+IF(AND(LEN($K62)&gt;10),IF(AND($J62&gt;P$1,$J62&lt;=$Y$1),1,IF((COUNTIFS(INCAPACIDADES!$C$1:$C$51,$K62,INCAPACIDADES!O$1:O$51,P$1))&gt;0,2,IF(VLOOKUP($I62,BD!$D:$F,3,0)&gt;P$1,0,3))),"")</f>
        <v/>
      </c>
      <c r="CH62" s="62" t="str">
        <f>+IF(AND(LEN($K62)&gt;10),IF(AND($J62&gt;Q$1,$J62&lt;=$Y$1),1,IF((COUNTIFS(INCAPACIDADES!$C$1:$C$51,$K62,INCAPACIDADES!P$1:P$51,Q$1))&gt;0,2,IF(VLOOKUP($I62,BD!$D:$F,3,0)&gt;Q$1,0,3))),"")</f>
        <v/>
      </c>
      <c r="CI62" s="62" t="str">
        <f>+IF(AND(LEN($K62)&gt;10),IF(AND($J62&gt;R$1,$J62&lt;=$Y$1),1,IF((COUNTIFS(INCAPACIDADES!$C$1:$C$51,$K62,INCAPACIDADES!Q$1:Q$51,R$1))&gt;0,2,IF(VLOOKUP($I62,BD!$D:$F,3,0)&gt;R$1,0,3))),"")</f>
        <v/>
      </c>
      <c r="CJ62" s="62" t="str">
        <f>+IF(AND(LEN($K62)&gt;10),IF(AND($J62&gt;S$1,$J62&lt;=$Y$1),1,IF((COUNTIFS(INCAPACIDADES!$C$1:$C$51,$K62,INCAPACIDADES!R$1:R$51,S$1))&gt;0,2,IF(VLOOKUP($I62,BD!$D:$F,3,0)&gt;S$1,0,3))),"")</f>
        <v/>
      </c>
      <c r="CK62" s="62" t="str">
        <f>+IF(AND(LEN($K62)&gt;10),IF(AND($J62&gt;T$1,$J62&lt;=$Y$1),1,IF((COUNTIFS(INCAPACIDADES!$C$1:$C$51,$K62,INCAPACIDADES!S$1:S$51,T$1))&gt;0,2,IF(VLOOKUP($I62,BD!$D:$F,3,0)&gt;T$1,0,3))),"")</f>
        <v/>
      </c>
      <c r="CL62" s="62" t="str">
        <f>+IF(AND(LEN($K62)&gt;10),IF(AND($J62&gt;U$1,$J62&lt;=$Y$1),1,IF((COUNTIFS(INCAPACIDADES!$C$1:$C$51,$K62,INCAPACIDADES!T$1:T$51,U$1))&gt;0,2,IF(VLOOKUP($I62,BD!$D:$F,3,0)&gt;U$1,0,3))),"")</f>
        <v/>
      </c>
      <c r="CM62" s="62" t="str">
        <f>+IF(AND(LEN($K62)&gt;10),IF(AND($J62&gt;V$1,$J62&lt;=$Y$1),1,IF((COUNTIFS(INCAPACIDADES!$C$1:$C$51,$K62,INCAPACIDADES!U$1:U$51,V$1))&gt;0,2,IF(VLOOKUP($I62,BD!$D:$F,3,0)&gt;V$1,0,3))),"")</f>
        <v/>
      </c>
      <c r="CN62" s="62" t="str">
        <f>+IF(AND(LEN($K62)&gt;10),IF(AND($J62&gt;W$1,$J62&lt;=$Y$1),1,IF((COUNTIFS(INCAPACIDADES!$C$1:$C$51,$K62,INCAPACIDADES!V$1:V$51,W$1))&gt;0,2,IF(VLOOKUP($I62,BD!$D:$F,3,0)&gt;W$1,0,3))),"")</f>
        <v/>
      </c>
      <c r="CO62" s="62" t="str">
        <f>+IF(AND(LEN($K62)&gt;10),IF(AND($J62&gt;X$1,$J62&lt;=$Y$1),1,IF((COUNTIFS(INCAPACIDADES!$C$1:$C$51,$K62,INCAPACIDADES!W$1:W$51,X$1))&gt;0,2,IF(VLOOKUP($I62,BD!$D:$F,3,0)&gt;X$1,0,3))),"")</f>
        <v/>
      </c>
      <c r="CP62" s="62" t="str">
        <f>+IF(AND(LEN($K62)&gt;10),IF(AND($J62&gt;Y$1,$J62&lt;=$Y$1),1,IF((COUNTIFS(INCAPACIDADES!$C$1:$C$51,$K62,INCAPACIDADES!X$1:X$51,Y$1))&gt;0,2,IF(VLOOKUP($I62,BD!$D:$F,3,0)&gt;Y$1,0,3))),"")</f>
        <v/>
      </c>
      <c r="CQ62" s="62" t="str">
        <f>+IF(LEN($K62)&gt;10,IF(ISERROR(VLOOKUP(L62,'CODIGO PAGO'!$B$1:$B$20,1,0)),1,IF(OR(AND(CC62=1,L62&lt;&gt;"N"),AND(CC62=3,L62&lt;&gt;"B"),AND(CC62=2,LEFT(TRIM(L62),1)&lt;&gt;"I")),1,IF(OR(AND(CC62=0,L62="N"),AND(CC62=0,L62="B"),AND(CC62=0,LEFT(TRIM(L62),1)="I")),1,0))),"")</f>
        <v/>
      </c>
      <c r="CR62" s="62" t="str">
        <f t="shared" si="19"/>
        <v/>
      </c>
      <c r="CS62" s="62" t="str">
        <f>+IF(LEN($K62)&gt;10,IF(ISERROR(VLOOKUP(N62,'CODIGO PAGO'!$B$1:$B$20,1,0)),1,IF(OR(AND(CE62=1,N62&lt;&gt;"N"),AND(CE62=3,N62&lt;&gt;"B"),AND(CE62=2,LEFT(TRIM(N62),1)&lt;&gt;"I")),1,IF(OR(AND(CE62=0,N62="N"),AND(CE62=0,N62="B"),AND(CE62=0,LEFT(TRIM(N62),1)="I")),1,0))),"")</f>
        <v/>
      </c>
      <c r="CT62" s="62" t="str">
        <f t="shared" si="20"/>
        <v/>
      </c>
      <c r="CU62" s="62" t="str">
        <f>+IF(LEN($K62)&gt;10,IF(ISERROR(VLOOKUP(P62,'CODIGO PAGO'!$B$1:$B$20,1,0)),1,IF(OR(AND(CG62=1,P62&lt;&gt;"N"),AND(CG62=3,P62&lt;&gt;"B"),AND(CG62=2,LEFT(TRIM(P62),1)&lt;&gt;"I")),1,IF(OR(AND(CG62=0,P62="N"),AND(CG62=0,P62="B"),AND(CG62=0,LEFT(TRIM(P62),1)="I")),1,0))),"")</f>
        <v/>
      </c>
      <c r="CV62" s="62" t="str">
        <f t="shared" si="21"/>
        <v/>
      </c>
      <c r="CW62" s="62" t="str">
        <f>+IF(LEN($K62)&gt;10,IF(ISERROR(VLOOKUP(R62,'CODIGO PAGO'!$B$1:$B$20,1,0)),1,IF(OR(AND(CI62=1,R62&lt;&gt;"N"),AND(CI62=3,R62&lt;&gt;"B"),AND(CI62=2,LEFT(TRIM(R62),1)&lt;&gt;"I")),1,IF(OR(AND(CI62=0,R62="N"),AND(CI62=0,R62="B"),AND(CI62=0,LEFT(TRIM(R62),1)="I")),1,0))),"")</f>
        <v/>
      </c>
      <c r="CX62" s="62" t="str">
        <f t="shared" si="22"/>
        <v/>
      </c>
      <c r="CY62" s="62" t="str">
        <f>+IF(LEN($K62)&gt;10,IF(ISERROR(VLOOKUP(T62,'CODIGO PAGO'!$B$1:$B$20,1,0)),1,IF(OR(AND(CK62=1,T62&lt;&gt;"N"),AND(CK62=3,T62&lt;&gt;"B"),AND(CK62=2,LEFT(TRIM(T62),1)&lt;&gt;"I")),1,IF(OR(AND(CK62=0,T62="N"),AND(CK62=0,T62="B"),AND(CK62=0,LEFT(TRIM(T62),1)="I")),1,0))),"")</f>
        <v/>
      </c>
      <c r="CZ62" s="62" t="str">
        <f t="shared" si="23"/>
        <v/>
      </c>
      <c r="DA62" s="62" t="str">
        <f>+IF(LEN($K62)&gt;10,IF(ISERROR(VLOOKUP(V62,'CODIGO PAGO'!$B$1:$B$20,1,0)),1,IF(OR(AND(CM62=1,V62&lt;&gt;"N"),AND(CM62=3,V62&lt;&gt;"B"),AND(CM62=2,LEFT(TRIM(V62),1)&lt;&gt;"I")),1,IF(OR(AND(CM62=0,V62="N"),AND(CM62=0,V62="B"),AND(CM62=0,LEFT(TRIM(V62),1)="I")),1,0))),"")</f>
        <v/>
      </c>
      <c r="DB62" s="62" t="str">
        <f t="shared" si="24"/>
        <v/>
      </c>
      <c r="DC62" s="62" t="str">
        <f>+IF(LEN($K62)&gt;10,IF(ISERROR(VLOOKUP(X62,'CODIGO PAGO'!$B$1:$B$20,1,0)),1,IF(OR(AND(CO62=1,X62&lt;&gt;"N"),AND(CO62=3,X62&lt;&gt;"B"),AND(CO62=2,LEFT(TRIM(X62),1)&lt;&gt;"I")),1,IF(OR(AND(CO62=0,X62="N"),AND(CO62=0,X62="B"),AND(CO62=0,LEFT(TRIM(X62),1)="I")),1,0))),"")</f>
        <v/>
      </c>
      <c r="DD62" s="62" t="str">
        <f t="shared" si="25"/>
        <v/>
      </c>
      <c r="DE62" s="62" t="str">
        <f t="shared" si="26"/>
        <v/>
      </c>
      <c r="DF62" s="63" t="str">
        <f t="shared" si="27"/>
        <v/>
      </c>
      <c r="DG62" s="170"/>
      <c r="DH62" s="63">
        <v>62</v>
      </c>
    </row>
    <row r="63" spans="1:112" s="64" customFormat="1">
      <c r="A63" s="16" t="str">
        <f t="shared" si="0"/>
        <v/>
      </c>
      <c r="B63" s="12"/>
      <c r="C63" s="60"/>
      <c r="D63" s="1" t="str">
        <f>+IF(LEN($K63)&gt;5,BD!A63,"")</f>
        <v/>
      </c>
      <c r="E63" s="1" t="str">
        <f>+IF(LEN($K63)&gt;5,BD!B63,"")</f>
        <v/>
      </c>
      <c r="F63" s="134"/>
      <c r="G63" s="133"/>
      <c r="H63" s="135"/>
      <c r="I63" s="3" t="str">
        <f>+IF(LEN($K63)&gt;5,BD!D63,"")</f>
        <v/>
      </c>
      <c r="J63" s="4" t="str">
        <f>+IF(LEN($K63)&gt;5,BD!E63,"")</f>
        <v/>
      </c>
      <c r="K63" s="5" t="str">
        <f>+IF(LEN(BD!G63)&gt;5,BD!G63,"")</f>
        <v/>
      </c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53" t="str">
        <f t="shared" si="1"/>
        <v/>
      </c>
      <c r="AB63" s="154" t="str">
        <f>+IF(LEN($K63)&gt;5,SUM(L63,N63,P63,R63,T63,V63,X63)+COUNTIF(L63:X63,"PCG")+'CODIGO PAGO'!$C$23*COUNTIF(L63:X63,"PDF")+'CODIGO PAGO'!$C$24*COUNTIF('PRE MAAS'!L63:X63,"PNH")+'CODIGO PAGO'!$C$25*COUNTIF('PRE MAAS'!L63:X63,"PS")+COUNTIF(L63:X63,"VAC"),"")</f>
        <v/>
      </c>
      <c r="AC63" s="154" t="str">
        <f t="shared" si="2"/>
        <v/>
      </c>
      <c r="AD63" s="155" t="str">
        <f t="shared" si="3"/>
        <v/>
      </c>
      <c r="AE63" s="155" t="str">
        <f t="shared" si="4"/>
        <v/>
      </c>
      <c r="AF63" s="155" t="str">
        <f>+IF(LEN($K63)&gt;5,IF(AND(VLOOKUP($I63,BD!$D$1:$F$501,3,0)&gt;=L$1,VLOOKUP($I63,BD!$D$1:$F$501,3,0)&lt;=X$1),1,0),"")</f>
        <v/>
      </c>
      <c r="AG63" s="155" t="str">
        <f t="shared" si="5"/>
        <v/>
      </c>
      <c r="AH63" s="156" t="str">
        <f t="shared" si="6"/>
        <v/>
      </c>
      <c r="AI63" s="156" t="str">
        <f t="shared" si="7"/>
        <v/>
      </c>
      <c r="AJ63" s="156" t="str">
        <f t="shared" si="8"/>
        <v/>
      </c>
      <c r="AK63" s="6" t="str">
        <f>+IF(LEN($K63)&gt;5,BD!H63,"")</f>
        <v/>
      </c>
      <c r="AL63" s="17" t="str">
        <f t="shared" si="9"/>
        <v/>
      </c>
      <c r="AM63" s="13"/>
      <c r="AN63" s="18" t="str">
        <f t="shared" si="10"/>
        <v/>
      </c>
      <c r="AO63" s="19" t="str">
        <f t="shared" si="11"/>
        <v/>
      </c>
      <c r="AP63" s="19" t="str">
        <f t="shared" si="12"/>
        <v/>
      </c>
      <c r="AQ63" s="20" t="str">
        <f t="shared" si="13"/>
        <v/>
      </c>
      <c r="AR63" s="7" t="str">
        <f t="shared" ca="1" si="14"/>
        <v/>
      </c>
      <c r="AS63" s="157"/>
      <c r="AT63" s="19" t="str">
        <f>+IF(LEN($K63)&gt;5,TRUNC(AS63*AK63*'CODIGO PAGO'!$C$27,2),"")</f>
        <v/>
      </c>
      <c r="AU63" s="15"/>
      <c r="AV63" s="15"/>
      <c r="AW63" s="15"/>
      <c r="AX63" s="14"/>
      <c r="AY63" s="15"/>
      <c r="AZ63" s="20" t="str">
        <f>+IF(LEN(K63)&gt;5,SUMIF(AJUSTES!$A$1:$A$50,K63,AJUSTES!$J$1:$J$50),"")</f>
        <v/>
      </c>
      <c r="BA63" s="20"/>
      <c r="BB63" s="14"/>
      <c r="BC63" s="14"/>
      <c r="BD63" s="164"/>
      <c r="BE63" s="15"/>
      <c r="BF63" s="15"/>
      <c r="BG63" s="152" t="str">
        <f t="shared" si="15"/>
        <v/>
      </c>
      <c r="BH63" s="20" t="str">
        <f t="shared" si="16"/>
        <v/>
      </c>
      <c r="BI63" s="20" t="str">
        <f>IF(LEN($K63)&gt;5,IF('CODIGO PAGO'!$C$26=9,0.5*AK63,'CODIGO PAGO'!$C$26*COUNTIF(L63:X63,"PT")*(AK63*7)/(7-(COUNTIF(L63:X63,"D")+COUNTIF(L63:X63,"DL")))),"")</f>
        <v/>
      </c>
      <c r="BJ63" s="15"/>
      <c r="BK63" s="20" t="str">
        <f>+IF(LEN(K63)&gt;5,SUMIF(AJUSTES!$A$1:$A$50,K63,AJUSTES!$K$1:$K$50),"")</f>
        <v/>
      </c>
      <c r="BL63" s="15"/>
      <c r="BM63" s="15"/>
      <c r="BN63" s="4" t="str">
        <f>+CONCATENATE(IF(COUNTIFS(INCAPACIDADES!$A$1:$A$100,"ACTIVA",INCAPACIDADES!$C$1:$C$100,'PRE MAAS'!K63)&gt;0,VLOOKUP(K63,INCAPACIDADES!$C$1:$Y$100,23,0),""),IF(LEN($K63)&gt;5,IF(BD!F63="N/A","",CONCATENATE("B (",DAY(BD!F63),"-",MONTH(BD!F63),"-",YEAR(BD!F63),")")),""))</f>
        <v/>
      </c>
      <c r="BO63" s="150"/>
      <c r="BP63" s="15"/>
      <c r="BQ63" s="15"/>
      <c r="BR63" s="15"/>
      <c r="BS63" s="15"/>
      <c r="BT63" s="15"/>
      <c r="BU63" s="9" t="str">
        <f>+IF(LEN($K63)&gt;10,IF(LEN(BD!I63)=11,BD!I63,CONCATENATE("0",BD!I63)),"")</f>
        <v/>
      </c>
      <c r="BV63" s="161" t="str">
        <f>+IF(LEN($K63)&gt;10,BD!J63,"")</f>
        <v/>
      </c>
      <c r="BW63" s="162" t="str">
        <f t="shared" si="17"/>
        <v/>
      </c>
      <c r="BX63" s="162" t="str">
        <f>+IF(LEN($K63)&gt;10,UPPER(BD!K63),"")</f>
        <v/>
      </c>
      <c r="BY63" s="161" t="str">
        <f>+IF(LEN($K71)&gt;5,BD!L63,"")</f>
        <v/>
      </c>
      <c r="BZ63" s="161" t="str">
        <f>+IF(LEN($K63)&gt;10,BD!M63,"")</f>
        <v/>
      </c>
      <c r="CA63" s="162" t="str">
        <f>+IF(LEN($K63)&gt;10,BD!N63,"")</f>
        <v/>
      </c>
      <c r="CB63" s="163" t="str">
        <f t="shared" si="18"/>
        <v/>
      </c>
      <c r="CC63" s="62" t="str">
        <f>+IF(AND(LEN($K63)&gt;10),IF(AND($J63&gt;L$1,$J63&lt;=$Y$1),1,IF((COUNTIFS(INCAPACIDADES!$C$1:$C$51,$K63,INCAPACIDADES!K$1:K$51,L$1))&gt;0,2,IF(VLOOKUP($I63,BD!D:F,3,0)&gt;L$1,0,3))),"")</f>
        <v/>
      </c>
      <c r="CD63" s="62" t="str">
        <f>+IF(AND(LEN($K63)&gt;10),IF(AND($J63&gt;M$1,$J63&lt;=$Y$1),1,IF((COUNTIFS(INCAPACIDADES!$C$1:$C$51,$K63,INCAPACIDADES!L$1:L$51,M$1))&gt;0,2,IF(VLOOKUP($I63,BD!$D:$F,3,0)&gt;M$1,0,3))),"")</f>
        <v/>
      </c>
      <c r="CE63" s="62" t="str">
        <f>+IF(AND(LEN($K63)&gt;10),IF(AND($J63&gt;N$1,$J63&lt;=$Y$1),1,IF((COUNTIFS(INCAPACIDADES!$C$1:$C$51,$K63,INCAPACIDADES!M$1:M$51,N$1))&gt;0,2,IF(VLOOKUP($I63,BD!$D:$F,3,0)&gt;N$1,0,3))),"")</f>
        <v/>
      </c>
      <c r="CF63" s="62" t="str">
        <f>+IF(AND(LEN($K63)&gt;10),IF(AND($J63&gt;O$1,$J63&lt;=$Y$1),1,IF((COUNTIFS(INCAPACIDADES!$C$1:$C$51,$K63,INCAPACIDADES!N$1:N$51,O$1))&gt;0,2,IF(VLOOKUP($I63,BD!$D:$F,3,0)&gt;O$1,0,3))),"")</f>
        <v/>
      </c>
      <c r="CG63" s="62" t="str">
        <f>+IF(AND(LEN($K63)&gt;10),IF(AND($J63&gt;P$1,$J63&lt;=$Y$1),1,IF((COUNTIFS(INCAPACIDADES!$C$1:$C$51,$K63,INCAPACIDADES!O$1:O$51,P$1))&gt;0,2,IF(VLOOKUP($I63,BD!$D:$F,3,0)&gt;P$1,0,3))),"")</f>
        <v/>
      </c>
      <c r="CH63" s="62" t="str">
        <f>+IF(AND(LEN($K63)&gt;10),IF(AND($J63&gt;Q$1,$J63&lt;=$Y$1),1,IF((COUNTIFS(INCAPACIDADES!$C$1:$C$51,$K63,INCAPACIDADES!P$1:P$51,Q$1))&gt;0,2,IF(VLOOKUP($I63,BD!$D:$F,3,0)&gt;Q$1,0,3))),"")</f>
        <v/>
      </c>
      <c r="CI63" s="62" t="str">
        <f>+IF(AND(LEN($K63)&gt;10),IF(AND($J63&gt;R$1,$J63&lt;=$Y$1),1,IF((COUNTIFS(INCAPACIDADES!$C$1:$C$51,$K63,INCAPACIDADES!Q$1:Q$51,R$1))&gt;0,2,IF(VLOOKUP($I63,BD!$D:$F,3,0)&gt;R$1,0,3))),"")</f>
        <v/>
      </c>
      <c r="CJ63" s="62" t="str">
        <f>+IF(AND(LEN($K63)&gt;10),IF(AND($J63&gt;S$1,$J63&lt;=$Y$1),1,IF((COUNTIFS(INCAPACIDADES!$C$1:$C$51,$K63,INCAPACIDADES!R$1:R$51,S$1))&gt;0,2,IF(VLOOKUP($I63,BD!$D:$F,3,0)&gt;S$1,0,3))),"")</f>
        <v/>
      </c>
      <c r="CK63" s="62" t="str">
        <f>+IF(AND(LEN($K63)&gt;10),IF(AND($J63&gt;T$1,$J63&lt;=$Y$1),1,IF((COUNTIFS(INCAPACIDADES!$C$1:$C$51,$K63,INCAPACIDADES!S$1:S$51,T$1))&gt;0,2,IF(VLOOKUP($I63,BD!$D:$F,3,0)&gt;T$1,0,3))),"")</f>
        <v/>
      </c>
      <c r="CL63" s="62" t="str">
        <f>+IF(AND(LEN($K63)&gt;10),IF(AND($J63&gt;U$1,$J63&lt;=$Y$1),1,IF((COUNTIFS(INCAPACIDADES!$C$1:$C$51,$K63,INCAPACIDADES!T$1:T$51,U$1))&gt;0,2,IF(VLOOKUP($I63,BD!$D:$F,3,0)&gt;U$1,0,3))),"")</f>
        <v/>
      </c>
      <c r="CM63" s="62" t="str">
        <f>+IF(AND(LEN($K63)&gt;10),IF(AND($J63&gt;V$1,$J63&lt;=$Y$1),1,IF((COUNTIFS(INCAPACIDADES!$C$1:$C$51,$K63,INCAPACIDADES!U$1:U$51,V$1))&gt;0,2,IF(VLOOKUP($I63,BD!$D:$F,3,0)&gt;V$1,0,3))),"")</f>
        <v/>
      </c>
      <c r="CN63" s="62" t="str">
        <f>+IF(AND(LEN($K63)&gt;10),IF(AND($J63&gt;W$1,$J63&lt;=$Y$1),1,IF((COUNTIFS(INCAPACIDADES!$C$1:$C$51,$K63,INCAPACIDADES!V$1:V$51,W$1))&gt;0,2,IF(VLOOKUP($I63,BD!$D:$F,3,0)&gt;W$1,0,3))),"")</f>
        <v/>
      </c>
      <c r="CO63" s="62" t="str">
        <f>+IF(AND(LEN($K63)&gt;10),IF(AND($J63&gt;X$1,$J63&lt;=$Y$1),1,IF((COUNTIFS(INCAPACIDADES!$C$1:$C$51,$K63,INCAPACIDADES!W$1:W$51,X$1))&gt;0,2,IF(VLOOKUP($I63,BD!$D:$F,3,0)&gt;X$1,0,3))),"")</f>
        <v/>
      </c>
      <c r="CP63" s="62" t="str">
        <f>+IF(AND(LEN($K63)&gt;10),IF(AND($J63&gt;Y$1,$J63&lt;=$Y$1),1,IF((COUNTIFS(INCAPACIDADES!$C$1:$C$51,$K63,INCAPACIDADES!X$1:X$51,Y$1))&gt;0,2,IF(VLOOKUP($I63,BD!$D:$F,3,0)&gt;Y$1,0,3))),"")</f>
        <v/>
      </c>
      <c r="CQ63" s="62" t="str">
        <f>+IF(LEN($K63)&gt;10,IF(ISERROR(VLOOKUP(L63,'CODIGO PAGO'!$B$1:$B$20,1,0)),1,IF(OR(AND(CC63=1,L63&lt;&gt;"N"),AND(CC63=3,L63&lt;&gt;"B"),AND(CC63=2,LEFT(TRIM(L63),1)&lt;&gt;"I")),1,IF(OR(AND(CC63=0,L63="N"),AND(CC63=0,L63="B"),AND(CC63=0,LEFT(TRIM(L63),1)="I")),1,0))),"")</f>
        <v/>
      </c>
      <c r="CR63" s="62" t="str">
        <f t="shared" si="19"/>
        <v/>
      </c>
      <c r="CS63" s="62" t="str">
        <f>+IF(LEN($K63)&gt;10,IF(ISERROR(VLOOKUP(N63,'CODIGO PAGO'!$B$1:$B$20,1,0)),1,IF(OR(AND(CE63=1,N63&lt;&gt;"N"),AND(CE63=3,N63&lt;&gt;"B"),AND(CE63=2,LEFT(TRIM(N63),1)&lt;&gt;"I")),1,IF(OR(AND(CE63=0,N63="N"),AND(CE63=0,N63="B"),AND(CE63=0,LEFT(TRIM(N63),1)="I")),1,0))),"")</f>
        <v/>
      </c>
      <c r="CT63" s="62" t="str">
        <f t="shared" si="20"/>
        <v/>
      </c>
      <c r="CU63" s="62" t="str">
        <f>+IF(LEN($K63)&gt;10,IF(ISERROR(VLOOKUP(P63,'CODIGO PAGO'!$B$1:$B$20,1,0)),1,IF(OR(AND(CG63=1,P63&lt;&gt;"N"),AND(CG63=3,P63&lt;&gt;"B"),AND(CG63=2,LEFT(TRIM(P63),1)&lt;&gt;"I")),1,IF(OR(AND(CG63=0,P63="N"),AND(CG63=0,P63="B"),AND(CG63=0,LEFT(TRIM(P63),1)="I")),1,0))),"")</f>
        <v/>
      </c>
      <c r="CV63" s="62" t="str">
        <f t="shared" si="21"/>
        <v/>
      </c>
      <c r="CW63" s="62" t="str">
        <f>+IF(LEN($K63)&gt;10,IF(ISERROR(VLOOKUP(R63,'CODIGO PAGO'!$B$1:$B$20,1,0)),1,IF(OR(AND(CI63=1,R63&lt;&gt;"N"),AND(CI63=3,R63&lt;&gt;"B"),AND(CI63=2,LEFT(TRIM(R63),1)&lt;&gt;"I")),1,IF(OR(AND(CI63=0,R63="N"),AND(CI63=0,R63="B"),AND(CI63=0,LEFT(TRIM(R63),1)="I")),1,0))),"")</f>
        <v/>
      </c>
      <c r="CX63" s="62" t="str">
        <f t="shared" si="22"/>
        <v/>
      </c>
      <c r="CY63" s="62" t="str">
        <f>+IF(LEN($K63)&gt;10,IF(ISERROR(VLOOKUP(T63,'CODIGO PAGO'!$B$1:$B$20,1,0)),1,IF(OR(AND(CK63=1,T63&lt;&gt;"N"),AND(CK63=3,T63&lt;&gt;"B"),AND(CK63=2,LEFT(TRIM(T63),1)&lt;&gt;"I")),1,IF(OR(AND(CK63=0,T63="N"),AND(CK63=0,T63="B"),AND(CK63=0,LEFT(TRIM(T63),1)="I")),1,0))),"")</f>
        <v/>
      </c>
      <c r="CZ63" s="62" t="str">
        <f t="shared" si="23"/>
        <v/>
      </c>
      <c r="DA63" s="62" t="str">
        <f>+IF(LEN($K63)&gt;10,IF(ISERROR(VLOOKUP(V63,'CODIGO PAGO'!$B$1:$B$20,1,0)),1,IF(OR(AND(CM63=1,V63&lt;&gt;"N"),AND(CM63=3,V63&lt;&gt;"B"),AND(CM63=2,LEFT(TRIM(V63),1)&lt;&gt;"I")),1,IF(OR(AND(CM63=0,V63="N"),AND(CM63=0,V63="B"),AND(CM63=0,LEFT(TRIM(V63),1)="I")),1,0))),"")</f>
        <v/>
      </c>
      <c r="DB63" s="62" t="str">
        <f t="shared" si="24"/>
        <v/>
      </c>
      <c r="DC63" s="62" t="str">
        <f>+IF(LEN($K63)&gt;10,IF(ISERROR(VLOOKUP(X63,'CODIGO PAGO'!$B$1:$B$20,1,0)),1,IF(OR(AND(CO63=1,X63&lt;&gt;"N"),AND(CO63=3,X63&lt;&gt;"B"),AND(CO63=2,LEFT(TRIM(X63),1)&lt;&gt;"I")),1,IF(OR(AND(CO63=0,X63="N"),AND(CO63=0,X63="B"),AND(CO63=0,LEFT(TRIM(X63),1)="I")),1,0))),"")</f>
        <v/>
      </c>
      <c r="DD63" s="62" t="str">
        <f t="shared" si="25"/>
        <v/>
      </c>
      <c r="DE63" s="62" t="str">
        <f t="shared" si="26"/>
        <v/>
      </c>
      <c r="DF63" s="63" t="str">
        <f t="shared" si="27"/>
        <v/>
      </c>
      <c r="DG63" s="170"/>
      <c r="DH63" s="63">
        <v>63</v>
      </c>
    </row>
    <row r="64" spans="1:112" s="64" customFormat="1">
      <c r="A64" s="16" t="str">
        <f t="shared" si="0"/>
        <v/>
      </c>
      <c r="B64" s="12"/>
      <c r="C64" s="60"/>
      <c r="D64" s="1" t="str">
        <f>+IF(LEN($K64)&gt;5,BD!A64,"")</f>
        <v/>
      </c>
      <c r="E64" s="1" t="str">
        <f>+IF(LEN($K64)&gt;5,BD!B64,"")</f>
        <v/>
      </c>
      <c r="F64" s="134"/>
      <c r="G64" s="133"/>
      <c r="H64" s="135"/>
      <c r="I64" s="3" t="str">
        <f>+IF(LEN($K64)&gt;5,BD!D64,"")</f>
        <v/>
      </c>
      <c r="J64" s="4" t="str">
        <f>+IF(LEN($K64)&gt;5,BD!E64,"")</f>
        <v/>
      </c>
      <c r="K64" s="5" t="str">
        <f>+IF(LEN(BD!G64)&gt;5,BD!G64,"")</f>
        <v/>
      </c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53" t="str">
        <f t="shared" si="1"/>
        <v/>
      </c>
      <c r="AB64" s="154" t="str">
        <f>+IF(LEN($K64)&gt;5,SUM(L64,N64,P64,R64,T64,V64,X64)+COUNTIF(L64:X64,"PCG")+'CODIGO PAGO'!$C$23*COUNTIF(L64:X64,"PDF")+'CODIGO PAGO'!$C$24*COUNTIF('PRE MAAS'!L64:X64,"PNH")+'CODIGO PAGO'!$C$25*COUNTIF('PRE MAAS'!L64:X64,"PS")+COUNTIF(L64:X64,"VAC"),"")</f>
        <v/>
      </c>
      <c r="AC64" s="154" t="str">
        <f t="shared" si="2"/>
        <v/>
      </c>
      <c r="AD64" s="155" t="str">
        <f t="shared" si="3"/>
        <v/>
      </c>
      <c r="AE64" s="155" t="str">
        <f t="shared" si="4"/>
        <v/>
      </c>
      <c r="AF64" s="155" t="str">
        <f>+IF(LEN($K64)&gt;5,IF(AND(VLOOKUP($I64,BD!$D$1:$F$501,3,0)&gt;=L$1,VLOOKUP($I64,BD!$D$1:$F$501,3,0)&lt;=X$1),1,0),"")</f>
        <v/>
      </c>
      <c r="AG64" s="155" t="str">
        <f t="shared" si="5"/>
        <v/>
      </c>
      <c r="AH64" s="156" t="str">
        <f t="shared" si="6"/>
        <v/>
      </c>
      <c r="AI64" s="156" t="str">
        <f t="shared" si="7"/>
        <v/>
      </c>
      <c r="AJ64" s="156" t="str">
        <f t="shared" si="8"/>
        <v/>
      </c>
      <c r="AK64" s="6" t="str">
        <f>+IF(LEN($K64)&gt;5,BD!H64,"")</f>
        <v/>
      </c>
      <c r="AL64" s="17" t="str">
        <f t="shared" si="9"/>
        <v/>
      </c>
      <c r="AM64" s="13"/>
      <c r="AN64" s="18" t="str">
        <f t="shared" si="10"/>
        <v/>
      </c>
      <c r="AO64" s="19" t="str">
        <f t="shared" si="11"/>
        <v/>
      </c>
      <c r="AP64" s="19" t="str">
        <f t="shared" si="12"/>
        <v/>
      </c>
      <c r="AQ64" s="20" t="str">
        <f t="shared" si="13"/>
        <v/>
      </c>
      <c r="AR64" s="7" t="str">
        <f t="shared" ca="1" si="14"/>
        <v/>
      </c>
      <c r="AS64" s="157"/>
      <c r="AT64" s="19" t="str">
        <f>+IF(LEN($K64)&gt;5,TRUNC(AS64*AK64*'CODIGO PAGO'!$C$27,2),"")</f>
        <v/>
      </c>
      <c r="AU64" s="15"/>
      <c r="AV64" s="15"/>
      <c r="AW64" s="15"/>
      <c r="AX64" s="14"/>
      <c r="AY64" s="15"/>
      <c r="AZ64" s="20" t="str">
        <f>+IF(LEN(K64)&gt;5,SUMIF(AJUSTES!$A$1:$A$50,K64,AJUSTES!$J$1:$J$50),"")</f>
        <v/>
      </c>
      <c r="BA64" s="20"/>
      <c r="BB64" s="14"/>
      <c r="BC64" s="14"/>
      <c r="BD64" s="164"/>
      <c r="BE64" s="15"/>
      <c r="BF64" s="15"/>
      <c r="BG64" s="152" t="str">
        <f t="shared" si="15"/>
        <v/>
      </c>
      <c r="BH64" s="20" t="str">
        <f t="shared" si="16"/>
        <v/>
      </c>
      <c r="BI64" s="20" t="str">
        <f>IF(LEN($K64)&gt;5,IF('CODIGO PAGO'!$C$26=9,0.5*AK64,'CODIGO PAGO'!$C$26*COUNTIF(L64:X64,"PT")*(AK64*7)/(7-(COUNTIF(L64:X64,"D")+COUNTIF(L64:X64,"DL")))),"")</f>
        <v/>
      </c>
      <c r="BJ64" s="15"/>
      <c r="BK64" s="20" t="str">
        <f>+IF(LEN(K64)&gt;5,SUMIF(AJUSTES!$A$1:$A$50,K64,AJUSTES!$K$1:$K$50),"")</f>
        <v/>
      </c>
      <c r="BL64" s="15"/>
      <c r="BM64" s="15"/>
      <c r="BN64" s="4" t="str">
        <f>+CONCATENATE(IF(COUNTIFS(INCAPACIDADES!$A$1:$A$100,"ACTIVA",INCAPACIDADES!$C$1:$C$100,'PRE MAAS'!K64)&gt;0,VLOOKUP(K64,INCAPACIDADES!$C$1:$Y$100,23,0),""),IF(LEN($K64)&gt;5,IF(BD!F64="N/A","",CONCATENATE("B (",DAY(BD!F64),"-",MONTH(BD!F64),"-",YEAR(BD!F64),")")),""))</f>
        <v/>
      </c>
      <c r="BO64" s="150"/>
      <c r="BP64" s="15"/>
      <c r="BQ64" s="15"/>
      <c r="BR64" s="15"/>
      <c r="BS64" s="15"/>
      <c r="BT64" s="15"/>
      <c r="BU64" s="9" t="str">
        <f>+IF(LEN($K64)&gt;10,IF(LEN(BD!I64)=11,BD!I64,CONCATENATE("0",BD!I64)),"")</f>
        <v/>
      </c>
      <c r="BV64" s="161" t="str">
        <f>+IF(LEN($K64)&gt;10,BD!J64,"")</f>
        <v/>
      </c>
      <c r="BW64" s="162" t="str">
        <f t="shared" si="17"/>
        <v/>
      </c>
      <c r="BX64" s="162" t="str">
        <f>+IF(LEN($K64)&gt;10,UPPER(BD!K64),"")</f>
        <v/>
      </c>
      <c r="BY64" s="161" t="str">
        <f>+IF(LEN($K72)&gt;5,BD!L64,"")</f>
        <v/>
      </c>
      <c r="BZ64" s="161" t="str">
        <f>+IF(LEN($K64)&gt;10,BD!M64,"")</f>
        <v/>
      </c>
      <c r="CA64" s="162" t="str">
        <f>+IF(LEN($K64)&gt;10,BD!N64,"")</f>
        <v/>
      </c>
      <c r="CB64" s="163" t="str">
        <f t="shared" si="18"/>
        <v/>
      </c>
      <c r="CC64" s="62" t="str">
        <f>+IF(AND(LEN($K64)&gt;10),IF(AND($J64&gt;L$1,$J64&lt;=$Y$1),1,IF((COUNTIFS(INCAPACIDADES!$C$1:$C$51,$K64,INCAPACIDADES!K$1:K$51,L$1))&gt;0,2,IF(VLOOKUP($I64,BD!D:F,3,0)&gt;L$1,0,3))),"")</f>
        <v/>
      </c>
      <c r="CD64" s="62" t="str">
        <f>+IF(AND(LEN($K64)&gt;10),IF(AND($J64&gt;M$1,$J64&lt;=$Y$1),1,IF((COUNTIFS(INCAPACIDADES!$C$1:$C$51,$K64,INCAPACIDADES!L$1:L$51,M$1))&gt;0,2,IF(VLOOKUP($I64,BD!$D:$F,3,0)&gt;M$1,0,3))),"")</f>
        <v/>
      </c>
      <c r="CE64" s="62" t="str">
        <f>+IF(AND(LEN($K64)&gt;10),IF(AND($J64&gt;N$1,$J64&lt;=$Y$1),1,IF((COUNTIFS(INCAPACIDADES!$C$1:$C$51,$K64,INCAPACIDADES!M$1:M$51,N$1))&gt;0,2,IF(VLOOKUP($I64,BD!$D:$F,3,0)&gt;N$1,0,3))),"")</f>
        <v/>
      </c>
      <c r="CF64" s="62" t="str">
        <f>+IF(AND(LEN($K64)&gt;10),IF(AND($J64&gt;O$1,$J64&lt;=$Y$1),1,IF((COUNTIFS(INCAPACIDADES!$C$1:$C$51,$K64,INCAPACIDADES!N$1:N$51,O$1))&gt;0,2,IF(VLOOKUP($I64,BD!$D:$F,3,0)&gt;O$1,0,3))),"")</f>
        <v/>
      </c>
      <c r="CG64" s="62" t="str">
        <f>+IF(AND(LEN($K64)&gt;10),IF(AND($J64&gt;P$1,$J64&lt;=$Y$1),1,IF((COUNTIFS(INCAPACIDADES!$C$1:$C$51,$K64,INCAPACIDADES!O$1:O$51,P$1))&gt;0,2,IF(VLOOKUP($I64,BD!$D:$F,3,0)&gt;P$1,0,3))),"")</f>
        <v/>
      </c>
      <c r="CH64" s="62" t="str">
        <f>+IF(AND(LEN($K64)&gt;10),IF(AND($J64&gt;Q$1,$J64&lt;=$Y$1),1,IF((COUNTIFS(INCAPACIDADES!$C$1:$C$51,$K64,INCAPACIDADES!P$1:P$51,Q$1))&gt;0,2,IF(VLOOKUP($I64,BD!$D:$F,3,0)&gt;Q$1,0,3))),"")</f>
        <v/>
      </c>
      <c r="CI64" s="62" t="str">
        <f>+IF(AND(LEN($K64)&gt;10),IF(AND($J64&gt;R$1,$J64&lt;=$Y$1),1,IF((COUNTIFS(INCAPACIDADES!$C$1:$C$51,$K64,INCAPACIDADES!Q$1:Q$51,R$1))&gt;0,2,IF(VLOOKUP($I64,BD!$D:$F,3,0)&gt;R$1,0,3))),"")</f>
        <v/>
      </c>
      <c r="CJ64" s="62" t="str">
        <f>+IF(AND(LEN($K64)&gt;10),IF(AND($J64&gt;S$1,$J64&lt;=$Y$1),1,IF((COUNTIFS(INCAPACIDADES!$C$1:$C$51,$K64,INCAPACIDADES!R$1:R$51,S$1))&gt;0,2,IF(VLOOKUP($I64,BD!$D:$F,3,0)&gt;S$1,0,3))),"")</f>
        <v/>
      </c>
      <c r="CK64" s="62" t="str">
        <f>+IF(AND(LEN($K64)&gt;10),IF(AND($J64&gt;T$1,$J64&lt;=$Y$1),1,IF((COUNTIFS(INCAPACIDADES!$C$1:$C$51,$K64,INCAPACIDADES!S$1:S$51,T$1))&gt;0,2,IF(VLOOKUP($I64,BD!$D:$F,3,0)&gt;T$1,0,3))),"")</f>
        <v/>
      </c>
      <c r="CL64" s="62" t="str">
        <f>+IF(AND(LEN($K64)&gt;10),IF(AND($J64&gt;U$1,$J64&lt;=$Y$1),1,IF((COUNTIFS(INCAPACIDADES!$C$1:$C$51,$K64,INCAPACIDADES!T$1:T$51,U$1))&gt;0,2,IF(VLOOKUP($I64,BD!$D:$F,3,0)&gt;U$1,0,3))),"")</f>
        <v/>
      </c>
      <c r="CM64" s="62" t="str">
        <f>+IF(AND(LEN($K64)&gt;10),IF(AND($J64&gt;V$1,$J64&lt;=$Y$1),1,IF((COUNTIFS(INCAPACIDADES!$C$1:$C$51,$K64,INCAPACIDADES!U$1:U$51,V$1))&gt;0,2,IF(VLOOKUP($I64,BD!$D:$F,3,0)&gt;V$1,0,3))),"")</f>
        <v/>
      </c>
      <c r="CN64" s="62" t="str">
        <f>+IF(AND(LEN($K64)&gt;10),IF(AND($J64&gt;W$1,$J64&lt;=$Y$1),1,IF((COUNTIFS(INCAPACIDADES!$C$1:$C$51,$K64,INCAPACIDADES!V$1:V$51,W$1))&gt;0,2,IF(VLOOKUP($I64,BD!$D:$F,3,0)&gt;W$1,0,3))),"")</f>
        <v/>
      </c>
      <c r="CO64" s="62" t="str">
        <f>+IF(AND(LEN($K64)&gt;10),IF(AND($J64&gt;X$1,$J64&lt;=$Y$1),1,IF((COUNTIFS(INCAPACIDADES!$C$1:$C$51,$K64,INCAPACIDADES!W$1:W$51,X$1))&gt;0,2,IF(VLOOKUP($I64,BD!$D:$F,3,0)&gt;X$1,0,3))),"")</f>
        <v/>
      </c>
      <c r="CP64" s="62" t="str">
        <f>+IF(AND(LEN($K64)&gt;10),IF(AND($J64&gt;Y$1,$J64&lt;=$Y$1),1,IF((COUNTIFS(INCAPACIDADES!$C$1:$C$51,$K64,INCAPACIDADES!X$1:X$51,Y$1))&gt;0,2,IF(VLOOKUP($I64,BD!$D:$F,3,0)&gt;Y$1,0,3))),"")</f>
        <v/>
      </c>
      <c r="CQ64" s="62" t="str">
        <f>+IF(LEN($K64)&gt;10,IF(ISERROR(VLOOKUP(L64,'CODIGO PAGO'!$B$1:$B$20,1,0)),1,IF(OR(AND(CC64=1,L64&lt;&gt;"N"),AND(CC64=3,L64&lt;&gt;"B"),AND(CC64=2,LEFT(TRIM(L64),1)&lt;&gt;"I")),1,IF(OR(AND(CC64=0,L64="N"),AND(CC64=0,L64="B"),AND(CC64=0,LEFT(TRIM(L64),1)="I")),1,0))),"")</f>
        <v/>
      </c>
      <c r="CR64" s="62" t="str">
        <f t="shared" si="19"/>
        <v/>
      </c>
      <c r="CS64" s="62" t="str">
        <f>+IF(LEN($K64)&gt;10,IF(ISERROR(VLOOKUP(N64,'CODIGO PAGO'!$B$1:$B$20,1,0)),1,IF(OR(AND(CE64=1,N64&lt;&gt;"N"),AND(CE64=3,N64&lt;&gt;"B"),AND(CE64=2,LEFT(TRIM(N64),1)&lt;&gt;"I")),1,IF(OR(AND(CE64=0,N64="N"),AND(CE64=0,N64="B"),AND(CE64=0,LEFT(TRIM(N64),1)="I")),1,0))),"")</f>
        <v/>
      </c>
      <c r="CT64" s="62" t="str">
        <f t="shared" si="20"/>
        <v/>
      </c>
      <c r="CU64" s="62" t="str">
        <f>+IF(LEN($K64)&gt;10,IF(ISERROR(VLOOKUP(P64,'CODIGO PAGO'!$B$1:$B$20,1,0)),1,IF(OR(AND(CG64=1,P64&lt;&gt;"N"),AND(CG64=3,P64&lt;&gt;"B"),AND(CG64=2,LEFT(TRIM(P64),1)&lt;&gt;"I")),1,IF(OR(AND(CG64=0,P64="N"),AND(CG64=0,P64="B"),AND(CG64=0,LEFT(TRIM(P64),1)="I")),1,0))),"")</f>
        <v/>
      </c>
      <c r="CV64" s="62" t="str">
        <f t="shared" si="21"/>
        <v/>
      </c>
      <c r="CW64" s="62" t="str">
        <f>+IF(LEN($K64)&gt;10,IF(ISERROR(VLOOKUP(R64,'CODIGO PAGO'!$B$1:$B$20,1,0)),1,IF(OR(AND(CI64=1,R64&lt;&gt;"N"),AND(CI64=3,R64&lt;&gt;"B"),AND(CI64=2,LEFT(TRIM(R64),1)&lt;&gt;"I")),1,IF(OR(AND(CI64=0,R64="N"),AND(CI64=0,R64="B"),AND(CI64=0,LEFT(TRIM(R64),1)="I")),1,0))),"")</f>
        <v/>
      </c>
      <c r="CX64" s="62" t="str">
        <f t="shared" si="22"/>
        <v/>
      </c>
      <c r="CY64" s="62" t="str">
        <f>+IF(LEN($K64)&gt;10,IF(ISERROR(VLOOKUP(T64,'CODIGO PAGO'!$B$1:$B$20,1,0)),1,IF(OR(AND(CK64=1,T64&lt;&gt;"N"),AND(CK64=3,T64&lt;&gt;"B"),AND(CK64=2,LEFT(TRIM(T64),1)&lt;&gt;"I")),1,IF(OR(AND(CK64=0,T64="N"),AND(CK64=0,T64="B"),AND(CK64=0,LEFT(TRIM(T64),1)="I")),1,0))),"")</f>
        <v/>
      </c>
      <c r="CZ64" s="62" t="str">
        <f t="shared" si="23"/>
        <v/>
      </c>
      <c r="DA64" s="62" t="str">
        <f>+IF(LEN($K64)&gt;10,IF(ISERROR(VLOOKUP(V64,'CODIGO PAGO'!$B$1:$B$20,1,0)),1,IF(OR(AND(CM64=1,V64&lt;&gt;"N"),AND(CM64=3,V64&lt;&gt;"B"),AND(CM64=2,LEFT(TRIM(V64),1)&lt;&gt;"I")),1,IF(OR(AND(CM64=0,V64="N"),AND(CM64=0,V64="B"),AND(CM64=0,LEFT(TRIM(V64),1)="I")),1,0))),"")</f>
        <v/>
      </c>
      <c r="DB64" s="62" t="str">
        <f t="shared" si="24"/>
        <v/>
      </c>
      <c r="DC64" s="62" t="str">
        <f>+IF(LEN($K64)&gt;10,IF(ISERROR(VLOOKUP(X64,'CODIGO PAGO'!$B$1:$B$20,1,0)),1,IF(OR(AND(CO64=1,X64&lt;&gt;"N"),AND(CO64=3,X64&lt;&gt;"B"),AND(CO64=2,LEFT(TRIM(X64),1)&lt;&gt;"I")),1,IF(OR(AND(CO64=0,X64="N"),AND(CO64=0,X64="B"),AND(CO64=0,LEFT(TRIM(X64),1)="I")),1,0))),"")</f>
        <v/>
      </c>
      <c r="DD64" s="62" t="str">
        <f t="shared" si="25"/>
        <v/>
      </c>
      <c r="DE64" s="62" t="str">
        <f t="shared" si="26"/>
        <v/>
      </c>
      <c r="DF64" s="63" t="str">
        <f t="shared" si="27"/>
        <v/>
      </c>
      <c r="DG64" s="170"/>
      <c r="DH64" s="63">
        <v>64</v>
      </c>
    </row>
    <row r="65" spans="1:112" s="64" customFormat="1">
      <c r="A65" s="16" t="str">
        <f t="shared" si="0"/>
        <v/>
      </c>
      <c r="B65" s="12"/>
      <c r="C65" s="60"/>
      <c r="D65" s="1" t="str">
        <f>+IF(LEN($K65)&gt;5,BD!A65,"")</f>
        <v/>
      </c>
      <c r="E65" s="1" t="str">
        <f>+IF(LEN($K65)&gt;5,BD!B65,"")</f>
        <v/>
      </c>
      <c r="F65" s="134"/>
      <c r="G65" s="133"/>
      <c r="H65" s="135"/>
      <c r="I65" s="3" t="str">
        <f>+IF(LEN($K65)&gt;5,BD!D65,"")</f>
        <v/>
      </c>
      <c r="J65" s="4" t="str">
        <f>+IF(LEN($K65)&gt;5,BD!E65,"")</f>
        <v/>
      </c>
      <c r="K65" s="5" t="str">
        <f>+IF(LEN(BD!G65)&gt;5,BD!G65,"")</f>
        <v/>
      </c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53" t="str">
        <f t="shared" si="1"/>
        <v/>
      </c>
      <c r="AB65" s="154" t="str">
        <f>+IF(LEN($K65)&gt;5,SUM(L65,N65,P65,R65,T65,V65,X65)+COUNTIF(L65:X65,"PCG")+'CODIGO PAGO'!$C$23*COUNTIF(L65:X65,"PDF")+'CODIGO PAGO'!$C$24*COUNTIF('PRE MAAS'!L65:X65,"PNH")+'CODIGO PAGO'!$C$25*COUNTIF('PRE MAAS'!L65:X65,"PS")+COUNTIF(L65:X65,"VAC"),"")</f>
        <v/>
      </c>
      <c r="AC65" s="154" t="str">
        <f t="shared" si="2"/>
        <v/>
      </c>
      <c r="AD65" s="155" t="str">
        <f t="shared" si="3"/>
        <v/>
      </c>
      <c r="AE65" s="155" t="str">
        <f t="shared" si="4"/>
        <v/>
      </c>
      <c r="AF65" s="155" t="str">
        <f>+IF(LEN($K65)&gt;5,IF(AND(VLOOKUP($I65,BD!$D$1:$F$501,3,0)&gt;=L$1,VLOOKUP($I65,BD!$D$1:$F$501,3,0)&lt;=X$1),1,0),"")</f>
        <v/>
      </c>
      <c r="AG65" s="155" t="str">
        <f t="shared" si="5"/>
        <v/>
      </c>
      <c r="AH65" s="156" t="str">
        <f t="shared" si="6"/>
        <v/>
      </c>
      <c r="AI65" s="156" t="str">
        <f t="shared" si="7"/>
        <v/>
      </c>
      <c r="AJ65" s="156" t="str">
        <f t="shared" si="8"/>
        <v/>
      </c>
      <c r="AK65" s="6" t="str">
        <f>+IF(LEN($K65)&gt;5,BD!H65,"")</f>
        <v/>
      </c>
      <c r="AL65" s="17" t="str">
        <f t="shared" si="9"/>
        <v/>
      </c>
      <c r="AM65" s="13"/>
      <c r="AN65" s="18" t="str">
        <f t="shared" si="10"/>
        <v/>
      </c>
      <c r="AO65" s="19" t="str">
        <f t="shared" si="11"/>
        <v/>
      </c>
      <c r="AP65" s="19" t="str">
        <f t="shared" si="12"/>
        <v/>
      </c>
      <c r="AQ65" s="20" t="str">
        <f t="shared" si="13"/>
        <v/>
      </c>
      <c r="AR65" s="7" t="str">
        <f t="shared" ca="1" si="14"/>
        <v/>
      </c>
      <c r="AS65" s="157"/>
      <c r="AT65" s="19" t="str">
        <f>+IF(LEN($K65)&gt;5,TRUNC(AS65*AK65*'CODIGO PAGO'!$C$27,2),"")</f>
        <v/>
      </c>
      <c r="AU65" s="15"/>
      <c r="AV65" s="15"/>
      <c r="AW65" s="15"/>
      <c r="AX65" s="14"/>
      <c r="AY65" s="15"/>
      <c r="AZ65" s="20" t="str">
        <f>+IF(LEN(K65)&gt;5,SUMIF(AJUSTES!$A$1:$A$50,K65,AJUSTES!$J$1:$J$50),"")</f>
        <v/>
      </c>
      <c r="BA65" s="20"/>
      <c r="BB65" s="14"/>
      <c r="BC65" s="14"/>
      <c r="BD65" s="164"/>
      <c r="BE65" s="15"/>
      <c r="BF65" s="15"/>
      <c r="BG65" s="152" t="str">
        <f t="shared" si="15"/>
        <v/>
      </c>
      <c r="BH65" s="20" t="str">
        <f t="shared" si="16"/>
        <v/>
      </c>
      <c r="BI65" s="20" t="str">
        <f>IF(LEN($K65)&gt;5,IF('CODIGO PAGO'!$C$26=9,0.5*AK65,'CODIGO PAGO'!$C$26*COUNTIF(L65:X65,"PT")*(AK65*7)/(7-(COUNTIF(L65:X65,"D")+COUNTIF(L65:X65,"DL")))),"")</f>
        <v/>
      </c>
      <c r="BJ65" s="15"/>
      <c r="BK65" s="20" t="str">
        <f>+IF(LEN(K65)&gt;5,SUMIF(AJUSTES!$A$1:$A$50,K65,AJUSTES!$K$1:$K$50),"")</f>
        <v/>
      </c>
      <c r="BL65" s="15"/>
      <c r="BM65" s="15"/>
      <c r="BN65" s="4" t="str">
        <f>+CONCATENATE(IF(COUNTIFS(INCAPACIDADES!$A$1:$A$100,"ACTIVA",INCAPACIDADES!$C$1:$C$100,'PRE MAAS'!K65)&gt;0,VLOOKUP(K65,INCAPACIDADES!$C$1:$Y$100,23,0),""),IF(LEN($K65)&gt;5,IF(BD!F65="N/A","",CONCATENATE("B (",DAY(BD!F65),"-",MONTH(BD!F65),"-",YEAR(BD!F65),")")),""))</f>
        <v/>
      </c>
      <c r="BO65" s="150"/>
      <c r="BP65" s="15"/>
      <c r="BQ65" s="15"/>
      <c r="BR65" s="15"/>
      <c r="BS65" s="15"/>
      <c r="BT65" s="15"/>
      <c r="BU65" s="9" t="str">
        <f>+IF(LEN($K65)&gt;10,IF(LEN(BD!I65)=11,BD!I65,CONCATENATE("0",BD!I65)),"")</f>
        <v/>
      </c>
      <c r="BV65" s="161" t="str">
        <f>+IF(LEN($K65)&gt;10,BD!J65,"")</f>
        <v/>
      </c>
      <c r="BW65" s="162" t="str">
        <f t="shared" si="17"/>
        <v/>
      </c>
      <c r="BX65" s="162" t="str">
        <f>+IF(LEN($K65)&gt;10,UPPER(BD!K65),"")</f>
        <v/>
      </c>
      <c r="BY65" s="161" t="str">
        <f>+IF(LEN($K73)&gt;5,BD!L65,"")</f>
        <v/>
      </c>
      <c r="BZ65" s="161" t="str">
        <f>+IF(LEN($K65)&gt;10,BD!M65,"")</f>
        <v/>
      </c>
      <c r="CA65" s="162" t="str">
        <f>+IF(LEN($K65)&gt;10,BD!N65,"")</f>
        <v/>
      </c>
      <c r="CB65" s="163" t="str">
        <f t="shared" si="18"/>
        <v/>
      </c>
      <c r="CC65" s="62" t="str">
        <f>+IF(AND(LEN($K65)&gt;10),IF(AND($J65&gt;L$1,$J65&lt;=$Y$1),1,IF((COUNTIFS(INCAPACIDADES!$C$1:$C$51,$K65,INCAPACIDADES!K$1:K$51,L$1))&gt;0,2,IF(VLOOKUP($I65,BD!D:F,3,0)&gt;L$1,0,3))),"")</f>
        <v/>
      </c>
      <c r="CD65" s="62" t="str">
        <f>+IF(AND(LEN($K65)&gt;10),IF(AND($J65&gt;M$1,$J65&lt;=$Y$1),1,IF((COUNTIFS(INCAPACIDADES!$C$1:$C$51,$K65,INCAPACIDADES!L$1:L$51,M$1))&gt;0,2,IF(VLOOKUP($I65,BD!$D:$F,3,0)&gt;M$1,0,3))),"")</f>
        <v/>
      </c>
      <c r="CE65" s="62" t="str">
        <f>+IF(AND(LEN($K65)&gt;10),IF(AND($J65&gt;N$1,$J65&lt;=$Y$1),1,IF((COUNTIFS(INCAPACIDADES!$C$1:$C$51,$K65,INCAPACIDADES!M$1:M$51,N$1))&gt;0,2,IF(VLOOKUP($I65,BD!$D:$F,3,0)&gt;N$1,0,3))),"")</f>
        <v/>
      </c>
      <c r="CF65" s="62" t="str">
        <f>+IF(AND(LEN($K65)&gt;10),IF(AND($J65&gt;O$1,$J65&lt;=$Y$1),1,IF((COUNTIFS(INCAPACIDADES!$C$1:$C$51,$K65,INCAPACIDADES!N$1:N$51,O$1))&gt;0,2,IF(VLOOKUP($I65,BD!$D:$F,3,0)&gt;O$1,0,3))),"")</f>
        <v/>
      </c>
      <c r="CG65" s="62" t="str">
        <f>+IF(AND(LEN($K65)&gt;10),IF(AND($J65&gt;P$1,$J65&lt;=$Y$1),1,IF((COUNTIFS(INCAPACIDADES!$C$1:$C$51,$K65,INCAPACIDADES!O$1:O$51,P$1))&gt;0,2,IF(VLOOKUP($I65,BD!$D:$F,3,0)&gt;P$1,0,3))),"")</f>
        <v/>
      </c>
      <c r="CH65" s="62" t="str">
        <f>+IF(AND(LEN($K65)&gt;10),IF(AND($J65&gt;Q$1,$J65&lt;=$Y$1),1,IF((COUNTIFS(INCAPACIDADES!$C$1:$C$51,$K65,INCAPACIDADES!P$1:P$51,Q$1))&gt;0,2,IF(VLOOKUP($I65,BD!$D:$F,3,0)&gt;Q$1,0,3))),"")</f>
        <v/>
      </c>
      <c r="CI65" s="62" t="str">
        <f>+IF(AND(LEN($K65)&gt;10),IF(AND($J65&gt;R$1,$J65&lt;=$Y$1),1,IF((COUNTIFS(INCAPACIDADES!$C$1:$C$51,$K65,INCAPACIDADES!Q$1:Q$51,R$1))&gt;0,2,IF(VLOOKUP($I65,BD!$D:$F,3,0)&gt;R$1,0,3))),"")</f>
        <v/>
      </c>
      <c r="CJ65" s="62" t="str">
        <f>+IF(AND(LEN($K65)&gt;10),IF(AND($J65&gt;S$1,$J65&lt;=$Y$1),1,IF((COUNTIFS(INCAPACIDADES!$C$1:$C$51,$K65,INCAPACIDADES!R$1:R$51,S$1))&gt;0,2,IF(VLOOKUP($I65,BD!$D:$F,3,0)&gt;S$1,0,3))),"")</f>
        <v/>
      </c>
      <c r="CK65" s="62" t="str">
        <f>+IF(AND(LEN($K65)&gt;10),IF(AND($J65&gt;T$1,$J65&lt;=$Y$1),1,IF((COUNTIFS(INCAPACIDADES!$C$1:$C$51,$K65,INCAPACIDADES!S$1:S$51,T$1))&gt;0,2,IF(VLOOKUP($I65,BD!$D:$F,3,0)&gt;T$1,0,3))),"")</f>
        <v/>
      </c>
      <c r="CL65" s="62" t="str">
        <f>+IF(AND(LEN($K65)&gt;10),IF(AND($J65&gt;U$1,$J65&lt;=$Y$1),1,IF((COUNTIFS(INCAPACIDADES!$C$1:$C$51,$K65,INCAPACIDADES!T$1:T$51,U$1))&gt;0,2,IF(VLOOKUP($I65,BD!$D:$F,3,0)&gt;U$1,0,3))),"")</f>
        <v/>
      </c>
      <c r="CM65" s="62" t="str">
        <f>+IF(AND(LEN($K65)&gt;10),IF(AND($J65&gt;V$1,$J65&lt;=$Y$1),1,IF((COUNTIFS(INCAPACIDADES!$C$1:$C$51,$K65,INCAPACIDADES!U$1:U$51,V$1))&gt;0,2,IF(VLOOKUP($I65,BD!$D:$F,3,0)&gt;V$1,0,3))),"")</f>
        <v/>
      </c>
      <c r="CN65" s="62" t="str">
        <f>+IF(AND(LEN($K65)&gt;10),IF(AND($J65&gt;W$1,$J65&lt;=$Y$1),1,IF((COUNTIFS(INCAPACIDADES!$C$1:$C$51,$K65,INCAPACIDADES!V$1:V$51,W$1))&gt;0,2,IF(VLOOKUP($I65,BD!$D:$F,3,0)&gt;W$1,0,3))),"")</f>
        <v/>
      </c>
      <c r="CO65" s="62" t="str">
        <f>+IF(AND(LEN($K65)&gt;10),IF(AND($J65&gt;X$1,$J65&lt;=$Y$1),1,IF((COUNTIFS(INCAPACIDADES!$C$1:$C$51,$K65,INCAPACIDADES!W$1:W$51,X$1))&gt;0,2,IF(VLOOKUP($I65,BD!$D:$F,3,0)&gt;X$1,0,3))),"")</f>
        <v/>
      </c>
      <c r="CP65" s="62" t="str">
        <f>+IF(AND(LEN($K65)&gt;10),IF(AND($J65&gt;Y$1,$J65&lt;=$Y$1),1,IF((COUNTIFS(INCAPACIDADES!$C$1:$C$51,$K65,INCAPACIDADES!X$1:X$51,Y$1))&gt;0,2,IF(VLOOKUP($I65,BD!$D:$F,3,0)&gt;Y$1,0,3))),"")</f>
        <v/>
      </c>
      <c r="CQ65" s="62" t="str">
        <f>+IF(LEN($K65)&gt;10,IF(ISERROR(VLOOKUP(L65,'CODIGO PAGO'!$B$1:$B$20,1,0)),1,IF(OR(AND(CC65=1,L65&lt;&gt;"N"),AND(CC65=3,L65&lt;&gt;"B"),AND(CC65=2,LEFT(TRIM(L65),1)&lt;&gt;"I")),1,IF(OR(AND(CC65=0,L65="N"),AND(CC65=0,L65="B"),AND(CC65=0,LEFT(TRIM(L65),1)="I")),1,0))),"")</f>
        <v/>
      </c>
      <c r="CR65" s="62" t="str">
        <f t="shared" si="19"/>
        <v/>
      </c>
      <c r="CS65" s="62" t="str">
        <f>+IF(LEN($K65)&gt;10,IF(ISERROR(VLOOKUP(N65,'CODIGO PAGO'!$B$1:$B$20,1,0)),1,IF(OR(AND(CE65=1,N65&lt;&gt;"N"),AND(CE65=3,N65&lt;&gt;"B"),AND(CE65=2,LEFT(TRIM(N65),1)&lt;&gt;"I")),1,IF(OR(AND(CE65=0,N65="N"),AND(CE65=0,N65="B"),AND(CE65=0,LEFT(TRIM(N65),1)="I")),1,0))),"")</f>
        <v/>
      </c>
      <c r="CT65" s="62" t="str">
        <f t="shared" si="20"/>
        <v/>
      </c>
      <c r="CU65" s="62" t="str">
        <f>+IF(LEN($K65)&gt;10,IF(ISERROR(VLOOKUP(P65,'CODIGO PAGO'!$B$1:$B$20,1,0)),1,IF(OR(AND(CG65=1,P65&lt;&gt;"N"),AND(CG65=3,P65&lt;&gt;"B"),AND(CG65=2,LEFT(TRIM(P65),1)&lt;&gt;"I")),1,IF(OR(AND(CG65=0,P65="N"),AND(CG65=0,P65="B"),AND(CG65=0,LEFT(TRIM(P65),1)="I")),1,0))),"")</f>
        <v/>
      </c>
      <c r="CV65" s="62" t="str">
        <f t="shared" si="21"/>
        <v/>
      </c>
      <c r="CW65" s="62" t="str">
        <f>+IF(LEN($K65)&gt;10,IF(ISERROR(VLOOKUP(R65,'CODIGO PAGO'!$B$1:$B$20,1,0)),1,IF(OR(AND(CI65=1,R65&lt;&gt;"N"),AND(CI65=3,R65&lt;&gt;"B"),AND(CI65=2,LEFT(TRIM(R65),1)&lt;&gt;"I")),1,IF(OR(AND(CI65=0,R65="N"),AND(CI65=0,R65="B"),AND(CI65=0,LEFT(TRIM(R65),1)="I")),1,0))),"")</f>
        <v/>
      </c>
      <c r="CX65" s="62" t="str">
        <f t="shared" si="22"/>
        <v/>
      </c>
      <c r="CY65" s="62" t="str">
        <f>+IF(LEN($K65)&gt;10,IF(ISERROR(VLOOKUP(T65,'CODIGO PAGO'!$B$1:$B$20,1,0)),1,IF(OR(AND(CK65=1,T65&lt;&gt;"N"),AND(CK65=3,T65&lt;&gt;"B"),AND(CK65=2,LEFT(TRIM(T65),1)&lt;&gt;"I")),1,IF(OR(AND(CK65=0,T65="N"),AND(CK65=0,T65="B"),AND(CK65=0,LEFT(TRIM(T65),1)="I")),1,0))),"")</f>
        <v/>
      </c>
      <c r="CZ65" s="62" t="str">
        <f t="shared" si="23"/>
        <v/>
      </c>
      <c r="DA65" s="62" t="str">
        <f>+IF(LEN($K65)&gt;10,IF(ISERROR(VLOOKUP(V65,'CODIGO PAGO'!$B$1:$B$20,1,0)),1,IF(OR(AND(CM65=1,V65&lt;&gt;"N"),AND(CM65=3,V65&lt;&gt;"B"),AND(CM65=2,LEFT(TRIM(V65),1)&lt;&gt;"I")),1,IF(OR(AND(CM65=0,V65="N"),AND(CM65=0,V65="B"),AND(CM65=0,LEFT(TRIM(V65),1)="I")),1,0))),"")</f>
        <v/>
      </c>
      <c r="DB65" s="62" t="str">
        <f t="shared" si="24"/>
        <v/>
      </c>
      <c r="DC65" s="62" t="str">
        <f>+IF(LEN($K65)&gt;10,IF(ISERROR(VLOOKUP(X65,'CODIGO PAGO'!$B$1:$B$20,1,0)),1,IF(OR(AND(CO65=1,X65&lt;&gt;"N"),AND(CO65=3,X65&lt;&gt;"B"),AND(CO65=2,LEFT(TRIM(X65),1)&lt;&gt;"I")),1,IF(OR(AND(CO65=0,X65="N"),AND(CO65=0,X65="B"),AND(CO65=0,LEFT(TRIM(X65),1)="I")),1,0))),"")</f>
        <v/>
      </c>
      <c r="DD65" s="62" t="str">
        <f t="shared" si="25"/>
        <v/>
      </c>
      <c r="DE65" s="62" t="str">
        <f t="shared" si="26"/>
        <v/>
      </c>
      <c r="DF65" s="63" t="str">
        <f t="shared" si="27"/>
        <v/>
      </c>
      <c r="DG65" s="170"/>
      <c r="DH65" s="63">
        <v>65</v>
      </c>
    </row>
    <row r="66" spans="1:112" s="64" customFormat="1">
      <c r="A66" s="16" t="str">
        <f t="shared" si="0"/>
        <v/>
      </c>
      <c r="B66" s="12"/>
      <c r="C66" s="60"/>
      <c r="D66" s="1" t="str">
        <f>+IF(LEN($K66)&gt;5,BD!A66,"")</f>
        <v/>
      </c>
      <c r="E66" s="1" t="str">
        <f>+IF(LEN($K66)&gt;5,BD!B66,"")</f>
        <v/>
      </c>
      <c r="F66" s="134"/>
      <c r="G66" s="133"/>
      <c r="H66" s="135"/>
      <c r="I66" s="3" t="str">
        <f>+IF(LEN($K66)&gt;5,BD!D66,"")</f>
        <v/>
      </c>
      <c r="J66" s="4" t="str">
        <f>+IF(LEN($K66)&gt;5,BD!E66,"")</f>
        <v/>
      </c>
      <c r="K66" s="5" t="str">
        <f>+IF(LEN(BD!G66)&gt;5,BD!G66,"")</f>
        <v/>
      </c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53" t="str">
        <f t="shared" si="1"/>
        <v/>
      </c>
      <c r="AB66" s="154" t="str">
        <f>+IF(LEN($K66)&gt;5,SUM(L66,N66,P66,R66,T66,V66,X66)+COUNTIF(L66:X66,"PCG")+'CODIGO PAGO'!$C$23*COUNTIF(L66:X66,"PDF")+'CODIGO PAGO'!$C$24*COUNTIF('PRE MAAS'!L66:X66,"PNH")+'CODIGO PAGO'!$C$25*COUNTIF('PRE MAAS'!L66:X66,"PS")+COUNTIF(L66:X66,"VAC"),"")</f>
        <v/>
      </c>
      <c r="AC66" s="154" t="str">
        <f t="shared" si="2"/>
        <v/>
      </c>
      <c r="AD66" s="155" t="str">
        <f t="shared" si="3"/>
        <v/>
      </c>
      <c r="AE66" s="155" t="str">
        <f t="shared" si="4"/>
        <v/>
      </c>
      <c r="AF66" s="155" t="str">
        <f>+IF(LEN($K66)&gt;5,IF(AND(VLOOKUP($I66,BD!$D$1:$F$501,3,0)&gt;=L$1,VLOOKUP($I66,BD!$D$1:$F$501,3,0)&lt;=X$1),1,0),"")</f>
        <v/>
      </c>
      <c r="AG66" s="155" t="str">
        <f t="shared" si="5"/>
        <v/>
      </c>
      <c r="AH66" s="156" t="str">
        <f t="shared" si="6"/>
        <v/>
      </c>
      <c r="AI66" s="156" t="str">
        <f t="shared" si="7"/>
        <v/>
      </c>
      <c r="AJ66" s="156" t="str">
        <f t="shared" si="8"/>
        <v/>
      </c>
      <c r="AK66" s="6" t="str">
        <f>+IF(LEN($K66)&gt;5,BD!H66,"")</f>
        <v/>
      </c>
      <c r="AL66" s="17" t="str">
        <f t="shared" si="9"/>
        <v/>
      </c>
      <c r="AM66" s="13"/>
      <c r="AN66" s="18" t="str">
        <f t="shared" si="10"/>
        <v/>
      </c>
      <c r="AO66" s="19" t="str">
        <f t="shared" si="11"/>
        <v/>
      </c>
      <c r="AP66" s="19" t="str">
        <f t="shared" si="12"/>
        <v/>
      </c>
      <c r="AQ66" s="20" t="str">
        <f t="shared" si="13"/>
        <v/>
      </c>
      <c r="AR66" s="7" t="str">
        <f t="shared" ca="1" si="14"/>
        <v/>
      </c>
      <c r="AS66" s="157"/>
      <c r="AT66" s="19" t="str">
        <f>+IF(LEN($K66)&gt;5,TRUNC(AS66*AK66*'CODIGO PAGO'!$C$27,2),"")</f>
        <v/>
      </c>
      <c r="AU66" s="15"/>
      <c r="AV66" s="15"/>
      <c r="AW66" s="15"/>
      <c r="AX66" s="14"/>
      <c r="AY66" s="15"/>
      <c r="AZ66" s="20" t="str">
        <f>+IF(LEN(K66)&gt;5,SUMIF(AJUSTES!$A$1:$A$50,K66,AJUSTES!$J$1:$J$50),"")</f>
        <v/>
      </c>
      <c r="BA66" s="20"/>
      <c r="BB66" s="14"/>
      <c r="BC66" s="14"/>
      <c r="BD66" s="164"/>
      <c r="BE66" s="15"/>
      <c r="BF66" s="15"/>
      <c r="BG66" s="152" t="str">
        <f t="shared" si="15"/>
        <v/>
      </c>
      <c r="BH66" s="20" t="str">
        <f t="shared" si="16"/>
        <v/>
      </c>
      <c r="BI66" s="20" t="str">
        <f>IF(LEN($K66)&gt;5,IF('CODIGO PAGO'!$C$26=9,0.5*AK66,'CODIGO PAGO'!$C$26*COUNTIF(L66:X66,"PT")*(AK66*7)/(7-(COUNTIF(L66:X66,"D")+COUNTIF(L66:X66,"DL")))),"")</f>
        <v/>
      </c>
      <c r="BJ66" s="15"/>
      <c r="BK66" s="20" t="str">
        <f>+IF(LEN(K66)&gt;5,SUMIF(AJUSTES!$A$1:$A$50,K66,AJUSTES!$K$1:$K$50),"")</f>
        <v/>
      </c>
      <c r="BL66" s="15"/>
      <c r="BM66" s="15"/>
      <c r="BN66" s="4" t="str">
        <f>+CONCATENATE(IF(COUNTIFS(INCAPACIDADES!$A$1:$A$100,"ACTIVA",INCAPACIDADES!$C$1:$C$100,'PRE MAAS'!K66)&gt;0,VLOOKUP(K66,INCAPACIDADES!$C$1:$Y$100,23,0),""),IF(LEN($K66)&gt;5,IF(BD!F66="N/A","",CONCATENATE("B (",DAY(BD!F66),"-",MONTH(BD!F66),"-",YEAR(BD!F66),")")),""))</f>
        <v/>
      </c>
      <c r="BO66" s="150"/>
      <c r="BP66" s="15"/>
      <c r="BQ66" s="15"/>
      <c r="BR66" s="15"/>
      <c r="BS66" s="15"/>
      <c r="BT66" s="15"/>
      <c r="BU66" s="9" t="str">
        <f>+IF(LEN($K66)&gt;10,IF(LEN(BD!I66)=11,BD!I66,CONCATENATE("0",BD!I66)),"")</f>
        <v/>
      </c>
      <c r="BV66" s="161" t="str">
        <f>+IF(LEN($K66)&gt;10,BD!J66,"")</f>
        <v/>
      </c>
      <c r="BW66" s="162" t="str">
        <f t="shared" si="17"/>
        <v/>
      </c>
      <c r="BX66" s="162" t="str">
        <f>+IF(LEN($K66)&gt;10,UPPER(BD!K66),"")</f>
        <v/>
      </c>
      <c r="BY66" s="161" t="str">
        <f>+IF(LEN($K74)&gt;5,BD!L66,"")</f>
        <v/>
      </c>
      <c r="BZ66" s="161" t="str">
        <f>+IF(LEN($K66)&gt;10,BD!M66,"")</f>
        <v/>
      </c>
      <c r="CA66" s="162" t="str">
        <f>+IF(LEN($K66)&gt;10,BD!N66,"")</f>
        <v/>
      </c>
      <c r="CB66" s="163" t="str">
        <f t="shared" si="18"/>
        <v/>
      </c>
      <c r="CC66" s="62" t="str">
        <f>+IF(AND(LEN($K66)&gt;10),IF(AND($J66&gt;L$1,$J66&lt;=$Y$1),1,IF((COUNTIFS(INCAPACIDADES!$C$1:$C$51,$K66,INCAPACIDADES!K$1:K$51,L$1))&gt;0,2,IF(VLOOKUP($I66,BD!D:F,3,0)&gt;L$1,0,3))),"")</f>
        <v/>
      </c>
      <c r="CD66" s="62" t="str">
        <f>+IF(AND(LEN($K66)&gt;10),IF(AND($J66&gt;M$1,$J66&lt;=$Y$1),1,IF((COUNTIFS(INCAPACIDADES!$C$1:$C$51,$K66,INCAPACIDADES!L$1:L$51,M$1))&gt;0,2,IF(VLOOKUP($I66,BD!$D:$F,3,0)&gt;M$1,0,3))),"")</f>
        <v/>
      </c>
      <c r="CE66" s="62" t="str">
        <f>+IF(AND(LEN($K66)&gt;10),IF(AND($J66&gt;N$1,$J66&lt;=$Y$1),1,IF((COUNTIFS(INCAPACIDADES!$C$1:$C$51,$K66,INCAPACIDADES!M$1:M$51,N$1))&gt;0,2,IF(VLOOKUP($I66,BD!$D:$F,3,0)&gt;N$1,0,3))),"")</f>
        <v/>
      </c>
      <c r="CF66" s="62" t="str">
        <f>+IF(AND(LEN($K66)&gt;10),IF(AND($J66&gt;O$1,$J66&lt;=$Y$1),1,IF((COUNTIFS(INCAPACIDADES!$C$1:$C$51,$K66,INCAPACIDADES!N$1:N$51,O$1))&gt;0,2,IF(VLOOKUP($I66,BD!$D:$F,3,0)&gt;O$1,0,3))),"")</f>
        <v/>
      </c>
      <c r="CG66" s="62" t="str">
        <f>+IF(AND(LEN($K66)&gt;10),IF(AND($J66&gt;P$1,$J66&lt;=$Y$1),1,IF((COUNTIFS(INCAPACIDADES!$C$1:$C$51,$K66,INCAPACIDADES!O$1:O$51,P$1))&gt;0,2,IF(VLOOKUP($I66,BD!$D:$F,3,0)&gt;P$1,0,3))),"")</f>
        <v/>
      </c>
      <c r="CH66" s="62" t="str">
        <f>+IF(AND(LEN($K66)&gt;10),IF(AND($J66&gt;Q$1,$J66&lt;=$Y$1),1,IF((COUNTIFS(INCAPACIDADES!$C$1:$C$51,$K66,INCAPACIDADES!P$1:P$51,Q$1))&gt;0,2,IF(VLOOKUP($I66,BD!$D:$F,3,0)&gt;Q$1,0,3))),"")</f>
        <v/>
      </c>
      <c r="CI66" s="62" t="str">
        <f>+IF(AND(LEN($K66)&gt;10),IF(AND($J66&gt;R$1,$J66&lt;=$Y$1),1,IF((COUNTIFS(INCAPACIDADES!$C$1:$C$51,$K66,INCAPACIDADES!Q$1:Q$51,R$1))&gt;0,2,IF(VLOOKUP($I66,BD!$D:$F,3,0)&gt;R$1,0,3))),"")</f>
        <v/>
      </c>
      <c r="CJ66" s="62" t="str">
        <f>+IF(AND(LEN($K66)&gt;10),IF(AND($J66&gt;S$1,$J66&lt;=$Y$1),1,IF((COUNTIFS(INCAPACIDADES!$C$1:$C$51,$K66,INCAPACIDADES!R$1:R$51,S$1))&gt;0,2,IF(VLOOKUP($I66,BD!$D:$F,3,0)&gt;S$1,0,3))),"")</f>
        <v/>
      </c>
      <c r="CK66" s="62" t="str">
        <f>+IF(AND(LEN($K66)&gt;10),IF(AND($J66&gt;T$1,$J66&lt;=$Y$1),1,IF((COUNTIFS(INCAPACIDADES!$C$1:$C$51,$K66,INCAPACIDADES!S$1:S$51,T$1))&gt;0,2,IF(VLOOKUP($I66,BD!$D:$F,3,0)&gt;T$1,0,3))),"")</f>
        <v/>
      </c>
      <c r="CL66" s="62" t="str">
        <f>+IF(AND(LEN($K66)&gt;10),IF(AND($J66&gt;U$1,$J66&lt;=$Y$1),1,IF((COUNTIFS(INCAPACIDADES!$C$1:$C$51,$K66,INCAPACIDADES!T$1:T$51,U$1))&gt;0,2,IF(VLOOKUP($I66,BD!$D:$F,3,0)&gt;U$1,0,3))),"")</f>
        <v/>
      </c>
      <c r="CM66" s="62" t="str">
        <f>+IF(AND(LEN($K66)&gt;10),IF(AND($J66&gt;V$1,$J66&lt;=$Y$1),1,IF((COUNTIFS(INCAPACIDADES!$C$1:$C$51,$K66,INCAPACIDADES!U$1:U$51,V$1))&gt;0,2,IF(VLOOKUP($I66,BD!$D:$F,3,0)&gt;V$1,0,3))),"")</f>
        <v/>
      </c>
      <c r="CN66" s="62" t="str">
        <f>+IF(AND(LEN($K66)&gt;10),IF(AND($J66&gt;W$1,$J66&lt;=$Y$1),1,IF((COUNTIFS(INCAPACIDADES!$C$1:$C$51,$K66,INCAPACIDADES!V$1:V$51,W$1))&gt;0,2,IF(VLOOKUP($I66,BD!$D:$F,3,0)&gt;W$1,0,3))),"")</f>
        <v/>
      </c>
      <c r="CO66" s="62" t="str">
        <f>+IF(AND(LEN($K66)&gt;10),IF(AND($J66&gt;X$1,$J66&lt;=$Y$1),1,IF((COUNTIFS(INCAPACIDADES!$C$1:$C$51,$K66,INCAPACIDADES!W$1:W$51,X$1))&gt;0,2,IF(VLOOKUP($I66,BD!$D:$F,3,0)&gt;X$1,0,3))),"")</f>
        <v/>
      </c>
      <c r="CP66" s="62" t="str">
        <f>+IF(AND(LEN($K66)&gt;10),IF(AND($J66&gt;Y$1,$J66&lt;=$Y$1),1,IF((COUNTIFS(INCAPACIDADES!$C$1:$C$51,$K66,INCAPACIDADES!X$1:X$51,Y$1))&gt;0,2,IF(VLOOKUP($I66,BD!$D:$F,3,0)&gt;Y$1,0,3))),"")</f>
        <v/>
      </c>
      <c r="CQ66" s="62" t="str">
        <f>+IF(LEN($K66)&gt;10,IF(ISERROR(VLOOKUP(L66,'CODIGO PAGO'!$B$1:$B$20,1,0)),1,IF(OR(AND(CC66=1,L66&lt;&gt;"N"),AND(CC66=3,L66&lt;&gt;"B"),AND(CC66=2,LEFT(TRIM(L66),1)&lt;&gt;"I")),1,IF(OR(AND(CC66=0,L66="N"),AND(CC66=0,L66="B"),AND(CC66=0,LEFT(TRIM(L66),1)="I")),1,0))),"")</f>
        <v/>
      </c>
      <c r="CR66" s="62" t="str">
        <f t="shared" si="19"/>
        <v/>
      </c>
      <c r="CS66" s="62" t="str">
        <f>+IF(LEN($K66)&gt;10,IF(ISERROR(VLOOKUP(N66,'CODIGO PAGO'!$B$1:$B$20,1,0)),1,IF(OR(AND(CE66=1,N66&lt;&gt;"N"),AND(CE66=3,N66&lt;&gt;"B"),AND(CE66=2,LEFT(TRIM(N66),1)&lt;&gt;"I")),1,IF(OR(AND(CE66=0,N66="N"),AND(CE66=0,N66="B"),AND(CE66=0,LEFT(TRIM(N66),1)="I")),1,0))),"")</f>
        <v/>
      </c>
      <c r="CT66" s="62" t="str">
        <f t="shared" si="20"/>
        <v/>
      </c>
      <c r="CU66" s="62" t="str">
        <f>+IF(LEN($K66)&gt;10,IF(ISERROR(VLOOKUP(P66,'CODIGO PAGO'!$B$1:$B$20,1,0)),1,IF(OR(AND(CG66=1,P66&lt;&gt;"N"),AND(CG66=3,P66&lt;&gt;"B"),AND(CG66=2,LEFT(TRIM(P66),1)&lt;&gt;"I")),1,IF(OR(AND(CG66=0,P66="N"),AND(CG66=0,P66="B"),AND(CG66=0,LEFT(TRIM(P66),1)="I")),1,0))),"")</f>
        <v/>
      </c>
      <c r="CV66" s="62" t="str">
        <f t="shared" si="21"/>
        <v/>
      </c>
      <c r="CW66" s="62" t="str">
        <f>+IF(LEN($K66)&gt;10,IF(ISERROR(VLOOKUP(R66,'CODIGO PAGO'!$B$1:$B$20,1,0)),1,IF(OR(AND(CI66=1,R66&lt;&gt;"N"),AND(CI66=3,R66&lt;&gt;"B"),AND(CI66=2,LEFT(TRIM(R66),1)&lt;&gt;"I")),1,IF(OR(AND(CI66=0,R66="N"),AND(CI66=0,R66="B"),AND(CI66=0,LEFT(TRIM(R66),1)="I")),1,0))),"")</f>
        <v/>
      </c>
      <c r="CX66" s="62" t="str">
        <f t="shared" si="22"/>
        <v/>
      </c>
      <c r="CY66" s="62" t="str">
        <f>+IF(LEN($K66)&gt;10,IF(ISERROR(VLOOKUP(T66,'CODIGO PAGO'!$B$1:$B$20,1,0)),1,IF(OR(AND(CK66=1,T66&lt;&gt;"N"),AND(CK66=3,T66&lt;&gt;"B"),AND(CK66=2,LEFT(TRIM(T66),1)&lt;&gt;"I")),1,IF(OR(AND(CK66=0,T66="N"),AND(CK66=0,T66="B"),AND(CK66=0,LEFT(TRIM(T66),1)="I")),1,0))),"")</f>
        <v/>
      </c>
      <c r="CZ66" s="62" t="str">
        <f t="shared" si="23"/>
        <v/>
      </c>
      <c r="DA66" s="62" t="str">
        <f>+IF(LEN($K66)&gt;10,IF(ISERROR(VLOOKUP(V66,'CODIGO PAGO'!$B$1:$B$20,1,0)),1,IF(OR(AND(CM66=1,V66&lt;&gt;"N"),AND(CM66=3,V66&lt;&gt;"B"),AND(CM66=2,LEFT(TRIM(V66),1)&lt;&gt;"I")),1,IF(OR(AND(CM66=0,V66="N"),AND(CM66=0,V66="B"),AND(CM66=0,LEFT(TRIM(V66),1)="I")),1,0))),"")</f>
        <v/>
      </c>
      <c r="DB66" s="62" t="str">
        <f t="shared" si="24"/>
        <v/>
      </c>
      <c r="DC66" s="62" t="str">
        <f>+IF(LEN($K66)&gt;10,IF(ISERROR(VLOOKUP(X66,'CODIGO PAGO'!$B$1:$B$20,1,0)),1,IF(OR(AND(CO66=1,X66&lt;&gt;"N"),AND(CO66=3,X66&lt;&gt;"B"),AND(CO66=2,LEFT(TRIM(X66),1)&lt;&gt;"I")),1,IF(OR(AND(CO66=0,X66="N"),AND(CO66=0,X66="B"),AND(CO66=0,LEFT(TRIM(X66),1)="I")),1,0))),"")</f>
        <v/>
      </c>
      <c r="DD66" s="62" t="str">
        <f t="shared" si="25"/>
        <v/>
      </c>
      <c r="DE66" s="62" t="str">
        <f t="shared" si="26"/>
        <v/>
      </c>
      <c r="DF66" s="63" t="str">
        <f t="shared" si="27"/>
        <v/>
      </c>
      <c r="DG66" s="170"/>
      <c r="DH66" s="63">
        <v>66</v>
      </c>
    </row>
    <row r="67" spans="1:112" s="64" customFormat="1">
      <c r="A67" s="16" t="str">
        <f t="shared" ref="A67:A130" si="28">+IF(LEN($K67)&gt;5,1,"")</f>
        <v/>
      </c>
      <c r="B67" s="12"/>
      <c r="C67" s="60"/>
      <c r="D67" s="1" t="str">
        <f>+IF(LEN($K67)&gt;5,BD!A67,"")</f>
        <v/>
      </c>
      <c r="E67" s="1" t="str">
        <f>+IF(LEN($K67)&gt;5,BD!B67,"")</f>
        <v/>
      </c>
      <c r="F67" s="134"/>
      <c r="G67" s="133"/>
      <c r="H67" s="135"/>
      <c r="I67" s="3" t="str">
        <f>+IF(LEN($K67)&gt;5,BD!D67,"")</f>
        <v/>
      </c>
      <c r="J67" s="4" t="str">
        <f>+IF(LEN($K67)&gt;5,BD!E67,"")</f>
        <v/>
      </c>
      <c r="K67" s="5" t="str">
        <f>+IF(LEN(BD!G67)&gt;5,BD!G67,"")</f>
        <v/>
      </c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53" t="str">
        <f t="shared" ref="AA67:AA130" si="29">IF(LEN($K67)&gt;5,IF(LEN(Z67)=1,7-Z67,7-(COUNTIF(L67:X67,"D")+COUNTIF(L67:X67,"DL"))),"")</f>
        <v/>
      </c>
      <c r="AB67" s="154" t="str">
        <f>+IF(LEN($K67)&gt;5,SUM(L67,N67,P67,R67,T67,V67,X67)+COUNTIF(L67:X67,"PCG")+'CODIGO PAGO'!$C$23*COUNTIF(L67:X67,"PDF")+'CODIGO PAGO'!$C$24*COUNTIF('PRE MAAS'!L67:X67,"PNH")+'CODIGO PAGO'!$C$25*COUNTIF('PRE MAAS'!L67:X67,"PS")+COUNTIF(L67:X67,"VAC"),"")</f>
        <v/>
      </c>
      <c r="AC67" s="154" t="str">
        <f t="shared" ref="AC67:AC130" si="30">+IF(LEN($K67)&gt;5,COUNTIF(L67:Y67,"FI")+COUNTIF(L67:Y67,"FS")+COUNTIF(L67:Y67,"FJ"),"")</f>
        <v/>
      </c>
      <c r="AD67" s="155" t="str">
        <f t="shared" ref="AD67:AD130" si="31">+IF(LEN($K67)&gt;5,COUNTIF(L67:Y67,"PCG")+COUNTIF(L67:Y67,"PSG")+COUNTIF(L67:Y67,"PDF")+COUNTIF(L67:Y67,"PNH")+COUNTIF(L67:Y67,"PS"),"")</f>
        <v/>
      </c>
      <c r="AE67" s="155" t="str">
        <f t="shared" ref="AE67:AE130" si="32">+IF(LEN($K67)&gt;5,COUNTIF(L67:Y67,"IEG")+COUNTIF(L67:Y67,"IPM")+COUNTIF(L67:Y67,"IRT")+COUNTIF(L67:Y67,"IRY"),"")</f>
        <v/>
      </c>
      <c r="AF67" s="155" t="str">
        <f>+IF(LEN($K67)&gt;5,IF(AND(VLOOKUP($I67,BD!$D$1:$F$501,3,0)&gt;=L$1,VLOOKUP($I67,BD!$D$1:$F$501,3,0)&lt;=X$1),1,0),"")</f>
        <v/>
      </c>
      <c r="AG67" s="155" t="str">
        <f t="shared" ref="AG67:AG130" si="33">+IF(LEN($K67)&gt;5,IF(AND(J67&gt;=L$1,J67&lt;=X$1),1,0),"")</f>
        <v/>
      </c>
      <c r="AH67" s="156" t="str">
        <f t="shared" ref="AH67:AH130" si="34">+IF(LEN($K67)&gt;5,SUM(M67,O67,Q67,S67,U67,W67,Y67),"")</f>
        <v/>
      </c>
      <c r="AI67" s="156" t="str">
        <f t="shared" ref="AI67:AI130" si="35">+IF(LEN($K67)&gt;5,IF(AH67&gt;9,9,AH67),"")</f>
        <v/>
      </c>
      <c r="AJ67" s="156" t="str">
        <f t="shared" ref="AJ67:AJ130" si="36">+IF(LEN($K67)&gt;5,IF(AH67&gt;9,AH67-9,0),"")</f>
        <v/>
      </c>
      <c r="AK67" s="6" t="str">
        <f>+IF(LEN($K67)&gt;5,BD!H67,"")</f>
        <v/>
      </c>
      <c r="AL67" s="17" t="str">
        <f t="shared" ref="AL67:AL130" si="37">+IF(LEN($K67)&gt;5,AK67*30,"")</f>
        <v/>
      </c>
      <c r="AM67" s="13"/>
      <c r="AN67" s="18" t="str">
        <f t="shared" ref="AN67:AN130" si="38">+IF(LEN($K67)&gt;5,TRUNC((AB67*AK67)*(7/AA67),2),"")</f>
        <v/>
      </c>
      <c r="AO67" s="19" t="str">
        <f t="shared" ref="AO67:AO130" si="39">+IF(LEN($K67)&gt;5,TRUNC(IF(AI67&gt;0,((AK67/8)*2)*AI67,0),2),"")</f>
        <v/>
      </c>
      <c r="AP67" s="19" t="str">
        <f t="shared" ref="AP67:AP130" si="40">+IF(LEN($K67)&gt;5,TRUNC(IF(AJ67&gt;0,((AK67/8)*3)*AJ67,0),2),"")</f>
        <v/>
      </c>
      <c r="AQ67" s="20" t="str">
        <f t="shared" ref="AQ67:AQ130" si="41">+IF(LEN($K67)&gt;5,AO67+AP67,"")</f>
        <v/>
      </c>
      <c r="AR67" s="7" t="str">
        <f t="shared" ref="AR67:AR130" ca="1" si="42">+IF(LEN($K67)&gt;5,TRUNC(IF(SUM(INDIRECT($DG$3&amp;$DH67))&gt;=0.01,IF(D67="MASCOTA",(AK67*0.375),(AK67*0.25)),IF(INDIRECT($DG$2&amp;$DH67)=1,IF(D67="MASCOTA",(AK67*0.375),(AK67*0.25)),IF(INDIRECT($DG$2&amp;$DH67)="DL",IF(D67="MASCOTA",(AK67*0.375),(AK67*0.25)),0))),2),"")</f>
        <v/>
      </c>
      <c r="AS67" s="157"/>
      <c r="AT67" s="19" t="str">
        <f>+IF(LEN($K67)&gt;5,TRUNC(AS67*AK67*'CODIGO PAGO'!$C$27,2),"")</f>
        <v/>
      </c>
      <c r="AU67" s="15"/>
      <c r="AV67" s="15"/>
      <c r="AW67" s="15"/>
      <c r="AX67" s="14"/>
      <c r="AY67" s="15"/>
      <c r="AZ67" s="20" t="str">
        <f>+IF(LEN(K67)&gt;5,SUMIF(AJUSTES!$A$1:$A$50,K67,AJUSTES!$J$1:$J$50),"")</f>
        <v/>
      </c>
      <c r="BA67" s="20"/>
      <c r="BB67" s="14"/>
      <c r="BC67" s="14"/>
      <c r="BD67" s="164"/>
      <c r="BE67" s="15"/>
      <c r="BF67" s="15"/>
      <c r="BG67" s="152" t="str">
        <f t="shared" ref="BG67:BG130" si="43">IF(LEN(K67)&gt;5,(COUNTIF($L67:$Y67,"DL")),"")</f>
        <v/>
      </c>
      <c r="BH67" s="20" t="str">
        <f t="shared" ref="BH67:BH130" si="44">+IF(LEN($K67)&gt;5,IF(D67="MASCOTA",((AK67*7)/3.5)*BG67*2,TRUNC(BG67*AK67*2,2)),"")</f>
        <v/>
      </c>
      <c r="BI67" s="20" t="str">
        <f>IF(LEN($K67)&gt;5,IF('CODIGO PAGO'!$C$26=9,0.5*AK67,'CODIGO PAGO'!$C$26*COUNTIF(L67:X67,"PT")*(AK67*7)/(7-(COUNTIF(L67:X67,"D")+COUNTIF(L67:X67,"DL")))),"")</f>
        <v/>
      </c>
      <c r="BJ67" s="15"/>
      <c r="BK67" s="20" t="str">
        <f>+IF(LEN(K67)&gt;5,SUMIF(AJUSTES!$A$1:$A$50,K67,AJUSTES!$K$1:$K$50),"")</f>
        <v/>
      </c>
      <c r="BL67" s="15"/>
      <c r="BM67" s="15"/>
      <c r="BN67" s="4" t="str">
        <f>+CONCATENATE(IF(COUNTIFS(INCAPACIDADES!$A$1:$A$100,"ACTIVA",INCAPACIDADES!$C$1:$C$100,'PRE MAAS'!K67)&gt;0,VLOOKUP(K67,INCAPACIDADES!$C$1:$Y$100,23,0),""),IF(LEN($K67)&gt;5,IF(BD!F67="N/A","",CONCATENATE("B (",DAY(BD!F67),"-",MONTH(BD!F67),"-",YEAR(BD!F67),")")),""))</f>
        <v/>
      </c>
      <c r="BO67" s="150"/>
      <c r="BP67" s="15"/>
      <c r="BQ67" s="15"/>
      <c r="BR67" s="15"/>
      <c r="BS67" s="15"/>
      <c r="BT67" s="15"/>
      <c r="BU67" s="9" t="str">
        <f>+IF(LEN($K67)&gt;10,IF(LEN(BD!I67)=11,BD!I67,CONCATENATE("0",BD!I67)),"")</f>
        <v/>
      </c>
      <c r="BV67" s="161" t="str">
        <f>+IF(LEN($K67)&gt;10,BD!J67,"")</f>
        <v/>
      </c>
      <c r="BW67" s="162" t="str">
        <f t="shared" ref="BW67:BW130" si="45">+IF(LEN($K67)&gt;10,IF(RIGHT(LEFT(BV67,6),2)&gt;20,CONCATENATE("19",RIGHT(LEFT(BV67,6),2)),CONCATENATE("20",RIGHT(LEFT(BV67,6),2))),"")</f>
        <v/>
      </c>
      <c r="BX67" s="162" t="str">
        <f>+IF(LEN($K67)&gt;10,UPPER(BD!K67),"")</f>
        <v/>
      </c>
      <c r="BY67" s="161" t="str">
        <f>+IF(LEN($K75)&gt;5,BD!L67,"")</f>
        <v/>
      </c>
      <c r="BZ67" s="161" t="str">
        <f>+IF(LEN($K67)&gt;10,BD!M67,"")</f>
        <v/>
      </c>
      <c r="CA67" s="162" t="str">
        <f>+IF(LEN($K67)&gt;10,BD!N67,"")</f>
        <v/>
      </c>
      <c r="CB67" s="163" t="str">
        <f t="shared" ref="CB67:CB130" si="46">+IF(LEN($K67)&gt;10,"CANTIDAD","")</f>
        <v/>
      </c>
      <c r="CC67" s="62" t="str">
        <f>+IF(AND(LEN($K67)&gt;10),IF(AND($J67&gt;L$1,$J67&lt;=$Y$1),1,IF((COUNTIFS(INCAPACIDADES!$C$1:$C$51,$K67,INCAPACIDADES!K$1:K$51,L$1))&gt;0,2,IF(VLOOKUP($I67,BD!D:F,3,0)&gt;L$1,0,3))),"")</f>
        <v/>
      </c>
      <c r="CD67" s="62" t="str">
        <f>+IF(AND(LEN($K67)&gt;10),IF(AND($J67&gt;M$1,$J67&lt;=$Y$1),1,IF((COUNTIFS(INCAPACIDADES!$C$1:$C$51,$K67,INCAPACIDADES!L$1:L$51,M$1))&gt;0,2,IF(VLOOKUP($I67,BD!$D:$F,3,0)&gt;M$1,0,3))),"")</f>
        <v/>
      </c>
      <c r="CE67" s="62" t="str">
        <f>+IF(AND(LEN($K67)&gt;10),IF(AND($J67&gt;N$1,$J67&lt;=$Y$1),1,IF((COUNTIFS(INCAPACIDADES!$C$1:$C$51,$K67,INCAPACIDADES!M$1:M$51,N$1))&gt;0,2,IF(VLOOKUP($I67,BD!$D:$F,3,0)&gt;N$1,0,3))),"")</f>
        <v/>
      </c>
      <c r="CF67" s="62" t="str">
        <f>+IF(AND(LEN($K67)&gt;10),IF(AND($J67&gt;O$1,$J67&lt;=$Y$1),1,IF((COUNTIFS(INCAPACIDADES!$C$1:$C$51,$K67,INCAPACIDADES!N$1:N$51,O$1))&gt;0,2,IF(VLOOKUP($I67,BD!$D:$F,3,0)&gt;O$1,0,3))),"")</f>
        <v/>
      </c>
      <c r="CG67" s="62" t="str">
        <f>+IF(AND(LEN($K67)&gt;10),IF(AND($J67&gt;P$1,$J67&lt;=$Y$1),1,IF((COUNTIFS(INCAPACIDADES!$C$1:$C$51,$K67,INCAPACIDADES!O$1:O$51,P$1))&gt;0,2,IF(VLOOKUP($I67,BD!$D:$F,3,0)&gt;P$1,0,3))),"")</f>
        <v/>
      </c>
      <c r="CH67" s="62" t="str">
        <f>+IF(AND(LEN($K67)&gt;10),IF(AND($J67&gt;Q$1,$J67&lt;=$Y$1),1,IF((COUNTIFS(INCAPACIDADES!$C$1:$C$51,$K67,INCAPACIDADES!P$1:P$51,Q$1))&gt;0,2,IF(VLOOKUP($I67,BD!$D:$F,3,0)&gt;Q$1,0,3))),"")</f>
        <v/>
      </c>
      <c r="CI67" s="62" t="str">
        <f>+IF(AND(LEN($K67)&gt;10),IF(AND($J67&gt;R$1,$J67&lt;=$Y$1),1,IF((COUNTIFS(INCAPACIDADES!$C$1:$C$51,$K67,INCAPACIDADES!Q$1:Q$51,R$1))&gt;0,2,IF(VLOOKUP($I67,BD!$D:$F,3,0)&gt;R$1,0,3))),"")</f>
        <v/>
      </c>
      <c r="CJ67" s="62" t="str">
        <f>+IF(AND(LEN($K67)&gt;10),IF(AND($J67&gt;S$1,$J67&lt;=$Y$1),1,IF((COUNTIFS(INCAPACIDADES!$C$1:$C$51,$K67,INCAPACIDADES!R$1:R$51,S$1))&gt;0,2,IF(VLOOKUP($I67,BD!$D:$F,3,0)&gt;S$1,0,3))),"")</f>
        <v/>
      </c>
      <c r="CK67" s="62" t="str">
        <f>+IF(AND(LEN($K67)&gt;10),IF(AND($J67&gt;T$1,$J67&lt;=$Y$1),1,IF((COUNTIFS(INCAPACIDADES!$C$1:$C$51,$K67,INCAPACIDADES!S$1:S$51,T$1))&gt;0,2,IF(VLOOKUP($I67,BD!$D:$F,3,0)&gt;T$1,0,3))),"")</f>
        <v/>
      </c>
      <c r="CL67" s="62" t="str">
        <f>+IF(AND(LEN($K67)&gt;10),IF(AND($J67&gt;U$1,$J67&lt;=$Y$1),1,IF((COUNTIFS(INCAPACIDADES!$C$1:$C$51,$K67,INCAPACIDADES!T$1:T$51,U$1))&gt;0,2,IF(VLOOKUP($I67,BD!$D:$F,3,0)&gt;U$1,0,3))),"")</f>
        <v/>
      </c>
      <c r="CM67" s="62" t="str">
        <f>+IF(AND(LEN($K67)&gt;10),IF(AND($J67&gt;V$1,$J67&lt;=$Y$1),1,IF((COUNTIFS(INCAPACIDADES!$C$1:$C$51,$K67,INCAPACIDADES!U$1:U$51,V$1))&gt;0,2,IF(VLOOKUP($I67,BD!$D:$F,3,0)&gt;V$1,0,3))),"")</f>
        <v/>
      </c>
      <c r="CN67" s="62" t="str">
        <f>+IF(AND(LEN($K67)&gt;10),IF(AND($J67&gt;W$1,$J67&lt;=$Y$1),1,IF((COUNTIFS(INCAPACIDADES!$C$1:$C$51,$K67,INCAPACIDADES!V$1:V$51,W$1))&gt;0,2,IF(VLOOKUP($I67,BD!$D:$F,3,0)&gt;W$1,0,3))),"")</f>
        <v/>
      </c>
      <c r="CO67" s="62" t="str">
        <f>+IF(AND(LEN($K67)&gt;10),IF(AND($J67&gt;X$1,$J67&lt;=$Y$1),1,IF((COUNTIFS(INCAPACIDADES!$C$1:$C$51,$K67,INCAPACIDADES!W$1:W$51,X$1))&gt;0,2,IF(VLOOKUP($I67,BD!$D:$F,3,0)&gt;X$1,0,3))),"")</f>
        <v/>
      </c>
      <c r="CP67" s="62" t="str">
        <f>+IF(AND(LEN($K67)&gt;10),IF(AND($J67&gt;Y$1,$J67&lt;=$Y$1),1,IF((COUNTIFS(INCAPACIDADES!$C$1:$C$51,$K67,INCAPACIDADES!X$1:X$51,Y$1))&gt;0,2,IF(VLOOKUP($I67,BD!$D:$F,3,0)&gt;Y$1,0,3))),"")</f>
        <v/>
      </c>
      <c r="CQ67" s="62" t="str">
        <f>+IF(LEN($K67)&gt;10,IF(ISERROR(VLOOKUP(L67,'CODIGO PAGO'!$B$1:$B$20,1,0)),1,IF(OR(AND(CC67=1,L67&lt;&gt;"N"),AND(CC67=3,L67&lt;&gt;"B"),AND(CC67=2,LEFT(TRIM(L67),1)&lt;&gt;"I")),1,IF(OR(AND(CC67=0,L67="N"),AND(CC67=0,L67="B"),AND(CC67=0,LEFT(TRIM(L67),1)="I")),1,0))),"")</f>
        <v/>
      </c>
      <c r="CR67" s="62" t="str">
        <f t="shared" ref="CR67:CR130" si="47">IF(LEN($K67)&gt;10,IF(AND(CD67=0,OR(ISNUMBER(M67),LEN(M67)=0)),0,IF(OR(ISBLANK(M67),LEN(TRIM(M67))=0),0,1)),"")</f>
        <v/>
      </c>
      <c r="CS67" s="62" t="str">
        <f>+IF(LEN($K67)&gt;10,IF(ISERROR(VLOOKUP(N67,'CODIGO PAGO'!$B$1:$B$20,1,0)),1,IF(OR(AND(CE67=1,N67&lt;&gt;"N"),AND(CE67=3,N67&lt;&gt;"B"),AND(CE67=2,LEFT(TRIM(N67),1)&lt;&gt;"I")),1,IF(OR(AND(CE67=0,N67="N"),AND(CE67=0,N67="B"),AND(CE67=0,LEFT(TRIM(N67),1)="I")),1,0))),"")</f>
        <v/>
      </c>
      <c r="CT67" s="62" t="str">
        <f t="shared" ref="CT67:CT130" si="48">IF(LEN($K67)&gt;10,IF(AND(CF67=0,OR(ISNUMBER(O67),LEN(O67)=0)),0,IF(OR(ISBLANK(O67),LEN(TRIM(O67))=0),0,1)),"")</f>
        <v/>
      </c>
      <c r="CU67" s="62" t="str">
        <f>+IF(LEN($K67)&gt;10,IF(ISERROR(VLOOKUP(P67,'CODIGO PAGO'!$B$1:$B$20,1,0)),1,IF(OR(AND(CG67=1,P67&lt;&gt;"N"),AND(CG67=3,P67&lt;&gt;"B"),AND(CG67=2,LEFT(TRIM(P67),1)&lt;&gt;"I")),1,IF(OR(AND(CG67=0,P67="N"),AND(CG67=0,P67="B"),AND(CG67=0,LEFT(TRIM(P67),1)="I")),1,0))),"")</f>
        <v/>
      </c>
      <c r="CV67" s="62" t="str">
        <f t="shared" ref="CV67:CV130" si="49">IF(LEN($K67)&gt;10,IF(AND(CH67=0,OR(ISNUMBER(Q67),LEN(Q67)=0)),0,IF(OR(ISBLANK(Q67),LEN(TRIM(Q67))=0),0,1)),"")</f>
        <v/>
      </c>
      <c r="CW67" s="62" t="str">
        <f>+IF(LEN($K67)&gt;10,IF(ISERROR(VLOOKUP(R67,'CODIGO PAGO'!$B$1:$B$20,1,0)),1,IF(OR(AND(CI67=1,R67&lt;&gt;"N"),AND(CI67=3,R67&lt;&gt;"B"),AND(CI67=2,LEFT(TRIM(R67),1)&lt;&gt;"I")),1,IF(OR(AND(CI67=0,R67="N"),AND(CI67=0,R67="B"),AND(CI67=0,LEFT(TRIM(R67),1)="I")),1,0))),"")</f>
        <v/>
      </c>
      <c r="CX67" s="62" t="str">
        <f t="shared" ref="CX67:CX130" si="50">IF(LEN($K67)&gt;10,IF(AND(CJ67=0,OR(ISNUMBER(S67),LEN(S67)=0)),0,IF(OR(ISBLANK(S67),LEN(TRIM(S67))=0),0,1)),"")</f>
        <v/>
      </c>
      <c r="CY67" s="62" t="str">
        <f>+IF(LEN($K67)&gt;10,IF(ISERROR(VLOOKUP(T67,'CODIGO PAGO'!$B$1:$B$20,1,0)),1,IF(OR(AND(CK67=1,T67&lt;&gt;"N"),AND(CK67=3,T67&lt;&gt;"B"),AND(CK67=2,LEFT(TRIM(T67),1)&lt;&gt;"I")),1,IF(OR(AND(CK67=0,T67="N"),AND(CK67=0,T67="B"),AND(CK67=0,LEFT(TRIM(T67),1)="I")),1,0))),"")</f>
        <v/>
      </c>
      <c r="CZ67" s="62" t="str">
        <f t="shared" ref="CZ67:CZ130" si="51">IF(LEN($K67)&gt;10,IF(AND(CL67=0,OR(ISNUMBER(U67),LEN(U67)=0)),0,IF(OR(ISBLANK(U67),LEN(TRIM(U67))=0),0,1)),"")</f>
        <v/>
      </c>
      <c r="DA67" s="62" t="str">
        <f>+IF(LEN($K67)&gt;10,IF(ISERROR(VLOOKUP(V67,'CODIGO PAGO'!$B$1:$B$20,1,0)),1,IF(OR(AND(CM67=1,V67&lt;&gt;"N"),AND(CM67=3,V67&lt;&gt;"B"),AND(CM67=2,LEFT(TRIM(V67),1)&lt;&gt;"I")),1,IF(OR(AND(CM67=0,V67="N"),AND(CM67=0,V67="B"),AND(CM67=0,LEFT(TRIM(V67),1)="I")),1,0))),"")</f>
        <v/>
      </c>
      <c r="DB67" s="62" t="str">
        <f t="shared" ref="DB67:DB130" si="52">IF(LEN($K67)&gt;10,IF(AND(CN67=0,OR(ISNUMBER(W67),LEN(W67)=0)),0,IF(OR(ISBLANK(W67),LEN(TRIM(W67))=0),0,1)),"")</f>
        <v/>
      </c>
      <c r="DC67" s="62" t="str">
        <f>+IF(LEN($K67)&gt;10,IF(ISERROR(VLOOKUP(X67,'CODIGO PAGO'!$B$1:$B$20,1,0)),1,IF(OR(AND(CO67=1,X67&lt;&gt;"N"),AND(CO67=3,X67&lt;&gt;"B"),AND(CO67=2,LEFT(TRIM(X67),1)&lt;&gt;"I")),1,IF(OR(AND(CO67=0,X67="N"),AND(CO67=0,X67="B"),AND(CO67=0,LEFT(TRIM(X67),1)="I")),1,0))),"")</f>
        <v/>
      </c>
      <c r="DD67" s="62" t="str">
        <f t="shared" ref="DD67:DD130" si="53">IF(LEN($K67)&gt;10,IF(AND(CP67=0,OR(ISNUMBER(Y67),LEN(Y67)=0)),0,IF(OR(ISBLANK(Y67),LEN(TRIM(Y67))=0),0,1)),"")</f>
        <v/>
      </c>
      <c r="DE67" s="62" t="str">
        <f t="shared" ref="DE67:DE130" si="54">+IF(LEN(K67)&gt;10,IF(AA67=7,1,0),"")</f>
        <v/>
      </c>
      <c r="DF67" s="63" t="str">
        <f t="shared" ref="DF67:DF130" si="55">+IF(LEN($K67)&gt;10,IF(COUNTIF(CQ67:DE67,1)&gt;0,1,0),"")</f>
        <v/>
      </c>
      <c r="DG67" s="170"/>
      <c r="DH67" s="63">
        <v>67</v>
      </c>
    </row>
    <row r="68" spans="1:112" s="64" customFormat="1">
      <c r="A68" s="16" t="str">
        <f t="shared" si="28"/>
        <v/>
      </c>
      <c r="B68" s="12"/>
      <c r="C68" s="60"/>
      <c r="D68" s="1" t="str">
        <f>+IF(LEN($K68)&gt;5,BD!A68,"")</f>
        <v/>
      </c>
      <c r="E68" s="1" t="str">
        <f>+IF(LEN($K68)&gt;5,BD!B68,"")</f>
        <v/>
      </c>
      <c r="F68" s="134"/>
      <c r="G68" s="133"/>
      <c r="H68" s="135"/>
      <c r="I68" s="3" t="str">
        <f>+IF(LEN($K68)&gt;5,BD!D68,"")</f>
        <v/>
      </c>
      <c r="J68" s="4" t="str">
        <f>+IF(LEN($K68)&gt;5,BD!E68,"")</f>
        <v/>
      </c>
      <c r="K68" s="5" t="str">
        <f>+IF(LEN(BD!G68)&gt;5,BD!G68,"")</f>
        <v/>
      </c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53" t="str">
        <f t="shared" si="29"/>
        <v/>
      </c>
      <c r="AB68" s="154" t="str">
        <f>+IF(LEN($K68)&gt;5,SUM(L68,N68,P68,R68,T68,V68,X68)+COUNTIF(L68:X68,"PCG")+'CODIGO PAGO'!$C$23*COUNTIF(L68:X68,"PDF")+'CODIGO PAGO'!$C$24*COUNTIF('PRE MAAS'!L68:X68,"PNH")+'CODIGO PAGO'!$C$25*COUNTIF('PRE MAAS'!L68:X68,"PS")+COUNTIF(L68:X68,"VAC"),"")</f>
        <v/>
      </c>
      <c r="AC68" s="154" t="str">
        <f t="shared" si="30"/>
        <v/>
      </c>
      <c r="AD68" s="155" t="str">
        <f t="shared" si="31"/>
        <v/>
      </c>
      <c r="AE68" s="155" t="str">
        <f t="shared" si="32"/>
        <v/>
      </c>
      <c r="AF68" s="155" t="str">
        <f>+IF(LEN($K68)&gt;5,IF(AND(VLOOKUP($I68,BD!$D$1:$F$501,3,0)&gt;=L$1,VLOOKUP($I68,BD!$D$1:$F$501,3,0)&lt;=X$1),1,0),"")</f>
        <v/>
      </c>
      <c r="AG68" s="155" t="str">
        <f t="shared" si="33"/>
        <v/>
      </c>
      <c r="AH68" s="156" t="str">
        <f t="shared" si="34"/>
        <v/>
      </c>
      <c r="AI68" s="156" t="str">
        <f t="shared" si="35"/>
        <v/>
      </c>
      <c r="AJ68" s="156" t="str">
        <f t="shared" si="36"/>
        <v/>
      </c>
      <c r="AK68" s="6" t="str">
        <f>+IF(LEN($K68)&gt;5,BD!H68,"")</f>
        <v/>
      </c>
      <c r="AL68" s="17" t="str">
        <f t="shared" si="37"/>
        <v/>
      </c>
      <c r="AM68" s="13"/>
      <c r="AN68" s="18" t="str">
        <f t="shared" si="38"/>
        <v/>
      </c>
      <c r="AO68" s="19" t="str">
        <f t="shared" si="39"/>
        <v/>
      </c>
      <c r="AP68" s="19" t="str">
        <f t="shared" si="40"/>
        <v/>
      </c>
      <c r="AQ68" s="20" t="str">
        <f t="shared" si="41"/>
        <v/>
      </c>
      <c r="AR68" s="7" t="str">
        <f t="shared" ca="1" si="42"/>
        <v/>
      </c>
      <c r="AS68" s="157"/>
      <c r="AT68" s="19" t="str">
        <f>+IF(LEN($K68)&gt;5,TRUNC(AS68*AK68*'CODIGO PAGO'!$C$27,2),"")</f>
        <v/>
      </c>
      <c r="AU68" s="15"/>
      <c r="AV68" s="15"/>
      <c r="AW68" s="15"/>
      <c r="AX68" s="14"/>
      <c r="AY68" s="15"/>
      <c r="AZ68" s="20" t="str">
        <f>+IF(LEN(K68)&gt;5,SUMIF(AJUSTES!$A$1:$A$50,K68,AJUSTES!$J$1:$J$50),"")</f>
        <v/>
      </c>
      <c r="BA68" s="20"/>
      <c r="BB68" s="14"/>
      <c r="BC68" s="14"/>
      <c r="BD68" s="164"/>
      <c r="BE68" s="15"/>
      <c r="BF68" s="15"/>
      <c r="BG68" s="152" t="str">
        <f t="shared" si="43"/>
        <v/>
      </c>
      <c r="BH68" s="20" t="str">
        <f t="shared" si="44"/>
        <v/>
      </c>
      <c r="BI68" s="20" t="str">
        <f>IF(LEN($K68)&gt;5,IF('CODIGO PAGO'!$C$26=9,0.5*AK68,'CODIGO PAGO'!$C$26*COUNTIF(L68:X68,"PT")*(AK68*7)/(7-(COUNTIF(L68:X68,"D")+COUNTIF(L68:X68,"DL")))),"")</f>
        <v/>
      </c>
      <c r="BJ68" s="15"/>
      <c r="BK68" s="20" t="str">
        <f>+IF(LEN(K68)&gt;5,SUMIF(AJUSTES!$A$1:$A$50,K68,AJUSTES!$K$1:$K$50),"")</f>
        <v/>
      </c>
      <c r="BL68" s="15"/>
      <c r="BM68" s="15"/>
      <c r="BN68" s="4" t="str">
        <f>+CONCATENATE(IF(COUNTIFS(INCAPACIDADES!$A$1:$A$100,"ACTIVA",INCAPACIDADES!$C$1:$C$100,'PRE MAAS'!K68)&gt;0,VLOOKUP(K68,INCAPACIDADES!$C$1:$Y$100,23,0),""),IF(LEN($K68)&gt;5,IF(BD!F68="N/A","",CONCATENATE("B (",DAY(BD!F68),"-",MONTH(BD!F68),"-",YEAR(BD!F68),")")),""))</f>
        <v/>
      </c>
      <c r="BO68" s="150"/>
      <c r="BP68" s="15"/>
      <c r="BQ68" s="15"/>
      <c r="BR68" s="15"/>
      <c r="BS68" s="15"/>
      <c r="BT68" s="15"/>
      <c r="BU68" s="9" t="str">
        <f>+IF(LEN($K68)&gt;10,IF(LEN(BD!I68)=11,BD!I68,CONCATENATE("0",BD!I68)),"")</f>
        <v/>
      </c>
      <c r="BV68" s="161" t="str">
        <f>+IF(LEN($K68)&gt;10,BD!J68,"")</f>
        <v/>
      </c>
      <c r="BW68" s="162" t="str">
        <f t="shared" si="45"/>
        <v/>
      </c>
      <c r="BX68" s="162" t="str">
        <f>+IF(LEN($K68)&gt;10,UPPER(BD!K68),"")</f>
        <v/>
      </c>
      <c r="BY68" s="161" t="str">
        <f>+IF(LEN($K76)&gt;5,BD!L68,"")</f>
        <v/>
      </c>
      <c r="BZ68" s="161" t="str">
        <f>+IF(LEN($K68)&gt;10,BD!M68,"")</f>
        <v/>
      </c>
      <c r="CA68" s="162" t="str">
        <f>+IF(LEN($K68)&gt;10,BD!N68,"")</f>
        <v/>
      </c>
      <c r="CB68" s="163" t="str">
        <f t="shared" si="46"/>
        <v/>
      </c>
      <c r="CC68" s="62" t="str">
        <f>+IF(AND(LEN($K68)&gt;10),IF(AND($J68&gt;L$1,$J68&lt;=$Y$1),1,IF((COUNTIFS(INCAPACIDADES!$C$1:$C$51,$K68,INCAPACIDADES!K$1:K$51,L$1))&gt;0,2,IF(VLOOKUP($I68,BD!D:F,3,0)&gt;L$1,0,3))),"")</f>
        <v/>
      </c>
      <c r="CD68" s="62" t="str">
        <f>+IF(AND(LEN($K68)&gt;10),IF(AND($J68&gt;M$1,$J68&lt;=$Y$1),1,IF((COUNTIFS(INCAPACIDADES!$C$1:$C$51,$K68,INCAPACIDADES!L$1:L$51,M$1))&gt;0,2,IF(VLOOKUP($I68,BD!$D:$F,3,0)&gt;M$1,0,3))),"")</f>
        <v/>
      </c>
      <c r="CE68" s="62" t="str">
        <f>+IF(AND(LEN($K68)&gt;10),IF(AND($J68&gt;N$1,$J68&lt;=$Y$1),1,IF((COUNTIFS(INCAPACIDADES!$C$1:$C$51,$K68,INCAPACIDADES!M$1:M$51,N$1))&gt;0,2,IF(VLOOKUP($I68,BD!$D:$F,3,0)&gt;N$1,0,3))),"")</f>
        <v/>
      </c>
      <c r="CF68" s="62" t="str">
        <f>+IF(AND(LEN($K68)&gt;10),IF(AND($J68&gt;O$1,$J68&lt;=$Y$1),1,IF((COUNTIFS(INCAPACIDADES!$C$1:$C$51,$K68,INCAPACIDADES!N$1:N$51,O$1))&gt;0,2,IF(VLOOKUP($I68,BD!$D:$F,3,0)&gt;O$1,0,3))),"")</f>
        <v/>
      </c>
      <c r="CG68" s="62" t="str">
        <f>+IF(AND(LEN($K68)&gt;10),IF(AND($J68&gt;P$1,$J68&lt;=$Y$1),1,IF((COUNTIFS(INCAPACIDADES!$C$1:$C$51,$K68,INCAPACIDADES!O$1:O$51,P$1))&gt;0,2,IF(VLOOKUP($I68,BD!$D:$F,3,0)&gt;P$1,0,3))),"")</f>
        <v/>
      </c>
      <c r="CH68" s="62" t="str">
        <f>+IF(AND(LEN($K68)&gt;10),IF(AND($J68&gt;Q$1,$J68&lt;=$Y$1),1,IF((COUNTIFS(INCAPACIDADES!$C$1:$C$51,$K68,INCAPACIDADES!P$1:P$51,Q$1))&gt;0,2,IF(VLOOKUP($I68,BD!$D:$F,3,0)&gt;Q$1,0,3))),"")</f>
        <v/>
      </c>
      <c r="CI68" s="62" t="str">
        <f>+IF(AND(LEN($K68)&gt;10),IF(AND($J68&gt;R$1,$J68&lt;=$Y$1),1,IF((COUNTIFS(INCAPACIDADES!$C$1:$C$51,$K68,INCAPACIDADES!Q$1:Q$51,R$1))&gt;0,2,IF(VLOOKUP($I68,BD!$D:$F,3,0)&gt;R$1,0,3))),"")</f>
        <v/>
      </c>
      <c r="CJ68" s="62" t="str">
        <f>+IF(AND(LEN($K68)&gt;10),IF(AND($J68&gt;S$1,$J68&lt;=$Y$1),1,IF((COUNTIFS(INCAPACIDADES!$C$1:$C$51,$K68,INCAPACIDADES!R$1:R$51,S$1))&gt;0,2,IF(VLOOKUP($I68,BD!$D:$F,3,0)&gt;S$1,0,3))),"")</f>
        <v/>
      </c>
      <c r="CK68" s="62" t="str">
        <f>+IF(AND(LEN($K68)&gt;10),IF(AND($J68&gt;T$1,$J68&lt;=$Y$1),1,IF((COUNTIFS(INCAPACIDADES!$C$1:$C$51,$K68,INCAPACIDADES!S$1:S$51,T$1))&gt;0,2,IF(VLOOKUP($I68,BD!$D:$F,3,0)&gt;T$1,0,3))),"")</f>
        <v/>
      </c>
      <c r="CL68" s="62" t="str">
        <f>+IF(AND(LEN($K68)&gt;10),IF(AND($J68&gt;U$1,$J68&lt;=$Y$1),1,IF((COUNTIFS(INCAPACIDADES!$C$1:$C$51,$K68,INCAPACIDADES!T$1:T$51,U$1))&gt;0,2,IF(VLOOKUP($I68,BD!$D:$F,3,0)&gt;U$1,0,3))),"")</f>
        <v/>
      </c>
      <c r="CM68" s="62" t="str">
        <f>+IF(AND(LEN($K68)&gt;10),IF(AND($J68&gt;V$1,$J68&lt;=$Y$1),1,IF((COUNTIFS(INCAPACIDADES!$C$1:$C$51,$K68,INCAPACIDADES!U$1:U$51,V$1))&gt;0,2,IF(VLOOKUP($I68,BD!$D:$F,3,0)&gt;V$1,0,3))),"")</f>
        <v/>
      </c>
      <c r="CN68" s="62" t="str">
        <f>+IF(AND(LEN($K68)&gt;10),IF(AND($J68&gt;W$1,$J68&lt;=$Y$1),1,IF((COUNTIFS(INCAPACIDADES!$C$1:$C$51,$K68,INCAPACIDADES!V$1:V$51,W$1))&gt;0,2,IF(VLOOKUP($I68,BD!$D:$F,3,0)&gt;W$1,0,3))),"")</f>
        <v/>
      </c>
      <c r="CO68" s="62" t="str">
        <f>+IF(AND(LEN($K68)&gt;10),IF(AND($J68&gt;X$1,$J68&lt;=$Y$1),1,IF((COUNTIFS(INCAPACIDADES!$C$1:$C$51,$K68,INCAPACIDADES!W$1:W$51,X$1))&gt;0,2,IF(VLOOKUP($I68,BD!$D:$F,3,0)&gt;X$1,0,3))),"")</f>
        <v/>
      </c>
      <c r="CP68" s="62" t="str">
        <f>+IF(AND(LEN($K68)&gt;10),IF(AND($J68&gt;Y$1,$J68&lt;=$Y$1),1,IF((COUNTIFS(INCAPACIDADES!$C$1:$C$51,$K68,INCAPACIDADES!X$1:X$51,Y$1))&gt;0,2,IF(VLOOKUP($I68,BD!$D:$F,3,0)&gt;Y$1,0,3))),"")</f>
        <v/>
      </c>
      <c r="CQ68" s="62" t="str">
        <f>+IF(LEN($K68)&gt;10,IF(ISERROR(VLOOKUP(L68,'CODIGO PAGO'!$B$1:$B$20,1,0)),1,IF(OR(AND(CC68=1,L68&lt;&gt;"N"),AND(CC68=3,L68&lt;&gt;"B"),AND(CC68=2,LEFT(TRIM(L68),1)&lt;&gt;"I")),1,IF(OR(AND(CC68=0,L68="N"),AND(CC68=0,L68="B"),AND(CC68=0,LEFT(TRIM(L68),1)="I")),1,0))),"")</f>
        <v/>
      </c>
      <c r="CR68" s="62" t="str">
        <f t="shared" si="47"/>
        <v/>
      </c>
      <c r="CS68" s="62" t="str">
        <f>+IF(LEN($K68)&gt;10,IF(ISERROR(VLOOKUP(N68,'CODIGO PAGO'!$B$1:$B$20,1,0)),1,IF(OR(AND(CE68=1,N68&lt;&gt;"N"),AND(CE68=3,N68&lt;&gt;"B"),AND(CE68=2,LEFT(TRIM(N68),1)&lt;&gt;"I")),1,IF(OR(AND(CE68=0,N68="N"),AND(CE68=0,N68="B"),AND(CE68=0,LEFT(TRIM(N68),1)="I")),1,0))),"")</f>
        <v/>
      </c>
      <c r="CT68" s="62" t="str">
        <f t="shared" si="48"/>
        <v/>
      </c>
      <c r="CU68" s="62" t="str">
        <f>+IF(LEN($K68)&gt;10,IF(ISERROR(VLOOKUP(P68,'CODIGO PAGO'!$B$1:$B$20,1,0)),1,IF(OR(AND(CG68=1,P68&lt;&gt;"N"),AND(CG68=3,P68&lt;&gt;"B"),AND(CG68=2,LEFT(TRIM(P68),1)&lt;&gt;"I")),1,IF(OR(AND(CG68=0,P68="N"),AND(CG68=0,P68="B"),AND(CG68=0,LEFT(TRIM(P68),1)="I")),1,0))),"")</f>
        <v/>
      </c>
      <c r="CV68" s="62" t="str">
        <f t="shared" si="49"/>
        <v/>
      </c>
      <c r="CW68" s="62" t="str">
        <f>+IF(LEN($K68)&gt;10,IF(ISERROR(VLOOKUP(R68,'CODIGO PAGO'!$B$1:$B$20,1,0)),1,IF(OR(AND(CI68=1,R68&lt;&gt;"N"),AND(CI68=3,R68&lt;&gt;"B"),AND(CI68=2,LEFT(TRIM(R68),1)&lt;&gt;"I")),1,IF(OR(AND(CI68=0,R68="N"),AND(CI68=0,R68="B"),AND(CI68=0,LEFT(TRIM(R68),1)="I")),1,0))),"")</f>
        <v/>
      </c>
      <c r="CX68" s="62" t="str">
        <f t="shared" si="50"/>
        <v/>
      </c>
      <c r="CY68" s="62" t="str">
        <f>+IF(LEN($K68)&gt;10,IF(ISERROR(VLOOKUP(T68,'CODIGO PAGO'!$B$1:$B$20,1,0)),1,IF(OR(AND(CK68=1,T68&lt;&gt;"N"),AND(CK68=3,T68&lt;&gt;"B"),AND(CK68=2,LEFT(TRIM(T68),1)&lt;&gt;"I")),1,IF(OR(AND(CK68=0,T68="N"),AND(CK68=0,T68="B"),AND(CK68=0,LEFT(TRIM(T68),1)="I")),1,0))),"")</f>
        <v/>
      </c>
      <c r="CZ68" s="62" t="str">
        <f t="shared" si="51"/>
        <v/>
      </c>
      <c r="DA68" s="62" t="str">
        <f>+IF(LEN($K68)&gt;10,IF(ISERROR(VLOOKUP(V68,'CODIGO PAGO'!$B$1:$B$20,1,0)),1,IF(OR(AND(CM68=1,V68&lt;&gt;"N"),AND(CM68=3,V68&lt;&gt;"B"),AND(CM68=2,LEFT(TRIM(V68),1)&lt;&gt;"I")),1,IF(OR(AND(CM68=0,V68="N"),AND(CM68=0,V68="B"),AND(CM68=0,LEFT(TRIM(V68),1)="I")),1,0))),"")</f>
        <v/>
      </c>
      <c r="DB68" s="62" t="str">
        <f t="shared" si="52"/>
        <v/>
      </c>
      <c r="DC68" s="62" t="str">
        <f>+IF(LEN($K68)&gt;10,IF(ISERROR(VLOOKUP(X68,'CODIGO PAGO'!$B$1:$B$20,1,0)),1,IF(OR(AND(CO68=1,X68&lt;&gt;"N"),AND(CO68=3,X68&lt;&gt;"B"),AND(CO68=2,LEFT(TRIM(X68),1)&lt;&gt;"I")),1,IF(OR(AND(CO68=0,X68="N"),AND(CO68=0,X68="B"),AND(CO68=0,LEFT(TRIM(X68),1)="I")),1,0))),"")</f>
        <v/>
      </c>
      <c r="DD68" s="62" t="str">
        <f t="shared" si="53"/>
        <v/>
      </c>
      <c r="DE68" s="62" t="str">
        <f t="shared" si="54"/>
        <v/>
      </c>
      <c r="DF68" s="63" t="str">
        <f t="shared" si="55"/>
        <v/>
      </c>
      <c r="DG68" s="170"/>
      <c r="DH68" s="63">
        <v>68</v>
      </c>
    </row>
    <row r="69" spans="1:112" s="64" customFormat="1">
      <c r="A69" s="16" t="str">
        <f t="shared" si="28"/>
        <v/>
      </c>
      <c r="B69" s="12"/>
      <c r="C69" s="60"/>
      <c r="D69" s="1" t="str">
        <f>+IF(LEN($K69)&gt;5,BD!A69,"")</f>
        <v/>
      </c>
      <c r="E69" s="1" t="str">
        <f>+IF(LEN($K69)&gt;5,BD!B69,"")</f>
        <v/>
      </c>
      <c r="F69" s="134"/>
      <c r="G69" s="133"/>
      <c r="H69" s="135"/>
      <c r="I69" s="3" t="str">
        <f>+IF(LEN($K69)&gt;5,BD!D69,"")</f>
        <v/>
      </c>
      <c r="J69" s="4" t="str">
        <f>+IF(LEN($K69)&gt;5,BD!E69,"")</f>
        <v/>
      </c>
      <c r="K69" s="5" t="str">
        <f>+IF(LEN(BD!G69)&gt;5,BD!G69,"")</f>
        <v/>
      </c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53" t="str">
        <f t="shared" si="29"/>
        <v/>
      </c>
      <c r="AB69" s="154" t="str">
        <f>+IF(LEN($K69)&gt;5,SUM(L69,N69,P69,R69,T69,V69,X69)+COUNTIF(L69:X69,"PCG")+'CODIGO PAGO'!$C$23*COUNTIF(L69:X69,"PDF")+'CODIGO PAGO'!$C$24*COUNTIF('PRE MAAS'!L69:X69,"PNH")+'CODIGO PAGO'!$C$25*COUNTIF('PRE MAAS'!L69:X69,"PS")+COUNTIF(L69:X69,"VAC"),"")</f>
        <v/>
      </c>
      <c r="AC69" s="154" t="str">
        <f t="shared" si="30"/>
        <v/>
      </c>
      <c r="AD69" s="155" t="str">
        <f t="shared" si="31"/>
        <v/>
      </c>
      <c r="AE69" s="155" t="str">
        <f t="shared" si="32"/>
        <v/>
      </c>
      <c r="AF69" s="155" t="str">
        <f>+IF(LEN($K69)&gt;5,IF(AND(VLOOKUP($I69,BD!$D$1:$F$501,3,0)&gt;=L$1,VLOOKUP($I69,BD!$D$1:$F$501,3,0)&lt;=X$1),1,0),"")</f>
        <v/>
      </c>
      <c r="AG69" s="155" t="str">
        <f t="shared" si="33"/>
        <v/>
      </c>
      <c r="AH69" s="156" t="str">
        <f t="shared" si="34"/>
        <v/>
      </c>
      <c r="AI69" s="156" t="str">
        <f t="shared" si="35"/>
        <v/>
      </c>
      <c r="AJ69" s="156" t="str">
        <f t="shared" si="36"/>
        <v/>
      </c>
      <c r="AK69" s="6" t="str">
        <f>+IF(LEN($K69)&gt;5,BD!H69,"")</f>
        <v/>
      </c>
      <c r="AL69" s="17" t="str">
        <f t="shared" si="37"/>
        <v/>
      </c>
      <c r="AM69" s="13"/>
      <c r="AN69" s="18" t="str">
        <f t="shared" si="38"/>
        <v/>
      </c>
      <c r="AO69" s="19" t="str">
        <f t="shared" si="39"/>
        <v/>
      </c>
      <c r="AP69" s="19" t="str">
        <f t="shared" si="40"/>
        <v/>
      </c>
      <c r="AQ69" s="20" t="str">
        <f t="shared" si="41"/>
        <v/>
      </c>
      <c r="AR69" s="7" t="str">
        <f t="shared" ca="1" si="42"/>
        <v/>
      </c>
      <c r="AS69" s="157"/>
      <c r="AT69" s="19" t="str">
        <f>+IF(LEN($K69)&gt;5,TRUNC(AS69*AK69*'CODIGO PAGO'!$C$27,2),"")</f>
        <v/>
      </c>
      <c r="AU69" s="15"/>
      <c r="AV69" s="15"/>
      <c r="AW69" s="15"/>
      <c r="AX69" s="14"/>
      <c r="AY69" s="15"/>
      <c r="AZ69" s="20" t="str">
        <f>+IF(LEN(K69)&gt;5,SUMIF(AJUSTES!$A$1:$A$50,K69,AJUSTES!$J$1:$J$50),"")</f>
        <v/>
      </c>
      <c r="BA69" s="20"/>
      <c r="BB69" s="14"/>
      <c r="BC69" s="14"/>
      <c r="BD69" s="164"/>
      <c r="BE69" s="15"/>
      <c r="BF69" s="15"/>
      <c r="BG69" s="152" t="str">
        <f t="shared" si="43"/>
        <v/>
      </c>
      <c r="BH69" s="20" t="str">
        <f t="shared" si="44"/>
        <v/>
      </c>
      <c r="BI69" s="20" t="str">
        <f>IF(LEN($K69)&gt;5,IF('CODIGO PAGO'!$C$26=9,0.5*AK69,'CODIGO PAGO'!$C$26*COUNTIF(L69:X69,"PT")*(AK69*7)/(7-(COUNTIF(L69:X69,"D")+COUNTIF(L69:X69,"DL")))),"")</f>
        <v/>
      </c>
      <c r="BJ69" s="15"/>
      <c r="BK69" s="20" t="str">
        <f>+IF(LEN(K69)&gt;5,SUMIF(AJUSTES!$A$1:$A$50,K69,AJUSTES!$K$1:$K$50),"")</f>
        <v/>
      </c>
      <c r="BL69" s="15"/>
      <c r="BM69" s="15"/>
      <c r="BN69" s="4" t="str">
        <f>+CONCATENATE(IF(COUNTIFS(INCAPACIDADES!$A$1:$A$100,"ACTIVA",INCAPACIDADES!$C$1:$C$100,'PRE MAAS'!K69)&gt;0,VLOOKUP(K69,INCAPACIDADES!$C$1:$Y$100,23,0),""),IF(LEN($K69)&gt;5,IF(BD!F69="N/A","",CONCATENATE("B (",DAY(BD!F69),"-",MONTH(BD!F69),"-",YEAR(BD!F69),")")),""))</f>
        <v/>
      </c>
      <c r="BO69" s="150"/>
      <c r="BP69" s="15"/>
      <c r="BQ69" s="15"/>
      <c r="BR69" s="15"/>
      <c r="BS69" s="15"/>
      <c r="BT69" s="15"/>
      <c r="BU69" s="9" t="str">
        <f>+IF(LEN($K69)&gt;10,IF(LEN(BD!I69)=11,BD!I69,CONCATENATE("0",BD!I69)),"")</f>
        <v/>
      </c>
      <c r="BV69" s="161" t="str">
        <f>+IF(LEN($K69)&gt;10,BD!J69,"")</f>
        <v/>
      </c>
      <c r="BW69" s="162" t="str">
        <f t="shared" si="45"/>
        <v/>
      </c>
      <c r="BX69" s="162" t="str">
        <f>+IF(LEN($K69)&gt;10,UPPER(BD!K69),"")</f>
        <v/>
      </c>
      <c r="BY69" s="161" t="str">
        <f>+IF(LEN($K77)&gt;5,BD!L69,"")</f>
        <v/>
      </c>
      <c r="BZ69" s="161" t="str">
        <f>+IF(LEN($K69)&gt;10,BD!M69,"")</f>
        <v/>
      </c>
      <c r="CA69" s="162" t="str">
        <f>+IF(LEN($K69)&gt;10,BD!N69,"")</f>
        <v/>
      </c>
      <c r="CB69" s="163" t="str">
        <f t="shared" si="46"/>
        <v/>
      </c>
      <c r="CC69" s="62" t="str">
        <f>+IF(AND(LEN($K69)&gt;10),IF(AND($J69&gt;L$1,$J69&lt;=$Y$1),1,IF((COUNTIFS(INCAPACIDADES!$C$1:$C$51,$K69,INCAPACIDADES!K$1:K$51,L$1))&gt;0,2,IF(VLOOKUP($I69,BD!D:F,3,0)&gt;L$1,0,3))),"")</f>
        <v/>
      </c>
      <c r="CD69" s="62" t="str">
        <f>+IF(AND(LEN($K69)&gt;10),IF(AND($J69&gt;M$1,$J69&lt;=$Y$1),1,IF((COUNTIFS(INCAPACIDADES!$C$1:$C$51,$K69,INCAPACIDADES!L$1:L$51,M$1))&gt;0,2,IF(VLOOKUP($I69,BD!$D:$F,3,0)&gt;M$1,0,3))),"")</f>
        <v/>
      </c>
      <c r="CE69" s="62" t="str">
        <f>+IF(AND(LEN($K69)&gt;10),IF(AND($J69&gt;N$1,$J69&lt;=$Y$1),1,IF((COUNTIFS(INCAPACIDADES!$C$1:$C$51,$K69,INCAPACIDADES!M$1:M$51,N$1))&gt;0,2,IF(VLOOKUP($I69,BD!$D:$F,3,0)&gt;N$1,0,3))),"")</f>
        <v/>
      </c>
      <c r="CF69" s="62" t="str">
        <f>+IF(AND(LEN($K69)&gt;10),IF(AND($J69&gt;O$1,$J69&lt;=$Y$1),1,IF((COUNTIFS(INCAPACIDADES!$C$1:$C$51,$K69,INCAPACIDADES!N$1:N$51,O$1))&gt;0,2,IF(VLOOKUP($I69,BD!$D:$F,3,0)&gt;O$1,0,3))),"")</f>
        <v/>
      </c>
      <c r="CG69" s="62" t="str">
        <f>+IF(AND(LEN($K69)&gt;10),IF(AND($J69&gt;P$1,$J69&lt;=$Y$1),1,IF((COUNTIFS(INCAPACIDADES!$C$1:$C$51,$K69,INCAPACIDADES!O$1:O$51,P$1))&gt;0,2,IF(VLOOKUP($I69,BD!$D:$F,3,0)&gt;P$1,0,3))),"")</f>
        <v/>
      </c>
      <c r="CH69" s="62" t="str">
        <f>+IF(AND(LEN($K69)&gt;10),IF(AND($J69&gt;Q$1,$J69&lt;=$Y$1),1,IF((COUNTIFS(INCAPACIDADES!$C$1:$C$51,$K69,INCAPACIDADES!P$1:P$51,Q$1))&gt;0,2,IF(VLOOKUP($I69,BD!$D:$F,3,0)&gt;Q$1,0,3))),"")</f>
        <v/>
      </c>
      <c r="CI69" s="62" t="str">
        <f>+IF(AND(LEN($K69)&gt;10),IF(AND($J69&gt;R$1,$J69&lt;=$Y$1),1,IF((COUNTIFS(INCAPACIDADES!$C$1:$C$51,$K69,INCAPACIDADES!Q$1:Q$51,R$1))&gt;0,2,IF(VLOOKUP($I69,BD!$D:$F,3,0)&gt;R$1,0,3))),"")</f>
        <v/>
      </c>
      <c r="CJ69" s="62" t="str">
        <f>+IF(AND(LEN($K69)&gt;10),IF(AND($J69&gt;S$1,$J69&lt;=$Y$1),1,IF((COUNTIFS(INCAPACIDADES!$C$1:$C$51,$K69,INCAPACIDADES!R$1:R$51,S$1))&gt;0,2,IF(VLOOKUP($I69,BD!$D:$F,3,0)&gt;S$1,0,3))),"")</f>
        <v/>
      </c>
      <c r="CK69" s="62" t="str">
        <f>+IF(AND(LEN($K69)&gt;10),IF(AND($J69&gt;T$1,$J69&lt;=$Y$1),1,IF((COUNTIFS(INCAPACIDADES!$C$1:$C$51,$K69,INCAPACIDADES!S$1:S$51,T$1))&gt;0,2,IF(VLOOKUP($I69,BD!$D:$F,3,0)&gt;T$1,0,3))),"")</f>
        <v/>
      </c>
      <c r="CL69" s="62" t="str">
        <f>+IF(AND(LEN($K69)&gt;10),IF(AND($J69&gt;U$1,$J69&lt;=$Y$1),1,IF((COUNTIFS(INCAPACIDADES!$C$1:$C$51,$K69,INCAPACIDADES!T$1:T$51,U$1))&gt;0,2,IF(VLOOKUP($I69,BD!$D:$F,3,0)&gt;U$1,0,3))),"")</f>
        <v/>
      </c>
      <c r="CM69" s="62" t="str">
        <f>+IF(AND(LEN($K69)&gt;10),IF(AND($J69&gt;V$1,$J69&lt;=$Y$1),1,IF((COUNTIFS(INCAPACIDADES!$C$1:$C$51,$K69,INCAPACIDADES!U$1:U$51,V$1))&gt;0,2,IF(VLOOKUP($I69,BD!$D:$F,3,0)&gt;V$1,0,3))),"")</f>
        <v/>
      </c>
      <c r="CN69" s="62" t="str">
        <f>+IF(AND(LEN($K69)&gt;10),IF(AND($J69&gt;W$1,$J69&lt;=$Y$1),1,IF((COUNTIFS(INCAPACIDADES!$C$1:$C$51,$K69,INCAPACIDADES!V$1:V$51,W$1))&gt;0,2,IF(VLOOKUP($I69,BD!$D:$F,3,0)&gt;W$1,0,3))),"")</f>
        <v/>
      </c>
      <c r="CO69" s="62" t="str">
        <f>+IF(AND(LEN($K69)&gt;10),IF(AND($J69&gt;X$1,$J69&lt;=$Y$1),1,IF((COUNTIFS(INCAPACIDADES!$C$1:$C$51,$K69,INCAPACIDADES!W$1:W$51,X$1))&gt;0,2,IF(VLOOKUP($I69,BD!$D:$F,3,0)&gt;X$1,0,3))),"")</f>
        <v/>
      </c>
      <c r="CP69" s="62" t="str">
        <f>+IF(AND(LEN($K69)&gt;10),IF(AND($J69&gt;Y$1,$J69&lt;=$Y$1),1,IF((COUNTIFS(INCAPACIDADES!$C$1:$C$51,$K69,INCAPACIDADES!X$1:X$51,Y$1))&gt;0,2,IF(VLOOKUP($I69,BD!$D:$F,3,0)&gt;Y$1,0,3))),"")</f>
        <v/>
      </c>
      <c r="CQ69" s="62" t="str">
        <f>+IF(LEN($K69)&gt;10,IF(ISERROR(VLOOKUP(L69,'CODIGO PAGO'!$B$1:$B$20,1,0)),1,IF(OR(AND(CC69=1,L69&lt;&gt;"N"),AND(CC69=3,L69&lt;&gt;"B"),AND(CC69=2,LEFT(TRIM(L69),1)&lt;&gt;"I")),1,IF(OR(AND(CC69=0,L69="N"),AND(CC69=0,L69="B"),AND(CC69=0,LEFT(TRIM(L69),1)="I")),1,0))),"")</f>
        <v/>
      </c>
      <c r="CR69" s="62" t="str">
        <f t="shared" si="47"/>
        <v/>
      </c>
      <c r="CS69" s="62" t="str">
        <f>+IF(LEN($K69)&gt;10,IF(ISERROR(VLOOKUP(N69,'CODIGO PAGO'!$B$1:$B$20,1,0)),1,IF(OR(AND(CE69=1,N69&lt;&gt;"N"),AND(CE69=3,N69&lt;&gt;"B"),AND(CE69=2,LEFT(TRIM(N69),1)&lt;&gt;"I")),1,IF(OR(AND(CE69=0,N69="N"),AND(CE69=0,N69="B"),AND(CE69=0,LEFT(TRIM(N69),1)="I")),1,0))),"")</f>
        <v/>
      </c>
      <c r="CT69" s="62" t="str">
        <f t="shared" si="48"/>
        <v/>
      </c>
      <c r="CU69" s="62" t="str">
        <f>+IF(LEN($K69)&gt;10,IF(ISERROR(VLOOKUP(P69,'CODIGO PAGO'!$B$1:$B$20,1,0)),1,IF(OR(AND(CG69=1,P69&lt;&gt;"N"),AND(CG69=3,P69&lt;&gt;"B"),AND(CG69=2,LEFT(TRIM(P69),1)&lt;&gt;"I")),1,IF(OR(AND(CG69=0,P69="N"),AND(CG69=0,P69="B"),AND(CG69=0,LEFT(TRIM(P69),1)="I")),1,0))),"")</f>
        <v/>
      </c>
      <c r="CV69" s="62" t="str">
        <f t="shared" si="49"/>
        <v/>
      </c>
      <c r="CW69" s="62" t="str">
        <f>+IF(LEN($K69)&gt;10,IF(ISERROR(VLOOKUP(R69,'CODIGO PAGO'!$B$1:$B$20,1,0)),1,IF(OR(AND(CI69=1,R69&lt;&gt;"N"),AND(CI69=3,R69&lt;&gt;"B"),AND(CI69=2,LEFT(TRIM(R69),1)&lt;&gt;"I")),1,IF(OR(AND(CI69=0,R69="N"),AND(CI69=0,R69="B"),AND(CI69=0,LEFT(TRIM(R69),1)="I")),1,0))),"")</f>
        <v/>
      </c>
      <c r="CX69" s="62" t="str">
        <f t="shared" si="50"/>
        <v/>
      </c>
      <c r="CY69" s="62" t="str">
        <f>+IF(LEN($K69)&gt;10,IF(ISERROR(VLOOKUP(T69,'CODIGO PAGO'!$B$1:$B$20,1,0)),1,IF(OR(AND(CK69=1,T69&lt;&gt;"N"),AND(CK69=3,T69&lt;&gt;"B"),AND(CK69=2,LEFT(TRIM(T69),1)&lt;&gt;"I")),1,IF(OR(AND(CK69=0,T69="N"),AND(CK69=0,T69="B"),AND(CK69=0,LEFT(TRIM(T69),1)="I")),1,0))),"")</f>
        <v/>
      </c>
      <c r="CZ69" s="62" t="str">
        <f t="shared" si="51"/>
        <v/>
      </c>
      <c r="DA69" s="62" t="str">
        <f>+IF(LEN($K69)&gt;10,IF(ISERROR(VLOOKUP(V69,'CODIGO PAGO'!$B$1:$B$20,1,0)),1,IF(OR(AND(CM69=1,V69&lt;&gt;"N"),AND(CM69=3,V69&lt;&gt;"B"),AND(CM69=2,LEFT(TRIM(V69),1)&lt;&gt;"I")),1,IF(OR(AND(CM69=0,V69="N"),AND(CM69=0,V69="B"),AND(CM69=0,LEFT(TRIM(V69),1)="I")),1,0))),"")</f>
        <v/>
      </c>
      <c r="DB69" s="62" t="str">
        <f t="shared" si="52"/>
        <v/>
      </c>
      <c r="DC69" s="62" t="str">
        <f>+IF(LEN($K69)&gt;10,IF(ISERROR(VLOOKUP(X69,'CODIGO PAGO'!$B$1:$B$20,1,0)),1,IF(OR(AND(CO69=1,X69&lt;&gt;"N"),AND(CO69=3,X69&lt;&gt;"B"),AND(CO69=2,LEFT(TRIM(X69),1)&lt;&gt;"I")),1,IF(OR(AND(CO69=0,X69="N"),AND(CO69=0,X69="B"),AND(CO69=0,LEFT(TRIM(X69),1)="I")),1,0))),"")</f>
        <v/>
      </c>
      <c r="DD69" s="62" t="str">
        <f t="shared" si="53"/>
        <v/>
      </c>
      <c r="DE69" s="62" t="str">
        <f t="shared" si="54"/>
        <v/>
      </c>
      <c r="DF69" s="63" t="str">
        <f t="shared" si="55"/>
        <v/>
      </c>
      <c r="DG69" s="170"/>
      <c r="DH69" s="63">
        <v>69</v>
      </c>
    </row>
    <row r="70" spans="1:112" s="64" customFormat="1">
      <c r="A70" s="16" t="str">
        <f t="shared" si="28"/>
        <v/>
      </c>
      <c r="B70" s="12"/>
      <c r="C70" s="60"/>
      <c r="D70" s="1" t="str">
        <f>+IF(LEN($K70)&gt;5,BD!A70,"")</f>
        <v/>
      </c>
      <c r="E70" s="1" t="str">
        <f>+IF(LEN($K70)&gt;5,BD!B70,"")</f>
        <v/>
      </c>
      <c r="F70" s="134"/>
      <c r="G70" s="133"/>
      <c r="H70" s="135"/>
      <c r="I70" s="3" t="str">
        <f>+IF(LEN($K70)&gt;5,BD!D70,"")</f>
        <v/>
      </c>
      <c r="J70" s="4" t="str">
        <f>+IF(LEN($K70)&gt;5,BD!E70,"")</f>
        <v/>
      </c>
      <c r="K70" s="5" t="str">
        <f>+IF(LEN(BD!G70)&gt;5,BD!G70,"")</f>
        <v/>
      </c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53" t="str">
        <f t="shared" si="29"/>
        <v/>
      </c>
      <c r="AB70" s="154" t="str">
        <f>+IF(LEN($K70)&gt;5,SUM(L70,N70,P70,R70,T70,V70,X70)+COUNTIF(L70:X70,"PCG")+'CODIGO PAGO'!$C$23*COUNTIF(L70:X70,"PDF")+'CODIGO PAGO'!$C$24*COUNTIF('PRE MAAS'!L70:X70,"PNH")+'CODIGO PAGO'!$C$25*COUNTIF('PRE MAAS'!L70:X70,"PS")+COUNTIF(L70:X70,"VAC"),"")</f>
        <v/>
      </c>
      <c r="AC70" s="154" t="str">
        <f t="shared" si="30"/>
        <v/>
      </c>
      <c r="AD70" s="155" t="str">
        <f t="shared" si="31"/>
        <v/>
      </c>
      <c r="AE70" s="155" t="str">
        <f t="shared" si="32"/>
        <v/>
      </c>
      <c r="AF70" s="155" t="str">
        <f>+IF(LEN($K70)&gt;5,IF(AND(VLOOKUP($I70,BD!$D$1:$F$501,3,0)&gt;=L$1,VLOOKUP($I70,BD!$D$1:$F$501,3,0)&lt;=X$1),1,0),"")</f>
        <v/>
      </c>
      <c r="AG70" s="155" t="str">
        <f t="shared" si="33"/>
        <v/>
      </c>
      <c r="AH70" s="156" t="str">
        <f t="shared" si="34"/>
        <v/>
      </c>
      <c r="AI70" s="156" t="str">
        <f t="shared" si="35"/>
        <v/>
      </c>
      <c r="AJ70" s="156" t="str">
        <f t="shared" si="36"/>
        <v/>
      </c>
      <c r="AK70" s="6" t="str">
        <f>+IF(LEN($K70)&gt;5,BD!H70,"")</f>
        <v/>
      </c>
      <c r="AL70" s="17" t="str">
        <f t="shared" si="37"/>
        <v/>
      </c>
      <c r="AM70" s="13"/>
      <c r="AN70" s="18" t="str">
        <f t="shared" si="38"/>
        <v/>
      </c>
      <c r="AO70" s="19" t="str">
        <f t="shared" si="39"/>
        <v/>
      </c>
      <c r="AP70" s="19" t="str">
        <f t="shared" si="40"/>
        <v/>
      </c>
      <c r="AQ70" s="20" t="str">
        <f t="shared" si="41"/>
        <v/>
      </c>
      <c r="AR70" s="7" t="str">
        <f t="shared" ca="1" si="42"/>
        <v/>
      </c>
      <c r="AS70" s="157"/>
      <c r="AT70" s="19" t="str">
        <f>+IF(LEN($K70)&gt;5,TRUNC(AS70*AK70*'CODIGO PAGO'!$C$27,2),"")</f>
        <v/>
      </c>
      <c r="AU70" s="15"/>
      <c r="AV70" s="15"/>
      <c r="AW70" s="15"/>
      <c r="AX70" s="14"/>
      <c r="AY70" s="15"/>
      <c r="AZ70" s="20" t="str">
        <f>+IF(LEN(K70)&gt;5,SUMIF(AJUSTES!$A$1:$A$50,K70,AJUSTES!$J$1:$J$50),"")</f>
        <v/>
      </c>
      <c r="BA70" s="20"/>
      <c r="BB70" s="14"/>
      <c r="BC70" s="14"/>
      <c r="BD70" s="164"/>
      <c r="BE70" s="15"/>
      <c r="BF70" s="15"/>
      <c r="BG70" s="152" t="str">
        <f t="shared" si="43"/>
        <v/>
      </c>
      <c r="BH70" s="20" t="str">
        <f t="shared" si="44"/>
        <v/>
      </c>
      <c r="BI70" s="20" t="str">
        <f>IF(LEN($K70)&gt;5,IF('CODIGO PAGO'!$C$26=9,0.5*AK70,'CODIGO PAGO'!$C$26*COUNTIF(L70:X70,"PT")*(AK70*7)/(7-(COUNTIF(L70:X70,"D")+COUNTIF(L70:X70,"DL")))),"")</f>
        <v/>
      </c>
      <c r="BJ70" s="15"/>
      <c r="BK70" s="20" t="str">
        <f>+IF(LEN(K70)&gt;5,SUMIF(AJUSTES!$A$1:$A$50,K70,AJUSTES!$K$1:$K$50),"")</f>
        <v/>
      </c>
      <c r="BL70" s="15"/>
      <c r="BM70" s="15"/>
      <c r="BN70" s="4" t="str">
        <f>+CONCATENATE(IF(COUNTIFS(INCAPACIDADES!$A$1:$A$100,"ACTIVA",INCAPACIDADES!$C$1:$C$100,'PRE MAAS'!K70)&gt;0,VLOOKUP(K70,INCAPACIDADES!$C$1:$Y$100,23,0),""),IF(LEN($K70)&gt;5,IF(BD!F70="N/A","",CONCATENATE("B (",DAY(BD!F70),"-",MONTH(BD!F70),"-",YEAR(BD!F70),")")),""))</f>
        <v/>
      </c>
      <c r="BO70" s="150"/>
      <c r="BP70" s="15"/>
      <c r="BQ70" s="15"/>
      <c r="BR70" s="15"/>
      <c r="BS70" s="15"/>
      <c r="BT70" s="15"/>
      <c r="BU70" s="9" t="str">
        <f>+IF(LEN($K70)&gt;10,IF(LEN(BD!I70)=11,BD!I70,CONCATENATE("0",BD!I70)),"")</f>
        <v/>
      </c>
      <c r="BV70" s="161" t="str">
        <f>+IF(LEN($K70)&gt;10,BD!J70,"")</f>
        <v/>
      </c>
      <c r="BW70" s="162" t="str">
        <f t="shared" si="45"/>
        <v/>
      </c>
      <c r="BX70" s="162" t="str">
        <f>+IF(LEN($K70)&gt;10,UPPER(BD!K70),"")</f>
        <v/>
      </c>
      <c r="BY70" s="161" t="str">
        <f>+IF(LEN($K78)&gt;5,BD!L70,"")</f>
        <v/>
      </c>
      <c r="BZ70" s="161" t="str">
        <f>+IF(LEN($K70)&gt;10,BD!M70,"")</f>
        <v/>
      </c>
      <c r="CA70" s="162" t="str">
        <f>+IF(LEN($K70)&gt;10,BD!N70,"")</f>
        <v/>
      </c>
      <c r="CB70" s="163" t="str">
        <f t="shared" si="46"/>
        <v/>
      </c>
      <c r="CC70" s="62" t="str">
        <f>+IF(AND(LEN($K70)&gt;10),IF(AND($J70&gt;L$1,$J70&lt;=$Y$1),1,IF((COUNTIFS(INCAPACIDADES!$C$1:$C$51,$K70,INCAPACIDADES!K$1:K$51,L$1))&gt;0,2,IF(VLOOKUP($I70,BD!D:F,3,0)&gt;L$1,0,3))),"")</f>
        <v/>
      </c>
      <c r="CD70" s="62" t="str">
        <f>+IF(AND(LEN($K70)&gt;10),IF(AND($J70&gt;M$1,$J70&lt;=$Y$1),1,IF((COUNTIFS(INCAPACIDADES!$C$1:$C$51,$K70,INCAPACIDADES!L$1:L$51,M$1))&gt;0,2,IF(VLOOKUP($I70,BD!$D:$F,3,0)&gt;M$1,0,3))),"")</f>
        <v/>
      </c>
      <c r="CE70" s="62" t="str">
        <f>+IF(AND(LEN($K70)&gt;10),IF(AND($J70&gt;N$1,$J70&lt;=$Y$1),1,IF((COUNTIFS(INCAPACIDADES!$C$1:$C$51,$K70,INCAPACIDADES!M$1:M$51,N$1))&gt;0,2,IF(VLOOKUP($I70,BD!$D:$F,3,0)&gt;N$1,0,3))),"")</f>
        <v/>
      </c>
      <c r="CF70" s="62" t="str">
        <f>+IF(AND(LEN($K70)&gt;10),IF(AND($J70&gt;O$1,$J70&lt;=$Y$1),1,IF((COUNTIFS(INCAPACIDADES!$C$1:$C$51,$K70,INCAPACIDADES!N$1:N$51,O$1))&gt;0,2,IF(VLOOKUP($I70,BD!$D:$F,3,0)&gt;O$1,0,3))),"")</f>
        <v/>
      </c>
      <c r="CG70" s="62" t="str">
        <f>+IF(AND(LEN($K70)&gt;10),IF(AND($J70&gt;P$1,$J70&lt;=$Y$1),1,IF((COUNTIFS(INCAPACIDADES!$C$1:$C$51,$K70,INCAPACIDADES!O$1:O$51,P$1))&gt;0,2,IF(VLOOKUP($I70,BD!$D:$F,3,0)&gt;P$1,0,3))),"")</f>
        <v/>
      </c>
      <c r="CH70" s="62" t="str">
        <f>+IF(AND(LEN($K70)&gt;10),IF(AND($J70&gt;Q$1,$J70&lt;=$Y$1),1,IF((COUNTIFS(INCAPACIDADES!$C$1:$C$51,$K70,INCAPACIDADES!P$1:P$51,Q$1))&gt;0,2,IF(VLOOKUP($I70,BD!$D:$F,3,0)&gt;Q$1,0,3))),"")</f>
        <v/>
      </c>
      <c r="CI70" s="62" t="str">
        <f>+IF(AND(LEN($K70)&gt;10),IF(AND($J70&gt;R$1,$J70&lt;=$Y$1),1,IF((COUNTIFS(INCAPACIDADES!$C$1:$C$51,$K70,INCAPACIDADES!Q$1:Q$51,R$1))&gt;0,2,IF(VLOOKUP($I70,BD!$D:$F,3,0)&gt;R$1,0,3))),"")</f>
        <v/>
      </c>
      <c r="CJ70" s="62" t="str">
        <f>+IF(AND(LEN($K70)&gt;10),IF(AND($J70&gt;S$1,$J70&lt;=$Y$1),1,IF((COUNTIFS(INCAPACIDADES!$C$1:$C$51,$K70,INCAPACIDADES!R$1:R$51,S$1))&gt;0,2,IF(VLOOKUP($I70,BD!$D:$F,3,0)&gt;S$1,0,3))),"")</f>
        <v/>
      </c>
      <c r="CK70" s="62" t="str">
        <f>+IF(AND(LEN($K70)&gt;10),IF(AND($J70&gt;T$1,$J70&lt;=$Y$1),1,IF((COUNTIFS(INCAPACIDADES!$C$1:$C$51,$K70,INCAPACIDADES!S$1:S$51,T$1))&gt;0,2,IF(VLOOKUP($I70,BD!$D:$F,3,0)&gt;T$1,0,3))),"")</f>
        <v/>
      </c>
      <c r="CL70" s="62" t="str">
        <f>+IF(AND(LEN($K70)&gt;10),IF(AND($J70&gt;U$1,$J70&lt;=$Y$1),1,IF((COUNTIFS(INCAPACIDADES!$C$1:$C$51,$K70,INCAPACIDADES!T$1:T$51,U$1))&gt;0,2,IF(VLOOKUP($I70,BD!$D:$F,3,0)&gt;U$1,0,3))),"")</f>
        <v/>
      </c>
      <c r="CM70" s="62" t="str">
        <f>+IF(AND(LEN($K70)&gt;10),IF(AND($J70&gt;V$1,$J70&lt;=$Y$1),1,IF((COUNTIFS(INCAPACIDADES!$C$1:$C$51,$K70,INCAPACIDADES!U$1:U$51,V$1))&gt;0,2,IF(VLOOKUP($I70,BD!$D:$F,3,0)&gt;V$1,0,3))),"")</f>
        <v/>
      </c>
      <c r="CN70" s="62" t="str">
        <f>+IF(AND(LEN($K70)&gt;10),IF(AND($J70&gt;W$1,$J70&lt;=$Y$1),1,IF((COUNTIFS(INCAPACIDADES!$C$1:$C$51,$K70,INCAPACIDADES!V$1:V$51,W$1))&gt;0,2,IF(VLOOKUP($I70,BD!$D:$F,3,0)&gt;W$1,0,3))),"")</f>
        <v/>
      </c>
      <c r="CO70" s="62" t="str">
        <f>+IF(AND(LEN($K70)&gt;10),IF(AND($J70&gt;X$1,$J70&lt;=$Y$1),1,IF((COUNTIFS(INCAPACIDADES!$C$1:$C$51,$K70,INCAPACIDADES!W$1:W$51,X$1))&gt;0,2,IF(VLOOKUP($I70,BD!$D:$F,3,0)&gt;X$1,0,3))),"")</f>
        <v/>
      </c>
      <c r="CP70" s="62" t="str">
        <f>+IF(AND(LEN($K70)&gt;10),IF(AND($J70&gt;Y$1,$J70&lt;=$Y$1),1,IF((COUNTIFS(INCAPACIDADES!$C$1:$C$51,$K70,INCAPACIDADES!X$1:X$51,Y$1))&gt;0,2,IF(VLOOKUP($I70,BD!$D:$F,3,0)&gt;Y$1,0,3))),"")</f>
        <v/>
      </c>
      <c r="CQ70" s="62" t="str">
        <f>+IF(LEN($K70)&gt;10,IF(ISERROR(VLOOKUP(L70,'CODIGO PAGO'!$B$1:$B$20,1,0)),1,IF(OR(AND(CC70=1,L70&lt;&gt;"N"),AND(CC70=3,L70&lt;&gt;"B"),AND(CC70=2,LEFT(TRIM(L70),1)&lt;&gt;"I")),1,IF(OR(AND(CC70=0,L70="N"),AND(CC70=0,L70="B"),AND(CC70=0,LEFT(TRIM(L70),1)="I")),1,0))),"")</f>
        <v/>
      </c>
      <c r="CR70" s="62" t="str">
        <f t="shared" si="47"/>
        <v/>
      </c>
      <c r="CS70" s="62" t="str">
        <f>+IF(LEN($K70)&gt;10,IF(ISERROR(VLOOKUP(N70,'CODIGO PAGO'!$B$1:$B$20,1,0)),1,IF(OR(AND(CE70=1,N70&lt;&gt;"N"),AND(CE70=3,N70&lt;&gt;"B"),AND(CE70=2,LEFT(TRIM(N70),1)&lt;&gt;"I")),1,IF(OR(AND(CE70=0,N70="N"),AND(CE70=0,N70="B"),AND(CE70=0,LEFT(TRIM(N70),1)="I")),1,0))),"")</f>
        <v/>
      </c>
      <c r="CT70" s="62" t="str">
        <f t="shared" si="48"/>
        <v/>
      </c>
      <c r="CU70" s="62" t="str">
        <f>+IF(LEN($K70)&gt;10,IF(ISERROR(VLOOKUP(P70,'CODIGO PAGO'!$B$1:$B$20,1,0)),1,IF(OR(AND(CG70=1,P70&lt;&gt;"N"),AND(CG70=3,P70&lt;&gt;"B"),AND(CG70=2,LEFT(TRIM(P70),1)&lt;&gt;"I")),1,IF(OR(AND(CG70=0,P70="N"),AND(CG70=0,P70="B"),AND(CG70=0,LEFT(TRIM(P70),1)="I")),1,0))),"")</f>
        <v/>
      </c>
      <c r="CV70" s="62" t="str">
        <f t="shared" si="49"/>
        <v/>
      </c>
      <c r="CW70" s="62" t="str">
        <f>+IF(LEN($K70)&gt;10,IF(ISERROR(VLOOKUP(R70,'CODIGO PAGO'!$B$1:$B$20,1,0)),1,IF(OR(AND(CI70=1,R70&lt;&gt;"N"),AND(CI70=3,R70&lt;&gt;"B"),AND(CI70=2,LEFT(TRIM(R70),1)&lt;&gt;"I")),1,IF(OR(AND(CI70=0,R70="N"),AND(CI70=0,R70="B"),AND(CI70=0,LEFT(TRIM(R70),1)="I")),1,0))),"")</f>
        <v/>
      </c>
      <c r="CX70" s="62" t="str">
        <f t="shared" si="50"/>
        <v/>
      </c>
      <c r="CY70" s="62" t="str">
        <f>+IF(LEN($K70)&gt;10,IF(ISERROR(VLOOKUP(T70,'CODIGO PAGO'!$B$1:$B$20,1,0)),1,IF(OR(AND(CK70=1,T70&lt;&gt;"N"),AND(CK70=3,T70&lt;&gt;"B"),AND(CK70=2,LEFT(TRIM(T70),1)&lt;&gt;"I")),1,IF(OR(AND(CK70=0,T70="N"),AND(CK70=0,T70="B"),AND(CK70=0,LEFT(TRIM(T70),1)="I")),1,0))),"")</f>
        <v/>
      </c>
      <c r="CZ70" s="62" t="str">
        <f t="shared" si="51"/>
        <v/>
      </c>
      <c r="DA70" s="62" t="str">
        <f>+IF(LEN($K70)&gt;10,IF(ISERROR(VLOOKUP(V70,'CODIGO PAGO'!$B$1:$B$20,1,0)),1,IF(OR(AND(CM70=1,V70&lt;&gt;"N"),AND(CM70=3,V70&lt;&gt;"B"),AND(CM70=2,LEFT(TRIM(V70),1)&lt;&gt;"I")),1,IF(OR(AND(CM70=0,V70="N"),AND(CM70=0,V70="B"),AND(CM70=0,LEFT(TRIM(V70),1)="I")),1,0))),"")</f>
        <v/>
      </c>
      <c r="DB70" s="62" t="str">
        <f t="shared" si="52"/>
        <v/>
      </c>
      <c r="DC70" s="62" t="str">
        <f>+IF(LEN($K70)&gt;10,IF(ISERROR(VLOOKUP(X70,'CODIGO PAGO'!$B$1:$B$20,1,0)),1,IF(OR(AND(CO70=1,X70&lt;&gt;"N"),AND(CO70=3,X70&lt;&gt;"B"),AND(CO70=2,LEFT(TRIM(X70),1)&lt;&gt;"I")),1,IF(OR(AND(CO70=0,X70="N"),AND(CO70=0,X70="B"),AND(CO70=0,LEFT(TRIM(X70),1)="I")),1,0))),"")</f>
        <v/>
      </c>
      <c r="DD70" s="62" t="str">
        <f t="shared" si="53"/>
        <v/>
      </c>
      <c r="DE70" s="62" t="str">
        <f t="shared" si="54"/>
        <v/>
      </c>
      <c r="DF70" s="63" t="str">
        <f t="shared" si="55"/>
        <v/>
      </c>
      <c r="DG70" s="170"/>
      <c r="DH70" s="63">
        <v>70</v>
      </c>
    </row>
    <row r="71" spans="1:112" s="64" customFormat="1">
      <c r="A71" s="16" t="str">
        <f t="shared" si="28"/>
        <v/>
      </c>
      <c r="B71" s="12"/>
      <c r="C71" s="60"/>
      <c r="D71" s="1" t="str">
        <f>+IF(LEN($K71)&gt;5,BD!A71,"")</f>
        <v/>
      </c>
      <c r="E71" s="1" t="str">
        <f>+IF(LEN($K71)&gt;5,BD!B71,"")</f>
        <v/>
      </c>
      <c r="F71" s="134"/>
      <c r="G71" s="133"/>
      <c r="H71" s="135"/>
      <c r="I71" s="3" t="str">
        <f>+IF(LEN($K71)&gt;5,BD!D71,"")</f>
        <v/>
      </c>
      <c r="J71" s="4" t="str">
        <f>+IF(LEN($K71)&gt;5,BD!E71,"")</f>
        <v/>
      </c>
      <c r="K71" s="5" t="str">
        <f>+IF(LEN(BD!G71)&gt;5,BD!G71,"")</f>
        <v/>
      </c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53" t="str">
        <f t="shared" si="29"/>
        <v/>
      </c>
      <c r="AB71" s="154" t="str">
        <f>+IF(LEN($K71)&gt;5,SUM(L71,N71,P71,R71,T71,V71,X71)+COUNTIF(L71:X71,"PCG")+'CODIGO PAGO'!$C$23*COUNTIF(L71:X71,"PDF")+'CODIGO PAGO'!$C$24*COUNTIF('PRE MAAS'!L71:X71,"PNH")+'CODIGO PAGO'!$C$25*COUNTIF('PRE MAAS'!L71:X71,"PS")+COUNTIF(L71:X71,"VAC"),"")</f>
        <v/>
      </c>
      <c r="AC71" s="154" t="str">
        <f t="shared" si="30"/>
        <v/>
      </c>
      <c r="AD71" s="155" t="str">
        <f t="shared" si="31"/>
        <v/>
      </c>
      <c r="AE71" s="155" t="str">
        <f t="shared" si="32"/>
        <v/>
      </c>
      <c r="AF71" s="155" t="str">
        <f>+IF(LEN($K71)&gt;5,IF(AND(VLOOKUP($I71,BD!$D$1:$F$501,3,0)&gt;=L$1,VLOOKUP($I71,BD!$D$1:$F$501,3,0)&lt;=X$1),1,0),"")</f>
        <v/>
      </c>
      <c r="AG71" s="155" t="str">
        <f t="shared" si="33"/>
        <v/>
      </c>
      <c r="AH71" s="156" t="str">
        <f t="shared" si="34"/>
        <v/>
      </c>
      <c r="AI71" s="156" t="str">
        <f t="shared" si="35"/>
        <v/>
      </c>
      <c r="AJ71" s="156" t="str">
        <f t="shared" si="36"/>
        <v/>
      </c>
      <c r="AK71" s="6" t="str">
        <f>+IF(LEN($K71)&gt;5,BD!H71,"")</f>
        <v/>
      </c>
      <c r="AL71" s="17" t="str">
        <f t="shared" si="37"/>
        <v/>
      </c>
      <c r="AM71" s="13"/>
      <c r="AN71" s="18" t="str">
        <f t="shared" si="38"/>
        <v/>
      </c>
      <c r="AO71" s="19" t="str">
        <f t="shared" si="39"/>
        <v/>
      </c>
      <c r="AP71" s="19" t="str">
        <f t="shared" si="40"/>
        <v/>
      </c>
      <c r="AQ71" s="20" t="str">
        <f t="shared" si="41"/>
        <v/>
      </c>
      <c r="AR71" s="7" t="str">
        <f t="shared" ca="1" si="42"/>
        <v/>
      </c>
      <c r="AS71" s="157"/>
      <c r="AT71" s="19" t="str">
        <f>+IF(LEN($K71)&gt;5,TRUNC(AS71*AK71*'CODIGO PAGO'!$C$27,2),"")</f>
        <v/>
      </c>
      <c r="AU71" s="15"/>
      <c r="AV71" s="15"/>
      <c r="AW71" s="15"/>
      <c r="AX71" s="14"/>
      <c r="AY71" s="15"/>
      <c r="AZ71" s="20" t="str">
        <f>+IF(LEN(K71)&gt;5,SUMIF(AJUSTES!$A$1:$A$50,K71,AJUSTES!$J$1:$J$50),"")</f>
        <v/>
      </c>
      <c r="BA71" s="20"/>
      <c r="BB71" s="14"/>
      <c r="BC71" s="14"/>
      <c r="BD71" s="164"/>
      <c r="BE71" s="15"/>
      <c r="BF71" s="15"/>
      <c r="BG71" s="152" t="str">
        <f t="shared" si="43"/>
        <v/>
      </c>
      <c r="BH71" s="20" t="str">
        <f t="shared" si="44"/>
        <v/>
      </c>
      <c r="BI71" s="20" t="str">
        <f>IF(LEN($K71)&gt;5,IF('CODIGO PAGO'!$C$26=9,0.5*AK71,'CODIGO PAGO'!$C$26*COUNTIF(L71:X71,"PT")*(AK71*7)/(7-(COUNTIF(L71:X71,"D")+COUNTIF(L71:X71,"DL")))),"")</f>
        <v/>
      </c>
      <c r="BJ71" s="15"/>
      <c r="BK71" s="20" t="str">
        <f>+IF(LEN(K71)&gt;5,SUMIF(AJUSTES!$A$1:$A$50,K71,AJUSTES!$K$1:$K$50),"")</f>
        <v/>
      </c>
      <c r="BL71" s="15"/>
      <c r="BM71" s="15"/>
      <c r="BN71" s="4" t="str">
        <f>+CONCATENATE(IF(COUNTIFS(INCAPACIDADES!$A$1:$A$100,"ACTIVA",INCAPACIDADES!$C$1:$C$100,'PRE MAAS'!K71)&gt;0,VLOOKUP(K71,INCAPACIDADES!$C$1:$Y$100,23,0),""),IF(LEN($K71)&gt;5,IF(BD!F71="N/A","",CONCATENATE("B (",DAY(BD!F71),"-",MONTH(BD!F71),"-",YEAR(BD!F71),")")),""))</f>
        <v/>
      </c>
      <c r="BO71" s="150"/>
      <c r="BP71" s="15"/>
      <c r="BQ71" s="15"/>
      <c r="BR71" s="15"/>
      <c r="BS71" s="15"/>
      <c r="BT71" s="15"/>
      <c r="BU71" s="9" t="str">
        <f>+IF(LEN($K71)&gt;10,IF(LEN(BD!I71)=11,BD!I71,CONCATENATE("0",BD!I71)),"")</f>
        <v/>
      </c>
      <c r="BV71" s="161" t="str">
        <f>+IF(LEN($K71)&gt;10,BD!J71,"")</f>
        <v/>
      </c>
      <c r="BW71" s="162" t="str">
        <f t="shared" si="45"/>
        <v/>
      </c>
      <c r="BX71" s="162" t="str">
        <f>+IF(LEN($K71)&gt;10,UPPER(BD!K71),"")</f>
        <v/>
      </c>
      <c r="BY71" s="161" t="str">
        <f>+IF(LEN($K79)&gt;5,BD!L71,"")</f>
        <v/>
      </c>
      <c r="BZ71" s="161" t="str">
        <f>+IF(LEN($K71)&gt;10,BD!M71,"")</f>
        <v/>
      </c>
      <c r="CA71" s="162" t="str">
        <f>+IF(LEN($K71)&gt;10,BD!N71,"")</f>
        <v/>
      </c>
      <c r="CB71" s="163" t="str">
        <f t="shared" si="46"/>
        <v/>
      </c>
      <c r="CC71" s="62" t="str">
        <f>+IF(AND(LEN($K71)&gt;10),IF(AND($J71&gt;L$1,$J71&lt;=$Y$1),1,IF((COUNTIFS(INCAPACIDADES!$C$1:$C$51,$K71,INCAPACIDADES!K$1:K$51,L$1))&gt;0,2,IF(VLOOKUP($I71,BD!D:F,3,0)&gt;L$1,0,3))),"")</f>
        <v/>
      </c>
      <c r="CD71" s="62" t="str">
        <f>+IF(AND(LEN($K71)&gt;10),IF(AND($J71&gt;M$1,$J71&lt;=$Y$1),1,IF((COUNTIFS(INCAPACIDADES!$C$1:$C$51,$K71,INCAPACIDADES!L$1:L$51,M$1))&gt;0,2,IF(VLOOKUP($I71,BD!$D:$F,3,0)&gt;M$1,0,3))),"")</f>
        <v/>
      </c>
      <c r="CE71" s="62" t="str">
        <f>+IF(AND(LEN($K71)&gt;10),IF(AND($J71&gt;N$1,$J71&lt;=$Y$1),1,IF((COUNTIFS(INCAPACIDADES!$C$1:$C$51,$K71,INCAPACIDADES!M$1:M$51,N$1))&gt;0,2,IF(VLOOKUP($I71,BD!$D:$F,3,0)&gt;N$1,0,3))),"")</f>
        <v/>
      </c>
      <c r="CF71" s="62" t="str">
        <f>+IF(AND(LEN($K71)&gt;10),IF(AND($J71&gt;O$1,$J71&lt;=$Y$1),1,IF((COUNTIFS(INCAPACIDADES!$C$1:$C$51,$K71,INCAPACIDADES!N$1:N$51,O$1))&gt;0,2,IF(VLOOKUP($I71,BD!$D:$F,3,0)&gt;O$1,0,3))),"")</f>
        <v/>
      </c>
      <c r="CG71" s="62" t="str">
        <f>+IF(AND(LEN($K71)&gt;10),IF(AND($J71&gt;P$1,$J71&lt;=$Y$1),1,IF((COUNTIFS(INCAPACIDADES!$C$1:$C$51,$K71,INCAPACIDADES!O$1:O$51,P$1))&gt;0,2,IF(VLOOKUP($I71,BD!$D:$F,3,0)&gt;P$1,0,3))),"")</f>
        <v/>
      </c>
      <c r="CH71" s="62" t="str">
        <f>+IF(AND(LEN($K71)&gt;10),IF(AND($J71&gt;Q$1,$J71&lt;=$Y$1),1,IF((COUNTIFS(INCAPACIDADES!$C$1:$C$51,$K71,INCAPACIDADES!P$1:P$51,Q$1))&gt;0,2,IF(VLOOKUP($I71,BD!$D:$F,3,0)&gt;Q$1,0,3))),"")</f>
        <v/>
      </c>
      <c r="CI71" s="62" t="str">
        <f>+IF(AND(LEN($K71)&gt;10),IF(AND($J71&gt;R$1,$J71&lt;=$Y$1),1,IF((COUNTIFS(INCAPACIDADES!$C$1:$C$51,$K71,INCAPACIDADES!Q$1:Q$51,R$1))&gt;0,2,IF(VLOOKUP($I71,BD!$D:$F,3,0)&gt;R$1,0,3))),"")</f>
        <v/>
      </c>
      <c r="CJ71" s="62" t="str">
        <f>+IF(AND(LEN($K71)&gt;10),IF(AND($J71&gt;S$1,$J71&lt;=$Y$1),1,IF((COUNTIFS(INCAPACIDADES!$C$1:$C$51,$K71,INCAPACIDADES!R$1:R$51,S$1))&gt;0,2,IF(VLOOKUP($I71,BD!$D:$F,3,0)&gt;S$1,0,3))),"")</f>
        <v/>
      </c>
      <c r="CK71" s="62" t="str">
        <f>+IF(AND(LEN($K71)&gt;10),IF(AND($J71&gt;T$1,$J71&lt;=$Y$1),1,IF((COUNTIFS(INCAPACIDADES!$C$1:$C$51,$K71,INCAPACIDADES!S$1:S$51,T$1))&gt;0,2,IF(VLOOKUP($I71,BD!$D:$F,3,0)&gt;T$1,0,3))),"")</f>
        <v/>
      </c>
      <c r="CL71" s="62" t="str">
        <f>+IF(AND(LEN($K71)&gt;10),IF(AND($J71&gt;U$1,$J71&lt;=$Y$1),1,IF((COUNTIFS(INCAPACIDADES!$C$1:$C$51,$K71,INCAPACIDADES!T$1:T$51,U$1))&gt;0,2,IF(VLOOKUP($I71,BD!$D:$F,3,0)&gt;U$1,0,3))),"")</f>
        <v/>
      </c>
      <c r="CM71" s="62" t="str">
        <f>+IF(AND(LEN($K71)&gt;10),IF(AND($J71&gt;V$1,$J71&lt;=$Y$1),1,IF((COUNTIFS(INCAPACIDADES!$C$1:$C$51,$K71,INCAPACIDADES!U$1:U$51,V$1))&gt;0,2,IF(VLOOKUP($I71,BD!$D:$F,3,0)&gt;V$1,0,3))),"")</f>
        <v/>
      </c>
      <c r="CN71" s="62" t="str">
        <f>+IF(AND(LEN($K71)&gt;10),IF(AND($J71&gt;W$1,$J71&lt;=$Y$1),1,IF((COUNTIFS(INCAPACIDADES!$C$1:$C$51,$K71,INCAPACIDADES!V$1:V$51,W$1))&gt;0,2,IF(VLOOKUP($I71,BD!$D:$F,3,0)&gt;W$1,0,3))),"")</f>
        <v/>
      </c>
      <c r="CO71" s="62" t="str">
        <f>+IF(AND(LEN($K71)&gt;10),IF(AND($J71&gt;X$1,$J71&lt;=$Y$1),1,IF((COUNTIFS(INCAPACIDADES!$C$1:$C$51,$K71,INCAPACIDADES!W$1:W$51,X$1))&gt;0,2,IF(VLOOKUP($I71,BD!$D:$F,3,0)&gt;X$1,0,3))),"")</f>
        <v/>
      </c>
      <c r="CP71" s="62" t="str">
        <f>+IF(AND(LEN($K71)&gt;10),IF(AND($J71&gt;Y$1,$J71&lt;=$Y$1),1,IF((COUNTIFS(INCAPACIDADES!$C$1:$C$51,$K71,INCAPACIDADES!X$1:X$51,Y$1))&gt;0,2,IF(VLOOKUP($I71,BD!$D:$F,3,0)&gt;Y$1,0,3))),"")</f>
        <v/>
      </c>
      <c r="CQ71" s="62" t="str">
        <f>+IF(LEN($K71)&gt;10,IF(ISERROR(VLOOKUP(L71,'CODIGO PAGO'!$B$1:$B$20,1,0)),1,IF(OR(AND(CC71=1,L71&lt;&gt;"N"),AND(CC71=3,L71&lt;&gt;"B"),AND(CC71=2,LEFT(TRIM(L71),1)&lt;&gt;"I")),1,IF(OR(AND(CC71=0,L71="N"),AND(CC71=0,L71="B"),AND(CC71=0,LEFT(TRIM(L71),1)="I")),1,0))),"")</f>
        <v/>
      </c>
      <c r="CR71" s="62" t="str">
        <f t="shared" si="47"/>
        <v/>
      </c>
      <c r="CS71" s="62" t="str">
        <f>+IF(LEN($K71)&gt;10,IF(ISERROR(VLOOKUP(N71,'CODIGO PAGO'!$B$1:$B$20,1,0)),1,IF(OR(AND(CE71=1,N71&lt;&gt;"N"),AND(CE71=3,N71&lt;&gt;"B"),AND(CE71=2,LEFT(TRIM(N71),1)&lt;&gt;"I")),1,IF(OR(AND(CE71=0,N71="N"),AND(CE71=0,N71="B"),AND(CE71=0,LEFT(TRIM(N71),1)="I")),1,0))),"")</f>
        <v/>
      </c>
      <c r="CT71" s="62" t="str">
        <f t="shared" si="48"/>
        <v/>
      </c>
      <c r="CU71" s="62" t="str">
        <f>+IF(LEN($K71)&gt;10,IF(ISERROR(VLOOKUP(P71,'CODIGO PAGO'!$B$1:$B$20,1,0)),1,IF(OR(AND(CG71=1,P71&lt;&gt;"N"),AND(CG71=3,P71&lt;&gt;"B"),AND(CG71=2,LEFT(TRIM(P71),1)&lt;&gt;"I")),1,IF(OR(AND(CG71=0,P71="N"),AND(CG71=0,P71="B"),AND(CG71=0,LEFT(TRIM(P71),1)="I")),1,0))),"")</f>
        <v/>
      </c>
      <c r="CV71" s="62" t="str">
        <f t="shared" si="49"/>
        <v/>
      </c>
      <c r="CW71" s="62" t="str">
        <f>+IF(LEN($K71)&gt;10,IF(ISERROR(VLOOKUP(R71,'CODIGO PAGO'!$B$1:$B$20,1,0)),1,IF(OR(AND(CI71=1,R71&lt;&gt;"N"),AND(CI71=3,R71&lt;&gt;"B"),AND(CI71=2,LEFT(TRIM(R71),1)&lt;&gt;"I")),1,IF(OR(AND(CI71=0,R71="N"),AND(CI71=0,R71="B"),AND(CI71=0,LEFT(TRIM(R71),1)="I")),1,0))),"")</f>
        <v/>
      </c>
      <c r="CX71" s="62" t="str">
        <f t="shared" si="50"/>
        <v/>
      </c>
      <c r="CY71" s="62" t="str">
        <f>+IF(LEN($K71)&gt;10,IF(ISERROR(VLOOKUP(T71,'CODIGO PAGO'!$B$1:$B$20,1,0)),1,IF(OR(AND(CK71=1,T71&lt;&gt;"N"),AND(CK71=3,T71&lt;&gt;"B"),AND(CK71=2,LEFT(TRIM(T71),1)&lt;&gt;"I")),1,IF(OR(AND(CK71=0,T71="N"),AND(CK71=0,T71="B"),AND(CK71=0,LEFT(TRIM(T71),1)="I")),1,0))),"")</f>
        <v/>
      </c>
      <c r="CZ71" s="62" t="str">
        <f t="shared" si="51"/>
        <v/>
      </c>
      <c r="DA71" s="62" t="str">
        <f>+IF(LEN($K71)&gt;10,IF(ISERROR(VLOOKUP(V71,'CODIGO PAGO'!$B$1:$B$20,1,0)),1,IF(OR(AND(CM71=1,V71&lt;&gt;"N"),AND(CM71=3,V71&lt;&gt;"B"),AND(CM71=2,LEFT(TRIM(V71),1)&lt;&gt;"I")),1,IF(OR(AND(CM71=0,V71="N"),AND(CM71=0,V71="B"),AND(CM71=0,LEFT(TRIM(V71),1)="I")),1,0))),"")</f>
        <v/>
      </c>
      <c r="DB71" s="62" t="str">
        <f t="shared" si="52"/>
        <v/>
      </c>
      <c r="DC71" s="62" t="str">
        <f>+IF(LEN($K71)&gt;10,IF(ISERROR(VLOOKUP(X71,'CODIGO PAGO'!$B$1:$B$20,1,0)),1,IF(OR(AND(CO71=1,X71&lt;&gt;"N"),AND(CO71=3,X71&lt;&gt;"B"),AND(CO71=2,LEFT(TRIM(X71),1)&lt;&gt;"I")),1,IF(OR(AND(CO71=0,X71="N"),AND(CO71=0,X71="B"),AND(CO71=0,LEFT(TRIM(X71),1)="I")),1,0))),"")</f>
        <v/>
      </c>
      <c r="DD71" s="62" t="str">
        <f t="shared" si="53"/>
        <v/>
      </c>
      <c r="DE71" s="62" t="str">
        <f t="shared" si="54"/>
        <v/>
      </c>
      <c r="DF71" s="63" t="str">
        <f t="shared" si="55"/>
        <v/>
      </c>
      <c r="DG71" s="170"/>
      <c r="DH71" s="63">
        <v>71</v>
      </c>
    </row>
    <row r="72" spans="1:112" s="64" customFormat="1">
      <c r="A72" s="16" t="str">
        <f t="shared" si="28"/>
        <v/>
      </c>
      <c r="B72" s="12"/>
      <c r="C72" s="60"/>
      <c r="D72" s="1" t="str">
        <f>+IF(LEN($K72)&gt;5,BD!A72,"")</f>
        <v/>
      </c>
      <c r="E72" s="1" t="str">
        <f>+IF(LEN($K72)&gt;5,BD!B72,"")</f>
        <v/>
      </c>
      <c r="F72" s="134"/>
      <c r="G72" s="133"/>
      <c r="H72" s="135"/>
      <c r="I72" s="3" t="str">
        <f>+IF(LEN($K72)&gt;5,BD!D72,"")</f>
        <v/>
      </c>
      <c r="J72" s="4" t="str">
        <f>+IF(LEN($K72)&gt;5,BD!E72,"")</f>
        <v/>
      </c>
      <c r="K72" s="5" t="str">
        <f>+IF(LEN(BD!G72)&gt;5,BD!G72,"")</f>
        <v/>
      </c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53" t="str">
        <f t="shared" si="29"/>
        <v/>
      </c>
      <c r="AB72" s="154" t="str">
        <f>+IF(LEN($K72)&gt;5,SUM(L72,N72,P72,R72,T72,V72,X72)+COUNTIF(L72:X72,"PCG")+'CODIGO PAGO'!$C$23*COUNTIF(L72:X72,"PDF")+'CODIGO PAGO'!$C$24*COUNTIF('PRE MAAS'!L72:X72,"PNH")+'CODIGO PAGO'!$C$25*COUNTIF('PRE MAAS'!L72:X72,"PS")+COUNTIF(L72:X72,"VAC"),"")</f>
        <v/>
      </c>
      <c r="AC72" s="154" t="str">
        <f t="shared" si="30"/>
        <v/>
      </c>
      <c r="AD72" s="155" t="str">
        <f t="shared" si="31"/>
        <v/>
      </c>
      <c r="AE72" s="155" t="str">
        <f t="shared" si="32"/>
        <v/>
      </c>
      <c r="AF72" s="155" t="str">
        <f>+IF(LEN($K72)&gt;5,IF(AND(VLOOKUP($I72,BD!$D$1:$F$501,3,0)&gt;=L$1,VLOOKUP($I72,BD!$D$1:$F$501,3,0)&lt;=X$1),1,0),"")</f>
        <v/>
      </c>
      <c r="AG72" s="155" t="str">
        <f t="shared" si="33"/>
        <v/>
      </c>
      <c r="AH72" s="156" t="str">
        <f t="shared" si="34"/>
        <v/>
      </c>
      <c r="AI72" s="156" t="str">
        <f t="shared" si="35"/>
        <v/>
      </c>
      <c r="AJ72" s="156" t="str">
        <f t="shared" si="36"/>
        <v/>
      </c>
      <c r="AK72" s="6" t="str">
        <f>+IF(LEN($K72)&gt;5,BD!H72,"")</f>
        <v/>
      </c>
      <c r="AL72" s="17" t="str">
        <f t="shared" si="37"/>
        <v/>
      </c>
      <c r="AM72" s="13"/>
      <c r="AN72" s="18" t="str">
        <f t="shared" si="38"/>
        <v/>
      </c>
      <c r="AO72" s="19" t="str">
        <f t="shared" si="39"/>
        <v/>
      </c>
      <c r="AP72" s="19" t="str">
        <f t="shared" si="40"/>
        <v/>
      </c>
      <c r="AQ72" s="20" t="str">
        <f t="shared" si="41"/>
        <v/>
      </c>
      <c r="AR72" s="7" t="str">
        <f t="shared" ca="1" si="42"/>
        <v/>
      </c>
      <c r="AS72" s="157"/>
      <c r="AT72" s="19" t="str">
        <f>+IF(LEN($K72)&gt;5,TRUNC(AS72*AK72*'CODIGO PAGO'!$C$27,2),"")</f>
        <v/>
      </c>
      <c r="AU72" s="15"/>
      <c r="AV72" s="15"/>
      <c r="AW72" s="15"/>
      <c r="AX72" s="14"/>
      <c r="AY72" s="15"/>
      <c r="AZ72" s="20" t="str">
        <f>+IF(LEN(K72)&gt;5,SUMIF(AJUSTES!$A$1:$A$50,K72,AJUSTES!$J$1:$J$50),"")</f>
        <v/>
      </c>
      <c r="BA72" s="20"/>
      <c r="BB72" s="14"/>
      <c r="BC72" s="14"/>
      <c r="BD72" s="164"/>
      <c r="BE72" s="15"/>
      <c r="BF72" s="15"/>
      <c r="BG72" s="152" t="str">
        <f t="shared" si="43"/>
        <v/>
      </c>
      <c r="BH72" s="20" t="str">
        <f t="shared" si="44"/>
        <v/>
      </c>
      <c r="BI72" s="20" t="str">
        <f>IF(LEN($K72)&gt;5,IF('CODIGO PAGO'!$C$26=9,0.5*AK72,'CODIGO PAGO'!$C$26*COUNTIF(L72:X72,"PT")*(AK72*7)/(7-(COUNTIF(L72:X72,"D")+COUNTIF(L72:X72,"DL")))),"")</f>
        <v/>
      </c>
      <c r="BJ72" s="15"/>
      <c r="BK72" s="20" t="str">
        <f>+IF(LEN(K72)&gt;5,SUMIF(AJUSTES!$A$1:$A$50,K72,AJUSTES!$K$1:$K$50),"")</f>
        <v/>
      </c>
      <c r="BL72" s="15"/>
      <c r="BM72" s="15"/>
      <c r="BN72" s="4" t="str">
        <f>+CONCATENATE(IF(COUNTIFS(INCAPACIDADES!$A$1:$A$100,"ACTIVA",INCAPACIDADES!$C$1:$C$100,'PRE MAAS'!K72)&gt;0,VLOOKUP(K72,INCAPACIDADES!$C$1:$Y$100,23,0),""),IF(LEN($K72)&gt;5,IF(BD!F72="N/A","",CONCATENATE("B (",DAY(BD!F72),"-",MONTH(BD!F72),"-",YEAR(BD!F72),")")),""))</f>
        <v/>
      </c>
      <c r="BO72" s="150"/>
      <c r="BP72" s="15"/>
      <c r="BQ72" s="15"/>
      <c r="BR72" s="15"/>
      <c r="BS72" s="15"/>
      <c r="BT72" s="15"/>
      <c r="BU72" s="9" t="str">
        <f>+IF(LEN($K72)&gt;10,IF(LEN(BD!I72)=11,BD!I72,CONCATENATE("0",BD!I72)),"")</f>
        <v/>
      </c>
      <c r="BV72" s="161" t="str">
        <f>+IF(LEN($K72)&gt;10,BD!J72,"")</f>
        <v/>
      </c>
      <c r="BW72" s="162" t="str">
        <f t="shared" si="45"/>
        <v/>
      </c>
      <c r="BX72" s="162" t="str">
        <f>+IF(LEN($K72)&gt;10,UPPER(BD!K72),"")</f>
        <v/>
      </c>
      <c r="BY72" s="161" t="str">
        <f>+IF(LEN($K80)&gt;5,BD!L72,"")</f>
        <v/>
      </c>
      <c r="BZ72" s="161" t="str">
        <f>+IF(LEN($K72)&gt;10,BD!M72,"")</f>
        <v/>
      </c>
      <c r="CA72" s="162" t="str">
        <f>+IF(LEN($K72)&gt;10,BD!N72,"")</f>
        <v/>
      </c>
      <c r="CB72" s="163" t="str">
        <f t="shared" si="46"/>
        <v/>
      </c>
      <c r="CC72" s="62" t="str">
        <f>+IF(AND(LEN($K72)&gt;10),IF(AND($J72&gt;L$1,$J72&lt;=$Y$1),1,IF((COUNTIFS(INCAPACIDADES!$C$1:$C$51,$K72,INCAPACIDADES!K$1:K$51,L$1))&gt;0,2,IF(VLOOKUP($I72,BD!D:F,3,0)&gt;L$1,0,3))),"")</f>
        <v/>
      </c>
      <c r="CD72" s="62" t="str">
        <f>+IF(AND(LEN($K72)&gt;10),IF(AND($J72&gt;M$1,$J72&lt;=$Y$1),1,IF((COUNTIFS(INCAPACIDADES!$C$1:$C$51,$K72,INCAPACIDADES!L$1:L$51,M$1))&gt;0,2,IF(VLOOKUP($I72,BD!$D:$F,3,0)&gt;M$1,0,3))),"")</f>
        <v/>
      </c>
      <c r="CE72" s="62" t="str">
        <f>+IF(AND(LEN($K72)&gt;10),IF(AND($J72&gt;N$1,$J72&lt;=$Y$1),1,IF((COUNTIFS(INCAPACIDADES!$C$1:$C$51,$K72,INCAPACIDADES!M$1:M$51,N$1))&gt;0,2,IF(VLOOKUP($I72,BD!$D:$F,3,0)&gt;N$1,0,3))),"")</f>
        <v/>
      </c>
      <c r="CF72" s="62" t="str">
        <f>+IF(AND(LEN($K72)&gt;10),IF(AND($J72&gt;O$1,$J72&lt;=$Y$1),1,IF((COUNTIFS(INCAPACIDADES!$C$1:$C$51,$K72,INCAPACIDADES!N$1:N$51,O$1))&gt;0,2,IF(VLOOKUP($I72,BD!$D:$F,3,0)&gt;O$1,0,3))),"")</f>
        <v/>
      </c>
      <c r="CG72" s="62" t="str">
        <f>+IF(AND(LEN($K72)&gt;10),IF(AND($J72&gt;P$1,$J72&lt;=$Y$1),1,IF((COUNTIFS(INCAPACIDADES!$C$1:$C$51,$K72,INCAPACIDADES!O$1:O$51,P$1))&gt;0,2,IF(VLOOKUP($I72,BD!$D:$F,3,0)&gt;P$1,0,3))),"")</f>
        <v/>
      </c>
      <c r="CH72" s="62" t="str">
        <f>+IF(AND(LEN($K72)&gt;10),IF(AND($J72&gt;Q$1,$J72&lt;=$Y$1),1,IF((COUNTIFS(INCAPACIDADES!$C$1:$C$51,$K72,INCAPACIDADES!P$1:P$51,Q$1))&gt;0,2,IF(VLOOKUP($I72,BD!$D:$F,3,0)&gt;Q$1,0,3))),"")</f>
        <v/>
      </c>
      <c r="CI72" s="62" t="str">
        <f>+IF(AND(LEN($K72)&gt;10),IF(AND($J72&gt;R$1,$J72&lt;=$Y$1),1,IF((COUNTIFS(INCAPACIDADES!$C$1:$C$51,$K72,INCAPACIDADES!Q$1:Q$51,R$1))&gt;0,2,IF(VLOOKUP($I72,BD!$D:$F,3,0)&gt;R$1,0,3))),"")</f>
        <v/>
      </c>
      <c r="CJ72" s="62" t="str">
        <f>+IF(AND(LEN($K72)&gt;10),IF(AND($J72&gt;S$1,$J72&lt;=$Y$1),1,IF((COUNTIFS(INCAPACIDADES!$C$1:$C$51,$K72,INCAPACIDADES!R$1:R$51,S$1))&gt;0,2,IF(VLOOKUP($I72,BD!$D:$F,3,0)&gt;S$1,0,3))),"")</f>
        <v/>
      </c>
      <c r="CK72" s="62" t="str">
        <f>+IF(AND(LEN($K72)&gt;10),IF(AND($J72&gt;T$1,$J72&lt;=$Y$1),1,IF((COUNTIFS(INCAPACIDADES!$C$1:$C$51,$K72,INCAPACIDADES!S$1:S$51,T$1))&gt;0,2,IF(VLOOKUP($I72,BD!$D:$F,3,0)&gt;T$1,0,3))),"")</f>
        <v/>
      </c>
      <c r="CL72" s="62" t="str">
        <f>+IF(AND(LEN($K72)&gt;10),IF(AND($J72&gt;U$1,$J72&lt;=$Y$1),1,IF((COUNTIFS(INCAPACIDADES!$C$1:$C$51,$K72,INCAPACIDADES!T$1:T$51,U$1))&gt;0,2,IF(VLOOKUP($I72,BD!$D:$F,3,0)&gt;U$1,0,3))),"")</f>
        <v/>
      </c>
      <c r="CM72" s="62" t="str">
        <f>+IF(AND(LEN($K72)&gt;10),IF(AND($J72&gt;V$1,$J72&lt;=$Y$1),1,IF((COUNTIFS(INCAPACIDADES!$C$1:$C$51,$K72,INCAPACIDADES!U$1:U$51,V$1))&gt;0,2,IF(VLOOKUP($I72,BD!$D:$F,3,0)&gt;V$1,0,3))),"")</f>
        <v/>
      </c>
      <c r="CN72" s="62" t="str">
        <f>+IF(AND(LEN($K72)&gt;10),IF(AND($J72&gt;W$1,$J72&lt;=$Y$1),1,IF((COUNTIFS(INCAPACIDADES!$C$1:$C$51,$K72,INCAPACIDADES!V$1:V$51,W$1))&gt;0,2,IF(VLOOKUP($I72,BD!$D:$F,3,0)&gt;W$1,0,3))),"")</f>
        <v/>
      </c>
      <c r="CO72" s="62" t="str">
        <f>+IF(AND(LEN($K72)&gt;10),IF(AND($J72&gt;X$1,$J72&lt;=$Y$1),1,IF((COUNTIFS(INCAPACIDADES!$C$1:$C$51,$K72,INCAPACIDADES!W$1:W$51,X$1))&gt;0,2,IF(VLOOKUP($I72,BD!$D:$F,3,0)&gt;X$1,0,3))),"")</f>
        <v/>
      </c>
      <c r="CP72" s="62" t="str">
        <f>+IF(AND(LEN($K72)&gt;10),IF(AND($J72&gt;Y$1,$J72&lt;=$Y$1),1,IF((COUNTIFS(INCAPACIDADES!$C$1:$C$51,$K72,INCAPACIDADES!X$1:X$51,Y$1))&gt;0,2,IF(VLOOKUP($I72,BD!$D:$F,3,0)&gt;Y$1,0,3))),"")</f>
        <v/>
      </c>
      <c r="CQ72" s="62" t="str">
        <f>+IF(LEN($K72)&gt;10,IF(ISERROR(VLOOKUP(L72,'CODIGO PAGO'!$B$1:$B$20,1,0)),1,IF(OR(AND(CC72=1,L72&lt;&gt;"N"),AND(CC72=3,L72&lt;&gt;"B"),AND(CC72=2,LEFT(TRIM(L72),1)&lt;&gt;"I")),1,IF(OR(AND(CC72=0,L72="N"),AND(CC72=0,L72="B"),AND(CC72=0,LEFT(TRIM(L72),1)="I")),1,0))),"")</f>
        <v/>
      </c>
      <c r="CR72" s="62" t="str">
        <f t="shared" si="47"/>
        <v/>
      </c>
      <c r="CS72" s="62" t="str">
        <f>+IF(LEN($K72)&gt;10,IF(ISERROR(VLOOKUP(N72,'CODIGO PAGO'!$B$1:$B$20,1,0)),1,IF(OR(AND(CE72=1,N72&lt;&gt;"N"),AND(CE72=3,N72&lt;&gt;"B"),AND(CE72=2,LEFT(TRIM(N72),1)&lt;&gt;"I")),1,IF(OR(AND(CE72=0,N72="N"),AND(CE72=0,N72="B"),AND(CE72=0,LEFT(TRIM(N72),1)="I")),1,0))),"")</f>
        <v/>
      </c>
      <c r="CT72" s="62" t="str">
        <f t="shared" si="48"/>
        <v/>
      </c>
      <c r="CU72" s="62" t="str">
        <f>+IF(LEN($K72)&gt;10,IF(ISERROR(VLOOKUP(P72,'CODIGO PAGO'!$B$1:$B$20,1,0)),1,IF(OR(AND(CG72=1,P72&lt;&gt;"N"),AND(CG72=3,P72&lt;&gt;"B"),AND(CG72=2,LEFT(TRIM(P72),1)&lt;&gt;"I")),1,IF(OR(AND(CG72=0,P72="N"),AND(CG72=0,P72="B"),AND(CG72=0,LEFT(TRIM(P72),1)="I")),1,0))),"")</f>
        <v/>
      </c>
      <c r="CV72" s="62" t="str">
        <f t="shared" si="49"/>
        <v/>
      </c>
      <c r="CW72" s="62" t="str">
        <f>+IF(LEN($K72)&gt;10,IF(ISERROR(VLOOKUP(R72,'CODIGO PAGO'!$B$1:$B$20,1,0)),1,IF(OR(AND(CI72=1,R72&lt;&gt;"N"),AND(CI72=3,R72&lt;&gt;"B"),AND(CI72=2,LEFT(TRIM(R72),1)&lt;&gt;"I")),1,IF(OR(AND(CI72=0,R72="N"),AND(CI72=0,R72="B"),AND(CI72=0,LEFT(TRIM(R72),1)="I")),1,0))),"")</f>
        <v/>
      </c>
      <c r="CX72" s="62" t="str">
        <f t="shared" si="50"/>
        <v/>
      </c>
      <c r="CY72" s="62" t="str">
        <f>+IF(LEN($K72)&gt;10,IF(ISERROR(VLOOKUP(T72,'CODIGO PAGO'!$B$1:$B$20,1,0)),1,IF(OR(AND(CK72=1,T72&lt;&gt;"N"),AND(CK72=3,T72&lt;&gt;"B"),AND(CK72=2,LEFT(TRIM(T72),1)&lt;&gt;"I")),1,IF(OR(AND(CK72=0,T72="N"),AND(CK72=0,T72="B"),AND(CK72=0,LEFT(TRIM(T72),1)="I")),1,0))),"")</f>
        <v/>
      </c>
      <c r="CZ72" s="62" t="str">
        <f t="shared" si="51"/>
        <v/>
      </c>
      <c r="DA72" s="62" t="str">
        <f>+IF(LEN($K72)&gt;10,IF(ISERROR(VLOOKUP(V72,'CODIGO PAGO'!$B$1:$B$20,1,0)),1,IF(OR(AND(CM72=1,V72&lt;&gt;"N"),AND(CM72=3,V72&lt;&gt;"B"),AND(CM72=2,LEFT(TRIM(V72),1)&lt;&gt;"I")),1,IF(OR(AND(CM72=0,V72="N"),AND(CM72=0,V72="B"),AND(CM72=0,LEFT(TRIM(V72),1)="I")),1,0))),"")</f>
        <v/>
      </c>
      <c r="DB72" s="62" t="str">
        <f t="shared" si="52"/>
        <v/>
      </c>
      <c r="DC72" s="62" t="str">
        <f>+IF(LEN($K72)&gt;10,IF(ISERROR(VLOOKUP(X72,'CODIGO PAGO'!$B$1:$B$20,1,0)),1,IF(OR(AND(CO72=1,X72&lt;&gt;"N"),AND(CO72=3,X72&lt;&gt;"B"),AND(CO72=2,LEFT(TRIM(X72),1)&lt;&gt;"I")),1,IF(OR(AND(CO72=0,X72="N"),AND(CO72=0,X72="B"),AND(CO72=0,LEFT(TRIM(X72),1)="I")),1,0))),"")</f>
        <v/>
      </c>
      <c r="DD72" s="62" t="str">
        <f t="shared" si="53"/>
        <v/>
      </c>
      <c r="DE72" s="62" t="str">
        <f t="shared" si="54"/>
        <v/>
      </c>
      <c r="DF72" s="63" t="str">
        <f t="shared" si="55"/>
        <v/>
      </c>
      <c r="DG72" s="170"/>
      <c r="DH72" s="63">
        <v>72</v>
      </c>
    </row>
    <row r="73" spans="1:112" s="64" customFormat="1">
      <c r="A73" s="16" t="str">
        <f t="shared" si="28"/>
        <v/>
      </c>
      <c r="B73" s="12"/>
      <c r="C73" s="60"/>
      <c r="D73" s="1" t="str">
        <f>+IF(LEN($K73)&gt;5,BD!A73,"")</f>
        <v/>
      </c>
      <c r="E73" s="1" t="str">
        <f>+IF(LEN($K73)&gt;5,BD!B73,"")</f>
        <v/>
      </c>
      <c r="F73" s="134"/>
      <c r="G73" s="133"/>
      <c r="H73" s="135"/>
      <c r="I73" s="3" t="str">
        <f>+IF(LEN($K73)&gt;5,BD!D73,"")</f>
        <v/>
      </c>
      <c r="J73" s="4" t="str">
        <f>+IF(LEN($K73)&gt;5,BD!E73,"")</f>
        <v/>
      </c>
      <c r="K73" s="5" t="str">
        <f>+IF(LEN(BD!G73)&gt;5,BD!G73,"")</f>
        <v/>
      </c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53" t="str">
        <f t="shared" si="29"/>
        <v/>
      </c>
      <c r="AB73" s="154" t="str">
        <f>+IF(LEN($K73)&gt;5,SUM(L73,N73,P73,R73,T73,V73,X73)+COUNTIF(L73:X73,"PCG")+'CODIGO PAGO'!$C$23*COUNTIF(L73:X73,"PDF")+'CODIGO PAGO'!$C$24*COUNTIF('PRE MAAS'!L73:X73,"PNH")+'CODIGO PAGO'!$C$25*COUNTIF('PRE MAAS'!L73:X73,"PS")+COUNTIF(L73:X73,"VAC"),"")</f>
        <v/>
      </c>
      <c r="AC73" s="154" t="str">
        <f t="shared" si="30"/>
        <v/>
      </c>
      <c r="AD73" s="155" t="str">
        <f t="shared" si="31"/>
        <v/>
      </c>
      <c r="AE73" s="155" t="str">
        <f t="shared" si="32"/>
        <v/>
      </c>
      <c r="AF73" s="155" t="str">
        <f>+IF(LEN($K73)&gt;5,IF(AND(VLOOKUP($I73,BD!$D$1:$F$501,3,0)&gt;=L$1,VLOOKUP($I73,BD!$D$1:$F$501,3,0)&lt;=X$1),1,0),"")</f>
        <v/>
      </c>
      <c r="AG73" s="155" t="str">
        <f t="shared" si="33"/>
        <v/>
      </c>
      <c r="AH73" s="156" t="str">
        <f t="shared" si="34"/>
        <v/>
      </c>
      <c r="AI73" s="156" t="str">
        <f t="shared" si="35"/>
        <v/>
      </c>
      <c r="AJ73" s="156" t="str">
        <f t="shared" si="36"/>
        <v/>
      </c>
      <c r="AK73" s="6" t="str">
        <f>+IF(LEN($K73)&gt;5,BD!H73,"")</f>
        <v/>
      </c>
      <c r="AL73" s="17" t="str">
        <f t="shared" si="37"/>
        <v/>
      </c>
      <c r="AM73" s="13"/>
      <c r="AN73" s="18" t="str">
        <f t="shared" si="38"/>
        <v/>
      </c>
      <c r="AO73" s="19" t="str">
        <f t="shared" si="39"/>
        <v/>
      </c>
      <c r="AP73" s="19" t="str">
        <f t="shared" si="40"/>
        <v/>
      </c>
      <c r="AQ73" s="20" t="str">
        <f t="shared" si="41"/>
        <v/>
      </c>
      <c r="AR73" s="7" t="str">
        <f t="shared" ca="1" si="42"/>
        <v/>
      </c>
      <c r="AS73" s="157"/>
      <c r="AT73" s="19" t="str">
        <f>+IF(LEN($K73)&gt;5,TRUNC(AS73*AK73*'CODIGO PAGO'!$C$27,2),"")</f>
        <v/>
      </c>
      <c r="AU73" s="15"/>
      <c r="AV73" s="15"/>
      <c r="AW73" s="15"/>
      <c r="AX73" s="14"/>
      <c r="AY73" s="15"/>
      <c r="AZ73" s="20" t="str">
        <f>+IF(LEN(K73)&gt;5,SUMIF(AJUSTES!$A$1:$A$50,K73,AJUSTES!$J$1:$J$50),"")</f>
        <v/>
      </c>
      <c r="BA73" s="20"/>
      <c r="BB73" s="14"/>
      <c r="BC73" s="14"/>
      <c r="BD73" s="164"/>
      <c r="BE73" s="15"/>
      <c r="BF73" s="15"/>
      <c r="BG73" s="152" t="str">
        <f t="shared" si="43"/>
        <v/>
      </c>
      <c r="BH73" s="20" t="str">
        <f t="shared" si="44"/>
        <v/>
      </c>
      <c r="BI73" s="20" t="str">
        <f>IF(LEN($K73)&gt;5,IF('CODIGO PAGO'!$C$26=9,0.5*AK73,'CODIGO PAGO'!$C$26*COUNTIF(L73:X73,"PT")*(AK73*7)/(7-(COUNTIF(L73:X73,"D")+COUNTIF(L73:X73,"DL")))),"")</f>
        <v/>
      </c>
      <c r="BJ73" s="15"/>
      <c r="BK73" s="20" t="str">
        <f>+IF(LEN(K73)&gt;5,SUMIF(AJUSTES!$A$1:$A$50,K73,AJUSTES!$K$1:$K$50),"")</f>
        <v/>
      </c>
      <c r="BL73" s="15"/>
      <c r="BM73" s="15"/>
      <c r="BN73" s="4" t="str">
        <f>+CONCATENATE(IF(COUNTIFS(INCAPACIDADES!$A$1:$A$100,"ACTIVA",INCAPACIDADES!$C$1:$C$100,'PRE MAAS'!K73)&gt;0,VLOOKUP(K73,INCAPACIDADES!$C$1:$Y$100,23,0),""),IF(LEN($K73)&gt;5,IF(BD!F73="N/A","",CONCATENATE("B (",DAY(BD!F73),"-",MONTH(BD!F73),"-",YEAR(BD!F73),")")),""))</f>
        <v/>
      </c>
      <c r="BO73" s="150"/>
      <c r="BP73" s="15"/>
      <c r="BQ73" s="15"/>
      <c r="BR73" s="15"/>
      <c r="BS73" s="15"/>
      <c r="BT73" s="15"/>
      <c r="BU73" s="9" t="str">
        <f>+IF(LEN($K73)&gt;10,IF(LEN(BD!I73)=11,BD!I73,CONCATENATE("0",BD!I73)),"")</f>
        <v/>
      </c>
      <c r="BV73" s="161" t="str">
        <f>+IF(LEN($K73)&gt;10,BD!J73,"")</f>
        <v/>
      </c>
      <c r="BW73" s="162" t="str">
        <f t="shared" si="45"/>
        <v/>
      </c>
      <c r="BX73" s="162" t="str">
        <f>+IF(LEN($K73)&gt;10,UPPER(BD!K73),"")</f>
        <v/>
      </c>
      <c r="BY73" s="161" t="str">
        <f>+IF(LEN($K81)&gt;5,BD!L73,"")</f>
        <v/>
      </c>
      <c r="BZ73" s="161" t="str">
        <f>+IF(LEN($K73)&gt;10,BD!M73,"")</f>
        <v/>
      </c>
      <c r="CA73" s="162" t="str">
        <f>+IF(LEN($K73)&gt;10,BD!N73,"")</f>
        <v/>
      </c>
      <c r="CB73" s="163" t="str">
        <f t="shared" si="46"/>
        <v/>
      </c>
      <c r="CC73" s="62" t="str">
        <f>+IF(AND(LEN($K73)&gt;10),IF(AND($J73&gt;L$1,$J73&lt;=$Y$1),1,IF((COUNTIFS(INCAPACIDADES!$C$1:$C$51,$K73,INCAPACIDADES!K$1:K$51,L$1))&gt;0,2,IF(VLOOKUP($I73,BD!D:F,3,0)&gt;L$1,0,3))),"")</f>
        <v/>
      </c>
      <c r="CD73" s="62" t="str">
        <f>+IF(AND(LEN($K73)&gt;10),IF(AND($J73&gt;M$1,$J73&lt;=$Y$1),1,IF((COUNTIFS(INCAPACIDADES!$C$1:$C$51,$K73,INCAPACIDADES!L$1:L$51,M$1))&gt;0,2,IF(VLOOKUP($I73,BD!$D:$F,3,0)&gt;M$1,0,3))),"")</f>
        <v/>
      </c>
      <c r="CE73" s="62" t="str">
        <f>+IF(AND(LEN($K73)&gt;10),IF(AND($J73&gt;N$1,$J73&lt;=$Y$1),1,IF((COUNTIFS(INCAPACIDADES!$C$1:$C$51,$K73,INCAPACIDADES!M$1:M$51,N$1))&gt;0,2,IF(VLOOKUP($I73,BD!$D:$F,3,0)&gt;N$1,0,3))),"")</f>
        <v/>
      </c>
      <c r="CF73" s="62" t="str">
        <f>+IF(AND(LEN($K73)&gt;10),IF(AND($J73&gt;O$1,$J73&lt;=$Y$1),1,IF((COUNTIFS(INCAPACIDADES!$C$1:$C$51,$K73,INCAPACIDADES!N$1:N$51,O$1))&gt;0,2,IF(VLOOKUP($I73,BD!$D:$F,3,0)&gt;O$1,0,3))),"")</f>
        <v/>
      </c>
      <c r="CG73" s="62" t="str">
        <f>+IF(AND(LEN($K73)&gt;10),IF(AND($J73&gt;P$1,$J73&lt;=$Y$1),1,IF((COUNTIFS(INCAPACIDADES!$C$1:$C$51,$K73,INCAPACIDADES!O$1:O$51,P$1))&gt;0,2,IF(VLOOKUP($I73,BD!$D:$F,3,0)&gt;P$1,0,3))),"")</f>
        <v/>
      </c>
      <c r="CH73" s="62" t="str">
        <f>+IF(AND(LEN($K73)&gt;10),IF(AND($J73&gt;Q$1,$J73&lt;=$Y$1),1,IF((COUNTIFS(INCAPACIDADES!$C$1:$C$51,$K73,INCAPACIDADES!P$1:P$51,Q$1))&gt;0,2,IF(VLOOKUP($I73,BD!$D:$F,3,0)&gt;Q$1,0,3))),"")</f>
        <v/>
      </c>
      <c r="CI73" s="62" t="str">
        <f>+IF(AND(LEN($K73)&gt;10),IF(AND($J73&gt;R$1,$J73&lt;=$Y$1),1,IF((COUNTIFS(INCAPACIDADES!$C$1:$C$51,$K73,INCAPACIDADES!Q$1:Q$51,R$1))&gt;0,2,IF(VLOOKUP($I73,BD!$D:$F,3,0)&gt;R$1,0,3))),"")</f>
        <v/>
      </c>
      <c r="CJ73" s="62" t="str">
        <f>+IF(AND(LEN($K73)&gt;10),IF(AND($J73&gt;S$1,$J73&lt;=$Y$1),1,IF((COUNTIFS(INCAPACIDADES!$C$1:$C$51,$K73,INCAPACIDADES!R$1:R$51,S$1))&gt;0,2,IF(VLOOKUP($I73,BD!$D:$F,3,0)&gt;S$1,0,3))),"")</f>
        <v/>
      </c>
      <c r="CK73" s="62" t="str">
        <f>+IF(AND(LEN($K73)&gt;10),IF(AND($J73&gt;T$1,$J73&lt;=$Y$1),1,IF((COUNTIFS(INCAPACIDADES!$C$1:$C$51,$K73,INCAPACIDADES!S$1:S$51,T$1))&gt;0,2,IF(VLOOKUP($I73,BD!$D:$F,3,0)&gt;T$1,0,3))),"")</f>
        <v/>
      </c>
      <c r="CL73" s="62" t="str">
        <f>+IF(AND(LEN($K73)&gt;10),IF(AND($J73&gt;U$1,$J73&lt;=$Y$1),1,IF((COUNTIFS(INCAPACIDADES!$C$1:$C$51,$K73,INCAPACIDADES!T$1:T$51,U$1))&gt;0,2,IF(VLOOKUP($I73,BD!$D:$F,3,0)&gt;U$1,0,3))),"")</f>
        <v/>
      </c>
      <c r="CM73" s="62" t="str">
        <f>+IF(AND(LEN($K73)&gt;10),IF(AND($J73&gt;V$1,$J73&lt;=$Y$1),1,IF((COUNTIFS(INCAPACIDADES!$C$1:$C$51,$K73,INCAPACIDADES!U$1:U$51,V$1))&gt;0,2,IF(VLOOKUP($I73,BD!$D:$F,3,0)&gt;V$1,0,3))),"")</f>
        <v/>
      </c>
      <c r="CN73" s="62" t="str">
        <f>+IF(AND(LEN($K73)&gt;10),IF(AND($J73&gt;W$1,$J73&lt;=$Y$1),1,IF((COUNTIFS(INCAPACIDADES!$C$1:$C$51,$K73,INCAPACIDADES!V$1:V$51,W$1))&gt;0,2,IF(VLOOKUP($I73,BD!$D:$F,3,0)&gt;W$1,0,3))),"")</f>
        <v/>
      </c>
      <c r="CO73" s="62" t="str">
        <f>+IF(AND(LEN($K73)&gt;10),IF(AND($J73&gt;X$1,$J73&lt;=$Y$1),1,IF((COUNTIFS(INCAPACIDADES!$C$1:$C$51,$K73,INCAPACIDADES!W$1:W$51,X$1))&gt;0,2,IF(VLOOKUP($I73,BD!$D:$F,3,0)&gt;X$1,0,3))),"")</f>
        <v/>
      </c>
      <c r="CP73" s="62" t="str">
        <f>+IF(AND(LEN($K73)&gt;10),IF(AND($J73&gt;Y$1,$J73&lt;=$Y$1),1,IF((COUNTIFS(INCAPACIDADES!$C$1:$C$51,$K73,INCAPACIDADES!X$1:X$51,Y$1))&gt;0,2,IF(VLOOKUP($I73,BD!$D:$F,3,0)&gt;Y$1,0,3))),"")</f>
        <v/>
      </c>
      <c r="CQ73" s="62" t="str">
        <f>+IF(LEN($K73)&gt;10,IF(ISERROR(VLOOKUP(L73,'CODIGO PAGO'!$B$1:$B$20,1,0)),1,IF(OR(AND(CC73=1,L73&lt;&gt;"N"),AND(CC73=3,L73&lt;&gt;"B"),AND(CC73=2,LEFT(TRIM(L73),1)&lt;&gt;"I")),1,IF(OR(AND(CC73=0,L73="N"),AND(CC73=0,L73="B"),AND(CC73=0,LEFT(TRIM(L73),1)="I")),1,0))),"")</f>
        <v/>
      </c>
      <c r="CR73" s="62" t="str">
        <f t="shared" si="47"/>
        <v/>
      </c>
      <c r="CS73" s="62" t="str">
        <f>+IF(LEN($K73)&gt;10,IF(ISERROR(VLOOKUP(N73,'CODIGO PAGO'!$B$1:$B$20,1,0)),1,IF(OR(AND(CE73=1,N73&lt;&gt;"N"),AND(CE73=3,N73&lt;&gt;"B"),AND(CE73=2,LEFT(TRIM(N73),1)&lt;&gt;"I")),1,IF(OR(AND(CE73=0,N73="N"),AND(CE73=0,N73="B"),AND(CE73=0,LEFT(TRIM(N73),1)="I")),1,0))),"")</f>
        <v/>
      </c>
      <c r="CT73" s="62" t="str">
        <f t="shared" si="48"/>
        <v/>
      </c>
      <c r="CU73" s="62" t="str">
        <f>+IF(LEN($K73)&gt;10,IF(ISERROR(VLOOKUP(P73,'CODIGO PAGO'!$B$1:$B$20,1,0)),1,IF(OR(AND(CG73=1,P73&lt;&gt;"N"),AND(CG73=3,P73&lt;&gt;"B"),AND(CG73=2,LEFT(TRIM(P73),1)&lt;&gt;"I")),1,IF(OR(AND(CG73=0,P73="N"),AND(CG73=0,P73="B"),AND(CG73=0,LEFT(TRIM(P73),1)="I")),1,0))),"")</f>
        <v/>
      </c>
      <c r="CV73" s="62" t="str">
        <f t="shared" si="49"/>
        <v/>
      </c>
      <c r="CW73" s="62" t="str">
        <f>+IF(LEN($K73)&gt;10,IF(ISERROR(VLOOKUP(R73,'CODIGO PAGO'!$B$1:$B$20,1,0)),1,IF(OR(AND(CI73=1,R73&lt;&gt;"N"),AND(CI73=3,R73&lt;&gt;"B"),AND(CI73=2,LEFT(TRIM(R73),1)&lt;&gt;"I")),1,IF(OR(AND(CI73=0,R73="N"),AND(CI73=0,R73="B"),AND(CI73=0,LEFT(TRIM(R73),1)="I")),1,0))),"")</f>
        <v/>
      </c>
      <c r="CX73" s="62" t="str">
        <f t="shared" si="50"/>
        <v/>
      </c>
      <c r="CY73" s="62" t="str">
        <f>+IF(LEN($K73)&gt;10,IF(ISERROR(VLOOKUP(T73,'CODIGO PAGO'!$B$1:$B$20,1,0)),1,IF(OR(AND(CK73=1,T73&lt;&gt;"N"),AND(CK73=3,T73&lt;&gt;"B"),AND(CK73=2,LEFT(TRIM(T73),1)&lt;&gt;"I")),1,IF(OR(AND(CK73=0,T73="N"),AND(CK73=0,T73="B"),AND(CK73=0,LEFT(TRIM(T73),1)="I")),1,0))),"")</f>
        <v/>
      </c>
      <c r="CZ73" s="62" t="str">
        <f t="shared" si="51"/>
        <v/>
      </c>
      <c r="DA73" s="62" t="str">
        <f>+IF(LEN($K73)&gt;10,IF(ISERROR(VLOOKUP(V73,'CODIGO PAGO'!$B$1:$B$20,1,0)),1,IF(OR(AND(CM73=1,V73&lt;&gt;"N"),AND(CM73=3,V73&lt;&gt;"B"),AND(CM73=2,LEFT(TRIM(V73),1)&lt;&gt;"I")),1,IF(OR(AND(CM73=0,V73="N"),AND(CM73=0,V73="B"),AND(CM73=0,LEFT(TRIM(V73),1)="I")),1,0))),"")</f>
        <v/>
      </c>
      <c r="DB73" s="62" t="str">
        <f t="shared" si="52"/>
        <v/>
      </c>
      <c r="DC73" s="62" t="str">
        <f>+IF(LEN($K73)&gt;10,IF(ISERROR(VLOOKUP(X73,'CODIGO PAGO'!$B$1:$B$20,1,0)),1,IF(OR(AND(CO73=1,X73&lt;&gt;"N"),AND(CO73=3,X73&lt;&gt;"B"),AND(CO73=2,LEFT(TRIM(X73),1)&lt;&gt;"I")),1,IF(OR(AND(CO73=0,X73="N"),AND(CO73=0,X73="B"),AND(CO73=0,LEFT(TRIM(X73),1)="I")),1,0))),"")</f>
        <v/>
      </c>
      <c r="DD73" s="62" t="str">
        <f t="shared" si="53"/>
        <v/>
      </c>
      <c r="DE73" s="62" t="str">
        <f t="shared" si="54"/>
        <v/>
      </c>
      <c r="DF73" s="63" t="str">
        <f t="shared" si="55"/>
        <v/>
      </c>
      <c r="DG73" s="170"/>
      <c r="DH73" s="63">
        <v>73</v>
      </c>
    </row>
    <row r="74" spans="1:112" s="64" customFormat="1">
      <c r="A74" s="16" t="str">
        <f t="shared" si="28"/>
        <v/>
      </c>
      <c r="B74" s="12"/>
      <c r="C74" s="60"/>
      <c r="D74" s="1" t="str">
        <f>+IF(LEN($K74)&gt;5,BD!A74,"")</f>
        <v/>
      </c>
      <c r="E74" s="1" t="str">
        <f>+IF(LEN($K74)&gt;5,BD!B74,"")</f>
        <v/>
      </c>
      <c r="F74" s="134"/>
      <c r="G74" s="133"/>
      <c r="H74" s="135"/>
      <c r="I74" s="3" t="str">
        <f>+IF(LEN($K74)&gt;5,BD!D74,"")</f>
        <v/>
      </c>
      <c r="J74" s="4" t="str">
        <f>+IF(LEN($K74)&gt;5,BD!E74,"")</f>
        <v/>
      </c>
      <c r="K74" s="5" t="str">
        <f>+IF(LEN(BD!G74)&gt;5,BD!G74,"")</f>
        <v/>
      </c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53" t="str">
        <f t="shared" si="29"/>
        <v/>
      </c>
      <c r="AB74" s="154" t="str">
        <f>+IF(LEN($K74)&gt;5,SUM(L74,N74,P74,R74,T74,V74,X74)+COUNTIF(L74:X74,"PCG")+'CODIGO PAGO'!$C$23*COUNTIF(L74:X74,"PDF")+'CODIGO PAGO'!$C$24*COUNTIF('PRE MAAS'!L74:X74,"PNH")+'CODIGO PAGO'!$C$25*COUNTIF('PRE MAAS'!L74:X74,"PS")+COUNTIF(L74:X74,"VAC"),"")</f>
        <v/>
      </c>
      <c r="AC74" s="154" t="str">
        <f t="shared" si="30"/>
        <v/>
      </c>
      <c r="AD74" s="155" t="str">
        <f t="shared" si="31"/>
        <v/>
      </c>
      <c r="AE74" s="155" t="str">
        <f t="shared" si="32"/>
        <v/>
      </c>
      <c r="AF74" s="155" t="str">
        <f>+IF(LEN($K74)&gt;5,IF(AND(VLOOKUP($I74,BD!$D$1:$F$501,3,0)&gt;=L$1,VLOOKUP($I74,BD!$D$1:$F$501,3,0)&lt;=X$1),1,0),"")</f>
        <v/>
      </c>
      <c r="AG74" s="155" t="str">
        <f t="shared" si="33"/>
        <v/>
      </c>
      <c r="AH74" s="156" t="str">
        <f t="shared" si="34"/>
        <v/>
      </c>
      <c r="AI74" s="156" t="str">
        <f t="shared" si="35"/>
        <v/>
      </c>
      <c r="AJ74" s="156" t="str">
        <f t="shared" si="36"/>
        <v/>
      </c>
      <c r="AK74" s="6" t="str">
        <f>+IF(LEN($K74)&gt;5,BD!H74,"")</f>
        <v/>
      </c>
      <c r="AL74" s="17" t="str">
        <f t="shared" si="37"/>
        <v/>
      </c>
      <c r="AM74" s="13"/>
      <c r="AN74" s="18" t="str">
        <f t="shared" si="38"/>
        <v/>
      </c>
      <c r="AO74" s="19" t="str">
        <f t="shared" si="39"/>
        <v/>
      </c>
      <c r="AP74" s="19" t="str">
        <f t="shared" si="40"/>
        <v/>
      </c>
      <c r="AQ74" s="20" t="str">
        <f t="shared" si="41"/>
        <v/>
      </c>
      <c r="AR74" s="7" t="str">
        <f t="shared" ca="1" si="42"/>
        <v/>
      </c>
      <c r="AS74" s="157"/>
      <c r="AT74" s="19" t="str">
        <f>+IF(LEN($K74)&gt;5,TRUNC(AS74*AK74*'CODIGO PAGO'!$C$27,2),"")</f>
        <v/>
      </c>
      <c r="AU74" s="15"/>
      <c r="AV74" s="15"/>
      <c r="AW74" s="15"/>
      <c r="AX74" s="14"/>
      <c r="AY74" s="15"/>
      <c r="AZ74" s="20" t="str">
        <f>+IF(LEN(K74)&gt;5,SUMIF(AJUSTES!$A$1:$A$50,K74,AJUSTES!$J$1:$J$50),"")</f>
        <v/>
      </c>
      <c r="BA74" s="20"/>
      <c r="BB74" s="14"/>
      <c r="BC74" s="14"/>
      <c r="BD74" s="164"/>
      <c r="BE74" s="15"/>
      <c r="BF74" s="15"/>
      <c r="BG74" s="152" t="str">
        <f t="shared" si="43"/>
        <v/>
      </c>
      <c r="BH74" s="20" t="str">
        <f t="shared" si="44"/>
        <v/>
      </c>
      <c r="BI74" s="20" t="str">
        <f>IF(LEN($K74)&gt;5,IF('CODIGO PAGO'!$C$26=9,0.5*AK74,'CODIGO PAGO'!$C$26*COUNTIF(L74:X74,"PT")*(AK74*7)/(7-(COUNTIF(L74:X74,"D")+COUNTIF(L74:X74,"DL")))),"")</f>
        <v/>
      </c>
      <c r="BJ74" s="15"/>
      <c r="BK74" s="20" t="str">
        <f>+IF(LEN(K74)&gt;5,SUMIF(AJUSTES!$A$1:$A$50,K74,AJUSTES!$K$1:$K$50),"")</f>
        <v/>
      </c>
      <c r="BL74" s="15"/>
      <c r="BM74" s="15"/>
      <c r="BN74" s="4" t="str">
        <f>+CONCATENATE(IF(COUNTIFS(INCAPACIDADES!$A$1:$A$100,"ACTIVA",INCAPACIDADES!$C$1:$C$100,'PRE MAAS'!K74)&gt;0,VLOOKUP(K74,INCAPACIDADES!$C$1:$Y$100,23,0),""),IF(LEN($K74)&gt;5,IF(BD!F74="N/A","",CONCATENATE("B (",DAY(BD!F74),"-",MONTH(BD!F74),"-",YEAR(BD!F74),")")),""))</f>
        <v/>
      </c>
      <c r="BO74" s="150"/>
      <c r="BP74" s="15"/>
      <c r="BQ74" s="15"/>
      <c r="BR74" s="15"/>
      <c r="BS74" s="15"/>
      <c r="BT74" s="15"/>
      <c r="BU74" s="9" t="str">
        <f>+IF(LEN($K74)&gt;10,IF(LEN(BD!I74)=11,BD!I74,CONCATENATE("0",BD!I74)),"")</f>
        <v/>
      </c>
      <c r="BV74" s="161" t="str">
        <f>+IF(LEN($K74)&gt;10,BD!J74,"")</f>
        <v/>
      </c>
      <c r="BW74" s="162" t="str">
        <f t="shared" si="45"/>
        <v/>
      </c>
      <c r="BX74" s="162" t="str">
        <f>+IF(LEN($K74)&gt;10,UPPER(BD!K74),"")</f>
        <v/>
      </c>
      <c r="BY74" s="161" t="str">
        <f>+IF(LEN($K82)&gt;5,BD!L74,"")</f>
        <v/>
      </c>
      <c r="BZ74" s="161" t="str">
        <f>+IF(LEN($K74)&gt;10,BD!M74,"")</f>
        <v/>
      </c>
      <c r="CA74" s="162" t="str">
        <f>+IF(LEN($K74)&gt;10,BD!N74,"")</f>
        <v/>
      </c>
      <c r="CB74" s="163" t="str">
        <f t="shared" si="46"/>
        <v/>
      </c>
      <c r="CC74" s="62" t="str">
        <f>+IF(AND(LEN($K74)&gt;10),IF(AND($J74&gt;L$1,$J74&lt;=$Y$1),1,IF((COUNTIFS(INCAPACIDADES!$C$1:$C$51,$K74,INCAPACIDADES!K$1:K$51,L$1))&gt;0,2,IF(VLOOKUP($I74,BD!D:F,3,0)&gt;L$1,0,3))),"")</f>
        <v/>
      </c>
      <c r="CD74" s="62" t="str">
        <f>+IF(AND(LEN($K74)&gt;10),IF(AND($J74&gt;M$1,$J74&lt;=$Y$1),1,IF((COUNTIFS(INCAPACIDADES!$C$1:$C$51,$K74,INCAPACIDADES!L$1:L$51,M$1))&gt;0,2,IF(VLOOKUP($I74,BD!$D:$F,3,0)&gt;M$1,0,3))),"")</f>
        <v/>
      </c>
      <c r="CE74" s="62" t="str">
        <f>+IF(AND(LEN($K74)&gt;10),IF(AND($J74&gt;N$1,$J74&lt;=$Y$1),1,IF((COUNTIFS(INCAPACIDADES!$C$1:$C$51,$K74,INCAPACIDADES!M$1:M$51,N$1))&gt;0,2,IF(VLOOKUP($I74,BD!$D:$F,3,0)&gt;N$1,0,3))),"")</f>
        <v/>
      </c>
      <c r="CF74" s="62" t="str">
        <f>+IF(AND(LEN($K74)&gt;10),IF(AND($J74&gt;O$1,$J74&lt;=$Y$1),1,IF((COUNTIFS(INCAPACIDADES!$C$1:$C$51,$K74,INCAPACIDADES!N$1:N$51,O$1))&gt;0,2,IF(VLOOKUP($I74,BD!$D:$F,3,0)&gt;O$1,0,3))),"")</f>
        <v/>
      </c>
      <c r="CG74" s="62" t="str">
        <f>+IF(AND(LEN($K74)&gt;10),IF(AND($J74&gt;P$1,$J74&lt;=$Y$1),1,IF((COUNTIFS(INCAPACIDADES!$C$1:$C$51,$K74,INCAPACIDADES!O$1:O$51,P$1))&gt;0,2,IF(VLOOKUP($I74,BD!$D:$F,3,0)&gt;P$1,0,3))),"")</f>
        <v/>
      </c>
      <c r="CH74" s="62" t="str">
        <f>+IF(AND(LEN($K74)&gt;10),IF(AND($J74&gt;Q$1,$J74&lt;=$Y$1),1,IF((COUNTIFS(INCAPACIDADES!$C$1:$C$51,$K74,INCAPACIDADES!P$1:P$51,Q$1))&gt;0,2,IF(VLOOKUP($I74,BD!$D:$F,3,0)&gt;Q$1,0,3))),"")</f>
        <v/>
      </c>
      <c r="CI74" s="62" t="str">
        <f>+IF(AND(LEN($K74)&gt;10),IF(AND($J74&gt;R$1,$J74&lt;=$Y$1),1,IF((COUNTIFS(INCAPACIDADES!$C$1:$C$51,$K74,INCAPACIDADES!Q$1:Q$51,R$1))&gt;0,2,IF(VLOOKUP($I74,BD!$D:$F,3,0)&gt;R$1,0,3))),"")</f>
        <v/>
      </c>
      <c r="CJ74" s="62" t="str">
        <f>+IF(AND(LEN($K74)&gt;10),IF(AND($J74&gt;S$1,$J74&lt;=$Y$1),1,IF((COUNTIFS(INCAPACIDADES!$C$1:$C$51,$K74,INCAPACIDADES!R$1:R$51,S$1))&gt;0,2,IF(VLOOKUP($I74,BD!$D:$F,3,0)&gt;S$1,0,3))),"")</f>
        <v/>
      </c>
      <c r="CK74" s="62" t="str">
        <f>+IF(AND(LEN($K74)&gt;10),IF(AND($J74&gt;T$1,$J74&lt;=$Y$1),1,IF((COUNTIFS(INCAPACIDADES!$C$1:$C$51,$K74,INCAPACIDADES!S$1:S$51,T$1))&gt;0,2,IF(VLOOKUP($I74,BD!$D:$F,3,0)&gt;T$1,0,3))),"")</f>
        <v/>
      </c>
      <c r="CL74" s="62" t="str">
        <f>+IF(AND(LEN($K74)&gt;10),IF(AND($J74&gt;U$1,$J74&lt;=$Y$1),1,IF((COUNTIFS(INCAPACIDADES!$C$1:$C$51,$K74,INCAPACIDADES!T$1:T$51,U$1))&gt;0,2,IF(VLOOKUP($I74,BD!$D:$F,3,0)&gt;U$1,0,3))),"")</f>
        <v/>
      </c>
      <c r="CM74" s="62" t="str">
        <f>+IF(AND(LEN($K74)&gt;10),IF(AND($J74&gt;V$1,$J74&lt;=$Y$1),1,IF((COUNTIFS(INCAPACIDADES!$C$1:$C$51,$K74,INCAPACIDADES!U$1:U$51,V$1))&gt;0,2,IF(VLOOKUP($I74,BD!$D:$F,3,0)&gt;V$1,0,3))),"")</f>
        <v/>
      </c>
      <c r="CN74" s="62" t="str">
        <f>+IF(AND(LEN($K74)&gt;10),IF(AND($J74&gt;W$1,$J74&lt;=$Y$1),1,IF((COUNTIFS(INCAPACIDADES!$C$1:$C$51,$K74,INCAPACIDADES!V$1:V$51,W$1))&gt;0,2,IF(VLOOKUP($I74,BD!$D:$F,3,0)&gt;W$1,0,3))),"")</f>
        <v/>
      </c>
      <c r="CO74" s="62" t="str">
        <f>+IF(AND(LEN($K74)&gt;10),IF(AND($J74&gt;X$1,$J74&lt;=$Y$1),1,IF((COUNTIFS(INCAPACIDADES!$C$1:$C$51,$K74,INCAPACIDADES!W$1:W$51,X$1))&gt;0,2,IF(VLOOKUP($I74,BD!$D:$F,3,0)&gt;X$1,0,3))),"")</f>
        <v/>
      </c>
      <c r="CP74" s="62" t="str">
        <f>+IF(AND(LEN($K74)&gt;10),IF(AND($J74&gt;Y$1,$J74&lt;=$Y$1),1,IF((COUNTIFS(INCAPACIDADES!$C$1:$C$51,$K74,INCAPACIDADES!X$1:X$51,Y$1))&gt;0,2,IF(VLOOKUP($I74,BD!$D:$F,3,0)&gt;Y$1,0,3))),"")</f>
        <v/>
      </c>
      <c r="CQ74" s="62" t="str">
        <f>+IF(LEN($K74)&gt;10,IF(ISERROR(VLOOKUP(L74,'CODIGO PAGO'!$B$1:$B$20,1,0)),1,IF(OR(AND(CC74=1,L74&lt;&gt;"N"),AND(CC74=3,L74&lt;&gt;"B"),AND(CC74=2,LEFT(TRIM(L74),1)&lt;&gt;"I")),1,IF(OR(AND(CC74=0,L74="N"),AND(CC74=0,L74="B"),AND(CC74=0,LEFT(TRIM(L74),1)="I")),1,0))),"")</f>
        <v/>
      </c>
      <c r="CR74" s="62" t="str">
        <f t="shared" si="47"/>
        <v/>
      </c>
      <c r="CS74" s="62" t="str">
        <f>+IF(LEN($K74)&gt;10,IF(ISERROR(VLOOKUP(N74,'CODIGO PAGO'!$B$1:$B$20,1,0)),1,IF(OR(AND(CE74=1,N74&lt;&gt;"N"),AND(CE74=3,N74&lt;&gt;"B"),AND(CE74=2,LEFT(TRIM(N74),1)&lt;&gt;"I")),1,IF(OR(AND(CE74=0,N74="N"),AND(CE74=0,N74="B"),AND(CE74=0,LEFT(TRIM(N74),1)="I")),1,0))),"")</f>
        <v/>
      </c>
      <c r="CT74" s="62" t="str">
        <f t="shared" si="48"/>
        <v/>
      </c>
      <c r="CU74" s="62" t="str">
        <f>+IF(LEN($K74)&gt;10,IF(ISERROR(VLOOKUP(P74,'CODIGO PAGO'!$B$1:$B$20,1,0)),1,IF(OR(AND(CG74=1,P74&lt;&gt;"N"),AND(CG74=3,P74&lt;&gt;"B"),AND(CG74=2,LEFT(TRIM(P74),1)&lt;&gt;"I")),1,IF(OR(AND(CG74=0,P74="N"),AND(CG74=0,P74="B"),AND(CG74=0,LEFT(TRIM(P74),1)="I")),1,0))),"")</f>
        <v/>
      </c>
      <c r="CV74" s="62" t="str">
        <f t="shared" si="49"/>
        <v/>
      </c>
      <c r="CW74" s="62" t="str">
        <f>+IF(LEN($K74)&gt;10,IF(ISERROR(VLOOKUP(R74,'CODIGO PAGO'!$B$1:$B$20,1,0)),1,IF(OR(AND(CI74=1,R74&lt;&gt;"N"),AND(CI74=3,R74&lt;&gt;"B"),AND(CI74=2,LEFT(TRIM(R74),1)&lt;&gt;"I")),1,IF(OR(AND(CI74=0,R74="N"),AND(CI74=0,R74="B"),AND(CI74=0,LEFT(TRIM(R74),1)="I")),1,0))),"")</f>
        <v/>
      </c>
      <c r="CX74" s="62" t="str">
        <f t="shared" si="50"/>
        <v/>
      </c>
      <c r="CY74" s="62" t="str">
        <f>+IF(LEN($K74)&gt;10,IF(ISERROR(VLOOKUP(T74,'CODIGO PAGO'!$B$1:$B$20,1,0)),1,IF(OR(AND(CK74=1,T74&lt;&gt;"N"),AND(CK74=3,T74&lt;&gt;"B"),AND(CK74=2,LEFT(TRIM(T74),1)&lt;&gt;"I")),1,IF(OR(AND(CK74=0,T74="N"),AND(CK74=0,T74="B"),AND(CK74=0,LEFT(TRIM(T74),1)="I")),1,0))),"")</f>
        <v/>
      </c>
      <c r="CZ74" s="62" t="str">
        <f t="shared" si="51"/>
        <v/>
      </c>
      <c r="DA74" s="62" t="str">
        <f>+IF(LEN($K74)&gt;10,IF(ISERROR(VLOOKUP(V74,'CODIGO PAGO'!$B$1:$B$20,1,0)),1,IF(OR(AND(CM74=1,V74&lt;&gt;"N"),AND(CM74=3,V74&lt;&gt;"B"),AND(CM74=2,LEFT(TRIM(V74),1)&lt;&gt;"I")),1,IF(OR(AND(CM74=0,V74="N"),AND(CM74=0,V74="B"),AND(CM74=0,LEFT(TRIM(V74),1)="I")),1,0))),"")</f>
        <v/>
      </c>
      <c r="DB74" s="62" t="str">
        <f t="shared" si="52"/>
        <v/>
      </c>
      <c r="DC74" s="62" t="str">
        <f>+IF(LEN($K74)&gt;10,IF(ISERROR(VLOOKUP(X74,'CODIGO PAGO'!$B$1:$B$20,1,0)),1,IF(OR(AND(CO74=1,X74&lt;&gt;"N"),AND(CO74=3,X74&lt;&gt;"B"),AND(CO74=2,LEFT(TRIM(X74),1)&lt;&gt;"I")),1,IF(OR(AND(CO74=0,X74="N"),AND(CO74=0,X74="B"),AND(CO74=0,LEFT(TRIM(X74),1)="I")),1,0))),"")</f>
        <v/>
      </c>
      <c r="DD74" s="62" t="str">
        <f t="shared" si="53"/>
        <v/>
      </c>
      <c r="DE74" s="62" t="str">
        <f t="shared" si="54"/>
        <v/>
      </c>
      <c r="DF74" s="63" t="str">
        <f t="shared" si="55"/>
        <v/>
      </c>
      <c r="DG74" s="170"/>
      <c r="DH74" s="63">
        <v>74</v>
      </c>
    </row>
    <row r="75" spans="1:112" s="64" customFormat="1">
      <c r="A75" s="16" t="str">
        <f t="shared" si="28"/>
        <v/>
      </c>
      <c r="B75" s="12"/>
      <c r="C75" s="60"/>
      <c r="D75" s="1" t="str">
        <f>+IF(LEN($K75)&gt;5,BD!A75,"")</f>
        <v/>
      </c>
      <c r="E75" s="1" t="str">
        <f>+IF(LEN($K75)&gt;5,BD!B75,"")</f>
        <v/>
      </c>
      <c r="F75" s="134"/>
      <c r="G75" s="133"/>
      <c r="H75" s="135"/>
      <c r="I75" s="3" t="str">
        <f>+IF(LEN($K75)&gt;5,BD!D75,"")</f>
        <v/>
      </c>
      <c r="J75" s="4" t="str">
        <f>+IF(LEN($K75)&gt;5,BD!E75,"")</f>
        <v/>
      </c>
      <c r="K75" s="5" t="str">
        <f>+IF(LEN(BD!G75)&gt;5,BD!G75,"")</f>
        <v/>
      </c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53" t="str">
        <f t="shared" si="29"/>
        <v/>
      </c>
      <c r="AB75" s="154" t="str">
        <f>+IF(LEN($K75)&gt;5,SUM(L75,N75,P75,R75,T75,V75,X75)+COUNTIF(L75:X75,"PCG")+'CODIGO PAGO'!$C$23*COUNTIF(L75:X75,"PDF")+'CODIGO PAGO'!$C$24*COUNTIF('PRE MAAS'!L75:X75,"PNH")+'CODIGO PAGO'!$C$25*COUNTIF('PRE MAAS'!L75:X75,"PS")+COUNTIF(L75:X75,"VAC"),"")</f>
        <v/>
      </c>
      <c r="AC75" s="154" t="str">
        <f t="shared" si="30"/>
        <v/>
      </c>
      <c r="AD75" s="155" t="str">
        <f t="shared" si="31"/>
        <v/>
      </c>
      <c r="AE75" s="155" t="str">
        <f t="shared" si="32"/>
        <v/>
      </c>
      <c r="AF75" s="155" t="str">
        <f>+IF(LEN($K75)&gt;5,IF(AND(VLOOKUP($I75,BD!$D$1:$F$501,3,0)&gt;=L$1,VLOOKUP($I75,BD!$D$1:$F$501,3,0)&lt;=X$1),1,0),"")</f>
        <v/>
      </c>
      <c r="AG75" s="155" t="str">
        <f t="shared" si="33"/>
        <v/>
      </c>
      <c r="AH75" s="156" t="str">
        <f t="shared" si="34"/>
        <v/>
      </c>
      <c r="AI75" s="156" t="str">
        <f t="shared" si="35"/>
        <v/>
      </c>
      <c r="AJ75" s="156" t="str">
        <f t="shared" si="36"/>
        <v/>
      </c>
      <c r="AK75" s="6" t="str">
        <f>+IF(LEN($K75)&gt;5,BD!H75,"")</f>
        <v/>
      </c>
      <c r="AL75" s="17" t="str">
        <f t="shared" si="37"/>
        <v/>
      </c>
      <c r="AM75" s="13"/>
      <c r="AN75" s="18" t="str">
        <f t="shared" si="38"/>
        <v/>
      </c>
      <c r="AO75" s="19" t="str">
        <f t="shared" si="39"/>
        <v/>
      </c>
      <c r="AP75" s="19" t="str">
        <f t="shared" si="40"/>
        <v/>
      </c>
      <c r="AQ75" s="20" t="str">
        <f t="shared" si="41"/>
        <v/>
      </c>
      <c r="AR75" s="7" t="str">
        <f t="shared" ca="1" si="42"/>
        <v/>
      </c>
      <c r="AS75" s="157"/>
      <c r="AT75" s="19" t="str">
        <f>+IF(LEN($K75)&gt;5,TRUNC(AS75*AK75*'CODIGO PAGO'!$C$27,2),"")</f>
        <v/>
      </c>
      <c r="AU75" s="15"/>
      <c r="AV75" s="15"/>
      <c r="AW75" s="15"/>
      <c r="AX75" s="14"/>
      <c r="AY75" s="15"/>
      <c r="AZ75" s="20" t="str">
        <f>+IF(LEN(K75)&gt;5,SUMIF(AJUSTES!$A$1:$A$50,K75,AJUSTES!$J$1:$J$50),"")</f>
        <v/>
      </c>
      <c r="BA75" s="20"/>
      <c r="BB75" s="14"/>
      <c r="BC75" s="14"/>
      <c r="BD75" s="164"/>
      <c r="BE75" s="15"/>
      <c r="BF75" s="15"/>
      <c r="BG75" s="152" t="str">
        <f t="shared" si="43"/>
        <v/>
      </c>
      <c r="BH75" s="20" t="str">
        <f t="shared" si="44"/>
        <v/>
      </c>
      <c r="BI75" s="20" t="str">
        <f>IF(LEN($K75)&gt;5,IF('CODIGO PAGO'!$C$26=9,0.5*AK75,'CODIGO PAGO'!$C$26*COUNTIF(L75:X75,"PT")*(AK75*7)/(7-(COUNTIF(L75:X75,"D")+COUNTIF(L75:X75,"DL")))),"")</f>
        <v/>
      </c>
      <c r="BJ75" s="15"/>
      <c r="BK75" s="20" t="str">
        <f>+IF(LEN(K75)&gt;5,SUMIF(AJUSTES!$A$1:$A$50,K75,AJUSTES!$K$1:$K$50),"")</f>
        <v/>
      </c>
      <c r="BL75" s="15"/>
      <c r="BM75" s="15"/>
      <c r="BN75" s="4" t="str">
        <f>+CONCATENATE(IF(COUNTIFS(INCAPACIDADES!$A$1:$A$100,"ACTIVA",INCAPACIDADES!$C$1:$C$100,'PRE MAAS'!K75)&gt;0,VLOOKUP(K75,INCAPACIDADES!$C$1:$Y$100,23,0),""),IF(LEN($K75)&gt;5,IF(BD!F75="N/A","",CONCATENATE("B (",DAY(BD!F75),"-",MONTH(BD!F75),"-",YEAR(BD!F75),")")),""))</f>
        <v/>
      </c>
      <c r="BO75" s="150"/>
      <c r="BP75" s="15"/>
      <c r="BQ75" s="15"/>
      <c r="BR75" s="15"/>
      <c r="BS75" s="15"/>
      <c r="BT75" s="15"/>
      <c r="BU75" s="9" t="str">
        <f>+IF(LEN($K75)&gt;10,IF(LEN(BD!I75)=11,BD!I75,CONCATENATE("0",BD!I75)),"")</f>
        <v/>
      </c>
      <c r="BV75" s="161" t="str">
        <f>+IF(LEN($K75)&gt;10,BD!J75,"")</f>
        <v/>
      </c>
      <c r="BW75" s="162" t="str">
        <f t="shared" si="45"/>
        <v/>
      </c>
      <c r="BX75" s="162" t="str">
        <f>+IF(LEN($K75)&gt;10,UPPER(BD!K75),"")</f>
        <v/>
      </c>
      <c r="BY75" s="161" t="str">
        <f>+IF(LEN($K83)&gt;5,BD!L75,"")</f>
        <v/>
      </c>
      <c r="BZ75" s="161" t="str">
        <f>+IF(LEN($K75)&gt;10,BD!M75,"")</f>
        <v/>
      </c>
      <c r="CA75" s="162" t="str">
        <f>+IF(LEN($K75)&gt;10,BD!N75,"")</f>
        <v/>
      </c>
      <c r="CB75" s="163" t="str">
        <f t="shared" si="46"/>
        <v/>
      </c>
      <c r="CC75" s="62" t="str">
        <f>+IF(AND(LEN($K75)&gt;10),IF(AND($J75&gt;L$1,$J75&lt;=$Y$1),1,IF((COUNTIFS(INCAPACIDADES!$C$1:$C$51,$K75,INCAPACIDADES!K$1:K$51,L$1))&gt;0,2,IF(VLOOKUP($I75,BD!D:F,3,0)&gt;L$1,0,3))),"")</f>
        <v/>
      </c>
      <c r="CD75" s="62" t="str">
        <f>+IF(AND(LEN($K75)&gt;10),IF(AND($J75&gt;M$1,$J75&lt;=$Y$1),1,IF((COUNTIFS(INCAPACIDADES!$C$1:$C$51,$K75,INCAPACIDADES!L$1:L$51,M$1))&gt;0,2,IF(VLOOKUP($I75,BD!$D:$F,3,0)&gt;M$1,0,3))),"")</f>
        <v/>
      </c>
      <c r="CE75" s="62" t="str">
        <f>+IF(AND(LEN($K75)&gt;10),IF(AND($J75&gt;N$1,$J75&lt;=$Y$1),1,IF((COUNTIFS(INCAPACIDADES!$C$1:$C$51,$K75,INCAPACIDADES!M$1:M$51,N$1))&gt;0,2,IF(VLOOKUP($I75,BD!$D:$F,3,0)&gt;N$1,0,3))),"")</f>
        <v/>
      </c>
      <c r="CF75" s="62" t="str">
        <f>+IF(AND(LEN($K75)&gt;10),IF(AND($J75&gt;O$1,$J75&lt;=$Y$1),1,IF((COUNTIFS(INCAPACIDADES!$C$1:$C$51,$K75,INCAPACIDADES!N$1:N$51,O$1))&gt;0,2,IF(VLOOKUP($I75,BD!$D:$F,3,0)&gt;O$1,0,3))),"")</f>
        <v/>
      </c>
      <c r="CG75" s="62" t="str">
        <f>+IF(AND(LEN($K75)&gt;10),IF(AND($J75&gt;P$1,$J75&lt;=$Y$1),1,IF((COUNTIFS(INCAPACIDADES!$C$1:$C$51,$K75,INCAPACIDADES!O$1:O$51,P$1))&gt;0,2,IF(VLOOKUP($I75,BD!$D:$F,3,0)&gt;P$1,0,3))),"")</f>
        <v/>
      </c>
      <c r="CH75" s="62" t="str">
        <f>+IF(AND(LEN($K75)&gt;10),IF(AND($J75&gt;Q$1,$J75&lt;=$Y$1),1,IF((COUNTIFS(INCAPACIDADES!$C$1:$C$51,$K75,INCAPACIDADES!P$1:P$51,Q$1))&gt;0,2,IF(VLOOKUP($I75,BD!$D:$F,3,0)&gt;Q$1,0,3))),"")</f>
        <v/>
      </c>
      <c r="CI75" s="62" t="str">
        <f>+IF(AND(LEN($K75)&gt;10),IF(AND($J75&gt;R$1,$J75&lt;=$Y$1),1,IF((COUNTIFS(INCAPACIDADES!$C$1:$C$51,$K75,INCAPACIDADES!Q$1:Q$51,R$1))&gt;0,2,IF(VLOOKUP($I75,BD!$D:$F,3,0)&gt;R$1,0,3))),"")</f>
        <v/>
      </c>
      <c r="CJ75" s="62" t="str">
        <f>+IF(AND(LEN($K75)&gt;10),IF(AND($J75&gt;S$1,$J75&lt;=$Y$1),1,IF((COUNTIFS(INCAPACIDADES!$C$1:$C$51,$K75,INCAPACIDADES!R$1:R$51,S$1))&gt;0,2,IF(VLOOKUP($I75,BD!$D:$F,3,0)&gt;S$1,0,3))),"")</f>
        <v/>
      </c>
      <c r="CK75" s="62" t="str">
        <f>+IF(AND(LEN($K75)&gt;10),IF(AND($J75&gt;T$1,$J75&lt;=$Y$1),1,IF((COUNTIFS(INCAPACIDADES!$C$1:$C$51,$K75,INCAPACIDADES!S$1:S$51,T$1))&gt;0,2,IF(VLOOKUP($I75,BD!$D:$F,3,0)&gt;T$1,0,3))),"")</f>
        <v/>
      </c>
      <c r="CL75" s="62" t="str">
        <f>+IF(AND(LEN($K75)&gt;10),IF(AND($J75&gt;U$1,$J75&lt;=$Y$1),1,IF((COUNTIFS(INCAPACIDADES!$C$1:$C$51,$K75,INCAPACIDADES!T$1:T$51,U$1))&gt;0,2,IF(VLOOKUP($I75,BD!$D:$F,3,0)&gt;U$1,0,3))),"")</f>
        <v/>
      </c>
      <c r="CM75" s="62" t="str">
        <f>+IF(AND(LEN($K75)&gt;10),IF(AND($J75&gt;V$1,$J75&lt;=$Y$1),1,IF((COUNTIFS(INCAPACIDADES!$C$1:$C$51,$K75,INCAPACIDADES!U$1:U$51,V$1))&gt;0,2,IF(VLOOKUP($I75,BD!$D:$F,3,0)&gt;V$1,0,3))),"")</f>
        <v/>
      </c>
      <c r="CN75" s="62" t="str">
        <f>+IF(AND(LEN($K75)&gt;10),IF(AND($J75&gt;W$1,$J75&lt;=$Y$1),1,IF((COUNTIFS(INCAPACIDADES!$C$1:$C$51,$K75,INCAPACIDADES!V$1:V$51,W$1))&gt;0,2,IF(VLOOKUP($I75,BD!$D:$F,3,0)&gt;W$1,0,3))),"")</f>
        <v/>
      </c>
      <c r="CO75" s="62" t="str">
        <f>+IF(AND(LEN($K75)&gt;10),IF(AND($J75&gt;X$1,$J75&lt;=$Y$1),1,IF((COUNTIFS(INCAPACIDADES!$C$1:$C$51,$K75,INCAPACIDADES!W$1:W$51,X$1))&gt;0,2,IF(VLOOKUP($I75,BD!$D:$F,3,0)&gt;X$1,0,3))),"")</f>
        <v/>
      </c>
      <c r="CP75" s="62" t="str">
        <f>+IF(AND(LEN($K75)&gt;10),IF(AND($J75&gt;Y$1,$J75&lt;=$Y$1),1,IF((COUNTIFS(INCAPACIDADES!$C$1:$C$51,$K75,INCAPACIDADES!X$1:X$51,Y$1))&gt;0,2,IF(VLOOKUP($I75,BD!$D:$F,3,0)&gt;Y$1,0,3))),"")</f>
        <v/>
      </c>
      <c r="CQ75" s="62" t="str">
        <f>+IF(LEN($K75)&gt;10,IF(ISERROR(VLOOKUP(L75,'CODIGO PAGO'!$B$1:$B$20,1,0)),1,IF(OR(AND(CC75=1,L75&lt;&gt;"N"),AND(CC75=3,L75&lt;&gt;"B"),AND(CC75=2,LEFT(TRIM(L75),1)&lt;&gt;"I")),1,IF(OR(AND(CC75=0,L75="N"),AND(CC75=0,L75="B"),AND(CC75=0,LEFT(TRIM(L75),1)="I")),1,0))),"")</f>
        <v/>
      </c>
      <c r="CR75" s="62" t="str">
        <f t="shared" si="47"/>
        <v/>
      </c>
      <c r="CS75" s="62" t="str">
        <f>+IF(LEN($K75)&gt;10,IF(ISERROR(VLOOKUP(N75,'CODIGO PAGO'!$B$1:$B$20,1,0)),1,IF(OR(AND(CE75=1,N75&lt;&gt;"N"),AND(CE75=3,N75&lt;&gt;"B"),AND(CE75=2,LEFT(TRIM(N75),1)&lt;&gt;"I")),1,IF(OR(AND(CE75=0,N75="N"),AND(CE75=0,N75="B"),AND(CE75=0,LEFT(TRIM(N75),1)="I")),1,0))),"")</f>
        <v/>
      </c>
      <c r="CT75" s="62" t="str">
        <f t="shared" si="48"/>
        <v/>
      </c>
      <c r="CU75" s="62" t="str">
        <f>+IF(LEN($K75)&gt;10,IF(ISERROR(VLOOKUP(P75,'CODIGO PAGO'!$B$1:$B$20,1,0)),1,IF(OR(AND(CG75=1,P75&lt;&gt;"N"),AND(CG75=3,P75&lt;&gt;"B"),AND(CG75=2,LEFT(TRIM(P75),1)&lt;&gt;"I")),1,IF(OR(AND(CG75=0,P75="N"),AND(CG75=0,P75="B"),AND(CG75=0,LEFT(TRIM(P75),1)="I")),1,0))),"")</f>
        <v/>
      </c>
      <c r="CV75" s="62" t="str">
        <f t="shared" si="49"/>
        <v/>
      </c>
      <c r="CW75" s="62" t="str">
        <f>+IF(LEN($K75)&gt;10,IF(ISERROR(VLOOKUP(R75,'CODIGO PAGO'!$B$1:$B$20,1,0)),1,IF(OR(AND(CI75=1,R75&lt;&gt;"N"),AND(CI75=3,R75&lt;&gt;"B"),AND(CI75=2,LEFT(TRIM(R75),1)&lt;&gt;"I")),1,IF(OR(AND(CI75=0,R75="N"),AND(CI75=0,R75="B"),AND(CI75=0,LEFT(TRIM(R75),1)="I")),1,0))),"")</f>
        <v/>
      </c>
      <c r="CX75" s="62" t="str">
        <f t="shared" si="50"/>
        <v/>
      </c>
      <c r="CY75" s="62" t="str">
        <f>+IF(LEN($K75)&gt;10,IF(ISERROR(VLOOKUP(T75,'CODIGO PAGO'!$B$1:$B$20,1,0)),1,IF(OR(AND(CK75=1,T75&lt;&gt;"N"),AND(CK75=3,T75&lt;&gt;"B"),AND(CK75=2,LEFT(TRIM(T75),1)&lt;&gt;"I")),1,IF(OR(AND(CK75=0,T75="N"),AND(CK75=0,T75="B"),AND(CK75=0,LEFT(TRIM(T75),1)="I")),1,0))),"")</f>
        <v/>
      </c>
      <c r="CZ75" s="62" t="str">
        <f t="shared" si="51"/>
        <v/>
      </c>
      <c r="DA75" s="62" t="str">
        <f>+IF(LEN($K75)&gt;10,IF(ISERROR(VLOOKUP(V75,'CODIGO PAGO'!$B$1:$B$20,1,0)),1,IF(OR(AND(CM75=1,V75&lt;&gt;"N"),AND(CM75=3,V75&lt;&gt;"B"),AND(CM75=2,LEFT(TRIM(V75),1)&lt;&gt;"I")),1,IF(OR(AND(CM75=0,V75="N"),AND(CM75=0,V75="B"),AND(CM75=0,LEFT(TRIM(V75),1)="I")),1,0))),"")</f>
        <v/>
      </c>
      <c r="DB75" s="62" t="str">
        <f t="shared" si="52"/>
        <v/>
      </c>
      <c r="DC75" s="62" t="str">
        <f>+IF(LEN($K75)&gt;10,IF(ISERROR(VLOOKUP(X75,'CODIGO PAGO'!$B$1:$B$20,1,0)),1,IF(OR(AND(CO75=1,X75&lt;&gt;"N"),AND(CO75=3,X75&lt;&gt;"B"),AND(CO75=2,LEFT(TRIM(X75),1)&lt;&gt;"I")),1,IF(OR(AND(CO75=0,X75="N"),AND(CO75=0,X75="B"),AND(CO75=0,LEFT(TRIM(X75),1)="I")),1,0))),"")</f>
        <v/>
      </c>
      <c r="DD75" s="62" t="str">
        <f t="shared" si="53"/>
        <v/>
      </c>
      <c r="DE75" s="62" t="str">
        <f t="shared" si="54"/>
        <v/>
      </c>
      <c r="DF75" s="63" t="str">
        <f t="shared" si="55"/>
        <v/>
      </c>
      <c r="DG75" s="170"/>
      <c r="DH75" s="63">
        <v>75</v>
      </c>
    </row>
    <row r="76" spans="1:112" s="64" customFormat="1">
      <c r="A76" s="16" t="str">
        <f t="shared" si="28"/>
        <v/>
      </c>
      <c r="B76" s="12"/>
      <c r="C76" s="60"/>
      <c r="D76" s="1" t="str">
        <f>+IF(LEN($K76)&gt;5,BD!A76,"")</f>
        <v/>
      </c>
      <c r="E76" s="1" t="str">
        <f>+IF(LEN($K76)&gt;5,BD!B76,"")</f>
        <v/>
      </c>
      <c r="F76" s="134"/>
      <c r="G76" s="133"/>
      <c r="H76" s="135"/>
      <c r="I76" s="3" t="str">
        <f>+IF(LEN($K76)&gt;5,BD!D76,"")</f>
        <v/>
      </c>
      <c r="J76" s="4" t="str">
        <f>+IF(LEN($K76)&gt;5,BD!E76,"")</f>
        <v/>
      </c>
      <c r="K76" s="5" t="str">
        <f>+IF(LEN(BD!G76)&gt;5,BD!G76,"")</f>
        <v/>
      </c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53" t="str">
        <f t="shared" si="29"/>
        <v/>
      </c>
      <c r="AB76" s="154" t="str">
        <f>+IF(LEN($K76)&gt;5,SUM(L76,N76,P76,R76,T76,V76,X76)+COUNTIF(L76:X76,"PCG")+'CODIGO PAGO'!$C$23*COUNTIF(L76:X76,"PDF")+'CODIGO PAGO'!$C$24*COUNTIF('PRE MAAS'!L76:X76,"PNH")+'CODIGO PAGO'!$C$25*COUNTIF('PRE MAAS'!L76:X76,"PS")+COUNTIF(L76:X76,"VAC"),"")</f>
        <v/>
      </c>
      <c r="AC76" s="154" t="str">
        <f t="shared" si="30"/>
        <v/>
      </c>
      <c r="AD76" s="155" t="str">
        <f t="shared" si="31"/>
        <v/>
      </c>
      <c r="AE76" s="155" t="str">
        <f t="shared" si="32"/>
        <v/>
      </c>
      <c r="AF76" s="155" t="str">
        <f>+IF(LEN($K76)&gt;5,IF(AND(VLOOKUP($I76,BD!$D$1:$F$501,3,0)&gt;=L$1,VLOOKUP($I76,BD!$D$1:$F$501,3,0)&lt;=X$1),1,0),"")</f>
        <v/>
      </c>
      <c r="AG76" s="155" t="str">
        <f t="shared" si="33"/>
        <v/>
      </c>
      <c r="AH76" s="156" t="str">
        <f t="shared" si="34"/>
        <v/>
      </c>
      <c r="AI76" s="156" t="str">
        <f t="shared" si="35"/>
        <v/>
      </c>
      <c r="AJ76" s="156" t="str">
        <f t="shared" si="36"/>
        <v/>
      </c>
      <c r="AK76" s="6" t="str">
        <f>+IF(LEN($K76)&gt;5,BD!H76,"")</f>
        <v/>
      </c>
      <c r="AL76" s="17" t="str">
        <f t="shared" si="37"/>
        <v/>
      </c>
      <c r="AM76" s="13"/>
      <c r="AN76" s="18" t="str">
        <f t="shared" si="38"/>
        <v/>
      </c>
      <c r="AO76" s="19" t="str">
        <f t="shared" si="39"/>
        <v/>
      </c>
      <c r="AP76" s="19" t="str">
        <f t="shared" si="40"/>
        <v/>
      </c>
      <c r="AQ76" s="20" t="str">
        <f t="shared" si="41"/>
        <v/>
      </c>
      <c r="AR76" s="7" t="str">
        <f t="shared" ca="1" si="42"/>
        <v/>
      </c>
      <c r="AS76" s="157"/>
      <c r="AT76" s="19" t="str">
        <f>+IF(LEN($K76)&gt;5,TRUNC(AS76*AK76*'CODIGO PAGO'!$C$27,2),"")</f>
        <v/>
      </c>
      <c r="AU76" s="15"/>
      <c r="AV76" s="15"/>
      <c r="AW76" s="15"/>
      <c r="AX76" s="14"/>
      <c r="AY76" s="15"/>
      <c r="AZ76" s="20" t="str">
        <f>+IF(LEN(K76)&gt;5,SUMIF(AJUSTES!$A$1:$A$50,K76,AJUSTES!$J$1:$J$50),"")</f>
        <v/>
      </c>
      <c r="BA76" s="20"/>
      <c r="BB76" s="14"/>
      <c r="BC76" s="14"/>
      <c r="BD76" s="164"/>
      <c r="BE76" s="15"/>
      <c r="BF76" s="15"/>
      <c r="BG76" s="152" t="str">
        <f t="shared" si="43"/>
        <v/>
      </c>
      <c r="BH76" s="20" t="str">
        <f t="shared" si="44"/>
        <v/>
      </c>
      <c r="BI76" s="20" t="str">
        <f>IF(LEN($K76)&gt;5,IF('CODIGO PAGO'!$C$26=9,0.5*AK76,'CODIGO PAGO'!$C$26*COUNTIF(L76:X76,"PT")*(AK76*7)/(7-(COUNTIF(L76:X76,"D")+COUNTIF(L76:X76,"DL")))),"")</f>
        <v/>
      </c>
      <c r="BJ76" s="15"/>
      <c r="BK76" s="20" t="str">
        <f>+IF(LEN(K76)&gt;5,SUMIF(AJUSTES!$A$1:$A$50,K76,AJUSTES!$K$1:$K$50),"")</f>
        <v/>
      </c>
      <c r="BL76" s="15"/>
      <c r="BM76" s="15"/>
      <c r="BN76" s="4" t="str">
        <f>+CONCATENATE(IF(COUNTIFS(INCAPACIDADES!$A$1:$A$100,"ACTIVA",INCAPACIDADES!$C$1:$C$100,'PRE MAAS'!K76)&gt;0,VLOOKUP(K76,INCAPACIDADES!$C$1:$Y$100,23,0),""),IF(LEN($K76)&gt;5,IF(BD!F76="N/A","",CONCATENATE("B (",DAY(BD!F76),"-",MONTH(BD!F76),"-",YEAR(BD!F76),")")),""))</f>
        <v/>
      </c>
      <c r="BO76" s="150"/>
      <c r="BP76" s="15"/>
      <c r="BQ76" s="15"/>
      <c r="BR76" s="15"/>
      <c r="BS76" s="15"/>
      <c r="BT76" s="15"/>
      <c r="BU76" s="9" t="str">
        <f>+IF(LEN($K76)&gt;10,IF(LEN(BD!I76)=11,BD!I76,CONCATENATE("0",BD!I76)),"")</f>
        <v/>
      </c>
      <c r="BV76" s="161" t="str">
        <f>+IF(LEN($K76)&gt;10,BD!J76,"")</f>
        <v/>
      </c>
      <c r="BW76" s="162" t="str">
        <f t="shared" si="45"/>
        <v/>
      </c>
      <c r="BX76" s="162" t="str">
        <f>+IF(LEN($K76)&gt;10,UPPER(BD!K76),"")</f>
        <v/>
      </c>
      <c r="BY76" s="161" t="str">
        <f>+IF(LEN($K84)&gt;5,BD!L76,"")</f>
        <v/>
      </c>
      <c r="BZ76" s="161" t="str">
        <f>+IF(LEN($K76)&gt;10,BD!M76,"")</f>
        <v/>
      </c>
      <c r="CA76" s="162" t="str">
        <f>+IF(LEN($K76)&gt;10,BD!N76,"")</f>
        <v/>
      </c>
      <c r="CB76" s="163" t="str">
        <f t="shared" si="46"/>
        <v/>
      </c>
      <c r="CC76" s="62" t="str">
        <f>+IF(AND(LEN($K76)&gt;10),IF(AND($J76&gt;L$1,$J76&lt;=$Y$1),1,IF((COUNTIFS(INCAPACIDADES!$C$1:$C$51,$K76,INCAPACIDADES!K$1:K$51,L$1))&gt;0,2,IF(VLOOKUP($I76,BD!D:F,3,0)&gt;L$1,0,3))),"")</f>
        <v/>
      </c>
      <c r="CD76" s="62" t="str">
        <f>+IF(AND(LEN($K76)&gt;10),IF(AND($J76&gt;M$1,$J76&lt;=$Y$1),1,IF((COUNTIFS(INCAPACIDADES!$C$1:$C$51,$K76,INCAPACIDADES!L$1:L$51,M$1))&gt;0,2,IF(VLOOKUP($I76,BD!$D:$F,3,0)&gt;M$1,0,3))),"")</f>
        <v/>
      </c>
      <c r="CE76" s="62" t="str">
        <f>+IF(AND(LEN($K76)&gt;10),IF(AND($J76&gt;N$1,$J76&lt;=$Y$1),1,IF((COUNTIFS(INCAPACIDADES!$C$1:$C$51,$K76,INCAPACIDADES!M$1:M$51,N$1))&gt;0,2,IF(VLOOKUP($I76,BD!$D:$F,3,0)&gt;N$1,0,3))),"")</f>
        <v/>
      </c>
      <c r="CF76" s="62" t="str">
        <f>+IF(AND(LEN($K76)&gt;10),IF(AND($J76&gt;O$1,$J76&lt;=$Y$1),1,IF((COUNTIFS(INCAPACIDADES!$C$1:$C$51,$K76,INCAPACIDADES!N$1:N$51,O$1))&gt;0,2,IF(VLOOKUP($I76,BD!$D:$F,3,0)&gt;O$1,0,3))),"")</f>
        <v/>
      </c>
      <c r="CG76" s="62" t="str">
        <f>+IF(AND(LEN($K76)&gt;10),IF(AND($J76&gt;P$1,$J76&lt;=$Y$1),1,IF((COUNTIFS(INCAPACIDADES!$C$1:$C$51,$K76,INCAPACIDADES!O$1:O$51,P$1))&gt;0,2,IF(VLOOKUP($I76,BD!$D:$F,3,0)&gt;P$1,0,3))),"")</f>
        <v/>
      </c>
      <c r="CH76" s="62" t="str">
        <f>+IF(AND(LEN($K76)&gt;10),IF(AND($J76&gt;Q$1,$J76&lt;=$Y$1),1,IF((COUNTIFS(INCAPACIDADES!$C$1:$C$51,$K76,INCAPACIDADES!P$1:P$51,Q$1))&gt;0,2,IF(VLOOKUP($I76,BD!$D:$F,3,0)&gt;Q$1,0,3))),"")</f>
        <v/>
      </c>
      <c r="CI76" s="62" t="str">
        <f>+IF(AND(LEN($K76)&gt;10),IF(AND($J76&gt;R$1,$J76&lt;=$Y$1),1,IF((COUNTIFS(INCAPACIDADES!$C$1:$C$51,$K76,INCAPACIDADES!Q$1:Q$51,R$1))&gt;0,2,IF(VLOOKUP($I76,BD!$D:$F,3,0)&gt;R$1,0,3))),"")</f>
        <v/>
      </c>
      <c r="CJ76" s="62" t="str">
        <f>+IF(AND(LEN($K76)&gt;10),IF(AND($J76&gt;S$1,$J76&lt;=$Y$1),1,IF((COUNTIFS(INCAPACIDADES!$C$1:$C$51,$K76,INCAPACIDADES!R$1:R$51,S$1))&gt;0,2,IF(VLOOKUP($I76,BD!$D:$F,3,0)&gt;S$1,0,3))),"")</f>
        <v/>
      </c>
      <c r="CK76" s="62" t="str">
        <f>+IF(AND(LEN($K76)&gt;10),IF(AND($J76&gt;T$1,$J76&lt;=$Y$1),1,IF((COUNTIFS(INCAPACIDADES!$C$1:$C$51,$K76,INCAPACIDADES!S$1:S$51,T$1))&gt;0,2,IF(VLOOKUP($I76,BD!$D:$F,3,0)&gt;T$1,0,3))),"")</f>
        <v/>
      </c>
      <c r="CL76" s="62" t="str">
        <f>+IF(AND(LEN($K76)&gt;10),IF(AND($J76&gt;U$1,$J76&lt;=$Y$1),1,IF((COUNTIFS(INCAPACIDADES!$C$1:$C$51,$K76,INCAPACIDADES!T$1:T$51,U$1))&gt;0,2,IF(VLOOKUP($I76,BD!$D:$F,3,0)&gt;U$1,0,3))),"")</f>
        <v/>
      </c>
      <c r="CM76" s="62" t="str">
        <f>+IF(AND(LEN($K76)&gt;10),IF(AND($J76&gt;V$1,$J76&lt;=$Y$1),1,IF((COUNTIFS(INCAPACIDADES!$C$1:$C$51,$K76,INCAPACIDADES!U$1:U$51,V$1))&gt;0,2,IF(VLOOKUP($I76,BD!$D:$F,3,0)&gt;V$1,0,3))),"")</f>
        <v/>
      </c>
      <c r="CN76" s="62" t="str">
        <f>+IF(AND(LEN($K76)&gt;10),IF(AND($J76&gt;W$1,$J76&lt;=$Y$1),1,IF((COUNTIFS(INCAPACIDADES!$C$1:$C$51,$K76,INCAPACIDADES!V$1:V$51,W$1))&gt;0,2,IF(VLOOKUP($I76,BD!$D:$F,3,0)&gt;W$1,0,3))),"")</f>
        <v/>
      </c>
      <c r="CO76" s="62" t="str">
        <f>+IF(AND(LEN($K76)&gt;10),IF(AND($J76&gt;X$1,$J76&lt;=$Y$1),1,IF((COUNTIFS(INCAPACIDADES!$C$1:$C$51,$K76,INCAPACIDADES!W$1:W$51,X$1))&gt;0,2,IF(VLOOKUP($I76,BD!$D:$F,3,0)&gt;X$1,0,3))),"")</f>
        <v/>
      </c>
      <c r="CP76" s="62" t="str">
        <f>+IF(AND(LEN($K76)&gt;10),IF(AND($J76&gt;Y$1,$J76&lt;=$Y$1),1,IF((COUNTIFS(INCAPACIDADES!$C$1:$C$51,$K76,INCAPACIDADES!X$1:X$51,Y$1))&gt;0,2,IF(VLOOKUP($I76,BD!$D:$F,3,0)&gt;Y$1,0,3))),"")</f>
        <v/>
      </c>
      <c r="CQ76" s="62" t="str">
        <f>+IF(LEN($K76)&gt;10,IF(ISERROR(VLOOKUP(L76,'CODIGO PAGO'!$B$1:$B$20,1,0)),1,IF(OR(AND(CC76=1,L76&lt;&gt;"N"),AND(CC76=3,L76&lt;&gt;"B"),AND(CC76=2,LEFT(TRIM(L76),1)&lt;&gt;"I")),1,IF(OR(AND(CC76=0,L76="N"),AND(CC76=0,L76="B"),AND(CC76=0,LEFT(TRIM(L76),1)="I")),1,0))),"")</f>
        <v/>
      </c>
      <c r="CR76" s="62" t="str">
        <f t="shared" si="47"/>
        <v/>
      </c>
      <c r="CS76" s="62" t="str">
        <f>+IF(LEN($K76)&gt;10,IF(ISERROR(VLOOKUP(N76,'CODIGO PAGO'!$B$1:$B$20,1,0)),1,IF(OR(AND(CE76=1,N76&lt;&gt;"N"),AND(CE76=3,N76&lt;&gt;"B"),AND(CE76=2,LEFT(TRIM(N76),1)&lt;&gt;"I")),1,IF(OR(AND(CE76=0,N76="N"),AND(CE76=0,N76="B"),AND(CE76=0,LEFT(TRIM(N76),1)="I")),1,0))),"")</f>
        <v/>
      </c>
      <c r="CT76" s="62" t="str">
        <f t="shared" si="48"/>
        <v/>
      </c>
      <c r="CU76" s="62" t="str">
        <f>+IF(LEN($K76)&gt;10,IF(ISERROR(VLOOKUP(P76,'CODIGO PAGO'!$B$1:$B$20,1,0)),1,IF(OR(AND(CG76=1,P76&lt;&gt;"N"),AND(CG76=3,P76&lt;&gt;"B"),AND(CG76=2,LEFT(TRIM(P76),1)&lt;&gt;"I")),1,IF(OR(AND(CG76=0,P76="N"),AND(CG76=0,P76="B"),AND(CG76=0,LEFT(TRIM(P76),1)="I")),1,0))),"")</f>
        <v/>
      </c>
      <c r="CV76" s="62" t="str">
        <f t="shared" si="49"/>
        <v/>
      </c>
      <c r="CW76" s="62" t="str">
        <f>+IF(LEN($K76)&gt;10,IF(ISERROR(VLOOKUP(R76,'CODIGO PAGO'!$B$1:$B$20,1,0)),1,IF(OR(AND(CI76=1,R76&lt;&gt;"N"),AND(CI76=3,R76&lt;&gt;"B"),AND(CI76=2,LEFT(TRIM(R76),1)&lt;&gt;"I")),1,IF(OR(AND(CI76=0,R76="N"),AND(CI76=0,R76="B"),AND(CI76=0,LEFT(TRIM(R76),1)="I")),1,0))),"")</f>
        <v/>
      </c>
      <c r="CX76" s="62" t="str">
        <f t="shared" si="50"/>
        <v/>
      </c>
      <c r="CY76" s="62" t="str">
        <f>+IF(LEN($K76)&gt;10,IF(ISERROR(VLOOKUP(T76,'CODIGO PAGO'!$B$1:$B$20,1,0)),1,IF(OR(AND(CK76=1,T76&lt;&gt;"N"),AND(CK76=3,T76&lt;&gt;"B"),AND(CK76=2,LEFT(TRIM(T76),1)&lt;&gt;"I")),1,IF(OR(AND(CK76=0,T76="N"),AND(CK76=0,T76="B"),AND(CK76=0,LEFT(TRIM(T76),1)="I")),1,0))),"")</f>
        <v/>
      </c>
      <c r="CZ76" s="62" t="str">
        <f t="shared" si="51"/>
        <v/>
      </c>
      <c r="DA76" s="62" t="str">
        <f>+IF(LEN($K76)&gt;10,IF(ISERROR(VLOOKUP(V76,'CODIGO PAGO'!$B$1:$B$20,1,0)),1,IF(OR(AND(CM76=1,V76&lt;&gt;"N"),AND(CM76=3,V76&lt;&gt;"B"),AND(CM76=2,LEFT(TRIM(V76),1)&lt;&gt;"I")),1,IF(OR(AND(CM76=0,V76="N"),AND(CM76=0,V76="B"),AND(CM76=0,LEFT(TRIM(V76),1)="I")),1,0))),"")</f>
        <v/>
      </c>
      <c r="DB76" s="62" t="str">
        <f t="shared" si="52"/>
        <v/>
      </c>
      <c r="DC76" s="62" t="str">
        <f>+IF(LEN($K76)&gt;10,IF(ISERROR(VLOOKUP(X76,'CODIGO PAGO'!$B$1:$B$20,1,0)),1,IF(OR(AND(CO76=1,X76&lt;&gt;"N"),AND(CO76=3,X76&lt;&gt;"B"),AND(CO76=2,LEFT(TRIM(X76),1)&lt;&gt;"I")),1,IF(OR(AND(CO76=0,X76="N"),AND(CO76=0,X76="B"),AND(CO76=0,LEFT(TRIM(X76),1)="I")),1,0))),"")</f>
        <v/>
      </c>
      <c r="DD76" s="62" t="str">
        <f t="shared" si="53"/>
        <v/>
      </c>
      <c r="DE76" s="62" t="str">
        <f t="shared" si="54"/>
        <v/>
      </c>
      <c r="DF76" s="63" t="str">
        <f t="shared" si="55"/>
        <v/>
      </c>
      <c r="DG76" s="170"/>
      <c r="DH76" s="63">
        <v>76</v>
      </c>
    </row>
    <row r="77" spans="1:112" s="64" customFormat="1">
      <c r="A77" s="16" t="str">
        <f t="shared" si="28"/>
        <v/>
      </c>
      <c r="B77" s="12"/>
      <c r="C77" s="60"/>
      <c r="D77" s="1" t="str">
        <f>+IF(LEN($K77)&gt;5,BD!A77,"")</f>
        <v/>
      </c>
      <c r="E77" s="1" t="str">
        <f>+IF(LEN($K77)&gt;5,BD!B77,"")</f>
        <v/>
      </c>
      <c r="F77" s="134"/>
      <c r="G77" s="133"/>
      <c r="H77" s="135"/>
      <c r="I77" s="3" t="str">
        <f>+IF(LEN($K77)&gt;5,BD!D77,"")</f>
        <v/>
      </c>
      <c r="J77" s="4" t="str">
        <f>+IF(LEN($K77)&gt;5,BD!E77,"")</f>
        <v/>
      </c>
      <c r="K77" s="5" t="str">
        <f>+IF(LEN(BD!G77)&gt;5,BD!G77,"")</f>
        <v/>
      </c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53" t="str">
        <f t="shared" si="29"/>
        <v/>
      </c>
      <c r="AB77" s="154" t="str">
        <f>+IF(LEN($K77)&gt;5,SUM(L77,N77,P77,R77,T77,V77,X77)+COUNTIF(L77:X77,"PCG")+'CODIGO PAGO'!$C$23*COUNTIF(L77:X77,"PDF")+'CODIGO PAGO'!$C$24*COUNTIF('PRE MAAS'!L77:X77,"PNH")+'CODIGO PAGO'!$C$25*COUNTIF('PRE MAAS'!L77:X77,"PS")+COUNTIF(L77:X77,"VAC"),"")</f>
        <v/>
      </c>
      <c r="AC77" s="154" t="str">
        <f t="shared" si="30"/>
        <v/>
      </c>
      <c r="AD77" s="155" t="str">
        <f t="shared" si="31"/>
        <v/>
      </c>
      <c r="AE77" s="155" t="str">
        <f t="shared" si="32"/>
        <v/>
      </c>
      <c r="AF77" s="155" t="str">
        <f>+IF(LEN($K77)&gt;5,IF(AND(VLOOKUP($I77,BD!$D$1:$F$501,3,0)&gt;=L$1,VLOOKUP($I77,BD!$D$1:$F$501,3,0)&lt;=X$1),1,0),"")</f>
        <v/>
      </c>
      <c r="AG77" s="155" t="str">
        <f t="shared" si="33"/>
        <v/>
      </c>
      <c r="AH77" s="156" t="str">
        <f t="shared" si="34"/>
        <v/>
      </c>
      <c r="AI77" s="156" t="str">
        <f t="shared" si="35"/>
        <v/>
      </c>
      <c r="AJ77" s="156" t="str">
        <f t="shared" si="36"/>
        <v/>
      </c>
      <c r="AK77" s="6" t="str">
        <f>+IF(LEN($K77)&gt;5,BD!H77,"")</f>
        <v/>
      </c>
      <c r="AL77" s="17" t="str">
        <f t="shared" si="37"/>
        <v/>
      </c>
      <c r="AM77" s="13"/>
      <c r="AN77" s="18" t="str">
        <f t="shared" si="38"/>
        <v/>
      </c>
      <c r="AO77" s="19" t="str">
        <f t="shared" si="39"/>
        <v/>
      </c>
      <c r="AP77" s="19" t="str">
        <f t="shared" si="40"/>
        <v/>
      </c>
      <c r="AQ77" s="20" t="str">
        <f t="shared" si="41"/>
        <v/>
      </c>
      <c r="AR77" s="7" t="str">
        <f t="shared" ca="1" si="42"/>
        <v/>
      </c>
      <c r="AS77" s="157"/>
      <c r="AT77" s="19" t="str">
        <f>+IF(LEN($K77)&gt;5,TRUNC(AS77*AK77*'CODIGO PAGO'!$C$27,2),"")</f>
        <v/>
      </c>
      <c r="AU77" s="15"/>
      <c r="AV77" s="15"/>
      <c r="AW77" s="15"/>
      <c r="AX77" s="14"/>
      <c r="AY77" s="15"/>
      <c r="AZ77" s="20" t="str">
        <f>+IF(LEN(K77)&gt;5,SUMIF(AJUSTES!$A$1:$A$50,K77,AJUSTES!$J$1:$J$50),"")</f>
        <v/>
      </c>
      <c r="BA77" s="20"/>
      <c r="BB77" s="14"/>
      <c r="BC77" s="14"/>
      <c r="BD77" s="164"/>
      <c r="BE77" s="15"/>
      <c r="BF77" s="15"/>
      <c r="BG77" s="152" t="str">
        <f t="shared" si="43"/>
        <v/>
      </c>
      <c r="BH77" s="20" t="str">
        <f t="shared" si="44"/>
        <v/>
      </c>
      <c r="BI77" s="20" t="str">
        <f>IF(LEN($K77)&gt;5,IF('CODIGO PAGO'!$C$26=9,0.5*AK77,'CODIGO PAGO'!$C$26*COUNTIF(L77:X77,"PT")*(AK77*7)/(7-(COUNTIF(L77:X77,"D")+COUNTIF(L77:X77,"DL")))),"")</f>
        <v/>
      </c>
      <c r="BJ77" s="15"/>
      <c r="BK77" s="20" t="str">
        <f>+IF(LEN(K77)&gt;5,SUMIF(AJUSTES!$A$1:$A$50,K77,AJUSTES!$K$1:$K$50),"")</f>
        <v/>
      </c>
      <c r="BL77" s="15"/>
      <c r="BM77" s="15"/>
      <c r="BN77" s="4" t="str">
        <f>+CONCATENATE(IF(COUNTIFS(INCAPACIDADES!$A$1:$A$100,"ACTIVA",INCAPACIDADES!$C$1:$C$100,'PRE MAAS'!K77)&gt;0,VLOOKUP(K77,INCAPACIDADES!$C$1:$Y$100,23,0),""),IF(LEN($K77)&gt;5,IF(BD!F77="N/A","",CONCATENATE("B (",DAY(BD!F77),"-",MONTH(BD!F77),"-",YEAR(BD!F77),")")),""))</f>
        <v/>
      </c>
      <c r="BO77" s="150"/>
      <c r="BP77" s="15"/>
      <c r="BQ77" s="15"/>
      <c r="BR77" s="15"/>
      <c r="BS77" s="15"/>
      <c r="BT77" s="15"/>
      <c r="BU77" s="9" t="str">
        <f>+IF(LEN($K77)&gt;10,IF(LEN(BD!I77)=11,BD!I77,CONCATENATE("0",BD!I77)),"")</f>
        <v/>
      </c>
      <c r="BV77" s="161" t="str">
        <f>+IF(LEN($K77)&gt;10,BD!J77,"")</f>
        <v/>
      </c>
      <c r="BW77" s="162" t="str">
        <f t="shared" si="45"/>
        <v/>
      </c>
      <c r="BX77" s="162" t="str">
        <f>+IF(LEN($K77)&gt;10,UPPER(BD!K77),"")</f>
        <v/>
      </c>
      <c r="BY77" s="161" t="str">
        <f>+IF(LEN($K85)&gt;5,BD!L77,"")</f>
        <v/>
      </c>
      <c r="BZ77" s="161" t="str">
        <f>+IF(LEN($K77)&gt;10,BD!M77,"")</f>
        <v/>
      </c>
      <c r="CA77" s="162" t="str">
        <f>+IF(LEN($K77)&gt;10,BD!N77,"")</f>
        <v/>
      </c>
      <c r="CB77" s="163" t="str">
        <f t="shared" si="46"/>
        <v/>
      </c>
      <c r="CC77" s="62" t="str">
        <f>+IF(AND(LEN($K77)&gt;10),IF(AND($J77&gt;L$1,$J77&lt;=$Y$1),1,IF((COUNTIFS(INCAPACIDADES!$C$1:$C$51,$K77,INCAPACIDADES!K$1:K$51,L$1))&gt;0,2,IF(VLOOKUP($I77,BD!D:F,3,0)&gt;L$1,0,3))),"")</f>
        <v/>
      </c>
      <c r="CD77" s="62" t="str">
        <f>+IF(AND(LEN($K77)&gt;10),IF(AND($J77&gt;M$1,$J77&lt;=$Y$1),1,IF((COUNTIFS(INCAPACIDADES!$C$1:$C$51,$K77,INCAPACIDADES!L$1:L$51,M$1))&gt;0,2,IF(VLOOKUP($I77,BD!$D:$F,3,0)&gt;M$1,0,3))),"")</f>
        <v/>
      </c>
      <c r="CE77" s="62" t="str">
        <f>+IF(AND(LEN($K77)&gt;10),IF(AND($J77&gt;N$1,$J77&lt;=$Y$1),1,IF((COUNTIFS(INCAPACIDADES!$C$1:$C$51,$K77,INCAPACIDADES!M$1:M$51,N$1))&gt;0,2,IF(VLOOKUP($I77,BD!$D:$F,3,0)&gt;N$1,0,3))),"")</f>
        <v/>
      </c>
      <c r="CF77" s="62" t="str">
        <f>+IF(AND(LEN($K77)&gt;10),IF(AND($J77&gt;O$1,$J77&lt;=$Y$1),1,IF((COUNTIFS(INCAPACIDADES!$C$1:$C$51,$K77,INCAPACIDADES!N$1:N$51,O$1))&gt;0,2,IF(VLOOKUP($I77,BD!$D:$F,3,0)&gt;O$1,0,3))),"")</f>
        <v/>
      </c>
      <c r="CG77" s="62" t="str">
        <f>+IF(AND(LEN($K77)&gt;10),IF(AND($J77&gt;P$1,$J77&lt;=$Y$1),1,IF((COUNTIFS(INCAPACIDADES!$C$1:$C$51,$K77,INCAPACIDADES!O$1:O$51,P$1))&gt;0,2,IF(VLOOKUP($I77,BD!$D:$F,3,0)&gt;P$1,0,3))),"")</f>
        <v/>
      </c>
      <c r="CH77" s="62" t="str">
        <f>+IF(AND(LEN($K77)&gt;10),IF(AND($J77&gt;Q$1,$J77&lt;=$Y$1),1,IF((COUNTIFS(INCAPACIDADES!$C$1:$C$51,$K77,INCAPACIDADES!P$1:P$51,Q$1))&gt;0,2,IF(VLOOKUP($I77,BD!$D:$F,3,0)&gt;Q$1,0,3))),"")</f>
        <v/>
      </c>
      <c r="CI77" s="62" t="str">
        <f>+IF(AND(LEN($K77)&gt;10),IF(AND($J77&gt;R$1,$J77&lt;=$Y$1),1,IF((COUNTIFS(INCAPACIDADES!$C$1:$C$51,$K77,INCAPACIDADES!Q$1:Q$51,R$1))&gt;0,2,IF(VLOOKUP($I77,BD!$D:$F,3,0)&gt;R$1,0,3))),"")</f>
        <v/>
      </c>
      <c r="CJ77" s="62" t="str">
        <f>+IF(AND(LEN($K77)&gt;10),IF(AND($J77&gt;S$1,$J77&lt;=$Y$1),1,IF((COUNTIFS(INCAPACIDADES!$C$1:$C$51,$K77,INCAPACIDADES!R$1:R$51,S$1))&gt;0,2,IF(VLOOKUP($I77,BD!$D:$F,3,0)&gt;S$1,0,3))),"")</f>
        <v/>
      </c>
      <c r="CK77" s="62" t="str">
        <f>+IF(AND(LEN($K77)&gt;10),IF(AND($J77&gt;T$1,$J77&lt;=$Y$1),1,IF((COUNTIFS(INCAPACIDADES!$C$1:$C$51,$K77,INCAPACIDADES!S$1:S$51,T$1))&gt;0,2,IF(VLOOKUP($I77,BD!$D:$F,3,0)&gt;T$1,0,3))),"")</f>
        <v/>
      </c>
      <c r="CL77" s="62" t="str">
        <f>+IF(AND(LEN($K77)&gt;10),IF(AND($J77&gt;U$1,$J77&lt;=$Y$1),1,IF((COUNTIFS(INCAPACIDADES!$C$1:$C$51,$K77,INCAPACIDADES!T$1:T$51,U$1))&gt;0,2,IF(VLOOKUP($I77,BD!$D:$F,3,0)&gt;U$1,0,3))),"")</f>
        <v/>
      </c>
      <c r="CM77" s="62" t="str">
        <f>+IF(AND(LEN($K77)&gt;10),IF(AND($J77&gt;V$1,$J77&lt;=$Y$1),1,IF((COUNTIFS(INCAPACIDADES!$C$1:$C$51,$K77,INCAPACIDADES!U$1:U$51,V$1))&gt;0,2,IF(VLOOKUP($I77,BD!$D:$F,3,0)&gt;V$1,0,3))),"")</f>
        <v/>
      </c>
      <c r="CN77" s="62" t="str">
        <f>+IF(AND(LEN($K77)&gt;10),IF(AND($J77&gt;W$1,$J77&lt;=$Y$1),1,IF((COUNTIFS(INCAPACIDADES!$C$1:$C$51,$K77,INCAPACIDADES!V$1:V$51,W$1))&gt;0,2,IF(VLOOKUP($I77,BD!$D:$F,3,0)&gt;W$1,0,3))),"")</f>
        <v/>
      </c>
      <c r="CO77" s="62" t="str">
        <f>+IF(AND(LEN($K77)&gt;10),IF(AND($J77&gt;X$1,$J77&lt;=$Y$1),1,IF((COUNTIFS(INCAPACIDADES!$C$1:$C$51,$K77,INCAPACIDADES!W$1:W$51,X$1))&gt;0,2,IF(VLOOKUP($I77,BD!$D:$F,3,0)&gt;X$1,0,3))),"")</f>
        <v/>
      </c>
      <c r="CP77" s="62" t="str">
        <f>+IF(AND(LEN($K77)&gt;10),IF(AND($J77&gt;Y$1,$J77&lt;=$Y$1),1,IF((COUNTIFS(INCAPACIDADES!$C$1:$C$51,$K77,INCAPACIDADES!X$1:X$51,Y$1))&gt;0,2,IF(VLOOKUP($I77,BD!$D:$F,3,0)&gt;Y$1,0,3))),"")</f>
        <v/>
      </c>
      <c r="CQ77" s="62" t="str">
        <f>+IF(LEN($K77)&gt;10,IF(ISERROR(VLOOKUP(L77,'CODIGO PAGO'!$B$1:$B$20,1,0)),1,IF(OR(AND(CC77=1,L77&lt;&gt;"N"),AND(CC77=3,L77&lt;&gt;"B"),AND(CC77=2,LEFT(TRIM(L77),1)&lt;&gt;"I")),1,IF(OR(AND(CC77=0,L77="N"),AND(CC77=0,L77="B"),AND(CC77=0,LEFT(TRIM(L77),1)="I")),1,0))),"")</f>
        <v/>
      </c>
      <c r="CR77" s="62" t="str">
        <f t="shared" si="47"/>
        <v/>
      </c>
      <c r="CS77" s="62" t="str">
        <f>+IF(LEN($K77)&gt;10,IF(ISERROR(VLOOKUP(N77,'CODIGO PAGO'!$B$1:$B$20,1,0)),1,IF(OR(AND(CE77=1,N77&lt;&gt;"N"),AND(CE77=3,N77&lt;&gt;"B"),AND(CE77=2,LEFT(TRIM(N77),1)&lt;&gt;"I")),1,IF(OR(AND(CE77=0,N77="N"),AND(CE77=0,N77="B"),AND(CE77=0,LEFT(TRIM(N77),1)="I")),1,0))),"")</f>
        <v/>
      </c>
      <c r="CT77" s="62" t="str">
        <f t="shared" si="48"/>
        <v/>
      </c>
      <c r="CU77" s="62" t="str">
        <f>+IF(LEN($K77)&gt;10,IF(ISERROR(VLOOKUP(P77,'CODIGO PAGO'!$B$1:$B$20,1,0)),1,IF(OR(AND(CG77=1,P77&lt;&gt;"N"),AND(CG77=3,P77&lt;&gt;"B"),AND(CG77=2,LEFT(TRIM(P77),1)&lt;&gt;"I")),1,IF(OR(AND(CG77=0,P77="N"),AND(CG77=0,P77="B"),AND(CG77=0,LEFT(TRIM(P77),1)="I")),1,0))),"")</f>
        <v/>
      </c>
      <c r="CV77" s="62" t="str">
        <f t="shared" si="49"/>
        <v/>
      </c>
      <c r="CW77" s="62" t="str">
        <f>+IF(LEN($K77)&gt;10,IF(ISERROR(VLOOKUP(R77,'CODIGO PAGO'!$B$1:$B$20,1,0)),1,IF(OR(AND(CI77=1,R77&lt;&gt;"N"),AND(CI77=3,R77&lt;&gt;"B"),AND(CI77=2,LEFT(TRIM(R77),1)&lt;&gt;"I")),1,IF(OR(AND(CI77=0,R77="N"),AND(CI77=0,R77="B"),AND(CI77=0,LEFT(TRIM(R77),1)="I")),1,0))),"")</f>
        <v/>
      </c>
      <c r="CX77" s="62" t="str">
        <f t="shared" si="50"/>
        <v/>
      </c>
      <c r="CY77" s="62" t="str">
        <f>+IF(LEN($K77)&gt;10,IF(ISERROR(VLOOKUP(T77,'CODIGO PAGO'!$B$1:$B$20,1,0)),1,IF(OR(AND(CK77=1,T77&lt;&gt;"N"),AND(CK77=3,T77&lt;&gt;"B"),AND(CK77=2,LEFT(TRIM(T77),1)&lt;&gt;"I")),1,IF(OR(AND(CK77=0,T77="N"),AND(CK77=0,T77="B"),AND(CK77=0,LEFT(TRIM(T77),1)="I")),1,0))),"")</f>
        <v/>
      </c>
      <c r="CZ77" s="62" t="str">
        <f t="shared" si="51"/>
        <v/>
      </c>
      <c r="DA77" s="62" t="str">
        <f>+IF(LEN($K77)&gt;10,IF(ISERROR(VLOOKUP(V77,'CODIGO PAGO'!$B$1:$B$20,1,0)),1,IF(OR(AND(CM77=1,V77&lt;&gt;"N"),AND(CM77=3,V77&lt;&gt;"B"),AND(CM77=2,LEFT(TRIM(V77),1)&lt;&gt;"I")),1,IF(OR(AND(CM77=0,V77="N"),AND(CM77=0,V77="B"),AND(CM77=0,LEFT(TRIM(V77),1)="I")),1,0))),"")</f>
        <v/>
      </c>
      <c r="DB77" s="62" t="str">
        <f t="shared" si="52"/>
        <v/>
      </c>
      <c r="DC77" s="62" t="str">
        <f>+IF(LEN($K77)&gt;10,IF(ISERROR(VLOOKUP(X77,'CODIGO PAGO'!$B$1:$B$20,1,0)),1,IF(OR(AND(CO77=1,X77&lt;&gt;"N"),AND(CO77=3,X77&lt;&gt;"B"),AND(CO77=2,LEFT(TRIM(X77),1)&lt;&gt;"I")),1,IF(OR(AND(CO77=0,X77="N"),AND(CO77=0,X77="B"),AND(CO77=0,LEFT(TRIM(X77),1)="I")),1,0))),"")</f>
        <v/>
      </c>
      <c r="DD77" s="62" t="str">
        <f t="shared" si="53"/>
        <v/>
      </c>
      <c r="DE77" s="62" t="str">
        <f t="shared" si="54"/>
        <v/>
      </c>
      <c r="DF77" s="63" t="str">
        <f t="shared" si="55"/>
        <v/>
      </c>
      <c r="DG77" s="170"/>
      <c r="DH77" s="63">
        <v>77</v>
      </c>
    </row>
    <row r="78" spans="1:112" s="64" customFormat="1">
      <c r="A78" s="16" t="str">
        <f t="shared" si="28"/>
        <v/>
      </c>
      <c r="B78" s="12"/>
      <c r="C78" s="60"/>
      <c r="D78" s="1" t="str">
        <f>+IF(LEN($K78)&gt;5,BD!A78,"")</f>
        <v/>
      </c>
      <c r="E78" s="1" t="str">
        <f>+IF(LEN($K78)&gt;5,BD!B78,"")</f>
        <v/>
      </c>
      <c r="F78" s="134"/>
      <c r="G78" s="133"/>
      <c r="H78" s="135"/>
      <c r="I78" s="3" t="str">
        <f>+IF(LEN($K78)&gt;5,BD!D78,"")</f>
        <v/>
      </c>
      <c r="J78" s="4" t="str">
        <f>+IF(LEN($K78)&gt;5,BD!E78,"")</f>
        <v/>
      </c>
      <c r="K78" s="5" t="str">
        <f>+IF(LEN(BD!G78)&gt;5,BD!G78,"")</f>
        <v/>
      </c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53" t="str">
        <f t="shared" si="29"/>
        <v/>
      </c>
      <c r="AB78" s="154" t="str">
        <f>+IF(LEN($K78)&gt;5,SUM(L78,N78,P78,R78,T78,V78,X78)+COUNTIF(L78:X78,"PCG")+'CODIGO PAGO'!$C$23*COUNTIF(L78:X78,"PDF")+'CODIGO PAGO'!$C$24*COUNTIF('PRE MAAS'!L78:X78,"PNH")+'CODIGO PAGO'!$C$25*COUNTIF('PRE MAAS'!L78:X78,"PS")+COUNTIF(L78:X78,"VAC"),"")</f>
        <v/>
      </c>
      <c r="AC78" s="154" t="str">
        <f t="shared" si="30"/>
        <v/>
      </c>
      <c r="AD78" s="155" t="str">
        <f t="shared" si="31"/>
        <v/>
      </c>
      <c r="AE78" s="155" t="str">
        <f t="shared" si="32"/>
        <v/>
      </c>
      <c r="AF78" s="155" t="str">
        <f>+IF(LEN($K78)&gt;5,IF(AND(VLOOKUP($I78,BD!$D$1:$F$501,3,0)&gt;=L$1,VLOOKUP($I78,BD!$D$1:$F$501,3,0)&lt;=X$1),1,0),"")</f>
        <v/>
      </c>
      <c r="AG78" s="155" t="str">
        <f t="shared" si="33"/>
        <v/>
      </c>
      <c r="AH78" s="156" t="str">
        <f t="shared" si="34"/>
        <v/>
      </c>
      <c r="AI78" s="156" t="str">
        <f t="shared" si="35"/>
        <v/>
      </c>
      <c r="AJ78" s="156" t="str">
        <f t="shared" si="36"/>
        <v/>
      </c>
      <c r="AK78" s="6" t="str">
        <f>+IF(LEN($K78)&gt;5,BD!H78,"")</f>
        <v/>
      </c>
      <c r="AL78" s="17" t="str">
        <f t="shared" si="37"/>
        <v/>
      </c>
      <c r="AM78" s="13"/>
      <c r="AN78" s="18" t="str">
        <f t="shared" si="38"/>
        <v/>
      </c>
      <c r="AO78" s="19" t="str">
        <f t="shared" si="39"/>
        <v/>
      </c>
      <c r="AP78" s="19" t="str">
        <f t="shared" si="40"/>
        <v/>
      </c>
      <c r="AQ78" s="20" t="str">
        <f t="shared" si="41"/>
        <v/>
      </c>
      <c r="AR78" s="7" t="str">
        <f t="shared" ca="1" si="42"/>
        <v/>
      </c>
      <c r="AS78" s="157"/>
      <c r="AT78" s="19" t="str">
        <f>+IF(LEN($K78)&gt;5,TRUNC(AS78*AK78*'CODIGO PAGO'!$C$27,2),"")</f>
        <v/>
      </c>
      <c r="AU78" s="15"/>
      <c r="AV78" s="15"/>
      <c r="AW78" s="15"/>
      <c r="AX78" s="14"/>
      <c r="AY78" s="15"/>
      <c r="AZ78" s="20" t="str">
        <f>+IF(LEN(K78)&gt;5,SUMIF(AJUSTES!$A$1:$A$50,K78,AJUSTES!$J$1:$J$50),"")</f>
        <v/>
      </c>
      <c r="BA78" s="20"/>
      <c r="BB78" s="14"/>
      <c r="BC78" s="14"/>
      <c r="BD78" s="164"/>
      <c r="BE78" s="15"/>
      <c r="BF78" s="15"/>
      <c r="BG78" s="152" t="str">
        <f t="shared" si="43"/>
        <v/>
      </c>
      <c r="BH78" s="20" t="str">
        <f t="shared" si="44"/>
        <v/>
      </c>
      <c r="BI78" s="20" t="str">
        <f>IF(LEN($K78)&gt;5,IF('CODIGO PAGO'!$C$26=9,0.5*AK78,'CODIGO PAGO'!$C$26*COUNTIF(L78:X78,"PT")*(AK78*7)/(7-(COUNTIF(L78:X78,"D")+COUNTIF(L78:X78,"DL")))),"")</f>
        <v/>
      </c>
      <c r="BJ78" s="15"/>
      <c r="BK78" s="20" t="str">
        <f>+IF(LEN(K78)&gt;5,SUMIF(AJUSTES!$A$1:$A$50,K78,AJUSTES!$K$1:$K$50),"")</f>
        <v/>
      </c>
      <c r="BL78" s="15"/>
      <c r="BM78" s="15"/>
      <c r="BN78" s="4" t="str">
        <f>+CONCATENATE(IF(COUNTIFS(INCAPACIDADES!$A$1:$A$100,"ACTIVA",INCAPACIDADES!$C$1:$C$100,'PRE MAAS'!K78)&gt;0,VLOOKUP(K78,INCAPACIDADES!$C$1:$Y$100,23,0),""),IF(LEN($K78)&gt;5,IF(BD!F78="N/A","",CONCATENATE("B (",DAY(BD!F78),"-",MONTH(BD!F78),"-",YEAR(BD!F78),")")),""))</f>
        <v/>
      </c>
      <c r="BO78" s="150"/>
      <c r="BP78" s="15"/>
      <c r="BQ78" s="15"/>
      <c r="BR78" s="15"/>
      <c r="BS78" s="15"/>
      <c r="BT78" s="15"/>
      <c r="BU78" s="9" t="str">
        <f>+IF(LEN($K78)&gt;10,IF(LEN(BD!I78)=11,BD!I78,CONCATENATE("0",BD!I78)),"")</f>
        <v/>
      </c>
      <c r="BV78" s="161" t="str">
        <f>+IF(LEN($K78)&gt;10,BD!J78,"")</f>
        <v/>
      </c>
      <c r="BW78" s="162" t="str">
        <f t="shared" si="45"/>
        <v/>
      </c>
      <c r="BX78" s="162" t="str">
        <f>+IF(LEN($K78)&gt;10,UPPER(BD!K78),"")</f>
        <v/>
      </c>
      <c r="BY78" s="161" t="str">
        <f>+IF(LEN($K86)&gt;5,BD!L78,"")</f>
        <v/>
      </c>
      <c r="BZ78" s="161" t="str">
        <f>+IF(LEN($K78)&gt;10,BD!M78,"")</f>
        <v/>
      </c>
      <c r="CA78" s="162" t="str">
        <f>+IF(LEN($K78)&gt;10,BD!N78,"")</f>
        <v/>
      </c>
      <c r="CB78" s="163" t="str">
        <f t="shared" si="46"/>
        <v/>
      </c>
      <c r="CC78" s="62" t="str">
        <f>+IF(AND(LEN($K78)&gt;10),IF(AND($J78&gt;L$1,$J78&lt;=$Y$1),1,IF((COUNTIFS(INCAPACIDADES!$C$1:$C$51,$K78,INCAPACIDADES!K$1:K$51,L$1))&gt;0,2,IF(VLOOKUP($I78,BD!D:F,3,0)&gt;L$1,0,3))),"")</f>
        <v/>
      </c>
      <c r="CD78" s="62" t="str">
        <f>+IF(AND(LEN($K78)&gt;10),IF(AND($J78&gt;M$1,$J78&lt;=$Y$1),1,IF((COUNTIFS(INCAPACIDADES!$C$1:$C$51,$K78,INCAPACIDADES!L$1:L$51,M$1))&gt;0,2,IF(VLOOKUP($I78,BD!$D:$F,3,0)&gt;M$1,0,3))),"")</f>
        <v/>
      </c>
      <c r="CE78" s="62" t="str">
        <f>+IF(AND(LEN($K78)&gt;10),IF(AND($J78&gt;N$1,$J78&lt;=$Y$1),1,IF((COUNTIFS(INCAPACIDADES!$C$1:$C$51,$K78,INCAPACIDADES!M$1:M$51,N$1))&gt;0,2,IF(VLOOKUP($I78,BD!$D:$F,3,0)&gt;N$1,0,3))),"")</f>
        <v/>
      </c>
      <c r="CF78" s="62" t="str">
        <f>+IF(AND(LEN($K78)&gt;10),IF(AND($J78&gt;O$1,$J78&lt;=$Y$1),1,IF((COUNTIFS(INCAPACIDADES!$C$1:$C$51,$K78,INCAPACIDADES!N$1:N$51,O$1))&gt;0,2,IF(VLOOKUP($I78,BD!$D:$F,3,0)&gt;O$1,0,3))),"")</f>
        <v/>
      </c>
      <c r="CG78" s="62" t="str">
        <f>+IF(AND(LEN($K78)&gt;10),IF(AND($J78&gt;P$1,$J78&lt;=$Y$1),1,IF((COUNTIFS(INCAPACIDADES!$C$1:$C$51,$K78,INCAPACIDADES!O$1:O$51,P$1))&gt;0,2,IF(VLOOKUP($I78,BD!$D:$F,3,0)&gt;P$1,0,3))),"")</f>
        <v/>
      </c>
      <c r="CH78" s="62" t="str">
        <f>+IF(AND(LEN($K78)&gt;10),IF(AND($J78&gt;Q$1,$J78&lt;=$Y$1),1,IF((COUNTIFS(INCAPACIDADES!$C$1:$C$51,$K78,INCAPACIDADES!P$1:P$51,Q$1))&gt;0,2,IF(VLOOKUP($I78,BD!$D:$F,3,0)&gt;Q$1,0,3))),"")</f>
        <v/>
      </c>
      <c r="CI78" s="62" t="str">
        <f>+IF(AND(LEN($K78)&gt;10),IF(AND($J78&gt;R$1,$J78&lt;=$Y$1),1,IF((COUNTIFS(INCAPACIDADES!$C$1:$C$51,$K78,INCAPACIDADES!Q$1:Q$51,R$1))&gt;0,2,IF(VLOOKUP($I78,BD!$D:$F,3,0)&gt;R$1,0,3))),"")</f>
        <v/>
      </c>
      <c r="CJ78" s="62" t="str">
        <f>+IF(AND(LEN($K78)&gt;10),IF(AND($J78&gt;S$1,$J78&lt;=$Y$1),1,IF((COUNTIFS(INCAPACIDADES!$C$1:$C$51,$K78,INCAPACIDADES!R$1:R$51,S$1))&gt;0,2,IF(VLOOKUP($I78,BD!$D:$F,3,0)&gt;S$1,0,3))),"")</f>
        <v/>
      </c>
      <c r="CK78" s="62" t="str">
        <f>+IF(AND(LEN($K78)&gt;10),IF(AND($J78&gt;T$1,$J78&lt;=$Y$1),1,IF((COUNTIFS(INCAPACIDADES!$C$1:$C$51,$K78,INCAPACIDADES!S$1:S$51,T$1))&gt;0,2,IF(VLOOKUP($I78,BD!$D:$F,3,0)&gt;T$1,0,3))),"")</f>
        <v/>
      </c>
      <c r="CL78" s="62" t="str">
        <f>+IF(AND(LEN($K78)&gt;10),IF(AND($J78&gt;U$1,$J78&lt;=$Y$1),1,IF((COUNTIFS(INCAPACIDADES!$C$1:$C$51,$K78,INCAPACIDADES!T$1:T$51,U$1))&gt;0,2,IF(VLOOKUP($I78,BD!$D:$F,3,0)&gt;U$1,0,3))),"")</f>
        <v/>
      </c>
      <c r="CM78" s="62" t="str">
        <f>+IF(AND(LEN($K78)&gt;10),IF(AND($J78&gt;V$1,$J78&lt;=$Y$1),1,IF((COUNTIFS(INCAPACIDADES!$C$1:$C$51,$K78,INCAPACIDADES!U$1:U$51,V$1))&gt;0,2,IF(VLOOKUP($I78,BD!$D:$F,3,0)&gt;V$1,0,3))),"")</f>
        <v/>
      </c>
      <c r="CN78" s="62" t="str">
        <f>+IF(AND(LEN($K78)&gt;10),IF(AND($J78&gt;W$1,$J78&lt;=$Y$1),1,IF((COUNTIFS(INCAPACIDADES!$C$1:$C$51,$K78,INCAPACIDADES!V$1:V$51,W$1))&gt;0,2,IF(VLOOKUP($I78,BD!$D:$F,3,0)&gt;W$1,0,3))),"")</f>
        <v/>
      </c>
      <c r="CO78" s="62" t="str">
        <f>+IF(AND(LEN($K78)&gt;10),IF(AND($J78&gt;X$1,$J78&lt;=$Y$1),1,IF((COUNTIFS(INCAPACIDADES!$C$1:$C$51,$K78,INCAPACIDADES!W$1:W$51,X$1))&gt;0,2,IF(VLOOKUP($I78,BD!$D:$F,3,0)&gt;X$1,0,3))),"")</f>
        <v/>
      </c>
      <c r="CP78" s="62" t="str">
        <f>+IF(AND(LEN($K78)&gt;10),IF(AND($J78&gt;Y$1,$J78&lt;=$Y$1),1,IF((COUNTIFS(INCAPACIDADES!$C$1:$C$51,$K78,INCAPACIDADES!X$1:X$51,Y$1))&gt;0,2,IF(VLOOKUP($I78,BD!$D:$F,3,0)&gt;Y$1,0,3))),"")</f>
        <v/>
      </c>
      <c r="CQ78" s="62" t="str">
        <f>+IF(LEN($K78)&gt;10,IF(ISERROR(VLOOKUP(L78,'CODIGO PAGO'!$B$1:$B$20,1,0)),1,IF(OR(AND(CC78=1,L78&lt;&gt;"N"),AND(CC78=3,L78&lt;&gt;"B"),AND(CC78=2,LEFT(TRIM(L78),1)&lt;&gt;"I")),1,IF(OR(AND(CC78=0,L78="N"),AND(CC78=0,L78="B"),AND(CC78=0,LEFT(TRIM(L78),1)="I")),1,0))),"")</f>
        <v/>
      </c>
      <c r="CR78" s="62" t="str">
        <f t="shared" si="47"/>
        <v/>
      </c>
      <c r="CS78" s="62" t="str">
        <f>+IF(LEN($K78)&gt;10,IF(ISERROR(VLOOKUP(N78,'CODIGO PAGO'!$B$1:$B$20,1,0)),1,IF(OR(AND(CE78=1,N78&lt;&gt;"N"),AND(CE78=3,N78&lt;&gt;"B"),AND(CE78=2,LEFT(TRIM(N78),1)&lt;&gt;"I")),1,IF(OR(AND(CE78=0,N78="N"),AND(CE78=0,N78="B"),AND(CE78=0,LEFT(TRIM(N78),1)="I")),1,0))),"")</f>
        <v/>
      </c>
      <c r="CT78" s="62" t="str">
        <f t="shared" si="48"/>
        <v/>
      </c>
      <c r="CU78" s="62" t="str">
        <f>+IF(LEN($K78)&gt;10,IF(ISERROR(VLOOKUP(P78,'CODIGO PAGO'!$B$1:$B$20,1,0)),1,IF(OR(AND(CG78=1,P78&lt;&gt;"N"),AND(CG78=3,P78&lt;&gt;"B"),AND(CG78=2,LEFT(TRIM(P78),1)&lt;&gt;"I")),1,IF(OR(AND(CG78=0,P78="N"),AND(CG78=0,P78="B"),AND(CG78=0,LEFT(TRIM(P78),1)="I")),1,0))),"")</f>
        <v/>
      </c>
      <c r="CV78" s="62" t="str">
        <f t="shared" si="49"/>
        <v/>
      </c>
      <c r="CW78" s="62" t="str">
        <f>+IF(LEN($K78)&gt;10,IF(ISERROR(VLOOKUP(R78,'CODIGO PAGO'!$B$1:$B$20,1,0)),1,IF(OR(AND(CI78=1,R78&lt;&gt;"N"),AND(CI78=3,R78&lt;&gt;"B"),AND(CI78=2,LEFT(TRIM(R78),1)&lt;&gt;"I")),1,IF(OR(AND(CI78=0,R78="N"),AND(CI78=0,R78="B"),AND(CI78=0,LEFT(TRIM(R78),1)="I")),1,0))),"")</f>
        <v/>
      </c>
      <c r="CX78" s="62" t="str">
        <f t="shared" si="50"/>
        <v/>
      </c>
      <c r="CY78" s="62" t="str">
        <f>+IF(LEN($K78)&gt;10,IF(ISERROR(VLOOKUP(T78,'CODIGO PAGO'!$B$1:$B$20,1,0)),1,IF(OR(AND(CK78=1,T78&lt;&gt;"N"),AND(CK78=3,T78&lt;&gt;"B"),AND(CK78=2,LEFT(TRIM(T78),1)&lt;&gt;"I")),1,IF(OR(AND(CK78=0,T78="N"),AND(CK78=0,T78="B"),AND(CK78=0,LEFT(TRIM(T78),1)="I")),1,0))),"")</f>
        <v/>
      </c>
      <c r="CZ78" s="62" t="str">
        <f t="shared" si="51"/>
        <v/>
      </c>
      <c r="DA78" s="62" t="str">
        <f>+IF(LEN($K78)&gt;10,IF(ISERROR(VLOOKUP(V78,'CODIGO PAGO'!$B$1:$B$20,1,0)),1,IF(OR(AND(CM78=1,V78&lt;&gt;"N"),AND(CM78=3,V78&lt;&gt;"B"),AND(CM78=2,LEFT(TRIM(V78),1)&lt;&gt;"I")),1,IF(OR(AND(CM78=0,V78="N"),AND(CM78=0,V78="B"),AND(CM78=0,LEFT(TRIM(V78),1)="I")),1,0))),"")</f>
        <v/>
      </c>
      <c r="DB78" s="62" t="str">
        <f t="shared" si="52"/>
        <v/>
      </c>
      <c r="DC78" s="62" t="str">
        <f>+IF(LEN($K78)&gt;10,IF(ISERROR(VLOOKUP(X78,'CODIGO PAGO'!$B$1:$B$20,1,0)),1,IF(OR(AND(CO78=1,X78&lt;&gt;"N"),AND(CO78=3,X78&lt;&gt;"B"),AND(CO78=2,LEFT(TRIM(X78),1)&lt;&gt;"I")),1,IF(OR(AND(CO78=0,X78="N"),AND(CO78=0,X78="B"),AND(CO78=0,LEFT(TRIM(X78),1)="I")),1,0))),"")</f>
        <v/>
      </c>
      <c r="DD78" s="62" t="str">
        <f t="shared" si="53"/>
        <v/>
      </c>
      <c r="DE78" s="62" t="str">
        <f t="shared" si="54"/>
        <v/>
      </c>
      <c r="DF78" s="63" t="str">
        <f t="shared" si="55"/>
        <v/>
      </c>
      <c r="DG78" s="170"/>
      <c r="DH78" s="63">
        <v>78</v>
      </c>
    </row>
    <row r="79" spans="1:112" s="64" customFormat="1">
      <c r="A79" s="16" t="str">
        <f t="shared" si="28"/>
        <v/>
      </c>
      <c r="B79" s="12"/>
      <c r="C79" s="60"/>
      <c r="D79" s="1" t="str">
        <f>+IF(LEN($K79)&gt;5,BD!A79,"")</f>
        <v/>
      </c>
      <c r="E79" s="1" t="str">
        <f>+IF(LEN($K79)&gt;5,BD!B79,"")</f>
        <v/>
      </c>
      <c r="F79" s="134"/>
      <c r="G79" s="133"/>
      <c r="H79" s="135"/>
      <c r="I79" s="3" t="str">
        <f>+IF(LEN($K79)&gt;5,BD!D79,"")</f>
        <v/>
      </c>
      <c r="J79" s="4" t="str">
        <f>+IF(LEN($K79)&gt;5,BD!E79,"")</f>
        <v/>
      </c>
      <c r="K79" s="5" t="str">
        <f>+IF(LEN(BD!G79)&gt;5,BD!G79,"")</f>
        <v/>
      </c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53" t="str">
        <f t="shared" si="29"/>
        <v/>
      </c>
      <c r="AB79" s="154" t="str">
        <f>+IF(LEN($K79)&gt;5,SUM(L79,N79,P79,R79,T79,V79,X79)+COUNTIF(L79:X79,"PCG")+'CODIGO PAGO'!$C$23*COUNTIF(L79:X79,"PDF")+'CODIGO PAGO'!$C$24*COUNTIF('PRE MAAS'!L79:X79,"PNH")+'CODIGO PAGO'!$C$25*COUNTIF('PRE MAAS'!L79:X79,"PS")+COUNTIF(L79:X79,"VAC"),"")</f>
        <v/>
      </c>
      <c r="AC79" s="154" t="str">
        <f t="shared" si="30"/>
        <v/>
      </c>
      <c r="AD79" s="155" t="str">
        <f t="shared" si="31"/>
        <v/>
      </c>
      <c r="AE79" s="155" t="str">
        <f t="shared" si="32"/>
        <v/>
      </c>
      <c r="AF79" s="155" t="str">
        <f>+IF(LEN($K79)&gt;5,IF(AND(VLOOKUP($I79,BD!$D$1:$F$501,3,0)&gt;=L$1,VLOOKUP($I79,BD!$D$1:$F$501,3,0)&lt;=X$1),1,0),"")</f>
        <v/>
      </c>
      <c r="AG79" s="155" t="str">
        <f t="shared" si="33"/>
        <v/>
      </c>
      <c r="AH79" s="156" t="str">
        <f t="shared" si="34"/>
        <v/>
      </c>
      <c r="AI79" s="156" t="str">
        <f t="shared" si="35"/>
        <v/>
      </c>
      <c r="AJ79" s="156" t="str">
        <f t="shared" si="36"/>
        <v/>
      </c>
      <c r="AK79" s="6" t="str">
        <f>+IF(LEN($K79)&gt;5,BD!H79,"")</f>
        <v/>
      </c>
      <c r="AL79" s="17" t="str">
        <f t="shared" si="37"/>
        <v/>
      </c>
      <c r="AM79" s="13"/>
      <c r="AN79" s="18" t="str">
        <f t="shared" si="38"/>
        <v/>
      </c>
      <c r="AO79" s="19" t="str">
        <f t="shared" si="39"/>
        <v/>
      </c>
      <c r="AP79" s="19" t="str">
        <f t="shared" si="40"/>
        <v/>
      </c>
      <c r="AQ79" s="20" t="str">
        <f t="shared" si="41"/>
        <v/>
      </c>
      <c r="AR79" s="7" t="str">
        <f t="shared" ca="1" si="42"/>
        <v/>
      </c>
      <c r="AS79" s="157"/>
      <c r="AT79" s="19" t="str">
        <f>+IF(LEN($K79)&gt;5,TRUNC(AS79*AK79*'CODIGO PAGO'!$C$27,2),"")</f>
        <v/>
      </c>
      <c r="AU79" s="15"/>
      <c r="AV79" s="15"/>
      <c r="AW79" s="15"/>
      <c r="AX79" s="14"/>
      <c r="AY79" s="15"/>
      <c r="AZ79" s="20" t="str">
        <f>+IF(LEN(K79)&gt;5,SUMIF(AJUSTES!$A$1:$A$50,K79,AJUSTES!$J$1:$J$50),"")</f>
        <v/>
      </c>
      <c r="BA79" s="20"/>
      <c r="BB79" s="14"/>
      <c r="BC79" s="14"/>
      <c r="BD79" s="164"/>
      <c r="BE79" s="15"/>
      <c r="BF79" s="15"/>
      <c r="BG79" s="152" t="str">
        <f t="shared" si="43"/>
        <v/>
      </c>
      <c r="BH79" s="20" t="str">
        <f t="shared" si="44"/>
        <v/>
      </c>
      <c r="BI79" s="20" t="str">
        <f>IF(LEN($K79)&gt;5,IF('CODIGO PAGO'!$C$26=9,0.5*AK79,'CODIGO PAGO'!$C$26*COUNTIF(L79:X79,"PT")*(AK79*7)/(7-(COUNTIF(L79:X79,"D")+COUNTIF(L79:X79,"DL")))),"")</f>
        <v/>
      </c>
      <c r="BJ79" s="15"/>
      <c r="BK79" s="20" t="str">
        <f>+IF(LEN(K79)&gt;5,SUMIF(AJUSTES!$A$1:$A$50,K79,AJUSTES!$K$1:$K$50),"")</f>
        <v/>
      </c>
      <c r="BL79" s="15"/>
      <c r="BM79" s="15"/>
      <c r="BN79" s="4" t="str">
        <f>+CONCATENATE(IF(COUNTIFS(INCAPACIDADES!$A$1:$A$100,"ACTIVA",INCAPACIDADES!$C$1:$C$100,'PRE MAAS'!K79)&gt;0,VLOOKUP(K79,INCAPACIDADES!$C$1:$Y$100,23,0),""),IF(LEN($K79)&gt;5,IF(BD!F79="N/A","",CONCATENATE("B (",DAY(BD!F79),"-",MONTH(BD!F79),"-",YEAR(BD!F79),")")),""))</f>
        <v/>
      </c>
      <c r="BO79" s="150"/>
      <c r="BP79" s="15"/>
      <c r="BQ79" s="15"/>
      <c r="BR79" s="15"/>
      <c r="BS79" s="15"/>
      <c r="BT79" s="15"/>
      <c r="BU79" s="9" t="str">
        <f>+IF(LEN($K79)&gt;10,IF(LEN(BD!I79)=11,BD!I79,CONCATENATE("0",BD!I79)),"")</f>
        <v/>
      </c>
      <c r="BV79" s="161" t="str">
        <f>+IF(LEN($K79)&gt;10,BD!J79,"")</f>
        <v/>
      </c>
      <c r="BW79" s="162" t="str">
        <f t="shared" si="45"/>
        <v/>
      </c>
      <c r="BX79" s="162" t="str">
        <f>+IF(LEN($K79)&gt;10,UPPER(BD!K79),"")</f>
        <v/>
      </c>
      <c r="BY79" s="161" t="str">
        <f>+IF(LEN($K87)&gt;5,BD!L79,"")</f>
        <v/>
      </c>
      <c r="BZ79" s="161" t="str">
        <f>+IF(LEN($K79)&gt;10,BD!M79,"")</f>
        <v/>
      </c>
      <c r="CA79" s="162" t="str">
        <f>+IF(LEN($K79)&gt;10,BD!N79,"")</f>
        <v/>
      </c>
      <c r="CB79" s="163" t="str">
        <f t="shared" si="46"/>
        <v/>
      </c>
      <c r="CC79" s="62" t="str">
        <f>+IF(AND(LEN($K79)&gt;10),IF(AND($J79&gt;L$1,$J79&lt;=$Y$1),1,IF((COUNTIFS(INCAPACIDADES!$C$1:$C$51,$K79,INCAPACIDADES!K$1:K$51,L$1))&gt;0,2,IF(VLOOKUP($I79,BD!D:F,3,0)&gt;L$1,0,3))),"")</f>
        <v/>
      </c>
      <c r="CD79" s="62" t="str">
        <f>+IF(AND(LEN($K79)&gt;10),IF(AND($J79&gt;M$1,$J79&lt;=$Y$1),1,IF((COUNTIFS(INCAPACIDADES!$C$1:$C$51,$K79,INCAPACIDADES!L$1:L$51,M$1))&gt;0,2,IF(VLOOKUP($I79,BD!$D:$F,3,0)&gt;M$1,0,3))),"")</f>
        <v/>
      </c>
      <c r="CE79" s="62" t="str">
        <f>+IF(AND(LEN($K79)&gt;10),IF(AND($J79&gt;N$1,$J79&lt;=$Y$1),1,IF((COUNTIFS(INCAPACIDADES!$C$1:$C$51,$K79,INCAPACIDADES!M$1:M$51,N$1))&gt;0,2,IF(VLOOKUP($I79,BD!$D:$F,3,0)&gt;N$1,0,3))),"")</f>
        <v/>
      </c>
      <c r="CF79" s="62" t="str">
        <f>+IF(AND(LEN($K79)&gt;10),IF(AND($J79&gt;O$1,$J79&lt;=$Y$1),1,IF((COUNTIFS(INCAPACIDADES!$C$1:$C$51,$K79,INCAPACIDADES!N$1:N$51,O$1))&gt;0,2,IF(VLOOKUP($I79,BD!$D:$F,3,0)&gt;O$1,0,3))),"")</f>
        <v/>
      </c>
      <c r="CG79" s="62" t="str">
        <f>+IF(AND(LEN($K79)&gt;10),IF(AND($J79&gt;P$1,$J79&lt;=$Y$1),1,IF((COUNTIFS(INCAPACIDADES!$C$1:$C$51,$K79,INCAPACIDADES!O$1:O$51,P$1))&gt;0,2,IF(VLOOKUP($I79,BD!$D:$F,3,0)&gt;P$1,0,3))),"")</f>
        <v/>
      </c>
      <c r="CH79" s="62" t="str">
        <f>+IF(AND(LEN($K79)&gt;10),IF(AND($J79&gt;Q$1,$J79&lt;=$Y$1),1,IF((COUNTIFS(INCAPACIDADES!$C$1:$C$51,$K79,INCAPACIDADES!P$1:P$51,Q$1))&gt;0,2,IF(VLOOKUP($I79,BD!$D:$F,3,0)&gt;Q$1,0,3))),"")</f>
        <v/>
      </c>
      <c r="CI79" s="62" t="str">
        <f>+IF(AND(LEN($K79)&gt;10),IF(AND($J79&gt;R$1,$J79&lt;=$Y$1),1,IF((COUNTIFS(INCAPACIDADES!$C$1:$C$51,$K79,INCAPACIDADES!Q$1:Q$51,R$1))&gt;0,2,IF(VLOOKUP($I79,BD!$D:$F,3,0)&gt;R$1,0,3))),"")</f>
        <v/>
      </c>
      <c r="CJ79" s="62" t="str">
        <f>+IF(AND(LEN($K79)&gt;10),IF(AND($J79&gt;S$1,$J79&lt;=$Y$1),1,IF((COUNTIFS(INCAPACIDADES!$C$1:$C$51,$K79,INCAPACIDADES!R$1:R$51,S$1))&gt;0,2,IF(VLOOKUP($I79,BD!$D:$F,3,0)&gt;S$1,0,3))),"")</f>
        <v/>
      </c>
      <c r="CK79" s="62" t="str">
        <f>+IF(AND(LEN($K79)&gt;10),IF(AND($J79&gt;T$1,$J79&lt;=$Y$1),1,IF((COUNTIFS(INCAPACIDADES!$C$1:$C$51,$K79,INCAPACIDADES!S$1:S$51,T$1))&gt;0,2,IF(VLOOKUP($I79,BD!$D:$F,3,0)&gt;T$1,0,3))),"")</f>
        <v/>
      </c>
      <c r="CL79" s="62" t="str">
        <f>+IF(AND(LEN($K79)&gt;10),IF(AND($J79&gt;U$1,$J79&lt;=$Y$1),1,IF((COUNTIFS(INCAPACIDADES!$C$1:$C$51,$K79,INCAPACIDADES!T$1:T$51,U$1))&gt;0,2,IF(VLOOKUP($I79,BD!$D:$F,3,0)&gt;U$1,0,3))),"")</f>
        <v/>
      </c>
      <c r="CM79" s="62" t="str">
        <f>+IF(AND(LEN($K79)&gt;10),IF(AND($J79&gt;V$1,$J79&lt;=$Y$1),1,IF((COUNTIFS(INCAPACIDADES!$C$1:$C$51,$K79,INCAPACIDADES!U$1:U$51,V$1))&gt;0,2,IF(VLOOKUP($I79,BD!$D:$F,3,0)&gt;V$1,0,3))),"")</f>
        <v/>
      </c>
      <c r="CN79" s="62" t="str">
        <f>+IF(AND(LEN($K79)&gt;10),IF(AND($J79&gt;W$1,$J79&lt;=$Y$1),1,IF((COUNTIFS(INCAPACIDADES!$C$1:$C$51,$K79,INCAPACIDADES!V$1:V$51,W$1))&gt;0,2,IF(VLOOKUP($I79,BD!$D:$F,3,0)&gt;W$1,0,3))),"")</f>
        <v/>
      </c>
      <c r="CO79" s="62" t="str">
        <f>+IF(AND(LEN($K79)&gt;10),IF(AND($J79&gt;X$1,$J79&lt;=$Y$1),1,IF((COUNTIFS(INCAPACIDADES!$C$1:$C$51,$K79,INCAPACIDADES!W$1:W$51,X$1))&gt;0,2,IF(VLOOKUP($I79,BD!$D:$F,3,0)&gt;X$1,0,3))),"")</f>
        <v/>
      </c>
      <c r="CP79" s="62" t="str">
        <f>+IF(AND(LEN($K79)&gt;10),IF(AND($J79&gt;Y$1,$J79&lt;=$Y$1),1,IF((COUNTIFS(INCAPACIDADES!$C$1:$C$51,$K79,INCAPACIDADES!X$1:X$51,Y$1))&gt;0,2,IF(VLOOKUP($I79,BD!$D:$F,3,0)&gt;Y$1,0,3))),"")</f>
        <v/>
      </c>
      <c r="CQ79" s="62" t="str">
        <f>+IF(LEN($K79)&gt;10,IF(ISERROR(VLOOKUP(L79,'CODIGO PAGO'!$B$1:$B$20,1,0)),1,IF(OR(AND(CC79=1,L79&lt;&gt;"N"),AND(CC79=3,L79&lt;&gt;"B"),AND(CC79=2,LEFT(TRIM(L79),1)&lt;&gt;"I")),1,IF(OR(AND(CC79=0,L79="N"),AND(CC79=0,L79="B"),AND(CC79=0,LEFT(TRIM(L79),1)="I")),1,0))),"")</f>
        <v/>
      </c>
      <c r="CR79" s="62" t="str">
        <f t="shared" si="47"/>
        <v/>
      </c>
      <c r="CS79" s="62" t="str">
        <f>+IF(LEN($K79)&gt;10,IF(ISERROR(VLOOKUP(N79,'CODIGO PAGO'!$B$1:$B$20,1,0)),1,IF(OR(AND(CE79=1,N79&lt;&gt;"N"),AND(CE79=3,N79&lt;&gt;"B"),AND(CE79=2,LEFT(TRIM(N79),1)&lt;&gt;"I")),1,IF(OR(AND(CE79=0,N79="N"),AND(CE79=0,N79="B"),AND(CE79=0,LEFT(TRIM(N79),1)="I")),1,0))),"")</f>
        <v/>
      </c>
      <c r="CT79" s="62" t="str">
        <f t="shared" si="48"/>
        <v/>
      </c>
      <c r="CU79" s="62" t="str">
        <f>+IF(LEN($K79)&gt;10,IF(ISERROR(VLOOKUP(P79,'CODIGO PAGO'!$B$1:$B$20,1,0)),1,IF(OR(AND(CG79=1,P79&lt;&gt;"N"),AND(CG79=3,P79&lt;&gt;"B"),AND(CG79=2,LEFT(TRIM(P79),1)&lt;&gt;"I")),1,IF(OR(AND(CG79=0,P79="N"),AND(CG79=0,P79="B"),AND(CG79=0,LEFT(TRIM(P79),1)="I")),1,0))),"")</f>
        <v/>
      </c>
      <c r="CV79" s="62" t="str">
        <f t="shared" si="49"/>
        <v/>
      </c>
      <c r="CW79" s="62" t="str">
        <f>+IF(LEN($K79)&gt;10,IF(ISERROR(VLOOKUP(R79,'CODIGO PAGO'!$B$1:$B$20,1,0)),1,IF(OR(AND(CI79=1,R79&lt;&gt;"N"),AND(CI79=3,R79&lt;&gt;"B"),AND(CI79=2,LEFT(TRIM(R79),1)&lt;&gt;"I")),1,IF(OR(AND(CI79=0,R79="N"),AND(CI79=0,R79="B"),AND(CI79=0,LEFT(TRIM(R79),1)="I")),1,0))),"")</f>
        <v/>
      </c>
      <c r="CX79" s="62" t="str">
        <f t="shared" si="50"/>
        <v/>
      </c>
      <c r="CY79" s="62" t="str">
        <f>+IF(LEN($K79)&gt;10,IF(ISERROR(VLOOKUP(T79,'CODIGO PAGO'!$B$1:$B$20,1,0)),1,IF(OR(AND(CK79=1,T79&lt;&gt;"N"),AND(CK79=3,T79&lt;&gt;"B"),AND(CK79=2,LEFT(TRIM(T79),1)&lt;&gt;"I")),1,IF(OR(AND(CK79=0,T79="N"),AND(CK79=0,T79="B"),AND(CK79=0,LEFT(TRIM(T79),1)="I")),1,0))),"")</f>
        <v/>
      </c>
      <c r="CZ79" s="62" t="str">
        <f t="shared" si="51"/>
        <v/>
      </c>
      <c r="DA79" s="62" t="str">
        <f>+IF(LEN($K79)&gt;10,IF(ISERROR(VLOOKUP(V79,'CODIGO PAGO'!$B$1:$B$20,1,0)),1,IF(OR(AND(CM79=1,V79&lt;&gt;"N"),AND(CM79=3,V79&lt;&gt;"B"),AND(CM79=2,LEFT(TRIM(V79),1)&lt;&gt;"I")),1,IF(OR(AND(CM79=0,V79="N"),AND(CM79=0,V79="B"),AND(CM79=0,LEFT(TRIM(V79),1)="I")),1,0))),"")</f>
        <v/>
      </c>
      <c r="DB79" s="62" t="str">
        <f t="shared" si="52"/>
        <v/>
      </c>
      <c r="DC79" s="62" t="str">
        <f>+IF(LEN($K79)&gt;10,IF(ISERROR(VLOOKUP(X79,'CODIGO PAGO'!$B$1:$B$20,1,0)),1,IF(OR(AND(CO79=1,X79&lt;&gt;"N"),AND(CO79=3,X79&lt;&gt;"B"),AND(CO79=2,LEFT(TRIM(X79),1)&lt;&gt;"I")),1,IF(OR(AND(CO79=0,X79="N"),AND(CO79=0,X79="B"),AND(CO79=0,LEFT(TRIM(X79),1)="I")),1,0))),"")</f>
        <v/>
      </c>
      <c r="DD79" s="62" t="str">
        <f t="shared" si="53"/>
        <v/>
      </c>
      <c r="DE79" s="62" t="str">
        <f t="shared" si="54"/>
        <v/>
      </c>
      <c r="DF79" s="63" t="str">
        <f t="shared" si="55"/>
        <v/>
      </c>
      <c r="DG79" s="170"/>
      <c r="DH79" s="63">
        <v>79</v>
      </c>
    </row>
    <row r="80" spans="1:112" s="64" customFormat="1">
      <c r="A80" s="16" t="str">
        <f t="shared" si="28"/>
        <v/>
      </c>
      <c r="B80" s="12"/>
      <c r="C80" s="60"/>
      <c r="D80" s="1" t="str">
        <f>+IF(LEN($K80)&gt;5,BD!A80,"")</f>
        <v/>
      </c>
      <c r="E80" s="1" t="str">
        <f>+IF(LEN($K80)&gt;5,BD!B80,"")</f>
        <v/>
      </c>
      <c r="F80" s="134"/>
      <c r="G80" s="133"/>
      <c r="H80" s="135"/>
      <c r="I80" s="3" t="str">
        <f>+IF(LEN($K80)&gt;5,BD!D80,"")</f>
        <v/>
      </c>
      <c r="J80" s="4" t="str">
        <f>+IF(LEN($K80)&gt;5,BD!E80,"")</f>
        <v/>
      </c>
      <c r="K80" s="5" t="str">
        <f>+IF(LEN(BD!G80)&gt;5,BD!G80,"")</f>
        <v/>
      </c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53" t="str">
        <f t="shared" si="29"/>
        <v/>
      </c>
      <c r="AB80" s="154" t="str">
        <f>+IF(LEN($K80)&gt;5,SUM(L80,N80,P80,R80,T80,V80,X80)+COUNTIF(L80:X80,"PCG")+'CODIGO PAGO'!$C$23*COUNTIF(L80:X80,"PDF")+'CODIGO PAGO'!$C$24*COUNTIF('PRE MAAS'!L80:X80,"PNH")+'CODIGO PAGO'!$C$25*COUNTIF('PRE MAAS'!L80:X80,"PS")+COUNTIF(L80:X80,"VAC"),"")</f>
        <v/>
      </c>
      <c r="AC80" s="154" t="str">
        <f t="shared" si="30"/>
        <v/>
      </c>
      <c r="AD80" s="155" t="str">
        <f t="shared" si="31"/>
        <v/>
      </c>
      <c r="AE80" s="155" t="str">
        <f t="shared" si="32"/>
        <v/>
      </c>
      <c r="AF80" s="155" t="str">
        <f>+IF(LEN($K80)&gt;5,IF(AND(VLOOKUP($I80,BD!$D$1:$F$501,3,0)&gt;=L$1,VLOOKUP($I80,BD!$D$1:$F$501,3,0)&lt;=X$1),1,0),"")</f>
        <v/>
      </c>
      <c r="AG80" s="155" t="str">
        <f t="shared" si="33"/>
        <v/>
      </c>
      <c r="AH80" s="156" t="str">
        <f t="shared" si="34"/>
        <v/>
      </c>
      <c r="AI80" s="156" t="str">
        <f t="shared" si="35"/>
        <v/>
      </c>
      <c r="AJ80" s="156" t="str">
        <f t="shared" si="36"/>
        <v/>
      </c>
      <c r="AK80" s="6" t="str">
        <f>+IF(LEN($K80)&gt;5,BD!H80,"")</f>
        <v/>
      </c>
      <c r="AL80" s="17" t="str">
        <f t="shared" si="37"/>
        <v/>
      </c>
      <c r="AM80" s="13"/>
      <c r="AN80" s="18" t="str">
        <f t="shared" si="38"/>
        <v/>
      </c>
      <c r="AO80" s="19" t="str">
        <f t="shared" si="39"/>
        <v/>
      </c>
      <c r="AP80" s="19" t="str">
        <f t="shared" si="40"/>
        <v/>
      </c>
      <c r="AQ80" s="20" t="str">
        <f t="shared" si="41"/>
        <v/>
      </c>
      <c r="AR80" s="7" t="str">
        <f t="shared" ca="1" si="42"/>
        <v/>
      </c>
      <c r="AS80" s="157"/>
      <c r="AT80" s="19" t="str">
        <f>+IF(LEN($K80)&gt;5,TRUNC(AS80*AK80*'CODIGO PAGO'!$C$27,2),"")</f>
        <v/>
      </c>
      <c r="AU80" s="15"/>
      <c r="AV80" s="15"/>
      <c r="AW80" s="15"/>
      <c r="AX80" s="14"/>
      <c r="AY80" s="15"/>
      <c r="AZ80" s="20" t="str">
        <f>+IF(LEN(K80)&gt;5,SUMIF(AJUSTES!$A$1:$A$50,K80,AJUSTES!$J$1:$J$50),"")</f>
        <v/>
      </c>
      <c r="BA80" s="20"/>
      <c r="BB80" s="14"/>
      <c r="BC80" s="14"/>
      <c r="BD80" s="164"/>
      <c r="BE80" s="15"/>
      <c r="BF80" s="15"/>
      <c r="BG80" s="152" t="str">
        <f t="shared" si="43"/>
        <v/>
      </c>
      <c r="BH80" s="20" t="str">
        <f t="shared" si="44"/>
        <v/>
      </c>
      <c r="BI80" s="20" t="str">
        <f>IF(LEN($K80)&gt;5,IF('CODIGO PAGO'!$C$26=9,0.5*AK80,'CODIGO PAGO'!$C$26*COUNTIF(L80:X80,"PT")*(AK80*7)/(7-(COUNTIF(L80:X80,"D")+COUNTIF(L80:X80,"DL")))),"")</f>
        <v/>
      </c>
      <c r="BJ80" s="15"/>
      <c r="BK80" s="20" t="str">
        <f>+IF(LEN(K80)&gt;5,SUMIF(AJUSTES!$A$1:$A$50,K80,AJUSTES!$K$1:$K$50),"")</f>
        <v/>
      </c>
      <c r="BL80" s="15"/>
      <c r="BM80" s="15"/>
      <c r="BN80" s="4" t="str">
        <f>+CONCATENATE(IF(COUNTIFS(INCAPACIDADES!$A$1:$A$100,"ACTIVA",INCAPACIDADES!$C$1:$C$100,'PRE MAAS'!K80)&gt;0,VLOOKUP(K80,INCAPACIDADES!$C$1:$Y$100,23,0),""),IF(LEN($K80)&gt;5,IF(BD!F80="N/A","",CONCATENATE("B (",DAY(BD!F80),"-",MONTH(BD!F80),"-",YEAR(BD!F80),")")),""))</f>
        <v/>
      </c>
      <c r="BO80" s="150"/>
      <c r="BP80" s="15"/>
      <c r="BQ80" s="15"/>
      <c r="BR80" s="15"/>
      <c r="BS80" s="15"/>
      <c r="BT80" s="15"/>
      <c r="BU80" s="9" t="str">
        <f>+IF(LEN($K80)&gt;10,IF(LEN(BD!I80)=11,BD!I80,CONCATENATE("0",BD!I80)),"")</f>
        <v/>
      </c>
      <c r="BV80" s="161" t="str">
        <f>+IF(LEN($K80)&gt;10,BD!J80,"")</f>
        <v/>
      </c>
      <c r="BW80" s="162" t="str">
        <f t="shared" si="45"/>
        <v/>
      </c>
      <c r="BX80" s="162" t="str">
        <f>+IF(LEN($K80)&gt;10,UPPER(BD!K80),"")</f>
        <v/>
      </c>
      <c r="BY80" s="161" t="str">
        <f>+IF(LEN($K88)&gt;5,BD!L80,"")</f>
        <v/>
      </c>
      <c r="BZ80" s="161" t="str">
        <f>+IF(LEN($K80)&gt;10,BD!M80,"")</f>
        <v/>
      </c>
      <c r="CA80" s="162" t="str">
        <f>+IF(LEN($K80)&gt;10,BD!N80,"")</f>
        <v/>
      </c>
      <c r="CB80" s="163" t="str">
        <f t="shared" si="46"/>
        <v/>
      </c>
      <c r="CC80" s="62" t="str">
        <f>+IF(AND(LEN($K80)&gt;10),IF(AND($J80&gt;L$1,$J80&lt;=$Y$1),1,IF((COUNTIFS(INCAPACIDADES!$C$1:$C$51,$K80,INCAPACIDADES!K$1:K$51,L$1))&gt;0,2,IF(VLOOKUP($I80,BD!D:F,3,0)&gt;L$1,0,3))),"")</f>
        <v/>
      </c>
      <c r="CD80" s="62" t="str">
        <f>+IF(AND(LEN($K80)&gt;10),IF(AND($J80&gt;M$1,$J80&lt;=$Y$1),1,IF((COUNTIFS(INCAPACIDADES!$C$1:$C$51,$K80,INCAPACIDADES!L$1:L$51,M$1))&gt;0,2,IF(VLOOKUP($I80,BD!$D:$F,3,0)&gt;M$1,0,3))),"")</f>
        <v/>
      </c>
      <c r="CE80" s="62" t="str">
        <f>+IF(AND(LEN($K80)&gt;10),IF(AND($J80&gt;N$1,$J80&lt;=$Y$1),1,IF((COUNTIFS(INCAPACIDADES!$C$1:$C$51,$K80,INCAPACIDADES!M$1:M$51,N$1))&gt;0,2,IF(VLOOKUP($I80,BD!$D:$F,3,0)&gt;N$1,0,3))),"")</f>
        <v/>
      </c>
      <c r="CF80" s="62" t="str">
        <f>+IF(AND(LEN($K80)&gt;10),IF(AND($J80&gt;O$1,$J80&lt;=$Y$1),1,IF((COUNTIFS(INCAPACIDADES!$C$1:$C$51,$K80,INCAPACIDADES!N$1:N$51,O$1))&gt;0,2,IF(VLOOKUP($I80,BD!$D:$F,3,0)&gt;O$1,0,3))),"")</f>
        <v/>
      </c>
      <c r="CG80" s="62" t="str">
        <f>+IF(AND(LEN($K80)&gt;10),IF(AND($J80&gt;P$1,$J80&lt;=$Y$1),1,IF((COUNTIFS(INCAPACIDADES!$C$1:$C$51,$K80,INCAPACIDADES!O$1:O$51,P$1))&gt;0,2,IF(VLOOKUP($I80,BD!$D:$F,3,0)&gt;P$1,0,3))),"")</f>
        <v/>
      </c>
      <c r="CH80" s="62" t="str">
        <f>+IF(AND(LEN($K80)&gt;10),IF(AND($J80&gt;Q$1,$J80&lt;=$Y$1),1,IF((COUNTIFS(INCAPACIDADES!$C$1:$C$51,$K80,INCAPACIDADES!P$1:P$51,Q$1))&gt;0,2,IF(VLOOKUP($I80,BD!$D:$F,3,0)&gt;Q$1,0,3))),"")</f>
        <v/>
      </c>
      <c r="CI80" s="62" t="str">
        <f>+IF(AND(LEN($K80)&gt;10),IF(AND($J80&gt;R$1,$J80&lt;=$Y$1),1,IF((COUNTIFS(INCAPACIDADES!$C$1:$C$51,$K80,INCAPACIDADES!Q$1:Q$51,R$1))&gt;0,2,IF(VLOOKUP($I80,BD!$D:$F,3,0)&gt;R$1,0,3))),"")</f>
        <v/>
      </c>
      <c r="CJ80" s="62" t="str">
        <f>+IF(AND(LEN($K80)&gt;10),IF(AND($J80&gt;S$1,$J80&lt;=$Y$1),1,IF((COUNTIFS(INCAPACIDADES!$C$1:$C$51,$K80,INCAPACIDADES!R$1:R$51,S$1))&gt;0,2,IF(VLOOKUP($I80,BD!$D:$F,3,0)&gt;S$1,0,3))),"")</f>
        <v/>
      </c>
      <c r="CK80" s="62" t="str">
        <f>+IF(AND(LEN($K80)&gt;10),IF(AND($J80&gt;T$1,$J80&lt;=$Y$1),1,IF((COUNTIFS(INCAPACIDADES!$C$1:$C$51,$K80,INCAPACIDADES!S$1:S$51,T$1))&gt;0,2,IF(VLOOKUP($I80,BD!$D:$F,3,0)&gt;T$1,0,3))),"")</f>
        <v/>
      </c>
      <c r="CL80" s="62" t="str">
        <f>+IF(AND(LEN($K80)&gt;10),IF(AND($J80&gt;U$1,$J80&lt;=$Y$1),1,IF((COUNTIFS(INCAPACIDADES!$C$1:$C$51,$K80,INCAPACIDADES!T$1:T$51,U$1))&gt;0,2,IF(VLOOKUP($I80,BD!$D:$F,3,0)&gt;U$1,0,3))),"")</f>
        <v/>
      </c>
      <c r="CM80" s="62" t="str">
        <f>+IF(AND(LEN($K80)&gt;10),IF(AND($J80&gt;V$1,$J80&lt;=$Y$1),1,IF((COUNTIFS(INCAPACIDADES!$C$1:$C$51,$K80,INCAPACIDADES!U$1:U$51,V$1))&gt;0,2,IF(VLOOKUP($I80,BD!$D:$F,3,0)&gt;V$1,0,3))),"")</f>
        <v/>
      </c>
      <c r="CN80" s="62" t="str">
        <f>+IF(AND(LEN($K80)&gt;10),IF(AND($J80&gt;W$1,$J80&lt;=$Y$1),1,IF((COUNTIFS(INCAPACIDADES!$C$1:$C$51,$K80,INCAPACIDADES!V$1:V$51,W$1))&gt;0,2,IF(VLOOKUP($I80,BD!$D:$F,3,0)&gt;W$1,0,3))),"")</f>
        <v/>
      </c>
      <c r="CO80" s="62" t="str">
        <f>+IF(AND(LEN($K80)&gt;10),IF(AND($J80&gt;X$1,$J80&lt;=$Y$1),1,IF((COUNTIFS(INCAPACIDADES!$C$1:$C$51,$K80,INCAPACIDADES!W$1:W$51,X$1))&gt;0,2,IF(VLOOKUP($I80,BD!$D:$F,3,0)&gt;X$1,0,3))),"")</f>
        <v/>
      </c>
      <c r="CP80" s="62" t="str">
        <f>+IF(AND(LEN($K80)&gt;10),IF(AND($J80&gt;Y$1,$J80&lt;=$Y$1),1,IF((COUNTIFS(INCAPACIDADES!$C$1:$C$51,$K80,INCAPACIDADES!X$1:X$51,Y$1))&gt;0,2,IF(VLOOKUP($I80,BD!$D:$F,3,0)&gt;Y$1,0,3))),"")</f>
        <v/>
      </c>
      <c r="CQ80" s="62" t="str">
        <f>+IF(LEN($K80)&gt;10,IF(ISERROR(VLOOKUP(L80,'CODIGO PAGO'!$B$1:$B$20,1,0)),1,IF(OR(AND(CC80=1,L80&lt;&gt;"N"),AND(CC80=3,L80&lt;&gt;"B"),AND(CC80=2,LEFT(TRIM(L80),1)&lt;&gt;"I")),1,IF(OR(AND(CC80=0,L80="N"),AND(CC80=0,L80="B"),AND(CC80=0,LEFT(TRIM(L80),1)="I")),1,0))),"")</f>
        <v/>
      </c>
      <c r="CR80" s="62" t="str">
        <f t="shared" si="47"/>
        <v/>
      </c>
      <c r="CS80" s="62" t="str">
        <f>+IF(LEN($K80)&gt;10,IF(ISERROR(VLOOKUP(N80,'CODIGO PAGO'!$B$1:$B$20,1,0)),1,IF(OR(AND(CE80=1,N80&lt;&gt;"N"),AND(CE80=3,N80&lt;&gt;"B"),AND(CE80=2,LEFT(TRIM(N80),1)&lt;&gt;"I")),1,IF(OR(AND(CE80=0,N80="N"),AND(CE80=0,N80="B"),AND(CE80=0,LEFT(TRIM(N80),1)="I")),1,0))),"")</f>
        <v/>
      </c>
      <c r="CT80" s="62" t="str">
        <f t="shared" si="48"/>
        <v/>
      </c>
      <c r="CU80" s="62" t="str">
        <f>+IF(LEN($K80)&gt;10,IF(ISERROR(VLOOKUP(P80,'CODIGO PAGO'!$B$1:$B$20,1,0)),1,IF(OR(AND(CG80=1,P80&lt;&gt;"N"),AND(CG80=3,P80&lt;&gt;"B"),AND(CG80=2,LEFT(TRIM(P80),1)&lt;&gt;"I")),1,IF(OR(AND(CG80=0,P80="N"),AND(CG80=0,P80="B"),AND(CG80=0,LEFT(TRIM(P80),1)="I")),1,0))),"")</f>
        <v/>
      </c>
      <c r="CV80" s="62" t="str">
        <f t="shared" si="49"/>
        <v/>
      </c>
      <c r="CW80" s="62" t="str">
        <f>+IF(LEN($K80)&gt;10,IF(ISERROR(VLOOKUP(R80,'CODIGO PAGO'!$B$1:$B$20,1,0)),1,IF(OR(AND(CI80=1,R80&lt;&gt;"N"),AND(CI80=3,R80&lt;&gt;"B"),AND(CI80=2,LEFT(TRIM(R80),1)&lt;&gt;"I")),1,IF(OR(AND(CI80=0,R80="N"),AND(CI80=0,R80="B"),AND(CI80=0,LEFT(TRIM(R80),1)="I")),1,0))),"")</f>
        <v/>
      </c>
      <c r="CX80" s="62" t="str">
        <f t="shared" si="50"/>
        <v/>
      </c>
      <c r="CY80" s="62" t="str">
        <f>+IF(LEN($K80)&gt;10,IF(ISERROR(VLOOKUP(T80,'CODIGO PAGO'!$B$1:$B$20,1,0)),1,IF(OR(AND(CK80=1,T80&lt;&gt;"N"),AND(CK80=3,T80&lt;&gt;"B"),AND(CK80=2,LEFT(TRIM(T80),1)&lt;&gt;"I")),1,IF(OR(AND(CK80=0,T80="N"),AND(CK80=0,T80="B"),AND(CK80=0,LEFT(TRIM(T80),1)="I")),1,0))),"")</f>
        <v/>
      </c>
      <c r="CZ80" s="62" t="str">
        <f t="shared" si="51"/>
        <v/>
      </c>
      <c r="DA80" s="62" t="str">
        <f>+IF(LEN($K80)&gt;10,IF(ISERROR(VLOOKUP(V80,'CODIGO PAGO'!$B$1:$B$20,1,0)),1,IF(OR(AND(CM80=1,V80&lt;&gt;"N"),AND(CM80=3,V80&lt;&gt;"B"),AND(CM80=2,LEFT(TRIM(V80),1)&lt;&gt;"I")),1,IF(OR(AND(CM80=0,V80="N"),AND(CM80=0,V80="B"),AND(CM80=0,LEFT(TRIM(V80),1)="I")),1,0))),"")</f>
        <v/>
      </c>
      <c r="DB80" s="62" t="str">
        <f t="shared" si="52"/>
        <v/>
      </c>
      <c r="DC80" s="62" t="str">
        <f>+IF(LEN($K80)&gt;10,IF(ISERROR(VLOOKUP(X80,'CODIGO PAGO'!$B$1:$B$20,1,0)),1,IF(OR(AND(CO80=1,X80&lt;&gt;"N"),AND(CO80=3,X80&lt;&gt;"B"),AND(CO80=2,LEFT(TRIM(X80),1)&lt;&gt;"I")),1,IF(OR(AND(CO80=0,X80="N"),AND(CO80=0,X80="B"),AND(CO80=0,LEFT(TRIM(X80),1)="I")),1,0))),"")</f>
        <v/>
      </c>
      <c r="DD80" s="62" t="str">
        <f t="shared" si="53"/>
        <v/>
      </c>
      <c r="DE80" s="62" t="str">
        <f t="shared" si="54"/>
        <v/>
      </c>
      <c r="DF80" s="63" t="str">
        <f t="shared" si="55"/>
        <v/>
      </c>
      <c r="DG80" s="170"/>
      <c r="DH80" s="63">
        <v>80</v>
      </c>
    </row>
    <row r="81" spans="1:112" s="64" customFormat="1">
      <c r="A81" s="16" t="str">
        <f t="shared" si="28"/>
        <v/>
      </c>
      <c r="B81" s="12"/>
      <c r="C81" s="60"/>
      <c r="D81" s="1" t="str">
        <f>+IF(LEN($K81)&gt;5,BD!A81,"")</f>
        <v/>
      </c>
      <c r="E81" s="1" t="str">
        <f>+IF(LEN($K81)&gt;5,BD!B81,"")</f>
        <v/>
      </c>
      <c r="F81" s="134"/>
      <c r="G81" s="133"/>
      <c r="H81" s="135"/>
      <c r="I81" s="3" t="str">
        <f>+IF(LEN($K81)&gt;5,BD!D81,"")</f>
        <v/>
      </c>
      <c r="J81" s="4" t="str">
        <f>+IF(LEN($K81)&gt;5,BD!E81,"")</f>
        <v/>
      </c>
      <c r="K81" s="5" t="str">
        <f>+IF(LEN(BD!G81)&gt;5,BD!G81,"")</f>
        <v/>
      </c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53" t="str">
        <f t="shared" si="29"/>
        <v/>
      </c>
      <c r="AB81" s="154" t="str">
        <f>+IF(LEN($K81)&gt;5,SUM(L81,N81,P81,R81,T81,V81,X81)+COUNTIF(L81:X81,"PCG")+'CODIGO PAGO'!$C$23*COUNTIF(L81:X81,"PDF")+'CODIGO PAGO'!$C$24*COUNTIF('PRE MAAS'!L81:X81,"PNH")+'CODIGO PAGO'!$C$25*COUNTIF('PRE MAAS'!L81:X81,"PS")+COUNTIF(L81:X81,"VAC"),"")</f>
        <v/>
      </c>
      <c r="AC81" s="154" t="str">
        <f t="shared" si="30"/>
        <v/>
      </c>
      <c r="AD81" s="155" t="str">
        <f t="shared" si="31"/>
        <v/>
      </c>
      <c r="AE81" s="155" t="str">
        <f t="shared" si="32"/>
        <v/>
      </c>
      <c r="AF81" s="155" t="str">
        <f>+IF(LEN($K81)&gt;5,IF(AND(VLOOKUP($I81,BD!$D$1:$F$501,3,0)&gt;=L$1,VLOOKUP($I81,BD!$D$1:$F$501,3,0)&lt;=X$1),1,0),"")</f>
        <v/>
      </c>
      <c r="AG81" s="155" t="str">
        <f t="shared" si="33"/>
        <v/>
      </c>
      <c r="AH81" s="156" t="str">
        <f t="shared" si="34"/>
        <v/>
      </c>
      <c r="AI81" s="156" t="str">
        <f t="shared" si="35"/>
        <v/>
      </c>
      <c r="AJ81" s="156" t="str">
        <f t="shared" si="36"/>
        <v/>
      </c>
      <c r="AK81" s="6" t="str">
        <f>+IF(LEN($K81)&gt;5,BD!H81,"")</f>
        <v/>
      </c>
      <c r="AL81" s="17" t="str">
        <f t="shared" si="37"/>
        <v/>
      </c>
      <c r="AM81" s="13"/>
      <c r="AN81" s="18" t="str">
        <f t="shared" si="38"/>
        <v/>
      </c>
      <c r="AO81" s="19" t="str">
        <f t="shared" si="39"/>
        <v/>
      </c>
      <c r="AP81" s="19" t="str">
        <f t="shared" si="40"/>
        <v/>
      </c>
      <c r="AQ81" s="20" t="str">
        <f t="shared" si="41"/>
        <v/>
      </c>
      <c r="AR81" s="7" t="str">
        <f t="shared" ca="1" si="42"/>
        <v/>
      </c>
      <c r="AS81" s="157"/>
      <c r="AT81" s="19" t="str">
        <f>+IF(LEN($K81)&gt;5,TRUNC(AS81*AK81*'CODIGO PAGO'!$C$27,2),"")</f>
        <v/>
      </c>
      <c r="AU81" s="15"/>
      <c r="AV81" s="15"/>
      <c r="AW81" s="15"/>
      <c r="AX81" s="14"/>
      <c r="AY81" s="15"/>
      <c r="AZ81" s="20" t="str">
        <f>+IF(LEN(K81)&gt;5,SUMIF(AJUSTES!$A$1:$A$50,K81,AJUSTES!$J$1:$J$50),"")</f>
        <v/>
      </c>
      <c r="BA81" s="20"/>
      <c r="BB81" s="14"/>
      <c r="BC81" s="14"/>
      <c r="BD81" s="164"/>
      <c r="BE81" s="15"/>
      <c r="BF81" s="15"/>
      <c r="BG81" s="152" t="str">
        <f t="shared" si="43"/>
        <v/>
      </c>
      <c r="BH81" s="20" t="str">
        <f t="shared" si="44"/>
        <v/>
      </c>
      <c r="BI81" s="20" t="str">
        <f>IF(LEN($K81)&gt;5,IF('CODIGO PAGO'!$C$26=9,0.5*AK81,'CODIGO PAGO'!$C$26*COUNTIF(L81:X81,"PT")*(AK81*7)/(7-(COUNTIF(L81:X81,"D")+COUNTIF(L81:X81,"DL")))),"")</f>
        <v/>
      </c>
      <c r="BJ81" s="15"/>
      <c r="BK81" s="20" t="str">
        <f>+IF(LEN(K81)&gt;5,SUMIF(AJUSTES!$A$1:$A$50,K81,AJUSTES!$K$1:$K$50),"")</f>
        <v/>
      </c>
      <c r="BL81" s="15"/>
      <c r="BM81" s="15"/>
      <c r="BN81" s="4" t="str">
        <f>+CONCATENATE(IF(COUNTIFS(INCAPACIDADES!$A$1:$A$100,"ACTIVA",INCAPACIDADES!$C$1:$C$100,'PRE MAAS'!K81)&gt;0,VLOOKUP(K81,INCAPACIDADES!$C$1:$Y$100,23,0),""),IF(LEN($K81)&gt;5,IF(BD!F81="N/A","",CONCATENATE("B (",DAY(BD!F81),"-",MONTH(BD!F81),"-",YEAR(BD!F81),")")),""))</f>
        <v/>
      </c>
      <c r="BO81" s="150"/>
      <c r="BP81" s="15"/>
      <c r="BQ81" s="15"/>
      <c r="BR81" s="15"/>
      <c r="BS81" s="15"/>
      <c r="BT81" s="15"/>
      <c r="BU81" s="9" t="str">
        <f>+IF(LEN($K81)&gt;10,IF(LEN(BD!I81)=11,BD!I81,CONCATENATE("0",BD!I81)),"")</f>
        <v/>
      </c>
      <c r="BV81" s="161" t="str">
        <f>+IF(LEN($K81)&gt;10,BD!J81,"")</f>
        <v/>
      </c>
      <c r="BW81" s="162" t="str">
        <f t="shared" si="45"/>
        <v/>
      </c>
      <c r="BX81" s="162" t="str">
        <f>+IF(LEN($K81)&gt;10,UPPER(BD!K81),"")</f>
        <v/>
      </c>
      <c r="BY81" s="161" t="str">
        <f>+IF(LEN($K89)&gt;5,BD!L81,"")</f>
        <v/>
      </c>
      <c r="BZ81" s="161" t="str">
        <f>+IF(LEN($K81)&gt;10,BD!M81,"")</f>
        <v/>
      </c>
      <c r="CA81" s="162" t="str">
        <f>+IF(LEN($K81)&gt;10,BD!N81,"")</f>
        <v/>
      </c>
      <c r="CB81" s="163" t="str">
        <f t="shared" si="46"/>
        <v/>
      </c>
      <c r="CC81" s="62" t="str">
        <f>+IF(AND(LEN($K81)&gt;10),IF(AND($J81&gt;L$1,$J81&lt;=$Y$1),1,IF((COUNTIFS(INCAPACIDADES!$C$1:$C$51,$K81,INCAPACIDADES!K$1:K$51,L$1))&gt;0,2,IF(VLOOKUP($I81,BD!D:F,3,0)&gt;L$1,0,3))),"")</f>
        <v/>
      </c>
      <c r="CD81" s="62" t="str">
        <f>+IF(AND(LEN($K81)&gt;10),IF(AND($J81&gt;M$1,$J81&lt;=$Y$1),1,IF((COUNTIFS(INCAPACIDADES!$C$1:$C$51,$K81,INCAPACIDADES!L$1:L$51,M$1))&gt;0,2,IF(VLOOKUP($I81,BD!$D:$F,3,0)&gt;M$1,0,3))),"")</f>
        <v/>
      </c>
      <c r="CE81" s="62" t="str">
        <f>+IF(AND(LEN($K81)&gt;10),IF(AND($J81&gt;N$1,$J81&lt;=$Y$1),1,IF((COUNTIFS(INCAPACIDADES!$C$1:$C$51,$K81,INCAPACIDADES!M$1:M$51,N$1))&gt;0,2,IF(VLOOKUP($I81,BD!$D:$F,3,0)&gt;N$1,0,3))),"")</f>
        <v/>
      </c>
      <c r="CF81" s="62" t="str">
        <f>+IF(AND(LEN($K81)&gt;10),IF(AND($J81&gt;O$1,$J81&lt;=$Y$1),1,IF((COUNTIFS(INCAPACIDADES!$C$1:$C$51,$K81,INCAPACIDADES!N$1:N$51,O$1))&gt;0,2,IF(VLOOKUP($I81,BD!$D:$F,3,0)&gt;O$1,0,3))),"")</f>
        <v/>
      </c>
      <c r="CG81" s="62" t="str">
        <f>+IF(AND(LEN($K81)&gt;10),IF(AND($J81&gt;P$1,$J81&lt;=$Y$1),1,IF((COUNTIFS(INCAPACIDADES!$C$1:$C$51,$K81,INCAPACIDADES!O$1:O$51,P$1))&gt;0,2,IF(VLOOKUP($I81,BD!$D:$F,3,0)&gt;P$1,0,3))),"")</f>
        <v/>
      </c>
      <c r="CH81" s="62" t="str">
        <f>+IF(AND(LEN($K81)&gt;10),IF(AND($J81&gt;Q$1,$J81&lt;=$Y$1),1,IF((COUNTIFS(INCAPACIDADES!$C$1:$C$51,$K81,INCAPACIDADES!P$1:P$51,Q$1))&gt;0,2,IF(VLOOKUP($I81,BD!$D:$F,3,0)&gt;Q$1,0,3))),"")</f>
        <v/>
      </c>
      <c r="CI81" s="62" t="str">
        <f>+IF(AND(LEN($K81)&gt;10),IF(AND($J81&gt;R$1,$J81&lt;=$Y$1),1,IF((COUNTIFS(INCAPACIDADES!$C$1:$C$51,$K81,INCAPACIDADES!Q$1:Q$51,R$1))&gt;0,2,IF(VLOOKUP($I81,BD!$D:$F,3,0)&gt;R$1,0,3))),"")</f>
        <v/>
      </c>
      <c r="CJ81" s="62" t="str">
        <f>+IF(AND(LEN($K81)&gt;10),IF(AND($J81&gt;S$1,$J81&lt;=$Y$1),1,IF((COUNTIFS(INCAPACIDADES!$C$1:$C$51,$K81,INCAPACIDADES!R$1:R$51,S$1))&gt;0,2,IF(VLOOKUP($I81,BD!$D:$F,3,0)&gt;S$1,0,3))),"")</f>
        <v/>
      </c>
      <c r="CK81" s="62" t="str">
        <f>+IF(AND(LEN($K81)&gt;10),IF(AND($J81&gt;T$1,$J81&lt;=$Y$1),1,IF((COUNTIFS(INCAPACIDADES!$C$1:$C$51,$K81,INCAPACIDADES!S$1:S$51,T$1))&gt;0,2,IF(VLOOKUP($I81,BD!$D:$F,3,0)&gt;T$1,0,3))),"")</f>
        <v/>
      </c>
      <c r="CL81" s="62" t="str">
        <f>+IF(AND(LEN($K81)&gt;10),IF(AND($J81&gt;U$1,$J81&lt;=$Y$1),1,IF((COUNTIFS(INCAPACIDADES!$C$1:$C$51,$K81,INCAPACIDADES!T$1:T$51,U$1))&gt;0,2,IF(VLOOKUP($I81,BD!$D:$F,3,0)&gt;U$1,0,3))),"")</f>
        <v/>
      </c>
      <c r="CM81" s="62" t="str">
        <f>+IF(AND(LEN($K81)&gt;10),IF(AND($J81&gt;V$1,$J81&lt;=$Y$1),1,IF((COUNTIFS(INCAPACIDADES!$C$1:$C$51,$K81,INCAPACIDADES!U$1:U$51,V$1))&gt;0,2,IF(VLOOKUP($I81,BD!$D:$F,3,0)&gt;V$1,0,3))),"")</f>
        <v/>
      </c>
      <c r="CN81" s="62" t="str">
        <f>+IF(AND(LEN($K81)&gt;10),IF(AND($J81&gt;W$1,$J81&lt;=$Y$1),1,IF((COUNTIFS(INCAPACIDADES!$C$1:$C$51,$K81,INCAPACIDADES!V$1:V$51,W$1))&gt;0,2,IF(VLOOKUP($I81,BD!$D:$F,3,0)&gt;W$1,0,3))),"")</f>
        <v/>
      </c>
      <c r="CO81" s="62" t="str">
        <f>+IF(AND(LEN($K81)&gt;10),IF(AND($J81&gt;X$1,$J81&lt;=$Y$1),1,IF((COUNTIFS(INCAPACIDADES!$C$1:$C$51,$K81,INCAPACIDADES!W$1:W$51,X$1))&gt;0,2,IF(VLOOKUP($I81,BD!$D:$F,3,0)&gt;X$1,0,3))),"")</f>
        <v/>
      </c>
      <c r="CP81" s="62" t="str">
        <f>+IF(AND(LEN($K81)&gt;10),IF(AND($J81&gt;Y$1,$J81&lt;=$Y$1),1,IF((COUNTIFS(INCAPACIDADES!$C$1:$C$51,$K81,INCAPACIDADES!X$1:X$51,Y$1))&gt;0,2,IF(VLOOKUP($I81,BD!$D:$F,3,0)&gt;Y$1,0,3))),"")</f>
        <v/>
      </c>
      <c r="CQ81" s="62" t="str">
        <f>+IF(LEN($K81)&gt;10,IF(ISERROR(VLOOKUP(L81,'CODIGO PAGO'!$B$1:$B$20,1,0)),1,IF(OR(AND(CC81=1,L81&lt;&gt;"N"),AND(CC81=3,L81&lt;&gt;"B"),AND(CC81=2,LEFT(TRIM(L81),1)&lt;&gt;"I")),1,IF(OR(AND(CC81=0,L81="N"),AND(CC81=0,L81="B"),AND(CC81=0,LEFT(TRIM(L81),1)="I")),1,0))),"")</f>
        <v/>
      </c>
      <c r="CR81" s="62" t="str">
        <f t="shared" si="47"/>
        <v/>
      </c>
      <c r="CS81" s="62" t="str">
        <f>+IF(LEN($K81)&gt;10,IF(ISERROR(VLOOKUP(N81,'CODIGO PAGO'!$B$1:$B$20,1,0)),1,IF(OR(AND(CE81=1,N81&lt;&gt;"N"),AND(CE81=3,N81&lt;&gt;"B"),AND(CE81=2,LEFT(TRIM(N81),1)&lt;&gt;"I")),1,IF(OR(AND(CE81=0,N81="N"),AND(CE81=0,N81="B"),AND(CE81=0,LEFT(TRIM(N81),1)="I")),1,0))),"")</f>
        <v/>
      </c>
      <c r="CT81" s="62" t="str">
        <f t="shared" si="48"/>
        <v/>
      </c>
      <c r="CU81" s="62" t="str">
        <f>+IF(LEN($K81)&gt;10,IF(ISERROR(VLOOKUP(P81,'CODIGO PAGO'!$B$1:$B$20,1,0)),1,IF(OR(AND(CG81=1,P81&lt;&gt;"N"),AND(CG81=3,P81&lt;&gt;"B"),AND(CG81=2,LEFT(TRIM(P81),1)&lt;&gt;"I")),1,IF(OR(AND(CG81=0,P81="N"),AND(CG81=0,P81="B"),AND(CG81=0,LEFT(TRIM(P81),1)="I")),1,0))),"")</f>
        <v/>
      </c>
      <c r="CV81" s="62" t="str">
        <f t="shared" si="49"/>
        <v/>
      </c>
      <c r="CW81" s="62" t="str">
        <f>+IF(LEN($K81)&gt;10,IF(ISERROR(VLOOKUP(R81,'CODIGO PAGO'!$B$1:$B$20,1,0)),1,IF(OR(AND(CI81=1,R81&lt;&gt;"N"),AND(CI81=3,R81&lt;&gt;"B"),AND(CI81=2,LEFT(TRIM(R81),1)&lt;&gt;"I")),1,IF(OR(AND(CI81=0,R81="N"),AND(CI81=0,R81="B"),AND(CI81=0,LEFT(TRIM(R81),1)="I")),1,0))),"")</f>
        <v/>
      </c>
      <c r="CX81" s="62" t="str">
        <f t="shared" si="50"/>
        <v/>
      </c>
      <c r="CY81" s="62" t="str">
        <f>+IF(LEN($K81)&gt;10,IF(ISERROR(VLOOKUP(T81,'CODIGO PAGO'!$B$1:$B$20,1,0)),1,IF(OR(AND(CK81=1,T81&lt;&gt;"N"),AND(CK81=3,T81&lt;&gt;"B"),AND(CK81=2,LEFT(TRIM(T81),1)&lt;&gt;"I")),1,IF(OR(AND(CK81=0,T81="N"),AND(CK81=0,T81="B"),AND(CK81=0,LEFT(TRIM(T81),1)="I")),1,0))),"")</f>
        <v/>
      </c>
      <c r="CZ81" s="62" t="str">
        <f t="shared" si="51"/>
        <v/>
      </c>
      <c r="DA81" s="62" t="str">
        <f>+IF(LEN($K81)&gt;10,IF(ISERROR(VLOOKUP(V81,'CODIGO PAGO'!$B$1:$B$20,1,0)),1,IF(OR(AND(CM81=1,V81&lt;&gt;"N"),AND(CM81=3,V81&lt;&gt;"B"),AND(CM81=2,LEFT(TRIM(V81),1)&lt;&gt;"I")),1,IF(OR(AND(CM81=0,V81="N"),AND(CM81=0,V81="B"),AND(CM81=0,LEFT(TRIM(V81),1)="I")),1,0))),"")</f>
        <v/>
      </c>
      <c r="DB81" s="62" t="str">
        <f t="shared" si="52"/>
        <v/>
      </c>
      <c r="DC81" s="62" t="str">
        <f>+IF(LEN($K81)&gt;10,IF(ISERROR(VLOOKUP(X81,'CODIGO PAGO'!$B$1:$B$20,1,0)),1,IF(OR(AND(CO81=1,X81&lt;&gt;"N"),AND(CO81=3,X81&lt;&gt;"B"),AND(CO81=2,LEFT(TRIM(X81),1)&lt;&gt;"I")),1,IF(OR(AND(CO81=0,X81="N"),AND(CO81=0,X81="B"),AND(CO81=0,LEFT(TRIM(X81),1)="I")),1,0))),"")</f>
        <v/>
      </c>
      <c r="DD81" s="62" t="str">
        <f t="shared" si="53"/>
        <v/>
      </c>
      <c r="DE81" s="62" t="str">
        <f t="shared" si="54"/>
        <v/>
      </c>
      <c r="DF81" s="63" t="str">
        <f t="shared" si="55"/>
        <v/>
      </c>
      <c r="DG81" s="170"/>
      <c r="DH81" s="63">
        <v>81</v>
      </c>
    </row>
    <row r="82" spans="1:112" s="64" customFormat="1">
      <c r="A82" s="16" t="str">
        <f t="shared" si="28"/>
        <v/>
      </c>
      <c r="B82" s="12"/>
      <c r="C82" s="60"/>
      <c r="D82" s="1" t="str">
        <f>+IF(LEN($K82)&gt;5,BD!A82,"")</f>
        <v/>
      </c>
      <c r="E82" s="1" t="str">
        <f>+IF(LEN($K82)&gt;5,BD!B82,"")</f>
        <v/>
      </c>
      <c r="F82" s="134"/>
      <c r="G82" s="133"/>
      <c r="H82" s="135"/>
      <c r="I82" s="3" t="str">
        <f>+IF(LEN($K82)&gt;5,BD!D82,"")</f>
        <v/>
      </c>
      <c r="J82" s="4" t="str">
        <f>+IF(LEN($K82)&gt;5,BD!E82,"")</f>
        <v/>
      </c>
      <c r="K82" s="5" t="str">
        <f>+IF(LEN(BD!G82)&gt;5,BD!G82,"")</f>
        <v/>
      </c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53" t="str">
        <f t="shared" si="29"/>
        <v/>
      </c>
      <c r="AB82" s="154" t="str">
        <f>+IF(LEN($K82)&gt;5,SUM(L82,N82,P82,R82,T82,V82,X82)+COUNTIF(L82:X82,"PCG")+'CODIGO PAGO'!$C$23*COUNTIF(L82:X82,"PDF")+'CODIGO PAGO'!$C$24*COUNTIF('PRE MAAS'!L82:X82,"PNH")+'CODIGO PAGO'!$C$25*COUNTIF('PRE MAAS'!L82:X82,"PS")+COUNTIF(L82:X82,"VAC"),"")</f>
        <v/>
      </c>
      <c r="AC82" s="154" t="str">
        <f t="shared" si="30"/>
        <v/>
      </c>
      <c r="AD82" s="155" t="str">
        <f t="shared" si="31"/>
        <v/>
      </c>
      <c r="AE82" s="155" t="str">
        <f t="shared" si="32"/>
        <v/>
      </c>
      <c r="AF82" s="155" t="str">
        <f>+IF(LEN($K82)&gt;5,IF(AND(VLOOKUP($I82,BD!$D$1:$F$501,3,0)&gt;=L$1,VLOOKUP($I82,BD!$D$1:$F$501,3,0)&lt;=X$1),1,0),"")</f>
        <v/>
      </c>
      <c r="AG82" s="155" t="str">
        <f t="shared" si="33"/>
        <v/>
      </c>
      <c r="AH82" s="156" t="str">
        <f t="shared" si="34"/>
        <v/>
      </c>
      <c r="AI82" s="156" t="str">
        <f t="shared" si="35"/>
        <v/>
      </c>
      <c r="AJ82" s="156" t="str">
        <f t="shared" si="36"/>
        <v/>
      </c>
      <c r="AK82" s="6" t="str">
        <f>+IF(LEN($K82)&gt;5,BD!H82,"")</f>
        <v/>
      </c>
      <c r="AL82" s="17" t="str">
        <f t="shared" si="37"/>
        <v/>
      </c>
      <c r="AM82" s="13"/>
      <c r="AN82" s="18" t="str">
        <f t="shared" si="38"/>
        <v/>
      </c>
      <c r="AO82" s="19" t="str">
        <f t="shared" si="39"/>
        <v/>
      </c>
      <c r="AP82" s="19" t="str">
        <f t="shared" si="40"/>
        <v/>
      </c>
      <c r="AQ82" s="20" t="str">
        <f t="shared" si="41"/>
        <v/>
      </c>
      <c r="AR82" s="7" t="str">
        <f t="shared" ca="1" si="42"/>
        <v/>
      </c>
      <c r="AS82" s="157"/>
      <c r="AT82" s="19" t="str">
        <f>+IF(LEN($K82)&gt;5,TRUNC(AS82*AK82*'CODIGO PAGO'!$C$27,2),"")</f>
        <v/>
      </c>
      <c r="AU82" s="15"/>
      <c r="AV82" s="15"/>
      <c r="AW82" s="15"/>
      <c r="AX82" s="14"/>
      <c r="AY82" s="15"/>
      <c r="AZ82" s="20" t="str">
        <f>+IF(LEN(K82)&gt;5,SUMIF(AJUSTES!$A$1:$A$50,K82,AJUSTES!$J$1:$J$50),"")</f>
        <v/>
      </c>
      <c r="BA82" s="20"/>
      <c r="BB82" s="14"/>
      <c r="BC82" s="14"/>
      <c r="BD82" s="164"/>
      <c r="BE82" s="15"/>
      <c r="BF82" s="15"/>
      <c r="BG82" s="152" t="str">
        <f t="shared" si="43"/>
        <v/>
      </c>
      <c r="BH82" s="20" t="str">
        <f t="shared" si="44"/>
        <v/>
      </c>
      <c r="BI82" s="20" t="str">
        <f>IF(LEN($K82)&gt;5,IF('CODIGO PAGO'!$C$26=9,0.5*AK82,'CODIGO PAGO'!$C$26*COUNTIF(L82:X82,"PT")*(AK82*7)/(7-(COUNTIF(L82:X82,"D")+COUNTIF(L82:X82,"DL")))),"")</f>
        <v/>
      </c>
      <c r="BJ82" s="15"/>
      <c r="BK82" s="20" t="str">
        <f>+IF(LEN(K82)&gt;5,SUMIF(AJUSTES!$A$1:$A$50,K82,AJUSTES!$K$1:$K$50),"")</f>
        <v/>
      </c>
      <c r="BL82" s="15"/>
      <c r="BM82" s="15"/>
      <c r="BN82" s="4" t="str">
        <f>+CONCATENATE(IF(COUNTIFS(INCAPACIDADES!$A$1:$A$100,"ACTIVA",INCAPACIDADES!$C$1:$C$100,'PRE MAAS'!K82)&gt;0,VLOOKUP(K82,INCAPACIDADES!$C$1:$Y$100,23,0),""),IF(LEN($K82)&gt;5,IF(BD!F82="N/A","",CONCATENATE("B (",DAY(BD!F82),"-",MONTH(BD!F82),"-",YEAR(BD!F82),")")),""))</f>
        <v/>
      </c>
      <c r="BO82" s="150"/>
      <c r="BP82" s="15"/>
      <c r="BQ82" s="15"/>
      <c r="BR82" s="15"/>
      <c r="BS82" s="15"/>
      <c r="BT82" s="15"/>
      <c r="BU82" s="9" t="str">
        <f>+IF(LEN($K82)&gt;10,IF(LEN(BD!I82)=11,BD!I82,CONCATENATE("0",BD!I82)),"")</f>
        <v/>
      </c>
      <c r="BV82" s="161" t="str">
        <f>+IF(LEN($K82)&gt;10,BD!J82,"")</f>
        <v/>
      </c>
      <c r="BW82" s="162" t="str">
        <f t="shared" si="45"/>
        <v/>
      </c>
      <c r="BX82" s="162" t="str">
        <f>+IF(LEN($K82)&gt;10,UPPER(BD!K82),"")</f>
        <v/>
      </c>
      <c r="BY82" s="161" t="str">
        <f>+IF(LEN($K90)&gt;5,BD!L82,"")</f>
        <v/>
      </c>
      <c r="BZ82" s="161" t="str">
        <f>+IF(LEN($K82)&gt;10,BD!M82,"")</f>
        <v/>
      </c>
      <c r="CA82" s="162" t="str">
        <f>+IF(LEN($K82)&gt;10,BD!N82,"")</f>
        <v/>
      </c>
      <c r="CB82" s="163" t="str">
        <f t="shared" si="46"/>
        <v/>
      </c>
      <c r="CC82" s="62" t="str">
        <f>+IF(AND(LEN($K82)&gt;10),IF(AND($J82&gt;L$1,$J82&lt;=$Y$1),1,IF((COUNTIFS(INCAPACIDADES!$C$1:$C$51,$K82,INCAPACIDADES!K$1:K$51,L$1))&gt;0,2,IF(VLOOKUP($I82,BD!D:F,3,0)&gt;L$1,0,3))),"")</f>
        <v/>
      </c>
      <c r="CD82" s="62" t="str">
        <f>+IF(AND(LEN($K82)&gt;10),IF(AND($J82&gt;M$1,$J82&lt;=$Y$1),1,IF((COUNTIFS(INCAPACIDADES!$C$1:$C$51,$K82,INCAPACIDADES!L$1:L$51,M$1))&gt;0,2,IF(VLOOKUP($I82,BD!$D:$F,3,0)&gt;M$1,0,3))),"")</f>
        <v/>
      </c>
      <c r="CE82" s="62" t="str">
        <f>+IF(AND(LEN($K82)&gt;10),IF(AND($J82&gt;N$1,$J82&lt;=$Y$1),1,IF((COUNTIFS(INCAPACIDADES!$C$1:$C$51,$K82,INCAPACIDADES!M$1:M$51,N$1))&gt;0,2,IF(VLOOKUP($I82,BD!$D:$F,3,0)&gt;N$1,0,3))),"")</f>
        <v/>
      </c>
      <c r="CF82" s="62" t="str">
        <f>+IF(AND(LEN($K82)&gt;10),IF(AND($J82&gt;O$1,$J82&lt;=$Y$1),1,IF((COUNTIFS(INCAPACIDADES!$C$1:$C$51,$K82,INCAPACIDADES!N$1:N$51,O$1))&gt;0,2,IF(VLOOKUP($I82,BD!$D:$F,3,0)&gt;O$1,0,3))),"")</f>
        <v/>
      </c>
      <c r="CG82" s="62" t="str">
        <f>+IF(AND(LEN($K82)&gt;10),IF(AND($J82&gt;P$1,$J82&lt;=$Y$1),1,IF((COUNTIFS(INCAPACIDADES!$C$1:$C$51,$K82,INCAPACIDADES!O$1:O$51,P$1))&gt;0,2,IF(VLOOKUP($I82,BD!$D:$F,3,0)&gt;P$1,0,3))),"")</f>
        <v/>
      </c>
      <c r="CH82" s="62" t="str">
        <f>+IF(AND(LEN($K82)&gt;10),IF(AND($J82&gt;Q$1,$J82&lt;=$Y$1),1,IF((COUNTIFS(INCAPACIDADES!$C$1:$C$51,$K82,INCAPACIDADES!P$1:P$51,Q$1))&gt;0,2,IF(VLOOKUP($I82,BD!$D:$F,3,0)&gt;Q$1,0,3))),"")</f>
        <v/>
      </c>
      <c r="CI82" s="62" t="str">
        <f>+IF(AND(LEN($K82)&gt;10),IF(AND($J82&gt;R$1,$J82&lt;=$Y$1),1,IF((COUNTIFS(INCAPACIDADES!$C$1:$C$51,$K82,INCAPACIDADES!Q$1:Q$51,R$1))&gt;0,2,IF(VLOOKUP($I82,BD!$D:$F,3,0)&gt;R$1,0,3))),"")</f>
        <v/>
      </c>
      <c r="CJ82" s="62" t="str">
        <f>+IF(AND(LEN($K82)&gt;10),IF(AND($J82&gt;S$1,$J82&lt;=$Y$1),1,IF((COUNTIFS(INCAPACIDADES!$C$1:$C$51,$K82,INCAPACIDADES!R$1:R$51,S$1))&gt;0,2,IF(VLOOKUP($I82,BD!$D:$F,3,0)&gt;S$1,0,3))),"")</f>
        <v/>
      </c>
      <c r="CK82" s="62" t="str">
        <f>+IF(AND(LEN($K82)&gt;10),IF(AND($J82&gt;T$1,$J82&lt;=$Y$1),1,IF((COUNTIFS(INCAPACIDADES!$C$1:$C$51,$K82,INCAPACIDADES!S$1:S$51,T$1))&gt;0,2,IF(VLOOKUP($I82,BD!$D:$F,3,0)&gt;T$1,0,3))),"")</f>
        <v/>
      </c>
      <c r="CL82" s="62" t="str">
        <f>+IF(AND(LEN($K82)&gt;10),IF(AND($J82&gt;U$1,$J82&lt;=$Y$1),1,IF((COUNTIFS(INCAPACIDADES!$C$1:$C$51,$K82,INCAPACIDADES!T$1:T$51,U$1))&gt;0,2,IF(VLOOKUP($I82,BD!$D:$F,3,0)&gt;U$1,0,3))),"")</f>
        <v/>
      </c>
      <c r="CM82" s="62" t="str">
        <f>+IF(AND(LEN($K82)&gt;10),IF(AND($J82&gt;V$1,$J82&lt;=$Y$1),1,IF((COUNTIFS(INCAPACIDADES!$C$1:$C$51,$K82,INCAPACIDADES!U$1:U$51,V$1))&gt;0,2,IF(VLOOKUP($I82,BD!$D:$F,3,0)&gt;V$1,0,3))),"")</f>
        <v/>
      </c>
      <c r="CN82" s="62" t="str">
        <f>+IF(AND(LEN($K82)&gt;10),IF(AND($J82&gt;W$1,$J82&lt;=$Y$1),1,IF((COUNTIFS(INCAPACIDADES!$C$1:$C$51,$K82,INCAPACIDADES!V$1:V$51,W$1))&gt;0,2,IF(VLOOKUP($I82,BD!$D:$F,3,0)&gt;W$1,0,3))),"")</f>
        <v/>
      </c>
      <c r="CO82" s="62" t="str">
        <f>+IF(AND(LEN($K82)&gt;10),IF(AND($J82&gt;X$1,$J82&lt;=$Y$1),1,IF((COUNTIFS(INCAPACIDADES!$C$1:$C$51,$K82,INCAPACIDADES!W$1:W$51,X$1))&gt;0,2,IF(VLOOKUP($I82,BD!$D:$F,3,0)&gt;X$1,0,3))),"")</f>
        <v/>
      </c>
      <c r="CP82" s="62" t="str">
        <f>+IF(AND(LEN($K82)&gt;10),IF(AND($J82&gt;Y$1,$J82&lt;=$Y$1),1,IF((COUNTIFS(INCAPACIDADES!$C$1:$C$51,$K82,INCAPACIDADES!X$1:X$51,Y$1))&gt;0,2,IF(VLOOKUP($I82,BD!$D:$F,3,0)&gt;Y$1,0,3))),"")</f>
        <v/>
      </c>
      <c r="CQ82" s="62" t="str">
        <f>+IF(LEN($K82)&gt;10,IF(ISERROR(VLOOKUP(L82,'CODIGO PAGO'!$B$1:$B$20,1,0)),1,IF(OR(AND(CC82=1,L82&lt;&gt;"N"),AND(CC82=3,L82&lt;&gt;"B"),AND(CC82=2,LEFT(TRIM(L82),1)&lt;&gt;"I")),1,IF(OR(AND(CC82=0,L82="N"),AND(CC82=0,L82="B"),AND(CC82=0,LEFT(TRIM(L82),1)="I")),1,0))),"")</f>
        <v/>
      </c>
      <c r="CR82" s="62" t="str">
        <f t="shared" si="47"/>
        <v/>
      </c>
      <c r="CS82" s="62" t="str">
        <f>+IF(LEN($K82)&gt;10,IF(ISERROR(VLOOKUP(N82,'CODIGO PAGO'!$B$1:$B$20,1,0)),1,IF(OR(AND(CE82=1,N82&lt;&gt;"N"),AND(CE82=3,N82&lt;&gt;"B"),AND(CE82=2,LEFT(TRIM(N82),1)&lt;&gt;"I")),1,IF(OR(AND(CE82=0,N82="N"),AND(CE82=0,N82="B"),AND(CE82=0,LEFT(TRIM(N82),1)="I")),1,0))),"")</f>
        <v/>
      </c>
      <c r="CT82" s="62" t="str">
        <f t="shared" si="48"/>
        <v/>
      </c>
      <c r="CU82" s="62" t="str">
        <f>+IF(LEN($K82)&gt;10,IF(ISERROR(VLOOKUP(P82,'CODIGO PAGO'!$B$1:$B$20,1,0)),1,IF(OR(AND(CG82=1,P82&lt;&gt;"N"),AND(CG82=3,P82&lt;&gt;"B"),AND(CG82=2,LEFT(TRIM(P82),1)&lt;&gt;"I")),1,IF(OR(AND(CG82=0,P82="N"),AND(CG82=0,P82="B"),AND(CG82=0,LEFT(TRIM(P82),1)="I")),1,0))),"")</f>
        <v/>
      </c>
      <c r="CV82" s="62" t="str">
        <f t="shared" si="49"/>
        <v/>
      </c>
      <c r="CW82" s="62" t="str">
        <f>+IF(LEN($K82)&gt;10,IF(ISERROR(VLOOKUP(R82,'CODIGO PAGO'!$B$1:$B$20,1,0)),1,IF(OR(AND(CI82=1,R82&lt;&gt;"N"),AND(CI82=3,R82&lt;&gt;"B"),AND(CI82=2,LEFT(TRIM(R82),1)&lt;&gt;"I")),1,IF(OR(AND(CI82=0,R82="N"),AND(CI82=0,R82="B"),AND(CI82=0,LEFT(TRIM(R82),1)="I")),1,0))),"")</f>
        <v/>
      </c>
      <c r="CX82" s="62" t="str">
        <f t="shared" si="50"/>
        <v/>
      </c>
      <c r="CY82" s="62" t="str">
        <f>+IF(LEN($K82)&gt;10,IF(ISERROR(VLOOKUP(T82,'CODIGO PAGO'!$B$1:$B$20,1,0)),1,IF(OR(AND(CK82=1,T82&lt;&gt;"N"),AND(CK82=3,T82&lt;&gt;"B"),AND(CK82=2,LEFT(TRIM(T82),1)&lt;&gt;"I")),1,IF(OR(AND(CK82=0,T82="N"),AND(CK82=0,T82="B"),AND(CK82=0,LEFT(TRIM(T82),1)="I")),1,0))),"")</f>
        <v/>
      </c>
      <c r="CZ82" s="62" t="str">
        <f t="shared" si="51"/>
        <v/>
      </c>
      <c r="DA82" s="62" t="str">
        <f>+IF(LEN($K82)&gt;10,IF(ISERROR(VLOOKUP(V82,'CODIGO PAGO'!$B$1:$B$20,1,0)),1,IF(OR(AND(CM82=1,V82&lt;&gt;"N"),AND(CM82=3,V82&lt;&gt;"B"),AND(CM82=2,LEFT(TRIM(V82),1)&lt;&gt;"I")),1,IF(OR(AND(CM82=0,V82="N"),AND(CM82=0,V82="B"),AND(CM82=0,LEFT(TRIM(V82),1)="I")),1,0))),"")</f>
        <v/>
      </c>
      <c r="DB82" s="62" t="str">
        <f t="shared" si="52"/>
        <v/>
      </c>
      <c r="DC82" s="62" t="str">
        <f>+IF(LEN($K82)&gt;10,IF(ISERROR(VLOOKUP(X82,'CODIGO PAGO'!$B$1:$B$20,1,0)),1,IF(OR(AND(CO82=1,X82&lt;&gt;"N"),AND(CO82=3,X82&lt;&gt;"B"),AND(CO82=2,LEFT(TRIM(X82),1)&lt;&gt;"I")),1,IF(OR(AND(CO82=0,X82="N"),AND(CO82=0,X82="B"),AND(CO82=0,LEFT(TRIM(X82),1)="I")),1,0))),"")</f>
        <v/>
      </c>
      <c r="DD82" s="62" t="str">
        <f t="shared" si="53"/>
        <v/>
      </c>
      <c r="DE82" s="62" t="str">
        <f t="shared" si="54"/>
        <v/>
      </c>
      <c r="DF82" s="63" t="str">
        <f t="shared" si="55"/>
        <v/>
      </c>
      <c r="DG82" s="170"/>
      <c r="DH82" s="63">
        <v>82</v>
      </c>
    </row>
    <row r="83" spans="1:112" s="64" customFormat="1">
      <c r="A83" s="16" t="str">
        <f t="shared" si="28"/>
        <v/>
      </c>
      <c r="B83" s="12"/>
      <c r="C83" s="60"/>
      <c r="D83" s="1" t="str">
        <f>+IF(LEN($K83)&gt;5,BD!A83,"")</f>
        <v/>
      </c>
      <c r="E83" s="1" t="str">
        <f>+IF(LEN($K83)&gt;5,BD!B83,"")</f>
        <v/>
      </c>
      <c r="F83" s="134"/>
      <c r="G83" s="133"/>
      <c r="H83" s="135"/>
      <c r="I83" s="3" t="str">
        <f>+IF(LEN($K83)&gt;5,BD!D83,"")</f>
        <v/>
      </c>
      <c r="J83" s="4" t="str">
        <f>+IF(LEN($K83)&gt;5,BD!E83,"")</f>
        <v/>
      </c>
      <c r="K83" s="5" t="str">
        <f>+IF(LEN(BD!G83)&gt;5,BD!G83,"")</f>
        <v/>
      </c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53" t="str">
        <f t="shared" si="29"/>
        <v/>
      </c>
      <c r="AB83" s="154" t="str">
        <f>+IF(LEN($K83)&gt;5,SUM(L83,N83,P83,R83,T83,V83,X83)+COUNTIF(L83:X83,"PCG")+'CODIGO PAGO'!$C$23*COUNTIF(L83:X83,"PDF")+'CODIGO PAGO'!$C$24*COUNTIF('PRE MAAS'!L83:X83,"PNH")+'CODIGO PAGO'!$C$25*COUNTIF('PRE MAAS'!L83:X83,"PS")+COUNTIF(L83:X83,"VAC"),"")</f>
        <v/>
      </c>
      <c r="AC83" s="154" t="str">
        <f t="shared" si="30"/>
        <v/>
      </c>
      <c r="AD83" s="155" t="str">
        <f t="shared" si="31"/>
        <v/>
      </c>
      <c r="AE83" s="155" t="str">
        <f t="shared" si="32"/>
        <v/>
      </c>
      <c r="AF83" s="155" t="str">
        <f>+IF(LEN($K83)&gt;5,IF(AND(VLOOKUP($I83,BD!$D$1:$F$501,3,0)&gt;=L$1,VLOOKUP($I83,BD!$D$1:$F$501,3,0)&lt;=X$1),1,0),"")</f>
        <v/>
      </c>
      <c r="AG83" s="155" t="str">
        <f t="shared" si="33"/>
        <v/>
      </c>
      <c r="AH83" s="156" t="str">
        <f t="shared" si="34"/>
        <v/>
      </c>
      <c r="AI83" s="156" t="str">
        <f t="shared" si="35"/>
        <v/>
      </c>
      <c r="AJ83" s="156" t="str">
        <f t="shared" si="36"/>
        <v/>
      </c>
      <c r="AK83" s="6" t="str">
        <f>+IF(LEN($K83)&gt;5,BD!H83,"")</f>
        <v/>
      </c>
      <c r="AL83" s="17" t="str">
        <f t="shared" si="37"/>
        <v/>
      </c>
      <c r="AM83" s="13"/>
      <c r="AN83" s="18" t="str">
        <f t="shared" si="38"/>
        <v/>
      </c>
      <c r="AO83" s="19" t="str">
        <f t="shared" si="39"/>
        <v/>
      </c>
      <c r="AP83" s="19" t="str">
        <f t="shared" si="40"/>
        <v/>
      </c>
      <c r="AQ83" s="20" t="str">
        <f t="shared" si="41"/>
        <v/>
      </c>
      <c r="AR83" s="7" t="str">
        <f t="shared" ca="1" si="42"/>
        <v/>
      </c>
      <c r="AS83" s="157"/>
      <c r="AT83" s="19" t="str">
        <f>+IF(LEN($K83)&gt;5,TRUNC(AS83*AK83*'CODIGO PAGO'!$C$27,2),"")</f>
        <v/>
      </c>
      <c r="AU83" s="15"/>
      <c r="AV83" s="15"/>
      <c r="AW83" s="15"/>
      <c r="AX83" s="14"/>
      <c r="AY83" s="15"/>
      <c r="AZ83" s="20" t="str">
        <f>+IF(LEN(K83)&gt;5,SUMIF(AJUSTES!$A$1:$A$50,K83,AJUSTES!$J$1:$J$50),"")</f>
        <v/>
      </c>
      <c r="BA83" s="20"/>
      <c r="BB83" s="14"/>
      <c r="BC83" s="14"/>
      <c r="BD83" s="164"/>
      <c r="BE83" s="15"/>
      <c r="BF83" s="15"/>
      <c r="BG83" s="152" t="str">
        <f t="shared" si="43"/>
        <v/>
      </c>
      <c r="BH83" s="20" t="str">
        <f t="shared" si="44"/>
        <v/>
      </c>
      <c r="BI83" s="20" t="str">
        <f>IF(LEN($K83)&gt;5,IF('CODIGO PAGO'!$C$26=9,0.5*AK83,'CODIGO PAGO'!$C$26*COUNTIF(L83:X83,"PT")*(AK83*7)/(7-(COUNTIF(L83:X83,"D")+COUNTIF(L83:X83,"DL")))),"")</f>
        <v/>
      </c>
      <c r="BJ83" s="15"/>
      <c r="BK83" s="20" t="str">
        <f>+IF(LEN(K83)&gt;5,SUMIF(AJUSTES!$A$1:$A$50,K83,AJUSTES!$K$1:$K$50),"")</f>
        <v/>
      </c>
      <c r="BL83" s="15"/>
      <c r="BM83" s="15"/>
      <c r="BN83" s="4" t="str">
        <f>+CONCATENATE(IF(COUNTIFS(INCAPACIDADES!$A$1:$A$100,"ACTIVA",INCAPACIDADES!$C$1:$C$100,'PRE MAAS'!K83)&gt;0,VLOOKUP(K83,INCAPACIDADES!$C$1:$Y$100,23,0),""),IF(LEN($K83)&gt;5,IF(BD!F83="N/A","",CONCATENATE("B (",DAY(BD!F83),"-",MONTH(BD!F83),"-",YEAR(BD!F83),")")),""))</f>
        <v/>
      </c>
      <c r="BO83" s="150"/>
      <c r="BP83" s="15"/>
      <c r="BQ83" s="15"/>
      <c r="BR83" s="15"/>
      <c r="BS83" s="15"/>
      <c r="BT83" s="15"/>
      <c r="BU83" s="9" t="str">
        <f>+IF(LEN($K83)&gt;10,IF(LEN(BD!I83)=11,BD!I83,CONCATENATE("0",BD!I83)),"")</f>
        <v/>
      </c>
      <c r="BV83" s="161" t="str">
        <f>+IF(LEN($K83)&gt;10,BD!J83,"")</f>
        <v/>
      </c>
      <c r="BW83" s="162" t="str">
        <f t="shared" si="45"/>
        <v/>
      </c>
      <c r="BX83" s="162" t="str">
        <f>+IF(LEN($K83)&gt;10,UPPER(BD!K83),"")</f>
        <v/>
      </c>
      <c r="BY83" s="161" t="str">
        <f>+IF(LEN($K91)&gt;5,BD!L83,"")</f>
        <v/>
      </c>
      <c r="BZ83" s="161" t="str">
        <f>+IF(LEN($K83)&gt;10,BD!M83,"")</f>
        <v/>
      </c>
      <c r="CA83" s="162" t="str">
        <f>+IF(LEN($K83)&gt;10,BD!N83,"")</f>
        <v/>
      </c>
      <c r="CB83" s="163" t="str">
        <f t="shared" si="46"/>
        <v/>
      </c>
      <c r="CC83" s="62" t="str">
        <f>+IF(AND(LEN($K83)&gt;10),IF(AND($J83&gt;L$1,$J83&lt;=$Y$1),1,IF((COUNTIFS(INCAPACIDADES!$C$1:$C$51,$K83,INCAPACIDADES!K$1:K$51,L$1))&gt;0,2,IF(VLOOKUP($I83,BD!D:F,3,0)&gt;L$1,0,3))),"")</f>
        <v/>
      </c>
      <c r="CD83" s="62" t="str">
        <f>+IF(AND(LEN($K83)&gt;10),IF(AND($J83&gt;M$1,$J83&lt;=$Y$1),1,IF((COUNTIFS(INCAPACIDADES!$C$1:$C$51,$K83,INCAPACIDADES!L$1:L$51,M$1))&gt;0,2,IF(VLOOKUP($I83,BD!$D:$F,3,0)&gt;M$1,0,3))),"")</f>
        <v/>
      </c>
      <c r="CE83" s="62" t="str">
        <f>+IF(AND(LEN($K83)&gt;10),IF(AND($J83&gt;N$1,$J83&lt;=$Y$1),1,IF((COUNTIFS(INCAPACIDADES!$C$1:$C$51,$K83,INCAPACIDADES!M$1:M$51,N$1))&gt;0,2,IF(VLOOKUP($I83,BD!$D:$F,3,0)&gt;N$1,0,3))),"")</f>
        <v/>
      </c>
      <c r="CF83" s="62" t="str">
        <f>+IF(AND(LEN($K83)&gt;10),IF(AND($J83&gt;O$1,$J83&lt;=$Y$1),1,IF((COUNTIFS(INCAPACIDADES!$C$1:$C$51,$K83,INCAPACIDADES!N$1:N$51,O$1))&gt;0,2,IF(VLOOKUP($I83,BD!$D:$F,3,0)&gt;O$1,0,3))),"")</f>
        <v/>
      </c>
      <c r="CG83" s="62" t="str">
        <f>+IF(AND(LEN($K83)&gt;10),IF(AND($J83&gt;P$1,$J83&lt;=$Y$1),1,IF((COUNTIFS(INCAPACIDADES!$C$1:$C$51,$K83,INCAPACIDADES!O$1:O$51,P$1))&gt;0,2,IF(VLOOKUP($I83,BD!$D:$F,3,0)&gt;P$1,0,3))),"")</f>
        <v/>
      </c>
      <c r="CH83" s="62" t="str">
        <f>+IF(AND(LEN($K83)&gt;10),IF(AND($J83&gt;Q$1,$J83&lt;=$Y$1),1,IF((COUNTIFS(INCAPACIDADES!$C$1:$C$51,$K83,INCAPACIDADES!P$1:P$51,Q$1))&gt;0,2,IF(VLOOKUP($I83,BD!$D:$F,3,0)&gt;Q$1,0,3))),"")</f>
        <v/>
      </c>
      <c r="CI83" s="62" t="str">
        <f>+IF(AND(LEN($K83)&gt;10),IF(AND($J83&gt;R$1,$J83&lt;=$Y$1),1,IF((COUNTIFS(INCAPACIDADES!$C$1:$C$51,$K83,INCAPACIDADES!Q$1:Q$51,R$1))&gt;0,2,IF(VLOOKUP($I83,BD!$D:$F,3,0)&gt;R$1,0,3))),"")</f>
        <v/>
      </c>
      <c r="CJ83" s="62" t="str">
        <f>+IF(AND(LEN($K83)&gt;10),IF(AND($J83&gt;S$1,$J83&lt;=$Y$1),1,IF((COUNTIFS(INCAPACIDADES!$C$1:$C$51,$K83,INCAPACIDADES!R$1:R$51,S$1))&gt;0,2,IF(VLOOKUP($I83,BD!$D:$F,3,0)&gt;S$1,0,3))),"")</f>
        <v/>
      </c>
      <c r="CK83" s="62" t="str">
        <f>+IF(AND(LEN($K83)&gt;10),IF(AND($J83&gt;T$1,$J83&lt;=$Y$1),1,IF((COUNTIFS(INCAPACIDADES!$C$1:$C$51,$K83,INCAPACIDADES!S$1:S$51,T$1))&gt;0,2,IF(VLOOKUP($I83,BD!$D:$F,3,0)&gt;T$1,0,3))),"")</f>
        <v/>
      </c>
      <c r="CL83" s="62" t="str">
        <f>+IF(AND(LEN($K83)&gt;10),IF(AND($J83&gt;U$1,$J83&lt;=$Y$1),1,IF((COUNTIFS(INCAPACIDADES!$C$1:$C$51,$K83,INCAPACIDADES!T$1:T$51,U$1))&gt;0,2,IF(VLOOKUP($I83,BD!$D:$F,3,0)&gt;U$1,0,3))),"")</f>
        <v/>
      </c>
      <c r="CM83" s="62" t="str">
        <f>+IF(AND(LEN($K83)&gt;10),IF(AND($J83&gt;V$1,$J83&lt;=$Y$1),1,IF((COUNTIFS(INCAPACIDADES!$C$1:$C$51,$K83,INCAPACIDADES!U$1:U$51,V$1))&gt;0,2,IF(VLOOKUP($I83,BD!$D:$F,3,0)&gt;V$1,0,3))),"")</f>
        <v/>
      </c>
      <c r="CN83" s="62" t="str">
        <f>+IF(AND(LEN($K83)&gt;10),IF(AND($J83&gt;W$1,$J83&lt;=$Y$1),1,IF((COUNTIFS(INCAPACIDADES!$C$1:$C$51,$K83,INCAPACIDADES!V$1:V$51,W$1))&gt;0,2,IF(VLOOKUP($I83,BD!$D:$F,3,0)&gt;W$1,0,3))),"")</f>
        <v/>
      </c>
      <c r="CO83" s="62" t="str">
        <f>+IF(AND(LEN($K83)&gt;10),IF(AND($J83&gt;X$1,$J83&lt;=$Y$1),1,IF((COUNTIFS(INCAPACIDADES!$C$1:$C$51,$K83,INCAPACIDADES!W$1:W$51,X$1))&gt;0,2,IF(VLOOKUP($I83,BD!$D:$F,3,0)&gt;X$1,0,3))),"")</f>
        <v/>
      </c>
      <c r="CP83" s="62" t="str">
        <f>+IF(AND(LEN($K83)&gt;10),IF(AND($J83&gt;Y$1,$J83&lt;=$Y$1),1,IF((COUNTIFS(INCAPACIDADES!$C$1:$C$51,$K83,INCAPACIDADES!X$1:X$51,Y$1))&gt;0,2,IF(VLOOKUP($I83,BD!$D:$F,3,0)&gt;Y$1,0,3))),"")</f>
        <v/>
      </c>
      <c r="CQ83" s="62" t="str">
        <f>+IF(LEN($K83)&gt;10,IF(ISERROR(VLOOKUP(L83,'CODIGO PAGO'!$B$1:$B$20,1,0)),1,IF(OR(AND(CC83=1,L83&lt;&gt;"N"),AND(CC83=3,L83&lt;&gt;"B"),AND(CC83=2,LEFT(TRIM(L83),1)&lt;&gt;"I")),1,IF(OR(AND(CC83=0,L83="N"),AND(CC83=0,L83="B"),AND(CC83=0,LEFT(TRIM(L83),1)="I")),1,0))),"")</f>
        <v/>
      </c>
      <c r="CR83" s="62" t="str">
        <f t="shared" si="47"/>
        <v/>
      </c>
      <c r="CS83" s="62" t="str">
        <f>+IF(LEN($K83)&gt;10,IF(ISERROR(VLOOKUP(N83,'CODIGO PAGO'!$B$1:$B$20,1,0)),1,IF(OR(AND(CE83=1,N83&lt;&gt;"N"),AND(CE83=3,N83&lt;&gt;"B"),AND(CE83=2,LEFT(TRIM(N83),1)&lt;&gt;"I")),1,IF(OR(AND(CE83=0,N83="N"),AND(CE83=0,N83="B"),AND(CE83=0,LEFT(TRIM(N83),1)="I")),1,0))),"")</f>
        <v/>
      </c>
      <c r="CT83" s="62" t="str">
        <f t="shared" si="48"/>
        <v/>
      </c>
      <c r="CU83" s="62" t="str">
        <f>+IF(LEN($K83)&gt;10,IF(ISERROR(VLOOKUP(P83,'CODIGO PAGO'!$B$1:$B$20,1,0)),1,IF(OR(AND(CG83=1,P83&lt;&gt;"N"),AND(CG83=3,P83&lt;&gt;"B"),AND(CG83=2,LEFT(TRIM(P83),1)&lt;&gt;"I")),1,IF(OR(AND(CG83=0,P83="N"),AND(CG83=0,P83="B"),AND(CG83=0,LEFT(TRIM(P83),1)="I")),1,0))),"")</f>
        <v/>
      </c>
      <c r="CV83" s="62" t="str">
        <f t="shared" si="49"/>
        <v/>
      </c>
      <c r="CW83" s="62" t="str">
        <f>+IF(LEN($K83)&gt;10,IF(ISERROR(VLOOKUP(R83,'CODIGO PAGO'!$B$1:$B$20,1,0)),1,IF(OR(AND(CI83=1,R83&lt;&gt;"N"),AND(CI83=3,R83&lt;&gt;"B"),AND(CI83=2,LEFT(TRIM(R83),1)&lt;&gt;"I")),1,IF(OR(AND(CI83=0,R83="N"),AND(CI83=0,R83="B"),AND(CI83=0,LEFT(TRIM(R83),1)="I")),1,0))),"")</f>
        <v/>
      </c>
      <c r="CX83" s="62" t="str">
        <f t="shared" si="50"/>
        <v/>
      </c>
      <c r="CY83" s="62" t="str">
        <f>+IF(LEN($K83)&gt;10,IF(ISERROR(VLOOKUP(T83,'CODIGO PAGO'!$B$1:$B$20,1,0)),1,IF(OR(AND(CK83=1,T83&lt;&gt;"N"),AND(CK83=3,T83&lt;&gt;"B"),AND(CK83=2,LEFT(TRIM(T83),1)&lt;&gt;"I")),1,IF(OR(AND(CK83=0,T83="N"),AND(CK83=0,T83="B"),AND(CK83=0,LEFT(TRIM(T83),1)="I")),1,0))),"")</f>
        <v/>
      </c>
      <c r="CZ83" s="62" t="str">
        <f t="shared" si="51"/>
        <v/>
      </c>
      <c r="DA83" s="62" t="str">
        <f>+IF(LEN($K83)&gt;10,IF(ISERROR(VLOOKUP(V83,'CODIGO PAGO'!$B$1:$B$20,1,0)),1,IF(OR(AND(CM83=1,V83&lt;&gt;"N"),AND(CM83=3,V83&lt;&gt;"B"),AND(CM83=2,LEFT(TRIM(V83),1)&lt;&gt;"I")),1,IF(OR(AND(CM83=0,V83="N"),AND(CM83=0,V83="B"),AND(CM83=0,LEFT(TRIM(V83),1)="I")),1,0))),"")</f>
        <v/>
      </c>
      <c r="DB83" s="62" t="str">
        <f t="shared" si="52"/>
        <v/>
      </c>
      <c r="DC83" s="62" t="str">
        <f>+IF(LEN($K83)&gt;10,IF(ISERROR(VLOOKUP(X83,'CODIGO PAGO'!$B$1:$B$20,1,0)),1,IF(OR(AND(CO83=1,X83&lt;&gt;"N"),AND(CO83=3,X83&lt;&gt;"B"),AND(CO83=2,LEFT(TRIM(X83),1)&lt;&gt;"I")),1,IF(OR(AND(CO83=0,X83="N"),AND(CO83=0,X83="B"),AND(CO83=0,LEFT(TRIM(X83),1)="I")),1,0))),"")</f>
        <v/>
      </c>
      <c r="DD83" s="62" t="str">
        <f t="shared" si="53"/>
        <v/>
      </c>
      <c r="DE83" s="62" t="str">
        <f t="shared" si="54"/>
        <v/>
      </c>
      <c r="DF83" s="63" t="str">
        <f t="shared" si="55"/>
        <v/>
      </c>
      <c r="DG83" s="170"/>
      <c r="DH83" s="63">
        <v>83</v>
      </c>
    </row>
    <row r="84" spans="1:112" s="64" customFormat="1">
      <c r="A84" s="16" t="str">
        <f t="shared" si="28"/>
        <v/>
      </c>
      <c r="B84" s="12"/>
      <c r="C84" s="60"/>
      <c r="D84" s="1" t="str">
        <f>+IF(LEN($K84)&gt;5,BD!A84,"")</f>
        <v/>
      </c>
      <c r="E84" s="1" t="str">
        <f>+IF(LEN($K84)&gt;5,BD!B84,"")</f>
        <v/>
      </c>
      <c r="F84" s="134"/>
      <c r="G84" s="133"/>
      <c r="H84" s="135"/>
      <c r="I84" s="3" t="str">
        <f>+IF(LEN($K84)&gt;5,BD!D84,"")</f>
        <v/>
      </c>
      <c r="J84" s="4" t="str">
        <f>+IF(LEN($K84)&gt;5,BD!E84,"")</f>
        <v/>
      </c>
      <c r="K84" s="5" t="str">
        <f>+IF(LEN(BD!G84)&gt;5,BD!G84,"")</f>
        <v/>
      </c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53" t="str">
        <f t="shared" si="29"/>
        <v/>
      </c>
      <c r="AB84" s="154" t="str">
        <f>+IF(LEN($K84)&gt;5,SUM(L84,N84,P84,R84,T84,V84,X84)+COUNTIF(L84:X84,"PCG")+'CODIGO PAGO'!$C$23*COUNTIF(L84:X84,"PDF")+'CODIGO PAGO'!$C$24*COUNTIF('PRE MAAS'!L84:X84,"PNH")+'CODIGO PAGO'!$C$25*COUNTIF('PRE MAAS'!L84:X84,"PS")+COUNTIF(L84:X84,"VAC"),"")</f>
        <v/>
      </c>
      <c r="AC84" s="154" t="str">
        <f t="shared" si="30"/>
        <v/>
      </c>
      <c r="AD84" s="155" t="str">
        <f t="shared" si="31"/>
        <v/>
      </c>
      <c r="AE84" s="155" t="str">
        <f t="shared" si="32"/>
        <v/>
      </c>
      <c r="AF84" s="155" t="str">
        <f>+IF(LEN($K84)&gt;5,IF(AND(VLOOKUP($I84,BD!$D$1:$F$501,3,0)&gt;=L$1,VLOOKUP($I84,BD!$D$1:$F$501,3,0)&lt;=X$1),1,0),"")</f>
        <v/>
      </c>
      <c r="AG84" s="155" t="str">
        <f t="shared" si="33"/>
        <v/>
      </c>
      <c r="AH84" s="156" t="str">
        <f t="shared" si="34"/>
        <v/>
      </c>
      <c r="AI84" s="156" t="str">
        <f t="shared" si="35"/>
        <v/>
      </c>
      <c r="AJ84" s="156" t="str">
        <f t="shared" si="36"/>
        <v/>
      </c>
      <c r="AK84" s="6" t="str">
        <f>+IF(LEN($K84)&gt;5,BD!H84,"")</f>
        <v/>
      </c>
      <c r="AL84" s="17" t="str">
        <f t="shared" si="37"/>
        <v/>
      </c>
      <c r="AM84" s="13"/>
      <c r="AN84" s="18" t="str">
        <f t="shared" si="38"/>
        <v/>
      </c>
      <c r="AO84" s="19" t="str">
        <f t="shared" si="39"/>
        <v/>
      </c>
      <c r="AP84" s="19" t="str">
        <f t="shared" si="40"/>
        <v/>
      </c>
      <c r="AQ84" s="20" t="str">
        <f t="shared" si="41"/>
        <v/>
      </c>
      <c r="AR84" s="7" t="str">
        <f t="shared" ca="1" si="42"/>
        <v/>
      </c>
      <c r="AS84" s="157"/>
      <c r="AT84" s="19" t="str">
        <f>+IF(LEN($K84)&gt;5,TRUNC(AS84*AK84*'CODIGO PAGO'!$C$27,2),"")</f>
        <v/>
      </c>
      <c r="AU84" s="15"/>
      <c r="AV84" s="15"/>
      <c r="AW84" s="15"/>
      <c r="AX84" s="14"/>
      <c r="AY84" s="15"/>
      <c r="AZ84" s="20" t="str">
        <f>+IF(LEN(K84)&gt;5,SUMIF(AJUSTES!$A$1:$A$50,K84,AJUSTES!$J$1:$J$50),"")</f>
        <v/>
      </c>
      <c r="BA84" s="20"/>
      <c r="BB84" s="14"/>
      <c r="BC84" s="14"/>
      <c r="BD84" s="164"/>
      <c r="BE84" s="15"/>
      <c r="BF84" s="15"/>
      <c r="BG84" s="152" t="str">
        <f t="shared" si="43"/>
        <v/>
      </c>
      <c r="BH84" s="20" t="str">
        <f t="shared" si="44"/>
        <v/>
      </c>
      <c r="BI84" s="20" t="str">
        <f>IF(LEN($K84)&gt;5,IF('CODIGO PAGO'!$C$26=9,0.5*AK84,'CODIGO PAGO'!$C$26*COUNTIF(L84:X84,"PT")*(AK84*7)/(7-(COUNTIF(L84:X84,"D")+COUNTIF(L84:X84,"DL")))),"")</f>
        <v/>
      </c>
      <c r="BJ84" s="15"/>
      <c r="BK84" s="20" t="str">
        <f>+IF(LEN(K84)&gt;5,SUMIF(AJUSTES!$A$1:$A$50,K84,AJUSTES!$K$1:$K$50),"")</f>
        <v/>
      </c>
      <c r="BL84" s="15"/>
      <c r="BM84" s="15"/>
      <c r="BN84" s="4" t="str">
        <f>+CONCATENATE(IF(COUNTIFS(INCAPACIDADES!$A$1:$A$100,"ACTIVA",INCAPACIDADES!$C$1:$C$100,'PRE MAAS'!K84)&gt;0,VLOOKUP(K84,INCAPACIDADES!$C$1:$Y$100,23,0),""),IF(LEN($K84)&gt;5,IF(BD!F84="N/A","",CONCATENATE("B (",DAY(BD!F84),"-",MONTH(BD!F84),"-",YEAR(BD!F84),")")),""))</f>
        <v/>
      </c>
      <c r="BO84" s="150"/>
      <c r="BP84" s="15"/>
      <c r="BQ84" s="15"/>
      <c r="BR84" s="15"/>
      <c r="BS84" s="15"/>
      <c r="BT84" s="15"/>
      <c r="BU84" s="9" t="str">
        <f>+IF(LEN($K84)&gt;10,IF(LEN(BD!I84)=11,BD!I84,CONCATENATE("0",BD!I84)),"")</f>
        <v/>
      </c>
      <c r="BV84" s="161" t="str">
        <f>+IF(LEN($K84)&gt;10,BD!J84,"")</f>
        <v/>
      </c>
      <c r="BW84" s="162" t="str">
        <f t="shared" si="45"/>
        <v/>
      </c>
      <c r="BX84" s="162" t="str">
        <f>+IF(LEN($K84)&gt;10,UPPER(BD!K84),"")</f>
        <v/>
      </c>
      <c r="BY84" s="161" t="str">
        <f>+IF(LEN($K92)&gt;5,BD!L84,"")</f>
        <v/>
      </c>
      <c r="BZ84" s="161" t="str">
        <f>+IF(LEN($K84)&gt;10,BD!M84,"")</f>
        <v/>
      </c>
      <c r="CA84" s="162" t="str">
        <f>+IF(LEN($K84)&gt;10,BD!N84,"")</f>
        <v/>
      </c>
      <c r="CB84" s="163" t="str">
        <f t="shared" si="46"/>
        <v/>
      </c>
      <c r="CC84" s="62" t="str">
        <f>+IF(AND(LEN($K84)&gt;10),IF(AND($J84&gt;L$1,$J84&lt;=$Y$1),1,IF((COUNTIFS(INCAPACIDADES!$C$1:$C$51,$K84,INCAPACIDADES!K$1:K$51,L$1))&gt;0,2,IF(VLOOKUP($I84,BD!D:F,3,0)&gt;L$1,0,3))),"")</f>
        <v/>
      </c>
      <c r="CD84" s="62" t="str">
        <f>+IF(AND(LEN($K84)&gt;10),IF(AND($J84&gt;M$1,$J84&lt;=$Y$1),1,IF((COUNTIFS(INCAPACIDADES!$C$1:$C$51,$K84,INCAPACIDADES!L$1:L$51,M$1))&gt;0,2,IF(VLOOKUP($I84,BD!$D:$F,3,0)&gt;M$1,0,3))),"")</f>
        <v/>
      </c>
      <c r="CE84" s="62" t="str">
        <f>+IF(AND(LEN($K84)&gt;10),IF(AND($J84&gt;N$1,$J84&lt;=$Y$1),1,IF((COUNTIFS(INCAPACIDADES!$C$1:$C$51,$K84,INCAPACIDADES!M$1:M$51,N$1))&gt;0,2,IF(VLOOKUP($I84,BD!$D:$F,3,0)&gt;N$1,0,3))),"")</f>
        <v/>
      </c>
      <c r="CF84" s="62" t="str">
        <f>+IF(AND(LEN($K84)&gt;10),IF(AND($J84&gt;O$1,$J84&lt;=$Y$1),1,IF((COUNTIFS(INCAPACIDADES!$C$1:$C$51,$K84,INCAPACIDADES!N$1:N$51,O$1))&gt;0,2,IF(VLOOKUP($I84,BD!$D:$F,3,0)&gt;O$1,0,3))),"")</f>
        <v/>
      </c>
      <c r="CG84" s="62" t="str">
        <f>+IF(AND(LEN($K84)&gt;10),IF(AND($J84&gt;P$1,$J84&lt;=$Y$1),1,IF((COUNTIFS(INCAPACIDADES!$C$1:$C$51,$K84,INCAPACIDADES!O$1:O$51,P$1))&gt;0,2,IF(VLOOKUP($I84,BD!$D:$F,3,0)&gt;P$1,0,3))),"")</f>
        <v/>
      </c>
      <c r="CH84" s="62" t="str">
        <f>+IF(AND(LEN($K84)&gt;10),IF(AND($J84&gt;Q$1,$J84&lt;=$Y$1),1,IF((COUNTIFS(INCAPACIDADES!$C$1:$C$51,$K84,INCAPACIDADES!P$1:P$51,Q$1))&gt;0,2,IF(VLOOKUP($I84,BD!$D:$F,3,0)&gt;Q$1,0,3))),"")</f>
        <v/>
      </c>
      <c r="CI84" s="62" t="str">
        <f>+IF(AND(LEN($K84)&gt;10),IF(AND($J84&gt;R$1,$J84&lt;=$Y$1),1,IF((COUNTIFS(INCAPACIDADES!$C$1:$C$51,$K84,INCAPACIDADES!Q$1:Q$51,R$1))&gt;0,2,IF(VLOOKUP($I84,BD!$D:$F,3,0)&gt;R$1,0,3))),"")</f>
        <v/>
      </c>
      <c r="CJ84" s="62" t="str">
        <f>+IF(AND(LEN($K84)&gt;10),IF(AND($J84&gt;S$1,$J84&lt;=$Y$1),1,IF((COUNTIFS(INCAPACIDADES!$C$1:$C$51,$K84,INCAPACIDADES!R$1:R$51,S$1))&gt;0,2,IF(VLOOKUP($I84,BD!$D:$F,3,0)&gt;S$1,0,3))),"")</f>
        <v/>
      </c>
      <c r="CK84" s="62" t="str">
        <f>+IF(AND(LEN($K84)&gt;10),IF(AND($J84&gt;T$1,$J84&lt;=$Y$1),1,IF((COUNTIFS(INCAPACIDADES!$C$1:$C$51,$K84,INCAPACIDADES!S$1:S$51,T$1))&gt;0,2,IF(VLOOKUP($I84,BD!$D:$F,3,0)&gt;T$1,0,3))),"")</f>
        <v/>
      </c>
      <c r="CL84" s="62" t="str">
        <f>+IF(AND(LEN($K84)&gt;10),IF(AND($J84&gt;U$1,$J84&lt;=$Y$1),1,IF((COUNTIFS(INCAPACIDADES!$C$1:$C$51,$K84,INCAPACIDADES!T$1:T$51,U$1))&gt;0,2,IF(VLOOKUP($I84,BD!$D:$F,3,0)&gt;U$1,0,3))),"")</f>
        <v/>
      </c>
      <c r="CM84" s="62" t="str">
        <f>+IF(AND(LEN($K84)&gt;10),IF(AND($J84&gt;V$1,$J84&lt;=$Y$1),1,IF((COUNTIFS(INCAPACIDADES!$C$1:$C$51,$K84,INCAPACIDADES!U$1:U$51,V$1))&gt;0,2,IF(VLOOKUP($I84,BD!$D:$F,3,0)&gt;V$1,0,3))),"")</f>
        <v/>
      </c>
      <c r="CN84" s="62" t="str">
        <f>+IF(AND(LEN($K84)&gt;10),IF(AND($J84&gt;W$1,$J84&lt;=$Y$1),1,IF((COUNTIFS(INCAPACIDADES!$C$1:$C$51,$K84,INCAPACIDADES!V$1:V$51,W$1))&gt;0,2,IF(VLOOKUP($I84,BD!$D:$F,3,0)&gt;W$1,0,3))),"")</f>
        <v/>
      </c>
      <c r="CO84" s="62" t="str">
        <f>+IF(AND(LEN($K84)&gt;10),IF(AND($J84&gt;X$1,$J84&lt;=$Y$1),1,IF((COUNTIFS(INCAPACIDADES!$C$1:$C$51,$K84,INCAPACIDADES!W$1:W$51,X$1))&gt;0,2,IF(VLOOKUP($I84,BD!$D:$F,3,0)&gt;X$1,0,3))),"")</f>
        <v/>
      </c>
      <c r="CP84" s="62" t="str">
        <f>+IF(AND(LEN($K84)&gt;10),IF(AND($J84&gt;Y$1,$J84&lt;=$Y$1),1,IF((COUNTIFS(INCAPACIDADES!$C$1:$C$51,$K84,INCAPACIDADES!X$1:X$51,Y$1))&gt;0,2,IF(VLOOKUP($I84,BD!$D:$F,3,0)&gt;Y$1,0,3))),"")</f>
        <v/>
      </c>
      <c r="CQ84" s="62" t="str">
        <f>+IF(LEN($K84)&gt;10,IF(ISERROR(VLOOKUP(L84,'CODIGO PAGO'!$B$1:$B$20,1,0)),1,IF(OR(AND(CC84=1,L84&lt;&gt;"N"),AND(CC84=3,L84&lt;&gt;"B"),AND(CC84=2,LEFT(TRIM(L84),1)&lt;&gt;"I")),1,IF(OR(AND(CC84=0,L84="N"),AND(CC84=0,L84="B"),AND(CC84=0,LEFT(TRIM(L84),1)="I")),1,0))),"")</f>
        <v/>
      </c>
      <c r="CR84" s="62" t="str">
        <f t="shared" si="47"/>
        <v/>
      </c>
      <c r="CS84" s="62" t="str">
        <f>+IF(LEN($K84)&gt;10,IF(ISERROR(VLOOKUP(N84,'CODIGO PAGO'!$B$1:$B$20,1,0)),1,IF(OR(AND(CE84=1,N84&lt;&gt;"N"),AND(CE84=3,N84&lt;&gt;"B"),AND(CE84=2,LEFT(TRIM(N84),1)&lt;&gt;"I")),1,IF(OR(AND(CE84=0,N84="N"),AND(CE84=0,N84="B"),AND(CE84=0,LEFT(TRIM(N84),1)="I")),1,0))),"")</f>
        <v/>
      </c>
      <c r="CT84" s="62" t="str">
        <f t="shared" si="48"/>
        <v/>
      </c>
      <c r="CU84" s="62" t="str">
        <f>+IF(LEN($K84)&gt;10,IF(ISERROR(VLOOKUP(P84,'CODIGO PAGO'!$B$1:$B$20,1,0)),1,IF(OR(AND(CG84=1,P84&lt;&gt;"N"),AND(CG84=3,P84&lt;&gt;"B"),AND(CG84=2,LEFT(TRIM(P84),1)&lt;&gt;"I")),1,IF(OR(AND(CG84=0,P84="N"),AND(CG84=0,P84="B"),AND(CG84=0,LEFT(TRIM(P84),1)="I")),1,0))),"")</f>
        <v/>
      </c>
      <c r="CV84" s="62" t="str">
        <f t="shared" si="49"/>
        <v/>
      </c>
      <c r="CW84" s="62" t="str">
        <f>+IF(LEN($K84)&gt;10,IF(ISERROR(VLOOKUP(R84,'CODIGO PAGO'!$B$1:$B$20,1,0)),1,IF(OR(AND(CI84=1,R84&lt;&gt;"N"),AND(CI84=3,R84&lt;&gt;"B"),AND(CI84=2,LEFT(TRIM(R84),1)&lt;&gt;"I")),1,IF(OR(AND(CI84=0,R84="N"),AND(CI84=0,R84="B"),AND(CI84=0,LEFT(TRIM(R84),1)="I")),1,0))),"")</f>
        <v/>
      </c>
      <c r="CX84" s="62" t="str">
        <f t="shared" si="50"/>
        <v/>
      </c>
      <c r="CY84" s="62" t="str">
        <f>+IF(LEN($K84)&gt;10,IF(ISERROR(VLOOKUP(T84,'CODIGO PAGO'!$B$1:$B$20,1,0)),1,IF(OR(AND(CK84=1,T84&lt;&gt;"N"),AND(CK84=3,T84&lt;&gt;"B"),AND(CK84=2,LEFT(TRIM(T84),1)&lt;&gt;"I")),1,IF(OR(AND(CK84=0,T84="N"),AND(CK84=0,T84="B"),AND(CK84=0,LEFT(TRIM(T84),1)="I")),1,0))),"")</f>
        <v/>
      </c>
      <c r="CZ84" s="62" t="str">
        <f t="shared" si="51"/>
        <v/>
      </c>
      <c r="DA84" s="62" t="str">
        <f>+IF(LEN($K84)&gt;10,IF(ISERROR(VLOOKUP(V84,'CODIGO PAGO'!$B$1:$B$20,1,0)),1,IF(OR(AND(CM84=1,V84&lt;&gt;"N"),AND(CM84=3,V84&lt;&gt;"B"),AND(CM84=2,LEFT(TRIM(V84),1)&lt;&gt;"I")),1,IF(OR(AND(CM84=0,V84="N"),AND(CM84=0,V84="B"),AND(CM84=0,LEFT(TRIM(V84),1)="I")),1,0))),"")</f>
        <v/>
      </c>
      <c r="DB84" s="62" t="str">
        <f t="shared" si="52"/>
        <v/>
      </c>
      <c r="DC84" s="62" t="str">
        <f>+IF(LEN($K84)&gt;10,IF(ISERROR(VLOOKUP(X84,'CODIGO PAGO'!$B$1:$B$20,1,0)),1,IF(OR(AND(CO84=1,X84&lt;&gt;"N"),AND(CO84=3,X84&lt;&gt;"B"),AND(CO84=2,LEFT(TRIM(X84),1)&lt;&gt;"I")),1,IF(OR(AND(CO84=0,X84="N"),AND(CO84=0,X84="B"),AND(CO84=0,LEFT(TRIM(X84),1)="I")),1,0))),"")</f>
        <v/>
      </c>
      <c r="DD84" s="62" t="str">
        <f t="shared" si="53"/>
        <v/>
      </c>
      <c r="DE84" s="62" t="str">
        <f t="shared" si="54"/>
        <v/>
      </c>
      <c r="DF84" s="63" t="str">
        <f t="shared" si="55"/>
        <v/>
      </c>
      <c r="DG84" s="170"/>
      <c r="DH84" s="63">
        <v>84</v>
      </c>
    </row>
    <row r="85" spans="1:112" s="64" customFormat="1">
      <c r="A85" s="16" t="str">
        <f t="shared" si="28"/>
        <v/>
      </c>
      <c r="B85" s="12"/>
      <c r="C85" s="60"/>
      <c r="D85" s="1" t="str">
        <f>+IF(LEN($K85)&gt;5,BD!A85,"")</f>
        <v/>
      </c>
      <c r="E85" s="1" t="str">
        <f>+IF(LEN($K85)&gt;5,BD!B85,"")</f>
        <v/>
      </c>
      <c r="F85" s="134"/>
      <c r="G85" s="133"/>
      <c r="H85" s="135"/>
      <c r="I85" s="3" t="str">
        <f>+IF(LEN($K85)&gt;5,BD!D85,"")</f>
        <v/>
      </c>
      <c r="J85" s="4" t="str">
        <f>+IF(LEN($K85)&gt;5,BD!E85,"")</f>
        <v/>
      </c>
      <c r="K85" s="5" t="str">
        <f>+IF(LEN(BD!G85)&gt;5,BD!G85,"")</f>
        <v/>
      </c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53" t="str">
        <f t="shared" si="29"/>
        <v/>
      </c>
      <c r="AB85" s="154" t="str">
        <f>+IF(LEN($K85)&gt;5,SUM(L85,N85,P85,R85,T85,V85,X85)+COUNTIF(L85:X85,"PCG")+'CODIGO PAGO'!$C$23*COUNTIF(L85:X85,"PDF")+'CODIGO PAGO'!$C$24*COUNTIF('PRE MAAS'!L85:X85,"PNH")+'CODIGO PAGO'!$C$25*COUNTIF('PRE MAAS'!L85:X85,"PS")+COUNTIF(L85:X85,"VAC"),"")</f>
        <v/>
      </c>
      <c r="AC85" s="154" t="str">
        <f t="shared" si="30"/>
        <v/>
      </c>
      <c r="AD85" s="155" t="str">
        <f t="shared" si="31"/>
        <v/>
      </c>
      <c r="AE85" s="155" t="str">
        <f t="shared" si="32"/>
        <v/>
      </c>
      <c r="AF85" s="155" t="str">
        <f>+IF(LEN($K85)&gt;5,IF(AND(VLOOKUP($I85,BD!$D$1:$F$501,3,0)&gt;=L$1,VLOOKUP($I85,BD!$D$1:$F$501,3,0)&lt;=X$1),1,0),"")</f>
        <v/>
      </c>
      <c r="AG85" s="155" t="str">
        <f t="shared" si="33"/>
        <v/>
      </c>
      <c r="AH85" s="156" t="str">
        <f t="shared" si="34"/>
        <v/>
      </c>
      <c r="AI85" s="156" t="str">
        <f t="shared" si="35"/>
        <v/>
      </c>
      <c r="AJ85" s="156" t="str">
        <f t="shared" si="36"/>
        <v/>
      </c>
      <c r="AK85" s="6" t="str">
        <f>+IF(LEN($K85)&gt;5,BD!H85,"")</f>
        <v/>
      </c>
      <c r="AL85" s="17" t="str">
        <f t="shared" si="37"/>
        <v/>
      </c>
      <c r="AM85" s="13"/>
      <c r="AN85" s="18" t="str">
        <f t="shared" si="38"/>
        <v/>
      </c>
      <c r="AO85" s="19" t="str">
        <f t="shared" si="39"/>
        <v/>
      </c>
      <c r="AP85" s="19" t="str">
        <f t="shared" si="40"/>
        <v/>
      </c>
      <c r="AQ85" s="20" t="str">
        <f t="shared" si="41"/>
        <v/>
      </c>
      <c r="AR85" s="7" t="str">
        <f t="shared" ca="1" si="42"/>
        <v/>
      </c>
      <c r="AS85" s="157"/>
      <c r="AT85" s="19" t="str">
        <f>+IF(LEN($K85)&gt;5,TRUNC(AS85*AK85*'CODIGO PAGO'!$C$27,2),"")</f>
        <v/>
      </c>
      <c r="AU85" s="15"/>
      <c r="AV85" s="15"/>
      <c r="AW85" s="15"/>
      <c r="AX85" s="14"/>
      <c r="AY85" s="15"/>
      <c r="AZ85" s="20" t="str">
        <f>+IF(LEN(K85)&gt;5,SUMIF(AJUSTES!$A$1:$A$50,K85,AJUSTES!$J$1:$J$50),"")</f>
        <v/>
      </c>
      <c r="BA85" s="20"/>
      <c r="BB85" s="14"/>
      <c r="BC85" s="14"/>
      <c r="BD85" s="164"/>
      <c r="BE85" s="15"/>
      <c r="BF85" s="15"/>
      <c r="BG85" s="152" t="str">
        <f t="shared" si="43"/>
        <v/>
      </c>
      <c r="BH85" s="20" t="str">
        <f t="shared" si="44"/>
        <v/>
      </c>
      <c r="BI85" s="20" t="str">
        <f>IF(LEN($K85)&gt;5,IF('CODIGO PAGO'!$C$26=9,0.5*AK85,'CODIGO PAGO'!$C$26*COUNTIF(L85:X85,"PT")*(AK85*7)/(7-(COUNTIF(L85:X85,"D")+COUNTIF(L85:X85,"DL")))),"")</f>
        <v/>
      </c>
      <c r="BJ85" s="15"/>
      <c r="BK85" s="20" t="str">
        <f>+IF(LEN(K85)&gt;5,SUMIF(AJUSTES!$A$1:$A$50,K85,AJUSTES!$K$1:$K$50),"")</f>
        <v/>
      </c>
      <c r="BL85" s="15"/>
      <c r="BM85" s="15"/>
      <c r="BN85" s="4" t="str">
        <f>+CONCATENATE(IF(COUNTIFS(INCAPACIDADES!$A$1:$A$100,"ACTIVA",INCAPACIDADES!$C$1:$C$100,'PRE MAAS'!K85)&gt;0,VLOOKUP(K85,INCAPACIDADES!$C$1:$Y$100,23,0),""),IF(LEN($K85)&gt;5,IF(BD!F85="N/A","",CONCATENATE("B (",DAY(BD!F85),"-",MONTH(BD!F85),"-",YEAR(BD!F85),")")),""))</f>
        <v/>
      </c>
      <c r="BO85" s="150"/>
      <c r="BP85" s="15"/>
      <c r="BQ85" s="15"/>
      <c r="BR85" s="15"/>
      <c r="BS85" s="15"/>
      <c r="BT85" s="15"/>
      <c r="BU85" s="9" t="str">
        <f>+IF(LEN($K85)&gt;10,IF(LEN(BD!I85)=11,BD!I85,CONCATENATE("0",BD!I85)),"")</f>
        <v/>
      </c>
      <c r="BV85" s="161" t="str">
        <f>+IF(LEN($K85)&gt;10,BD!J85,"")</f>
        <v/>
      </c>
      <c r="BW85" s="162" t="str">
        <f t="shared" si="45"/>
        <v/>
      </c>
      <c r="BX85" s="162" t="str">
        <f>+IF(LEN($K85)&gt;10,UPPER(BD!K85),"")</f>
        <v/>
      </c>
      <c r="BY85" s="161" t="str">
        <f>+IF(LEN($K93)&gt;5,BD!L85,"")</f>
        <v/>
      </c>
      <c r="BZ85" s="161" t="str">
        <f>+IF(LEN($K85)&gt;10,BD!M85,"")</f>
        <v/>
      </c>
      <c r="CA85" s="162" t="str">
        <f>+IF(LEN($K85)&gt;10,BD!N85,"")</f>
        <v/>
      </c>
      <c r="CB85" s="163" t="str">
        <f t="shared" si="46"/>
        <v/>
      </c>
      <c r="CC85" s="62" t="str">
        <f>+IF(AND(LEN($K85)&gt;10),IF(AND($J85&gt;L$1,$J85&lt;=$Y$1),1,IF((COUNTIFS(INCAPACIDADES!$C$1:$C$51,$K85,INCAPACIDADES!K$1:K$51,L$1))&gt;0,2,IF(VLOOKUP($I85,BD!D:F,3,0)&gt;L$1,0,3))),"")</f>
        <v/>
      </c>
      <c r="CD85" s="62" t="str">
        <f>+IF(AND(LEN($K85)&gt;10),IF(AND($J85&gt;M$1,$J85&lt;=$Y$1),1,IF((COUNTIFS(INCAPACIDADES!$C$1:$C$51,$K85,INCAPACIDADES!L$1:L$51,M$1))&gt;0,2,IF(VLOOKUP($I85,BD!$D:$F,3,0)&gt;M$1,0,3))),"")</f>
        <v/>
      </c>
      <c r="CE85" s="62" t="str">
        <f>+IF(AND(LEN($K85)&gt;10),IF(AND($J85&gt;N$1,$J85&lt;=$Y$1),1,IF((COUNTIFS(INCAPACIDADES!$C$1:$C$51,$K85,INCAPACIDADES!M$1:M$51,N$1))&gt;0,2,IF(VLOOKUP($I85,BD!$D:$F,3,0)&gt;N$1,0,3))),"")</f>
        <v/>
      </c>
      <c r="CF85" s="62" t="str">
        <f>+IF(AND(LEN($K85)&gt;10),IF(AND($J85&gt;O$1,$J85&lt;=$Y$1),1,IF((COUNTIFS(INCAPACIDADES!$C$1:$C$51,$K85,INCAPACIDADES!N$1:N$51,O$1))&gt;0,2,IF(VLOOKUP($I85,BD!$D:$F,3,0)&gt;O$1,0,3))),"")</f>
        <v/>
      </c>
      <c r="CG85" s="62" t="str">
        <f>+IF(AND(LEN($K85)&gt;10),IF(AND($J85&gt;P$1,$J85&lt;=$Y$1),1,IF((COUNTIFS(INCAPACIDADES!$C$1:$C$51,$K85,INCAPACIDADES!O$1:O$51,P$1))&gt;0,2,IF(VLOOKUP($I85,BD!$D:$F,3,0)&gt;P$1,0,3))),"")</f>
        <v/>
      </c>
      <c r="CH85" s="62" t="str">
        <f>+IF(AND(LEN($K85)&gt;10),IF(AND($J85&gt;Q$1,$J85&lt;=$Y$1),1,IF((COUNTIFS(INCAPACIDADES!$C$1:$C$51,$K85,INCAPACIDADES!P$1:P$51,Q$1))&gt;0,2,IF(VLOOKUP($I85,BD!$D:$F,3,0)&gt;Q$1,0,3))),"")</f>
        <v/>
      </c>
      <c r="CI85" s="62" t="str">
        <f>+IF(AND(LEN($K85)&gt;10),IF(AND($J85&gt;R$1,$J85&lt;=$Y$1),1,IF((COUNTIFS(INCAPACIDADES!$C$1:$C$51,$K85,INCAPACIDADES!Q$1:Q$51,R$1))&gt;0,2,IF(VLOOKUP($I85,BD!$D:$F,3,0)&gt;R$1,0,3))),"")</f>
        <v/>
      </c>
      <c r="CJ85" s="62" t="str">
        <f>+IF(AND(LEN($K85)&gt;10),IF(AND($J85&gt;S$1,$J85&lt;=$Y$1),1,IF((COUNTIFS(INCAPACIDADES!$C$1:$C$51,$K85,INCAPACIDADES!R$1:R$51,S$1))&gt;0,2,IF(VLOOKUP($I85,BD!$D:$F,3,0)&gt;S$1,0,3))),"")</f>
        <v/>
      </c>
      <c r="CK85" s="62" t="str">
        <f>+IF(AND(LEN($K85)&gt;10),IF(AND($J85&gt;T$1,$J85&lt;=$Y$1),1,IF((COUNTIFS(INCAPACIDADES!$C$1:$C$51,$K85,INCAPACIDADES!S$1:S$51,T$1))&gt;0,2,IF(VLOOKUP($I85,BD!$D:$F,3,0)&gt;T$1,0,3))),"")</f>
        <v/>
      </c>
      <c r="CL85" s="62" t="str">
        <f>+IF(AND(LEN($K85)&gt;10),IF(AND($J85&gt;U$1,$J85&lt;=$Y$1),1,IF((COUNTIFS(INCAPACIDADES!$C$1:$C$51,$K85,INCAPACIDADES!T$1:T$51,U$1))&gt;0,2,IF(VLOOKUP($I85,BD!$D:$F,3,0)&gt;U$1,0,3))),"")</f>
        <v/>
      </c>
      <c r="CM85" s="62" t="str">
        <f>+IF(AND(LEN($K85)&gt;10),IF(AND($J85&gt;V$1,$J85&lt;=$Y$1),1,IF((COUNTIFS(INCAPACIDADES!$C$1:$C$51,$K85,INCAPACIDADES!U$1:U$51,V$1))&gt;0,2,IF(VLOOKUP($I85,BD!$D:$F,3,0)&gt;V$1,0,3))),"")</f>
        <v/>
      </c>
      <c r="CN85" s="62" t="str">
        <f>+IF(AND(LEN($K85)&gt;10),IF(AND($J85&gt;W$1,$J85&lt;=$Y$1),1,IF((COUNTIFS(INCAPACIDADES!$C$1:$C$51,$K85,INCAPACIDADES!V$1:V$51,W$1))&gt;0,2,IF(VLOOKUP($I85,BD!$D:$F,3,0)&gt;W$1,0,3))),"")</f>
        <v/>
      </c>
      <c r="CO85" s="62" t="str">
        <f>+IF(AND(LEN($K85)&gt;10),IF(AND($J85&gt;X$1,$J85&lt;=$Y$1),1,IF((COUNTIFS(INCAPACIDADES!$C$1:$C$51,$K85,INCAPACIDADES!W$1:W$51,X$1))&gt;0,2,IF(VLOOKUP($I85,BD!$D:$F,3,0)&gt;X$1,0,3))),"")</f>
        <v/>
      </c>
      <c r="CP85" s="62" t="str">
        <f>+IF(AND(LEN($K85)&gt;10),IF(AND($J85&gt;Y$1,$J85&lt;=$Y$1),1,IF((COUNTIFS(INCAPACIDADES!$C$1:$C$51,$K85,INCAPACIDADES!X$1:X$51,Y$1))&gt;0,2,IF(VLOOKUP($I85,BD!$D:$F,3,0)&gt;Y$1,0,3))),"")</f>
        <v/>
      </c>
      <c r="CQ85" s="62" t="str">
        <f>+IF(LEN($K85)&gt;10,IF(ISERROR(VLOOKUP(L85,'CODIGO PAGO'!$B$1:$B$20,1,0)),1,IF(OR(AND(CC85=1,L85&lt;&gt;"N"),AND(CC85=3,L85&lt;&gt;"B"),AND(CC85=2,LEFT(TRIM(L85),1)&lt;&gt;"I")),1,IF(OR(AND(CC85=0,L85="N"),AND(CC85=0,L85="B"),AND(CC85=0,LEFT(TRIM(L85),1)="I")),1,0))),"")</f>
        <v/>
      </c>
      <c r="CR85" s="62" t="str">
        <f t="shared" si="47"/>
        <v/>
      </c>
      <c r="CS85" s="62" t="str">
        <f>+IF(LEN($K85)&gt;10,IF(ISERROR(VLOOKUP(N85,'CODIGO PAGO'!$B$1:$B$20,1,0)),1,IF(OR(AND(CE85=1,N85&lt;&gt;"N"),AND(CE85=3,N85&lt;&gt;"B"),AND(CE85=2,LEFT(TRIM(N85),1)&lt;&gt;"I")),1,IF(OR(AND(CE85=0,N85="N"),AND(CE85=0,N85="B"),AND(CE85=0,LEFT(TRIM(N85),1)="I")),1,0))),"")</f>
        <v/>
      </c>
      <c r="CT85" s="62" t="str">
        <f t="shared" si="48"/>
        <v/>
      </c>
      <c r="CU85" s="62" t="str">
        <f>+IF(LEN($K85)&gt;10,IF(ISERROR(VLOOKUP(P85,'CODIGO PAGO'!$B$1:$B$20,1,0)),1,IF(OR(AND(CG85=1,P85&lt;&gt;"N"),AND(CG85=3,P85&lt;&gt;"B"),AND(CG85=2,LEFT(TRIM(P85),1)&lt;&gt;"I")),1,IF(OR(AND(CG85=0,P85="N"),AND(CG85=0,P85="B"),AND(CG85=0,LEFT(TRIM(P85),1)="I")),1,0))),"")</f>
        <v/>
      </c>
      <c r="CV85" s="62" t="str">
        <f t="shared" si="49"/>
        <v/>
      </c>
      <c r="CW85" s="62" t="str">
        <f>+IF(LEN($K85)&gt;10,IF(ISERROR(VLOOKUP(R85,'CODIGO PAGO'!$B$1:$B$20,1,0)),1,IF(OR(AND(CI85=1,R85&lt;&gt;"N"),AND(CI85=3,R85&lt;&gt;"B"),AND(CI85=2,LEFT(TRIM(R85),1)&lt;&gt;"I")),1,IF(OR(AND(CI85=0,R85="N"),AND(CI85=0,R85="B"),AND(CI85=0,LEFT(TRIM(R85),1)="I")),1,0))),"")</f>
        <v/>
      </c>
      <c r="CX85" s="62" t="str">
        <f t="shared" si="50"/>
        <v/>
      </c>
      <c r="CY85" s="62" t="str">
        <f>+IF(LEN($K85)&gt;10,IF(ISERROR(VLOOKUP(T85,'CODIGO PAGO'!$B$1:$B$20,1,0)),1,IF(OR(AND(CK85=1,T85&lt;&gt;"N"),AND(CK85=3,T85&lt;&gt;"B"),AND(CK85=2,LEFT(TRIM(T85),1)&lt;&gt;"I")),1,IF(OR(AND(CK85=0,T85="N"),AND(CK85=0,T85="B"),AND(CK85=0,LEFT(TRIM(T85),1)="I")),1,0))),"")</f>
        <v/>
      </c>
      <c r="CZ85" s="62" t="str">
        <f t="shared" si="51"/>
        <v/>
      </c>
      <c r="DA85" s="62" t="str">
        <f>+IF(LEN($K85)&gt;10,IF(ISERROR(VLOOKUP(V85,'CODIGO PAGO'!$B$1:$B$20,1,0)),1,IF(OR(AND(CM85=1,V85&lt;&gt;"N"),AND(CM85=3,V85&lt;&gt;"B"),AND(CM85=2,LEFT(TRIM(V85),1)&lt;&gt;"I")),1,IF(OR(AND(CM85=0,V85="N"),AND(CM85=0,V85="B"),AND(CM85=0,LEFT(TRIM(V85),1)="I")),1,0))),"")</f>
        <v/>
      </c>
      <c r="DB85" s="62" t="str">
        <f t="shared" si="52"/>
        <v/>
      </c>
      <c r="DC85" s="62" t="str">
        <f>+IF(LEN($K85)&gt;10,IF(ISERROR(VLOOKUP(X85,'CODIGO PAGO'!$B$1:$B$20,1,0)),1,IF(OR(AND(CO85=1,X85&lt;&gt;"N"),AND(CO85=3,X85&lt;&gt;"B"),AND(CO85=2,LEFT(TRIM(X85),1)&lt;&gt;"I")),1,IF(OR(AND(CO85=0,X85="N"),AND(CO85=0,X85="B"),AND(CO85=0,LEFT(TRIM(X85),1)="I")),1,0))),"")</f>
        <v/>
      </c>
      <c r="DD85" s="62" t="str">
        <f t="shared" si="53"/>
        <v/>
      </c>
      <c r="DE85" s="62" t="str">
        <f t="shared" si="54"/>
        <v/>
      </c>
      <c r="DF85" s="63" t="str">
        <f t="shared" si="55"/>
        <v/>
      </c>
      <c r="DG85" s="170"/>
      <c r="DH85" s="63">
        <v>85</v>
      </c>
    </row>
    <row r="86" spans="1:112" s="64" customFormat="1">
      <c r="A86" s="16" t="str">
        <f t="shared" si="28"/>
        <v/>
      </c>
      <c r="B86" s="12"/>
      <c r="C86" s="60"/>
      <c r="D86" s="1" t="str">
        <f>+IF(LEN($K86)&gt;5,BD!A86,"")</f>
        <v/>
      </c>
      <c r="E86" s="1" t="str">
        <f>+IF(LEN($K86)&gt;5,BD!B86,"")</f>
        <v/>
      </c>
      <c r="F86" s="134"/>
      <c r="G86" s="133"/>
      <c r="H86" s="135"/>
      <c r="I86" s="3" t="str">
        <f>+IF(LEN($K86)&gt;5,BD!D86,"")</f>
        <v/>
      </c>
      <c r="J86" s="4" t="str">
        <f>+IF(LEN($K86)&gt;5,BD!E86,"")</f>
        <v/>
      </c>
      <c r="K86" s="5" t="str">
        <f>+IF(LEN(BD!G86)&gt;5,BD!G86,"")</f>
        <v/>
      </c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53" t="str">
        <f t="shared" si="29"/>
        <v/>
      </c>
      <c r="AB86" s="154" t="str">
        <f>+IF(LEN($K86)&gt;5,SUM(L86,N86,P86,R86,T86,V86,X86)+COUNTIF(L86:X86,"PCG")+'CODIGO PAGO'!$C$23*COUNTIF(L86:X86,"PDF")+'CODIGO PAGO'!$C$24*COUNTIF('PRE MAAS'!L86:X86,"PNH")+'CODIGO PAGO'!$C$25*COUNTIF('PRE MAAS'!L86:X86,"PS")+COUNTIF(L86:X86,"VAC"),"")</f>
        <v/>
      </c>
      <c r="AC86" s="154" t="str">
        <f t="shared" si="30"/>
        <v/>
      </c>
      <c r="AD86" s="155" t="str">
        <f t="shared" si="31"/>
        <v/>
      </c>
      <c r="AE86" s="155" t="str">
        <f t="shared" si="32"/>
        <v/>
      </c>
      <c r="AF86" s="155" t="str">
        <f>+IF(LEN($K86)&gt;5,IF(AND(VLOOKUP($I86,BD!$D$1:$F$501,3,0)&gt;=L$1,VLOOKUP($I86,BD!$D$1:$F$501,3,0)&lt;=X$1),1,0),"")</f>
        <v/>
      </c>
      <c r="AG86" s="155" t="str">
        <f t="shared" si="33"/>
        <v/>
      </c>
      <c r="AH86" s="156" t="str">
        <f t="shared" si="34"/>
        <v/>
      </c>
      <c r="AI86" s="156" t="str">
        <f t="shared" si="35"/>
        <v/>
      </c>
      <c r="AJ86" s="156" t="str">
        <f t="shared" si="36"/>
        <v/>
      </c>
      <c r="AK86" s="6" t="str">
        <f>+IF(LEN($K86)&gt;5,BD!H86,"")</f>
        <v/>
      </c>
      <c r="AL86" s="17" t="str">
        <f t="shared" si="37"/>
        <v/>
      </c>
      <c r="AM86" s="13"/>
      <c r="AN86" s="18" t="str">
        <f t="shared" si="38"/>
        <v/>
      </c>
      <c r="AO86" s="19" t="str">
        <f t="shared" si="39"/>
        <v/>
      </c>
      <c r="AP86" s="19" t="str">
        <f t="shared" si="40"/>
        <v/>
      </c>
      <c r="AQ86" s="20" t="str">
        <f t="shared" si="41"/>
        <v/>
      </c>
      <c r="AR86" s="7" t="str">
        <f t="shared" ca="1" si="42"/>
        <v/>
      </c>
      <c r="AS86" s="157"/>
      <c r="AT86" s="19" t="str">
        <f>+IF(LEN($K86)&gt;5,TRUNC(AS86*AK86*'CODIGO PAGO'!$C$27,2),"")</f>
        <v/>
      </c>
      <c r="AU86" s="15"/>
      <c r="AV86" s="15"/>
      <c r="AW86" s="15"/>
      <c r="AX86" s="14"/>
      <c r="AY86" s="15"/>
      <c r="AZ86" s="20" t="str">
        <f>+IF(LEN(K86)&gt;5,SUMIF(AJUSTES!$A$1:$A$50,K86,AJUSTES!$J$1:$J$50),"")</f>
        <v/>
      </c>
      <c r="BA86" s="20"/>
      <c r="BB86" s="14"/>
      <c r="BC86" s="14"/>
      <c r="BD86" s="164"/>
      <c r="BE86" s="15"/>
      <c r="BF86" s="15"/>
      <c r="BG86" s="152" t="str">
        <f t="shared" si="43"/>
        <v/>
      </c>
      <c r="BH86" s="20" t="str">
        <f t="shared" si="44"/>
        <v/>
      </c>
      <c r="BI86" s="20" t="str">
        <f>IF(LEN($K86)&gt;5,IF('CODIGO PAGO'!$C$26=9,0.5*AK86,'CODIGO PAGO'!$C$26*COUNTIF(L86:X86,"PT")*(AK86*7)/(7-(COUNTIF(L86:X86,"D")+COUNTIF(L86:X86,"DL")))),"")</f>
        <v/>
      </c>
      <c r="BJ86" s="15"/>
      <c r="BK86" s="20" t="str">
        <f>+IF(LEN(K86)&gt;5,SUMIF(AJUSTES!$A$1:$A$50,K86,AJUSTES!$K$1:$K$50),"")</f>
        <v/>
      </c>
      <c r="BL86" s="15"/>
      <c r="BM86" s="15"/>
      <c r="BN86" s="4" t="str">
        <f>+CONCATENATE(IF(COUNTIFS(INCAPACIDADES!$A$1:$A$100,"ACTIVA",INCAPACIDADES!$C$1:$C$100,'PRE MAAS'!K86)&gt;0,VLOOKUP(K86,INCAPACIDADES!$C$1:$Y$100,23,0),""),IF(LEN($K86)&gt;5,IF(BD!F86="N/A","",CONCATENATE("B (",DAY(BD!F86),"-",MONTH(BD!F86),"-",YEAR(BD!F86),")")),""))</f>
        <v/>
      </c>
      <c r="BO86" s="150"/>
      <c r="BP86" s="15"/>
      <c r="BQ86" s="15"/>
      <c r="BR86" s="15"/>
      <c r="BS86" s="15"/>
      <c r="BT86" s="15"/>
      <c r="BU86" s="9" t="str">
        <f>+IF(LEN($K86)&gt;10,IF(LEN(BD!I86)=11,BD!I86,CONCATENATE("0",BD!I86)),"")</f>
        <v/>
      </c>
      <c r="BV86" s="161" t="str">
        <f>+IF(LEN($K86)&gt;10,BD!J86,"")</f>
        <v/>
      </c>
      <c r="BW86" s="162" t="str">
        <f t="shared" si="45"/>
        <v/>
      </c>
      <c r="BX86" s="162" t="str">
        <f>+IF(LEN($K86)&gt;10,UPPER(BD!K86),"")</f>
        <v/>
      </c>
      <c r="BY86" s="161" t="str">
        <f>+IF(LEN($K94)&gt;5,BD!L86,"")</f>
        <v/>
      </c>
      <c r="BZ86" s="161" t="str">
        <f>+IF(LEN($K86)&gt;10,BD!M86,"")</f>
        <v/>
      </c>
      <c r="CA86" s="162" t="str">
        <f>+IF(LEN($K86)&gt;10,BD!N86,"")</f>
        <v/>
      </c>
      <c r="CB86" s="163" t="str">
        <f t="shared" si="46"/>
        <v/>
      </c>
      <c r="CC86" s="62" t="str">
        <f>+IF(AND(LEN($K86)&gt;10),IF(AND($J86&gt;L$1,$J86&lt;=$Y$1),1,IF((COUNTIFS(INCAPACIDADES!$C$1:$C$51,$K86,INCAPACIDADES!K$1:K$51,L$1))&gt;0,2,IF(VLOOKUP($I86,BD!D:F,3,0)&gt;L$1,0,3))),"")</f>
        <v/>
      </c>
      <c r="CD86" s="62" t="str">
        <f>+IF(AND(LEN($K86)&gt;10),IF(AND($J86&gt;M$1,$J86&lt;=$Y$1),1,IF((COUNTIFS(INCAPACIDADES!$C$1:$C$51,$K86,INCAPACIDADES!L$1:L$51,M$1))&gt;0,2,IF(VLOOKUP($I86,BD!$D:$F,3,0)&gt;M$1,0,3))),"")</f>
        <v/>
      </c>
      <c r="CE86" s="62" t="str">
        <f>+IF(AND(LEN($K86)&gt;10),IF(AND($J86&gt;N$1,$J86&lt;=$Y$1),1,IF((COUNTIFS(INCAPACIDADES!$C$1:$C$51,$K86,INCAPACIDADES!M$1:M$51,N$1))&gt;0,2,IF(VLOOKUP($I86,BD!$D:$F,3,0)&gt;N$1,0,3))),"")</f>
        <v/>
      </c>
      <c r="CF86" s="62" t="str">
        <f>+IF(AND(LEN($K86)&gt;10),IF(AND($J86&gt;O$1,$J86&lt;=$Y$1),1,IF((COUNTIFS(INCAPACIDADES!$C$1:$C$51,$K86,INCAPACIDADES!N$1:N$51,O$1))&gt;0,2,IF(VLOOKUP($I86,BD!$D:$F,3,0)&gt;O$1,0,3))),"")</f>
        <v/>
      </c>
      <c r="CG86" s="62" t="str">
        <f>+IF(AND(LEN($K86)&gt;10),IF(AND($J86&gt;P$1,$J86&lt;=$Y$1),1,IF((COUNTIFS(INCAPACIDADES!$C$1:$C$51,$K86,INCAPACIDADES!O$1:O$51,P$1))&gt;0,2,IF(VLOOKUP($I86,BD!$D:$F,3,0)&gt;P$1,0,3))),"")</f>
        <v/>
      </c>
      <c r="CH86" s="62" t="str">
        <f>+IF(AND(LEN($K86)&gt;10),IF(AND($J86&gt;Q$1,$J86&lt;=$Y$1),1,IF((COUNTIFS(INCAPACIDADES!$C$1:$C$51,$K86,INCAPACIDADES!P$1:P$51,Q$1))&gt;0,2,IF(VLOOKUP($I86,BD!$D:$F,3,0)&gt;Q$1,0,3))),"")</f>
        <v/>
      </c>
      <c r="CI86" s="62" t="str">
        <f>+IF(AND(LEN($K86)&gt;10),IF(AND($J86&gt;R$1,$J86&lt;=$Y$1),1,IF((COUNTIFS(INCAPACIDADES!$C$1:$C$51,$K86,INCAPACIDADES!Q$1:Q$51,R$1))&gt;0,2,IF(VLOOKUP($I86,BD!$D:$F,3,0)&gt;R$1,0,3))),"")</f>
        <v/>
      </c>
      <c r="CJ86" s="62" t="str">
        <f>+IF(AND(LEN($K86)&gt;10),IF(AND($J86&gt;S$1,$J86&lt;=$Y$1),1,IF((COUNTIFS(INCAPACIDADES!$C$1:$C$51,$K86,INCAPACIDADES!R$1:R$51,S$1))&gt;0,2,IF(VLOOKUP($I86,BD!$D:$F,3,0)&gt;S$1,0,3))),"")</f>
        <v/>
      </c>
      <c r="CK86" s="62" t="str">
        <f>+IF(AND(LEN($K86)&gt;10),IF(AND($J86&gt;T$1,$J86&lt;=$Y$1),1,IF((COUNTIFS(INCAPACIDADES!$C$1:$C$51,$K86,INCAPACIDADES!S$1:S$51,T$1))&gt;0,2,IF(VLOOKUP($I86,BD!$D:$F,3,0)&gt;T$1,0,3))),"")</f>
        <v/>
      </c>
      <c r="CL86" s="62" t="str">
        <f>+IF(AND(LEN($K86)&gt;10),IF(AND($J86&gt;U$1,$J86&lt;=$Y$1),1,IF((COUNTIFS(INCAPACIDADES!$C$1:$C$51,$K86,INCAPACIDADES!T$1:T$51,U$1))&gt;0,2,IF(VLOOKUP($I86,BD!$D:$F,3,0)&gt;U$1,0,3))),"")</f>
        <v/>
      </c>
      <c r="CM86" s="62" t="str">
        <f>+IF(AND(LEN($K86)&gt;10),IF(AND($J86&gt;V$1,$J86&lt;=$Y$1),1,IF((COUNTIFS(INCAPACIDADES!$C$1:$C$51,$K86,INCAPACIDADES!U$1:U$51,V$1))&gt;0,2,IF(VLOOKUP($I86,BD!$D:$F,3,0)&gt;V$1,0,3))),"")</f>
        <v/>
      </c>
      <c r="CN86" s="62" t="str">
        <f>+IF(AND(LEN($K86)&gt;10),IF(AND($J86&gt;W$1,$J86&lt;=$Y$1),1,IF((COUNTIFS(INCAPACIDADES!$C$1:$C$51,$K86,INCAPACIDADES!V$1:V$51,W$1))&gt;0,2,IF(VLOOKUP($I86,BD!$D:$F,3,0)&gt;W$1,0,3))),"")</f>
        <v/>
      </c>
      <c r="CO86" s="62" t="str">
        <f>+IF(AND(LEN($K86)&gt;10),IF(AND($J86&gt;X$1,$J86&lt;=$Y$1),1,IF((COUNTIFS(INCAPACIDADES!$C$1:$C$51,$K86,INCAPACIDADES!W$1:W$51,X$1))&gt;0,2,IF(VLOOKUP($I86,BD!$D:$F,3,0)&gt;X$1,0,3))),"")</f>
        <v/>
      </c>
      <c r="CP86" s="62" t="str">
        <f>+IF(AND(LEN($K86)&gt;10),IF(AND($J86&gt;Y$1,$J86&lt;=$Y$1),1,IF((COUNTIFS(INCAPACIDADES!$C$1:$C$51,$K86,INCAPACIDADES!X$1:X$51,Y$1))&gt;0,2,IF(VLOOKUP($I86,BD!$D:$F,3,0)&gt;Y$1,0,3))),"")</f>
        <v/>
      </c>
      <c r="CQ86" s="62" t="str">
        <f>+IF(LEN($K86)&gt;10,IF(ISERROR(VLOOKUP(L86,'CODIGO PAGO'!$B$1:$B$20,1,0)),1,IF(OR(AND(CC86=1,L86&lt;&gt;"N"),AND(CC86=3,L86&lt;&gt;"B"),AND(CC86=2,LEFT(TRIM(L86),1)&lt;&gt;"I")),1,IF(OR(AND(CC86=0,L86="N"),AND(CC86=0,L86="B"),AND(CC86=0,LEFT(TRIM(L86),1)="I")),1,0))),"")</f>
        <v/>
      </c>
      <c r="CR86" s="62" t="str">
        <f t="shared" si="47"/>
        <v/>
      </c>
      <c r="CS86" s="62" t="str">
        <f>+IF(LEN($K86)&gt;10,IF(ISERROR(VLOOKUP(N86,'CODIGO PAGO'!$B$1:$B$20,1,0)),1,IF(OR(AND(CE86=1,N86&lt;&gt;"N"),AND(CE86=3,N86&lt;&gt;"B"),AND(CE86=2,LEFT(TRIM(N86),1)&lt;&gt;"I")),1,IF(OR(AND(CE86=0,N86="N"),AND(CE86=0,N86="B"),AND(CE86=0,LEFT(TRIM(N86),1)="I")),1,0))),"")</f>
        <v/>
      </c>
      <c r="CT86" s="62" t="str">
        <f t="shared" si="48"/>
        <v/>
      </c>
      <c r="CU86" s="62" t="str">
        <f>+IF(LEN($K86)&gt;10,IF(ISERROR(VLOOKUP(P86,'CODIGO PAGO'!$B$1:$B$20,1,0)),1,IF(OR(AND(CG86=1,P86&lt;&gt;"N"),AND(CG86=3,P86&lt;&gt;"B"),AND(CG86=2,LEFT(TRIM(P86),1)&lt;&gt;"I")),1,IF(OR(AND(CG86=0,P86="N"),AND(CG86=0,P86="B"),AND(CG86=0,LEFT(TRIM(P86),1)="I")),1,0))),"")</f>
        <v/>
      </c>
      <c r="CV86" s="62" t="str">
        <f t="shared" si="49"/>
        <v/>
      </c>
      <c r="CW86" s="62" t="str">
        <f>+IF(LEN($K86)&gt;10,IF(ISERROR(VLOOKUP(R86,'CODIGO PAGO'!$B$1:$B$20,1,0)),1,IF(OR(AND(CI86=1,R86&lt;&gt;"N"),AND(CI86=3,R86&lt;&gt;"B"),AND(CI86=2,LEFT(TRIM(R86),1)&lt;&gt;"I")),1,IF(OR(AND(CI86=0,R86="N"),AND(CI86=0,R86="B"),AND(CI86=0,LEFT(TRIM(R86),1)="I")),1,0))),"")</f>
        <v/>
      </c>
      <c r="CX86" s="62" t="str">
        <f t="shared" si="50"/>
        <v/>
      </c>
      <c r="CY86" s="62" t="str">
        <f>+IF(LEN($K86)&gt;10,IF(ISERROR(VLOOKUP(T86,'CODIGO PAGO'!$B$1:$B$20,1,0)),1,IF(OR(AND(CK86=1,T86&lt;&gt;"N"),AND(CK86=3,T86&lt;&gt;"B"),AND(CK86=2,LEFT(TRIM(T86),1)&lt;&gt;"I")),1,IF(OR(AND(CK86=0,T86="N"),AND(CK86=0,T86="B"),AND(CK86=0,LEFT(TRIM(T86),1)="I")),1,0))),"")</f>
        <v/>
      </c>
      <c r="CZ86" s="62" t="str">
        <f t="shared" si="51"/>
        <v/>
      </c>
      <c r="DA86" s="62" t="str">
        <f>+IF(LEN($K86)&gt;10,IF(ISERROR(VLOOKUP(V86,'CODIGO PAGO'!$B$1:$B$20,1,0)),1,IF(OR(AND(CM86=1,V86&lt;&gt;"N"),AND(CM86=3,V86&lt;&gt;"B"),AND(CM86=2,LEFT(TRIM(V86),1)&lt;&gt;"I")),1,IF(OR(AND(CM86=0,V86="N"),AND(CM86=0,V86="B"),AND(CM86=0,LEFT(TRIM(V86),1)="I")),1,0))),"")</f>
        <v/>
      </c>
      <c r="DB86" s="62" t="str">
        <f t="shared" si="52"/>
        <v/>
      </c>
      <c r="DC86" s="62" t="str">
        <f>+IF(LEN($K86)&gt;10,IF(ISERROR(VLOOKUP(X86,'CODIGO PAGO'!$B$1:$B$20,1,0)),1,IF(OR(AND(CO86=1,X86&lt;&gt;"N"),AND(CO86=3,X86&lt;&gt;"B"),AND(CO86=2,LEFT(TRIM(X86),1)&lt;&gt;"I")),1,IF(OR(AND(CO86=0,X86="N"),AND(CO86=0,X86="B"),AND(CO86=0,LEFT(TRIM(X86),1)="I")),1,0))),"")</f>
        <v/>
      </c>
      <c r="DD86" s="62" t="str">
        <f t="shared" si="53"/>
        <v/>
      </c>
      <c r="DE86" s="62" t="str">
        <f t="shared" si="54"/>
        <v/>
      </c>
      <c r="DF86" s="63" t="str">
        <f t="shared" si="55"/>
        <v/>
      </c>
      <c r="DG86" s="170"/>
      <c r="DH86" s="63">
        <v>86</v>
      </c>
    </row>
    <row r="87" spans="1:112" s="64" customFormat="1">
      <c r="A87" s="16" t="str">
        <f t="shared" si="28"/>
        <v/>
      </c>
      <c r="B87" s="12"/>
      <c r="C87" s="60"/>
      <c r="D87" s="1" t="str">
        <f>+IF(LEN($K87)&gt;5,BD!A87,"")</f>
        <v/>
      </c>
      <c r="E87" s="1" t="str">
        <f>+IF(LEN($K87)&gt;5,BD!B87,"")</f>
        <v/>
      </c>
      <c r="F87" s="134"/>
      <c r="G87" s="133"/>
      <c r="H87" s="135"/>
      <c r="I87" s="3" t="str">
        <f>+IF(LEN($K87)&gt;5,BD!D87,"")</f>
        <v/>
      </c>
      <c r="J87" s="4" t="str">
        <f>+IF(LEN($K87)&gt;5,BD!E87,"")</f>
        <v/>
      </c>
      <c r="K87" s="5" t="str">
        <f>+IF(LEN(BD!G87)&gt;5,BD!G87,"")</f>
        <v/>
      </c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53" t="str">
        <f t="shared" si="29"/>
        <v/>
      </c>
      <c r="AB87" s="154" t="str">
        <f>+IF(LEN($K87)&gt;5,SUM(L87,N87,P87,R87,T87,V87,X87)+COUNTIF(L87:X87,"PCG")+'CODIGO PAGO'!$C$23*COUNTIF(L87:X87,"PDF")+'CODIGO PAGO'!$C$24*COUNTIF('PRE MAAS'!L87:X87,"PNH")+'CODIGO PAGO'!$C$25*COUNTIF('PRE MAAS'!L87:X87,"PS")+COUNTIF(L87:X87,"VAC"),"")</f>
        <v/>
      </c>
      <c r="AC87" s="154" t="str">
        <f t="shared" si="30"/>
        <v/>
      </c>
      <c r="AD87" s="155" t="str">
        <f t="shared" si="31"/>
        <v/>
      </c>
      <c r="AE87" s="155" t="str">
        <f t="shared" si="32"/>
        <v/>
      </c>
      <c r="AF87" s="155" t="str">
        <f>+IF(LEN($K87)&gt;5,IF(AND(VLOOKUP($I87,BD!$D$1:$F$501,3,0)&gt;=L$1,VLOOKUP($I87,BD!$D$1:$F$501,3,0)&lt;=X$1),1,0),"")</f>
        <v/>
      </c>
      <c r="AG87" s="155" t="str">
        <f t="shared" si="33"/>
        <v/>
      </c>
      <c r="AH87" s="156" t="str">
        <f t="shared" si="34"/>
        <v/>
      </c>
      <c r="AI87" s="156" t="str">
        <f t="shared" si="35"/>
        <v/>
      </c>
      <c r="AJ87" s="156" t="str">
        <f t="shared" si="36"/>
        <v/>
      </c>
      <c r="AK87" s="6" t="str">
        <f>+IF(LEN($K87)&gt;5,BD!H87,"")</f>
        <v/>
      </c>
      <c r="AL87" s="17" t="str">
        <f t="shared" si="37"/>
        <v/>
      </c>
      <c r="AM87" s="13"/>
      <c r="AN87" s="18" t="str">
        <f t="shared" si="38"/>
        <v/>
      </c>
      <c r="AO87" s="19" t="str">
        <f t="shared" si="39"/>
        <v/>
      </c>
      <c r="AP87" s="19" t="str">
        <f t="shared" si="40"/>
        <v/>
      </c>
      <c r="AQ87" s="20" t="str">
        <f t="shared" si="41"/>
        <v/>
      </c>
      <c r="AR87" s="7" t="str">
        <f t="shared" ca="1" si="42"/>
        <v/>
      </c>
      <c r="AS87" s="157"/>
      <c r="AT87" s="19" t="str">
        <f>+IF(LEN($K87)&gt;5,TRUNC(AS87*AK87*'CODIGO PAGO'!$C$27,2),"")</f>
        <v/>
      </c>
      <c r="AU87" s="15"/>
      <c r="AV87" s="15"/>
      <c r="AW87" s="15"/>
      <c r="AX87" s="14"/>
      <c r="AY87" s="15"/>
      <c r="AZ87" s="20" t="str">
        <f>+IF(LEN(K87)&gt;5,SUMIF(AJUSTES!$A$1:$A$50,K87,AJUSTES!$J$1:$J$50),"")</f>
        <v/>
      </c>
      <c r="BA87" s="20"/>
      <c r="BB87" s="14"/>
      <c r="BC87" s="14"/>
      <c r="BD87" s="164"/>
      <c r="BE87" s="15"/>
      <c r="BF87" s="15"/>
      <c r="BG87" s="152" t="str">
        <f t="shared" si="43"/>
        <v/>
      </c>
      <c r="BH87" s="20" t="str">
        <f t="shared" si="44"/>
        <v/>
      </c>
      <c r="BI87" s="20" t="str">
        <f>IF(LEN($K87)&gt;5,IF('CODIGO PAGO'!$C$26=9,0.5*AK87,'CODIGO PAGO'!$C$26*COUNTIF(L87:X87,"PT")*(AK87*7)/(7-(COUNTIF(L87:X87,"D")+COUNTIF(L87:X87,"DL")))),"")</f>
        <v/>
      </c>
      <c r="BJ87" s="15"/>
      <c r="BK87" s="20" t="str">
        <f>+IF(LEN(K87)&gt;5,SUMIF(AJUSTES!$A$1:$A$50,K87,AJUSTES!$K$1:$K$50),"")</f>
        <v/>
      </c>
      <c r="BL87" s="15"/>
      <c r="BM87" s="15"/>
      <c r="BN87" s="4" t="str">
        <f>+CONCATENATE(IF(COUNTIFS(INCAPACIDADES!$A$1:$A$100,"ACTIVA",INCAPACIDADES!$C$1:$C$100,'PRE MAAS'!K87)&gt;0,VLOOKUP(K87,INCAPACIDADES!$C$1:$Y$100,23,0),""),IF(LEN($K87)&gt;5,IF(BD!F87="N/A","",CONCATENATE("B (",DAY(BD!F87),"-",MONTH(BD!F87),"-",YEAR(BD!F87),")")),""))</f>
        <v/>
      </c>
      <c r="BO87" s="150"/>
      <c r="BP87" s="15"/>
      <c r="BQ87" s="15"/>
      <c r="BR87" s="15"/>
      <c r="BS87" s="15"/>
      <c r="BT87" s="15"/>
      <c r="BU87" s="9" t="str">
        <f>+IF(LEN($K87)&gt;10,IF(LEN(BD!I87)=11,BD!I87,CONCATENATE("0",BD!I87)),"")</f>
        <v/>
      </c>
      <c r="BV87" s="161" t="str">
        <f>+IF(LEN($K87)&gt;10,BD!J87,"")</f>
        <v/>
      </c>
      <c r="BW87" s="162" t="str">
        <f t="shared" si="45"/>
        <v/>
      </c>
      <c r="BX87" s="162" t="str">
        <f>+IF(LEN($K87)&gt;10,UPPER(BD!K87),"")</f>
        <v/>
      </c>
      <c r="BY87" s="161" t="str">
        <f>+IF(LEN($K95)&gt;5,BD!L87,"")</f>
        <v/>
      </c>
      <c r="BZ87" s="161" t="str">
        <f>+IF(LEN($K87)&gt;10,BD!M87,"")</f>
        <v/>
      </c>
      <c r="CA87" s="162" t="str">
        <f>+IF(LEN($K87)&gt;10,BD!N87,"")</f>
        <v/>
      </c>
      <c r="CB87" s="163" t="str">
        <f t="shared" si="46"/>
        <v/>
      </c>
      <c r="CC87" s="62" t="str">
        <f>+IF(AND(LEN($K87)&gt;10),IF(AND($J87&gt;L$1,$J87&lt;=$Y$1),1,IF((COUNTIFS(INCAPACIDADES!$C$1:$C$51,$K87,INCAPACIDADES!K$1:K$51,L$1))&gt;0,2,IF(VLOOKUP($I87,BD!D:F,3,0)&gt;L$1,0,3))),"")</f>
        <v/>
      </c>
      <c r="CD87" s="62" t="str">
        <f>+IF(AND(LEN($K87)&gt;10),IF(AND($J87&gt;M$1,$J87&lt;=$Y$1),1,IF((COUNTIFS(INCAPACIDADES!$C$1:$C$51,$K87,INCAPACIDADES!L$1:L$51,M$1))&gt;0,2,IF(VLOOKUP($I87,BD!$D:$F,3,0)&gt;M$1,0,3))),"")</f>
        <v/>
      </c>
      <c r="CE87" s="62" t="str">
        <f>+IF(AND(LEN($K87)&gt;10),IF(AND($J87&gt;N$1,$J87&lt;=$Y$1),1,IF((COUNTIFS(INCAPACIDADES!$C$1:$C$51,$K87,INCAPACIDADES!M$1:M$51,N$1))&gt;0,2,IF(VLOOKUP($I87,BD!$D:$F,3,0)&gt;N$1,0,3))),"")</f>
        <v/>
      </c>
      <c r="CF87" s="62" t="str">
        <f>+IF(AND(LEN($K87)&gt;10),IF(AND($J87&gt;O$1,$J87&lt;=$Y$1),1,IF((COUNTIFS(INCAPACIDADES!$C$1:$C$51,$K87,INCAPACIDADES!N$1:N$51,O$1))&gt;0,2,IF(VLOOKUP($I87,BD!$D:$F,3,0)&gt;O$1,0,3))),"")</f>
        <v/>
      </c>
      <c r="CG87" s="62" t="str">
        <f>+IF(AND(LEN($K87)&gt;10),IF(AND($J87&gt;P$1,$J87&lt;=$Y$1),1,IF((COUNTIFS(INCAPACIDADES!$C$1:$C$51,$K87,INCAPACIDADES!O$1:O$51,P$1))&gt;0,2,IF(VLOOKUP($I87,BD!$D:$F,3,0)&gt;P$1,0,3))),"")</f>
        <v/>
      </c>
      <c r="CH87" s="62" t="str">
        <f>+IF(AND(LEN($K87)&gt;10),IF(AND($J87&gt;Q$1,$J87&lt;=$Y$1),1,IF((COUNTIFS(INCAPACIDADES!$C$1:$C$51,$K87,INCAPACIDADES!P$1:P$51,Q$1))&gt;0,2,IF(VLOOKUP($I87,BD!$D:$F,3,0)&gt;Q$1,0,3))),"")</f>
        <v/>
      </c>
      <c r="CI87" s="62" t="str">
        <f>+IF(AND(LEN($K87)&gt;10),IF(AND($J87&gt;R$1,$J87&lt;=$Y$1),1,IF((COUNTIFS(INCAPACIDADES!$C$1:$C$51,$K87,INCAPACIDADES!Q$1:Q$51,R$1))&gt;0,2,IF(VLOOKUP($I87,BD!$D:$F,3,0)&gt;R$1,0,3))),"")</f>
        <v/>
      </c>
      <c r="CJ87" s="62" t="str">
        <f>+IF(AND(LEN($K87)&gt;10),IF(AND($J87&gt;S$1,$J87&lt;=$Y$1),1,IF((COUNTIFS(INCAPACIDADES!$C$1:$C$51,$K87,INCAPACIDADES!R$1:R$51,S$1))&gt;0,2,IF(VLOOKUP($I87,BD!$D:$F,3,0)&gt;S$1,0,3))),"")</f>
        <v/>
      </c>
      <c r="CK87" s="62" t="str">
        <f>+IF(AND(LEN($K87)&gt;10),IF(AND($J87&gt;T$1,$J87&lt;=$Y$1),1,IF((COUNTIFS(INCAPACIDADES!$C$1:$C$51,$K87,INCAPACIDADES!S$1:S$51,T$1))&gt;0,2,IF(VLOOKUP($I87,BD!$D:$F,3,0)&gt;T$1,0,3))),"")</f>
        <v/>
      </c>
      <c r="CL87" s="62" t="str">
        <f>+IF(AND(LEN($K87)&gt;10),IF(AND($J87&gt;U$1,$J87&lt;=$Y$1),1,IF((COUNTIFS(INCAPACIDADES!$C$1:$C$51,$K87,INCAPACIDADES!T$1:T$51,U$1))&gt;0,2,IF(VLOOKUP($I87,BD!$D:$F,3,0)&gt;U$1,0,3))),"")</f>
        <v/>
      </c>
      <c r="CM87" s="62" t="str">
        <f>+IF(AND(LEN($K87)&gt;10),IF(AND($J87&gt;V$1,$J87&lt;=$Y$1),1,IF((COUNTIFS(INCAPACIDADES!$C$1:$C$51,$K87,INCAPACIDADES!U$1:U$51,V$1))&gt;0,2,IF(VLOOKUP($I87,BD!$D:$F,3,0)&gt;V$1,0,3))),"")</f>
        <v/>
      </c>
      <c r="CN87" s="62" t="str">
        <f>+IF(AND(LEN($K87)&gt;10),IF(AND($J87&gt;W$1,$J87&lt;=$Y$1),1,IF((COUNTIFS(INCAPACIDADES!$C$1:$C$51,$K87,INCAPACIDADES!V$1:V$51,W$1))&gt;0,2,IF(VLOOKUP($I87,BD!$D:$F,3,0)&gt;W$1,0,3))),"")</f>
        <v/>
      </c>
      <c r="CO87" s="62" t="str">
        <f>+IF(AND(LEN($K87)&gt;10),IF(AND($J87&gt;X$1,$J87&lt;=$Y$1),1,IF((COUNTIFS(INCAPACIDADES!$C$1:$C$51,$K87,INCAPACIDADES!W$1:W$51,X$1))&gt;0,2,IF(VLOOKUP($I87,BD!$D:$F,3,0)&gt;X$1,0,3))),"")</f>
        <v/>
      </c>
      <c r="CP87" s="62" t="str">
        <f>+IF(AND(LEN($K87)&gt;10),IF(AND($J87&gt;Y$1,$J87&lt;=$Y$1),1,IF((COUNTIFS(INCAPACIDADES!$C$1:$C$51,$K87,INCAPACIDADES!X$1:X$51,Y$1))&gt;0,2,IF(VLOOKUP($I87,BD!$D:$F,3,0)&gt;Y$1,0,3))),"")</f>
        <v/>
      </c>
      <c r="CQ87" s="62" t="str">
        <f>+IF(LEN($K87)&gt;10,IF(ISERROR(VLOOKUP(L87,'CODIGO PAGO'!$B$1:$B$20,1,0)),1,IF(OR(AND(CC87=1,L87&lt;&gt;"N"),AND(CC87=3,L87&lt;&gt;"B"),AND(CC87=2,LEFT(TRIM(L87),1)&lt;&gt;"I")),1,IF(OR(AND(CC87=0,L87="N"),AND(CC87=0,L87="B"),AND(CC87=0,LEFT(TRIM(L87),1)="I")),1,0))),"")</f>
        <v/>
      </c>
      <c r="CR87" s="62" t="str">
        <f t="shared" si="47"/>
        <v/>
      </c>
      <c r="CS87" s="62" t="str">
        <f>+IF(LEN($K87)&gt;10,IF(ISERROR(VLOOKUP(N87,'CODIGO PAGO'!$B$1:$B$20,1,0)),1,IF(OR(AND(CE87=1,N87&lt;&gt;"N"),AND(CE87=3,N87&lt;&gt;"B"),AND(CE87=2,LEFT(TRIM(N87),1)&lt;&gt;"I")),1,IF(OR(AND(CE87=0,N87="N"),AND(CE87=0,N87="B"),AND(CE87=0,LEFT(TRIM(N87),1)="I")),1,0))),"")</f>
        <v/>
      </c>
      <c r="CT87" s="62" t="str">
        <f t="shared" si="48"/>
        <v/>
      </c>
      <c r="CU87" s="62" t="str">
        <f>+IF(LEN($K87)&gt;10,IF(ISERROR(VLOOKUP(P87,'CODIGO PAGO'!$B$1:$B$20,1,0)),1,IF(OR(AND(CG87=1,P87&lt;&gt;"N"),AND(CG87=3,P87&lt;&gt;"B"),AND(CG87=2,LEFT(TRIM(P87),1)&lt;&gt;"I")),1,IF(OR(AND(CG87=0,P87="N"),AND(CG87=0,P87="B"),AND(CG87=0,LEFT(TRIM(P87),1)="I")),1,0))),"")</f>
        <v/>
      </c>
      <c r="CV87" s="62" t="str">
        <f t="shared" si="49"/>
        <v/>
      </c>
      <c r="CW87" s="62" t="str">
        <f>+IF(LEN($K87)&gt;10,IF(ISERROR(VLOOKUP(R87,'CODIGO PAGO'!$B$1:$B$20,1,0)),1,IF(OR(AND(CI87=1,R87&lt;&gt;"N"),AND(CI87=3,R87&lt;&gt;"B"),AND(CI87=2,LEFT(TRIM(R87),1)&lt;&gt;"I")),1,IF(OR(AND(CI87=0,R87="N"),AND(CI87=0,R87="B"),AND(CI87=0,LEFT(TRIM(R87),1)="I")),1,0))),"")</f>
        <v/>
      </c>
      <c r="CX87" s="62" t="str">
        <f t="shared" si="50"/>
        <v/>
      </c>
      <c r="CY87" s="62" t="str">
        <f>+IF(LEN($K87)&gt;10,IF(ISERROR(VLOOKUP(T87,'CODIGO PAGO'!$B$1:$B$20,1,0)),1,IF(OR(AND(CK87=1,T87&lt;&gt;"N"),AND(CK87=3,T87&lt;&gt;"B"),AND(CK87=2,LEFT(TRIM(T87),1)&lt;&gt;"I")),1,IF(OR(AND(CK87=0,T87="N"),AND(CK87=0,T87="B"),AND(CK87=0,LEFT(TRIM(T87),1)="I")),1,0))),"")</f>
        <v/>
      </c>
      <c r="CZ87" s="62" t="str">
        <f t="shared" si="51"/>
        <v/>
      </c>
      <c r="DA87" s="62" t="str">
        <f>+IF(LEN($K87)&gt;10,IF(ISERROR(VLOOKUP(V87,'CODIGO PAGO'!$B$1:$B$20,1,0)),1,IF(OR(AND(CM87=1,V87&lt;&gt;"N"),AND(CM87=3,V87&lt;&gt;"B"),AND(CM87=2,LEFT(TRIM(V87),1)&lt;&gt;"I")),1,IF(OR(AND(CM87=0,V87="N"),AND(CM87=0,V87="B"),AND(CM87=0,LEFT(TRIM(V87),1)="I")),1,0))),"")</f>
        <v/>
      </c>
      <c r="DB87" s="62" t="str">
        <f t="shared" si="52"/>
        <v/>
      </c>
      <c r="DC87" s="62" t="str">
        <f>+IF(LEN($K87)&gt;10,IF(ISERROR(VLOOKUP(X87,'CODIGO PAGO'!$B$1:$B$20,1,0)),1,IF(OR(AND(CO87=1,X87&lt;&gt;"N"),AND(CO87=3,X87&lt;&gt;"B"),AND(CO87=2,LEFT(TRIM(X87),1)&lt;&gt;"I")),1,IF(OR(AND(CO87=0,X87="N"),AND(CO87=0,X87="B"),AND(CO87=0,LEFT(TRIM(X87),1)="I")),1,0))),"")</f>
        <v/>
      </c>
      <c r="DD87" s="62" t="str">
        <f t="shared" si="53"/>
        <v/>
      </c>
      <c r="DE87" s="62" t="str">
        <f t="shared" si="54"/>
        <v/>
      </c>
      <c r="DF87" s="63" t="str">
        <f t="shared" si="55"/>
        <v/>
      </c>
      <c r="DG87" s="170"/>
      <c r="DH87" s="63">
        <v>87</v>
      </c>
    </row>
    <row r="88" spans="1:112" s="64" customFormat="1">
      <c r="A88" s="16" t="str">
        <f t="shared" si="28"/>
        <v/>
      </c>
      <c r="B88" s="12"/>
      <c r="C88" s="60"/>
      <c r="D88" s="1" t="str">
        <f>+IF(LEN($K88)&gt;5,BD!A88,"")</f>
        <v/>
      </c>
      <c r="E88" s="1" t="str">
        <f>+IF(LEN($K88)&gt;5,BD!B88,"")</f>
        <v/>
      </c>
      <c r="F88" s="134"/>
      <c r="G88" s="133"/>
      <c r="H88" s="135"/>
      <c r="I88" s="3" t="str">
        <f>+IF(LEN($K88)&gt;5,BD!D88,"")</f>
        <v/>
      </c>
      <c r="J88" s="4" t="str">
        <f>+IF(LEN($K88)&gt;5,BD!E88,"")</f>
        <v/>
      </c>
      <c r="K88" s="5" t="str">
        <f>+IF(LEN(BD!G88)&gt;5,BD!G88,"")</f>
        <v/>
      </c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53" t="str">
        <f t="shared" si="29"/>
        <v/>
      </c>
      <c r="AB88" s="154" t="str">
        <f>+IF(LEN($K88)&gt;5,SUM(L88,N88,P88,R88,T88,V88,X88)+COUNTIF(L88:X88,"PCG")+'CODIGO PAGO'!$C$23*COUNTIF(L88:X88,"PDF")+'CODIGO PAGO'!$C$24*COUNTIF('PRE MAAS'!L88:X88,"PNH")+'CODIGO PAGO'!$C$25*COUNTIF('PRE MAAS'!L88:X88,"PS")+COUNTIF(L88:X88,"VAC"),"")</f>
        <v/>
      </c>
      <c r="AC88" s="154" t="str">
        <f t="shared" si="30"/>
        <v/>
      </c>
      <c r="AD88" s="155" t="str">
        <f t="shared" si="31"/>
        <v/>
      </c>
      <c r="AE88" s="155" t="str">
        <f t="shared" si="32"/>
        <v/>
      </c>
      <c r="AF88" s="155" t="str">
        <f>+IF(LEN($K88)&gt;5,IF(AND(VLOOKUP($I88,BD!$D$1:$F$501,3,0)&gt;=L$1,VLOOKUP($I88,BD!$D$1:$F$501,3,0)&lt;=X$1),1,0),"")</f>
        <v/>
      </c>
      <c r="AG88" s="155" t="str">
        <f t="shared" si="33"/>
        <v/>
      </c>
      <c r="AH88" s="156" t="str">
        <f t="shared" si="34"/>
        <v/>
      </c>
      <c r="AI88" s="156" t="str">
        <f t="shared" si="35"/>
        <v/>
      </c>
      <c r="AJ88" s="156" t="str">
        <f t="shared" si="36"/>
        <v/>
      </c>
      <c r="AK88" s="6" t="str">
        <f>+IF(LEN($K88)&gt;5,BD!H88,"")</f>
        <v/>
      </c>
      <c r="AL88" s="17" t="str">
        <f t="shared" si="37"/>
        <v/>
      </c>
      <c r="AM88" s="13"/>
      <c r="AN88" s="18" t="str">
        <f t="shared" si="38"/>
        <v/>
      </c>
      <c r="AO88" s="19" t="str">
        <f t="shared" si="39"/>
        <v/>
      </c>
      <c r="AP88" s="19" t="str">
        <f t="shared" si="40"/>
        <v/>
      </c>
      <c r="AQ88" s="20" t="str">
        <f t="shared" si="41"/>
        <v/>
      </c>
      <c r="AR88" s="7" t="str">
        <f t="shared" ca="1" si="42"/>
        <v/>
      </c>
      <c r="AS88" s="157"/>
      <c r="AT88" s="19" t="str">
        <f>+IF(LEN($K88)&gt;5,TRUNC(AS88*AK88*'CODIGO PAGO'!$C$27,2),"")</f>
        <v/>
      </c>
      <c r="AU88" s="15"/>
      <c r="AV88" s="15"/>
      <c r="AW88" s="15"/>
      <c r="AX88" s="14"/>
      <c r="AY88" s="15"/>
      <c r="AZ88" s="20" t="str">
        <f>+IF(LEN(K88)&gt;5,SUMIF(AJUSTES!$A$1:$A$50,K88,AJUSTES!$J$1:$J$50),"")</f>
        <v/>
      </c>
      <c r="BA88" s="20"/>
      <c r="BB88" s="14"/>
      <c r="BC88" s="14"/>
      <c r="BD88" s="164"/>
      <c r="BE88" s="15"/>
      <c r="BF88" s="15"/>
      <c r="BG88" s="152" t="str">
        <f t="shared" si="43"/>
        <v/>
      </c>
      <c r="BH88" s="20" t="str">
        <f t="shared" si="44"/>
        <v/>
      </c>
      <c r="BI88" s="20" t="str">
        <f>IF(LEN($K88)&gt;5,IF('CODIGO PAGO'!$C$26=9,0.5*AK88,'CODIGO PAGO'!$C$26*COUNTIF(L88:X88,"PT")*(AK88*7)/(7-(COUNTIF(L88:X88,"D")+COUNTIF(L88:X88,"DL")))),"")</f>
        <v/>
      </c>
      <c r="BJ88" s="15"/>
      <c r="BK88" s="20" t="str">
        <f>+IF(LEN(K88)&gt;5,SUMIF(AJUSTES!$A$1:$A$50,K88,AJUSTES!$K$1:$K$50),"")</f>
        <v/>
      </c>
      <c r="BL88" s="15"/>
      <c r="BM88" s="15"/>
      <c r="BN88" s="4" t="str">
        <f>+CONCATENATE(IF(COUNTIFS(INCAPACIDADES!$A$1:$A$100,"ACTIVA",INCAPACIDADES!$C$1:$C$100,'PRE MAAS'!K88)&gt;0,VLOOKUP(K88,INCAPACIDADES!$C$1:$Y$100,23,0),""),IF(LEN($K88)&gt;5,IF(BD!F88="N/A","",CONCATENATE("B (",DAY(BD!F88),"-",MONTH(BD!F88),"-",YEAR(BD!F88),")")),""))</f>
        <v/>
      </c>
      <c r="BO88" s="150"/>
      <c r="BP88" s="15"/>
      <c r="BQ88" s="15"/>
      <c r="BR88" s="15"/>
      <c r="BS88" s="15"/>
      <c r="BT88" s="15"/>
      <c r="BU88" s="9" t="str">
        <f>+IF(LEN($K88)&gt;10,IF(LEN(BD!I88)=11,BD!I88,CONCATENATE("0",BD!I88)),"")</f>
        <v/>
      </c>
      <c r="BV88" s="161" t="str">
        <f>+IF(LEN($K88)&gt;10,BD!J88,"")</f>
        <v/>
      </c>
      <c r="BW88" s="162" t="str">
        <f t="shared" si="45"/>
        <v/>
      </c>
      <c r="BX88" s="162" t="str">
        <f>+IF(LEN($K88)&gt;10,UPPER(BD!K88),"")</f>
        <v/>
      </c>
      <c r="BY88" s="161" t="str">
        <f>+IF(LEN($K96)&gt;5,BD!L88,"")</f>
        <v/>
      </c>
      <c r="BZ88" s="161" t="str">
        <f>+IF(LEN($K88)&gt;10,BD!M88,"")</f>
        <v/>
      </c>
      <c r="CA88" s="162" t="str">
        <f>+IF(LEN($K88)&gt;10,BD!N88,"")</f>
        <v/>
      </c>
      <c r="CB88" s="163" t="str">
        <f t="shared" si="46"/>
        <v/>
      </c>
      <c r="CC88" s="62" t="str">
        <f>+IF(AND(LEN($K88)&gt;10),IF(AND($J88&gt;L$1,$J88&lt;=$Y$1),1,IF((COUNTIFS(INCAPACIDADES!$C$1:$C$51,$K88,INCAPACIDADES!K$1:K$51,L$1))&gt;0,2,IF(VLOOKUP($I88,BD!D:F,3,0)&gt;L$1,0,3))),"")</f>
        <v/>
      </c>
      <c r="CD88" s="62" t="str">
        <f>+IF(AND(LEN($K88)&gt;10),IF(AND($J88&gt;M$1,$J88&lt;=$Y$1),1,IF((COUNTIFS(INCAPACIDADES!$C$1:$C$51,$K88,INCAPACIDADES!L$1:L$51,M$1))&gt;0,2,IF(VLOOKUP($I88,BD!$D:$F,3,0)&gt;M$1,0,3))),"")</f>
        <v/>
      </c>
      <c r="CE88" s="62" t="str">
        <f>+IF(AND(LEN($K88)&gt;10),IF(AND($J88&gt;N$1,$J88&lt;=$Y$1),1,IF((COUNTIFS(INCAPACIDADES!$C$1:$C$51,$K88,INCAPACIDADES!M$1:M$51,N$1))&gt;0,2,IF(VLOOKUP($I88,BD!$D:$F,3,0)&gt;N$1,0,3))),"")</f>
        <v/>
      </c>
      <c r="CF88" s="62" t="str">
        <f>+IF(AND(LEN($K88)&gt;10),IF(AND($J88&gt;O$1,$J88&lt;=$Y$1),1,IF((COUNTIFS(INCAPACIDADES!$C$1:$C$51,$K88,INCAPACIDADES!N$1:N$51,O$1))&gt;0,2,IF(VLOOKUP($I88,BD!$D:$F,3,0)&gt;O$1,0,3))),"")</f>
        <v/>
      </c>
      <c r="CG88" s="62" t="str">
        <f>+IF(AND(LEN($K88)&gt;10),IF(AND($J88&gt;P$1,$J88&lt;=$Y$1),1,IF((COUNTIFS(INCAPACIDADES!$C$1:$C$51,$K88,INCAPACIDADES!O$1:O$51,P$1))&gt;0,2,IF(VLOOKUP($I88,BD!$D:$F,3,0)&gt;P$1,0,3))),"")</f>
        <v/>
      </c>
      <c r="CH88" s="62" t="str">
        <f>+IF(AND(LEN($K88)&gt;10),IF(AND($J88&gt;Q$1,$J88&lt;=$Y$1),1,IF((COUNTIFS(INCAPACIDADES!$C$1:$C$51,$K88,INCAPACIDADES!P$1:P$51,Q$1))&gt;0,2,IF(VLOOKUP($I88,BD!$D:$F,3,0)&gt;Q$1,0,3))),"")</f>
        <v/>
      </c>
      <c r="CI88" s="62" t="str">
        <f>+IF(AND(LEN($K88)&gt;10),IF(AND($J88&gt;R$1,$J88&lt;=$Y$1),1,IF((COUNTIFS(INCAPACIDADES!$C$1:$C$51,$K88,INCAPACIDADES!Q$1:Q$51,R$1))&gt;0,2,IF(VLOOKUP($I88,BD!$D:$F,3,0)&gt;R$1,0,3))),"")</f>
        <v/>
      </c>
      <c r="CJ88" s="62" t="str">
        <f>+IF(AND(LEN($K88)&gt;10),IF(AND($J88&gt;S$1,$J88&lt;=$Y$1),1,IF((COUNTIFS(INCAPACIDADES!$C$1:$C$51,$K88,INCAPACIDADES!R$1:R$51,S$1))&gt;0,2,IF(VLOOKUP($I88,BD!$D:$F,3,0)&gt;S$1,0,3))),"")</f>
        <v/>
      </c>
      <c r="CK88" s="62" t="str">
        <f>+IF(AND(LEN($K88)&gt;10),IF(AND($J88&gt;T$1,$J88&lt;=$Y$1),1,IF((COUNTIFS(INCAPACIDADES!$C$1:$C$51,$K88,INCAPACIDADES!S$1:S$51,T$1))&gt;0,2,IF(VLOOKUP($I88,BD!$D:$F,3,0)&gt;T$1,0,3))),"")</f>
        <v/>
      </c>
      <c r="CL88" s="62" t="str">
        <f>+IF(AND(LEN($K88)&gt;10),IF(AND($J88&gt;U$1,$J88&lt;=$Y$1),1,IF((COUNTIFS(INCAPACIDADES!$C$1:$C$51,$K88,INCAPACIDADES!T$1:T$51,U$1))&gt;0,2,IF(VLOOKUP($I88,BD!$D:$F,3,0)&gt;U$1,0,3))),"")</f>
        <v/>
      </c>
      <c r="CM88" s="62" t="str">
        <f>+IF(AND(LEN($K88)&gt;10),IF(AND($J88&gt;V$1,$J88&lt;=$Y$1),1,IF((COUNTIFS(INCAPACIDADES!$C$1:$C$51,$K88,INCAPACIDADES!U$1:U$51,V$1))&gt;0,2,IF(VLOOKUP($I88,BD!$D:$F,3,0)&gt;V$1,0,3))),"")</f>
        <v/>
      </c>
      <c r="CN88" s="62" t="str">
        <f>+IF(AND(LEN($K88)&gt;10),IF(AND($J88&gt;W$1,$J88&lt;=$Y$1),1,IF((COUNTIFS(INCAPACIDADES!$C$1:$C$51,$K88,INCAPACIDADES!V$1:V$51,W$1))&gt;0,2,IF(VLOOKUP($I88,BD!$D:$F,3,0)&gt;W$1,0,3))),"")</f>
        <v/>
      </c>
      <c r="CO88" s="62" t="str">
        <f>+IF(AND(LEN($K88)&gt;10),IF(AND($J88&gt;X$1,$J88&lt;=$Y$1),1,IF((COUNTIFS(INCAPACIDADES!$C$1:$C$51,$K88,INCAPACIDADES!W$1:W$51,X$1))&gt;0,2,IF(VLOOKUP($I88,BD!$D:$F,3,0)&gt;X$1,0,3))),"")</f>
        <v/>
      </c>
      <c r="CP88" s="62" t="str">
        <f>+IF(AND(LEN($K88)&gt;10),IF(AND($J88&gt;Y$1,$J88&lt;=$Y$1),1,IF((COUNTIFS(INCAPACIDADES!$C$1:$C$51,$K88,INCAPACIDADES!X$1:X$51,Y$1))&gt;0,2,IF(VLOOKUP($I88,BD!$D:$F,3,0)&gt;Y$1,0,3))),"")</f>
        <v/>
      </c>
      <c r="CQ88" s="62" t="str">
        <f>+IF(LEN($K88)&gt;10,IF(ISERROR(VLOOKUP(L88,'CODIGO PAGO'!$B$1:$B$20,1,0)),1,IF(OR(AND(CC88=1,L88&lt;&gt;"N"),AND(CC88=3,L88&lt;&gt;"B"),AND(CC88=2,LEFT(TRIM(L88),1)&lt;&gt;"I")),1,IF(OR(AND(CC88=0,L88="N"),AND(CC88=0,L88="B"),AND(CC88=0,LEFT(TRIM(L88),1)="I")),1,0))),"")</f>
        <v/>
      </c>
      <c r="CR88" s="62" t="str">
        <f t="shared" si="47"/>
        <v/>
      </c>
      <c r="CS88" s="62" t="str">
        <f>+IF(LEN($K88)&gt;10,IF(ISERROR(VLOOKUP(N88,'CODIGO PAGO'!$B$1:$B$20,1,0)),1,IF(OR(AND(CE88=1,N88&lt;&gt;"N"),AND(CE88=3,N88&lt;&gt;"B"),AND(CE88=2,LEFT(TRIM(N88),1)&lt;&gt;"I")),1,IF(OR(AND(CE88=0,N88="N"),AND(CE88=0,N88="B"),AND(CE88=0,LEFT(TRIM(N88),1)="I")),1,0))),"")</f>
        <v/>
      </c>
      <c r="CT88" s="62" t="str">
        <f t="shared" si="48"/>
        <v/>
      </c>
      <c r="CU88" s="62" t="str">
        <f>+IF(LEN($K88)&gt;10,IF(ISERROR(VLOOKUP(P88,'CODIGO PAGO'!$B$1:$B$20,1,0)),1,IF(OR(AND(CG88=1,P88&lt;&gt;"N"),AND(CG88=3,P88&lt;&gt;"B"),AND(CG88=2,LEFT(TRIM(P88),1)&lt;&gt;"I")),1,IF(OR(AND(CG88=0,P88="N"),AND(CG88=0,P88="B"),AND(CG88=0,LEFT(TRIM(P88),1)="I")),1,0))),"")</f>
        <v/>
      </c>
      <c r="CV88" s="62" t="str">
        <f t="shared" si="49"/>
        <v/>
      </c>
      <c r="CW88" s="62" t="str">
        <f>+IF(LEN($K88)&gt;10,IF(ISERROR(VLOOKUP(R88,'CODIGO PAGO'!$B$1:$B$20,1,0)),1,IF(OR(AND(CI88=1,R88&lt;&gt;"N"),AND(CI88=3,R88&lt;&gt;"B"),AND(CI88=2,LEFT(TRIM(R88),1)&lt;&gt;"I")),1,IF(OR(AND(CI88=0,R88="N"),AND(CI88=0,R88="B"),AND(CI88=0,LEFT(TRIM(R88),1)="I")),1,0))),"")</f>
        <v/>
      </c>
      <c r="CX88" s="62" t="str">
        <f t="shared" si="50"/>
        <v/>
      </c>
      <c r="CY88" s="62" t="str">
        <f>+IF(LEN($K88)&gt;10,IF(ISERROR(VLOOKUP(T88,'CODIGO PAGO'!$B$1:$B$20,1,0)),1,IF(OR(AND(CK88=1,T88&lt;&gt;"N"),AND(CK88=3,T88&lt;&gt;"B"),AND(CK88=2,LEFT(TRIM(T88),1)&lt;&gt;"I")),1,IF(OR(AND(CK88=0,T88="N"),AND(CK88=0,T88="B"),AND(CK88=0,LEFT(TRIM(T88),1)="I")),1,0))),"")</f>
        <v/>
      </c>
      <c r="CZ88" s="62" t="str">
        <f t="shared" si="51"/>
        <v/>
      </c>
      <c r="DA88" s="62" t="str">
        <f>+IF(LEN($K88)&gt;10,IF(ISERROR(VLOOKUP(V88,'CODIGO PAGO'!$B$1:$B$20,1,0)),1,IF(OR(AND(CM88=1,V88&lt;&gt;"N"),AND(CM88=3,V88&lt;&gt;"B"),AND(CM88=2,LEFT(TRIM(V88),1)&lt;&gt;"I")),1,IF(OR(AND(CM88=0,V88="N"),AND(CM88=0,V88="B"),AND(CM88=0,LEFT(TRIM(V88),1)="I")),1,0))),"")</f>
        <v/>
      </c>
      <c r="DB88" s="62" t="str">
        <f t="shared" si="52"/>
        <v/>
      </c>
      <c r="DC88" s="62" t="str">
        <f>+IF(LEN($K88)&gt;10,IF(ISERROR(VLOOKUP(X88,'CODIGO PAGO'!$B$1:$B$20,1,0)),1,IF(OR(AND(CO88=1,X88&lt;&gt;"N"),AND(CO88=3,X88&lt;&gt;"B"),AND(CO88=2,LEFT(TRIM(X88),1)&lt;&gt;"I")),1,IF(OR(AND(CO88=0,X88="N"),AND(CO88=0,X88="B"),AND(CO88=0,LEFT(TRIM(X88),1)="I")),1,0))),"")</f>
        <v/>
      </c>
      <c r="DD88" s="62" t="str">
        <f t="shared" si="53"/>
        <v/>
      </c>
      <c r="DE88" s="62" t="str">
        <f t="shared" si="54"/>
        <v/>
      </c>
      <c r="DF88" s="63" t="str">
        <f t="shared" si="55"/>
        <v/>
      </c>
      <c r="DG88" s="170"/>
      <c r="DH88" s="63">
        <v>88</v>
      </c>
    </row>
    <row r="89" spans="1:112" s="64" customFormat="1">
      <c r="A89" s="16" t="str">
        <f t="shared" si="28"/>
        <v/>
      </c>
      <c r="B89" s="12"/>
      <c r="C89" s="60"/>
      <c r="D89" s="1" t="str">
        <f>+IF(LEN($K89)&gt;5,BD!A89,"")</f>
        <v/>
      </c>
      <c r="E89" s="1" t="str">
        <f>+IF(LEN($K89)&gt;5,BD!B89,"")</f>
        <v/>
      </c>
      <c r="F89" s="134"/>
      <c r="G89" s="133"/>
      <c r="H89" s="135"/>
      <c r="I89" s="3" t="str">
        <f>+IF(LEN($K89)&gt;5,BD!D89,"")</f>
        <v/>
      </c>
      <c r="J89" s="4" t="str">
        <f>+IF(LEN($K89)&gt;5,BD!E89,"")</f>
        <v/>
      </c>
      <c r="K89" s="5" t="str">
        <f>+IF(LEN(BD!G89)&gt;5,BD!G89,"")</f>
        <v/>
      </c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53" t="str">
        <f t="shared" si="29"/>
        <v/>
      </c>
      <c r="AB89" s="154" t="str">
        <f>+IF(LEN($K89)&gt;5,SUM(L89,N89,P89,R89,T89,V89,X89)+COUNTIF(L89:X89,"PCG")+'CODIGO PAGO'!$C$23*COUNTIF(L89:X89,"PDF")+'CODIGO PAGO'!$C$24*COUNTIF('PRE MAAS'!L89:X89,"PNH")+'CODIGO PAGO'!$C$25*COUNTIF('PRE MAAS'!L89:X89,"PS")+COUNTIF(L89:X89,"VAC"),"")</f>
        <v/>
      </c>
      <c r="AC89" s="154" t="str">
        <f t="shared" si="30"/>
        <v/>
      </c>
      <c r="AD89" s="155" t="str">
        <f t="shared" si="31"/>
        <v/>
      </c>
      <c r="AE89" s="155" t="str">
        <f t="shared" si="32"/>
        <v/>
      </c>
      <c r="AF89" s="155" t="str">
        <f>+IF(LEN($K89)&gt;5,IF(AND(VLOOKUP($I89,BD!$D$1:$F$501,3,0)&gt;=L$1,VLOOKUP($I89,BD!$D$1:$F$501,3,0)&lt;=X$1),1,0),"")</f>
        <v/>
      </c>
      <c r="AG89" s="155" t="str">
        <f t="shared" si="33"/>
        <v/>
      </c>
      <c r="AH89" s="156" t="str">
        <f t="shared" si="34"/>
        <v/>
      </c>
      <c r="AI89" s="156" t="str">
        <f t="shared" si="35"/>
        <v/>
      </c>
      <c r="AJ89" s="156" t="str">
        <f t="shared" si="36"/>
        <v/>
      </c>
      <c r="AK89" s="6" t="str">
        <f>+IF(LEN($K89)&gt;5,BD!H89,"")</f>
        <v/>
      </c>
      <c r="AL89" s="17" t="str">
        <f t="shared" si="37"/>
        <v/>
      </c>
      <c r="AM89" s="13"/>
      <c r="AN89" s="18" t="str">
        <f t="shared" si="38"/>
        <v/>
      </c>
      <c r="AO89" s="19" t="str">
        <f t="shared" si="39"/>
        <v/>
      </c>
      <c r="AP89" s="19" t="str">
        <f t="shared" si="40"/>
        <v/>
      </c>
      <c r="AQ89" s="20" t="str">
        <f t="shared" si="41"/>
        <v/>
      </c>
      <c r="AR89" s="7" t="str">
        <f t="shared" ca="1" si="42"/>
        <v/>
      </c>
      <c r="AS89" s="157"/>
      <c r="AT89" s="19" t="str">
        <f>+IF(LEN($K89)&gt;5,TRUNC(AS89*AK89*'CODIGO PAGO'!$C$27,2),"")</f>
        <v/>
      </c>
      <c r="AU89" s="15"/>
      <c r="AV89" s="15"/>
      <c r="AW89" s="15"/>
      <c r="AX89" s="14"/>
      <c r="AY89" s="15"/>
      <c r="AZ89" s="20" t="str">
        <f>+IF(LEN(K89)&gt;5,SUMIF(AJUSTES!$A$1:$A$50,K89,AJUSTES!$J$1:$J$50),"")</f>
        <v/>
      </c>
      <c r="BA89" s="20"/>
      <c r="BB89" s="14"/>
      <c r="BC89" s="14"/>
      <c r="BD89" s="164"/>
      <c r="BE89" s="15"/>
      <c r="BF89" s="15"/>
      <c r="BG89" s="152" t="str">
        <f t="shared" si="43"/>
        <v/>
      </c>
      <c r="BH89" s="20" t="str">
        <f t="shared" si="44"/>
        <v/>
      </c>
      <c r="BI89" s="20" t="str">
        <f>IF(LEN($K89)&gt;5,IF('CODIGO PAGO'!$C$26=9,0.5*AK89,'CODIGO PAGO'!$C$26*COUNTIF(L89:X89,"PT")*(AK89*7)/(7-(COUNTIF(L89:X89,"D")+COUNTIF(L89:X89,"DL")))),"")</f>
        <v/>
      </c>
      <c r="BJ89" s="15"/>
      <c r="BK89" s="20" t="str">
        <f>+IF(LEN(K89)&gt;5,SUMIF(AJUSTES!$A$1:$A$50,K89,AJUSTES!$K$1:$K$50),"")</f>
        <v/>
      </c>
      <c r="BL89" s="15"/>
      <c r="BM89" s="15"/>
      <c r="BN89" s="4" t="str">
        <f>+CONCATENATE(IF(COUNTIFS(INCAPACIDADES!$A$1:$A$100,"ACTIVA",INCAPACIDADES!$C$1:$C$100,'PRE MAAS'!K89)&gt;0,VLOOKUP(K89,INCAPACIDADES!$C$1:$Y$100,23,0),""),IF(LEN($K89)&gt;5,IF(BD!F89="N/A","",CONCATENATE("B (",DAY(BD!F89),"-",MONTH(BD!F89),"-",YEAR(BD!F89),")")),""))</f>
        <v/>
      </c>
      <c r="BO89" s="150"/>
      <c r="BP89" s="15"/>
      <c r="BQ89" s="15"/>
      <c r="BR89" s="15"/>
      <c r="BS89" s="15"/>
      <c r="BT89" s="15"/>
      <c r="BU89" s="9" t="str">
        <f>+IF(LEN($K89)&gt;10,IF(LEN(BD!I89)=11,BD!I89,CONCATENATE("0",BD!I89)),"")</f>
        <v/>
      </c>
      <c r="BV89" s="161" t="str">
        <f>+IF(LEN($K89)&gt;10,BD!J89,"")</f>
        <v/>
      </c>
      <c r="BW89" s="162" t="str">
        <f t="shared" si="45"/>
        <v/>
      </c>
      <c r="BX89" s="162" t="str">
        <f>+IF(LEN($K89)&gt;10,UPPER(BD!K89),"")</f>
        <v/>
      </c>
      <c r="BY89" s="161" t="str">
        <f>+IF(LEN($K97)&gt;5,BD!L89,"")</f>
        <v/>
      </c>
      <c r="BZ89" s="161" t="str">
        <f>+IF(LEN($K89)&gt;10,BD!M89,"")</f>
        <v/>
      </c>
      <c r="CA89" s="162" t="str">
        <f>+IF(LEN($K89)&gt;10,BD!N89,"")</f>
        <v/>
      </c>
      <c r="CB89" s="163" t="str">
        <f t="shared" si="46"/>
        <v/>
      </c>
      <c r="CC89" s="62" t="str">
        <f>+IF(AND(LEN($K89)&gt;10),IF(AND($J89&gt;L$1,$J89&lt;=$Y$1),1,IF((COUNTIFS(INCAPACIDADES!$C$1:$C$51,$K89,INCAPACIDADES!K$1:K$51,L$1))&gt;0,2,IF(VLOOKUP($I89,BD!D:F,3,0)&gt;L$1,0,3))),"")</f>
        <v/>
      </c>
      <c r="CD89" s="62" t="str">
        <f>+IF(AND(LEN($K89)&gt;10),IF(AND($J89&gt;M$1,$J89&lt;=$Y$1),1,IF((COUNTIFS(INCAPACIDADES!$C$1:$C$51,$K89,INCAPACIDADES!L$1:L$51,M$1))&gt;0,2,IF(VLOOKUP($I89,BD!$D:$F,3,0)&gt;M$1,0,3))),"")</f>
        <v/>
      </c>
      <c r="CE89" s="62" t="str">
        <f>+IF(AND(LEN($K89)&gt;10),IF(AND($J89&gt;N$1,$J89&lt;=$Y$1),1,IF((COUNTIFS(INCAPACIDADES!$C$1:$C$51,$K89,INCAPACIDADES!M$1:M$51,N$1))&gt;0,2,IF(VLOOKUP($I89,BD!$D:$F,3,0)&gt;N$1,0,3))),"")</f>
        <v/>
      </c>
      <c r="CF89" s="62" t="str">
        <f>+IF(AND(LEN($K89)&gt;10),IF(AND($J89&gt;O$1,$J89&lt;=$Y$1),1,IF((COUNTIFS(INCAPACIDADES!$C$1:$C$51,$K89,INCAPACIDADES!N$1:N$51,O$1))&gt;0,2,IF(VLOOKUP($I89,BD!$D:$F,3,0)&gt;O$1,0,3))),"")</f>
        <v/>
      </c>
      <c r="CG89" s="62" t="str">
        <f>+IF(AND(LEN($K89)&gt;10),IF(AND($J89&gt;P$1,$J89&lt;=$Y$1),1,IF((COUNTIFS(INCAPACIDADES!$C$1:$C$51,$K89,INCAPACIDADES!O$1:O$51,P$1))&gt;0,2,IF(VLOOKUP($I89,BD!$D:$F,3,0)&gt;P$1,0,3))),"")</f>
        <v/>
      </c>
      <c r="CH89" s="62" t="str">
        <f>+IF(AND(LEN($K89)&gt;10),IF(AND($J89&gt;Q$1,$J89&lt;=$Y$1),1,IF((COUNTIFS(INCAPACIDADES!$C$1:$C$51,$K89,INCAPACIDADES!P$1:P$51,Q$1))&gt;0,2,IF(VLOOKUP($I89,BD!$D:$F,3,0)&gt;Q$1,0,3))),"")</f>
        <v/>
      </c>
      <c r="CI89" s="62" t="str">
        <f>+IF(AND(LEN($K89)&gt;10),IF(AND($J89&gt;R$1,$J89&lt;=$Y$1),1,IF((COUNTIFS(INCAPACIDADES!$C$1:$C$51,$K89,INCAPACIDADES!Q$1:Q$51,R$1))&gt;0,2,IF(VLOOKUP($I89,BD!$D:$F,3,0)&gt;R$1,0,3))),"")</f>
        <v/>
      </c>
      <c r="CJ89" s="62" t="str">
        <f>+IF(AND(LEN($K89)&gt;10),IF(AND($J89&gt;S$1,$J89&lt;=$Y$1),1,IF((COUNTIFS(INCAPACIDADES!$C$1:$C$51,$K89,INCAPACIDADES!R$1:R$51,S$1))&gt;0,2,IF(VLOOKUP($I89,BD!$D:$F,3,0)&gt;S$1,0,3))),"")</f>
        <v/>
      </c>
      <c r="CK89" s="62" t="str">
        <f>+IF(AND(LEN($K89)&gt;10),IF(AND($J89&gt;T$1,$J89&lt;=$Y$1),1,IF((COUNTIFS(INCAPACIDADES!$C$1:$C$51,$K89,INCAPACIDADES!S$1:S$51,T$1))&gt;0,2,IF(VLOOKUP($I89,BD!$D:$F,3,0)&gt;T$1,0,3))),"")</f>
        <v/>
      </c>
      <c r="CL89" s="62" t="str">
        <f>+IF(AND(LEN($K89)&gt;10),IF(AND($J89&gt;U$1,$J89&lt;=$Y$1),1,IF((COUNTIFS(INCAPACIDADES!$C$1:$C$51,$K89,INCAPACIDADES!T$1:T$51,U$1))&gt;0,2,IF(VLOOKUP($I89,BD!$D:$F,3,0)&gt;U$1,0,3))),"")</f>
        <v/>
      </c>
      <c r="CM89" s="62" t="str">
        <f>+IF(AND(LEN($K89)&gt;10),IF(AND($J89&gt;V$1,$J89&lt;=$Y$1),1,IF((COUNTIFS(INCAPACIDADES!$C$1:$C$51,$K89,INCAPACIDADES!U$1:U$51,V$1))&gt;0,2,IF(VLOOKUP($I89,BD!$D:$F,3,0)&gt;V$1,0,3))),"")</f>
        <v/>
      </c>
      <c r="CN89" s="62" t="str">
        <f>+IF(AND(LEN($K89)&gt;10),IF(AND($J89&gt;W$1,$J89&lt;=$Y$1),1,IF((COUNTIFS(INCAPACIDADES!$C$1:$C$51,$K89,INCAPACIDADES!V$1:V$51,W$1))&gt;0,2,IF(VLOOKUP($I89,BD!$D:$F,3,0)&gt;W$1,0,3))),"")</f>
        <v/>
      </c>
      <c r="CO89" s="62" t="str">
        <f>+IF(AND(LEN($K89)&gt;10),IF(AND($J89&gt;X$1,$J89&lt;=$Y$1),1,IF((COUNTIFS(INCAPACIDADES!$C$1:$C$51,$K89,INCAPACIDADES!W$1:W$51,X$1))&gt;0,2,IF(VLOOKUP($I89,BD!$D:$F,3,0)&gt;X$1,0,3))),"")</f>
        <v/>
      </c>
      <c r="CP89" s="62" t="str">
        <f>+IF(AND(LEN($K89)&gt;10),IF(AND($J89&gt;Y$1,$J89&lt;=$Y$1),1,IF((COUNTIFS(INCAPACIDADES!$C$1:$C$51,$K89,INCAPACIDADES!X$1:X$51,Y$1))&gt;0,2,IF(VLOOKUP($I89,BD!$D:$F,3,0)&gt;Y$1,0,3))),"")</f>
        <v/>
      </c>
      <c r="CQ89" s="62" t="str">
        <f>+IF(LEN($K89)&gt;10,IF(ISERROR(VLOOKUP(L89,'CODIGO PAGO'!$B$1:$B$20,1,0)),1,IF(OR(AND(CC89=1,L89&lt;&gt;"N"),AND(CC89=3,L89&lt;&gt;"B"),AND(CC89=2,LEFT(TRIM(L89),1)&lt;&gt;"I")),1,IF(OR(AND(CC89=0,L89="N"),AND(CC89=0,L89="B"),AND(CC89=0,LEFT(TRIM(L89),1)="I")),1,0))),"")</f>
        <v/>
      </c>
      <c r="CR89" s="62" t="str">
        <f t="shared" si="47"/>
        <v/>
      </c>
      <c r="CS89" s="62" t="str">
        <f>+IF(LEN($K89)&gt;10,IF(ISERROR(VLOOKUP(N89,'CODIGO PAGO'!$B$1:$B$20,1,0)),1,IF(OR(AND(CE89=1,N89&lt;&gt;"N"),AND(CE89=3,N89&lt;&gt;"B"),AND(CE89=2,LEFT(TRIM(N89),1)&lt;&gt;"I")),1,IF(OR(AND(CE89=0,N89="N"),AND(CE89=0,N89="B"),AND(CE89=0,LEFT(TRIM(N89),1)="I")),1,0))),"")</f>
        <v/>
      </c>
      <c r="CT89" s="62" t="str">
        <f t="shared" si="48"/>
        <v/>
      </c>
      <c r="CU89" s="62" t="str">
        <f>+IF(LEN($K89)&gt;10,IF(ISERROR(VLOOKUP(P89,'CODIGO PAGO'!$B$1:$B$20,1,0)),1,IF(OR(AND(CG89=1,P89&lt;&gt;"N"),AND(CG89=3,P89&lt;&gt;"B"),AND(CG89=2,LEFT(TRIM(P89),1)&lt;&gt;"I")),1,IF(OR(AND(CG89=0,P89="N"),AND(CG89=0,P89="B"),AND(CG89=0,LEFT(TRIM(P89),1)="I")),1,0))),"")</f>
        <v/>
      </c>
      <c r="CV89" s="62" t="str">
        <f t="shared" si="49"/>
        <v/>
      </c>
      <c r="CW89" s="62" t="str">
        <f>+IF(LEN($K89)&gt;10,IF(ISERROR(VLOOKUP(R89,'CODIGO PAGO'!$B$1:$B$20,1,0)),1,IF(OR(AND(CI89=1,R89&lt;&gt;"N"),AND(CI89=3,R89&lt;&gt;"B"),AND(CI89=2,LEFT(TRIM(R89),1)&lt;&gt;"I")),1,IF(OR(AND(CI89=0,R89="N"),AND(CI89=0,R89="B"),AND(CI89=0,LEFT(TRIM(R89),1)="I")),1,0))),"")</f>
        <v/>
      </c>
      <c r="CX89" s="62" t="str">
        <f t="shared" si="50"/>
        <v/>
      </c>
      <c r="CY89" s="62" t="str">
        <f>+IF(LEN($K89)&gt;10,IF(ISERROR(VLOOKUP(T89,'CODIGO PAGO'!$B$1:$B$20,1,0)),1,IF(OR(AND(CK89=1,T89&lt;&gt;"N"),AND(CK89=3,T89&lt;&gt;"B"),AND(CK89=2,LEFT(TRIM(T89),1)&lt;&gt;"I")),1,IF(OR(AND(CK89=0,T89="N"),AND(CK89=0,T89="B"),AND(CK89=0,LEFT(TRIM(T89),1)="I")),1,0))),"")</f>
        <v/>
      </c>
      <c r="CZ89" s="62" t="str">
        <f t="shared" si="51"/>
        <v/>
      </c>
      <c r="DA89" s="62" t="str">
        <f>+IF(LEN($K89)&gt;10,IF(ISERROR(VLOOKUP(V89,'CODIGO PAGO'!$B$1:$B$20,1,0)),1,IF(OR(AND(CM89=1,V89&lt;&gt;"N"),AND(CM89=3,V89&lt;&gt;"B"),AND(CM89=2,LEFT(TRIM(V89),1)&lt;&gt;"I")),1,IF(OR(AND(CM89=0,V89="N"),AND(CM89=0,V89="B"),AND(CM89=0,LEFT(TRIM(V89),1)="I")),1,0))),"")</f>
        <v/>
      </c>
      <c r="DB89" s="62" t="str">
        <f t="shared" si="52"/>
        <v/>
      </c>
      <c r="DC89" s="62" t="str">
        <f>+IF(LEN($K89)&gt;10,IF(ISERROR(VLOOKUP(X89,'CODIGO PAGO'!$B$1:$B$20,1,0)),1,IF(OR(AND(CO89=1,X89&lt;&gt;"N"),AND(CO89=3,X89&lt;&gt;"B"),AND(CO89=2,LEFT(TRIM(X89),1)&lt;&gt;"I")),1,IF(OR(AND(CO89=0,X89="N"),AND(CO89=0,X89="B"),AND(CO89=0,LEFT(TRIM(X89),1)="I")),1,0))),"")</f>
        <v/>
      </c>
      <c r="DD89" s="62" t="str">
        <f t="shared" si="53"/>
        <v/>
      </c>
      <c r="DE89" s="62" t="str">
        <f t="shared" si="54"/>
        <v/>
      </c>
      <c r="DF89" s="63" t="str">
        <f t="shared" si="55"/>
        <v/>
      </c>
      <c r="DG89" s="170"/>
      <c r="DH89" s="63">
        <v>89</v>
      </c>
    </row>
    <row r="90" spans="1:112" s="64" customFormat="1">
      <c r="A90" s="16" t="str">
        <f t="shared" si="28"/>
        <v/>
      </c>
      <c r="B90" s="12"/>
      <c r="C90" s="60"/>
      <c r="D90" s="1" t="str">
        <f>+IF(LEN($K90)&gt;5,BD!A90,"")</f>
        <v/>
      </c>
      <c r="E90" s="1" t="str">
        <f>+IF(LEN($K90)&gt;5,BD!B90,"")</f>
        <v/>
      </c>
      <c r="F90" s="134"/>
      <c r="G90" s="133"/>
      <c r="H90" s="135"/>
      <c r="I90" s="3" t="str">
        <f>+IF(LEN($K90)&gt;5,BD!D90,"")</f>
        <v/>
      </c>
      <c r="J90" s="4" t="str">
        <f>+IF(LEN($K90)&gt;5,BD!E90,"")</f>
        <v/>
      </c>
      <c r="K90" s="5" t="str">
        <f>+IF(LEN(BD!G90)&gt;5,BD!G90,"")</f>
        <v/>
      </c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53" t="str">
        <f t="shared" si="29"/>
        <v/>
      </c>
      <c r="AB90" s="154" t="str">
        <f>+IF(LEN($K90)&gt;5,SUM(L90,N90,P90,R90,T90,V90,X90)+COUNTIF(L90:X90,"PCG")+'CODIGO PAGO'!$C$23*COUNTIF(L90:X90,"PDF")+'CODIGO PAGO'!$C$24*COUNTIF('PRE MAAS'!L90:X90,"PNH")+'CODIGO PAGO'!$C$25*COUNTIF('PRE MAAS'!L90:X90,"PS")+COUNTIF(L90:X90,"VAC"),"")</f>
        <v/>
      </c>
      <c r="AC90" s="154" t="str">
        <f t="shared" si="30"/>
        <v/>
      </c>
      <c r="AD90" s="155" t="str">
        <f t="shared" si="31"/>
        <v/>
      </c>
      <c r="AE90" s="155" t="str">
        <f t="shared" si="32"/>
        <v/>
      </c>
      <c r="AF90" s="155" t="str">
        <f>+IF(LEN($K90)&gt;5,IF(AND(VLOOKUP($I90,BD!$D$1:$F$501,3,0)&gt;=L$1,VLOOKUP($I90,BD!$D$1:$F$501,3,0)&lt;=X$1),1,0),"")</f>
        <v/>
      </c>
      <c r="AG90" s="155" t="str">
        <f t="shared" si="33"/>
        <v/>
      </c>
      <c r="AH90" s="156" t="str">
        <f t="shared" si="34"/>
        <v/>
      </c>
      <c r="AI90" s="156" t="str">
        <f t="shared" si="35"/>
        <v/>
      </c>
      <c r="AJ90" s="156" t="str">
        <f t="shared" si="36"/>
        <v/>
      </c>
      <c r="AK90" s="6" t="str">
        <f>+IF(LEN($K90)&gt;5,BD!H90,"")</f>
        <v/>
      </c>
      <c r="AL90" s="17" t="str">
        <f t="shared" si="37"/>
        <v/>
      </c>
      <c r="AM90" s="13"/>
      <c r="AN90" s="18" t="str">
        <f t="shared" si="38"/>
        <v/>
      </c>
      <c r="AO90" s="19" t="str">
        <f t="shared" si="39"/>
        <v/>
      </c>
      <c r="AP90" s="19" t="str">
        <f t="shared" si="40"/>
        <v/>
      </c>
      <c r="AQ90" s="20" t="str">
        <f t="shared" si="41"/>
        <v/>
      </c>
      <c r="AR90" s="7" t="str">
        <f t="shared" ca="1" si="42"/>
        <v/>
      </c>
      <c r="AS90" s="157"/>
      <c r="AT90" s="19" t="str">
        <f>+IF(LEN($K90)&gt;5,TRUNC(AS90*AK90*'CODIGO PAGO'!$C$27,2),"")</f>
        <v/>
      </c>
      <c r="AU90" s="15"/>
      <c r="AV90" s="15"/>
      <c r="AW90" s="15"/>
      <c r="AX90" s="14"/>
      <c r="AY90" s="15"/>
      <c r="AZ90" s="20" t="str">
        <f>+IF(LEN(K90)&gt;5,SUMIF(AJUSTES!$A$1:$A$50,K90,AJUSTES!$J$1:$J$50),"")</f>
        <v/>
      </c>
      <c r="BA90" s="20"/>
      <c r="BB90" s="14"/>
      <c r="BC90" s="14"/>
      <c r="BD90" s="164"/>
      <c r="BE90" s="15"/>
      <c r="BF90" s="15"/>
      <c r="BG90" s="152" t="str">
        <f t="shared" si="43"/>
        <v/>
      </c>
      <c r="BH90" s="20" t="str">
        <f t="shared" si="44"/>
        <v/>
      </c>
      <c r="BI90" s="20" t="str">
        <f>IF(LEN($K90)&gt;5,IF('CODIGO PAGO'!$C$26=9,0.5*AK90,'CODIGO PAGO'!$C$26*COUNTIF(L90:X90,"PT")*(AK90*7)/(7-(COUNTIF(L90:X90,"D")+COUNTIF(L90:X90,"DL")))),"")</f>
        <v/>
      </c>
      <c r="BJ90" s="15"/>
      <c r="BK90" s="20" t="str">
        <f>+IF(LEN(K90)&gt;5,SUMIF(AJUSTES!$A$1:$A$50,K90,AJUSTES!$K$1:$K$50),"")</f>
        <v/>
      </c>
      <c r="BL90" s="15"/>
      <c r="BM90" s="15"/>
      <c r="BN90" s="4" t="str">
        <f>+CONCATENATE(IF(COUNTIFS(INCAPACIDADES!$A$1:$A$100,"ACTIVA",INCAPACIDADES!$C$1:$C$100,'PRE MAAS'!K90)&gt;0,VLOOKUP(K90,INCAPACIDADES!$C$1:$Y$100,23,0),""),IF(LEN($K90)&gt;5,IF(BD!F90="N/A","",CONCATENATE("B (",DAY(BD!F90),"-",MONTH(BD!F90),"-",YEAR(BD!F90),")")),""))</f>
        <v/>
      </c>
      <c r="BO90" s="150"/>
      <c r="BP90" s="15"/>
      <c r="BQ90" s="15"/>
      <c r="BR90" s="15"/>
      <c r="BS90" s="15"/>
      <c r="BT90" s="15"/>
      <c r="BU90" s="9" t="str">
        <f>+IF(LEN($K90)&gt;10,IF(LEN(BD!I90)=11,BD!I90,CONCATENATE("0",BD!I90)),"")</f>
        <v/>
      </c>
      <c r="BV90" s="161" t="str">
        <f>+IF(LEN($K90)&gt;10,BD!J90,"")</f>
        <v/>
      </c>
      <c r="BW90" s="162" t="str">
        <f t="shared" si="45"/>
        <v/>
      </c>
      <c r="BX90" s="162" t="str">
        <f>+IF(LEN($K90)&gt;10,UPPER(BD!K90),"")</f>
        <v/>
      </c>
      <c r="BY90" s="161" t="str">
        <f>+IF(LEN($K98)&gt;5,BD!L90,"")</f>
        <v/>
      </c>
      <c r="BZ90" s="161" t="str">
        <f>+IF(LEN($K90)&gt;10,BD!M90,"")</f>
        <v/>
      </c>
      <c r="CA90" s="162" t="str">
        <f>+IF(LEN($K90)&gt;10,BD!N90,"")</f>
        <v/>
      </c>
      <c r="CB90" s="163" t="str">
        <f t="shared" si="46"/>
        <v/>
      </c>
      <c r="CC90" s="62" t="str">
        <f>+IF(AND(LEN($K90)&gt;10),IF(AND($J90&gt;L$1,$J90&lt;=$Y$1),1,IF((COUNTIFS(INCAPACIDADES!$C$1:$C$51,$K90,INCAPACIDADES!K$1:K$51,L$1))&gt;0,2,IF(VLOOKUP($I90,BD!D:F,3,0)&gt;L$1,0,3))),"")</f>
        <v/>
      </c>
      <c r="CD90" s="62" t="str">
        <f>+IF(AND(LEN($K90)&gt;10),IF(AND($J90&gt;M$1,$J90&lt;=$Y$1),1,IF((COUNTIFS(INCAPACIDADES!$C$1:$C$51,$K90,INCAPACIDADES!L$1:L$51,M$1))&gt;0,2,IF(VLOOKUP($I90,BD!$D:$F,3,0)&gt;M$1,0,3))),"")</f>
        <v/>
      </c>
      <c r="CE90" s="62" t="str">
        <f>+IF(AND(LEN($K90)&gt;10),IF(AND($J90&gt;N$1,$J90&lt;=$Y$1),1,IF((COUNTIFS(INCAPACIDADES!$C$1:$C$51,$K90,INCAPACIDADES!M$1:M$51,N$1))&gt;0,2,IF(VLOOKUP($I90,BD!$D:$F,3,0)&gt;N$1,0,3))),"")</f>
        <v/>
      </c>
      <c r="CF90" s="62" t="str">
        <f>+IF(AND(LEN($K90)&gt;10),IF(AND($J90&gt;O$1,$J90&lt;=$Y$1),1,IF((COUNTIFS(INCAPACIDADES!$C$1:$C$51,$K90,INCAPACIDADES!N$1:N$51,O$1))&gt;0,2,IF(VLOOKUP($I90,BD!$D:$F,3,0)&gt;O$1,0,3))),"")</f>
        <v/>
      </c>
      <c r="CG90" s="62" t="str">
        <f>+IF(AND(LEN($K90)&gt;10),IF(AND($J90&gt;P$1,$J90&lt;=$Y$1),1,IF((COUNTIFS(INCAPACIDADES!$C$1:$C$51,$K90,INCAPACIDADES!O$1:O$51,P$1))&gt;0,2,IF(VLOOKUP($I90,BD!$D:$F,3,0)&gt;P$1,0,3))),"")</f>
        <v/>
      </c>
      <c r="CH90" s="62" t="str">
        <f>+IF(AND(LEN($K90)&gt;10),IF(AND($J90&gt;Q$1,$J90&lt;=$Y$1),1,IF((COUNTIFS(INCAPACIDADES!$C$1:$C$51,$K90,INCAPACIDADES!P$1:P$51,Q$1))&gt;0,2,IF(VLOOKUP($I90,BD!$D:$F,3,0)&gt;Q$1,0,3))),"")</f>
        <v/>
      </c>
      <c r="CI90" s="62" t="str">
        <f>+IF(AND(LEN($K90)&gt;10),IF(AND($J90&gt;R$1,$J90&lt;=$Y$1),1,IF((COUNTIFS(INCAPACIDADES!$C$1:$C$51,$K90,INCAPACIDADES!Q$1:Q$51,R$1))&gt;0,2,IF(VLOOKUP($I90,BD!$D:$F,3,0)&gt;R$1,0,3))),"")</f>
        <v/>
      </c>
      <c r="CJ90" s="62" t="str">
        <f>+IF(AND(LEN($K90)&gt;10),IF(AND($J90&gt;S$1,$J90&lt;=$Y$1),1,IF((COUNTIFS(INCAPACIDADES!$C$1:$C$51,$K90,INCAPACIDADES!R$1:R$51,S$1))&gt;0,2,IF(VLOOKUP($I90,BD!$D:$F,3,0)&gt;S$1,0,3))),"")</f>
        <v/>
      </c>
      <c r="CK90" s="62" t="str">
        <f>+IF(AND(LEN($K90)&gt;10),IF(AND($J90&gt;T$1,$J90&lt;=$Y$1),1,IF((COUNTIFS(INCAPACIDADES!$C$1:$C$51,$K90,INCAPACIDADES!S$1:S$51,T$1))&gt;0,2,IF(VLOOKUP($I90,BD!$D:$F,3,0)&gt;T$1,0,3))),"")</f>
        <v/>
      </c>
      <c r="CL90" s="62" t="str">
        <f>+IF(AND(LEN($K90)&gt;10),IF(AND($J90&gt;U$1,$J90&lt;=$Y$1),1,IF((COUNTIFS(INCAPACIDADES!$C$1:$C$51,$K90,INCAPACIDADES!T$1:T$51,U$1))&gt;0,2,IF(VLOOKUP($I90,BD!$D:$F,3,0)&gt;U$1,0,3))),"")</f>
        <v/>
      </c>
      <c r="CM90" s="62" t="str">
        <f>+IF(AND(LEN($K90)&gt;10),IF(AND($J90&gt;V$1,$J90&lt;=$Y$1),1,IF((COUNTIFS(INCAPACIDADES!$C$1:$C$51,$K90,INCAPACIDADES!U$1:U$51,V$1))&gt;0,2,IF(VLOOKUP($I90,BD!$D:$F,3,0)&gt;V$1,0,3))),"")</f>
        <v/>
      </c>
      <c r="CN90" s="62" t="str">
        <f>+IF(AND(LEN($K90)&gt;10),IF(AND($J90&gt;W$1,$J90&lt;=$Y$1),1,IF((COUNTIFS(INCAPACIDADES!$C$1:$C$51,$K90,INCAPACIDADES!V$1:V$51,W$1))&gt;0,2,IF(VLOOKUP($I90,BD!$D:$F,3,0)&gt;W$1,0,3))),"")</f>
        <v/>
      </c>
      <c r="CO90" s="62" t="str">
        <f>+IF(AND(LEN($K90)&gt;10),IF(AND($J90&gt;X$1,$J90&lt;=$Y$1),1,IF((COUNTIFS(INCAPACIDADES!$C$1:$C$51,$K90,INCAPACIDADES!W$1:W$51,X$1))&gt;0,2,IF(VLOOKUP($I90,BD!$D:$F,3,0)&gt;X$1,0,3))),"")</f>
        <v/>
      </c>
      <c r="CP90" s="62" t="str">
        <f>+IF(AND(LEN($K90)&gt;10),IF(AND($J90&gt;Y$1,$J90&lt;=$Y$1),1,IF((COUNTIFS(INCAPACIDADES!$C$1:$C$51,$K90,INCAPACIDADES!X$1:X$51,Y$1))&gt;0,2,IF(VLOOKUP($I90,BD!$D:$F,3,0)&gt;Y$1,0,3))),"")</f>
        <v/>
      </c>
      <c r="CQ90" s="62" t="str">
        <f>+IF(LEN($K90)&gt;10,IF(ISERROR(VLOOKUP(L90,'CODIGO PAGO'!$B$1:$B$20,1,0)),1,IF(OR(AND(CC90=1,L90&lt;&gt;"N"),AND(CC90=3,L90&lt;&gt;"B"),AND(CC90=2,LEFT(TRIM(L90),1)&lt;&gt;"I")),1,IF(OR(AND(CC90=0,L90="N"),AND(CC90=0,L90="B"),AND(CC90=0,LEFT(TRIM(L90),1)="I")),1,0))),"")</f>
        <v/>
      </c>
      <c r="CR90" s="62" t="str">
        <f t="shared" si="47"/>
        <v/>
      </c>
      <c r="CS90" s="62" t="str">
        <f>+IF(LEN($K90)&gt;10,IF(ISERROR(VLOOKUP(N90,'CODIGO PAGO'!$B$1:$B$20,1,0)),1,IF(OR(AND(CE90=1,N90&lt;&gt;"N"),AND(CE90=3,N90&lt;&gt;"B"),AND(CE90=2,LEFT(TRIM(N90),1)&lt;&gt;"I")),1,IF(OR(AND(CE90=0,N90="N"),AND(CE90=0,N90="B"),AND(CE90=0,LEFT(TRIM(N90),1)="I")),1,0))),"")</f>
        <v/>
      </c>
      <c r="CT90" s="62" t="str">
        <f t="shared" si="48"/>
        <v/>
      </c>
      <c r="CU90" s="62" t="str">
        <f>+IF(LEN($K90)&gt;10,IF(ISERROR(VLOOKUP(P90,'CODIGO PAGO'!$B$1:$B$20,1,0)),1,IF(OR(AND(CG90=1,P90&lt;&gt;"N"),AND(CG90=3,P90&lt;&gt;"B"),AND(CG90=2,LEFT(TRIM(P90),1)&lt;&gt;"I")),1,IF(OR(AND(CG90=0,P90="N"),AND(CG90=0,P90="B"),AND(CG90=0,LEFT(TRIM(P90),1)="I")),1,0))),"")</f>
        <v/>
      </c>
      <c r="CV90" s="62" t="str">
        <f t="shared" si="49"/>
        <v/>
      </c>
      <c r="CW90" s="62" t="str">
        <f>+IF(LEN($K90)&gt;10,IF(ISERROR(VLOOKUP(R90,'CODIGO PAGO'!$B$1:$B$20,1,0)),1,IF(OR(AND(CI90=1,R90&lt;&gt;"N"),AND(CI90=3,R90&lt;&gt;"B"),AND(CI90=2,LEFT(TRIM(R90),1)&lt;&gt;"I")),1,IF(OR(AND(CI90=0,R90="N"),AND(CI90=0,R90="B"),AND(CI90=0,LEFT(TRIM(R90),1)="I")),1,0))),"")</f>
        <v/>
      </c>
      <c r="CX90" s="62" t="str">
        <f t="shared" si="50"/>
        <v/>
      </c>
      <c r="CY90" s="62" t="str">
        <f>+IF(LEN($K90)&gt;10,IF(ISERROR(VLOOKUP(T90,'CODIGO PAGO'!$B$1:$B$20,1,0)),1,IF(OR(AND(CK90=1,T90&lt;&gt;"N"),AND(CK90=3,T90&lt;&gt;"B"),AND(CK90=2,LEFT(TRIM(T90),1)&lt;&gt;"I")),1,IF(OR(AND(CK90=0,T90="N"),AND(CK90=0,T90="B"),AND(CK90=0,LEFT(TRIM(T90),1)="I")),1,0))),"")</f>
        <v/>
      </c>
      <c r="CZ90" s="62" t="str">
        <f t="shared" si="51"/>
        <v/>
      </c>
      <c r="DA90" s="62" t="str">
        <f>+IF(LEN($K90)&gt;10,IF(ISERROR(VLOOKUP(V90,'CODIGO PAGO'!$B$1:$B$20,1,0)),1,IF(OR(AND(CM90=1,V90&lt;&gt;"N"),AND(CM90=3,V90&lt;&gt;"B"),AND(CM90=2,LEFT(TRIM(V90),1)&lt;&gt;"I")),1,IF(OR(AND(CM90=0,V90="N"),AND(CM90=0,V90="B"),AND(CM90=0,LEFT(TRIM(V90),1)="I")),1,0))),"")</f>
        <v/>
      </c>
      <c r="DB90" s="62" t="str">
        <f t="shared" si="52"/>
        <v/>
      </c>
      <c r="DC90" s="62" t="str">
        <f>+IF(LEN($K90)&gt;10,IF(ISERROR(VLOOKUP(X90,'CODIGO PAGO'!$B$1:$B$20,1,0)),1,IF(OR(AND(CO90=1,X90&lt;&gt;"N"),AND(CO90=3,X90&lt;&gt;"B"),AND(CO90=2,LEFT(TRIM(X90),1)&lt;&gt;"I")),1,IF(OR(AND(CO90=0,X90="N"),AND(CO90=0,X90="B"),AND(CO90=0,LEFT(TRIM(X90),1)="I")),1,0))),"")</f>
        <v/>
      </c>
      <c r="DD90" s="62" t="str">
        <f t="shared" si="53"/>
        <v/>
      </c>
      <c r="DE90" s="62" t="str">
        <f t="shared" si="54"/>
        <v/>
      </c>
      <c r="DF90" s="63" t="str">
        <f t="shared" si="55"/>
        <v/>
      </c>
      <c r="DG90" s="170"/>
      <c r="DH90" s="63">
        <v>90</v>
      </c>
    </row>
    <row r="91" spans="1:112" s="64" customFormat="1">
      <c r="A91" s="16" t="str">
        <f t="shared" si="28"/>
        <v/>
      </c>
      <c r="B91" s="12"/>
      <c r="C91" s="60"/>
      <c r="D91" s="1" t="str">
        <f>+IF(LEN($K91)&gt;5,BD!A91,"")</f>
        <v/>
      </c>
      <c r="E91" s="1" t="str">
        <f>+IF(LEN($K91)&gt;5,BD!B91,"")</f>
        <v/>
      </c>
      <c r="F91" s="134"/>
      <c r="G91" s="133"/>
      <c r="H91" s="135"/>
      <c r="I91" s="3" t="str">
        <f>+IF(LEN($K91)&gt;5,BD!D91,"")</f>
        <v/>
      </c>
      <c r="J91" s="4" t="str">
        <f>+IF(LEN($K91)&gt;5,BD!E91,"")</f>
        <v/>
      </c>
      <c r="K91" s="5" t="str">
        <f>+IF(LEN(BD!G91)&gt;5,BD!G91,"")</f>
        <v/>
      </c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53" t="str">
        <f t="shared" si="29"/>
        <v/>
      </c>
      <c r="AB91" s="154" t="str">
        <f>+IF(LEN($K91)&gt;5,SUM(L91,N91,P91,R91,T91,V91,X91)+COUNTIF(L91:X91,"PCG")+'CODIGO PAGO'!$C$23*COUNTIF(L91:X91,"PDF")+'CODIGO PAGO'!$C$24*COUNTIF('PRE MAAS'!L91:X91,"PNH")+'CODIGO PAGO'!$C$25*COUNTIF('PRE MAAS'!L91:X91,"PS")+COUNTIF(L91:X91,"VAC"),"")</f>
        <v/>
      </c>
      <c r="AC91" s="154" t="str">
        <f t="shared" si="30"/>
        <v/>
      </c>
      <c r="AD91" s="155" t="str">
        <f t="shared" si="31"/>
        <v/>
      </c>
      <c r="AE91" s="155" t="str">
        <f t="shared" si="32"/>
        <v/>
      </c>
      <c r="AF91" s="155" t="str">
        <f>+IF(LEN($K91)&gt;5,IF(AND(VLOOKUP($I91,BD!$D$1:$F$501,3,0)&gt;=L$1,VLOOKUP($I91,BD!$D$1:$F$501,3,0)&lt;=X$1),1,0),"")</f>
        <v/>
      </c>
      <c r="AG91" s="155" t="str">
        <f t="shared" si="33"/>
        <v/>
      </c>
      <c r="AH91" s="156" t="str">
        <f t="shared" si="34"/>
        <v/>
      </c>
      <c r="AI91" s="156" t="str">
        <f t="shared" si="35"/>
        <v/>
      </c>
      <c r="AJ91" s="156" t="str">
        <f t="shared" si="36"/>
        <v/>
      </c>
      <c r="AK91" s="6" t="str">
        <f>+IF(LEN($K91)&gt;5,BD!H91,"")</f>
        <v/>
      </c>
      <c r="AL91" s="17" t="str">
        <f t="shared" si="37"/>
        <v/>
      </c>
      <c r="AM91" s="13"/>
      <c r="AN91" s="18" t="str">
        <f t="shared" si="38"/>
        <v/>
      </c>
      <c r="AO91" s="19" t="str">
        <f t="shared" si="39"/>
        <v/>
      </c>
      <c r="AP91" s="19" t="str">
        <f t="shared" si="40"/>
        <v/>
      </c>
      <c r="AQ91" s="20" t="str">
        <f t="shared" si="41"/>
        <v/>
      </c>
      <c r="AR91" s="7" t="str">
        <f t="shared" ca="1" si="42"/>
        <v/>
      </c>
      <c r="AS91" s="157"/>
      <c r="AT91" s="19" t="str">
        <f>+IF(LEN($K91)&gt;5,TRUNC(AS91*AK91*'CODIGO PAGO'!$C$27,2),"")</f>
        <v/>
      </c>
      <c r="AU91" s="15"/>
      <c r="AV91" s="15"/>
      <c r="AW91" s="15"/>
      <c r="AX91" s="14"/>
      <c r="AY91" s="15"/>
      <c r="AZ91" s="20" t="str">
        <f>+IF(LEN(K91)&gt;5,SUMIF(AJUSTES!$A$1:$A$50,K91,AJUSTES!$J$1:$J$50),"")</f>
        <v/>
      </c>
      <c r="BA91" s="20"/>
      <c r="BB91" s="14"/>
      <c r="BC91" s="14"/>
      <c r="BD91" s="164"/>
      <c r="BE91" s="15"/>
      <c r="BF91" s="15"/>
      <c r="BG91" s="152" t="str">
        <f t="shared" si="43"/>
        <v/>
      </c>
      <c r="BH91" s="20" t="str">
        <f t="shared" si="44"/>
        <v/>
      </c>
      <c r="BI91" s="20" t="str">
        <f>IF(LEN($K91)&gt;5,IF('CODIGO PAGO'!$C$26=9,0.5*AK91,'CODIGO PAGO'!$C$26*COUNTIF(L91:X91,"PT")*(AK91*7)/(7-(COUNTIF(L91:X91,"D")+COUNTIF(L91:X91,"DL")))),"")</f>
        <v/>
      </c>
      <c r="BJ91" s="15"/>
      <c r="BK91" s="20" t="str">
        <f>+IF(LEN(K91)&gt;5,SUMIF(AJUSTES!$A$1:$A$50,K91,AJUSTES!$K$1:$K$50),"")</f>
        <v/>
      </c>
      <c r="BL91" s="15"/>
      <c r="BM91" s="15"/>
      <c r="BN91" s="4" t="str">
        <f>+CONCATENATE(IF(COUNTIFS(INCAPACIDADES!$A$1:$A$100,"ACTIVA",INCAPACIDADES!$C$1:$C$100,'PRE MAAS'!K91)&gt;0,VLOOKUP(K91,INCAPACIDADES!$C$1:$Y$100,23,0),""),IF(LEN($K91)&gt;5,IF(BD!F91="N/A","",CONCATENATE("B (",DAY(BD!F91),"-",MONTH(BD!F91),"-",YEAR(BD!F91),")")),""))</f>
        <v/>
      </c>
      <c r="BO91" s="150"/>
      <c r="BP91" s="15"/>
      <c r="BQ91" s="15"/>
      <c r="BR91" s="15"/>
      <c r="BS91" s="15"/>
      <c r="BT91" s="15"/>
      <c r="BU91" s="9" t="str">
        <f>+IF(LEN($K91)&gt;10,IF(LEN(BD!I91)=11,BD!I91,CONCATENATE("0",BD!I91)),"")</f>
        <v/>
      </c>
      <c r="BV91" s="161" t="str">
        <f>+IF(LEN($K91)&gt;10,BD!J91,"")</f>
        <v/>
      </c>
      <c r="BW91" s="162" t="str">
        <f t="shared" si="45"/>
        <v/>
      </c>
      <c r="BX91" s="162" t="str">
        <f>+IF(LEN($K91)&gt;10,UPPER(BD!K91),"")</f>
        <v/>
      </c>
      <c r="BY91" s="161" t="str">
        <f>+IF(LEN($K99)&gt;5,BD!L91,"")</f>
        <v/>
      </c>
      <c r="BZ91" s="161" t="str">
        <f>+IF(LEN($K91)&gt;10,BD!M91,"")</f>
        <v/>
      </c>
      <c r="CA91" s="162" t="str">
        <f>+IF(LEN($K91)&gt;10,BD!N91,"")</f>
        <v/>
      </c>
      <c r="CB91" s="163" t="str">
        <f t="shared" si="46"/>
        <v/>
      </c>
      <c r="CC91" s="62" t="str">
        <f>+IF(AND(LEN($K91)&gt;10),IF(AND($J91&gt;L$1,$J91&lt;=$Y$1),1,IF((COUNTIFS(INCAPACIDADES!$C$1:$C$51,$K91,INCAPACIDADES!K$1:K$51,L$1))&gt;0,2,IF(VLOOKUP($I91,BD!D:F,3,0)&gt;L$1,0,3))),"")</f>
        <v/>
      </c>
      <c r="CD91" s="62" t="str">
        <f>+IF(AND(LEN($K91)&gt;10),IF(AND($J91&gt;M$1,$J91&lt;=$Y$1),1,IF((COUNTIFS(INCAPACIDADES!$C$1:$C$51,$K91,INCAPACIDADES!L$1:L$51,M$1))&gt;0,2,IF(VLOOKUP($I91,BD!$D:$F,3,0)&gt;M$1,0,3))),"")</f>
        <v/>
      </c>
      <c r="CE91" s="62" t="str">
        <f>+IF(AND(LEN($K91)&gt;10),IF(AND($J91&gt;N$1,$J91&lt;=$Y$1),1,IF((COUNTIFS(INCAPACIDADES!$C$1:$C$51,$K91,INCAPACIDADES!M$1:M$51,N$1))&gt;0,2,IF(VLOOKUP($I91,BD!$D:$F,3,0)&gt;N$1,0,3))),"")</f>
        <v/>
      </c>
      <c r="CF91" s="62" t="str">
        <f>+IF(AND(LEN($K91)&gt;10),IF(AND($J91&gt;O$1,$J91&lt;=$Y$1),1,IF((COUNTIFS(INCAPACIDADES!$C$1:$C$51,$K91,INCAPACIDADES!N$1:N$51,O$1))&gt;0,2,IF(VLOOKUP($I91,BD!$D:$F,3,0)&gt;O$1,0,3))),"")</f>
        <v/>
      </c>
      <c r="CG91" s="62" t="str">
        <f>+IF(AND(LEN($K91)&gt;10),IF(AND($J91&gt;P$1,$J91&lt;=$Y$1),1,IF((COUNTIFS(INCAPACIDADES!$C$1:$C$51,$K91,INCAPACIDADES!O$1:O$51,P$1))&gt;0,2,IF(VLOOKUP($I91,BD!$D:$F,3,0)&gt;P$1,0,3))),"")</f>
        <v/>
      </c>
      <c r="CH91" s="62" t="str">
        <f>+IF(AND(LEN($K91)&gt;10),IF(AND($J91&gt;Q$1,$J91&lt;=$Y$1),1,IF((COUNTIFS(INCAPACIDADES!$C$1:$C$51,$K91,INCAPACIDADES!P$1:P$51,Q$1))&gt;0,2,IF(VLOOKUP($I91,BD!$D:$F,3,0)&gt;Q$1,0,3))),"")</f>
        <v/>
      </c>
      <c r="CI91" s="62" t="str">
        <f>+IF(AND(LEN($K91)&gt;10),IF(AND($J91&gt;R$1,$J91&lt;=$Y$1),1,IF((COUNTIFS(INCAPACIDADES!$C$1:$C$51,$K91,INCAPACIDADES!Q$1:Q$51,R$1))&gt;0,2,IF(VLOOKUP($I91,BD!$D:$F,3,0)&gt;R$1,0,3))),"")</f>
        <v/>
      </c>
      <c r="CJ91" s="62" t="str">
        <f>+IF(AND(LEN($K91)&gt;10),IF(AND($J91&gt;S$1,$J91&lt;=$Y$1),1,IF((COUNTIFS(INCAPACIDADES!$C$1:$C$51,$K91,INCAPACIDADES!R$1:R$51,S$1))&gt;0,2,IF(VLOOKUP($I91,BD!$D:$F,3,0)&gt;S$1,0,3))),"")</f>
        <v/>
      </c>
      <c r="CK91" s="62" t="str">
        <f>+IF(AND(LEN($K91)&gt;10),IF(AND($J91&gt;T$1,$J91&lt;=$Y$1),1,IF((COUNTIFS(INCAPACIDADES!$C$1:$C$51,$K91,INCAPACIDADES!S$1:S$51,T$1))&gt;0,2,IF(VLOOKUP($I91,BD!$D:$F,3,0)&gt;T$1,0,3))),"")</f>
        <v/>
      </c>
      <c r="CL91" s="62" t="str">
        <f>+IF(AND(LEN($K91)&gt;10),IF(AND($J91&gt;U$1,$J91&lt;=$Y$1),1,IF((COUNTIFS(INCAPACIDADES!$C$1:$C$51,$K91,INCAPACIDADES!T$1:T$51,U$1))&gt;0,2,IF(VLOOKUP($I91,BD!$D:$F,3,0)&gt;U$1,0,3))),"")</f>
        <v/>
      </c>
      <c r="CM91" s="62" t="str">
        <f>+IF(AND(LEN($K91)&gt;10),IF(AND($J91&gt;V$1,$J91&lt;=$Y$1),1,IF((COUNTIFS(INCAPACIDADES!$C$1:$C$51,$K91,INCAPACIDADES!U$1:U$51,V$1))&gt;0,2,IF(VLOOKUP($I91,BD!$D:$F,3,0)&gt;V$1,0,3))),"")</f>
        <v/>
      </c>
      <c r="CN91" s="62" t="str">
        <f>+IF(AND(LEN($K91)&gt;10),IF(AND($J91&gt;W$1,$J91&lt;=$Y$1),1,IF((COUNTIFS(INCAPACIDADES!$C$1:$C$51,$K91,INCAPACIDADES!V$1:V$51,W$1))&gt;0,2,IF(VLOOKUP($I91,BD!$D:$F,3,0)&gt;W$1,0,3))),"")</f>
        <v/>
      </c>
      <c r="CO91" s="62" t="str">
        <f>+IF(AND(LEN($K91)&gt;10),IF(AND($J91&gt;X$1,$J91&lt;=$Y$1),1,IF((COUNTIFS(INCAPACIDADES!$C$1:$C$51,$K91,INCAPACIDADES!W$1:W$51,X$1))&gt;0,2,IF(VLOOKUP($I91,BD!$D:$F,3,0)&gt;X$1,0,3))),"")</f>
        <v/>
      </c>
      <c r="CP91" s="62" t="str">
        <f>+IF(AND(LEN($K91)&gt;10),IF(AND($J91&gt;Y$1,$J91&lt;=$Y$1),1,IF((COUNTIFS(INCAPACIDADES!$C$1:$C$51,$K91,INCAPACIDADES!X$1:X$51,Y$1))&gt;0,2,IF(VLOOKUP($I91,BD!$D:$F,3,0)&gt;Y$1,0,3))),"")</f>
        <v/>
      </c>
      <c r="CQ91" s="62" t="str">
        <f>+IF(LEN($K91)&gt;10,IF(ISERROR(VLOOKUP(L91,'CODIGO PAGO'!$B$1:$B$20,1,0)),1,IF(OR(AND(CC91=1,L91&lt;&gt;"N"),AND(CC91=3,L91&lt;&gt;"B"),AND(CC91=2,LEFT(TRIM(L91),1)&lt;&gt;"I")),1,IF(OR(AND(CC91=0,L91="N"),AND(CC91=0,L91="B"),AND(CC91=0,LEFT(TRIM(L91),1)="I")),1,0))),"")</f>
        <v/>
      </c>
      <c r="CR91" s="62" t="str">
        <f t="shared" si="47"/>
        <v/>
      </c>
      <c r="CS91" s="62" t="str">
        <f>+IF(LEN($K91)&gt;10,IF(ISERROR(VLOOKUP(N91,'CODIGO PAGO'!$B$1:$B$20,1,0)),1,IF(OR(AND(CE91=1,N91&lt;&gt;"N"),AND(CE91=3,N91&lt;&gt;"B"),AND(CE91=2,LEFT(TRIM(N91),1)&lt;&gt;"I")),1,IF(OR(AND(CE91=0,N91="N"),AND(CE91=0,N91="B"),AND(CE91=0,LEFT(TRIM(N91),1)="I")),1,0))),"")</f>
        <v/>
      </c>
      <c r="CT91" s="62" t="str">
        <f t="shared" si="48"/>
        <v/>
      </c>
      <c r="CU91" s="62" t="str">
        <f>+IF(LEN($K91)&gt;10,IF(ISERROR(VLOOKUP(P91,'CODIGO PAGO'!$B$1:$B$20,1,0)),1,IF(OR(AND(CG91=1,P91&lt;&gt;"N"),AND(CG91=3,P91&lt;&gt;"B"),AND(CG91=2,LEFT(TRIM(P91),1)&lt;&gt;"I")),1,IF(OR(AND(CG91=0,P91="N"),AND(CG91=0,P91="B"),AND(CG91=0,LEFT(TRIM(P91),1)="I")),1,0))),"")</f>
        <v/>
      </c>
      <c r="CV91" s="62" t="str">
        <f t="shared" si="49"/>
        <v/>
      </c>
      <c r="CW91" s="62" t="str">
        <f>+IF(LEN($K91)&gt;10,IF(ISERROR(VLOOKUP(R91,'CODIGO PAGO'!$B$1:$B$20,1,0)),1,IF(OR(AND(CI91=1,R91&lt;&gt;"N"),AND(CI91=3,R91&lt;&gt;"B"),AND(CI91=2,LEFT(TRIM(R91),1)&lt;&gt;"I")),1,IF(OR(AND(CI91=0,R91="N"),AND(CI91=0,R91="B"),AND(CI91=0,LEFT(TRIM(R91),1)="I")),1,0))),"")</f>
        <v/>
      </c>
      <c r="CX91" s="62" t="str">
        <f t="shared" si="50"/>
        <v/>
      </c>
      <c r="CY91" s="62" t="str">
        <f>+IF(LEN($K91)&gt;10,IF(ISERROR(VLOOKUP(T91,'CODIGO PAGO'!$B$1:$B$20,1,0)),1,IF(OR(AND(CK91=1,T91&lt;&gt;"N"),AND(CK91=3,T91&lt;&gt;"B"),AND(CK91=2,LEFT(TRIM(T91),1)&lt;&gt;"I")),1,IF(OR(AND(CK91=0,T91="N"),AND(CK91=0,T91="B"),AND(CK91=0,LEFT(TRIM(T91),1)="I")),1,0))),"")</f>
        <v/>
      </c>
      <c r="CZ91" s="62" t="str">
        <f t="shared" si="51"/>
        <v/>
      </c>
      <c r="DA91" s="62" t="str">
        <f>+IF(LEN($K91)&gt;10,IF(ISERROR(VLOOKUP(V91,'CODIGO PAGO'!$B$1:$B$20,1,0)),1,IF(OR(AND(CM91=1,V91&lt;&gt;"N"),AND(CM91=3,V91&lt;&gt;"B"),AND(CM91=2,LEFT(TRIM(V91),1)&lt;&gt;"I")),1,IF(OR(AND(CM91=0,V91="N"),AND(CM91=0,V91="B"),AND(CM91=0,LEFT(TRIM(V91),1)="I")),1,0))),"")</f>
        <v/>
      </c>
      <c r="DB91" s="62" t="str">
        <f t="shared" si="52"/>
        <v/>
      </c>
      <c r="DC91" s="62" t="str">
        <f>+IF(LEN($K91)&gt;10,IF(ISERROR(VLOOKUP(X91,'CODIGO PAGO'!$B$1:$B$20,1,0)),1,IF(OR(AND(CO91=1,X91&lt;&gt;"N"),AND(CO91=3,X91&lt;&gt;"B"),AND(CO91=2,LEFT(TRIM(X91),1)&lt;&gt;"I")),1,IF(OR(AND(CO91=0,X91="N"),AND(CO91=0,X91="B"),AND(CO91=0,LEFT(TRIM(X91),1)="I")),1,0))),"")</f>
        <v/>
      </c>
      <c r="DD91" s="62" t="str">
        <f t="shared" si="53"/>
        <v/>
      </c>
      <c r="DE91" s="62" t="str">
        <f t="shared" si="54"/>
        <v/>
      </c>
      <c r="DF91" s="63" t="str">
        <f t="shared" si="55"/>
        <v/>
      </c>
      <c r="DG91" s="170"/>
      <c r="DH91" s="63">
        <v>91</v>
      </c>
    </row>
    <row r="92" spans="1:112" s="64" customFormat="1">
      <c r="A92" s="16" t="str">
        <f t="shared" si="28"/>
        <v/>
      </c>
      <c r="B92" s="12"/>
      <c r="C92" s="60"/>
      <c r="D92" s="1" t="str">
        <f>+IF(LEN($K92)&gt;5,BD!A92,"")</f>
        <v/>
      </c>
      <c r="E92" s="1" t="str">
        <f>+IF(LEN($K92)&gt;5,BD!B92,"")</f>
        <v/>
      </c>
      <c r="F92" s="134"/>
      <c r="G92" s="133"/>
      <c r="H92" s="135"/>
      <c r="I92" s="3" t="str">
        <f>+IF(LEN($K92)&gt;5,BD!D92,"")</f>
        <v/>
      </c>
      <c r="J92" s="4" t="str">
        <f>+IF(LEN($K92)&gt;5,BD!E92,"")</f>
        <v/>
      </c>
      <c r="K92" s="5" t="str">
        <f>+IF(LEN(BD!G92)&gt;5,BD!G92,"")</f>
        <v/>
      </c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53" t="str">
        <f t="shared" si="29"/>
        <v/>
      </c>
      <c r="AB92" s="154" t="str">
        <f>+IF(LEN($K92)&gt;5,SUM(L92,N92,P92,R92,T92,V92,X92)+COUNTIF(L92:X92,"PCG")+'CODIGO PAGO'!$C$23*COUNTIF(L92:X92,"PDF")+'CODIGO PAGO'!$C$24*COUNTIF('PRE MAAS'!L92:X92,"PNH")+'CODIGO PAGO'!$C$25*COUNTIF('PRE MAAS'!L92:X92,"PS")+COUNTIF(L92:X92,"VAC"),"")</f>
        <v/>
      </c>
      <c r="AC92" s="154" t="str">
        <f t="shared" si="30"/>
        <v/>
      </c>
      <c r="AD92" s="155" t="str">
        <f t="shared" si="31"/>
        <v/>
      </c>
      <c r="AE92" s="155" t="str">
        <f t="shared" si="32"/>
        <v/>
      </c>
      <c r="AF92" s="155" t="str">
        <f>+IF(LEN($K92)&gt;5,IF(AND(VLOOKUP($I92,BD!$D$1:$F$501,3,0)&gt;=L$1,VLOOKUP($I92,BD!$D$1:$F$501,3,0)&lt;=X$1),1,0),"")</f>
        <v/>
      </c>
      <c r="AG92" s="155" t="str">
        <f t="shared" si="33"/>
        <v/>
      </c>
      <c r="AH92" s="156" t="str">
        <f t="shared" si="34"/>
        <v/>
      </c>
      <c r="AI92" s="156" t="str">
        <f t="shared" si="35"/>
        <v/>
      </c>
      <c r="AJ92" s="156" t="str">
        <f t="shared" si="36"/>
        <v/>
      </c>
      <c r="AK92" s="6" t="str">
        <f>+IF(LEN($K92)&gt;5,BD!H92,"")</f>
        <v/>
      </c>
      <c r="AL92" s="17" t="str">
        <f t="shared" si="37"/>
        <v/>
      </c>
      <c r="AM92" s="13"/>
      <c r="AN92" s="18" t="str">
        <f t="shared" si="38"/>
        <v/>
      </c>
      <c r="AO92" s="19" t="str">
        <f t="shared" si="39"/>
        <v/>
      </c>
      <c r="AP92" s="19" t="str">
        <f t="shared" si="40"/>
        <v/>
      </c>
      <c r="AQ92" s="20" t="str">
        <f t="shared" si="41"/>
        <v/>
      </c>
      <c r="AR92" s="7" t="str">
        <f t="shared" ca="1" si="42"/>
        <v/>
      </c>
      <c r="AS92" s="157"/>
      <c r="AT92" s="19" t="str">
        <f>+IF(LEN($K92)&gt;5,TRUNC(AS92*AK92*'CODIGO PAGO'!$C$27,2),"")</f>
        <v/>
      </c>
      <c r="AU92" s="15"/>
      <c r="AV92" s="15"/>
      <c r="AW92" s="15"/>
      <c r="AX92" s="14"/>
      <c r="AY92" s="15"/>
      <c r="AZ92" s="20" t="str">
        <f>+IF(LEN(K92)&gt;5,SUMIF(AJUSTES!$A$1:$A$50,K92,AJUSTES!$J$1:$J$50),"")</f>
        <v/>
      </c>
      <c r="BA92" s="20"/>
      <c r="BB92" s="14"/>
      <c r="BC92" s="14"/>
      <c r="BD92" s="164"/>
      <c r="BE92" s="15"/>
      <c r="BF92" s="15"/>
      <c r="BG92" s="152" t="str">
        <f t="shared" si="43"/>
        <v/>
      </c>
      <c r="BH92" s="20" t="str">
        <f t="shared" si="44"/>
        <v/>
      </c>
      <c r="BI92" s="20" t="str">
        <f>IF(LEN($K92)&gt;5,IF('CODIGO PAGO'!$C$26=9,0.5*AK92,'CODIGO PAGO'!$C$26*COUNTIF(L92:X92,"PT")*(AK92*7)/(7-(COUNTIF(L92:X92,"D")+COUNTIF(L92:X92,"DL")))),"")</f>
        <v/>
      </c>
      <c r="BJ92" s="15"/>
      <c r="BK92" s="20" t="str">
        <f>+IF(LEN(K92)&gt;5,SUMIF(AJUSTES!$A$1:$A$50,K92,AJUSTES!$K$1:$K$50),"")</f>
        <v/>
      </c>
      <c r="BL92" s="15"/>
      <c r="BM92" s="15"/>
      <c r="BN92" s="4" t="str">
        <f>+CONCATENATE(IF(COUNTIFS(INCAPACIDADES!$A$1:$A$100,"ACTIVA",INCAPACIDADES!$C$1:$C$100,'PRE MAAS'!K92)&gt;0,VLOOKUP(K92,INCAPACIDADES!$C$1:$Y$100,23,0),""),IF(LEN($K92)&gt;5,IF(BD!F92="N/A","",CONCATENATE("B (",DAY(BD!F92),"-",MONTH(BD!F92),"-",YEAR(BD!F92),")")),""))</f>
        <v/>
      </c>
      <c r="BO92" s="150"/>
      <c r="BP92" s="15"/>
      <c r="BQ92" s="15"/>
      <c r="BR92" s="15"/>
      <c r="BS92" s="15"/>
      <c r="BT92" s="15"/>
      <c r="BU92" s="9" t="str">
        <f>+IF(LEN($K92)&gt;10,IF(LEN(BD!I92)=11,BD!I92,CONCATENATE("0",BD!I92)),"")</f>
        <v/>
      </c>
      <c r="BV92" s="161" t="str">
        <f>+IF(LEN($K92)&gt;10,BD!J92,"")</f>
        <v/>
      </c>
      <c r="BW92" s="162" t="str">
        <f t="shared" si="45"/>
        <v/>
      </c>
      <c r="BX92" s="162" t="str">
        <f>+IF(LEN($K92)&gt;10,UPPER(BD!K92),"")</f>
        <v/>
      </c>
      <c r="BY92" s="161" t="str">
        <f>+IF(LEN($K100)&gt;5,BD!L92,"")</f>
        <v/>
      </c>
      <c r="BZ92" s="161" t="str">
        <f>+IF(LEN($K92)&gt;10,BD!M92,"")</f>
        <v/>
      </c>
      <c r="CA92" s="162" t="str">
        <f>+IF(LEN($K92)&gt;10,BD!N92,"")</f>
        <v/>
      </c>
      <c r="CB92" s="163" t="str">
        <f t="shared" si="46"/>
        <v/>
      </c>
      <c r="CC92" s="62" t="str">
        <f>+IF(AND(LEN($K92)&gt;10),IF(AND($J92&gt;L$1,$J92&lt;=$Y$1),1,IF((COUNTIFS(INCAPACIDADES!$C$1:$C$51,$K92,INCAPACIDADES!K$1:K$51,L$1))&gt;0,2,IF(VLOOKUP($I92,BD!D:F,3,0)&gt;L$1,0,3))),"")</f>
        <v/>
      </c>
      <c r="CD92" s="62" t="str">
        <f>+IF(AND(LEN($K92)&gt;10),IF(AND($J92&gt;M$1,$J92&lt;=$Y$1),1,IF((COUNTIFS(INCAPACIDADES!$C$1:$C$51,$K92,INCAPACIDADES!L$1:L$51,M$1))&gt;0,2,IF(VLOOKUP($I92,BD!$D:$F,3,0)&gt;M$1,0,3))),"")</f>
        <v/>
      </c>
      <c r="CE92" s="62" t="str">
        <f>+IF(AND(LEN($K92)&gt;10),IF(AND($J92&gt;N$1,$J92&lt;=$Y$1),1,IF((COUNTIFS(INCAPACIDADES!$C$1:$C$51,$K92,INCAPACIDADES!M$1:M$51,N$1))&gt;0,2,IF(VLOOKUP($I92,BD!$D:$F,3,0)&gt;N$1,0,3))),"")</f>
        <v/>
      </c>
      <c r="CF92" s="62" t="str">
        <f>+IF(AND(LEN($K92)&gt;10),IF(AND($J92&gt;O$1,$J92&lt;=$Y$1),1,IF((COUNTIFS(INCAPACIDADES!$C$1:$C$51,$K92,INCAPACIDADES!N$1:N$51,O$1))&gt;0,2,IF(VLOOKUP($I92,BD!$D:$F,3,0)&gt;O$1,0,3))),"")</f>
        <v/>
      </c>
      <c r="CG92" s="62" t="str">
        <f>+IF(AND(LEN($K92)&gt;10),IF(AND($J92&gt;P$1,$J92&lt;=$Y$1),1,IF((COUNTIFS(INCAPACIDADES!$C$1:$C$51,$K92,INCAPACIDADES!O$1:O$51,P$1))&gt;0,2,IF(VLOOKUP($I92,BD!$D:$F,3,0)&gt;P$1,0,3))),"")</f>
        <v/>
      </c>
      <c r="CH92" s="62" t="str">
        <f>+IF(AND(LEN($K92)&gt;10),IF(AND($J92&gt;Q$1,$J92&lt;=$Y$1),1,IF((COUNTIFS(INCAPACIDADES!$C$1:$C$51,$K92,INCAPACIDADES!P$1:P$51,Q$1))&gt;0,2,IF(VLOOKUP($I92,BD!$D:$F,3,0)&gt;Q$1,0,3))),"")</f>
        <v/>
      </c>
      <c r="CI92" s="62" t="str">
        <f>+IF(AND(LEN($K92)&gt;10),IF(AND($J92&gt;R$1,$J92&lt;=$Y$1),1,IF((COUNTIFS(INCAPACIDADES!$C$1:$C$51,$K92,INCAPACIDADES!Q$1:Q$51,R$1))&gt;0,2,IF(VLOOKUP($I92,BD!$D:$F,3,0)&gt;R$1,0,3))),"")</f>
        <v/>
      </c>
      <c r="CJ92" s="62" t="str">
        <f>+IF(AND(LEN($K92)&gt;10),IF(AND($J92&gt;S$1,$J92&lt;=$Y$1),1,IF((COUNTIFS(INCAPACIDADES!$C$1:$C$51,$K92,INCAPACIDADES!R$1:R$51,S$1))&gt;0,2,IF(VLOOKUP($I92,BD!$D:$F,3,0)&gt;S$1,0,3))),"")</f>
        <v/>
      </c>
      <c r="CK92" s="62" t="str">
        <f>+IF(AND(LEN($K92)&gt;10),IF(AND($J92&gt;T$1,$J92&lt;=$Y$1),1,IF((COUNTIFS(INCAPACIDADES!$C$1:$C$51,$K92,INCAPACIDADES!S$1:S$51,T$1))&gt;0,2,IF(VLOOKUP($I92,BD!$D:$F,3,0)&gt;T$1,0,3))),"")</f>
        <v/>
      </c>
      <c r="CL92" s="62" t="str">
        <f>+IF(AND(LEN($K92)&gt;10),IF(AND($J92&gt;U$1,$J92&lt;=$Y$1),1,IF((COUNTIFS(INCAPACIDADES!$C$1:$C$51,$K92,INCAPACIDADES!T$1:T$51,U$1))&gt;0,2,IF(VLOOKUP($I92,BD!$D:$F,3,0)&gt;U$1,0,3))),"")</f>
        <v/>
      </c>
      <c r="CM92" s="62" t="str">
        <f>+IF(AND(LEN($K92)&gt;10),IF(AND($J92&gt;V$1,$J92&lt;=$Y$1),1,IF((COUNTIFS(INCAPACIDADES!$C$1:$C$51,$K92,INCAPACIDADES!U$1:U$51,V$1))&gt;0,2,IF(VLOOKUP($I92,BD!$D:$F,3,0)&gt;V$1,0,3))),"")</f>
        <v/>
      </c>
      <c r="CN92" s="62" t="str">
        <f>+IF(AND(LEN($K92)&gt;10),IF(AND($J92&gt;W$1,$J92&lt;=$Y$1),1,IF((COUNTIFS(INCAPACIDADES!$C$1:$C$51,$K92,INCAPACIDADES!V$1:V$51,W$1))&gt;0,2,IF(VLOOKUP($I92,BD!$D:$F,3,0)&gt;W$1,0,3))),"")</f>
        <v/>
      </c>
      <c r="CO92" s="62" t="str">
        <f>+IF(AND(LEN($K92)&gt;10),IF(AND($J92&gt;X$1,$J92&lt;=$Y$1),1,IF((COUNTIFS(INCAPACIDADES!$C$1:$C$51,$K92,INCAPACIDADES!W$1:W$51,X$1))&gt;0,2,IF(VLOOKUP($I92,BD!$D:$F,3,0)&gt;X$1,0,3))),"")</f>
        <v/>
      </c>
      <c r="CP92" s="62" t="str">
        <f>+IF(AND(LEN($K92)&gt;10),IF(AND($J92&gt;Y$1,$J92&lt;=$Y$1),1,IF((COUNTIFS(INCAPACIDADES!$C$1:$C$51,$K92,INCAPACIDADES!X$1:X$51,Y$1))&gt;0,2,IF(VLOOKUP($I92,BD!$D:$F,3,0)&gt;Y$1,0,3))),"")</f>
        <v/>
      </c>
      <c r="CQ92" s="62" t="str">
        <f>+IF(LEN($K92)&gt;10,IF(ISERROR(VLOOKUP(L92,'CODIGO PAGO'!$B$1:$B$20,1,0)),1,IF(OR(AND(CC92=1,L92&lt;&gt;"N"),AND(CC92=3,L92&lt;&gt;"B"),AND(CC92=2,LEFT(TRIM(L92),1)&lt;&gt;"I")),1,IF(OR(AND(CC92=0,L92="N"),AND(CC92=0,L92="B"),AND(CC92=0,LEFT(TRIM(L92),1)="I")),1,0))),"")</f>
        <v/>
      </c>
      <c r="CR92" s="62" t="str">
        <f t="shared" si="47"/>
        <v/>
      </c>
      <c r="CS92" s="62" t="str">
        <f>+IF(LEN($K92)&gt;10,IF(ISERROR(VLOOKUP(N92,'CODIGO PAGO'!$B$1:$B$20,1,0)),1,IF(OR(AND(CE92=1,N92&lt;&gt;"N"),AND(CE92=3,N92&lt;&gt;"B"),AND(CE92=2,LEFT(TRIM(N92),1)&lt;&gt;"I")),1,IF(OR(AND(CE92=0,N92="N"),AND(CE92=0,N92="B"),AND(CE92=0,LEFT(TRIM(N92),1)="I")),1,0))),"")</f>
        <v/>
      </c>
      <c r="CT92" s="62" t="str">
        <f t="shared" si="48"/>
        <v/>
      </c>
      <c r="CU92" s="62" t="str">
        <f>+IF(LEN($K92)&gt;10,IF(ISERROR(VLOOKUP(P92,'CODIGO PAGO'!$B$1:$B$20,1,0)),1,IF(OR(AND(CG92=1,P92&lt;&gt;"N"),AND(CG92=3,P92&lt;&gt;"B"),AND(CG92=2,LEFT(TRIM(P92),1)&lt;&gt;"I")),1,IF(OR(AND(CG92=0,P92="N"),AND(CG92=0,P92="B"),AND(CG92=0,LEFT(TRIM(P92),1)="I")),1,0))),"")</f>
        <v/>
      </c>
      <c r="CV92" s="62" t="str">
        <f t="shared" si="49"/>
        <v/>
      </c>
      <c r="CW92" s="62" t="str">
        <f>+IF(LEN($K92)&gt;10,IF(ISERROR(VLOOKUP(R92,'CODIGO PAGO'!$B$1:$B$20,1,0)),1,IF(OR(AND(CI92=1,R92&lt;&gt;"N"),AND(CI92=3,R92&lt;&gt;"B"),AND(CI92=2,LEFT(TRIM(R92),1)&lt;&gt;"I")),1,IF(OR(AND(CI92=0,R92="N"),AND(CI92=0,R92="B"),AND(CI92=0,LEFT(TRIM(R92),1)="I")),1,0))),"")</f>
        <v/>
      </c>
      <c r="CX92" s="62" t="str">
        <f t="shared" si="50"/>
        <v/>
      </c>
      <c r="CY92" s="62" t="str">
        <f>+IF(LEN($K92)&gt;10,IF(ISERROR(VLOOKUP(T92,'CODIGO PAGO'!$B$1:$B$20,1,0)),1,IF(OR(AND(CK92=1,T92&lt;&gt;"N"),AND(CK92=3,T92&lt;&gt;"B"),AND(CK92=2,LEFT(TRIM(T92),1)&lt;&gt;"I")),1,IF(OR(AND(CK92=0,T92="N"),AND(CK92=0,T92="B"),AND(CK92=0,LEFT(TRIM(T92),1)="I")),1,0))),"")</f>
        <v/>
      </c>
      <c r="CZ92" s="62" t="str">
        <f t="shared" si="51"/>
        <v/>
      </c>
      <c r="DA92" s="62" t="str">
        <f>+IF(LEN($K92)&gt;10,IF(ISERROR(VLOOKUP(V92,'CODIGO PAGO'!$B$1:$B$20,1,0)),1,IF(OR(AND(CM92=1,V92&lt;&gt;"N"),AND(CM92=3,V92&lt;&gt;"B"),AND(CM92=2,LEFT(TRIM(V92),1)&lt;&gt;"I")),1,IF(OR(AND(CM92=0,V92="N"),AND(CM92=0,V92="B"),AND(CM92=0,LEFT(TRIM(V92),1)="I")),1,0))),"")</f>
        <v/>
      </c>
      <c r="DB92" s="62" t="str">
        <f t="shared" si="52"/>
        <v/>
      </c>
      <c r="DC92" s="62" t="str">
        <f>+IF(LEN($K92)&gt;10,IF(ISERROR(VLOOKUP(X92,'CODIGO PAGO'!$B$1:$B$20,1,0)),1,IF(OR(AND(CO92=1,X92&lt;&gt;"N"),AND(CO92=3,X92&lt;&gt;"B"),AND(CO92=2,LEFT(TRIM(X92),1)&lt;&gt;"I")),1,IF(OR(AND(CO92=0,X92="N"),AND(CO92=0,X92="B"),AND(CO92=0,LEFT(TRIM(X92),1)="I")),1,0))),"")</f>
        <v/>
      </c>
      <c r="DD92" s="62" t="str">
        <f t="shared" si="53"/>
        <v/>
      </c>
      <c r="DE92" s="62" t="str">
        <f t="shared" si="54"/>
        <v/>
      </c>
      <c r="DF92" s="63" t="str">
        <f t="shared" si="55"/>
        <v/>
      </c>
      <c r="DG92" s="170"/>
      <c r="DH92" s="63">
        <v>92</v>
      </c>
    </row>
    <row r="93" spans="1:112" s="64" customFormat="1">
      <c r="A93" s="16" t="str">
        <f t="shared" si="28"/>
        <v/>
      </c>
      <c r="B93" s="12"/>
      <c r="C93" s="60"/>
      <c r="D93" s="1" t="str">
        <f>+IF(LEN($K93)&gt;5,BD!A93,"")</f>
        <v/>
      </c>
      <c r="E93" s="1" t="str">
        <f>+IF(LEN($K93)&gt;5,BD!B93,"")</f>
        <v/>
      </c>
      <c r="F93" s="134"/>
      <c r="G93" s="133"/>
      <c r="H93" s="135"/>
      <c r="I93" s="3" t="str">
        <f>+IF(LEN($K93)&gt;5,BD!D93,"")</f>
        <v/>
      </c>
      <c r="J93" s="4" t="str">
        <f>+IF(LEN($K93)&gt;5,BD!E93,"")</f>
        <v/>
      </c>
      <c r="K93" s="5" t="str">
        <f>+IF(LEN(BD!G93)&gt;5,BD!G93,"")</f>
        <v/>
      </c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53" t="str">
        <f t="shared" si="29"/>
        <v/>
      </c>
      <c r="AB93" s="154" t="str">
        <f>+IF(LEN($K93)&gt;5,SUM(L93,N93,P93,R93,T93,V93,X93)+COUNTIF(L93:X93,"PCG")+'CODIGO PAGO'!$C$23*COUNTIF(L93:X93,"PDF")+'CODIGO PAGO'!$C$24*COUNTIF('PRE MAAS'!L93:X93,"PNH")+'CODIGO PAGO'!$C$25*COUNTIF('PRE MAAS'!L93:X93,"PS")+COUNTIF(L93:X93,"VAC"),"")</f>
        <v/>
      </c>
      <c r="AC93" s="154" t="str">
        <f t="shared" si="30"/>
        <v/>
      </c>
      <c r="AD93" s="155" t="str">
        <f t="shared" si="31"/>
        <v/>
      </c>
      <c r="AE93" s="155" t="str">
        <f t="shared" si="32"/>
        <v/>
      </c>
      <c r="AF93" s="155" t="str">
        <f>+IF(LEN($K93)&gt;5,IF(AND(VLOOKUP($I93,BD!$D$1:$F$501,3,0)&gt;=L$1,VLOOKUP($I93,BD!$D$1:$F$501,3,0)&lt;=X$1),1,0),"")</f>
        <v/>
      </c>
      <c r="AG93" s="155" t="str">
        <f t="shared" si="33"/>
        <v/>
      </c>
      <c r="AH93" s="156" t="str">
        <f t="shared" si="34"/>
        <v/>
      </c>
      <c r="AI93" s="156" t="str">
        <f t="shared" si="35"/>
        <v/>
      </c>
      <c r="AJ93" s="156" t="str">
        <f t="shared" si="36"/>
        <v/>
      </c>
      <c r="AK93" s="6" t="str">
        <f>+IF(LEN($K93)&gt;5,BD!H93,"")</f>
        <v/>
      </c>
      <c r="AL93" s="17" t="str">
        <f t="shared" si="37"/>
        <v/>
      </c>
      <c r="AM93" s="13"/>
      <c r="AN93" s="18" t="str">
        <f t="shared" si="38"/>
        <v/>
      </c>
      <c r="AO93" s="19" t="str">
        <f t="shared" si="39"/>
        <v/>
      </c>
      <c r="AP93" s="19" t="str">
        <f t="shared" si="40"/>
        <v/>
      </c>
      <c r="AQ93" s="20" t="str">
        <f t="shared" si="41"/>
        <v/>
      </c>
      <c r="AR93" s="7" t="str">
        <f t="shared" ca="1" si="42"/>
        <v/>
      </c>
      <c r="AS93" s="157"/>
      <c r="AT93" s="19" t="str">
        <f>+IF(LEN($K93)&gt;5,TRUNC(AS93*AK93*'CODIGO PAGO'!$C$27,2),"")</f>
        <v/>
      </c>
      <c r="AU93" s="15"/>
      <c r="AV93" s="15"/>
      <c r="AW93" s="15"/>
      <c r="AX93" s="14"/>
      <c r="AY93" s="15"/>
      <c r="AZ93" s="20" t="str">
        <f>+IF(LEN(K93)&gt;5,SUMIF(AJUSTES!$A$1:$A$50,K93,AJUSTES!$J$1:$J$50),"")</f>
        <v/>
      </c>
      <c r="BA93" s="20"/>
      <c r="BB93" s="14"/>
      <c r="BC93" s="14"/>
      <c r="BD93" s="164"/>
      <c r="BE93" s="15"/>
      <c r="BF93" s="15"/>
      <c r="BG93" s="152" t="str">
        <f t="shared" si="43"/>
        <v/>
      </c>
      <c r="BH93" s="20" t="str">
        <f t="shared" si="44"/>
        <v/>
      </c>
      <c r="BI93" s="20" t="str">
        <f>IF(LEN($K93)&gt;5,IF('CODIGO PAGO'!$C$26=9,0.5*AK93,'CODIGO PAGO'!$C$26*COUNTIF(L93:X93,"PT")*(AK93*7)/(7-(COUNTIF(L93:X93,"D")+COUNTIF(L93:X93,"DL")))),"")</f>
        <v/>
      </c>
      <c r="BJ93" s="15"/>
      <c r="BK93" s="20" t="str">
        <f>+IF(LEN(K93)&gt;5,SUMIF(AJUSTES!$A$1:$A$50,K93,AJUSTES!$K$1:$K$50),"")</f>
        <v/>
      </c>
      <c r="BL93" s="15"/>
      <c r="BM93" s="15"/>
      <c r="BN93" s="4" t="str">
        <f>+CONCATENATE(IF(COUNTIFS(INCAPACIDADES!$A$1:$A$100,"ACTIVA",INCAPACIDADES!$C$1:$C$100,'PRE MAAS'!K93)&gt;0,VLOOKUP(K93,INCAPACIDADES!$C$1:$Y$100,23,0),""),IF(LEN($K93)&gt;5,IF(BD!F93="N/A","",CONCATENATE("B (",DAY(BD!F93),"-",MONTH(BD!F93),"-",YEAR(BD!F93),")")),""))</f>
        <v/>
      </c>
      <c r="BO93" s="150"/>
      <c r="BP93" s="15"/>
      <c r="BQ93" s="15"/>
      <c r="BR93" s="15"/>
      <c r="BS93" s="15"/>
      <c r="BT93" s="15"/>
      <c r="BU93" s="9" t="str">
        <f>+IF(LEN($K93)&gt;10,IF(LEN(BD!I93)=11,BD!I93,CONCATENATE("0",BD!I93)),"")</f>
        <v/>
      </c>
      <c r="BV93" s="161" t="str">
        <f>+IF(LEN($K93)&gt;10,BD!J93,"")</f>
        <v/>
      </c>
      <c r="BW93" s="162" t="str">
        <f t="shared" si="45"/>
        <v/>
      </c>
      <c r="BX93" s="162" t="str">
        <f>+IF(LEN($K93)&gt;10,UPPER(BD!K93),"")</f>
        <v/>
      </c>
      <c r="BY93" s="161" t="str">
        <f>+IF(LEN($K101)&gt;5,BD!L93,"")</f>
        <v/>
      </c>
      <c r="BZ93" s="161" t="str">
        <f>+IF(LEN($K93)&gt;10,BD!M93,"")</f>
        <v/>
      </c>
      <c r="CA93" s="162" t="str">
        <f>+IF(LEN($K93)&gt;10,BD!N93,"")</f>
        <v/>
      </c>
      <c r="CB93" s="163" t="str">
        <f t="shared" si="46"/>
        <v/>
      </c>
      <c r="CC93" s="62" t="str">
        <f>+IF(AND(LEN($K93)&gt;10),IF(AND($J93&gt;L$1,$J93&lt;=$Y$1),1,IF((COUNTIFS(INCAPACIDADES!$C$1:$C$51,$K93,INCAPACIDADES!K$1:K$51,L$1))&gt;0,2,IF(VLOOKUP($I93,BD!D:F,3,0)&gt;L$1,0,3))),"")</f>
        <v/>
      </c>
      <c r="CD93" s="62" t="str">
        <f>+IF(AND(LEN($K93)&gt;10),IF(AND($J93&gt;M$1,$J93&lt;=$Y$1),1,IF((COUNTIFS(INCAPACIDADES!$C$1:$C$51,$K93,INCAPACIDADES!L$1:L$51,M$1))&gt;0,2,IF(VLOOKUP($I93,BD!$D:$F,3,0)&gt;M$1,0,3))),"")</f>
        <v/>
      </c>
      <c r="CE93" s="62" t="str">
        <f>+IF(AND(LEN($K93)&gt;10),IF(AND($J93&gt;N$1,$J93&lt;=$Y$1),1,IF((COUNTIFS(INCAPACIDADES!$C$1:$C$51,$K93,INCAPACIDADES!M$1:M$51,N$1))&gt;0,2,IF(VLOOKUP($I93,BD!$D:$F,3,0)&gt;N$1,0,3))),"")</f>
        <v/>
      </c>
      <c r="CF93" s="62" t="str">
        <f>+IF(AND(LEN($K93)&gt;10),IF(AND($J93&gt;O$1,$J93&lt;=$Y$1),1,IF((COUNTIFS(INCAPACIDADES!$C$1:$C$51,$K93,INCAPACIDADES!N$1:N$51,O$1))&gt;0,2,IF(VLOOKUP($I93,BD!$D:$F,3,0)&gt;O$1,0,3))),"")</f>
        <v/>
      </c>
      <c r="CG93" s="62" t="str">
        <f>+IF(AND(LEN($K93)&gt;10),IF(AND($J93&gt;P$1,$J93&lt;=$Y$1),1,IF((COUNTIFS(INCAPACIDADES!$C$1:$C$51,$K93,INCAPACIDADES!O$1:O$51,P$1))&gt;0,2,IF(VLOOKUP($I93,BD!$D:$F,3,0)&gt;P$1,0,3))),"")</f>
        <v/>
      </c>
      <c r="CH93" s="62" t="str">
        <f>+IF(AND(LEN($K93)&gt;10),IF(AND($J93&gt;Q$1,$J93&lt;=$Y$1),1,IF((COUNTIFS(INCAPACIDADES!$C$1:$C$51,$K93,INCAPACIDADES!P$1:P$51,Q$1))&gt;0,2,IF(VLOOKUP($I93,BD!$D:$F,3,0)&gt;Q$1,0,3))),"")</f>
        <v/>
      </c>
      <c r="CI93" s="62" t="str">
        <f>+IF(AND(LEN($K93)&gt;10),IF(AND($J93&gt;R$1,$J93&lt;=$Y$1),1,IF((COUNTIFS(INCAPACIDADES!$C$1:$C$51,$K93,INCAPACIDADES!Q$1:Q$51,R$1))&gt;0,2,IF(VLOOKUP($I93,BD!$D:$F,3,0)&gt;R$1,0,3))),"")</f>
        <v/>
      </c>
      <c r="CJ93" s="62" t="str">
        <f>+IF(AND(LEN($K93)&gt;10),IF(AND($J93&gt;S$1,$J93&lt;=$Y$1),1,IF((COUNTIFS(INCAPACIDADES!$C$1:$C$51,$K93,INCAPACIDADES!R$1:R$51,S$1))&gt;0,2,IF(VLOOKUP($I93,BD!$D:$F,3,0)&gt;S$1,0,3))),"")</f>
        <v/>
      </c>
      <c r="CK93" s="62" t="str">
        <f>+IF(AND(LEN($K93)&gt;10),IF(AND($J93&gt;T$1,$J93&lt;=$Y$1),1,IF((COUNTIFS(INCAPACIDADES!$C$1:$C$51,$K93,INCAPACIDADES!S$1:S$51,T$1))&gt;0,2,IF(VLOOKUP($I93,BD!$D:$F,3,0)&gt;T$1,0,3))),"")</f>
        <v/>
      </c>
      <c r="CL93" s="62" t="str">
        <f>+IF(AND(LEN($K93)&gt;10),IF(AND($J93&gt;U$1,$J93&lt;=$Y$1),1,IF((COUNTIFS(INCAPACIDADES!$C$1:$C$51,$K93,INCAPACIDADES!T$1:T$51,U$1))&gt;0,2,IF(VLOOKUP($I93,BD!$D:$F,3,0)&gt;U$1,0,3))),"")</f>
        <v/>
      </c>
      <c r="CM93" s="62" t="str">
        <f>+IF(AND(LEN($K93)&gt;10),IF(AND($J93&gt;V$1,$J93&lt;=$Y$1),1,IF((COUNTIFS(INCAPACIDADES!$C$1:$C$51,$K93,INCAPACIDADES!U$1:U$51,V$1))&gt;0,2,IF(VLOOKUP($I93,BD!$D:$F,3,0)&gt;V$1,0,3))),"")</f>
        <v/>
      </c>
      <c r="CN93" s="62" t="str">
        <f>+IF(AND(LEN($K93)&gt;10),IF(AND($J93&gt;W$1,$J93&lt;=$Y$1),1,IF((COUNTIFS(INCAPACIDADES!$C$1:$C$51,$K93,INCAPACIDADES!V$1:V$51,W$1))&gt;0,2,IF(VLOOKUP($I93,BD!$D:$F,3,0)&gt;W$1,0,3))),"")</f>
        <v/>
      </c>
      <c r="CO93" s="62" t="str">
        <f>+IF(AND(LEN($K93)&gt;10),IF(AND($J93&gt;X$1,$J93&lt;=$Y$1),1,IF((COUNTIFS(INCAPACIDADES!$C$1:$C$51,$K93,INCAPACIDADES!W$1:W$51,X$1))&gt;0,2,IF(VLOOKUP($I93,BD!$D:$F,3,0)&gt;X$1,0,3))),"")</f>
        <v/>
      </c>
      <c r="CP93" s="62" t="str">
        <f>+IF(AND(LEN($K93)&gt;10),IF(AND($J93&gt;Y$1,$J93&lt;=$Y$1),1,IF((COUNTIFS(INCAPACIDADES!$C$1:$C$51,$K93,INCAPACIDADES!X$1:X$51,Y$1))&gt;0,2,IF(VLOOKUP($I93,BD!$D:$F,3,0)&gt;Y$1,0,3))),"")</f>
        <v/>
      </c>
      <c r="CQ93" s="62" t="str">
        <f>+IF(LEN($K93)&gt;10,IF(ISERROR(VLOOKUP(L93,'CODIGO PAGO'!$B$1:$B$20,1,0)),1,IF(OR(AND(CC93=1,L93&lt;&gt;"N"),AND(CC93=3,L93&lt;&gt;"B"),AND(CC93=2,LEFT(TRIM(L93),1)&lt;&gt;"I")),1,IF(OR(AND(CC93=0,L93="N"),AND(CC93=0,L93="B"),AND(CC93=0,LEFT(TRIM(L93),1)="I")),1,0))),"")</f>
        <v/>
      </c>
      <c r="CR93" s="62" t="str">
        <f t="shared" si="47"/>
        <v/>
      </c>
      <c r="CS93" s="62" t="str">
        <f>+IF(LEN($K93)&gt;10,IF(ISERROR(VLOOKUP(N93,'CODIGO PAGO'!$B$1:$B$20,1,0)),1,IF(OR(AND(CE93=1,N93&lt;&gt;"N"),AND(CE93=3,N93&lt;&gt;"B"),AND(CE93=2,LEFT(TRIM(N93),1)&lt;&gt;"I")),1,IF(OR(AND(CE93=0,N93="N"),AND(CE93=0,N93="B"),AND(CE93=0,LEFT(TRIM(N93),1)="I")),1,0))),"")</f>
        <v/>
      </c>
      <c r="CT93" s="62" t="str">
        <f t="shared" si="48"/>
        <v/>
      </c>
      <c r="CU93" s="62" t="str">
        <f>+IF(LEN($K93)&gt;10,IF(ISERROR(VLOOKUP(P93,'CODIGO PAGO'!$B$1:$B$20,1,0)),1,IF(OR(AND(CG93=1,P93&lt;&gt;"N"),AND(CG93=3,P93&lt;&gt;"B"),AND(CG93=2,LEFT(TRIM(P93),1)&lt;&gt;"I")),1,IF(OR(AND(CG93=0,P93="N"),AND(CG93=0,P93="B"),AND(CG93=0,LEFT(TRIM(P93),1)="I")),1,0))),"")</f>
        <v/>
      </c>
      <c r="CV93" s="62" t="str">
        <f t="shared" si="49"/>
        <v/>
      </c>
      <c r="CW93" s="62" t="str">
        <f>+IF(LEN($K93)&gt;10,IF(ISERROR(VLOOKUP(R93,'CODIGO PAGO'!$B$1:$B$20,1,0)),1,IF(OR(AND(CI93=1,R93&lt;&gt;"N"),AND(CI93=3,R93&lt;&gt;"B"),AND(CI93=2,LEFT(TRIM(R93),1)&lt;&gt;"I")),1,IF(OR(AND(CI93=0,R93="N"),AND(CI93=0,R93="B"),AND(CI93=0,LEFT(TRIM(R93),1)="I")),1,0))),"")</f>
        <v/>
      </c>
      <c r="CX93" s="62" t="str">
        <f t="shared" si="50"/>
        <v/>
      </c>
      <c r="CY93" s="62" t="str">
        <f>+IF(LEN($K93)&gt;10,IF(ISERROR(VLOOKUP(T93,'CODIGO PAGO'!$B$1:$B$20,1,0)),1,IF(OR(AND(CK93=1,T93&lt;&gt;"N"),AND(CK93=3,T93&lt;&gt;"B"),AND(CK93=2,LEFT(TRIM(T93),1)&lt;&gt;"I")),1,IF(OR(AND(CK93=0,T93="N"),AND(CK93=0,T93="B"),AND(CK93=0,LEFT(TRIM(T93),1)="I")),1,0))),"")</f>
        <v/>
      </c>
      <c r="CZ93" s="62" t="str">
        <f t="shared" si="51"/>
        <v/>
      </c>
      <c r="DA93" s="62" t="str">
        <f>+IF(LEN($K93)&gt;10,IF(ISERROR(VLOOKUP(V93,'CODIGO PAGO'!$B$1:$B$20,1,0)),1,IF(OR(AND(CM93=1,V93&lt;&gt;"N"),AND(CM93=3,V93&lt;&gt;"B"),AND(CM93=2,LEFT(TRIM(V93),1)&lt;&gt;"I")),1,IF(OR(AND(CM93=0,V93="N"),AND(CM93=0,V93="B"),AND(CM93=0,LEFT(TRIM(V93),1)="I")),1,0))),"")</f>
        <v/>
      </c>
      <c r="DB93" s="62" t="str">
        <f t="shared" si="52"/>
        <v/>
      </c>
      <c r="DC93" s="62" t="str">
        <f>+IF(LEN($K93)&gt;10,IF(ISERROR(VLOOKUP(X93,'CODIGO PAGO'!$B$1:$B$20,1,0)),1,IF(OR(AND(CO93=1,X93&lt;&gt;"N"),AND(CO93=3,X93&lt;&gt;"B"),AND(CO93=2,LEFT(TRIM(X93),1)&lt;&gt;"I")),1,IF(OR(AND(CO93=0,X93="N"),AND(CO93=0,X93="B"),AND(CO93=0,LEFT(TRIM(X93),1)="I")),1,0))),"")</f>
        <v/>
      </c>
      <c r="DD93" s="62" t="str">
        <f t="shared" si="53"/>
        <v/>
      </c>
      <c r="DE93" s="62" t="str">
        <f t="shared" si="54"/>
        <v/>
      </c>
      <c r="DF93" s="63" t="str">
        <f t="shared" si="55"/>
        <v/>
      </c>
      <c r="DG93" s="170"/>
      <c r="DH93" s="63">
        <v>93</v>
      </c>
    </row>
    <row r="94" spans="1:112" s="64" customFormat="1">
      <c r="A94" s="16" t="str">
        <f t="shared" si="28"/>
        <v/>
      </c>
      <c r="B94" s="12"/>
      <c r="C94" s="60"/>
      <c r="D94" s="1" t="str">
        <f>+IF(LEN($K94)&gt;5,BD!A94,"")</f>
        <v/>
      </c>
      <c r="E94" s="1" t="str">
        <f>+IF(LEN($K94)&gt;5,BD!B94,"")</f>
        <v/>
      </c>
      <c r="F94" s="134"/>
      <c r="G94" s="133"/>
      <c r="H94" s="135"/>
      <c r="I94" s="3" t="str">
        <f>+IF(LEN($K94)&gt;5,BD!D94,"")</f>
        <v/>
      </c>
      <c r="J94" s="4" t="str">
        <f>+IF(LEN($K94)&gt;5,BD!E94,"")</f>
        <v/>
      </c>
      <c r="K94" s="5" t="str">
        <f>+IF(LEN(BD!G94)&gt;5,BD!G94,"")</f>
        <v/>
      </c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53" t="str">
        <f t="shared" si="29"/>
        <v/>
      </c>
      <c r="AB94" s="154" t="str">
        <f>+IF(LEN($K94)&gt;5,SUM(L94,N94,P94,R94,T94,V94,X94)+COUNTIF(L94:X94,"PCG")+'CODIGO PAGO'!$C$23*COUNTIF(L94:X94,"PDF")+'CODIGO PAGO'!$C$24*COUNTIF('PRE MAAS'!L94:X94,"PNH")+'CODIGO PAGO'!$C$25*COUNTIF('PRE MAAS'!L94:X94,"PS")+COUNTIF(L94:X94,"VAC"),"")</f>
        <v/>
      </c>
      <c r="AC94" s="154" t="str">
        <f t="shared" si="30"/>
        <v/>
      </c>
      <c r="AD94" s="155" t="str">
        <f t="shared" si="31"/>
        <v/>
      </c>
      <c r="AE94" s="155" t="str">
        <f t="shared" si="32"/>
        <v/>
      </c>
      <c r="AF94" s="155" t="str">
        <f>+IF(LEN($K94)&gt;5,IF(AND(VLOOKUP($I94,BD!$D$1:$F$501,3,0)&gt;=L$1,VLOOKUP($I94,BD!$D$1:$F$501,3,0)&lt;=X$1),1,0),"")</f>
        <v/>
      </c>
      <c r="AG94" s="155" t="str">
        <f t="shared" si="33"/>
        <v/>
      </c>
      <c r="AH94" s="156" t="str">
        <f t="shared" si="34"/>
        <v/>
      </c>
      <c r="AI94" s="156" t="str">
        <f t="shared" si="35"/>
        <v/>
      </c>
      <c r="AJ94" s="156" t="str">
        <f t="shared" si="36"/>
        <v/>
      </c>
      <c r="AK94" s="6" t="str">
        <f>+IF(LEN($K94)&gt;5,BD!H94,"")</f>
        <v/>
      </c>
      <c r="AL94" s="17" t="str">
        <f t="shared" si="37"/>
        <v/>
      </c>
      <c r="AM94" s="13"/>
      <c r="AN94" s="18" t="str">
        <f t="shared" si="38"/>
        <v/>
      </c>
      <c r="AO94" s="19" t="str">
        <f t="shared" si="39"/>
        <v/>
      </c>
      <c r="AP94" s="19" t="str">
        <f t="shared" si="40"/>
        <v/>
      </c>
      <c r="AQ94" s="20" t="str">
        <f t="shared" si="41"/>
        <v/>
      </c>
      <c r="AR94" s="7" t="str">
        <f t="shared" ca="1" si="42"/>
        <v/>
      </c>
      <c r="AS94" s="157"/>
      <c r="AT94" s="19" t="str">
        <f>+IF(LEN($K94)&gt;5,TRUNC(AS94*AK94*'CODIGO PAGO'!$C$27,2),"")</f>
        <v/>
      </c>
      <c r="AU94" s="15"/>
      <c r="AV94" s="15"/>
      <c r="AW94" s="15"/>
      <c r="AX94" s="14"/>
      <c r="AY94" s="15"/>
      <c r="AZ94" s="20" t="str">
        <f>+IF(LEN(K94)&gt;5,SUMIF(AJUSTES!$A$1:$A$50,K94,AJUSTES!$J$1:$J$50),"")</f>
        <v/>
      </c>
      <c r="BA94" s="20"/>
      <c r="BB94" s="14"/>
      <c r="BC94" s="14"/>
      <c r="BD94" s="164"/>
      <c r="BE94" s="15"/>
      <c r="BF94" s="15"/>
      <c r="BG94" s="152" t="str">
        <f t="shared" si="43"/>
        <v/>
      </c>
      <c r="BH94" s="20" t="str">
        <f t="shared" si="44"/>
        <v/>
      </c>
      <c r="BI94" s="20" t="str">
        <f>IF(LEN($K94)&gt;5,IF('CODIGO PAGO'!$C$26=9,0.5*AK94,'CODIGO PAGO'!$C$26*COUNTIF(L94:X94,"PT")*(AK94*7)/(7-(COUNTIF(L94:X94,"D")+COUNTIF(L94:X94,"DL")))),"")</f>
        <v/>
      </c>
      <c r="BJ94" s="15"/>
      <c r="BK94" s="20" t="str">
        <f>+IF(LEN(K94)&gt;5,SUMIF(AJUSTES!$A$1:$A$50,K94,AJUSTES!$K$1:$K$50),"")</f>
        <v/>
      </c>
      <c r="BL94" s="15"/>
      <c r="BM94" s="15"/>
      <c r="BN94" s="4" t="str">
        <f>+CONCATENATE(IF(COUNTIFS(INCAPACIDADES!$A$1:$A$100,"ACTIVA",INCAPACIDADES!$C$1:$C$100,'PRE MAAS'!K94)&gt;0,VLOOKUP(K94,INCAPACIDADES!$C$1:$Y$100,23,0),""),IF(LEN($K94)&gt;5,IF(BD!F94="N/A","",CONCATENATE("B (",DAY(BD!F94),"-",MONTH(BD!F94),"-",YEAR(BD!F94),")")),""))</f>
        <v/>
      </c>
      <c r="BO94" s="150"/>
      <c r="BP94" s="15"/>
      <c r="BQ94" s="15"/>
      <c r="BR94" s="15"/>
      <c r="BS94" s="15"/>
      <c r="BT94" s="15"/>
      <c r="BU94" s="9" t="str">
        <f>+IF(LEN($K94)&gt;10,IF(LEN(BD!I94)=11,BD!I94,CONCATENATE("0",BD!I94)),"")</f>
        <v/>
      </c>
      <c r="BV94" s="161" t="str">
        <f>+IF(LEN($K94)&gt;10,BD!J94,"")</f>
        <v/>
      </c>
      <c r="BW94" s="162" t="str">
        <f t="shared" si="45"/>
        <v/>
      </c>
      <c r="BX94" s="162" t="str">
        <f>+IF(LEN($K94)&gt;10,UPPER(BD!K94),"")</f>
        <v/>
      </c>
      <c r="BY94" s="161" t="str">
        <f>+IF(LEN($K102)&gt;5,BD!L94,"")</f>
        <v/>
      </c>
      <c r="BZ94" s="161" t="str">
        <f>+IF(LEN($K94)&gt;10,BD!M94,"")</f>
        <v/>
      </c>
      <c r="CA94" s="162" t="str">
        <f>+IF(LEN($K94)&gt;10,BD!N94,"")</f>
        <v/>
      </c>
      <c r="CB94" s="163" t="str">
        <f t="shared" si="46"/>
        <v/>
      </c>
      <c r="CC94" s="62" t="str">
        <f>+IF(AND(LEN($K94)&gt;10),IF(AND($J94&gt;L$1,$J94&lt;=$Y$1),1,IF((COUNTIFS(INCAPACIDADES!$C$1:$C$51,$K94,INCAPACIDADES!K$1:K$51,L$1))&gt;0,2,IF(VLOOKUP($I94,BD!D:F,3,0)&gt;L$1,0,3))),"")</f>
        <v/>
      </c>
      <c r="CD94" s="62" t="str">
        <f>+IF(AND(LEN($K94)&gt;10),IF(AND($J94&gt;M$1,$J94&lt;=$Y$1),1,IF((COUNTIFS(INCAPACIDADES!$C$1:$C$51,$K94,INCAPACIDADES!L$1:L$51,M$1))&gt;0,2,IF(VLOOKUP($I94,BD!$D:$F,3,0)&gt;M$1,0,3))),"")</f>
        <v/>
      </c>
      <c r="CE94" s="62" t="str">
        <f>+IF(AND(LEN($K94)&gt;10),IF(AND($J94&gt;N$1,$J94&lt;=$Y$1),1,IF((COUNTIFS(INCAPACIDADES!$C$1:$C$51,$K94,INCAPACIDADES!M$1:M$51,N$1))&gt;0,2,IF(VLOOKUP($I94,BD!$D:$F,3,0)&gt;N$1,0,3))),"")</f>
        <v/>
      </c>
      <c r="CF94" s="62" t="str">
        <f>+IF(AND(LEN($K94)&gt;10),IF(AND($J94&gt;O$1,$J94&lt;=$Y$1),1,IF((COUNTIFS(INCAPACIDADES!$C$1:$C$51,$K94,INCAPACIDADES!N$1:N$51,O$1))&gt;0,2,IF(VLOOKUP($I94,BD!$D:$F,3,0)&gt;O$1,0,3))),"")</f>
        <v/>
      </c>
      <c r="CG94" s="62" t="str">
        <f>+IF(AND(LEN($K94)&gt;10),IF(AND($J94&gt;P$1,$J94&lt;=$Y$1),1,IF((COUNTIFS(INCAPACIDADES!$C$1:$C$51,$K94,INCAPACIDADES!O$1:O$51,P$1))&gt;0,2,IF(VLOOKUP($I94,BD!$D:$F,3,0)&gt;P$1,0,3))),"")</f>
        <v/>
      </c>
      <c r="CH94" s="62" t="str">
        <f>+IF(AND(LEN($K94)&gt;10),IF(AND($J94&gt;Q$1,$J94&lt;=$Y$1),1,IF((COUNTIFS(INCAPACIDADES!$C$1:$C$51,$K94,INCAPACIDADES!P$1:P$51,Q$1))&gt;0,2,IF(VLOOKUP($I94,BD!$D:$F,3,0)&gt;Q$1,0,3))),"")</f>
        <v/>
      </c>
      <c r="CI94" s="62" t="str">
        <f>+IF(AND(LEN($K94)&gt;10),IF(AND($J94&gt;R$1,$J94&lt;=$Y$1),1,IF((COUNTIFS(INCAPACIDADES!$C$1:$C$51,$K94,INCAPACIDADES!Q$1:Q$51,R$1))&gt;0,2,IF(VLOOKUP($I94,BD!$D:$F,3,0)&gt;R$1,0,3))),"")</f>
        <v/>
      </c>
      <c r="CJ94" s="62" t="str">
        <f>+IF(AND(LEN($K94)&gt;10),IF(AND($J94&gt;S$1,$J94&lt;=$Y$1),1,IF((COUNTIFS(INCAPACIDADES!$C$1:$C$51,$K94,INCAPACIDADES!R$1:R$51,S$1))&gt;0,2,IF(VLOOKUP($I94,BD!$D:$F,3,0)&gt;S$1,0,3))),"")</f>
        <v/>
      </c>
      <c r="CK94" s="62" t="str">
        <f>+IF(AND(LEN($K94)&gt;10),IF(AND($J94&gt;T$1,$J94&lt;=$Y$1),1,IF((COUNTIFS(INCAPACIDADES!$C$1:$C$51,$K94,INCAPACIDADES!S$1:S$51,T$1))&gt;0,2,IF(VLOOKUP($I94,BD!$D:$F,3,0)&gt;T$1,0,3))),"")</f>
        <v/>
      </c>
      <c r="CL94" s="62" t="str">
        <f>+IF(AND(LEN($K94)&gt;10),IF(AND($J94&gt;U$1,$J94&lt;=$Y$1),1,IF((COUNTIFS(INCAPACIDADES!$C$1:$C$51,$K94,INCAPACIDADES!T$1:T$51,U$1))&gt;0,2,IF(VLOOKUP($I94,BD!$D:$F,3,0)&gt;U$1,0,3))),"")</f>
        <v/>
      </c>
      <c r="CM94" s="62" t="str">
        <f>+IF(AND(LEN($K94)&gt;10),IF(AND($J94&gt;V$1,$J94&lt;=$Y$1),1,IF((COUNTIFS(INCAPACIDADES!$C$1:$C$51,$K94,INCAPACIDADES!U$1:U$51,V$1))&gt;0,2,IF(VLOOKUP($I94,BD!$D:$F,3,0)&gt;V$1,0,3))),"")</f>
        <v/>
      </c>
      <c r="CN94" s="62" t="str">
        <f>+IF(AND(LEN($K94)&gt;10),IF(AND($J94&gt;W$1,$J94&lt;=$Y$1),1,IF((COUNTIFS(INCAPACIDADES!$C$1:$C$51,$K94,INCAPACIDADES!V$1:V$51,W$1))&gt;0,2,IF(VLOOKUP($I94,BD!$D:$F,3,0)&gt;W$1,0,3))),"")</f>
        <v/>
      </c>
      <c r="CO94" s="62" t="str">
        <f>+IF(AND(LEN($K94)&gt;10),IF(AND($J94&gt;X$1,$J94&lt;=$Y$1),1,IF((COUNTIFS(INCAPACIDADES!$C$1:$C$51,$K94,INCAPACIDADES!W$1:W$51,X$1))&gt;0,2,IF(VLOOKUP($I94,BD!$D:$F,3,0)&gt;X$1,0,3))),"")</f>
        <v/>
      </c>
      <c r="CP94" s="62" t="str">
        <f>+IF(AND(LEN($K94)&gt;10),IF(AND($J94&gt;Y$1,$J94&lt;=$Y$1),1,IF((COUNTIFS(INCAPACIDADES!$C$1:$C$51,$K94,INCAPACIDADES!X$1:X$51,Y$1))&gt;0,2,IF(VLOOKUP($I94,BD!$D:$F,3,0)&gt;Y$1,0,3))),"")</f>
        <v/>
      </c>
      <c r="CQ94" s="62" t="str">
        <f>+IF(LEN($K94)&gt;10,IF(ISERROR(VLOOKUP(L94,'CODIGO PAGO'!$B$1:$B$20,1,0)),1,IF(OR(AND(CC94=1,L94&lt;&gt;"N"),AND(CC94=3,L94&lt;&gt;"B"),AND(CC94=2,LEFT(TRIM(L94),1)&lt;&gt;"I")),1,IF(OR(AND(CC94=0,L94="N"),AND(CC94=0,L94="B"),AND(CC94=0,LEFT(TRIM(L94),1)="I")),1,0))),"")</f>
        <v/>
      </c>
      <c r="CR94" s="62" t="str">
        <f t="shared" si="47"/>
        <v/>
      </c>
      <c r="CS94" s="62" t="str">
        <f>+IF(LEN($K94)&gt;10,IF(ISERROR(VLOOKUP(N94,'CODIGO PAGO'!$B$1:$B$20,1,0)),1,IF(OR(AND(CE94=1,N94&lt;&gt;"N"),AND(CE94=3,N94&lt;&gt;"B"),AND(CE94=2,LEFT(TRIM(N94),1)&lt;&gt;"I")),1,IF(OR(AND(CE94=0,N94="N"),AND(CE94=0,N94="B"),AND(CE94=0,LEFT(TRIM(N94),1)="I")),1,0))),"")</f>
        <v/>
      </c>
      <c r="CT94" s="62" t="str">
        <f t="shared" si="48"/>
        <v/>
      </c>
      <c r="CU94" s="62" t="str">
        <f>+IF(LEN($K94)&gt;10,IF(ISERROR(VLOOKUP(P94,'CODIGO PAGO'!$B$1:$B$20,1,0)),1,IF(OR(AND(CG94=1,P94&lt;&gt;"N"),AND(CG94=3,P94&lt;&gt;"B"),AND(CG94=2,LEFT(TRIM(P94),1)&lt;&gt;"I")),1,IF(OR(AND(CG94=0,P94="N"),AND(CG94=0,P94="B"),AND(CG94=0,LEFT(TRIM(P94),1)="I")),1,0))),"")</f>
        <v/>
      </c>
      <c r="CV94" s="62" t="str">
        <f t="shared" si="49"/>
        <v/>
      </c>
      <c r="CW94" s="62" t="str">
        <f>+IF(LEN($K94)&gt;10,IF(ISERROR(VLOOKUP(R94,'CODIGO PAGO'!$B$1:$B$20,1,0)),1,IF(OR(AND(CI94=1,R94&lt;&gt;"N"),AND(CI94=3,R94&lt;&gt;"B"),AND(CI94=2,LEFT(TRIM(R94),1)&lt;&gt;"I")),1,IF(OR(AND(CI94=0,R94="N"),AND(CI94=0,R94="B"),AND(CI94=0,LEFT(TRIM(R94),1)="I")),1,0))),"")</f>
        <v/>
      </c>
      <c r="CX94" s="62" t="str">
        <f t="shared" si="50"/>
        <v/>
      </c>
      <c r="CY94" s="62" t="str">
        <f>+IF(LEN($K94)&gt;10,IF(ISERROR(VLOOKUP(T94,'CODIGO PAGO'!$B$1:$B$20,1,0)),1,IF(OR(AND(CK94=1,T94&lt;&gt;"N"),AND(CK94=3,T94&lt;&gt;"B"),AND(CK94=2,LEFT(TRIM(T94),1)&lt;&gt;"I")),1,IF(OR(AND(CK94=0,T94="N"),AND(CK94=0,T94="B"),AND(CK94=0,LEFT(TRIM(T94),1)="I")),1,0))),"")</f>
        <v/>
      </c>
      <c r="CZ94" s="62" t="str">
        <f t="shared" si="51"/>
        <v/>
      </c>
      <c r="DA94" s="62" t="str">
        <f>+IF(LEN($K94)&gt;10,IF(ISERROR(VLOOKUP(V94,'CODIGO PAGO'!$B$1:$B$20,1,0)),1,IF(OR(AND(CM94=1,V94&lt;&gt;"N"),AND(CM94=3,V94&lt;&gt;"B"),AND(CM94=2,LEFT(TRIM(V94),1)&lt;&gt;"I")),1,IF(OR(AND(CM94=0,V94="N"),AND(CM94=0,V94="B"),AND(CM94=0,LEFT(TRIM(V94),1)="I")),1,0))),"")</f>
        <v/>
      </c>
      <c r="DB94" s="62" t="str">
        <f t="shared" si="52"/>
        <v/>
      </c>
      <c r="DC94" s="62" t="str">
        <f>+IF(LEN($K94)&gt;10,IF(ISERROR(VLOOKUP(X94,'CODIGO PAGO'!$B$1:$B$20,1,0)),1,IF(OR(AND(CO94=1,X94&lt;&gt;"N"),AND(CO94=3,X94&lt;&gt;"B"),AND(CO94=2,LEFT(TRIM(X94),1)&lt;&gt;"I")),1,IF(OR(AND(CO94=0,X94="N"),AND(CO94=0,X94="B"),AND(CO94=0,LEFT(TRIM(X94),1)="I")),1,0))),"")</f>
        <v/>
      </c>
      <c r="DD94" s="62" t="str">
        <f t="shared" si="53"/>
        <v/>
      </c>
      <c r="DE94" s="62" t="str">
        <f t="shared" si="54"/>
        <v/>
      </c>
      <c r="DF94" s="63" t="str">
        <f t="shared" si="55"/>
        <v/>
      </c>
      <c r="DG94" s="170"/>
      <c r="DH94" s="63">
        <v>94</v>
      </c>
    </row>
    <row r="95" spans="1:112" s="64" customFormat="1">
      <c r="A95" s="16" t="str">
        <f t="shared" si="28"/>
        <v/>
      </c>
      <c r="B95" s="12"/>
      <c r="C95" s="60"/>
      <c r="D95" s="1" t="str">
        <f>+IF(LEN($K95)&gt;5,BD!A95,"")</f>
        <v/>
      </c>
      <c r="E95" s="1" t="str">
        <f>+IF(LEN($K95)&gt;5,BD!B95,"")</f>
        <v/>
      </c>
      <c r="F95" s="134"/>
      <c r="G95" s="133"/>
      <c r="H95" s="135"/>
      <c r="I95" s="3" t="str">
        <f>+IF(LEN($K95)&gt;5,BD!D95,"")</f>
        <v/>
      </c>
      <c r="J95" s="4" t="str">
        <f>+IF(LEN($K95)&gt;5,BD!E95,"")</f>
        <v/>
      </c>
      <c r="K95" s="5" t="str">
        <f>+IF(LEN(BD!G95)&gt;5,BD!G95,"")</f>
        <v/>
      </c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53" t="str">
        <f t="shared" si="29"/>
        <v/>
      </c>
      <c r="AB95" s="154" t="str">
        <f>+IF(LEN($K95)&gt;5,SUM(L95,N95,P95,R95,T95,V95,X95)+COUNTIF(L95:X95,"PCG")+'CODIGO PAGO'!$C$23*COUNTIF(L95:X95,"PDF")+'CODIGO PAGO'!$C$24*COUNTIF('PRE MAAS'!L95:X95,"PNH")+'CODIGO PAGO'!$C$25*COUNTIF('PRE MAAS'!L95:X95,"PS")+COUNTIF(L95:X95,"VAC"),"")</f>
        <v/>
      </c>
      <c r="AC95" s="154" t="str">
        <f t="shared" si="30"/>
        <v/>
      </c>
      <c r="AD95" s="155" t="str">
        <f t="shared" si="31"/>
        <v/>
      </c>
      <c r="AE95" s="155" t="str">
        <f t="shared" si="32"/>
        <v/>
      </c>
      <c r="AF95" s="155" t="str">
        <f>+IF(LEN($K95)&gt;5,IF(AND(VLOOKUP($I95,BD!$D$1:$F$501,3,0)&gt;=L$1,VLOOKUP($I95,BD!$D$1:$F$501,3,0)&lt;=X$1),1,0),"")</f>
        <v/>
      </c>
      <c r="AG95" s="155" t="str">
        <f t="shared" si="33"/>
        <v/>
      </c>
      <c r="AH95" s="156" t="str">
        <f t="shared" si="34"/>
        <v/>
      </c>
      <c r="AI95" s="156" t="str">
        <f t="shared" si="35"/>
        <v/>
      </c>
      <c r="AJ95" s="156" t="str">
        <f t="shared" si="36"/>
        <v/>
      </c>
      <c r="AK95" s="6" t="str">
        <f>+IF(LEN($K95)&gt;5,BD!H95,"")</f>
        <v/>
      </c>
      <c r="AL95" s="17" t="str">
        <f t="shared" si="37"/>
        <v/>
      </c>
      <c r="AM95" s="13"/>
      <c r="AN95" s="18" t="str">
        <f t="shared" si="38"/>
        <v/>
      </c>
      <c r="AO95" s="19" t="str">
        <f t="shared" si="39"/>
        <v/>
      </c>
      <c r="AP95" s="19" t="str">
        <f t="shared" si="40"/>
        <v/>
      </c>
      <c r="AQ95" s="20" t="str">
        <f t="shared" si="41"/>
        <v/>
      </c>
      <c r="AR95" s="7" t="str">
        <f t="shared" ca="1" si="42"/>
        <v/>
      </c>
      <c r="AS95" s="157"/>
      <c r="AT95" s="19" t="str">
        <f>+IF(LEN($K95)&gt;5,TRUNC(AS95*AK95*'CODIGO PAGO'!$C$27,2),"")</f>
        <v/>
      </c>
      <c r="AU95" s="15"/>
      <c r="AV95" s="15"/>
      <c r="AW95" s="15"/>
      <c r="AX95" s="14"/>
      <c r="AY95" s="15"/>
      <c r="AZ95" s="20" t="str">
        <f>+IF(LEN(K95)&gt;5,SUMIF(AJUSTES!$A$1:$A$50,K95,AJUSTES!$J$1:$J$50),"")</f>
        <v/>
      </c>
      <c r="BA95" s="20"/>
      <c r="BB95" s="14"/>
      <c r="BC95" s="14"/>
      <c r="BD95" s="164"/>
      <c r="BE95" s="15"/>
      <c r="BF95" s="15"/>
      <c r="BG95" s="152" t="str">
        <f t="shared" si="43"/>
        <v/>
      </c>
      <c r="BH95" s="20" t="str">
        <f t="shared" si="44"/>
        <v/>
      </c>
      <c r="BI95" s="20" t="str">
        <f>IF(LEN($K95)&gt;5,IF('CODIGO PAGO'!$C$26=9,0.5*AK95,'CODIGO PAGO'!$C$26*COUNTIF(L95:X95,"PT")*(AK95*7)/(7-(COUNTIF(L95:X95,"D")+COUNTIF(L95:X95,"DL")))),"")</f>
        <v/>
      </c>
      <c r="BJ95" s="15"/>
      <c r="BK95" s="20" t="str">
        <f>+IF(LEN(K95)&gt;5,SUMIF(AJUSTES!$A$1:$A$50,K95,AJUSTES!$K$1:$K$50),"")</f>
        <v/>
      </c>
      <c r="BL95" s="15"/>
      <c r="BM95" s="15"/>
      <c r="BN95" s="4" t="str">
        <f>+CONCATENATE(IF(COUNTIFS(INCAPACIDADES!$A$1:$A$100,"ACTIVA",INCAPACIDADES!$C$1:$C$100,'PRE MAAS'!K95)&gt;0,VLOOKUP(K95,INCAPACIDADES!$C$1:$Y$100,23,0),""),IF(LEN($K95)&gt;5,IF(BD!F95="N/A","",CONCATENATE("B (",DAY(BD!F95),"-",MONTH(BD!F95),"-",YEAR(BD!F95),")")),""))</f>
        <v/>
      </c>
      <c r="BO95" s="150"/>
      <c r="BP95" s="15"/>
      <c r="BQ95" s="15"/>
      <c r="BR95" s="15"/>
      <c r="BS95" s="15"/>
      <c r="BT95" s="15"/>
      <c r="BU95" s="9" t="str">
        <f>+IF(LEN($K95)&gt;10,IF(LEN(BD!I95)=11,BD!I95,CONCATENATE("0",BD!I95)),"")</f>
        <v/>
      </c>
      <c r="BV95" s="161" t="str">
        <f>+IF(LEN($K95)&gt;10,BD!J95,"")</f>
        <v/>
      </c>
      <c r="BW95" s="162" t="str">
        <f t="shared" si="45"/>
        <v/>
      </c>
      <c r="BX95" s="162" t="str">
        <f>+IF(LEN($K95)&gt;10,UPPER(BD!K95),"")</f>
        <v/>
      </c>
      <c r="BY95" s="161" t="str">
        <f>+IF(LEN($K103)&gt;5,BD!L95,"")</f>
        <v/>
      </c>
      <c r="BZ95" s="161" t="str">
        <f>+IF(LEN($K95)&gt;10,BD!M95,"")</f>
        <v/>
      </c>
      <c r="CA95" s="162" t="str">
        <f>+IF(LEN($K95)&gt;10,BD!N95,"")</f>
        <v/>
      </c>
      <c r="CB95" s="163" t="str">
        <f t="shared" si="46"/>
        <v/>
      </c>
      <c r="CC95" s="62" t="str">
        <f>+IF(AND(LEN($K95)&gt;10),IF(AND($J95&gt;L$1,$J95&lt;=$Y$1),1,IF((COUNTIFS(INCAPACIDADES!$C$1:$C$51,$K95,INCAPACIDADES!K$1:K$51,L$1))&gt;0,2,IF(VLOOKUP($I95,BD!D:F,3,0)&gt;L$1,0,3))),"")</f>
        <v/>
      </c>
      <c r="CD95" s="62" t="str">
        <f>+IF(AND(LEN($K95)&gt;10),IF(AND($J95&gt;M$1,$J95&lt;=$Y$1),1,IF((COUNTIFS(INCAPACIDADES!$C$1:$C$51,$K95,INCAPACIDADES!L$1:L$51,M$1))&gt;0,2,IF(VLOOKUP($I95,BD!$D:$F,3,0)&gt;M$1,0,3))),"")</f>
        <v/>
      </c>
      <c r="CE95" s="62" t="str">
        <f>+IF(AND(LEN($K95)&gt;10),IF(AND($J95&gt;N$1,$J95&lt;=$Y$1),1,IF((COUNTIFS(INCAPACIDADES!$C$1:$C$51,$K95,INCAPACIDADES!M$1:M$51,N$1))&gt;0,2,IF(VLOOKUP($I95,BD!$D:$F,3,0)&gt;N$1,0,3))),"")</f>
        <v/>
      </c>
      <c r="CF95" s="62" t="str">
        <f>+IF(AND(LEN($K95)&gt;10),IF(AND($J95&gt;O$1,$J95&lt;=$Y$1),1,IF((COUNTIFS(INCAPACIDADES!$C$1:$C$51,$K95,INCAPACIDADES!N$1:N$51,O$1))&gt;0,2,IF(VLOOKUP($I95,BD!$D:$F,3,0)&gt;O$1,0,3))),"")</f>
        <v/>
      </c>
      <c r="CG95" s="62" t="str">
        <f>+IF(AND(LEN($K95)&gt;10),IF(AND($J95&gt;P$1,$J95&lt;=$Y$1),1,IF((COUNTIFS(INCAPACIDADES!$C$1:$C$51,$K95,INCAPACIDADES!O$1:O$51,P$1))&gt;0,2,IF(VLOOKUP($I95,BD!$D:$F,3,0)&gt;P$1,0,3))),"")</f>
        <v/>
      </c>
      <c r="CH95" s="62" t="str">
        <f>+IF(AND(LEN($K95)&gt;10),IF(AND($J95&gt;Q$1,$J95&lt;=$Y$1),1,IF((COUNTIFS(INCAPACIDADES!$C$1:$C$51,$K95,INCAPACIDADES!P$1:P$51,Q$1))&gt;0,2,IF(VLOOKUP($I95,BD!$D:$F,3,0)&gt;Q$1,0,3))),"")</f>
        <v/>
      </c>
      <c r="CI95" s="62" t="str">
        <f>+IF(AND(LEN($K95)&gt;10),IF(AND($J95&gt;R$1,$J95&lt;=$Y$1),1,IF((COUNTIFS(INCAPACIDADES!$C$1:$C$51,$K95,INCAPACIDADES!Q$1:Q$51,R$1))&gt;0,2,IF(VLOOKUP($I95,BD!$D:$F,3,0)&gt;R$1,0,3))),"")</f>
        <v/>
      </c>
      <c r="CJ95" s="62" t="str">
        <f>+IF(AND(LEN($K95)&gt;10),IF(AND($J95&gt;S$1,$J95&lt;=$Y$1),1,IF((COUNTIFS(INCAPACIDADES!$C$1:$C$51,$K95,INCAPACIDADES!R$1:R$51,S$1))&gt;0,2,IF(VLOOKUP($I95,BD!$D:$F,3,0)&gt;S$1,0,3))),"")</f>
        <v/>
      </c>
      <c r="CK95" s="62" t="str">
        <f>+IF(AND(LEN($K95)&gt;10),IF(AND($J95&gt;T$1,$J95&lt;=$Y$1),1,IF((COUNTIFS(INCAPACIDADES!$C$1:$C$51,$K95,INCAPACIDADES!S$1:S$51,T$1))&gt;0,2,IF(VLOOKUP($I95,BD!$D:$F,3,0)&gt;T$1,0,3))),"")</f>
        <v/>
      </c>
      <c r="CL95" s="62" t="str">
        <f>+IF(AND(LEN($K95)&gt;10),IF(AND($J95&gt;U$1,$J95&lt;=$Y$1),1,IF((COUNTIFS(INCAPACIDADES!$C$1:$C$51,$K95,INCAPACIDADES!T$1:T$51,U$1))&gt;0,2,IF(VLOOKUP($I95,BD!$D:$F,3,0)&gt;U$1,0,3))),"")</f>
        <v/>
      </c>
      <c r="CM95" s="62" t="str">
        <f>+IF(AND(LEN($K95)&gt;10),IF(AND($J95&gt;V$1,$J95&lt;=$Y$1),1,IF((COUNTIFS(INCAPACIDADES!$C$1:$C$51,$K95,INCAPACIDADES!U$1:U$51,V$1))&gt;0,2,IF(VLOOKUP($I95,BD!$D:$F,3,0)&gt;V$1,0,3))),"")</f>
        <v/>
      </c>
      <c r="CN95" s="62" t="str">
        <f>+IF(AND(LEN($K95)&gt;10),IF(AND($J95&gt;W$1,$J95&lt;=$Y$1),1,IF((COUNTIFS(INCAPACIDADES!$C$1:$C$51,$K95,INCAPACIDADES!V$1:V$51,W$1))&gt;0,2,IF(VLOOKUP($I95,BD!$D:$F,3,0)&gt;W$1,0,3))),"")</f>
        <v/>
      </c>
      <c r="CO95" s="62" t="str">
        <f>+IF(AND(LEN($K95)&gt;10),IF(AND($J95&gt;X$1,$J95&lt;=$Y$1),1,IF((COUNTIFS(INCAPACIDADES!$C$1:$C$51,$K95,INCAPACIDADES!W$1:W$51,X$1))&gt;0,2,IF(VLOOKUP($I95,BD!$D:$F,3,0)&gt;X$1,0,3))),"")</f>
        <v/>
      </c>
      <c r="CP95" s="62" t="str">
        <f>+IF(AND(LEN($K95)&gt;10),IF(AND($J95&gt;Y$1,$J95&lt;=$Y$1),1,IF((COUNTIFS(INCAPACIDADES!$C$1:$C$51,$K95,INCAPACIDADES!X$1:X$51,Y$1))&gt;0,2,IF(VLOOKUP($I95,BD!$D:$F,3,0)&gt;Y$1,0,3))),"")</f>
        <v/>
      </c>
      <c r="CQ95" s="62" t="str">
        <f>+IF(LEN($K95)&gt;10,IF(ISERROR(VLOOKUP(L95,'CODIGO PAGO'!$B$1:$B$20,1,0)),1,IF(OR(AND(CC95=1,L95&lt;&gt;"N"),AND(CC95=3,L95&lt;&gt;"B"),AND(CC95=2,LEFT(TRIM(L95),1)&lt;&gt;"I")),1,IF(OR(AND(CC95=0,L95="N"),AND(CC95=0,L95="B"),AND(CC95=0,LEFT(TRIM(L95),1)="I")),1,0))),"")</f>
        <v/>
      </c>
      <c r="CR95" s="62" t="str">
        <f t="shared" si="47"/>
        <v/>
      </c>
      <c r="CS95" s="62" t="str">
        <f>+IF(LEN($K95)&gt;10,IF(ISERROR(VLOOKUP(N95,'CODIGO PAGO'!$B$1:$B$20,1,0)),1,IF(OR(AND(CE95=1,N95&lt;&gt;"N"),AND(CE95=3,N95&lt;&gt;"B"),AND(CE95=2,LEFT(TRIM(N95),1)&lt;&gt;"I")),1,IF(OR(AND(CE95=0,N95="N"),AND(CE95=0,N95="B"),AND(CE95=0,LEFT(TRIM(N95),1)="I")),1,0))),"")</f>
        <v/>
      </c>
      <c r="CT95" s="62" t="str">
        <f t="shared" si="48"/>
        <v/>
      </c>
      <c r="CU95" s="62" t="str">
        <f>+IF(LEN($K95)&gt;10,IF(ISERROR(VLOOKUP(P95,'CODIGO PAGO'!$B$1:$B$20,1,0)),1,IF(OR(AND(CG95=1,P95&lt;&gt;"N"),AND(CG95=3,P95&lt;&gt;"B"),AND(CG95=2,LEFT(TRIM(P95),1)&lt;&gt;"I")),1,IF(OR(AND(CG95=0,P95="N"),AND(CG95=0,P95="B"),AND(CG95=0,LEFT(TRIM(P95),1)="I")),1,0))),"")</f>
        <v/>
      </c>
      <c r="CV95" s="62" t="str">
        <f t="shared" si="49"/>
        <v/>
      </c>
      <c r="CW95" s="62" t="str">
        <f>+IF(LEN($K95)&gt;10,IF(ISERROR(VLOOKUP(R95,'CODIGO PAGO'!$B$1:$B$20,1,0)),1,IF(OR(AND(CI95=1,R95&lt;&gt;"N"),AND(CI95=3,R95&lt;&gt;"B"),AND(CI95=2,LEFT(TRIM(R95),1)&lt;&gt;"I")),1,IF(OR(AND(CI95=0,R95="N"),AND(CI95=0,R95="B"),AND(CI95=0,LEFT(TRIM(R95),1)="I")),1,0))),"")</f>
        <v/>
      </c>
      <c r="CX95" s="62" t="str">
        <f t="shared" si="50"/>
        <v/>
      </c>
      <c r="CY95" s="62" t="str">
        <f>+IF(LEN($K95)&gt;10,IF(ISERROR(VLOOKUP(T95,'CODIGO PAGO'!$B$1:$B$20,1,0)),1,IF(OR(AND(CK95=1,T95&lt;&gt;"N"),AND(CK95=3,T95&lt;&gt;"B"),AND(CK95=2,LEFT(TRIM(T95),1)&lt;&gt;"I")),1,IF(OR(AND(CK95=0,T95="N"),AND(CK95=0,T95="B"),AND(CK95=0,LEFT(TRIM(T95),1)="I")),1,0))),"")</f>
        <v/>
      </c>
      <c r="CZ95" s="62" t="str">
        <f t="shared" si="51"/>
        <v/>
      </c>
      <c r="DA95" s="62" t="str">
        <f>+IF(LEN($K95)&gt;10,IF(ISERROR(VLOOKUP(V95,'CODIGO PAGO'!$B$1:$B$20,1,0)),1,IF(OR(AND(CM95=1,V95&lt;&gt;"N"),AND(CM95=3,V95&lt;&gt;"B"),AND(CM95=2,LEFT(TRIM(V95),1)&lt;&gt;"I")),1,IF(OR(AND(CM95=0,V95="N"),AND(CM95=0,V95="B"),AND(CM95=0,LEFT(TRIM(V95),1)="I")),1,0))),"")</f>
        <v/>
      </c>
      <c r="DB95" s="62" t="str">
        <f t="shared" si="52"/>
        <v/>
      </c>
      <c r="DC95" s="62" t="str">
        <f>+IF(LEN($K95)&gt;10,IF(ISERROR(VLOOKUP(X95,'CODIGO PAGO'!$B$1:$B$20,1,0)),1,IF(OR(AND(CO95=1,X95&lt;&gt;"N"),AND(CO95=3,X95&lt;&gt;"B"),AND(CO95=2,LEFT(TRIM(X95),1)&lt;&gt;"I")),1,IF(OR(AND(CO95=0,X95="N"),AND(CO95=0,X95="B"),AND(CO95=0,LEFT(TRIM(X95),1)="I")),1,0))),"")</f>
        <v/>
      </c>
      <c r="DD95" s="62" t="str">
        <f t="shared" si="53"/>
        <v/>
      </c>
      <c r="DE95" s="62" t="str">
        <f t="shared" si="54"/>
        <v/>
      </c>
      <c r="DF95" s="63" t="str">
        <f t="shared" si="55"/>
        <v/>
      </c>
      <c r="DG95" s="170"/>
      <c r="DH95" s="63">
        <v>95</v>
      </c>
    </row>
    <row r="96" spans="1:112" s="64" customFormat="1">
      <c r="A96" s="16" t="str">
        <f t="shared" si="28"/>
        <v/>
      </c>
      <c r="B96" s="12"/>
      <c r="C96" s="60"/>
      <c r="D96" s="1" t="str">
        <f>+IF(LEN($K96)&gt;5,BD!A96,"")</f>
        <v/>
      </c>
      <c r="E96" s="1" t="str">
        <f>+IF(LEN($K96)&gt;5,BD!B96,"")</f>
        <v/>
      </c>
      <c r="F96" s="134"/>
      <c r="G96" s="133"/>
      <c r="H96" s="135"/>
      <c r="I96" s="3" t="str">
        <f>+IF(LEN($K96)&gt;5,BD!D96,"")</f>
        <v/>
      </c>
      <c r="J96" s="4" t="str">
        <f>+IF(LEN($K96)&gt;5,BD!E96,"")</f>
        <v/>
      </c>
      <c r="K96" s="5" t="str">
        <f>+IF(LEN(BD!G96)&gt;5,BD!G96,"")</f>
        <v/>
      </c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53" t="str">
        <f t="shared" si="29"/>
        <v/>
      </c>
      <c r="AB96" s="154" t="str">
        <f>+IF(LEN($K96)&gt;5,SUM(L96,N96,P96,R96,T96,V96,X96)+COUNTIF(L96:X96,"PCG")+'CODIGO PAGO'!$C$23*COUNTIF(L96:X96,"PDF")+'CODIGO PAGO'!$C$24*COUNTIF('PRE MAAS'!L96:X96,"PNH")+'CODIGO PAGO'!$C$25*COUNTIF('PRE MAAS'!L96:X96,"PS")+COUNTIF(L96:X96,"VAC"),"")</f>
        <v/>
      </c>
      <c r="AC96" s="154" t="str">
        <f t="shared" si="30"/>
        <v/>
      </c>
      <c r="AD96" s="155" t="str">
        <f t="shared" si="31"/>
        <v/>
      </c>
      <c r="AE96" s="155" t="str">
        <f t="shared" si="32"/>
        <v/>
      </c>
      <c r="AF96" s="155" t="str">
        <f>+IF(LEN($K96)&gt;5,IF(AND(VLOOKUP($I96,BD!$D$1:$F$501,3,0)&gt;=L$1,VLOOKUP($I96,BD!$D$1:$F$501,3,0)&lt;=X$1),1,0),"")</f>
        <v/>
      </c>
      <c r="AG96" s="155" t="str">
        <f t="shared" si="33"/>
        <v/>
      </c>
      <c r="AH96" s="156" t="str">
        <f t="shared" si="34"/>
        <v/>
      </c>
      <c r="AI96" s="156" t="str">
        <f t="shared" si="35"/>
        <v/>
      </c>
      <c r="AJ96" s="156" t="str">
        <f t="shared" si="36"/>
        <v/>
      </c>
      <c r="AK96" s="6" t="str">
        <f>+IF(LEN($K96)&gt;5,BD!H96,"")</f>
        <v/>
      </c>
      <c r="AL96" s="17" t="str">
        <f t="shared" si="37"/>
        <v/>
      </c>
      <c r="AM96" s="13"/>
      <c r="AN96" s="18" t="str">
        <f t="shared" si="38"/>
        <v/>
      </c>
      <c r="AO96" s="19" t="str">
        <f t="shared" si="39"/>
        <v/>
      </c>
      <c r="AP96" s="19" t="str">
        <f t="shared" si="40"/>
        <v/>
      </c>
      <c r="AQ96" s="20" t="str">
        <f t="shared" si="41"/>
        <v/>
      </c>
      <c r="AR96" s="7" t="str">
        <f t="shared" ca="1" si="42"/>
        <v/>
      </c>
      <c r="AS96" s="157"/>
      <c r="AT96" s="19" t="str">
        <f>+IF(LEN($K96)&gt;5,TRUNC(AS96*AK96*'CODIGO PAGO'!$C$27,2),"")</f>
        <v/>
      </c>
      <c r="AU96" s="15"/>
      <c r="AV96" s="15"/>
      <c r="AW96" s="15"/>
      <c r="AX96" s="14"/>
      <c r="AY96" s="15"/>
      <c r="AZ96" s="20" t="str">
        <f>+IF(LEN(K96)&gt;5,SUMIF(AJUSTES!$A$1:$A$50,K96,AJUSTES!$J$1:$J$50),"")</f>
        <v/>
      </c>
      <c r="BA96" s="20"/>
      <c r="BB96" s="14"/>
      <c r="BC96" s="14"/>
      <c r="BD96" s="164"/>
      <c r="BE96" s="15"/>
      <c r="BF96" s="15"/>
      <c r="BG96" s="152" t="str">
        <f t="shared" si="43"/>
        <v/>
      </c>
      <c r="BH96" s="20" t="str">
        <f t="shared" si="44"/>
        <v/>
      </c>
      <c r="BI96" s="20" t="str">
        <f>IF(LEN($K96)&gt;5,IF('CODIGO PAGO'!$C$26=9,0.5*AK96,'CODIGO PAGO'!$C$26*COUNTIF(L96:X96,"PT")*(AK96*7)/(7-(COUNTIF(L96:X96,"D")+COUNTIF(L96:X96,"DL")))),"")</f>
        <v/>
      </c>
      <c r="BJ96" s="15"/>
      <c r="BK96" s="20" t="str">
        <f>+IF(LEN(K96)&gt;5,SUMIF(AJUSTES!$A$1:$A$50,K96,AJUSTES!$K$1:$K$50),"")</f>
        <v/>
      </c>
      <c r="BL96" s="15"/>
      <c r="BM96" s="15"/>
      <c r="BN96" s="4" t="str">
        <f>+CONCATENATE(IF(COUNTIFS(INCAPACIDADES!$A$1:$A$100,"ACTIVA",INCAPACIDADES!$C$1:$C$100,'PRE MAAS'!K96)&gt;0,VLOOKUP(K96,INCAPACIDADES!$C$1:$Y$100,23,0),""),IF(LEN($K96)&gt;5,IF(BD!F96="N/A","",CONCATENATE("B (",DAY(BD!F96),"-",MONTH(BD!F96),"-",YEAR(BD!F96),")")),""))</f>
        <v/>
      </c>
      <c r="BO96" s="150"/>
      <c r="BP96" s="15"/>
      <c r="BQ96" s="15"/>
      <c r="BR96" s="15"/>
      <c r="BS96" s="15"/>
      <c r="BT96" s="15"/>
      <c r="BU96" s="9" t="str">
        <f>+IF(LEN($K96)&gt;10,IF(LEN(BD!I96)=11,BD!I96,CONCATENATE("0",BD!I96)),"")</f>
        <v/>
      </c>
      <c r="BV96" s="161" t="str">
        <f>+IF(LEN($K96)&gt;10,BD!J96,"")</f>
        <v/>
      </c>
      <c r="BW96" s="162" t="str">
        <f t="shared" si="45"/>
        <v/>
      </c>
      <c r="BX96" s="162" t="str">
        <f>+IF(LEN($K96)&gt;10,UPPER(BD!K96),"")</f>
        <v/>
      </c>
      <c r="BY96" s="161" t="str">
        <f>+IF(LEN($K104)&gt;5,BD!L96,"")</f>
        <v/>
      </c>
      <c r="BZ96" s="161" t="str">
        <f>+IF(LEN($K96)&gt;10,BD!M96,"")</f>
        <v/>
      </c>
      <c r="CA96" s="162" t="str">
        <f>+IF(LEN($K96)&gt;10,BD!N96,"")</f>
        <v/>
      </c>
      <c r="CB96" s="163" t="str">
        <f t="shared" si="46"/>
        <v/>
      </c>
      <c r="CC96" s="62" t="str">
        <f>+IF(AND(LEN($K96)&gt;10),IF(AND($J96&gt;L$1,$J96&lt;=$Y$1),1,IF((COUNTIFS(INCAPACIDADES!$C$1:$C$51,$K96,INCAPACIDADES!K$1:K$51,L$1))&gt;0,2,IF(VLOOKUP($I96,BD!D:F,3,0)&gt;L$1,0,3))),"")</f>
        <v/>
      </c>
      <c r="CD96" s="62" t="str">
        <f>+IF(AND(LEN($K96)&gt;10),IF(AND($J96&gt;M$1,$J96&lt;=$Y$1),1,IF((COUNTIFS(INCAPACIDADES!$C$1:$C$51,$K96,INCAPACIDADES!L$1:L$51,M$1))&gt;0,2,IF(VLOOKUP($I96,BD!$D:$F,3,0)&gt;M$1,0,3))),"")</f>
        <v/>
      </c>
      <c r="CE96" s="62" t="str">
        <f>+IF(AND(LEN($K96)&gt;10),IF(AND($J96&gt;N$1,$J96&lt;=$Y$1),1,IF((COUNTIFS(INCAPACIDADES!$C$1:$C$51,$K96,INCAPACIDADES!M$1:M$51,N$1))&gt;0,2,IF(VLOOKUP($I96,BD!$D:$F,3,0)&gt;N$1,0,3))),"")</f>
        <v/>
      </c>
      <c r="CF96" s="62" t="str">
        <f>+IF(AND(LEN($K96)&gt;10),IF(AND($J96&gt;O$1,$J96&lt;=$Y$1),1,IF((COUNTIFS(INCAPACIDADES!$C$1:$C$51,$K96,INCAPACIDADES!N$1:N$51,O$1))&gt;0,2,IF(VLOOKUP($I96,BD!$D:$F,3,0)&gt;O$1,0,3))),"")</f>
        <v/>
      </c>
      <c r="CG96" s="62" t="str">
        <f>+IF(AND(LEN($K96)&gt;10),IF(AND($J96&gt;P$1,$J96&lt;=$Y$1),1,IF((COUNTIFS(INCAPACIDADES!$C$1:$C$51,$K96,INCAPACIDADES!O$1:O$51,P$1))&gt;0,2,IF(VLOOKUP($I96,BD!$D:$F,3,0)&gt;P$1,0,3))),"")</f>
        <v/>
      </c>
      <c r="CH96" s="62" t="str">
        <f>+IF(AND(LEN($K96)&gt;10),IF(AND($J96&gt;Q$1,$J96&lt;=$Y$1),1,IF((COUNTIFS(INCAPACIDADES!$C$1:$C$51,$K96,INCAPACIDADES!P$1:P$51,Q$1))&gt;0,2,IF(VLOOKUP($I96,BD!$D:$F,3,0)&gt;Q$1,0,3))),"")</f>
        <v/>
      </c>
      <c r="CI96" s="62" t="str">
        <f>+IF(AND(LEN($K96)&gt;10),IF(AND($J96&gt;R$1,$J96&lt;=$Y$1),1,IF((COUNTIFS(INCAPACIDADES!$C$1:$C$51,$K96,INCAPACIDADES!Q$1:Q$51,R$1))&gt;0,2,IF(VLOOKUP($I96,BD!$D:$F,3,0)&gt;R$1,0,3))),"")</f>
        <v/>
      </c>
      <c r="CJ96" s="62" t="str">
        <f>+IF(AND(LEN($K96)&gt;10),IF(AND($J96&gt;S$1,$J96&lt;=$Y$1),1,IF((COUNTIFS(INCAPACIDADES!$C$1:$C$51,$K96,INCAPACIDADES!R$1:R$51,S$1))&gt;0,2,IF(VLOOKUP($I96,BD!$D:$F,3,0)&gt;S$1,0,3))),"")</f>
        <v/>
      </c>
      <c r="CK96" s="62" t="str">
        <f>+IF(AND(LEN($K96)&gt;10),IF(AND($J96&gt;T$1,$J96&lt;=$Y$1),1,IF((COUNTIFS(INCAPACIDADES!$C$1:$C$51,$K96,INCAPACIDADES!S$1:S$51,T$1))&gt;0,2,IF(VLOOKUP($I96,BD!$D:$F,3,0)&gt;T$1,0,3))),"")</f>
        <v/>
      </c>
      <c r="CL96" s="62" t="str">
        <f>+IF(AND(LEN($K96)&gt;10),IF(AND($J96&gt;U$1,$J96&lt;=$Y$1),1,IF((COUNTIFS(INCAPACIDADES!$C$1:$C$51,$K96,INCAPACIDADES!T$1:T$51,U$1))&gt;0,2,IF(VLOOKUP($I96,BD!$D:$F,3,0)&gt;U$1,0,3))),"")</f>
        <v/>
      </c>
      <c r="CM96" s="62" t="str">
        <f>+IF(AND(LEN($K96)&gt;10),IF(AND($J96&gt;V$1,$J96&lt;=$Y$1),1,IF((COUNTIFS(INCAPACIDADES!$C$1:$C$51,$K96,INCAPACIDADES!U$1:U$51,V$1))&gt;0,2,IF(VLOOKUP($I96,BD!$D:$F,3,0)&gt;V$1,0,3))),"")</f>
        <v/>
      </c>
      <c r="CN96" s="62" t="str">
        <f>+IF(AND(LEN($K96)&gt;10),IF(AND($J96&gt;W$1,$J96&lt;=$Y$1),1,IF((COUNTIFS(INCAPACIDADES!$C$1:$C$51,$K96,INCAPACIDADES!V$1:V$51,W$1))&gt;0,2,IF(VLOOKUP($I96,BD!$D:$F,3,0)&gt;W$1,0,3))),"")</f>
        <v/>
      </c>
      <c r="CO96" s="62" t="str">
        <f>+IF(AND(LEN($K96)&gt;10),IF(AND($J96&gt;X$1,$J96&lt;=$Y$1),1,IF((COUNTIFS(INCAPACIDADES!$C$1:$C$51,$K96,INCAPACIDADES!W$1:W$51,X$1))&gt;0,2,IF(VLOOKUP($I96,BD!$D:$F,3,0)&gt;X$1,0,3))),"")</f>
        <v/>
      </c>
      <c r="CP96" s="62" t="str">
        <f>+IF(AND(LEN($K96)&gt;10),IF(AND($J96&gt;Y$1,$J96&lt;=$Y$1),1,IF((COUNTIFS(INCAPACIDADES!$C$1:$C$51,$K96,INCAPACIDADES!X$1:X$51,Y$1))&gt;0,2,IF(VLOOKUP($I96,BD!$D:$F,3,0)&gt;Y$1,0,3))),"")</f>
        <v/>
      </c>
      <c r="CQ96" s="62" t="str">
        <f>+IF(LEN($K96)&gt;10,IF(ISERROR(VLOOKUP(L96,'CODIGO PAGO'!$B$1:$B$20,1,0)),1,IF(OR(AND(CC96=1,L96&lt;&gt;"N"),AND(CC96=3,L96&lt;&gt;"B"),AND(CC96=2,LEFT(TRIM(L96),1)&lt;&gt;"I")),1,IF(OR(AND(CC96=0,L96="N"),AND(CC96=0,L96="B"),AND(CC96=0,LEFT(TRIM(L96),1)="I")),1,0))),"")</f>
        <v/>
      </c>
      <c r="CR96" s="62" t="str">
        <f t="shared" si="47"/>
        <v/>
      </c>
      <c r="CS96" s="62" t="str">
        <f>+IF(LEN($K96)&gt;10,IF(ISERROR(VLOOKUP(N96,'CODIGO PAGO'!$B$1:$B$20,1,0)),1,IF(OR(AND(CE96=1,N96&lt;&gt;"N"),AND(CE96=3,N96&lt;&gt;"B"),AND(CE96=2,LEFT(TRIM(N96),1)&lt;&gt;"I")),1,IF(OR(AND(CE96=0,N96="N"),AND(CE96=0,N96="B"),AND(CE96=0,LEFT(TRIM(N96),1)="I")),1,0))),"")</f>
        <v/>
      </c>
      <c r="CT96" s="62" t="str">
        <f t="shared" si="48"/>
        <v/>
      </c>
      <c r="CU96" s="62" t="str">
        <f>+IF(LEN($K96)&gt;10,IF(ISERROR(VLOOKUP(P96,'CODIGO PAGO'!$B$1:$B$20,1,0)),1,IF(OR(AND(CG96=1,P96&lt;&gt;"N"),AND(CG96=3,P96&lt;&gt;"B"),AND(CG96=2,LEFT(TRIM(P96),1)&lt;&gt;"I")),1,IF(OR(AND(CG96=0,P96="N"),AND(CG96=0,P96="B"),AND(CG96=0,LEFT(TRIM(P96),1)="I")),1,0))),"")</f>
        <v/>
      </c>
      <c r="CV96" s="62" t="str">
        <f t="shared" si="49"/>
        <v/>
      </c>
      <c r="CW96" s="62" t="str">
        <f>+IF(LEN($K96)&gt;10,IF(ISERROR(VLOOKUP(R96,'CODIGO PAGO'!$B$1:$B$20,1,0)),1,IF(OR(AND(CI96=1,R96&lt;&gt;"N"),AND(CI96=3,R96&lt;&gt;"B"),AND(CI96=2,LEFT(TRIM(R96),1)&lt;&gt;"I")),1,IF(OR(AND(CI96=0,R96="N"),AND(CI96=0,R96="B"),AND(CI96=0,LEFT(TRIM(R96),1)="I")),1,0))),"")</f>
        <v/>
      </c>
      <c r="CX96" s="62" t="str">
        <f t="shared" si="50"/>
        <v/>
      </c>
      <c r="CY96" s="62" t="str">
        <f>+IF(LEN($K96)&gt;10,IF(ISERROR(VLOOKUP(T96,'CODIGO PAGO'!$B$1:$B$20,1,0)),1,IF(OR(AND(CK96=1,T96&lt;&gt;"N"),AND(CK96=3,T96&lt;&gt;"B"),AND(CK96=2,LEFT(TRIM(T96),1)&lt;&gt;"I")),1,IF(OR(AND(CK96=0,T96="N"),AND(CK96=0,T96="B"),AND(CK96=0,LEFT(TRIM(T96),1)="I")),1,0))),"")</f>
        <v/>
      </c>
      <c r="CZ96" s="62" t="str">
        <f t="shared" si="51"/>
        <v/>
      </c>
      <c r="DA96" s="62" t="str">
        <f>+IF(LEN($K96)&gt;10,IF(ISERROR(VLOOKUP(V96,'CODIGO PAGO'!$B$1:$B$20,1,0)),1,IF(OR(AND(CM96=1,V96&lt;&gt;"N"),AND(CM96=3,V96&lt;&gt;"B"),AND(CM96=2,LEFT(TRIM(V96),1)&lt;&gt;"I")),1,IF(OR(AND(CM96=0,V96="N"),AND(CM96=0,V96="B"),AND(CM96=0,LEFT(TRIM(V96),1)="I")),1,0))),"")</f>
        <v/>
      </c>
      <c r="DB96" s="62" t="str">
        <f t="shared" si="52"/>
        <v/>
      </c>
      <c r="DC96" s="62" t="str">
        <f>+IF(LEN($K96)&gt;10,IF(ISERROR(VLOOKUP(X96,'CODIGO PAGO'!$B$1:$B$20,1,0)),1,IF(OR(AND(CO96=1,X96&lt;&gt;"N"),AND(CO96=3,X96&lt;&gt;"B"),AND(CO96=2,LEFT(TRIM(X96),1)&lt;&gt;"I")),1,IF(OR(AND(CO96=0,X96="N"),AND(CO96=0,X96="B"),AND(CO96=0,LEFT(TRIM(X96),1)="I")),1,0))),"")</f>
        <v/>
      </c>
      <c r="DD96" s="62" t="str">
        <f t="shared" si="53"/>
        <v/>
      </c>
      <c r="DE96" s="62" t="str">
        <f t="shared" si="54"/>
        <v/>
      </c>
      <c r="DF96" s="63" t="str">
        <f t="shared" si="55"/>
        <v/>
      </c>
      <c r="DG96" s="170"/>
      <c r="DH96" s="63">
        <v>96</v>
      </c>
    </row>
    <row r="97" spans="1:112" s="64" customFormat="1">
      <c r="A97" s="16" t="str">
        <f t="shared" si="28"/>
        <v/>
      </c>
      <c r="B97" s="12"/>
      <c r="C97" s="60"/>
      <c r="D97" s="1" t="str">
        <f>+IF(LEN($K97)&gt;5,BD!A97,"")</f>
        <v/>
      </c>
      <c r="E97" s="1" t="str">
        <f>+IF(LEN($K97)&gt;5,BD!B97,"")</f>
        <v/>
      </c>
      <c r="F97" s="134"/>
      <c r="G97" s="133"/>
      <c r="H97" s="135"/>
      <c r="I97" s="3" t="str">
        <f>+IF(LEN($K97)&gt;5,BD!D97,"")</f>
        <v/>
      </c>
      <c r="J97" s="4" t="str">
        <f>+IF(LEN($K97)&gt;5,BD!E97,"")</f>
        <v/>
      </c>
      <c r="K97" s="5" t="str">
        <f>+IF(LEN(BD!G97)&gt;5,BD!G97,"")</f>
        <v/>
      </c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53" t="str">
        <f t="shared" si="29"/>
        <v/>
      </c>
      <c r="AB97" s="154" t="str">
        <f>+IF(LEN($K97)&gt;5,SUM(L97,N97,P97,R97,T97,V97,X97)+COUNTIF(L97:X97,"PCG")+'CODIGO PAGO'!$C$23*COUNTIF(L97:X97,"PDF")+'CODIGO PAGO'!$C$24*COUNTIF('PRE MAAS'!L97:X97,"PNH")+'CODIGO PAGO'!$C$25*COUNTIF('PRE MAAS'!L97:X97,"PS")+COUNTIF(L97:X97,"VAC"),"")</f>
        <v/>
      </c>
      <c r="AC97" s="154" t="str">
        <f t="shared" si="30"/>
        <v/>
      </c>
      <c r="AD97" s="155" t="str">
        <f t="shared" si="31"/>
        <v/>
      </c>
      <c r="AE97" s="155" t="str">
        <f t="shared" si="32"/>
        <v/>
      </c>
      <c r="AF97" s="155" t="str">
        <f>+IF(LEN($K97)&gt;5,IF(AND(VLOOKUP($I97,BD!$D$1:$F$501,3,0)&gt;=L$1,VLOOKUP($I97,BD!$D$1:$F$501,3,0)&lt;=X$1),1,0),"")</f>
        <v/>
      </c>
      <c r="AG97" s="155" t="str">
        <f t="shared" si="33"/>
        <v/>
      </c>
      <c r="AH97" s="156" t="str">
        <f t="shared" si="34"/>
        <v/>
      </c>
      <c r="AI97" s="156" t="str">
        <f t="shared" si="35"/>
        <v/>
      </c>
      <c r="AJ97" s="156" t="str">
        <f t="shared" si="36"/>
        <v/>
      </c>
      <c r="AK97" s="6" t="str">
        <f>+IF(LEN($K97)&gt;5,BD!H97,"")</f>
        <v/>
      </c>
      <c r="AL97" s="17" t="str">
        <f t="shared" si="37"/>
        <v/>
      </c>
      <c r="AM97" s="13"/>
      <c r="AN97" s="18" t="str">
        <f t="shared" si="38"/>
        <v/>
      </c>
      <c r="AO97" s="19" t="str">
        <f t="shared" si="39"/>
        <v/>
      </c>
      <c r="AP97" s="19" t="str">
        <f t="shared" si="40"/>
        <v/>
      </c>
      <c r="AQ97" s="20" t="str">
        <f t="shared" si="41"/>
        <v/>
      </c>
      <c r="AR97" s="7" t="str">
        <f t="shared" ca="1" si="42"/>
        <v/>
      </c>
      <c r="AS97" s="157"/>
      <c r="AT97" s="19" t="str">
        <f>+IF(LEN($K97)&gt;5,TRUNC(AS97*AK97*'CODIGO PAGO'!$C$27,2),"")</f>
        <v/>
      </c>
      <c r="AU97" s="15"/>
      <c r="AV97" s="15"/>
      <c r="AW97" s="15"/>
      <c r="AX97" s="14"/>
      <c r="AY97" s="15"/>
      <c r="AZ97" s="20" t="str">
        <f>+IF(LEN(K97)&gt;5,SUMIF(AJUSTES!$A$1:$A$50,K97,AJUSTES!$J$1:$J$50),"")</f>
        <v/>
      </c>
      <c r="BA97" s="20"/>
      <c r="BB97" s="14"/>
      <c r="BC97" s="14"/>
      <c r="BD97" s="164"/>
      <c r="BE97" s="15"/>
      <c r="BF97" s="15"/>
      <c r="BG97" s="152" t="str">
        <f t="shared" si="43"/>
        <v/>
      </c>
      <c r="BH97" s="20" t="str">
        <f t="shared" si="44"/>
        <v/>
      </c>
      <c r="BI97" s="20" t="str">
        <f>IF(LEN($K97)&gt;5,IF('CODIGO PAGO'!$C$26=9,0.5*AK97,'CODIGO PAGO'!$C$26*COUNTIF(L97:X97,"PT")*(AK97*7)/(7-(COUNTIF(L97:X97,"D")+COUNTIF(L97:X97,"DL")))),"")</f>
        <v/>
      </c>
      <c r="BJ97" s="15"/>
      <c r="BK97" s="20" t="str">
        <f>+IF(LEN(K97)&gt;5,SUMIF(AJUSTES!$A$1:$A$50,K97,AJUSTES!$K$1:$K$50),"")</f>
        <v/>
      </c>
      <c r="BL97" s="15"/>
      <c r="BM97" s="15"/>
      <c r="BN97" s="4" t="str">
        <f>+CONCATENATE(IF(COUNTIFS(INCAPACIDADES!$A$1:$A$100,"ACTIVA",INCAPACIDADES!$C$1:$C$100,'PRE MAAS'!K97)&gt;0,VLOOKUP(K97,INCAPACIDADES!$C$1:$Y$100,23,0),""),IF(LEN($K97)&gt;5,IF(BD!F97="N/A","",CONCATENATE("B (",DAY(BD!F97),"-",MONTH(BD!F97),"-",YEAR(BD!F97),")")),""))</f>
        <v/>
      </c>
      <c r="BO97" s="150"/>
      <c r="BP97" s="15"/>
      <c r="BQ97" s="15"/>
      <c r="BR97" s="15"/>
      <c r="BS97" s="15"/>
      <c r="BT97" s="15"/>
      <c r="BU97" s="9" t="str">
        <f>+IF(LEN($K97)&gt;10,IF(LEN(BD!I97)=11,BD!I97,CONCATENATE("0",BD!I97)),"")</f>
        <v/>
      </c>
      <c r="BV97" s="161" t="str">
        <f>+IF(LEN($K97)&gt;10,BD!J97,"")</f>
        <v/>
      </c>
      <c r="BW97" s="162" t="str">
        <f t="shared" si="45"/>
        <v/>
      </c>
      <c r="BX97" s="162" t="str">
        <f>+IF(LEN($K97)&gt;10,UPPER(BD!K97),"")</f>
        <v/>
      </c>
      <c r="BY97" s="161" t="str">
        <f>+IF(LEN($K105)&gt;5,BD!L97,"")</f>
        <v/>
      </c>
      <c r="BZ97" s="161" t="str">
        <f>+IF(LEN($K97)&gt;10,BD!M97,"")</f>
        <v/>
      </c>
      <c r="CA97" s="162" t="str">
        <f>+IF(LEN($K97)&gt;10,BD!N97,"")</f>
        <v/>
      </c>
      <c r="CB97" s="163" t="str">
        <f t="shared" si="46"/>
        <v/>
      </c>
      <c r="CC97" s="62" t="str">
        <f>+IF(AND(LEN($K97)&gt;10),IF(AND($J97&gt;L$1,$J97&lt;=$Y$1),1,IF((COUNTIFS(INCAPACIDADES!$C$1:$C$51,$K97,INCAPACIDADES!K$1:K$51,L$1))&gt;0,2,IF(VLOOKUP($I97,BD!D:F,3,0)&gt;L$1,0,3))),"")</f>
        <v/>
      </c>
      <c r="CD97" s="62" t="str">
        <f>+IF(AND(LEN($K97)&gt;10),IF(AND($J97&gt;M$1,$J97&lt;=$Y$1),1,IF((COUNTIFS(INCAPACIDADES!$C$1:$C$51,$K97,INCAPACIDADES!L$1:L$51,M$1))&gt;0,2,IF(VLOOKUP($I97,BD!$D:$F,3,0)&gt;M$1,0,3))),"")</f>
        <v/>
      </c>
      <c r="CE97" s="62" t="str">
        <f>+IF(AND(LEN($K97)&gt;10),IF(AND($J97&gt;N$1,$J97&lt;=$Y$1),1,IF((COUNTIFS(INCAPACIDADES!$C$1:$C$51,$K97,INCAPACIDADES!M$1:M$51,N$1))&gt;0,2,IF(VLOOKUP($I97,BD!$D:$F,3,0)&gt;N$1,0,3))),"")</f>
        <v/>
      </c>
      <c r="CF97" s="62" t="str">
        <f>+IF(AND(LEN($K97)&gt;10),IF(AND($J97&gt;O$1,$J97&lt;=$Y$1),1,IF((COUNTIFS(INCAPACIDADES!$C$1:$C$51,$K97,INCAPACIDADES!N$1:N$51,O$1))&gt;0,2,IF(VLOOKUP($I97,BD!$D:$F,3,0)&gt;O$1,0,3))),"")</f>
        <v/>
      </c>
      <c r="CG97" s="62" t="str">
        <f>+IF(AND(LEN($K97)&gt;10),IF(AND($J97&gt;P$1,$J97&lt;=$Y$1),1,IF((COUNTIFS(INCAPACIDADES!$C$1:$C$51,$K97,INCAPACIDADES!O$1:O$51,P$1))&gt;0,2,IF(VLOOKUP($I97,BD!$D:$F,3,0)&gt;P$1,0,3))),"")</f>
        <v/>
      </c>
      <c r="CH97" s="62" t="str">
        <f>+IF(AND(LEN($K97)&gt;10),IF(AND($J97&gt;Q$1,$J97&lt;=$Y$1),1,IF((COUNTIFS(INCAPACIDADES!$C$1:$C$51,$K97,INCAPACIDADES!P$1:P$51,Q$1))&gt;0,2,IF(VLOOKUP($I97,BD!$D:$F,3,0)&gt;Q$1,0,3))),"")</f>
        <v/>
      </c>
      <c r="CI97" s="62" t="str">
        <f>+IF(AND(LEN($K97)&gt;10),IF(AND($J97&gt;R$1,$J97&lt;=$Y$1),1,IF((COUNTIFS(INCAPACIDADES!$C$1:$C$51,$K97,INCAPACIDADES!Q$1:Q$51,R$1))&gt;0,2,IF(VLOOKUP($I97,BD!$D:$F,3,0)&gt;R$1,0,3))),"")</f>
        <v/>
      </c>
      <c r="CJ97" s="62" t="str">
        <f>+IF(AND(LEN($K97)&gt;10),IF(AND($J97&gt;S$1,$J97&lt;=$Y$1),1,IF((COUNTIFS(INCAPACIDADES!$C$1:$C$51,$K97,INCAPACIDADES!R$1:R$51,S$1))&gt;0,2,IF(VLOOKUP($I97,BD!$D:$F,3,0)&gt;S$1,0,3))),"")</f>
        <v/>
      </c>
      <c r="CK97" s="62" t="str">
        <f>+IF(AND(LEN($K97)&gt;10),IF(AND($J97&gt;T$1,$J97&lt;=$Y$1),1,IF((COUNTIFS(INCAPACIDADES!$C$1:$C$51,$K97,INCAPACIDADES!S$1:S$51,T$1))&gt;0,2,IF(VLOOKUP($I97,BD!$D:$F,3,0)&gt;T$1,0,3))),"")</f>
        <v/>
      </c>
      <c r="CL97" s="62" t="str">
        <f>+IF(AND(LEN($K97)&gt;10),IF(AND($J97&gt;U$1,$J97&lt;=$Y$1),1,IF((COUNTIFS(INCAPACIDADES!$C$1:$C$51,$K97,INCAPACIDADES!T$1:T$51,U$1))&gt;0,2,IF(VLOOKUP($I97,BD!$D:$F,3,0)&gt;U$1,0,3))),"")</f>
        <v/>
      </c>
      <c r="CM97" s="62" t="str">
        <f>+IF(AND(LEN($K97)&gt;10),IF(AND($J97&gt;V$1,$J97&lt;=$Y$1),1,IF((COUNTIFS(INCAPACIDADES!$C$1:$C$51,$K97,INCAPACIDADES!U$1:U$51,V$1))&gt;0,2,IF(VLOOKUP($I97,BD!$D:$F,3,0)&gt;V$1,0,3))),"")</f>
        <v/>
      </c>
      <c r="CN97" s="62" t="str">
        <f>+IF(AND(LEN($K97)&gt;10),IF(AND($J97&gt;W$1,$J97&lt;=$Y$1),1,IF((COUNTIFS(INCAPACIDADES!$C$1:$C$51,$K97,INCAPACIDADES!V$1:V$51,W$1))&gt;0,2,IF(VLOOKUP($I97,BD!$D:$F,3,0)&gt;W$1,0,3))),"")</f>
        <v/>
      </c>
      <c r="CO97" s="62" t="str">
        <f>+IF(AND(LEN($K97)&gt;10),IF(AND($J97&gt;X$1,$J97&lt;=$Y$1),1,IF((COUNTIFS(INCAPACIDADES!$C$1:$C$51,$K97,INCAPACIDADES!W$1:W$51,X$1))&gt;0,2,IF(VLOOKUP($I97,BD!$D:$F,3,0)&gt;X$1,0,3))),"")</f>
        <v/>
      </c>
      <c r="CP97" s="62" t="str">
        <f>+IF(AND(LEN($K97)&gt;10),IF(AND($J97&gt;Y$1,$J97&lt;=$Y$1),1,IF((COUNTIFS(INCAPACIDADES!$C$1:$C$51,$K97,INCAPACIDADES!X$1:X$51,Y$1))&gt;0,2,IF(VLOOKUP($I97,BD!$D:$F,3,0)&gt;Y$1,0,3))),"")</f>
        <v/>
      </c>
      <c r="CQ97" s="62" t="str">
        <f>+IF(LEN($K97)&gt;10,IF(ISERROR(VLOOKUP(L97,'CODIGO PAGO'!$B$1:$B$20,1,0)),1,IF(OR(AND(CC97=1,L97&lt;&gt;"N"),AND(CC97=3,L97&lt;&gt;"B"),AND(CC97=2,LEFT(TRIM(L97),1)&lt;&gt;"I")),1,IF(OR(AND(CC97=0,L97="N"),AND(CC97=0,L97="B"),AND(CC97=0,LEFT(TRIM(L97),1)="I")),1,0))),"")</f>
        <v/>
      </c>
      <c r="CR97" s="62" t="str">
        <f t="shared" si="47"/>
        <v/>
      </c>
      <c r="CS97" s="62" t="str">
        <f>+IF(LEN($K97)&gt;10,IF(ISERROR(VLOOKUP(N97,'CODIGO PAGO'!$B$1:$B$20,1,0)),1,IF(OR(AND(CE97=1,N97&lt;&gt;"N"),AND(CE97=3,N97&lt;&gt;"B"),AND(CE97=2,LEFT(TRIM(N97),1)&lt;&gt;"I")),1,IF(OR(AND(CE97=0,N97="N"),AND(CE97=0,N97="B"),AND(CE97=0,LEFT(TRIM(N97),1)="I")),1,0))),"")</f>
        <v/>
      </c>
      <c r="CT97" s="62" t="str">
        <f t="shared" si="48"/>
        <v/>
      </c>
      <c r="CU97" s="62" t="str">
        <f>+IF(LEN($K97)&gt;10,IF(ISERROR(VLOOKUP(P97,'CODIGO PAGO'!$B$1:$B$20,1,0)),1,IF(OR(AND(CG97=1,P97&lt;&gt;"N"),AND(CG97=3,P97&lt;&gt;"B"),AND(CG97=2,LEFT(TRIM(P97),1)&lt;&gt;"I")),1,IF(OR(AND(CG97=0,P97="N"),AND(CG97=0,P97="B"),AND(CG97=0,LEFT(TRIM(P97),1)="I")),1,0))),"")</f>
        <v/>
      </c>
      <c r="CV97" s="62" t="str">
        <f t="shared" si="49"/>
        <v/>
      </c>
      <c r="CW97" s="62" t="str">
        <f>+IF(LEN($K97)&gt;10,IF(ISERROR(VLOOKUP(R97,'CODIGO PAGO'!$B$1:$B$20,1,0)),1,IF(OR(AND(CI97=1,R97&lt;&gt;"N"),AND(CI97=3,R97&lt;&gt;"B"),AND(CI97=2,LEFT(TRIM(R97),1)&lt;&gt;"I")),1,IF(OR(AND(CI97=0,R97="N"),AND(CI97=0,R97="B"),AND(CI97=0,LEFT(TRIM(R97),1)="I")),1,0))),"")</f>
        <v/>
      </c>
      <c r="CX97" s="62" t="str">
        <f t="shared" si="50"/>
        <v/>
      </c>
      <c r="CY97" s="62" t="str">
        <f>+IF(LEN($K97)&gt;10,IF(ISERROR(VLOOKUP(T97,'CODIGO PAGO'!$B$1:$B$20,1,0)),1,IF(OR(AND(CK97=1,T97&lt;&gt;"N"),AND(CK97=3,T97&lt;&gt;"B"),AND(CK97=2,LEFT(TRIM(T97),1)&lt;&gt;"I")),1,IF(OR(AND(CK97=0,T97="N"),AND(CK97=0,T97="B"),AND(CK97=0,LEFT(TRIM(T97),1)="I")),1,0))),"")</f>
        <v/>
      </c>
      <c r="CZ97" s="62" t="str">
        <f t="shared" si="51"/>
        <v/>
      </c>
      <c r="DA97" s="62" t="str">
        <f>+IF(LEN($K97)&gt;10,IF(ISERROR(VLOOKUP(V97,'CODIGO PAGO'!$B$1:$B$20,1,0)),1,IF(OR(AND(CM97=1,V97&lt;&gt;"N"),AND(CM97=3,V97&lt;&gt;"B"),AND(CM97=2,LEFT(TRIM(V97),1)&lt;&gt;"I")),1,IF(OR(AND(CM97=0,V97="N"),AND(CM97=0,V97="B"),AND(CM97=0,LEFT(TRIM(V97),1)="I")),1,0))),"")</f>
        <v/>
      </c>
      <c r="DB97" s="62" t="str">
        <f t="shared" si="52"/>
        <v/>
      </c>
      <c r="DC97" s="62" t="str">
        <f>+IF(LEN($K97)&gt;10,IF(ISERROR(VLOOKUP(X97,'CODIGO PAGO'!$B$1:$B$20,1,0)),1,IF(OR(AND(CO97=1,X97&lt;&gt;"N"),AND(CO97=3,X97&lt;&gt;"B"),AND(CO97=2,LEFT(TRIM(X97),1)&lt;&gt;"I")),1,IF(OR(AND(CO97=0,X97="N"),AND(CO97=0,X97="B"),AND(CO97=0,LEFT(TRIM(X97),1)="I")),1,0))),"")</f>
        <v/>
      </c>
      <c r="DD97" s="62" t="str">
        <f t="shared" si="53"/>
        <v/>
      </c>
      <c r="DE97" s="62" t="str">
        <f t="shared" si="54"/>
        <v/>
      </c>
      <c r="DF97" s="63" t="str">
        <f t="shared" si="55"/>
        <v/>
      </c>
      <c r="DG97" s="170"/>
      <c r="DH97" s="63">
        <v>97</v>
      </c>
    </row>
    <row r="98" spans="1:112" s="64" customFormat="1">
      <c r="A98" s="16" t="str">
        <f t="shared" si="28"/>
        <v/>
      </c>
      <c r="B98" s="12"/>
      <c r="C98" s="60"/>
      <c r="D98" s="1" t="str">
        <f>+IF(LEN($K98)&gt;5,BD!A98,"")</f>
        <v/>
      </c>
      <c r="E98" s="1" t="str">
        <f>+IF(LEN($K98)&gt;5,BD!B98,"")</f>
        <v/>
      </c>
      <c r="F98" s="134"/>
      <c r="G98" s="133"/>
      <c r="H98" s="135"/>
      <c r="I98" s="3" t="str">
        <f>+IF(LEN($K98)&gt;5,BD!D98,"")</f>
        <v/>
      </c>
      <c r="J98" s="4" t="str">
        <f>+IF(LEN($K98)&gt;5,BD!E98,"")</f>
        <v/>
      </c>
      <c r="K98" s="5" t="str">
        <f>+IF(LEN(BD!G98)&gt;5,BD!G98,"")</f>
        <v/>
      </c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53" t="str">
        <f t="shared" si="29"/>
        <v/>
      </c>
      <c r="AB98" s="154" t="str">
        <f>+IF(LEN($K98)&gt;5,SUM(L98,N98,P98,R98,T98,V98,X98)+COUNTIF(L98:X98,"PCG")+'CODIGO PAGO'!$C$23*COUNTIF(L98:X98,"PDF")+'CODIGO PAGO'!$C$24*COUNTIF('PRE MAAS'!L98:X98,"PNH")+'CODIGO PAGO'!$C$25*COUNTIF('PRE MAAS'!L98:X98,"PS")+COUNTIF(L98:X98,"VAC"),"")</f>
        <v/>
      </c>
      <c r="AC98" s="154" t="str">
        <f t="shared" si="30"/>
        <v/>
      </c>
      <c r="AD98" s="155" t="str">
        <f t="shared" si="31"/>
        <v/>
      </c>
      <c r="AE98" s="155" t="str">
        <f t="shared" si="32"/>
        <v/>
      </c>
      <c r="AF98" s="155" t="str">
        <f>+IF(LEN($K98)&gt;5,IF(AND(VLOOKUP($I98,BD!$D$1:$F$501,3,0)&gt;=L$1,VLOOKUP($I98,BD!$D$1:$F$501,3,0)&lt;=X$1),1,0),"")</f>
        <v/>
      </c>
      <c r="AG98" s="155" t="str">
        <f t="shared" si="33"/>
        <v/>
      </c>
      <c r="AH98" s="156" t="str">
        <f t="shared" si="34"/>
        <v/>
      </c>
      <c r="AI98" s="156" t="str">
        <f t="shared" si="35"/>
        <v/>
      </c>
      <c r="AJ98" s="156" t="str">
        <f t="shared" si="36"/>
        <v/>
      </c>
      <c r="AK98" s="6" t="str">
        <f>+IF(LEN($K98)&gt;5,BD!H98,"")</f>
        <v/>
      </c>
      <c r="AL98" s="17" t="str">
        <f t="shared" si="37"/>
        <v/>
      </c>
      <c r="AM98" s="13"/>
      <c r="AN98" s="18" t="str">
        <f t="shared" si="38"/>
        <v/>
      </c>
      <c r="AO98" s="19" t="str">
        <f t="shared" si="39"/>
        <v/>
      </c>
      <c r="AP98" s="19" t="str">
        <f t="shared" si="40"/>
        <v/>
      </c>
      <c r="AQ98" s="20" t="str">
        <f t="shared" si="41"/>
        <v/>
      </c>
      <c r="AR98" s="7" t="str">
        <f t="shared" ca="1" si="42"/>
        <v/>
      </c>
      <c r="AS98" s="157"/>
      <c r="AT98" s="19" t="str">
        <f>+IF(LEN($K98)&gt;5,TRUNC(AS98*AK98*'CODIGO PAGO'!$C$27,2),"")</f>
        <v/>
      </c>
      <c r="AU98" s="15"/>
      <c r="AV98" s="15"/>
      <c r="AW98" s="15"/>
      <c r="AX98" s="14"/>
      <c r="AY98" s="15"/>
      <c r="AZ98" s="20" t="str">
        <f>+IF(LEN(K98)&gt;5,SUMIF(AJUSTES!$A$1:$A$50,K98,AJUSTES!$J$1:$J$50),"")</f>
        <v/>
      </c>
      <c r="BA98" s="20"/>
      <c r="BB98" s="14"/>
      <c r="BC98" s="14"/>
      <c r="BD98" s="164"/>
      <c r="BE98" s="15"/>
      <c r="BF98" s="15"/>
      <c r="BG98" s="152" t="str">
        <f t="shared" si="43"/>
        <v/>
      </c>
      <c r="BH98" s="20" t="str">
        <f t="shared" si="44"/>
        <v/>
      </c>
      <c r="BI98" s="20" t="str">
        <f>IF(LEN($K98)&gt;5,IF('CODIGO PAGO'!$C$26=9,0.5*AK98,'CODIGO PAGO'!$C$26*COUNTIF(L98:X98,"PT")*(AK98*7)/(7-(COUNTIF(L98:X98,"D")+COUNTIF(L98:X98,"DL")))),"")</f>
        <v/>
      </c>
      <c r="BJ98" s="15"/>
      <c r="BK98" s="20" t="str">
        <f>+IF(LEN(K98)&gt;5,SUMIF(AJUSTES!$A$1:$A$50,K98,AJUSTES!$K$1:$K$50),"")</f>
        <v/>
      </c>
      <c r="BL98" s="15"/>
      <c r="BM98" s="15"/>
      <c r="BN98" s="4" t="str">
        <f>+CONCATENATE(IF(COUNTIFS(INCAPACIDADES!$A$1:$A$100,"ACTIVA",INCAPACIDADES!$C$1:$C$100,'PRE MAAS'!K98)&gt;0,VLOOKUP(K98,INCAPACIDADES!$C$1:$Y$100,23,0),""),IF(LEN($K98)&gt;5,IF(BD!F98="N/A","",CONCATENATE("B (",DAY(BD!F98),"-",MONTH(BD!F98),"-",YEAR(BD!F98),")")),""))</f>
        <v/>
      </c>
      <c r="BO98" s="150"/>
      <c r="BP98" s="15"/>
      <c r="BQ98" s="15"/>
      <c r="BR98" s="15"/>
      <c r="BS98" s="15"/>
      <c r="BT98" s="15"/>
      <c r="BU98" s="9" t="str">
        <f>+IF(LEN($K98)&gt;10,IF(LEN(BD!I98)=11,BD!I98,CONCATENATE("0",BD!I98)),"")</f>
        <v/>
      </c>
      <c r="BV98" s="161" t="str">
        <f>+IF(LEN($K98)&gt;10,BD!J98,"")</f>
        <v/>
      </c>
      <c r="BW98" s="162" t="str">
        <f t="shared" si="45"/>
        <v/>
      </c>
      <c r="BX98" s="162" t="str">
        <f>+IF(LEN($K98)&gt;10,UPPER(BD!K98),"")</f>
        <v/>
      </c>
      <c r="BY98" s="161" t="str">
        <f>+IF(LEN($K106)&gt;5,BD!L98,"")</f>
        <v/>
      </c>
      <c r="BZ98" s="161" t="str">
        <f>+IF(LEN($K98)&gt;10,BD!M98,"")</f>
        <v/>
      </c>
      <c r="CA98" s="162" t="str">
        <f>+IF(LEN($K98)&gt;10,BD!N98,"")</f>
        <v/>
      </c>
      <c r="CB98" s="163" t="str">
        <f t="shared" si="46"/>
        <v/>
      </c>
      <c r="CC98" s="62" t="str">
        <f>+IF(AND(LEN($K98)&gt;10),IF(AND($J98&gt;L$1,$J98&lt;=$Y$1),1,IF((COUNTIFS(INCAPACIDADES!$C$1:$C$51,$K98,INCAPACIDADES!K$1:K$51,L$1))&gt;0,2,IF(VLOOKUP($I98,BD!D:F,3,0)&gt;L$1,0,3))),"")</f>
        <v/>
      </c>
      <c r="CD98" s="62" t="str">
        <f>+IF(AND(LEN($K98)&gt;10),IF(AND($J98&gt;M$1,$J98&lt;=$Y$1),1,IF((COUNTIFS(INCAPACIDADES!$C$1:$C$51,$K98,INCAPACIDADES!L$1:L$51,M$1))&gt;0,2,IF(VLOOKUP($I98,BD!$D:$F,3,0)&gt;M$1,0,3))),"")</f>
        <v/>
      </c>
      <c r="CE98" s="62" t="str">
        <f>+IF(AND(LEN($K98)&gt;10),IF(AND($J98&gt;N$1,$J98&lt;=$Y$1),1,IF((COUNTIFS(INCAPACIDADES!$C$1:$C$51,$K98,INCAPACIDADES!M$1:M$51,N$1))&gt;0,2,IF(VLOOKUP($I98,BD!$D:$F,3,0)&gt;N$1,0,3))),"")</f>
        <v/>
      </c>
      <c r="CF98" s="62" t="str">
        <f>+IF(AND(LEN($K98)&gt;10),IF(AND($J98&gt;O$1,$J98&lt;=$Y$1),1,IF((COUNTIFS(INCAPACIDADES!$C$1:$C$51,$K98,INCAPACIDADES!N$1:N$51,O$1))&gt;0,2,IF(VLOOKUP($I98,BD!$D:$F,3,0)&gt;O$1,0,3))),"")</f>
        <v/>
      </c>
      <c r="CG98" s="62" t="str">
        <f>+IF(AND(LEN($K98)&gt;10),IF(AND($J98&gt;P$1,$J98&lt;=$Y$1),1,IF((COUNTIFS(INCAPACIDADES!$C$1:$C$51,$K98,INCAPACIDADES!O$1:O$51,P$1))&gt;0,2,IF(VLOOKUP($I98,BD!$D:$F,3,0)&gt;P$1,0,3))),"")</f>
        <v/>
      </c>
      <c r="CH98" s="62" t="str">
        <f>+IF(AND(LEN($K98)&gt;10),IF(AND($J98&gt;Q$1,$J98&lt;=$Y$1),1,IF((COUNTIFS(INCAPACIDADES!$C$1:$C$51,$K98,INCAPACIDADES!P$1:P$51,Q$1))&gt;0,2,IF(VLOOKUP($I98,BD!$D:$F,3,0)&gt;Q$1,0,3))),"")</f>
        <v/>
      </c>
      <c r="CI98" s="62" t="str">
        <f>+IF(AND(LEN($K98)&gt;10),IF(AND($J98&gt;R$1,$J98&lt;=$Y$1),1,IF((COUNTIFS(INCAPACIDADES!$C$1:$C$51,$K98,INCAPACIDADES!Q$1:Q$51,R$1))&gt;0,2,IF(VLOOKUP($I98,BD!$D:$F,3,0)&gt;R$1,0,3))),"")</f>
        <v/>
      </c>
      <c r="CJ98" s="62" t="str">
        <f>+IF(AND(LEN($K98)&gt;10),IF(AND($J98&gt;S$1,$J98&lt;=$Y$1),1,IF((COUNTIFS(INCAPACIDADES!$C$1:$C$51,$K98,INCAPACIDADES!R$1:R$51,S$1))&gt;0,2,IF(VLOOKUP($I98,BD!$D:$F,3,0)&gt;S$1,0,3))),"")</f>
        <v/>
      </c>
      <c r="CK98" s="62" t="str">
        <f>+IF(AND(LEN($K98)&gt;10),IF(AND($J98&gt;T$1,$J98&lt;=$Y$1),1,IF((COUNTIFS(INCAPACIDADES!$C$1:$C$51,$K98,INCAPACIDADES!S$1:S$51,T$1))&gt;0,2,IF(VLOOKUP($I98,BD!$D:$F,3,0)&gt;T$1,0,3))),"")</f>
        <v/>
      </c>
      <c r="CL98" s="62" t="str">
        <f>+IF(AND(LEN($K98)&gt;10),IF(AND($J98&gt;U$1,$J98&lt;=$Y$1),1,IF((COUNTIFS(INCAPACIDADES!$C$1:$C$51,$K98,INCAPACIDADES!T$1:T$51,U$1))&gt;0,2,IF(VLOOKUP($I98,BD!$D:$F,3,0)&gt;U$1,0,3))),"")</f>
        <v/>
      </c>
      <c r="CM98" s="62" t="str">
        <f>+IF(AND(LEN($K98)&gt;10),IF(AND($J98&gt;V$1,$J98&lt;=$Y$1),1,IF((COUNTIFS(INCAPACIDADES!$C$1:$C$51,$K98,INCAPACIDADES!U$1:U$51,V$1))&gt;0,2,IF(VLOOKUP($I98,BD!$D:$F,3,0)&gt;V$1,0,3))),"")</f>
        <v/>
      </c>
      <c r="CN98" s="62" t="str">
        <f>+IF(AND(LEN($K98)&gt;10),IF(AND($J98&gt;W$1,$J98&lt;=$Y$1),1,IF((COUNTIFS(INCAPACIDADES!$C$1:$C$51,$K98,INCAPACIDADES!V$1:V$51,W$1))&gt;0,2,IF(VLOOKUP($I98,BD!$D:$F,3,0)&gt;W$1,0,3))),"")</f>
        <v/>
      </c>
      <c r="CO98" s="62" t="str">
        <f>+IF(AND(LEN($K98)&gt;10),IF(AND($J98&gt;X$1,$J98&lt;=$Y$1),1,IF((COUNTIFS(INCAPACIDADES!$C$1:$C$51,$K98,INCAPACIDADES!W$1:W$51,X$1))&gt;0,2,IF(VLOOKUP($I98,BD!$D:$F,3,0)&gt;X$1,0,3))),"")</f>
        <v/>
      </c>
      <c r="CP98" s="62" t="str">
        <f>+IF(AND(LEN($K98)&gt;10),IF(AND($J98&gt;Y$1,$J98&lt;=$Y$1),1,IF((COUNTIFS(INCAPACIDADES!$C$1:$C$51,$K98,INCAPACIDADES!X$1:X$51,Y$1))&gt;0,2,IF(VLOOKUP($I98,BD!$D:$F,3,0)&gt;Y$1,0,3))),"")</f>
        <v/>
      </c>
      <c r="CQ98" s="62" t="str">
        <f>+IF(LEN($K98)&gt;10,IF(ISERROR(VLOOKUP(L98,'CODIGO PAGO'!$B$1:$B$20,1,0)),1,IF(OR(AND(CC98=1,L98&lt;&gt;"N"),AND(CC98=3,L98&lt;&gt;"B"),AND(CC98=2,LEFT(TRIM(L98),1)&lt;&gt;"I")),1,IF(OR(AND(CC98=0,L98="N"),AND(CC98=0,L98="B"),AND(CC98=0,LEFT(TRIM(L98),1)="I")),1,0))),"")</f>
        <v/>
      </c>
      <c r="CR98" s="62" t="str">
        <f t="shared" si="47"/>
        <v/>
      </c>
      <c r="CS98" s="62" t="str">
        <f>+IF(LEN($K98)&gt;10,IF(ISERROR(VLOOKUP(N98,'CODIGO PAGO'!$B$1:$B$20,1,0)),1,IF(OR(AND(CE98=1,N98&lt;&gt;"N"),AND(CE98=3,N98&lt;&gt;"B"),AND(CE98=2,LEFT(TRIM(N98),1)&lt;&gt;"I")),1,IF(OR(AND(CE98=0,N98="N"),AND(CE98=0,N98="B"),AND(CE98=0,LEFT(TRIM(N98),1)="I")),1,0))),"")</f>
        <v/>
      </c>
      <c r="CT98" s="62" t="str">
        <f t="shared" si="48"/>
        <v/>
      </c>
      <c r="CU98" s="62" t="str">
        <f>+IF(LEN($K98)&gt;10,IF(ISERROR(VLOOKUP(P98,'CODIGO PAGO'!$B$1:$B$20,1,0)),1,IF(OR(AND(CG98=1,P98&lt;&gt;"N"),AND(CG98=3,P98&lt;&gt;"B"),AND(CG98=2,LEFT(TRIM(P98),1)&lt;&gt;"I")),1,IF(OR(AND(CG98=0,P98="N"),AND(CG98=0,P98="B"),AND(CG98=0,LEFT(TRIM(P98),1)="I")),1,0))),"")</f>
        <v/>
      </c>
      <c r="CV98" s="62" t="str">
        <f t="shared" si="49"/>
        <v/>
      </c>
      <c r="CW98" s="62" t="str">
        <f>+IF(LEN($K98)&gt;10,IF(ISERROR(VLOOKUP(R98,'CODIGO PAGO'!$B$1:$B$20,1,0)),1,IF(OR(AND(CI98=1,R98&lt;&gt;"N"),AND(CI98=3,R98&lt;&gt;"B"),AND(CI98=2,LEFT(TRIM(R98),1)&lt;&gt;"I")),1,IF(OR(AND(CI98=0,R98="N"),AND(CI98=0,R98="B"),AND(CI98=0,LEFT(TRIM(R98),1)="I")),1,0))),"")</f>
        <v/>
      </c>
      <c r="CX98" s="62" t="str">
        <f t="shared" si="50"/>
        <v/>
      </c>
      <c r="CY98" s="62" t="str">
        <f>+IF(LEN($K98)&gt;10,IF(ISERROR(VLOOKUP(T98,'CODIGO PAGO'!$B$1:$B$20,1,0)),1,IF(OR(AND(CK98=1,T98&lt;&gt;"N"),AND(CK98=3,T98&lt;&gt;"B"),AND(CK98=2,LEFT(TRIM(T98),1)&lt;&gt;"I")),1,IF(OR(AND(CK98=0,T98="N"),AND(CK98=0,T98="B"),AND(CK98=0,LEFT(TRIM(T98),1)="I")),1,0))),"")</f>
        <v/>
      </c>
      <c r="CZ98" s="62" t="str">
        <f t="shared" si="51"/>
        <v/>
      </c>
      <c r="DA98" s="62" t="str">
        <f>+IF(LEN($K98)&gt;10,IF(ISERROR(VLOOKUP(V98,'CODIGO PAGO'!$B$1:$B$20,1,0)),1,IF(OR(AND(CM98=1,V98&lt;&gt;"N"),AND(CM98=3,V98&lt;&gt;"B"),AND(CM98=2,LEFT(TRIM(V98),1)&lt;&gt;"I")),1,IF(OR(AND(CM98=0,V98="N"),AND(CM98=0,V98="B"),AND(CM98=0,LEFT(TRIM(V98),1)="I")),1,0))),"")</f>
        <v/>
      </c>
      <c r="DB98" s="62" t="str">
        <f t="shared" si="52"/>
        <v/>
      </c>
      <c r="DC98" s="62" t="str">
        <f>+IF(LEN($K98)&gt;10,IF(ISERROR(VLOOKUP(X98,'CODIGO PAGO'!$B$1:$B$20,1,0)),1,IF(OR(AND(CO98=1,X98&lt;&gt;"N"),AND(CO98=3,X98&lt;&gt;"B"),AND(CO98=2,LEFT(TRIM(X98),1)&lt;&gt;"I")),1,IF(OR(AND(CO98=0,X98="N"),AND(CO98=0,X98="B"),AND(CO98=0,LEFT(TRIM(X98),1)="I")),1,0))),"")</f>
        <v/>
      </c>
      <c r="DD98" s="62" t="str">
        <f t="shared" si="53"/>
        <v/>
      </c>
      <c r="DE98" s="62" t="str">
        <f t="shared" si="54"/>
        <v/>
      </c>
      <c r="DF98" s="63" t="str">
        <f t="shared" si="55"/>
        <v/>
      </c>
      <c r="DG98" s="170"/>
      <c r="DH98" s="63">
        <v>98</v>
      </c>
    </row>
    <row r="99" spans="1:112" s="64" customFormat="1">
      <c r="A99" s="16" t="str">
        <f t="shared" si="28"/>
        <v/>
      </c>
      <c r="B99" s="12"/>
      <c r="C99" s="60"/>
      <c r="D99" s="1" t="str">
        <f>+IF(LEN($K99)&gt;5,BD!A99,"")</f>
        <v/>
      </c>
      <c r="E99" s="1" t="str">
        <f>+IF(LEN($K99)&gt;5,BD!B99,"")</f>
        <v/>
      </c>
      <c r="F99" s="134"/>
      <c r="G99" s="133"/>
      <c r="H99" s="135"/>
      <c r="I99" s="3" t="str">
        <f>+IF(LEN($K99)&gt;5,BD!D99,"")</f>
        <v/>
      </c>
      <c r="J99" s="4" t="str">
        <f>+IF(LEN($K99)&gt;5,BD!E99,"")</f>
        <v/>
      </c>
      <c r="K99" s="5" t="str">
        <f>+IF(LEN(BD!G99)&gt;5,BD!G99,"")</f>
        <v/>
      </c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53" t="str">
        <f t="shared" si="29"/>
        <v/>
      </c>
      <c r="AB99" s="154" t="str">
        <f>+IF(LEN($K99)&gt;5,SUM(L99,N99,P99,R99,T99,V99,X99)+COUNTIF(L99:X99,"PCG")+'CODIGO PAGO'!$C$23*COUNTIF(L99:X99,"PDF")+'CODIGO PAGO'!$C$24*COUNTIF('PRE MAAS'!L99:X99,"PNH")+'CODIGO PAGO'!$C$25*COUNTIF('PRE MAAS'!L99:X99,"PS")+COUNTIF(L99:X99,"VAC"),"")</f>
        <v/>
      </c>
      <c r="AC99" s="154" t="str">
        <f t="shared" si="30"/>
        <v/>
      </c>
      <c r="AD99" s="155" t="str">
        <f t="shared" si="31"/>
        <v/>
      </c>
      <c r="AE99" s="155" t="str">
        <f t="shared" si="32"/>
        <v/>
      </c>
      <c r="AF99" s="155" t="str">
        <f>+IF(LEN($K99)&gt;5,IF(AND(VLOOKUP($I99,BD!$D$1:$F$501,3,0)&gt;=L$1,VLOOKUP($I99,BD!$D$1:$F$501,3,0)&lt;=X$1),1,0),"")</f>
        <v/>
      </c>
      <c r="AG99" s="155" t="str">
        <f t="shared" si="33"/>
        <v/>
      </c>
      <c r="AH99" s="156" t="str">
        <f t="shared" si="34"/>
        <v/>
      </c>
      <c r="AI99" s="156" t="str">
        <f t="shared" si="35"/>
        <v/>
      </c>
      <c r="AJ99" s="156" t="str">
        <f t="shared" si="36"/>
        <v/>
      </c>
      <c r="AK99" s="6" t="str">
        <f>+IF(LEN($K99)&gt;5,BD!H99,"")</f>
        <v/>
      </c>
      <c r="AL99" s="17" t="str">
        <f t="shared" si="37"/>
        <v/>
      </c>
      <c r="AM99" s="13"/>
      <c r="AN99" s="18" t="str">
        <f t="shared" si="38"/>
        <v/>
      </c>
      <c r="AO99" s="19" t="str">
        <f t="shared" si="39"/>
        <v/>
      </c>
      <c r="AP99" s="19" t="str">
        <f t="shared" si="40"/>
        <v/>
      </c>
      <c r="AQ99" s="20" t="str">
        <f t="shared" si="41"/>
        <v/>
      </c>
      <c r="AR99" s="7" t="str">
        <f t="shared" ca="1" si="42"/>
        <v/>
      </c>
      <c r="AS99" s="157"/>
      <c r="AT99" s="19" t="str">
        <f>+IF(LEN($K99)&gt;5,TRUNC(AS99*AK99*'CODIGO PAGO'!$C$27,2),"")</f>
        <v/>
      </c>
      <c r="AU99" s="15"/>
      <c r="AV99" s="15"/>
      <c r="AW99" s="15"/>
      <c r="AX99" s="14"/>
      <c r="AY99" s="15"/>
      <c r="AZ99" s="20" t="str">
        <f>+IF(LEN(K99)&gt;5,SUMIF(AJUSTES!$A$1:$A$50,K99,AJUSTES!$J$1:$J$50),"")</f>
        <v/>
      </c>
      <c r="BA99" s="20"/>
      <c r="BB99" s="14"/>
      <c r="BC99" s="14"/>
      <c r="BD99" s="164"/>
      <c r="BE99" s="15"/>
      <c r="BF99" s="15"/>
      <c r="BG99" s="152" t="str">
        <f t="shared" si="43"/>
        <v/>
      </c>
      <c r="BH99" s="20" t="str">
        <f t="shared" si="44"/>
        <v/>
      </c>
      <c r="BI99" s="20" t="str">
        <f>IF(LEN($K99)&gt;5,IF('CODIGO PAGO'!$C$26=9,0.5*AK99,'CODIGO PAGO'!$C$26*COUNTIF(L99:X99,"PT")*(AK99*7)/(7-(COUNTIF(L99:X99,"D")+COUNTIF(L99:X99,"DL")))),"")</f>
        <v/>
      </c>
      <c r="BJ99" s="15"/>
      <c r="BK99" s="20" t="str">
        <f>+IF(LEN(K99)&gt;5,SUMIF(AJUSTES!$A$1:$A$50,K99,AJUSTES!$K$1:$K$50),"")</f>
        <v/>
      </c>
      <c r="BL99" s="15"/>
      <c r="BM99" s="15"/>
      <c r="BN99" s="4" t="str">
        <f>+CONCATENATE(IF(COUNTIFS(INCAPACIDADES!$A$1:$A$100,"ACTIVA",INCAPACIDADES!$C$1:$C$100,'PRE MAAS'!K99)&gt;0,VLOOKUP(K99,INCAPACIDADES!$C$1:$Y$100,23,0),""),IF(LEN($K99)&gt;5,IF(BD!F99="N/A","",CONCATENATE("B (",DAY(BD!F99),"-",MONTH(BD!F99),"-",YEAR(BD!F99),")")),""))</f>
        <v/>
      </c>
      <c r="BO99" s="150"/>
      <c r="BP99" s="15"/>
      <c r="BQ99" s="15"/>
      <c r="BR99" s="15"/>
      <c r="BS99" s="15"/>
      <c r="BT99" s="15"/>
      <c r="BU99" s="9" t="str">
        <f>+IF(LEN($K99)&gt;10,IF(LEN(BD!I99)=11,BD!I99,CONCATENATE("0",BD!I99)),"")</f>
        <v/>
      </c>
      <c r="BV99" s="161" t="str">
        <f>+IF(LEN($K99)&gt;10,BD!J99,"")</f>
        <v/>
      </c>
      <c r="BW99" s="162" t="str">
        <f t="shared" si="45"/>
        <v/>
      </c>
      <c r="BX99" s="162" t="str">
        <f>+IF(LEN($K99)&gt;10,UPPER(BD!K99),"")</f>
        <v/>
      </c>
      <c r="BY99" s="161" t="str">
        <f>+IF(LEN($K107)&gt;5,BD!L99,"")</f>
        <v/>
      </c>
      <c r="BZ99" s="161" t="str">
        <f>+IF(LEN($K99)&gt;10,BD!M99,"")</f>
        <v/>
      </c>
      <c r="CA99" s="162" t="str">
        <f>+IF(LEN($K99)&gt;10,BD!N99,"")</f>
        <v/>
      </c>
      <c r="CB99" s="163" t="str">
        <f t="shared" si="46"/>
        <v/>
      </c>
      <c r="CC99" s="62" t="str">
        <f>+IF(AND(LEN($K99)&gt;10),IF(AND($J99&gt;L$1,$J99&lt;=$Y$1),1,IF((COUNTIFS(INCAPACIDADES!$C$1:$C$51,$K99,INCAPACIDADES!K$1:K$51,L$1))&gt;0,2,IF(VLOOKUP($I99,BD!D:F,3,0)&gt;L$1,0,3))),"")</f>
        <v/>
      </c>
      <c r="CD99" s="62" t="str">
        <f>+IF(AND(LEN($K99)&gt;10),IF(AND($J99&gt;M$1,$J99&lt;=$Y$1),1,IF((COUNTIFS(INCAPACIDADES!$C$1:$C$51,$K99,INCAPACIDADES!L$1:L$51,M$1))&gt;0,2,IF(VLOOKUP($I99,BD!$D:$F,3,0)&gt;M$1,0,3))),"")</f>
        <v/>
      </c>
      <c r="CE99" s="62" t="str">
        <f>+IF(AND(LEN($K99)&gt;10),IF(AND($J99&gt;N$1,$J99&lt;=$Y$1),1,IF((COUNTIFS(INCAPACIDADES!$C$1:$C$51,$K99,INCAPACIDADES!M$1:M$51,N$1))&gt;0,2,IF(VLOOKUP($I99,BD!$D:$F,3,0)&gt;N$1,0,3))),"")</f>
        <v/>
      </c>
      <c r="CF99" s="62" t="str">
        <f>+IF(AND(LEN($K99)&gt;10),IF(AND($J99&gt;O$1,$J99&lt;=$Y$1),1,IF((COUNTIFS(INCAPACIDADES!$C$1:$C$51,$K99,INCAPACIDADES!N$1:N$51,O$1))&gt;0,2,IF(VLOOKUP($I99,BD!$D:$F,3,0)&gt;O$1,0,3))),"")</f>
        <v/>
      </c>
      <c r="CG99" s="62" t="str">
        <f>+IF(AND(LEN($K99)&gt;10),IF(AND($J99&gt;P$1,$J99&lt;=$Y$1),1,IF((COUNTIFS(INCAPACIDADES!$C$1:$C$51,$K99,INCAPACIDADES!O$1:O$51,P$1))&gt;0,2,IF(VLOOKUP($I99,BD!$D:$F,3,0)&gt;P$1,0,3))),"")</f>
        <v/>
      </c>
      <c r="CH99" s="62" t="str">
        <f>+IF(AND(LEN($K99)&gt;10),IF(AND($J99&gt;Q$1,$J99&lt;=$Y$1),1,IF((COUNTIFS(INCAPACIDADES!$C$1:$C$51,$K99,INCAPACIDADES!P$1:P$51,Q$1))&gt;0,2,IF(VLOOKUP($I99,BD!$D:$F,3,0)&gt;Q$1,0,3))),"")</f>
        <v/>
      </c>
      <c r="CI99" s="62" t="str">
        <f>+IF(AND(LEN($K99)&gt;10),IF(AND($J99&gt;R$1,$J99&lt;=$Y$1),1,IF((COUNTIFS(INCAPACIDADES!$C$1:$C$51,$K99,INCAPACIDADES!Q$1:Q$51,R$1))&gt;0,2,IF(VLOOKUP($I99,BD!$D:$F,3,0)&gt;R$1,0,3))),"")</f>
        <v/>
      </c>
      <c r="CJ99" s="62" t="str">
        <f>+IF(AND(LEN($K99)&gt;10),IF(AND($J99&gt;S$1,$J99&lt;=$Y$1),1,IF((COUNTIFS(INCAPACIDADES!$C$1:$C$51,$K99,INCAPACIDADES!R$1:R$51,S$1))&gt;0,2,IF(VLOOKUP($I99,BD!$D:$F,3,0)&gt;S$1,0,3))),"")</f>
        <v/>
      </c>
      <c r="CK99" s="62" t="str">
        <f>+IF(AND(LEN($K99)&gt;10),IF(AND($J99&gt;T$1,$J99&lt;=$Y$1),1,IF((COUNTIFS(INCAPACIDADES!$C$1:$C$51,$K99,INCAPACIDADES!S$1:S$51,T$1))&gt;0,2,IF(VLOOKUP($I99,BD!$D:$F,3,0)&gt;T$1,0,3))),"")</f>
        <v/>
      </c>
      <c r="CL99" s="62" t="str">
        <f>+IF(AND(LEN($K99)&gt;10),IF(AND($J99&gt;U$1,$J99&lt;=$Y$1),1,IF((COUNTIFS(INCAPACIDADES!$C$1:$C$51,$K99,INCAPACIDADES!T$1:T$51,U$1))&gt;0,2,IF(VLOOKUP($I99,BD!$D:$F,3,0)&gt;U$1,0,3))),"")</f>
        <v/>
      </c>
      <c r="CM99" s="62" t="str">
        <f>+IF(AND(LEN($K99)&gt;10),IF(AND($J99&gt;V$1,$J99&lt;=$Y$1),1,IF((COUNTIFS(INCAPACIDADES!$C$1:$C$51,$K99,INCAPACIDADES!U$1:U$51,V$1))&gt;0,2,IF(VLOOKUP($I99,BD!$D:$F,3,0)&gt;V$1,0,3))),"")</f>
        <v/>
      </c>
      <c r="CN99" s="62" t="str">
        <f>+IF(AND(LEN($K99)&gt;10),IF(AND($J99&gt;W$1,$J99&lt;=$Y$1),1,IF((COUNTIFS(INCAPACIDADES!$C$1:$C$51,$K99,INCAPACIDADES!V$1:V$51,W$1))&gt;0,2,IF(VLOOKUP($I99,BD!$D:$F,3,0)&gt;W$1,0,3))),"")</f>
        <v/>
      </c>
      <c r="CO99" s="62" t="str">
        <f>+IF(AND(LEN($K99)&gt;10),IF(AND($J99&gt;X$1,$J99&lt;=$Y$1),1,IF((COUNTIFS(INCAPACIDADES!$C$1:$C$51,$K99,INCAPACIDADES!W$1:W$51,X$1))&gt;0,2,IF(VLOOKUP($I99,BD!$D:$F,3,0)&gt;X$1,0,3))),"")</f>
        <v/>
      </c>
      <c r="CP99" s="62" t="str">
        <f>+IF(AND(LEN($K99)&gt;10),IF(AND($J99&gt;Y$1,$J99&lt;=$Y$1),1,IF((COUNTIFS(INCAPACIDADES!$C$1:$C$51,$K99,INCAPACIDADES!X$1:X$51,Y$1))&gt;0,2,IF(VLOOKUP($I99,BD!$D:$F,3,0)&gt;Y$1,0,3))),"")</f>
        <v/>
      </c>
      <c r="CQ99" s="62" t="str">
        <f>+IF(LEN($K99)&gt;10,IF(ISERROR(VLOOKUP(L99,'CODIGO PAGO'!$B$1:$B$20,1,0)),1,IF(OR(AND(CC99=1,L99&lt;&gt;"N"),AND(CC99=3,L99&lt;&gt;"B"),AND(CC99=2,LEFT(TRIM(L99),1)&lt;&gt;"I")),1,IF(OR(AND(CC99=0,L99="N"),AND(CC99=0,L99="B"),AND(CC99=0,LEFT(TRIM(L99),1)="I")),1,0))),"")</f>
        <v/>
      </c>
      <c r="CR99" s="62" t="str">
        <f t="shared" si="47"/>
        <v/>
      </c>
      <c r="CS99" s="62" t="str">
        <f>+IF(LEN($K99)&gt;10,IF(ISERROR(VLOOKUP(N99,'CODIGO PAGO'!$B$1:$B$20,1,0)),1,IF(OR(AND(CE99=1,N99&lt;&gt;"N"),AND(CE99=3,N99&lt;&gt;"B"),AND(CE99=2,LEFT(TRIM(N99),1)&lt;&gt;"I")),1,IF(OR(AND(CE99=0,N99="N"),AND(CE99=0,N99="B"),AND(CE99=0,LEFT(TRIM(N99),1)="I")),1,0))),"")</f>
        <v/>
      </c>
      <c r="CT99" s="62" t="str">
        <f t="shared" si="48"/>
        <v/>
      </c>
      <c r="CU99" s="62" t="str">
        <f>+IF(LEN($K99)&gt;10,IF(ISERROR(VLOOKUP(P99,'CODIGO PAGO'!$B$1:$B$20,1,0)),1,IF(OR(AND(CG99=1,P99&lt;&gt;"N"),AND(CG99=3,P99&lt;&gt;"B"),AND(CG99=2,LEFT(TRIM(P99),1)&lt;&gt;"I")),1,IF(OR(AND(CG99=0,P99="N"),AND(CG99=0,P99="B"),AND(CG99=0,LEFT(TRIM(P99),1)="I")),1,0))),"")</f>
        <v/>
      </c>
      <c r="CV99" s="62" t="str">
        <f t="shared" si="49"/>
        <v/>
      </c>
      <c r="CW99" s="62" t="str">
        <f>+IF(LEN($K99)&gt;10,IF(ISERROR(VLOOKUP(R99,'CODIGO PAGO'!$B$1:$B$20,1,0)),1,IF(OR(AND(CI99=1,R99&lt;&gt;"N"),AND(CI99=3,R99&lt;&gt;"B"),AND(CI99=2,LEFT(TRIM(R99),1)&lt;&gt;"I")),1,IF(OR(AND(CI99=0,R99="N"),AND(CI99=0,R99="B"),AND(CI99=0,LEFT(TRIM(R99),1)="I")),1,0))),"")</f>
        <v/>
      </c>
      <c r="CX99" s="62" t="str">
        <f t="shared" si="50"/>
        <v/>
      </c>
      <c r="CY99" s="62" t="str">
        <f>+IF(LEN($K99)&gt;10,IF(ISERROR(VLOOKUP(T99,'CODIGO PAGO'!$B$1:$B$20,1,0)),1,IF(OR(AND(CK99=1,T99&lt;&gt;"N"),AND(CK99=3,T99&lt;&gt;"B"),AND(CK99=2,LEFT(TRIM(T99),1)&lt;&gt;"I")),1,IF(OR(AND(CK99=0,T99="N"),AND(CK99=0,T99="B"),AND(CK99=0,LEFT(TRIM(T99),1)="I")),1,0))),"")</f>
        <v/>
      </c>
      <c r="CZ99" s="62" t="str">
        <f t="shared" si="51"/>
        <v/>
      </c>
      <c r="DA99" s="62" t="str">
        <f>+IF(LEN($K99)&gt;10,IF(ISERROR(VLOOKUP(V99,'CODIGO PAGO'!$B$1:$B$20,1,0)),1,IF(OR(AND(CM99=1,V99&lt;&gt;"N"),AND(CM99=3,V99&lt;&gt;"B"),AND(CM99=2,LEFT(TRIM(V99),1)&lt;&gt;"I")),1,IF(OR(AND(CM99=0,V99="N"),AND(CM99=0,V99="B"),AND(CM99=0,LEFT(TRIM(V99),1)="I")),1,0))),"")</f>
        <v/>
      </c>
      <c r="DB99" s="62" t="str">
        <f t="shared" si="52"/>
        <v/>
      </c>
      <c r="DC99" s="62" t="str">
        <f>+IF(LEN($K99)&gt;10,IF(ISERROR(VLOOKUP(X99,'CODIGO PAGO'!$B$1:$B$20,1,0)),1,IF(OR(AND(CO99=1,X99&lt;&gt;"N"),AND(CO99=3,X99&lt;&gt;"B"),AND(CO99=2,LEFT(TRIM(X99),1)&lt;&gt;"I")),1,IF(OR(AND(CO99=0,X99="N"),AND(CO99=0,X99="B"),AND(CO99=0,LEFT(TRIM(X99),1)="I")),1,0))),"")</f>
        <v/>
      </c>
      <c r="DD99" s="62" t="str">
        <f t="shared" si="53"/>
        <v/>
      </c>
      <c r="DE99" s="62" t="str">
        <f t="shared" si="54"/>
        <v/>
      </c>
      <c r="DF99" s="63" t="str">
        <f t="shared" si="55"/>
        <v/>
      </c>
      <c r="DG99" s="170"/>
      <c r="DH99" s="63">
        <v>99</v>
      </c>
    </row>
    <row r="100" spans="1:112" s="64" customFormat="1">
      <c r="A100" s="16" t="str">
        <f t="shared" si="28"/>
        <v/>
      </c>
      <c r="B100" s="12"/>
      <c r="C100" s="60"/>
      <c r="D100" s="1" t="str">
        <f>+IF(LEN($K100)&gt;5,BD!A100,"")</f>
        <v/>
      </c>
      <c r="E100" s="1" t="str">
        <f>+IF(LEN($K100)&gt;5,BD!B100,"")</f>
        <v/>
      </c>
      <c r="F100" s="134"/>
      <c r="G100" s="133"/>
      <c r="H100" s="135"/>
      <c r="I100" s="3" t="str">
        <f>+IF(LEN($K100)&gt;5,BD!D100,"")</f>
        <v/>
      </c>
      <c r="J100" s="4" t="str">
        <f>+IF(LEN($K100)&gt;5,BD!E100,"")</f>
        <v/>
      </c>
      <c r="K100" s="5" t="str">
        <f>+IF(LEN(BD!G100)&gt;5,BD!G100,"")</f>
        <v/>
      </c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53" t="str">
        <f t="shared" si="29"/>
        <v/>
      </c>
      <c r="AB100" s="154" t="str">
        <f>+IF(LEN($K100)&gt;5,SUM(L100,N100,P100,R100,T100,V100,X100)+COUNTIF(L100:X100,"PCG")+'CODIGO PAGO'!$C$23*COUNTIF(L100:X100,"PDF")+'CODIGO PAGO'!$C$24*COUNTIF('PRE MAAS'!L100:X100,"PNH")+'CODIGO PAGO'!$C$25*COUNTIF('PRE MAAS'!L100:X100,"PS")+COUNTIF(L100:X100,"VAC"),"")</f>
        <v/>
      </c>
      <c r="AC100" s="154" t="str">
        <f t="shared" si="30"/>
        <v/>
      </c>
      <c r="AD100" s="155" t="str">
        <f t="shared" si="31"/>
        <v/>
      </c>
      <c r="AE100" s="155" t="str">
        <f t="shared" si="32"/>
        <v/>
      </c>
      <c r="AF100" s="155" t="str">
        <f>+IF(LEN($K100)&gt;5,IF(AND(VLOOKUP($I100,BD!$D$1:$F$501,3,0)&gt;=L$1,VLOOKUP($I100,BD!$D$1:$F$501,3,0)&lt;=X$1),1,0),"")</f>
        <v/>
      </c>
      <c r="AG100" s="155" t="str">
        <f t="shared" si="33"/>
        <v/>
      </c>
      <c r="AH100" s="156" t="str">
        <f t="shared" si="34"/>
        <v/>
      </c>
      <c r="AI100" s="156" t="str">
        <f t="shared" si="35"/>
        <v/>
      </c>
      <c r="AJ100" s="156" t="str">
        <f t="shared" si="36"/>
        <v/>
      </c>
      <c r="AK100" s="6" t="str">
        <f>+IF(LEN($K100)&gt;5,BD!H100,"")</f>
        <v/>
      </c>
      <c r="AL100" s="17" t="str">
        <f t="shared" si="37"/>
        <v/>
      </c>
      <c r="AM100" s="13"/>
      <c r="AN100" s="18" t="str">
        <f t="shared" si="38"/>
        <v/>
      </c>
      <c r="AO100" s="19" t="str">
        <f t="shared" si="39"/>
        <v/>
      </c>
      <c r="AP100" s="19" t="str">
        <f t="shared" si="40"/>
        <v/>
      </c>
      <c r="AQ100" s="20" t="str">
        <f t="shared" si="41"/>
        <v/>
      </c>
      <c r="AR100" s="7" t="str">
        <f t="shared" ca="1" si="42"/>
        <v/>
      </c>
      <c r="AS100" s="157"/>
      <c r="AT100" s="19" t="str">
        <f>+IF(LEN($K100)&gt;5,TRUNC(AS100*AK100*'CODIGO PAGO'!$C$27,2),"")</f>
        <v/>
      </c>
      <c r="AU100" s="15"/>
      <c r="AV100" s="15"/>
      <c r="AW100" s="15"/>
      <c r="AX100" s="14"/>
      <c r="AY100" s="15"/>
      <c r="AZ100" s="20" t="str">
        <f>+IF(LEN(K100)&gt;5,SUMIF(AJUSTES!$A$1:$A$50,K100,AJUSTES!$J$1:$J$50),"")</f>
        <v/>
      </c>
      <c r="BA100" s="20"/>
      <c r="BB100" s="14"/>
      <c r="BC100" s="14"/>
      <c r="BD100" s="164"/>
      <c r="BE100" s="15"/>
      <c r="BF100" s="15"/>
      <c r="BG100" s="152" t="str">
        <f t="shared" si="43"/>
        <v/>
      </c>
      <c r="BH100" s="20" t="str">
        <f t="shared" si="44"/>
        <v/>
      </c>
      <c r="BI100" s="20" t="str">
        <f>IF(LEN($K100)&gt;5,IF('CODIGO PAGO'!$C$26=9,0.5*AK100,'CODIGO PAGO'!$C$26*COUNTIF(L100:X100,"PT")*(AK100*7)/(7-(COUNTIF(L100:X100,"D")+COUNTIF(L100:X100,"DL")))),"")</f>
        <v/>
      </c>
      <c r="BJ100" s="15"/>
      <c r="BK100" s="20" t="str">
        <f>+IF(LEN(K100)&gt;5,SUMIF(AJUSTES!$A$1:$A$50,K100,AJUSTES!$K$1:$K$50),"")</f>
        <v/>
      </c>
      <c r="BL100" s="15"/>
      <c r="BM100" s="15"/>
      <c r="BN100" s="4" t="str">
        <f>+CONCATENATE(IF(COUNTIFS(INCAPACIDADES!$A$1:$A$100,"ACTIVA",INCAPACIDADES!$C$1:$C$100,'PRE MAAS'!K100)&gt;0,VLOOKUP(K100,INCAPACIDADES!$C$1:$Y$100,23,0),""),IF(LEN($K100)&gt;5,IF(BD!F100="N/A","",CONCATENATE("B (",DAY(BD!F100),"-",MONTH(BD!F100),"-",YEAR(BD!F100),")")),""))</f>
        <v/>
      </c>
      <c r="BO100" s="150"/>
      <c r="BP100" s="15"/>
      <c r="BQ100" s="15"/>
      <c r="BR100" s="15"/>
      <c r="BS100" s="15"/>
      <c r="BT100" s="15"/>
      <c r="BU100" s="9" t="str">
        <f>+IF(LEN($K100)&gt;10,IF(LEN(BD!I100)=11,BD!I100,CONCATENATE("0",BD!I100)),"")</f>
        <v/>
      </c>
      <c r="BV100" s="161" t="str">
        <f>+IF(LEN($K100)&gt;10,BD!J100,"")</f>
        <v/>
      </c>
      <c r="BW100" s="162" t="str">
        <f t="shared" si="45"/>
        <v/>
      </c>
      <c r="BX100" s="162" t="str">
        <f>+IF(LEN($K100)&gt;10,UPPER(BD!K100),"")</f>
        <v/>
      </c>
      <c r="BY100" s="161" t="str">
        <f>+IF(LEN($K108)&gt;5,BD!L100,"")</f>
        <v/>
      </c>
      <c r="BZ100" s="161" t="str">
        <f>+IF(LEN($K100)&gt;10,BD!M100,"")</f>
        <v/>
      </c>
      <c r="CA100" s="162" t="str">
        <f>+IF(LEN($K100)&gt;10,BD!N100,"")</f>
        <v/>
      </c>
      <c r="CB100" s="163" t="str">
        <f t="shared" si="46"/>
        <v/>
      </c>
      <c r="CC100" s="62" t="str">
        <f>+IF(AND(LEN($K100)&gt;10),IF(AND($J100&gt;L$1,$J100&lt;=$Y$1),1,IF((COUNTIFS(INCAPACIDADES!$C$1:$C$51,$K100,INCAPACIDADES!K$1:K$51,L$1))&gt;0,2,IF(VLOOKUP($I100,BD!D:F,3,0)&gt;L$1,0,3))),"")</f>
        <v/>
      </c>
      <c r="CD100" s="62" t="str">
        <f>+IF(AND(LEN($K100)&gt;10),IF(AND($J100&gt;M$1,$J100&lt;=$Y$1),1,IF((COUNTIFS(INCAPACIDADES!$C$1:$C$51,$K100,INCAPACIDADES!L$1:L$51,M$1))&gt;0,2,IF(VLOOKUP($I100,BD!$D:$F,3,0)&gt;M$1,0,3))),"")</f>
        <v/>
      </c>
      <c r="CE100" s="62" t="str">
        <f>+IF(AND(LEN($K100)&gt;10),IF(AND($J100&gt;N$1,$J100&lt;=$Y$1),1,IF((COUNTIFS(INCAPACIDADES!$C$1:$C$51,$K100,INCAPACIDADES!M$1:M$51,N$1))&gt;0,2,IF(VLOOKUP($I100,BD!$D:$F,3,0)&gt;N$1,0,3))),"")</f>
        <v/>
      </c>
      <c r="CF100" s="62" t="str">
        <f>+IF(AND(LEN($K100)&gt;10),IF(AND($J100&gt;O$1,$J100&lt;=$Y$1),1,IF((COUNTIFS(INCAPACIDADES!$C$1:$C$51,$K100,INCAPACIDADES!N$1:N$51,O$1))&gt;0,2,IF(VLOOKUP($I100,BD!$D:$F,3,0)&gt;O$1,0,3))),"")</f>
        <v/>
      </c>
      <c r="CG100" s="62" t="str">
        <f>+IF(AND(LEN($K100)&gt;10),IF(AND($J100&gt;P$1,$J100&lt;=$Y$1),1,IF((COUNTIFS(INCAPACIDADES!$C$1:$C$51,$K100,INCAPACIDADES!O$1:O$51,P$1))&gt;0,2,IF(VLOOKUP($I100,BD!$D:$F,3,0)&gt;P$1,0,3))),"")</f>
        <v/>
      </c>
      <c r="CH100" s="62" t="str">
        <f>+IF(AND(LEN($K100)&gt;10),IF(AND($J100&gt;Q$1,$J100&lt;=$Y$1),1,IF((COUNTIFS(INCAPACIDADES!$C$1:$C$51,$K100,INCAPACIDADES!P$1:P$51,Q$1))&gt;0,2,IF(VLOOKUP($I100,BD!$D:$F,3,0)&gt;Q$1,0,3))),"")</f>
        <v/>
      </c>
      <c r="CI100" s="62" t="str">
        <f>+IF(AND(LEN($K100)&gt;10),IF(AND($J100&gt;R$1,$J100&lt;=$Y$1),1,IF((COUNTIFS(INCAPACIDADES!$C$1:$C$51,$K100,INCAPACIDADES!Q$1:Q$51,R$1))&gt;0,2,IF(VLOOKUP($I100,BD!$D:$F,3,0)&gt;R$1,0,3))),"")</f>
        <v/>
      </c>
      <c r="CJ100" s="62" t="str">
        <f>+IF(AND(LEN($K100)&gt;10),IF(AND($J100&gt;S$1,$J100&lt;=$Y$1),1,IF((COUNTIFS(INCAPACIDADES!$C$1:$C$51,$K100,INCAPACIDADES!R$1:R$51,S$1))&gt;0,2,IF(VLOOKUP($I100,BD!$D:$F,3,0)&gt;S$1,0,3))),"")</f>
        <v/>
      </c>
      <c r="CK100" s="62" t="str">
        <f>+IF(AND(LEN($K100)&gt;10),IF(AND($J100&gt;T$1,$J100&lt;=$Y$1),1,IF((COUNTIFS(INCAPACIDADES!$C$1:$C$51,$K100,INCAPACIDADES!S$1:S$51,T$1))&gt;0,2,IF(VLOOKUP($I100,BD!$D:$F,3,0)&gt;T$1,0,3))),"")</f>
        <v/>
      </c>
      <c r="CL100" s="62" t="str">
        <f>+IF(AND(LEN($K100)&gt;10),IF(AND($J100&gt;U$1,$J100&lt;=$Y$1),1,IF((COUNTIFS(INCAPACIDADES!$C$1:$C$51,$K100,INCAPACIDADES!T$1:T$51,U$1))&gt;0,2,IF(VLOOKUP($I100,BD!$D:$F,3,0)&gt;U$1,0,3))),"")</f>
        <v/>
      </c>
      <c r="CM100" s="62" t="str">
        <f>+IF(AND(LEN($K100)&gt;10),IF(AND($J100&gt;V$1,$J100&lt;=$Y$1),1,IF((COUNTIFS(INCAPACIDADES!$C$1:$C$51,$K100,INCAPACIDADES!U$1:U$51,V$1))&gt;0,2,IF(VLOOKUP($I100,BD!$D:$F,3,0)&gt;V$1,0,3))),"")</f>
        <v/>
      </c>
      <c r="CN100" s="62" t="str">
        <f>+IF(AND(LEN($K100)&gt;10),IF(AND($J100&gt;W$1,$J100&lt;=$Y$1),1,IF((COUNTIFS(INCAPACIDADES!$C$1:$C$51,$K100,INCAPACIDADES!V$1:V$51,W$1))&gt;0,2,IF(VLOOKUP($I100,BD!$D:$F,3,0)&gt;W$1,0,3))),"")</f>
        <v/>
      </c>
      <c r="CO100" s="62" t="str">
        <f>+IF(AND(LEN($K100)&gt;10),IF(AND($J100&gt;X$1,$J100&lt;=$Y$1),1,IF((COUNTIFS(INCAPACIDADES!$C$1:$C$51,$K100,INCAPACIDADES!W$1:W$51,X$1))&gt;0,2,IF(VLOOKUP($I100,BD!$D:$F,3,0)&gt;X$1,0,3))),"")</f>
        <v/>
      </c>
      <c r="CP100" s="62" t="str">
        <f>+IF(AND(LEN($K100)&gt;10),IF(AND($J100&gt;Y$1,$J100&lt;=$Y$1),1,IF((COUNTIFS(INCAPACIDADES!$C$1:$C$51,$K100,INCAPACIDADES!X$1:X$51,Y$1))&gt;0,2,IF(VLOOKUP($I100,BD!$D:$F,3,0)&gt;Y$1,0,3))),"")</f>
        <v/>
      </c>
      <c r="CQ100" s="62" t="str">
        <f>+IF(LEN($K100)&gt;10,IF(ISERROR(VLOOKUP(L100,'CODIGO PAGO'!$B$1:$B$20,1,0)),1,IF(OR(AND(CC100=1,L100&lt;&gt;"N"),AND(CC100=3,L100&lt;&gt;"B"),AND(CC100=2,LEFT(TRIM(L100),1)&lt;&gt;"I")),1,IF(OR(AND(CC100=0,L100="N"),AND(CC100=0,L100="B"),AND(CC100=0,LEFT(TRIM(L100),1)="I")),1,0))),"")</f>
        <v/>
      </c>
      <c r="CR100" s="62" t="str">
        <f t="shared" si="47"/>
        <v/>
      </c>
      <c r="CS100" s="62" t="str">
        <f>+IF(LEN($K100)&gt;10,IF(ISERROR(VLOOKUP(N100,'CODIGO PAGO'!$B$1:$B$20,1,0)),1,IF(OR(AND(CE100=1,N100&lt;&gt;"N"),AND(CE100=3,N100&lt;&gt;"B"),AND(CE100=2,LEFT(TRIM(N100),1)&lt;&gt;"I")),1,IF(OR(AND(CE100=0,N100="N"),AND(CE100=0,N100="B"),AND(CE100=0,LEFT(TRIM(N100),1)="I")),1,0))),"")</f>
        <v/>
      </c>
      <c r="CT100" s="62" t="str">
        <f t="shared" si="48"/>
        <v/>
      </c>
      <c r="CU100" s="62" t="str">
        <f>+IF(LEN($K100)&gt;10,IF(ISERROR(VLOOKUP(P100,'CODIGO PAGO'!$B$1:$B$20,1,0)),1,IF(OR(AND(CG100=1,P100&lt;&gt;"N"),AND(CG100=3,P100&lt;&gt;"B"),AND(CG100=2,LEFT(TRIM(P100),1)&lt;&gt;"I")),1,IF(OR(AND(CG100=0,P100="N"),AND(CG100=0,P100="B"),AND(CG100=0,LEFT(TRIM(P100),1)="I")),1,0))),"")</f>
        <v/>
      </c>
      <c r="CV100" s="62" t="str">
        <f t="shared" si="49"/>
        <v/>
      </c>
      <c r="CW100" s="62" t="str">
        <f>+IF(LEN($K100)&gt;10,IF(ISERROR(VLOOKUP(R100,'CODIGO PAGO'!$B$1:$B$20,1,0)),1,IF(OR(AND(CI100=1,R100&lt;&gt;"N"),AND(CI100=3,R100&lt;&gt;"B"),AND(CI100=2,LEFT(TRIM(R100),1)&lt;&gt;"I")),1,IF(OR(AND(CI100=0,R100="N"),AND(CI100=0,R100="B"),AND(CI100=0,LEFT(TRIM(R100),1)="I")),1,0))),"")</f>
        <v/>
      </c>
      <c r="CX100" s="62" t="str">
        <f t="shared" si="50"/>
        <v/>
      </c>
      <c r="CY100" s="62" t="str">
        <f>+IF(LEN($K100)&gt;10,IF(ISERROR(VLOOKUP(T100,'CODIGO PAGO'!$B$1:$B$20,1,0)),1,IF(OR(AND(CK100=1,T100&lt;&gt;"N"),AND(CK100=3,T100&lt;&gt;"B"),AND(CK100=2,LEFT(TRIM(T100),1)&lt;&gt;"I")),1,IF(OR(AND(CK100=0,T100="N"),AND(CK100=0,T100="B"),AND(CK100=0,LEFT(TRIM(T100),1)="I")),1,0))),"")</f>
        <v/>
      </c>
      <c r="CZ100" s="62" t="str">
        <f t="shared" si="51"/>
        <v/>
      </c>
      <c r="DA100" s="62" t="str">
        <f>+IF(LEN($K100)&gt;10,IF(ISERROR(VLOOKUP(V100,'CODIGO PAGO'!$B$1:$B$20,1,0)),1,IF(OR(AND(CM100=1,V100&lt;&gt;"N"),AND(CM100=3,V100&lt;&gt;"B"),AND(CM100=2,LEFT(TRIM(V100),1)&lt;&gt;"I")),1,IF(OR(AND(CM100=0,V100="N"),AND(CM100=0,V100="B"),AND(CM100=0,LEFT(TRIM(V100),1)="I")),1,0))),"")</f>
        <v/>
      </c>
      <c r="DB100" s="62" t="str">
        <f t="shared" si="52"/>
        <v/>
      </c>
      <c r="DC100" s="62" t="str">
        <f>+IF(LEN($K100)&gt;10,IF(ISERROR(VLOOKUP(X100,'CODIGO PAGO'!$B$1:$B$20,1,0)),1,IF(OR(AND(CO100=1,X100&lt;&gt;"N"),AND(CO100=3,X100&lt;&gt;"B"),AND(CO100=2,LEFT(TRIM(X100),1)&lt;&gt;"I")),1,IF(OR(AND(CO100=0,X100="N"),AND(CO100=0,X100="B"),AND(CO100=0,LEFT(TRIM(X100),1)="I")),1,0))),"")</f>
        <v/>
      </c>
      <c r="DD100" s="62" t="str">
        <f t="shared" si="53"/>
        <v/>
      </c>
      <c r="DE100" s="62" t="str">
        <f t="shared" si="54"/>
        <v/>
      </c>
      <c r="DF100" s="63" t="str">
        <f t="shared" si="55"/>
        <v/>
      </c>
      <c r="DG100" s="170"/>
      <c r="DH100" s="63">
        <v>100</v>
      </c>
    </row>
    <row r="101" spans="1:112" s="64" customFormat="1">
      <c r="A101" s="16" t="str">
        <f t="shared" si="28"/>
        <v/>
      </c>
      <c r="B101" s="12"/>
      <c r="C101" s="60"/>
      <c r="D101" s="1" t="str">
        <f>+IF(LEN($K101)&gt;5,BD!A101,"")</f>
        <v/>
      </c>
      <c r="E101" s="1" t="str">
        <f>+IF(LEN($K101)&gt;5,BD!B101,"")</f>
        <v/>
      </c>
      <c r="F101" s="134"/>
      <c r="G101" s="133"/>
      <c r="H101" s="135"/>
      <c r="I101" s="3" t="str">
        <f>+IF(LEN($K101)&gt;5,BD!D101,"")</f>
        <v/>
      </c>
      <c r="J101" s="4" t="str">
        <f>+IF(LEN($K101)&gt;5,BD!E101,"")</f>
        <v/>
      </c>
      <c r="K101" s="5" t="str">
        <f>+IF(LEN(BD!G101)&gt;5,BD!G101,"")</f>
        <v/>
      </c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53" t="str">
        <f t="shared" si="29"/>
        <v/>
      </c>
      <c r="AB101" s="154" t="str">
        <f>+IF(LEN($K101)&gt;5,SUM(L101,N101,P101,R101,T101,V101,X101)+COUNTIF(L101:X101,"PCG")+'CODIGO PAGO'!$C$23*COUNTIF(L101:X101,"PDF")+'CODIGO PAGO'!$C$24*COUNTIF('PRE MAAS'!L101:X101,"PNH")+'CODIGO PAGO'!$C$25*COUNTIF('PRE MAAS'!L101:X101,"PS")+COUNTIF(L101:X101,"VAC"),"")</f>
        <v/>
      </c>
      <c r="AC101" s="154" t="str">
        <f t="shared" si="30"/>
        <v/>
      </c>
      <c r="AD101" s="155" t="str">
        <f t="shared" si="31"/>
        <v/>
      </c>
      <c r="AE101" s="155" t="str">
        <f t="shared" si="32"/>
        <v/>
      </c>
      <c r="AF101" s="155" t="str">
        <f>+IF(LEN($K101)&gt;5,IF(AND(VLOOKUP($I101,BD!$D$1:$F$501,3,0)&gt;=L$1,VLOOKUP($I101,BD!$D$1:$F$501,3,0)&lt;=X$1),1,0),"")</f>
        <v/>
      </c>
      <c r="AG101" s="155" t="str">
        <f t="shared" si="33"/>
        <v/>
      </c>
      <c r="AH101" s="156" t="str">
        <f t="shared" si="34"/>
        <v/>
      </c>
      <c r="AI101" s="156" t="str">
        <f t="shared" si="35"/>
        <v/>
      </c>
      <c r="AJ101" s="156" t="str">
        <f t="shared" si="36"/>
        <v/>
      </c>
      <c r="AK101" s="6" t="str">
        <f>+IF(LEN($K101)&gt;5,BD!H101,"")</f>
        <v/>
      </c>
      <c r="AL101" s="17" t="str">
        <f t="shared" si="37"/>
        <v/>
      </c>
      <c r="AM101" s="13"/>
      <c r="AN101" s="18" t="str">
        <f t="shared" si="38"/>
        <v/>
      </c>
      <c r="AO101" s="19" t="str">
        <f t="shared" si="39"/>
        <v/>
      </c>
      <c r="AP101" s="19" t="str">
        <f t="shared" si="40"/>
        <v/>
      </c>
      <c r="AQ101" s="20" t="str">
        <f t="shared" si="41"/>
        <v/>
      </c>
      <c r="AR101" s="7" t="str">
        <f t="shared" ca="1" si="42"/>
        <v/>
      </c>
      <c r="AS101" s="157"/>
      <c r="AT101" s="19" t="str">
        <f>+IF(LEN($K101)&gt;5,TRUNC(AS101*AK101*'CODIGO PAGO'!$C$27,2),"")</f>
        <v/>
      </c>
      <c r="AU101" s="15"/>
      <c r="AV101" s="15"/>
      <c r="AW101" s="15"/>
      <c r="AX101" s="14"/>
      <c r="AY101" s="15"/>
      <c r="AZ101" s="20" t="str">
        <f>+IF(LEN(K101)&gt;5,SUMIF(AJUSTES!$A$1:$A$50,K101,AJUSTES!$J$1:$J$50),"")</f>
        <v/>
      </c>
      <c r="BA101" s="20"/>
      <c r="BB101" s="14"/>
      <c r="BC101" s="14"/>
      <c r="BD101" s="164"/>
      <c r="BE101" s="15"/>
      <c r="BF101" s="15"/>
      <c r="BG101" s="152" t="str">
        <f t="shared" si="43"/>
        <v/>
      </c>
      <c r="BH101" s="20" t="str">
        <f t="shared" si="44"/>
        <v/>
      </c>
      <c r="BI101" s="20" t="str">
        <f>IF(LEN($K101)&gt;5,IF('CODIGO PAGO'!$C$26=9,0.5*AK101,'CODIGO PAGO'!$C$26*COUNTIF(L101:X101,"PT")*(AK101*7)/(7-(COUNTIF(L101:X101,"D")+COUNTIF(L101:X101,"DL")))),"")</f>
        <v/>
      </c>
      <c r="BJ101" s="15"/>
      <c r="BK101" s="20" t="str">
        <f>+IF(LEN(K101)&gt;5,SUMIF(AJUSTES!$A$1:$A$50,K101,AJUSTES!$K$1:$K$50),"")</f>
        <v/>
      </c>
      <c r="BL101" s="15"/>
      <c r="BM101" s="15"/>
      <c r="BN101" s="4" t="str">
        <f>+CONCATENATE(IF(COUNTIFS(INCAPACIDADES!$A$1:$A$100,"ACTIVA",INCAPACIDADES!$C$1:$C$100,'PRE MAAS'!K101)&gt;0,VLOOKUP(K101,INCAPACIDADES!$C$1:$Y$100,23,0),""),IF(LEN($K101)&gt;5,IF(BD!F101="N/A","",CONCATENATE("B (",DAY(BD!F101),"-",MONTH(BD!F101),"-",YEAR(BD!F101),")")),""))</f>
        <v/>
      </c>
      <c r="BO101" s="150"/>
      <c r="BP101" s="15"/>
      <c r="BQ101" s="15"/>
      <c r="BR101" s="15"/>
      <c r="BS101" s="15"/>
      <c r="BT101" s="15"/>
      <c r="BU101" s="9" t="str">
        <f>+IF(LEN($K101)&gt;10,IF(LEN(BD!I101)=11,BD!I101,CONCATENATE("0",BD!I101)),"")</f>
        <v/>
      </c>
      <c r="BV101" s="161" t="str">
        <f>+IF(LEN($K101)&gt;10,BD!J101,"")</f>
        <v/>
      </c>
      <c r="BW101" s="162" t="str">
        <f t="shared" si="45"/>
        <v/>
      </c>
      <c r="BX101" s="162" t="str">
        <f>+IF(LEN($K101)&gt;10,UPPER(BD!K101),"")</f>
        <v/>
      </c>
      <c r="BY101" s="161" t="str">
        <f>+IF(LEN($K109)&gt;5,BD!L101,"")</f>
        <v/>
      </c>
      <c r="BZ101" s="161" t="str">
        <f>+IF(LEN($K101)&gt;10,BD!M101,"")</f>
        <v/>
      </c>
      <c r="CA101" s="162" t="str">
        <f>+IF(LEN($K101)&gt;10,BD!N101,"")</f>
        <v/>
      </c>
      <c r="CB101" s="163" t="str">
        <f t="shared" si="46"/>
        <v/>
      </c>
      <c r="CC101" s="62" t="str">
        <f>+IF(AND(LEN($K101)&gt;10),IF(AND($J101&gt;L$1,$J101&lt;=$Y$1),1,IF((COUNTIFS(INCAPACIDADES!$C$1:$C$51,$K101,INCAPACIDADES!K$1:K$51,L$1))&gt;0,2,IF(VLOOKUP($I101,BD!D:F,3,0)&gt;L$1,0,3))),"")</f>
        <v/>
      </c>
      <c r="CD101" s="62" t="str">
        <f>+IF(AND(LEN($K101)&gt;10),IF(AND($J101&gt;M$1,$J101&lt;=$Y$1),1,IF((COUNTIFS(INCAPACIDADES!$C$1:$C$51,$K101,INCAPACIDADES!L$1:L$51,M$1))&gt;0,2,IF(VLOOKUP($I101,BD!$D:$F,3,0)&gt;M$1,0,3))),"")</f>
        <v/>
      </c>
      <c r="CE101" s="62" t="str">
        <f>+IF(AND(LEN($K101)&gt;10),IF(AND($J101&gt;N$1,$J101&lt;=$Y$1),1,IF((COUNTIFS(INCAPACIDADES!$C$1:$C$51,$K101,INCAPACIDADES!M$1:M$51,N$1))&gt;0,2,IF(VLOOKUP($I101,BD!$D:$F,3,0)&gt;N$1,0,3))),"")</f>
        <v/>
      </c>
      <c r="CF101" s="62" t="str">
        <f>+IF(AND(LEN($K101)&gt;10),IF(AND($J101&gt;O$1,$J101&lt;=$Y$1),1,IF((COUNTIFS(INCAPACIDADES!$C$1:$C$51,$K101,INCAPACIDADES!N$1:N$51,O$1))&gt;0,2,IF(VLOOKUP($I101,BD!$D:$F,3,0)&gt;O$1,0,3))),"")</f>
        <v/>
      </c>
      <c r="CG101" s="62" t="str">
        <f>+IF(AND(LEN($K101)&gt;10),IF(AND($J101&gt;P$1,$J101&lt;=$Y$1),1,IF((COUNTIFS(INCAPACIDADES!$C$1:$C$51,$K101,INCAPACIDADES!O$1:O$51,P$1))&gt;0,2,IF(VLOOKUP($I101,BD!$D:$F,3,0)&gt;P$1,0,3))),"")</f>
        <v/>
      </c>
      <c r="CH101" s="62" t="str">
        <f>+IF(AND(LEN($K101)&gt;10),IF(AND($J101&gt;Q$1,$J101&lt;=$Y$1),1,IF((COUNTIFS(INCAPACIDADES!$C$1:$C$51,$K101,INCAPACIDADES!P$1:P$51,Q$1))&gt;0,2,IF(VLOOKUP($I101,BD!$D:$F,3,0)&gt;Q$1,0,3))),"")</f>
        <v/>
      </c>
      <c r="CI101" s="62" t="str">
        <f>+IF(AND(LEN($K101)&gt;10),IF(AND($J101&gt;R$1,$J101&lt;=$Y$1),1,IF((COUNTIFS(INCAPACIDADES!$C$1:$C$51,$K101,INCAPACIDADES!Q$1:Q$51,R$1))&gt;0,2,IF(VLOOKUP($I101,BD!$D:$F,3,0)&gt;R$1,0,3))),"")</f>
        <v/>
      </c>
      <c r="CJ101" s="62" t="str">
        <f>+IF(AND(LEN($K101)&gt;10),IF(AND($J101&gt;S$1,$J101&lt;=$Y$1),1,IF((COUNTIFS(INCAPACIDADES!$C$1:$C$51,$K101,INCAPACIDADES!R$1:R$51,S$1))&gt;0,2,IF(VLOOKUP($I101,BD!$D:$F,3,0)&gt;S$1,0,3))),"")</f>
        <v/>
      </c>
      <c r="CK101" s="62" t="str">
        <f>+IF(AND(LEN($K101)&gt;10),IF(AND($J101&gt;T$1,$J101&lt;=$Y$1),1,IF((COUNTIFS(INCAPACIDADES!$C$1:$C$51,$K101,INCAPACIDADES!S$1:S$51,T$1))&gt;0,2,IF(VLOOKUP($I101,BD!$D:$F,3,0)&gt;T$1,0,3))),"")</f>
        <v/>
      </c>
      <c r="CL101" s="62" t="str">
        <f>+IF(AND(LEN($K101)&gt;10),IF(AND($J101&gt;U$1,$J101&lt;=$Y$1),1,IF((COUNTIFS(INCAPACIDADES!$C$1:$C$51,$K101,INCAPACIDADES!T$1:T$51,U$1))&gt;0,2,IF(VLOOKUP($I101,BD!$D:$F,3,0)&gt;U$1,0,3))),"")</f>
        <v/>
      </c>
      <c r="CM101" s="62" t="str">
        <f>+IF(AND(LEN($K101)&gt;10),IF(AND($J101&gt;V$1,$J101&lt;=$Y$1),1,IF((COUNTIFS(INCAPACIDADES!$C$1:$C$51,$K101,INCAPACIDADES!U$1:U$51,V$1))&gt;0,2,IF(VLOOKUP($I101,BD!$D:$F,3,0)&gt;V$1,0,3))),"")</f>
        <v/>
      </c>
      <c r="CN101" s="62" t="str">
        <f>+IF(AND(LEN($K101)&gt;10),IF(AND($J101&gt;W$1,$J101&lt;=$Y$1),1,IF((COUNTIFS(INCAPACIDADES!$C$1:$C$51,$K101,INCAPACIDADES!V$1:V$51,W$1))&gt;0,2,IF(VLOOKUP($I101,BD!$D:$F,3,0)&gt;W$1,0,3))),"")</f>
        <v/>
      </c>
      <c r="CO101" s="62" t="str">
        <f>+IF(AND(LEN($K101)&gt;10),IF(AND($J101&gt;X$1,$J101&lt;=$Y$1),1,IF((COUNTIFS(INCAPACIDADES!$C$1:$C$51,$K101,INCAPACIDADES!W$1:W$51,X$1))&gt;0,2,IF(VLOOKUP($I101,BD!$D:$F,3,0)&gt;X$1,0,3))),"")</f>
        <v/>
      </c>
      <c r="CP101" s="62" t="str">
        <f>+IF(AND(LEN($K101)&gt;10),IF(AND($J101&gt;Y$1,$J101&lt;=$Y$1),1,IF((COUNTIFS(INCAPACIDADES!$C$1:$C$51,$K101,INCAPACIDADES!X$1:X$51,Y$1))&gt;0,2,IF(VLOOKUP($I101,BD!$D:$F,3,0)&gt;Y$1,0,3))),"")</f>
        <v/>
      </c>
      <c r="CQ101" s="62" t="str">
        <f>+IF(LEN($K101)&gt;10,IF(ISERROR(VLOOKUP(L101,'CODIGO PAGO'!$B$1:$B$20,1,0)),1,IF(OR(AND(CC101=1,L101&lt;&gt;"N"),AND(CC101=3,L101&lt;&gt;"B"),AND(CC101=2,LEFT(TRIM(L101),1)&lt;&gt;"I")),1,IF(OR(AND(CC101=0,L101="N"),AND(CC101=0,L101="B"),AND(CC101=0,LEFT(TRIM(L101),1)="I")),1,0))),"")</f>
        <v/>
      </c>
      <c r="CR101" s="62" t="str">
        <f t="shared" si="47"/>
        <v/>
      </c>
      <c r="CS101" s="62" t="str">
        <f>+IF(LEN($K101)&gt;10,IF(ISERROR(VLOOKUP(N101,'CODIGO PAGO'!$B$1:$B$20,1,0)),1,IF(OR(AND(CE101=1,N101&lt;&gt;"N"),AND(CE101=3,N101&lt;&gt;"B"),AND(CE101=2,LEFT(TRIM(N101),1)&lt;&gt;"I")),1,IF(OR(AND(CE101=0,N101="N"),AND(CE101=0,N101="B"),AND(CE101=0,LEFT(TRIM(N101),1)="I")),1,0))),"")</f>
        <v/>
      </c>
      <c r="CT101" s="62" t="str">
        <f t="shared" si="48"/>
        <v/>
      </c>
      <c r="CU101" s="62" t="str">
        <f>+IF(LEN($K101)&gt;10,IF(ISERROR(VLOOKUP(P101,'CODIGO PAGO'!$B$1:$B$20,1,0)),1,IF(OR(AND(CG101=1,P101&lt;&gt;"N"),AND(CG101=3,P101&lt;&gt;"B"),AND(CG101=2,LEFT(TRIM(P101),1)&lt;&gt;"I")),1,IF(OR(AND(CG101=0,P101="N"),AND(CG101=0,P101="B"),AND(CG101=0,LEFT(TRIM(P101),1)="I")),1,0))),"")</f>
        <v/>
      </c>
      <c r="CV101" s="62" t="str">
        <f t="shared" si="49"/>
        <v/>
      </c>
      <c r="CW101" s="62" t="str">
        <f>+IF(LEN($K101)&gt;10,IF(ISERROR(VLOOKUP(R101,'CODIGO PAGO'!$B$1:$B$20,1,0)),1,IF(OR(AND(CI101=1,R101&lt;&gt;"N"),AND(CI101=3,R101&lt;&gt;"B"),AND(CI101=2,LEFT(TRIM(R101),1)&lt;&gt;"I")),1,IF(OR(AND(CI101=0,R101="N"),AND(CI101=0,R101="B"),AND(CI101=0,LEFT(TRIM(R101),1)="I")),1,0))),"")</f>
        <v/>
      </c>
      <c r="CX101" s="62" t="str">
        <f t="shared" si="50"/>
        <v/>
      </c>
      <c r="CY101" s="62" t="str">
        <f>+IF(LEN($K101)&gt;10,IF(ISERROR(VLOOKUP(T101,'CODIGO PAGO'!$B$1:$B$20,1,0)),1,IF(OR(AND(CK101=1,T101&lt;&gt;"N"),AND(CK101=3,T101&lt;&gt;"B"),AND(CK101=2,LEFT(TRIM(T101),1)&lt;&gt;"I")),1,IF(OR(AND(CK101=0,T101="N"),AND(CK101=0,T101="B"),AND(CK101=0,LEFT(TRIM(T101),1)="I")),1,0))),"")</f>
        <v/>
      </c>
      <c r="CZ101" s="62" t="str">
        <f t="shared" si="51"/>
        <v/>
      </c>
      <c r="DA101" s="62" t="str">
        <f>+IF(LEN($K101)&gt;10,IF(ISERROR(VLOOKUP(V101,'CODIGO PAGO'!$B$1:$B$20,1,0)),1,IF(OR(AND(CM101=1,V101&lt;&gt;"N"),AND(CM101=3,V101&lt;&gt;"B"),AND(CM101=2,LEFT(TRIM(V101),1)&lt;&gt;"I")),1,IF(OR(AND(CM101=0,V101="N"),AND(CM101=0,V101="B"),AND(CM101=0,LEFT(TRIM(V101),1)="I")),1,0))),"")</f>
        <v/>
      </c>
      <c r="DB101" s="62" t="str">
        <f t="shared" si="52"/>
        <v/>
      </c>
      <c r="DC101" s="62" t="str">
        <f>+IF(LEN($K101)&gt;10,IF(ISERROR(VLOOKUP(X101,'CODIGO PAGO'!$B$1:$B$20,1,0)),1,IF(OR(AND(CO101=1,X101&lt;&gt;"N"),AND(CO101=3,X101&lt;&gt;"B"),AND(CO101=2,LEFT(TRIM(X101),1)&lt;&gt;"I")),1,IF(OR(AND(CO101=0,X101="N"),AND(CO101=0,X101="B"),AND(CO101=0,LEFT(TRIM(X101),1)="I")),1,0))),"")</f>
        <v/>
      </c>
      <c r="DD101" s="62" t="str">
        <f t="shared" si="53"/>
        <v/>
      </c>
      <c r="DE101" s="62" t="str">
        <f t="shared" si="54"/>
        <v/>
      </c>
      <c r="DF101" s="63" t="str">
        <f t="shared" si="55"/>
        <v/>
      </c>
      <c r="DG101" s="170"/>
      <c r="DH101" s="63">
        <v>101</v>
      </c>
    </row>
    <row r="102" spans="1:112" s="64" customFormat="1">
      <c r="A102" s="16" t="str">
        <f t="shared" si="28"/>
        <v/>
      </c>
      <c r="B102" s="12"/>
      <c r="C102" s="60"/>
      <c r="D102" s="1" t="str">
        <f>+IF(LEN($K102)&gt;5,BD!A102,"")</f>
        <v/>
      </c>
      <c r="E102" s="1" t="str">
        <f>+IF(LEN($K102)&gt;5,BD!B102,"")</f>
        <v/>
      </c>
      <c r="F102" s="134"/>
      <c r="G102" s="133"/>
      <c r="H102" s="135"/>
      <c r="I102" s="3" t="str">
        <f>+IF(LEN($K102)&gt;5,BD!D102,"")</f>
        <v/>
      </c>
      <c r="J102" s="4" t="str">
        <f>+IF(LEN($K102)&gt;5,BD!E102,"")</f>
        <v/>
      </c>
      <c r="K102" s="5" t="str">
        <f>+IF(LEN(BD!G102)&gt;5,BD!G102,"")</f>
        <v/>
      </c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53" t="str">
        <f t="shared" si="29"/>
        <v/>
      </c>
      <c r="AB102" s="154" t="str">
        <f>+IF(LEN($K102)&gt;5,SUM(L102,N102,P102,R102,T102,V102,X102)+COUNTIF(L102:X102,"PCG")+'CODIGO PAGO'!$C$23*COUNTIF(L102:X102,"PDF")+'CODIGO PAGO'!$C$24*COUNTIF('PRE MAAS'!L102:X102,"PNH")+'CODIGO PAGO'!$C$25*COUNTIF('PRE MAAS'!L102:X102,"PS")+COUNTIF(L102:X102,"VAC"),"")</f>
        <v/>
      </c>
      <c r="AC102" s="154" t="str">
        <f t="shared" si="30"/>
        <v/>
      </c>
      <c r="AD102" s="155" t="str">
        <f t="shared" si="31"/>
        <v/>
      </c>
      <c r="AE102" s="155" t="str">
        <f t="shared" si="32"/>
        <v/>
      </c>
      <c r="AF102" s="155" t="str">
        <f>+IF(LEN($K102)&gt;5,IF(AND(VLOOKUP($I102,BD!$D$1:$F$501,3,0)&gt;=L$1,VLOOKUP($I102,BD!$D$1:$F$501,3,0)&lt;=X$1),1,0),"")</f>
        <v/>
      </c>
      <c r="AG102" s="155" t="str">
        <f t="shared" si="33"/>
        <v/>
      </c>
      <c r="AH102" s="156" t="str">
        <f t="shared" si="34"/>
        <v/>
      </c>
      <c r="AI102" s="156" t="str">
        <f t="shared" si="35"/>
        <v/>
      </c>
      <c r="AJ102" s="156" t="str">
        <f t="shared" si="36"/>
        <v/>
      </c>
      <c r="AK102" s="6" t="str">
        <f>+IF(LEN($K102)&gt;5,BD!H102,"")</f>
        <v/>
      </c>
      <c r="AL102" s="17" t="str">
        <f t="shared" si="37"/>
        <v/>
      </c>
      <c r="AM102" s="13"/>
      <c r="AN102" s="18" t="str">
        <f t="shared" si="38"/>
        <v/>
      </c>
      <c r="AO102" s="19" t="str">
        <f t="shared" si="39"/>
        <v/>
      </c>
      <c r="AP102" s="19" t="str">
        <f t="shared" si="40"/>
        <v/>
      </c>
      <c r="AQ102" s="20" t="str">
        <f t="shared" si="41"/>
        <v/>
      </c>
      <c r="AR102" s="7" t="str">
        <f t="shared" ca="1" si="42"/>
        <v/>
      </c>
      <c r="AS102" s="157"/>
      <c r="AT102" s="19" t="str">
        <f>+IF(LEN($K102)&gt;5,TRUNC(AS102*AK102*'CODIGO PAGO'!$C$27,2),"")</f>
        <v/>
      </c>
      <c r="AU102" s="15"/>
      <c r="AV102" s="15"/>
      <c r="AW102" s="15"/>
      <c r="AX102" s="14"/>
      <c r="AY102" s="15"/>
      <c r="AZ102" s="20" t="str">
        <f>+IF(LEN(K102)&gt;5,SUMIF(AJUSTES!$A$1:$A$50,K102,AJUSTES!$J$1:$J$50),"")</f>
        <v/>
      </c>
      <c r="BA102" s="20"/>
      <c r="BB102" s="14"/>
      <c r="BC102" s="14"/>
      <c r="BD102" s="164"/>
      <c r="BE102" s="15"/>
      <c r="BF102" s="15"/>
      <c r="BG102" s="152" t="str">
        <f t="shared" si="43"/>
        <v/>
      </c>
      <c r="BH102" s="20" t="str">
        <f t="shared" si="44"/>
        <v/>
      </c>
      <c r="BI102" s="20" t="str">
        <f>IF(LEN($K102)&gt;5,IF('CODIGO PAGO'!$C$26=9,0.5*AK102,'CODIGO PAGO'!$C$26*COUNTIF(L102:X102,"PT")*(AK102*7)/(7-(COUNTIF(L102:X102,"D")+COUNTIF(L102:X102,"DL")))),"")</f>
        <v/>
      </c>
      <c r="BJ102" s="15"/>
      <c r="BK102" s="20" t="str">
        <f>+IF(LEN(K102)&gt;5,SUMIF(AJUSTES!$A$1:$A$50,K102,AJUSTES!$K$1:$K$50),"")</f>
        <v/>
      </c>
      <c r="BL102" s="15"/>
      <c r="BM102" s="15"/>
      <c r="BN102" s="4" t="str">
        <f>+CONCATENATE(IF(COUNTIFS(INCAPACIDADES!$A$1:$A$100,"ACTIVA",INCAPACIDADES!$C$1:$C$100,'PRE MAAS'!K102)&gt;0,VLOOKUP(K102,INCAPACIDADES!$C$1:$Y$100,23,0),""),IF(LEN($K102)&gt;5,IF(BD!F102="N/A","",CONCATENATE("B (",DAY(BD!F102),"-",MONTH(BD!F102),"-",YEAR(BD!F102),")")),""))</f>
        <v/>
      </c>
      <c r="BO102" s="150"/>
      <c r="BP102" s="15"/>
      <c r="BQ102" s="15"/>
      <c r="BR102" s="15"/>
      <c r="BS102" s="15"/>
      <c r="BT102" s="15"/>
      <c r="BU102" s="9" t="str">
        <f>+IF(LEN($K102)&gt;10,IF(LEN(BD!I102)=11,BD!I102,CONCATENATE("0",BD!I102)),"")</f>
        <v/>
      </c>
      <c r="BV102" s="161" t="str">
        <f>+IF(LEN($K102)&gt;10,BD!J102,"")</f>
        <v/>
      </c>
      <c r="BW102" s="162" t="str">
        <f t="shared" si="45"/>
        <v/>
      </c>
      <c r="BX102" s="162" t="str">
        <f>+IF(LEN($K102)&gt;10,UPPER(BD!K102),"")</f>
        <v/>
      </c>
      <c r="BY102" s="161" t="str">
        <f>+IF(LEN($K110)&gt;5,BD!L102,"")</f>
        <v/>
      </c>
      <c r="BZ102" s="161" t="str">
        <f>+IF(LEN($K102)&gt;10,BD!M102,"")</f>
        <v/>
      </c>
      <c r="CA102" s="162" t="str">
        <f>+IF(LEN($K102)&gt;10,BD!N102,"")</f>
        <v/>
      </c>
      <c r="CB102" s="163" t="str">
        <f t="shared" si="46"/>
        <v/>
      </c>
      <c r="CC102" s="62" t="str">
        <f>+IF(AND(LEN($K102)&gt;10),IF(AND($J102&gt;L$1,$J102&lt;=$Y$1),1,IF((COUNTIFS(INCAPACIDADES!$C$1:$C$51,$K102,INCAPACIDADES!K$1:K$51,L$1))&gt;0,2,IF(VLOOKUP($I102,BD!D:F,3,0)&gt;L$1,0,3))),"")</f>
        <v/>
      </c>
      <c r="CD102" s="62" t="str">
        <f>+IF(AND(LEN($K102)&gt;10),IF(AND($J102&gt;M$1,$J102&lt;=$Y$1),1,IF((COUNTIFS(INCAPACIDADES!$C$1:$C$51,$K102,INCAPACIDADES!L$1:L$51,M$1))&gt;0,2,IF(VLOOKUP($I102,BD!$D:$F,3,0)&gt;M$1,0,3))),"")</f>
        <v/>
      </c>
      <c r="CE102" s="62" t="str">
        <f>+IF(AND(LEN($K102)&gt;10),IF(AND($J102&gt;N$1,$J102&lt;=$Y$1),1,IF((COUNTIFS(INCAPACIDADES!$C$1:$C$51,$K102,INCAPACIDADES!M$1:M$51,N$1))&gt;0,2,IF(VLOOKUP($I102,BD!$D:$F,3,0)&gt;N$1,0,3))),"")</f>
        <v/>
      </c>
      <c r="CF102" s="62" t="str">
        <f>+IF(AND(LEN($K102)&gt;10),IF(AND($J102&gt;O$1,$J102&lt;=$Y$1),1,IF((COUNTIFS(INCAPACIDADES!$C$1:$C$51,$K102,INCAPACIDADES!N$1:N$51,O$1))&gt;0,2,IF(VLOOKUP($I102,BD!$D:$F,3,0)&gt;O$1,0,3))),"")</f>
        <v/>
      </c>
      <c r="CG102" s="62" t="str">
        <f>+IF(AND(LEN($K102)&gt;10),IF(AND($J102&gt;P$1,$J102&lt;=$Y$1),1,IF((COUNTIFS(INCAPACIDADES!$C$1:$C$51,$K102,INCAPACIDADES!O$1:O$51,P$1))&gt;0,2,IF(VLOOKUP($I102,BD!$D:$F,3,0)&gt;P$1,0,3))),"")</f>
        <v/>
      </c>
      <c r="CH102" s="62" t="str">
        <f>+IF(AND(LEN($K102)&gt;10),IF(AND($J102&gt;Q$1,$J102&lt;=$Y$1),1,IF((COUNTIFS(INCAPACIDADES!$C$1:$C$51,$K102,INCAPACIDADES!P$1:P$51,Q$1))&gt;0,2,IF(VLOOKUP($I102,BD!$D:$F,3,0)&gt;Q$1,0,3))),"")</f>
        <v/>
      </c>
      <c r="CI102" s="62" t="str">
        <f>+IF(AND(LEN($K102)&gt;10),IF(AND($J102&gt;R$1,$J102&lt;=$Y$1),1,IF((COUNTIFS(INCAPACIDADES!$C$1:$C$51,$K102,INCAPACIDADES!Q$1:Q$51,R$1))&gt;0,2,IF(VLOOKUP($I102,BD!$D:$F,3,0)&gt;R$1,0,3))),"")</f>
        <v/>
      </c>
      <c r="CJ102" s="62" t="str">
        <f>+IF(AND(LEN($K102)&gt;10),IF(AND($J102&gt;S$1,$J102&lt;=$Y$1),1,IF((COUNTIFS(INCAPACIDADES!$C$1:$C$51,$K102,INCAPACIDADES!R$1:R$51,S$1))&gt;0,2,IF(VLOOKUP($I102,BD!$D:$F,3,0)&gt;S$1,0,3))),"")</f>
        <v/>
      </c>
      <c r="CK102" s="62" t="str">
        <f>+IF(AND(LEN($K102)&gt;10),IF(AND($J102&gt;T$1,$J102&lt;=$Y$1),1,IF((COUNTIFS(INCAPACIDADES!$C$1:$C$51,$K102,INCAPACIDADES!S$1:S$51,T$1))&gt;0,2,IF(VLOOKUP($I102,BD!$D:$F,3,0)&gt;T$1,0,3))),"")</f>
        <v/>
      </c>
      <c r="CL102" s="62" t="str">
        <f>+IF(AND(LEN($K102)&gt;10),IF(AND($J102&gt;U$1,$J102&lt;=$Y$1),1,IF((COUNTIFS(INCAPACIDADES!$C$1:$C$51,$K102,INCAPACIDADES!T$1:T$51,U$1))&gt;0,2,IF(VLOOKUP($I102,BD!$D:$F,3,0)&gt;U$1,0,3))),"")</f>
        <v/>
      </c>
      <c r="CM102" s="62" t="str">
        <f>+IF(AND(LEN($K102)&gt;10),IF(AND($J102&gt;V$1,$J102&lt;=$Y$1),1,IF((COUNTIFS(INCAPACIDADES!$C$1:$C$51,$K102,INCAPACIDADES!U$1:U$51,V$1))&gt;0,2,IF(VLOOKUP($I102,BD!$D:$F,3,0)&gt;V$1,0,3))),"")</f>
        <v/>
      </c>
      <c r="CN102" s="62" t="str">
        <f>+IF(AND(LEN($K102)&gt;10),IF(AND($J102&gt;W$1,$J102&lt;=$Y$1),1,IF((COUNTIFS(INCAPACIDADES!$C$1:$C$51,$K102,INCAPACIDADES!V$1:V$51,W$1))&gt;0,2,IF(VLOOKUP($I102,BD!$D:$F,3,0)&gt;W$1,0,3))),"")</f>
        <v/>
      </c>
      <c r="CO102" s="62" t="str">
        <f>+IF(AND(LEN($K102)&gt;10),IF(AND($J102&gt;X$1,$J102&lt;=$Y$1),1,IF((COUNTIFS(INCAPACIDADES!$C$1:$C$51,$K102,INCAPACIDADES!W$1:W$51,X$1))&gt;0,2,IF(VLOOKUP($I102,BD!$D:$F,3,0)&gt;X$1,0,3))),"")</f>
        <v/>
      </c>
      <c r="CP102" s="62" t="str">
        <f>+IF(AND(LEN($K102)&gt;10),IF(AND($J102&gt;Y$1,$J102&lt;=$Y$1),1,IF((COUNTIFS(INCAPACIDADES!$C$1:$C$51,$K102,INCAPACIDADES!X$1:X$51,Y$1))&gt;0,2,IF(VLOOKUP($I102,BD!$D:$F,3,0)&gt;Y$1,0,3))),"")</f>
        <v/>
      </c>
      <c r="CQ102" s="62" t="str">
        <f>+IF(LEN($K102)&gt;10,IF(ISERROR(VLOOKUP(L102,'CODIGO PAGO'!$B$1:$B$20,1,0)),1,IF(OR(AND(CC102=1,L102&lt;&gt;"N"),AND(CC102=3,L102&lt;&gt;"B"),AND(CC102=2,LEFT(TRIM(L102),1)&lt;&gt;"I")),1,IF(OR(AND(CC102=0,L102="N"),AND(CC102=0,L102="B"),AND(CC102=0,LEFT(TRIM(L102),1)="I")),1,0))),"")</f>
        <v/>
      </c>
      <c r="CR102" s="62" t="str">
        <f t="shared" si="47"/>
        <v/>
      </c>
      <c r="CS102" s="62" t="str">
        <f>+IF(LEN($K102)&gt;10,IF(ISERROR(VLOOKUP(N102,'CODIGO PAGO'!$B$1:$B$20,1,0)),1,IF(OR(AND(CE102=1,N102&lt;&gt;"N"),AND(CE102=3,N102&lt;&gt;"B"),AND(CE102=2,LEFT(TRIM(N102),1)&lt;&gt;"I")),1,IF(OR(AND(CE102=0,N102="N"),AND(CE102=0,N102="B"),AND(CE102=0,LEFT(TRIM(N102),1)="I")),1,0))),"")</f>
        <v/>
      </c>
      <c r="CT102" s="62" t="str">
        <f t="shared" si="48"/>
        <v/>
      </c>
      <c r="CU102" s="62" t="str">
        <f>+IF(LEN($K102)&gt;10,IF(ISERROR(VLOOKUP(P102,'CODIGO PAGO'!$B$1:$B$20,1,0)),1,IF(OR(AND(CG102=1,P102&lt;&gt;"N"),AND(CG102=3,P102&lt;&gt;"B"),AND(CG102=2,LEFT(TRIM(P102),1)&lt;&gt;"I")),1,IF(OR(AND(CG102=0,P102="N"),AND(CG102=0,P102="B"),AND(CG102=0,LEFT(TRIM(P102),1)="I")),1,0))),"")</f>
        <v/>
      </c>
      <c r="CV102" s="62" t="str">
        <f t="shared" si="49"/>
        <v/>
      </c>
      <c r="CW102" s="62" t="str">
        <f>+IF(LEN($K102)&gt;10,IF(ISERROR(VLOOKUP(R102,'CODIGO PAGO'!$B$1:$B$20,1,0)),1,IF(OR(AND(CI102=1,R102&lt;&gt;"N"),AND(CI102=3,R102&lt;&gt;"B"),AND(CI102=2,LEFT(TRIM(R102),1)&lt;&gt;"I")),1,IF(OR(AND(CI102=0,R102="N"),AND(CI102=0,R102="B"),AND(CI102=0,LEFT(TRIM(R102),1)="I")),1,0))),"")</f>
        <v/>
      </c>
      <c r="CX102" s="62" t="str">
        <f t="shared" si="50"/>
        <v/>
      </c>
      <c r="CY102" s="62" t="str">
        <f>+IF(LEN($K102)&gt;10,IF(ISERROR(VLOOKUP(T102,'CODIGO PAGO'!$B$1:$B$20,1,0)),1,IF(OR(AND(CK102=1,T102&lt;&gt;"N"),AND(CK102=3,T102&lt;&gt;"B"),AND(CK102=2,LEFT(TRIM(T102),1)&lt;&gt;"I")),1,IF(OR(AND(CK102=0,T102="N"),AND(CK102=0,T102="B"),AND(CK102=0,LEFT(TRIM(T102),1)="I")),1,0))),"")</f>
        <v/>
      </c>
      <c r="CZ102" s="62" t="str">
        <f t="shared" si="51"/>
        <v/>
      </c>
      <c r="DA102" s="62" t="str">
        <f>+IF(LEN($K102)&gt;10,IF(ISERROR(VLOOKUP(V102,'CODIGO PAGO'!$B$1:$B$20,1,0)),1,IF(OR(AND(CM102=1,V102&lt;&gt;"N"),AND(CM102=3,V102&lt;&gt;"B"),AND(CM102=2,LEFT(TRIM(V102),1)&lt;&gt;"I")),1,IF(OR(AND(CM102=0,V102="N"),AND(CM102=0,V102="B"),AND(CM102=0,LEFT(TRIM(V102),1)="I")),1,0))),"")</f>
        <v/>
      </c>
      <c r="DB102" s="62" t="str">
        <f t="shared" si="52"/>
        <v/>
      </c>
      <c r="DC102" s="62" t="str">
        <f>+IF(LEN($K102)&gt;10,IF(ISERROR(VLOOKUP(X102,'CODIGO PAGO'!$B$1:$B$20,1,0)),1,IF(OR(AND(CO102=1,X102&lt;&gt;"N"),AND(CO102=3,X102&lt;&gt;"B"),AND(CO102=2,LEFT(TRIM(X102),1)&lt;&gt;"I")),1,IF(OR(AND(CO102=0,X102="N"),AND(CO102=0,X102="B"),AND(CO102=0,LEFT(TRIM(X102),1)="I")),1,0))),"")</f>
        <v/>
      </c>
      <c r="DD102" s="62" t="str">
        <f t="shared" si="53"/>
        <v/>
      </c>
      <c r="DE102" s="62" t="str">
        <f t="shared" si="54"/>
        <v/>
      </c>
      <c r="DF102" s="63" t="str">
        <f t="shared" si="55"/>
        <v/>
      </c>
      <c r="DG102" s="170"/>
      <c r="DH102" s="63">
        <v>102</v>
      </c>
    </row>
    <row r="103" spans="1:112" s="64" customFormat="1">
      <c r="A103" s="16" t="str">
        <f t="shared" si="28"/>
        <v/>
      </c>
      <c r="B103" s="12"/>
      <c r="C103" s="60"/>
      <c r="D103" s="1" t="str">
        <f>+IF(LEN($K103)&gt;5,BD!A103,"")</f>
        <v/>
      </c>
      <c r="E103" s="1" t="str">
        <f>+IF(LEN($K103)&gt;5,BD!B103,"")</f>
        <v/>
      </c>
      <c r="F103" s="134"/>
      <c r="G103" s="133"/>
      <c r="H103" s="135"/>
      <c r="I103" s="3" t="str">
        <f>+IF(LEN($K103)&gt;5,BD!D103,"")</f>
        <v/>
      </c>
      <c r="J103" s="4" t="str">
        <f>+IF(LEN($K103)&gt;5,BD!E103,"")</f>
        <v/>
      </c>
      <c r="K103" s="5" t="str">
        <f>+IF(LEN(BD!G103)&gt;5,BD!G103,"")</f>
        <v/>
      </c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53" t="str">
        <f t="shared" si="29"/>
        <v/>
      </c>
      <c r="AB103" s="154" t="str">
        <f>+IF(LEN($K103)&gt;5,SUM(L103,N103,P103,R103,T103,V103,X103)+COUNTIF(L103:X103,"PCG")+'CODIGO PAGO'!$C$23*COUNTIF(L103:X103,"PDF")+'CODIGO PAGO'!$C$24*COUNTIF('PRE MAAS'!L103:X103,"PNH")+'CODIGO PAGO'!$C$25*COUNTIF('PRE MAAS'!L103:X103,"PS")+COUNTIF(L103:X103,"VAC"),"")</f>
        <v/>
      </c>
      <c r="AC103" s="154" t="str">
        <f t="shared" si="30"/>
        <v/>
      </c>
      <c r="AD103" s="155" t="str">
        <f t="shared" si="31"/>
        <v/>
      </c>
      <c r="AE103" s="155" t="str">
        <f t="shared" si="32"/>
        <v/>
      </c>
      <c r="AF103" s="155" t="str">
        <f>+IF(LEN($K103)&gt;5,IF(AND(VLOOKUP($I103,BD!$D$1:$F$501,3,0)&gt;=L$1,VLOOKUP($I103,BD!$D$1:$F$501,3,0)&lt;=X$1),1,0),"")</f>
        <v/>
      </c>
      <c r="AG103" s="155" t="str">
        <f t="shared" si="33"/>
        <v/>
      </c>
      <c r="AH103" s="156" t="str">
        <f t="shared" si="34"/>
        <v/>
      </c>
      <c r="AI103" s="156" t="str">
        <f t="shared" si="35"/>
        <v/>
      </c>
      <c r="AJ103" s="156" t="str">
        <f t="shared" si="36"/>
        <v/>
      </c>
      <c r="AK103" s="6" t="str">
        <f>+IF(LEN($K103)&gt;5,BD!H103,"")</f>
        <v/>
      </c>
      <c r="AL103" s="17" t="str">
        <f t="shared" si="37"/>
        <v/>
      </c>
      <c r="AM103" s="13"/>
      <c r="AN103" s="18" t="str">
        <f t="shared" si="38"/>
        <v/>
      </c>
      <c r="AO103" s="19" t="str">
        <f t="shared" si="39"/>
        <v/>
      </c>
      <c r="AP103" s="19" t="str">
        <f t="shared" si="40"/>
        <v/>
      </c>
      <c r="AQ103" s="20" t="str">
        <f t="shared" si="41"/>
        <v/>
      </c>
      <c r="AR103" s="7" t="str">
        <f t="shared" ca="1" si="42"/>
        <v/>
      </c>
      <c r="AS103" s="157"/>
      <c r="AT103" s="19" t="str">
        <f>+IF(LEN($K103)&gt;5,TRUNC(AS103*AK103*'CODIGO PAGO'!$C$27,2),"")</f>
        <v/>
      </c>
      <c r="AU103" s="15"/>
      <c r="AV103" s="15"/>
      <c r="AW103" s="15"/>
      <c r="AX103" s="14"/>
      <c r="AY103" s="15"/>
      <c r="AZ103" s="20" t="str">
        <f>+IF(LEN(K103)&gt;5,SUMIF(AJUSTES!$A$1:$A$50,K103,AJUSTES!$J$1:$J$50),"")</f>
        <v/>
      </c>
      <c r="BA103" s="20"/>
      <c r="BB103" s="14"/>
      <c r="BC103" s="14"/>
      <c r="BD103" s="164"/>
      <c r="BE103" s="15"/>
      <c r="BF103" s="15"/>
      <c r="BG103" s="152" t="str">
        <f t="shared" si="43"/>
        <v/>
      </c>
      <c r="BH103" s="20" t="str">
        <f t="shared" si="44"/>
        <v/>
      </c>
      <c r="BI103" s="20" t="str">
        <f>IF(LEN($K103)&gt;5,IF('CODIGO PAGO'!$C$26=9,0.5*AK103,'CODIGO PAGO'!$C$26*COUNTIF(L103:X103,"PT")*(AK103*7)/(7-(COUNTIF(L103:X103,"D")+COUNTIF(L103:X103,"DL")))),"")</f>
        <v/>
      </c>
      <c r="BJ103" s="15"/>
      <c r="BK103" s="20" t="str">
        <f>+IF(LEN(K103)&gt;5,SUMIF(AJUSTES!$A$1:$A$50,K103,AJUSTES!$K$1:$K$50),"")</f>
        <v/>
      </c>
      <c r="BL103" s="15"/>
      <c r="BM103" s="15"/>
      <c r="BN103" s="4" t="str">
        <f>+CONCATENATE(IF(COUNTIFS(INCAPACIDADES!$A$1:$A$100,"ACTIVA",INCAPACIDADES!$C$1:$C$100,'PRE MAAS'!K103)&gt;0,VLOOKUP(K103,INCAPACIDADES!$C$1:$Y$100,23,0),""),IF(LEN($K103)&gt;5,IF(BD!F103="N/A","",CONCATENATE("B (",DAY(BD!F103),"-",MONTH(BD!F103),"-",YEAR(BD!F103),")")),""))</f>
        <v/>
      </c>
      <c r="BO103" s="150"/>
      <c r="BP103" s="15"/>
      <c r="BQ103" s="15"/>
      <c r="BR103" s="15"/>
      <c r="BS103" s="15"/>
      <c r="BT103" s="15"/>
      <c r="BU103" s="9" t="str">
        <f>+IF(LEN($K103)&gt;10,IF(LEN(BD!I103)=11,BD!I103,CONCATENATE("0",BD!I103)),"")</f>
        <v/>
      </c>
      <c r="BV103" s="161" t="str">
        <f>+IF(LEN($K103)&gt;10,BD!J103,"")</f>
        <v/>
      </c>
      <c r="BW103" s="162" t="str">
        <f t="shared" si="45"/>
        <v/>
      </c>
      <c r="BX103" s="162" t="str">
        <f>+IF(LEN($K103)&gt;10,UPPER(BD!K103),"")</f>
        <v/>
      </c>
      <c r="BY103" s="161" t="str">
        <f>+IF(LEN($K111)&gt;5,BD!L103,"")</f>
        <v/>
      </c>
      <c r="BZ103" s="161" t="str">
        <f>+IF(LEN($K103)&gt;10,BD!M103,"")</f>
        <v/>
      </c>
      <c r="CA103" s="162" t="str">
        <f>+IF(LEN($K103)&gt;10,BD!N103,"")</f>
        <v/>
      </c>
      <c r="CB103" s="163" t="str">
        <f t="shared" si="46"/>
        <v/>
      </c>
      <c r="CC103" s="62" t="str">
        <f>+IF(AND(LEN($K103)&gt;10),IF(AND($J103&gt;L$1,$J103&lt;=$Y$1),1,IF((COUNTIFS(INCAPACIDADES!$C$1:$C$51,$K103,INCAPACIDADES!K$1:K$51,L$1))&gt;0,2,IF(VLOOKUP($I103,BD!D:F,3,0)&gt;L$1,0,3))),"")</f>
        <v/>
      </c>
      <c r="CD103" s="62" t="str">
        <f>+IF(AND(LEN($K103)&gt;10),IF(AND($J103&gt;M$1,$J103&lt;=$Y$1),1,IF((COUNTIFS(INCAPACIDADES!$C$1:$C$51,$K103,INCAPACIDADES!L$1:L$51,M$1))&gt;0,2,IF(VLOOKUP($I103,BD!$D:$F,3,0)&gt;M$1,0,3))),"")</f>
        <v/>
      </c>
      <c r="CE103" s="62" t="str">
        <f>+IF(AND(LEN($K103)&gt;10),IF(AND($J103&gt;N$1,$J103&lt;=$Y$1),1,IF((COUNTIFS(INCAPACIDADES!$C$1:$C$51,$K103,INCAPACIDADES!M$1:M$51,N$1))&gt;0,2,IF(VLOOKUP($I103,BD!$D:$F,3,0)&gt;N$1,0,3))),"")</f>
        <v/>
      </c>
      <c r="CF103" s="62" t="str">
        <f>+IF(AND(LEN($K103)&gt;10),IF(AND($J103&gt;O$1,$J103&lt;=$Y$1),1,IF((COUNTIFS(INCAPACIDADES!$C$1:$C$51,$K103,INCAPACIDADES!N$1:N$51,O$1))&gt;0,2,IF(VLOOKUP($I103,BD!$D:$F,3,0)&gt;O$1,0,3))),"")</f>
        <v/>
      </c>
      <c r="CG103" s="62" t="str">
        <f>+IF(AND(LEN($K103)&gt;10),IF(AND($J103&gt;P$1,$J103&lt;=$Y$1),1,IF((COUNTIFS(INCAPACIDADES!$C$1:$C$51,$K103,INCAPACIDADES!O$1:O$51,P$1))&gt;0,2,IF(VLOOKUP($I103,BD!$D:$F,3,0)&gt;P$1,0,3))),"")</f>
        <v/>
      </c>
      <c r="CH103" s="62" t="str">
        <f>+IF(AND(LEN($K103)&gt;10),IF(AND($J103&gt;Q$1,$J103&lt;=$Y$1),1,IF((COUNTIFS(INCAPACIDADES!$C$1:$C$51,$K103,INCAPACIDADES!P$1:P$51,Q$1))&gt;0,2,IF(VLOOKUP($I103,BD!$D:$F,3,0)&gt;Q$1,0,3))),"")</f>
        <v/>
      </c>
      <c r="CI103" s="62" t="str">
        <f>+IF(AND(LEN($K103)&gt;10),IF(AND($J103&gt;R$1,$J103&lt;=$Y$1),1,IF((COUNTIFS(INCAPACIDADES!$C$1:$C$51,$K103,INCAPACIDADES!Q$1:Q$51,R$1))&gt;0,2,IF(VLOOKUP($I103,BD!$D:$F,3,0)&gt;R$1,0,3))),"")</f>
        <v/>
      </c>
      <c r="CJ103" s="62" t="str">
        <f>+IF(AND(LEN($K103)&gt;10),IF(AND($J103&gt;S$1,$J103&lt;=$Y$1),1,IF((COUNTIFS(INCAPACIDADES!$C$1:$C$51,$K103,INCAPACIDADES!R$1:R$51,S$1))&gt;0,2,IF(VLOOKUP($I103,BD!$D:$F,3,0)&gt;S$1,0,3))),"")</f>
        <v/>
      </c>
      <c r="CK103" s="62" t="str">
        <f>+IF(AND(LEN($K103)&gt;10),IF(AND($J103&gt;T$1,$J103&lt;=$Y$1),1,IF((COUNTIFS(INCAPACIDADES!$C$1:$C$51,$K103,INCAPACIDADES!S$1:S$51,T$1))&gt;0,2,IF(VLOOKUP($I103,BD!$D:$F,3,0)&gt;T$1,0,3))),"")</f>
        <v/>
      </c>
      <c r="CL103" s="62" t="str">
        <f>+IF(AND(LEN($K103)&gt;10),IF(AND($J103&gt;U$1,$J103&lt;=$Y$1),1,IF((COUNTIFS(INCAPACIDADES!$C$1:$C$51,$K103,INCAPACIDADES!T$1:T$51,U$1))&gt;0,2,IF(VLOOKUP($I103,BD!$D:$F,3,0)&gt;U$1,0,3))),"")</f>
        <v/>
      </c>
      <c r="CM103" s="62" t="str">
        <f>+IF(AND(LEN($K103)&gt;10),IF(AND($J103&gt;V$1,$J103&lt;=$Y$1),1,IF((COUNTIFS(INCAPACIDADES!$C$1:$C$51,$K103,INCAPACIDADES!U$1:U$51,V$1))&gt;0,2,IF(VLOOKUP($I103,BD!$D:$F,3,0)&gt;V$1,0,3))),"")</f>
        <v/>
      </c>
      <c r="CN103" s="62" t="str">
        <f>+IF(AND(LEN($K103)&gt;10),IF(AND($J103&gt;W$1,$J103&lt;=$Y$1),1,IF((COUNTIFS(INCAPACIDADES!$C$1:$C$51,$K103,INCAPACIDADES!V$1:V$51,W$1))&gt;0,2,IF(VLOOKUP($I103,BD!$D:$F,3,0)&gt;W$1,0,3))),"")</f>
        <v/>
      </c>
      <c r="CO103" s="62" t="str">
        <f>+IF(AND(LEN($K103)&gt;10),IF(AND($J103&gt;X$1,$J103&lt;=$Y$1),1,IF((COUNTIFS(INCAPACIDADES!$C$1:$C$51,$K103,INCAPACIDADES!W$1:W$51,X$1))&gt;0,2,IF(VLOOKUP($I103,BD!$D:$F,3,0)&gt;X$1,0,3))),"")</f>
        <v/>
      </c>
      <c r="CP103" s="62" t="str">
        <f>+IF(AND(LEN($K103)&gt;10),IF(AND($J103&gt;Y$1,$J103&lt;=$Y$1),1,IF((COUNTIFS(INCAPACIDADES!$C$1:$C$51,$K103,INCAPACIDADES!X$1:X$51,Y$1))&gt;0,2,IF(VLOOKUP($I103,BD!$D:$F,3,0)&gt;Y$1,0,3))),"")</f>
        <v/>
      </c>
      <c r="CQ103" s="62" t="str">
        <f>+IF(LEN($K103)&gt;10,IF(ISERROR(VLOOKUP(L103,'CODIGO PAGO'!$B$1:$B$20,1,0)),1,IF(OR(AND(CC103=1,L103&lt;&gt;"N"),AND(CC103=3,L103&lt;&gt;"B"),AND(CC103=2,LEFT(TRIM(L103),1)&lt;&gt;"I")),1,IF(OR(AND(CC103=0,L103="N"),AND(CC103=0,L103="B"),AND(CC103=0,LEFT(TRIM(L103),1)="I")),1,0))),"")</f>
        <v/>
      </c>
      <c r="CR103" s="62" t="str">
        <f t="shared" si="47"/>
        <v/>
      </c>
      <c r="CS103" s="62" t="str">
        <f>+IF(LEN($K103)&gt;10,IF(ISERROR(VLOOKUP(N103,'CODIGO PAGO'!$B$1:$B$20,1,0)),1,IF(OR(AND(CE103=1,N103&lt;&gt;"N"),AND(CE103=3,N103&lt;&gt;"B"),AND(CE103=2,LEFT(TRIM(N103),1)&lt;&gt;"I")),1,IF(OR(AND(CE103=0,N103="N"),AND(CE103=0,N103="B"),AND(CE103=0,LEFT(TRIM(N103),1)="I")),1,0))),"")</f>
        <v/>
      </c>
      <c r="CT103" s="62" t="str">
        <f t="shared" si="48"/>
        <v/>
      </c>
      <c r="CU103" s="62" t="str">
        <f>+IF(LEN($K103)&gt;10,IF(ISERROR(VLOOKUP(P103,'CODIGO PAGO'!$B$1:$B$20,1,0)),1,IF(OR(AND(CG103=1,P103&lt;&gt;"N"),AND(CG103=3,P103&lt;&gt;"B"),AND(CG103=2,LEFT(TRIM(P103),1)&lt;&gt;"I")),1,IF(OR(AND(CG103=0,P103="N"),AND(CG103=0,P103="B"),AND(CG103=0,LEFT(TRIM(P103),1)="I")),1,0))),"")</f>
        <v/>
      </c>
      <c r="CV103" s="62" t="str">
        <f t="shared" si="49"/>
        <v/>
      </c>
      <c r="CW103" s="62" t="str">
        <f>+IF(LEN($K103)&gt;10,IF(ISERROR(VLOOKUP(R103,'CODIGO PAGO'!$B$1:$B$20,1,0)),1,IF(OR(AND(CI103=1,R103&lt;&gt;"N"),AND(CI103=3,R103&lt;&gt;"B"),AND(CI103=2,LEFT(TRIM(R103),1)&lt;&gt;"I")),1,IF(OR(AND(CI103=0,R103="N"),AND(CI103=0,R103="B"),AND(CI103=0,LEFT(TRIM(R103),1)="I")),1,0))),"")</f>
        <v/>
      </c>
      <c r="CX103" s="62" t="str">
        <f t="shared" si="50"/>
        <v/>
      </c>
      <c r="CY103" s="62" t="str">
        <f>+IF(LEN($K103)&gt;10,IF(ISERROR(VLOOKUP(T103,'CODIGO PAGO'!$B$1:$B$20,1,0)),1,IF(OR(AND(CK103=1,T103&lt;&gt;"N"),AND(CK103=3,T103&lt;&gt;"B"),AND(CK103=2,LEFT(TRIM(T103),1)&lt;&gt;"I")),1,IF(OR(AND(CK103=0,T103="N"),AND(CK103=0,T103="B"),AND(CK103=0,LEFT(TRIM(T103),1)="I")),1,0))),"")</f>
        <v/>
      </c>
      <c r="CZ103" s="62" t="str">
        <f t="shared" si="51"/>
        <v/>
      </c>
      <c r="DA103" s="62" t="str">
        <f>+IF(LEN($K103)&gt;10,IF(ISERROR(VLOOKUP(V103,'CODIGO PAGO'!$B$1:$B$20,1,0)),1,IF(OR(AND(CM103=1,V103&lt;&gt;"N"),AND(CM103=3,V103&lt;&gt;"B"),AND(CM103=2,LEFT(TRIM(V103),1)&lt;&gt;"I")),1,IF(OR(AND(CM103=0,V103="N"),AND(CM103=0,V103="B"),AND(CM103=0,LEFT(TRIM(V103),1)="I")),1,0))),"")</f>
        <v/>
      </c>
      <c r="DB103" s="62" t="str">
        <f t="shared" si="52"/>
        <v/>
      </c>
      <c r="DC103" s="62" t="str">
        <f>+IF(LEN($K103)&gt;10,IF(ISERROR(VLOOKUP(X103,'CODIGO PAGO'!$B$1:$B$20,1,0)),1,IF(OR(AND(CO103=1,X103&lt;&gt;"N"),AND(CO103=3,X103&lt;&gt;"B"),AND(CO103=2,LEFT(TRIM(X103),1)&lt;&gt;"I")),1,IF(OR(AND(CO103=0,X103="N"),AND(CO103=0,X103="B"),AND(CO103=0,LEFT(TRIM(X103),1)="I")),1,0))),"")</f>
        <v/>
      </c>
      <c r="DD103" s="62" t="str">
        <f t="shared" si="53"/>
        <v/>
      </c>
      <c r="DE103" s="62" t="str">
        <f t="shared" si="54"/>
        <v/>
      </c>
      <c r="DF103" s="63" t="str">
        <f t="shared" si="55"/>
        <v/>
      </c>
      <c r="DG103" s="170"/>
      <c r="DH103" s="63">
        <v>103</v>
      </c>
    </row>
    <row r="104" spans="1:112" s="64" customFormat="1">
      <c r="A104" s="16" t="str">
        <f t="shared" si="28"/>
        <v/>
      </c>
      <c r="B104" s="12"/>
      <c r="C104" s="60"/>
      <c r="D104" s="1" t="str">
        <f>+IF(LEN($K104)&gt;5,BD!A104,"")</f>
        <v/>
      </c>
      <c r="E104" s="1" t="str">
        <f>+IF(LEN($K104)&gt;5,BD!B104,"")</f>
        <v/>
      </c>
      <c r="F104" s="134"/>
      <c r="G104" s="133"/>
      <c r="H104" s="135"/>
      <c r="I104" s="3" t="str">
        <f>+IF(LEN($K104)&gt;5,BD!D104,"")</f>
        <v/>
      </c>
      <c r="J104" s="4" t="str">
        <f>+IF(LEN($K104)&gt;5,BD!E104,"")</f>
        <v/>
      </c>
      <c r="K104" s="5" t="str">
        <f>+IF(LEN(BD!G104)&gt;5,BD!G104,"")</f>
        <v/>
      </c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53" t="str">
        <f t="shared" si="29"/>
        <v/>
      </c>
      <c r="AB104" s="154" t="str">
        <f>+IF(LEN($K104)&gt;5,SUM(L104,N104,P104,R104,T104,V104,X104)+COUNTIF(L104:X104,"PCG")+'CODIGO PAGO'!$C$23*COUNTIF(L104:X104,"PDF")+'CODIGO PAGO'!$C$24*COUNTIF('PRE MAAS'!L104:X104,"PNH")+'CODIGO PAGO'!$C$25*COUNTIF('PRE MAAS'!L104:X104,"PS")+COUNTIF(L104:X104,"VAC"),"")</f>
        <v/>
      </c>
      <c r="AC104" s="154" t="str">
        <f t="shared" si="30"/>
        <v/>
      </c>
      <c r="AD104" s="155" t="str">
        <f t="shared" si="31"/>
        <v/>
      </c>
      <c r="AE104" s="155" t="str">
        <f t="shared" si="32"/>
        <v/>
      </c>
      <c r="AF104" s="155" t="str">
        <f>+IF(LEN($K104)&gt;5,IF(AND(VLOOKUP($I104,BD!$D$1:$F$501,3,0)&gt;=L$1,VLOOKUP($I104,BD!$D$1:$F$501,3,0)&lt;=X$1),1,0),"")</f>
        <v/>
      </c>
      <c r="AG104" s="155" t="str">
        <f t="shared" si="33"/>
        <v/>
      </c>
      <c r="AH104" s="156" t="str">
        <f t="shared" si="34"/>
        <v/>
      </c>
      <c r="AI104" s="156" t="str">
        <f t="shared" si="35"/>
        <v/>
      </c>
      <c r="AJ104" s="156" t="str">
        <f t="shared" si="36"/>
        <v/>
      </c>
      <c r="AK104" s="6" t="str">
        <f>+IF(LEN($K104)&gt;5,BD!H104,"")</f>
        <v/>
      </c>
      <c r="AL104" s="17" t="str">
        <f t="shared" si="37"/>
        <v/>
      </c>
      <c r="AM104" s="13"/>
      <c r="AN104" s="18" t="str">
        <f t="shared" si="38"/>
        <v/>
      </c>
      <c r="AO104" s="19" t="str">
        <f t="shared" si="39"/>
        <v/>
      </c>
      <c r="AP104" s="19" t="str">
        <f t="shared" si="40"/>
        <v/>
      </c>
      <c r="AQ104" s="20" t="str">
        <f t="shared" si="41"/>
        <v/>
      </c>
      <c r="AR104" s="7" t="str">
        <f t="shared" ca="1" si="42"/>
        <v/>
      </c>
      <c r="AS104" s="157"/>
      <c r="AT104" s="19" t="str">
        <f>+IF(LEN($K104)&gt;5,TRUNC(AS104*AK104*'CODIGO PAGO'!$C$27,2),"")</f>
        <v/>
      </c>
      <c r="AU104" s="15"/>
      <c r="AV104" s="15"/>
      <c r="AW104" s="15"/>
      <c r="AX104" s="14"/>
      <c r="AY104" s="15"/>
      <c r="AZ104" s="20" t="str">
        <f>+IF(LEN(K104)&gt;5,SUMIF(AJUSTES!$A$1:$A$50,K104,AJUSTES!$J$1:$J$50),"")</f>
        <v/>
      </c>
      <c r="BA104" s="20"/>
      <c r="BB104" s="14"/>
      <c r="BC104" s="14"/>
      <c r="BD104" s="164"/>
      <c r="BE104" s="15"/>
      <c r="BF104" s="15"/>
      <c r="BG104" s="152" t="str">
        <f t="shared" si="43"/>
        <v/>
      </c>
      <c r="BH104" s="20" t="str">
        <f t="shared" si="44"/>
        <v/>
      </c>
      <c r="BI104" s="20" t="str">
        <f>IF(LEN($K104)&gt;5,IF('CODIGO PAGO'!$C$26=9,0.5*AK104,'CODIGO PAGO'!$C$26*COUNTIF(L104:X104,"PT")*(AK104*7)/(7-(COUNTIF(L104:X104,"D")+COUNTIF(L104:X104,"DL")))),"")</f>
        <v/>
      </c>
      <c r="BJ104" s="15"/>
      <c r="BK104" s="20" t="str">
        <f>+IF(LEN(K104)&gt;5,SUMIF(AJUSTES!$A$1:$A$50,K104,AJUSTES!$K$1:$K$50),"")</f>
        <v/>
      </c>
      <c r="BL104" s="15"/>
      <c r="BM104" s="15"/>
      <c r="BN104" s="4" t="str">
        <f>+CONCATENATE(IF(COUNTIFS(INCAPACIDADES!$A$1:$A$100,"ACTIVA",INCAPACIDADES!$C$1:$C$100,'PRE MAAS'!K104)&gt;0,VLOOKUP(K104,INCAPACIDADES!$C$1:$Y$100,23,0),""),IF(LEN($K104)&gt;5,IF(BD!F104="N/A","",CONCATENATE("B (",DAY(BD!F104),"-",MONTH(BD!F104),"-",YEAR(BD!F104),")")),""))</f>
        <v/>
      </c>
      <c r="BO104" s="150"/>
      <c r="BP104" s="15"/>
      <c r="BQ104" s="15"/>
      <c r="BR104" s="15"/>
      <c r="BS104" s="15"/>
      <c r="BT104" s="15"/>
      <c r="BU104" s="9" t="str">
        <f>+IF(LEN($K104)&gt;10,IF(LEN(BD!I104)=11,BD!I104,CONCATENATE("0",BD!I104)),"")</f>
        <v/>
      </c>
      <c r="BV104" s="161" t="str">
        <f>+IF(LEN($K104)&gt;10,BD!J104,"")</f>
        <v/>
      </c>
      <c r="BW104" s="162" t="str">
        <f t="shared" si="45"/>
        <v/>
      </c>
      <c r="BX104" s="162" t="str">
        <f>+IF(LEN($K104)&gt;10,UPPER(BD!K104),"")</f>
        <v/>
      </c>
      <c r="BY104" s="161" t="str">
        <f>+IF(LEN($K112)&gt;5,BD!L104,"")</f>
        <v/>
      </c>
      <c r="BZ104" s="161" t="str">
        <f>+IF(LEN($K104)&gt;10,BD!M104,"")</f>
        <v/>
      </c>
      <c r="CA104" s="162" t="str">
        <f>+IF(LEN($K104)&gt;10,BD!N104,"")</f>
        <v/>
      </c>
      <c r="CB104" s="163" t="str">
        <f t="shared" si="46"/>
        <v/>
      </c>
      <c r="CC104" s="62" t="str">
        <f>+IF(AND(LEN($K104)&gt;10),IF(AND($J104&gt;L$1,$J104&lt;=$Y$1),1,IF((COUNTIFS(INCAPACIDADES!$C$1:$C$51,$K104,INCAPACIDADES!K$1:K$51,L$1))&gt;0,2,IF(VLOOKUP($I104,BD!D:F,3,0)&gt;L$1,0,3))),"")</f>
        <v/>
      </c>
      <c r="CD104" s="62" t="str">
        <f>+IF(AND(LEN($K104)&gt;10),IF(AND($J104&gt;M$1,$J104&lt;=$Y$1),1,IF((COUNTIFS(INCAPACIDADES!$C$1:$C$51,$K104,INCAPACIDADES!L$1:L$51,M$1))&gt;0,2,IF(VLOOKUP($I104,BD!$D:$F,3,0)&gt;M$1,0,3))),"")</f>
        <v/>
      </c>
      <c r="CE104" s="62" t="str">
        <f>+IF(AND(LEN($K104)&gt;10),IF(AND($J104&gt;N$1,$J104&lt;=$Y$1),1,IF((COUNTIFS(INCAPACIDADES!$C$1:$C$51,$K104,INCAPACIDADES!M$1:M$51,N$1))&gt;0,2,IF(VLOOKUP($I104,BD!$D:$F,3,0)&gt;N$1,0,3))),"")</f>
        <v/>
      </c>
      <c r="CF104" s="62" t="str">
        <f>+IF(AND(LEN($K104)&gt;10),IF(AND($J104&gt;O$1,$J104&lt;=$Y$1),1,IF((COUNTIFS(INCAPACIDADES!$C$1:$C$51,$K104,INCAPACIDADES!N$1:N$51,O$1))&gt;0,2,IF(VLOOKUP($I104,BD!$D:$F,3,0)&gt;O$1,0,3))),"")</f>
        <v/>
      </c>
      <c r="CG104" s="62" t="str">
        <f>+IF(AND(LEN($K104)&gt;10),IF(AND($J104&gt;P$1,$J104&lt;=$Y$1),1,IF((COUNTIFS(INCAPACIDADES!$C$1:$C$51,$K104,INCAPACIDADES!O$1:O$51,P$1))&gt;0,2,IF(VLOOKUP($I104,BD!$D:$F,3,0)&gt;P$1,0,3))),"")</f>
        <v/>
      </c>
      <c r="CH104" s="62" t="str">
        <f>+IF(AND(LEN($K104)&gt;10),IF(AND($J104&gt;Q$1,$J104&lt;=$Y$1),1,IF((COUNTIFS(INCAPACIDADES!$C$1:$C$51,$K104,INCAPACIDADES!P$1:P$51,Q$1))&gt;0,2,IF(VLOOKUP($I104,BD!$D:$F,3,0)&gt;Q$1,0,3))),"")</f>
        <v/>
      </c>
      <c r="CI104" s="62" t="str">
        <f>+IF(AND(LEN($K104)&gt;10),IF(AND($J104&gt;R$1,$J104&lt;=$Y$1),1,IF((COUNTIFS(INCAPACIDADES!$C$1:$C$51,$K104,INCAPACIDADES!Q$1:Q$51,R$1))&gt;0,2,IF(VLOOKUP($I104,BD!$D:$F,3,0)&gt;R$1,0,3))),"")</f>
        <v/>
      </c>
      <c r="CJ104" s="62" t="str">
        <f>+IF(AND(LEN($K104)&gt;10),IF(AND($J104&gt;S$1,$J104&lt;=$Y$1),1,IF((COUNTIFS(INCAPACIDADES!$C$1:$C$51,$K104,INCAPACIDADES!R$1:R$51,S$1))&gt;0,2,IF(VLOOKUP($I104,BD!$D:$F,3,0)&gt;S$1,0,3))),"")</f>
        <v/>
      </c>
      <c r="CK104" s="62" t="str">
        <f>+IF(AND(LEN($K104)&gt;10),IF(AND($J104&gt;T$1,$J104&lt;=$Y$1),1,IF((COUNTIFS(INCAPACIDADES!$C$1:$C$51,$K104,INCAPACIDADES!S$1:S$51,T$1))&gt;0,2,IF(VLOOKUP($I104,BD!$D:$F,3,0)&gt;T$1,0,3))),"")</f>
        <v/>
      </c>
      <c r="CL104" s="62" t="str">
        <f>+IF(AND(LEN($K104)&gt;10),IF(AND($J104&gt;U$1,$J104&lt;=$Y$1),1,IF((COUNTIFS(INCAPACIDADES!$C$1:$C$51,$K104,INCAPACIDADES!T$1:T$51,U$1))&gt;0,2,IF(VLOOKUP($I104,BD!$D:$F,3,0)&gt;U$1,0,3))),"")</f>
        <v/>
      </c>
      <c r="CM104" s="62" t="str">
        <f>+IF(AND(LEN($K104)&gt;10),IF(AND($J104&gt;V$1,$J104&lt;=$Y$1),1,IF((COUNTIFS(INCAPACIDADES!$C$1:$C$51,$K104,INCAPACIDADES!U$1:U$51,V$1))&gt;0,2,IF(VLOOKUP($I104,BD!$D:$F,3,0)&gt;V$1,0,3))),"")</f>
        <v/>
      </c>
      <c r="CN104" s="62" t="str">
        <f>+IF(AND(LEN($K104)&gt;10),IF(AND($J104&gt;W$1,$J104&lt;=$Y$1),1,IF((COUNTIFS(INCAPACIDADES!$C$1:$C$51,$K104,INCAPACIDADES!V$1:V$51,W$1))&gt;0,2,IF(VLOOKUP($I104,BD!$D:$F,3,0)&gt;W$1,0,3))),"")</f>
        <v/>
      </c>
      <c r="CO104" s="62" t="str">
        <f>+IF(AND(LEN($K104)&gt;10),IF(AND($J104&gt;X$1,$J104&lt;=$Y$1),1,IF((COUNTIFS(INCAPACIDADES!$C$1:$C$51,$K104,INCAPACIDADES!W$1:W$51,X$1))&gt;0,2,IF(VLOOKUP($I104,BD!$D:$F,3,0)&gt;X$1,0,3))),"")</f>
        <v/>
      </c>
      <c r="CP104" s="62" t="str">
        <f>+IF(AND(LEN($K104)&gt;10),IF(AND($J104&gt;Y$1,$J104&lt;=$Y$1),1,IF((COUNTIFS(INCAPACIDADES!$C$1:$C$51,$K104,INCAPACIDADES!X$1:X$51,Y$1))&gt;0,2,IF(VLOOKUP($I104,BD!$D:$F,3,0)&gt;Y$1,0,3))),"")</f>
        <v/>
      </c>
      <c r="CQ104" s="62" t="str">
        <f>+IF(LEN($K104)&gt;10,IF(ISERROR(VLOOKUP(L104,'CODIGO PAGO'!$B$1:$B$20,1,0)),1,IF(OR(AND(CC104=1,L104&lt;&gt;"N"),AND(CC104=3,L104&lt;&gt;"B"),AND(CC104=2,LEFT(TRIM(L104),1)&lt;&gt;"I")),1,IF(OR(AND(CC104=0,L104="N"),AND(CC104=0,L104="B"),AND(CC104=0,LEFT(TRIM(L104),1)="I")),1,0))),"")</f>
        <v/>
      </c>
      <c r="CR104" s="62" t="str">
        <f t="shared" si="47"/>
        <v/>
      </c>
      <c r="CS104" s="62" t="str">
        <f>+IF(LEN($K104)&gt;10,IF(ISERROR(VLOOKUP(N104,'CODIGO PAGO'!$B$1:$B$20,1,0)),1,IF(OR(AND(CE104=1,N104&lt;&gt;"N"),AND(CE104=3,N104&lt;&gt;"B"),AND(CE104=2,LEFT(TRIM(N104),1)&lt;&gt;"I")),1,IF(OR(AND(CE104=0,N104="N"),AND(CE104=0,N104="B"),AND(CE104=0,LEFT(TRIM(N104),1)="I")),1,0))),"")</f>
        <v/>
      </c>
      <c r="CT104" s="62" t="str">
        <f t="shared" si="48"/>
        <v/>
      </c>
      <c r="CU104" s="62" t="str">
        <f>+IF(LEN($K104)&gt;10,IF(ISERROR(VLOOKUP(P104,'CODIGO PAGO'!$B$1:$B$20,1,0)),1,IF(OR(AND(CG104=1,P104&lt;&gt;"N"),AND(CG104=3,P104&lt;&gt;"B"),AND(CG104=2,LEFT(TRIM(P104),1)&lt;&gt;"I")),1,IF(OR(AND(CG104=0,P104="N"),AND(CG104=0,P104="B"),AND(CG104=0,LEFT(TRIM(P104),1)="I")),1,0))),"")</f>
        <v/>
      </c>
      <c r="CV104" s="62" t="str">
        <f t="shared" si="49"/>
        <v/>
      </c>
      <c r="CW104" s="62" t="str">
        <f>+IF(LEN($K104)&gt;10,IF(ISERROR(VLOOKUP(R104,'CODIGO PAGO'!$B$1:$B$20,1,0)),1,IF(OR(AND(CI104=1,R104&lt;&gt;"N"),AND(CI104=3,R104&lt;&gt;"B"),AND(CI104=2,LEFT(TRIM(R104),1)&lt;&gt;"I")),1,IF(OR(AND(CI104=0,R104="N"),AND(CI104=0,R104="B"),AND(CI104=0,LEFT(TRIM(R104),1)="I")),1,0))),"")</f>
        <v/>
      </c>
      <c r="CX104" s="62" t="str">
        <f t="shared" si="50"/>
        <v/>
      </c>
      <c r="CY104" s="62" t="str">
        <f>+IF(LEN($K104)&gt;10,IF(ISERROR(VLOOKUP(T104,'CODIGO PAGO'!$B$1:$B$20,1,0)),1,IF(OR(AND(CK104=1,T104&lt;&gt;"N"),AND(CK104=3,T104&lt;&gt;"B"),AND(CK104=2,LEFT(TRIM(T104),1)&lt;&gt;"I")),1,IF(OR(AND(CK104=0,T104="N"),AND(CK104=0,T104="B"),AND(CK104=0,LEFT(TRIM(T104),1)="I")),1,0))),"")</f>
        <v/>
      </c>
      <c r="CZ104" s="62" t="str">
        <f t="shared" si="51"/>
        <v/>
      </c>
      <c r="DA104" s="62" t="str">
        <f>+IF(LEN($K104)&gt;10,IF(ISERROR(VLOOKUP(V104,'CODIGO PAGO'!$B$1:$B$20,1,0)),1,IF(OR(AND(CM104=1,V104&lt;&gt;"N"),AND(CM104=3,V104&lt;&gt;"B"),AND(CM104=2,LEFT(TRIM(V104),1)&lt;&gt;"I")),1,IF(OR(AND(CM104=0,V104="N"),AND(CM104=0,V104="B"),AND(CM104=0,LEFT(TRIM(V104),1)="I")),1,0))),"")</f>
        <v/>
      </c>
      <c r="DB104" s="62" t="str">
        <f t="shared" si="52"/>
        <v/>
      </c>
      <c r="DC104" s="62" t="str">
        <f>+IF(LEN($K104)&gt;10,IF(ISERROR(VLOOKUP(X104,'CODIGO PAGO'!$B$1:$B$20,1,0)),1,IF(OR(AND(CO104=1,X104&lt;&gt;"N"),AND(CO104=3,X104&lt;&gt;"B"),AND(CO104=2,LEFT(TRIM(X104),1)&lt;&gt;"I")),1,IF(OR(AND(CO104=0,X104="N"),AND(CO104=0,X104="B"),AND(CO104=0,LEFT(TRIM(X104),1)="I")),1,0))),"")</f>
        <v/>
      </c>
      <c r="DD104" s="62" t="str">
        <f t="shared" si="53"/>
        <v/>
      </c>
      <c r="DE104" s="62" t="str">
        <f t="shared" si="54"/>
        <v/>
      </c>
      <c r="DF104" s="63" t="str">
        <f t="shared" si="55"/>
        <v/>
      </c>
      <c r="DG104" s="170"/>
      <c r="DH104" s="63">
        <v>104</v>
      </c>
    </row>
    <row r="105" spans="1:112" s="64" customFormat="1">
      <c r="A105" s="16" t="str">
        <f t="shared" si="28"/>
        <v/>
      </c>
      <c r="B105" s="12"/>
      <c r="C105" s="60"/>
      <c r="D105" s="1" t="str">
        <f>+IF(LEN($K105)&gt;5,BD!A105,"")</f>
        <v/>
      </c>
      <c r="E105" s="1" t="str">
        <f>+IF(LEN($K105)&gt;5,BD!B105,"")</f>
        <v/>
      </c>
      <c r="F105" s="134"/>
      <c r="G105" s="133"/>
      <c r="H105" s="135"/>
      <c r="I105" s="3" t="str">
        <f>+IF(LEN($K105)&gt;5,BD!D105,"")</f>
        <v/>
      </c>
      <c r="J105" s="4" t="str">
        <f>+IF(LEN($K105)&gt;5,BD!E105,"")</f>
        <v/>
      </c>
      <c r="K105" s="5" t="str">
        <f>+IF(LEN(BD!G105)&gt;5,BD!G105,"")</f>
        <v/>
      </c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53" t="str">
        <f t="shared" si="29"/>
        <v/>
      </c>
      <c r="AB105" s="154" t="str">
        <f>+IF(LEN($K105)&gt;5,SUM(L105,N105,P105,R105,T105,V105,X105)+COUNTIF(L105:X105,"PCG")+'CODIGO PAGO'!$C$23*COUNTIF(L105:X105,"PDF")+'CODIGO PAGO'!$C$24*COUNTIF('PRE MAAS'!L105:X105,"PNH")+'CODIGO PAGO'!$C$25*COUNTIF('PRE MAAS'!L105:X105,"PS")+COUNTIF(L105:X105,"VAC"),"")</f>
        <v/>
      </c>
      <c r="AC105" s="154" t="str">
        <f t="shared" si="30"/>
        <v/>
      </c>
      <c r="AD105" s="155" t="str">
        <f t="shared" si="31"/>
        <v/>
      </c>
      <c r="AE105" s="155" t="str">
        <f t="shared" si="32"/>
        <v/>
      </c>
      <c r="AF105" s="155" t="str">
        <f>+IF(LEN($K105)&gt;5,IF(AND(VLOOKUP($I105,BD!$D$1:$F$501,3,0)&gt;=L$1,VLOOKUP($I105,BD!$D$1:$F$501,3,0)&lt;=X$1),1,0),"")</f>
        <v/>
      </c>
      <c r="AG105" s="155" t="str">
        <f t="shared" si="33"/>
        <v/>
      </c>
      <c r="AH105" s="156" t="str">
        <f t="shared" si="34"/>
        <v/>
      </c>
      <c r="AI105" s="156" t="str">
        <f t="shared" si="35"/>
        <v/>
      </c>
      <c r="AJ105" s="156" t="str">
        <f t="shared" si="36"/>
        <v/>
      </c>
      <c r="AK105" s="6" t="str">
        <f>+IF(LEN($K105)&gt;5,BD!H105,"")</f>
        <v/>
      </c>
      <c r="AL105" s="17" t="str">
        <f t="shared" si="37"/>
        <v/>
      </c>
      <c r="AM105" s="13"/>
      <c r="AN105" s="18" t="str">
        <f t="shared" si="38"/>
        <v/>
      </c>
      <c r="AO105" s="19" t="str">
        <f t="shared" si="39"/>
        <v/>
      </c>
      <c r="AP105" s="19" t="str">
        <f t="shared" si="40"/>
        <v/>
      </c>
      <c r="AQ105" s="20" t="str">
        <f t="shared" si="41"/>
        <v/>
      </c>
      <c r="AR105" s="7" t="str">
        <f t="shared" ca="1" si="42"/>
        <v/>
      </c>
      <c r="AS105" s="157"/>
      <c r="AT105" s="19" t="str">
        <f>+IF(LEN($K105)&gt;5,TRUNC(AS105*AK105*'CODIGO PAGO'!$C$27,2),"")</f>
        <v/>
      </c>
      <c r="AU105" s="15"/>
      <c r="AV105" s="15"/>
      <c r="AW105" s="15"/>
      <c r="AX105" s="14"/>
      <c r="AY105" s="15"/>
      <c r="AZ105" s="20" t="str">
        <f>+IF(LEN(K105)&gt;5,SUMIF(AJUSTES!$A$1:$A$50,K105,AJUSTES!$J$1:$J$50),"")</f>
        <v/>
      </c>
      <c r="BA105" s="20"/>
      <c r="BB105" s="14"/>
      <c r="BC105" s="14"/>
      <c r="BD105" s="164"/>
      <c r="BE105" s="15"/>
      <c r="BF105" s="15"/>
      <c r="BG105" s="152" t="str">
        <f t="shared" si="43"/>
        <v/>
      </c>
      <c r="BH105" s="20" t="str">
        <f t="shared" si="44"/>
        <v/>
      </c>
      <c r="BI105" s="20" t="str">
        <f>IF(LEN($K105)&gt;5,IF('CODIGO PAGO'!$C$26=9,0.5*AK105,'CODIGO PAGO'!$C$26*COUNTIF(L105:X105,"PT")*(AK105*7)/(7-(COUNTIF(L105:X105,"D")+COUNTIF(L105:X105,"DL")))),"")</f>
        <v/>
      </c>
      <c r="BJ105" s="15"/>
      <c r="BK105" s="20" t="str">
        <f>+IF(LEN(K105)&gt;5,SUMIF(AJUSTES!$A$1:$A$50,K105,AJUSTES!$K$1:$K$50),"")</f>
        <v/>
      </c>
      <c r="BL105" s="15"/>
      <c r="BM105" s="15"/>
      <c r="BN105" s="4" t="str">
        <f>+CONCATENATE(IF(COUNTIFS(INCAPACIDADES!$A$1:$A$100,"ACTIVA",INCAPACIDADES!$C$1:$C$100,'PRE MAAS'!K105)&gt;0,VLOOKUP(K105,INCAPACIDADES!$C$1:$Y$100,23,0),""),IF(LEN($K105)&gt;5,IF(BD!F105="N/A","",CONCATENATE("B (",DAY(BD!F105),"-",MONTH(BD!F105),"-",YEAR(BD!F105),")")),""))</f>
        <v/>
      </c>
      <c r="BO105" s="150"/>
      <c r="BP105" s="15"/>
      <c r="BQ105" s="15"/>
      <c r="BR105" s="15"/>
      <c r="BS105" s="15"/>
      <c r="BT105" s="15"/>
      <c r="BU105" s="9" t="str">
        <f>+IF(LEN($K105)&gt;10,IF(LEN(BD!I105)=11,BD!I105,CONCATENATE("0",BD!I105)),"")</f>
        <v/>
      </c>
      <c r="BV105" s="161" t="str">
        <f>+IF(LEN($K105)&gt;10,BD!J105,"")</f>
        <v/>
      </c>
      <c r="BW105" s="162" t="str">
        <f t="shared" si="45"/>
        <v/>
      </c>
      <c r="BX105" s="162" t="str">
        <f>+IF(LEN($K105)&gt;10,UPPER(BD!K105),"")</f>
        <v/>
      </c>
      <c r="BY105" s="161" t="str">
        <f>+IF(LEN($K113)&gt;5,BD!L105,"")</f>
        <v/>
      </c>
      <c r="BZ105" s="161" t="str">
        <f>+IF(LEN($K105)&gt;10,BD!M105,"")</f>
        <v/>
      </c>
      <c r="CA105" s="162" t="str">
        <f>+IF(LEN($K105)&gt;10,BD!N105,"")</f>
        <v/>
      </c>
      <c r="CB105" s="163" t="str">
        <f t="shared" si="46"/>
        <v/>
      </c>
      <c r="CC105" s="62" t="str">
        <f>+IF(AND(LEN($K105)&gt;10),IF(AND($J105&gt;L$1,$J105&lt;=$Y$1),1,IF((COUNTIFS(INCAPACIDADES!$C$1:$C$51,$K105,INCAPACIDADES!K$1:K$51,L$1))&gt;0,2,IF(VLOOKUP($I105,BD!D:F,3,0)&gt;L$1,0,3))),"")</f>
        <v/>
      </c>
      <c r="CD105" s="62" t="str">
        <f>+IF(AND(LEN($K105)&gt;10),IF(AND($J105&gt;M$1,$J105&lt;=$Y$1),1,IF((COUNTIFS(INCAPACIDADES!$C$1:$C$51,$K105,INCAPACIDADES!L$1:L$51,M$1))&gt;0,2,IF(VLOOKUP($I105,BD!$D:$F,3,0)&gt;M$1,0,3))),"")</f>
        <v/>
      </c>
      <c r="CE105" s="62" t="str">
        <f>+IF(AND(LEN($K105)&gt;10),IF(AND($J105&gt;N$1,$J105&lt;=$Y$1),1,IF((COUNTIFS(INCAPACIDADES!$C$1:$C$51,$K105,INCAPACIDADES!M$1:M$51,N$1))&gt;0,2,IF(VLOOKUP($I105,BD!$D:$F,3,0)&gt;N$1,0,3))),"")</f>
        <v/>
      </c>
      <c r="CF105" s="62" t="str">
        <f>+IF(AND(LEN($K105)&gt;10),IF(AND($J105&gt;O$1,$J105&lt;=$Y$1),1,IF((COUNTIFS(INCAPACIDADES!$C$1:$C$51,$K105,INCAPACIDADES!N$1:N$51,O$1))&gt;0,2,IF(VLOOKUP($I105,BD!$D:$F,3,0)&gt;O$1,0,3))),"")</f>
        <v/>
      </c>
      <c r="CG105" s="62" t="str">
        <f>+IF(AND(LEN($K105)&gt;10),IF(AND($J105&gt;P$1,$J105&lt;=$Y$1),1,IF((COUNTIFS(INCAPACIDADES!$C$1:$C$51,$K105,INCAPACIDADES!O$1:O$51,P$1))&gt;0,2,IF(VLOOKUP($I105,BD!$D:$F,3,0)&gt;P$1,0,3))),"")</f>
        <v/>
      </c>
      <c r="CH105" s="62" t="str">
        <f>+IF(AND(LEN($K105)&gt;10),IF(AND($J105&gt;Q$1,$J105&lt;=$Y$1),1,IF((COUNTIFS(INCAPACIDADES!$C$1:$C$51,$K105,INCAPACIDADES!P$1:P$51,Q$1))&gt;0,2,IF(VLOOKUP($I105,BD!$D:$F,3,0)&gt;Q$1,0,3))),"")</f>
        <v/>
      </c>
      <c r="CI105" s="62" t="str">
        <f>+IF(AND(LEN($K105)&gt;10),IF(AND($J105&gt;R$1,$J105&lt;=$Y$1),1,IF((COUNTIFS(INCAPACIDADES!$C$1:$C$51,$K105,INCAPACIDADES!Q$1:Q$51,R$1))&gt;0,2,IF(VLOOKUP($I105,BD!$D:$F,3,0)&gt;R$1,0,3))),"")</f>
        <v/>
      </c>
      <c r="CJ105" s="62" t="str">
        <f>+IF(AND(LEN($K105)&gt;10),IF(AND($J105&gt;S$1,$J105&lt;=$Y$1),1,IF((COUNTIFS(INCAPACIDADES!$C$1:$C$51,$K105,INCAPACIDADES!R$1:R$51,S$1))&gt;0,2,IF(VLOOKUP($I105,BD!$D:$F,3,0)&gt;S$1,0,3))),"")</f>
        <v/>
      </c>
      <c r="CK105" s="62" t="str">
        <f>+IF(AND(LEN($K105)&gt;10),IF(AND($J105&gt;T$1,$J105&lt;=$Y$1),1,IF((COUNTIFS(INCAPACIDADES!$C$1:$C$51,$K105,INCAPACIDADES!S$1:S$51,T$1))&gt;0,2,IF(VLOOKUP($I105,BD!$D:$F,3,0)&gt;T$1,0,3))),"")</f>
        <v/>
      </c>
      <c r="CL105" s="62" t="str">
        <f>+IF(AND(LEN($K105)&gt;10),IF(AND($J105&gt;U$1,$J105&lt;=$Y$1),1,IF((COUNTIFS(INCAPACIDADES!$C$1:$C$51,$K105,INCAPACIDADES!T$1:T$51,U$1))&gt;0,2,IF(VLOOKUP($I105,BD!$D:$F,3,0)&gt;U$1,0,3))),"")</f>
        <v/>
      </c>
      <c r="CM105" s="62" t="str">
        <f>+IF(AND(LEN($K105)&gt;10),IF(AND($J105&gt;V$1,$J105&lt;=$Y$1),1,IF((COUNTIFS(INCAPACIDADES!$C$1:$C$51,$K105,INCAPACIDADES!U$1:U$51,V$1))&gt;0,2,IF(VLOOKUP($I105,BD!$D:$F,3,0)&gt;V$1,0,3))),"")</f>
        <v/>
      </c>
      <c r="CN105" s="62" t="str">
        <f>+IF(AND(LEN($K105)&gt;10),IF(AND($J105&gt;W$1,$J105&lt;=$Y$1),1,IF((COUNTIFS(INCAPACIDADES!$C$1:$C$51,$K105,INCAPACIDADES!V$1:V$51,W$1))&gt;0,2,IF(VLOOKUP($I105,BD!$D:$F,3,0)&gt;W$1,0,3))),"")</f>
        <v/>
      </c>
      <c r="CO105" s="62" t="str">
        <f>+IF(AND(LEN($K105)&gt;10),IF(AND($J105&gt;X$1,$J105&lt;=$Y$1),1,IF((COUNTIFS(INCAPACIDADES!$C$1:$C$51,$K105,INCAPACIDADES!W$1:W$51,X$1))&gt;0,2,IF(VLOOKUP($I105,BD!$D:$F,3,0)&gt;X$1,0,3))),"")</f>
        <v/>
      </c>
      <c r="CP105" s="62" t="str">
        <f>+IF(AND(LEN($K105)&gt;10),IF(AND($J105&gt;Y$1,$J105&lt;=$Y$1),1,IF((COUNTIFS(INCAPACIDADES!$C$1:$C$51,$K105,INCAPACIDADES!X$1:X$51,Y$1))&gt;0,2,IF(VLOOKUP($I105,BD!$D:$F,3,0)&gt;Y$1,0,3))),"")</f>
        <v/>
      </c>
      <c r="CQ105" s="62" t="str">
        <f>+IF(LEN($K105)&gt;10,IF(ISERROR(VLOOKUP(L105,'CODIGO PAGO'!$B$1:$B$20,1,0)),1,IF(OR(AND(CC105=1,L105&lt;&gt;"N"),AND(CC105=3,L105&lt;&gt;"B"),AND(CC105=2,LEFT(TRIM(L105),1)&lt;&gt;"I")),1,IF(OR(AND(CC105=0,L105="N"),AND(CC105=0,L105="B"),AND(CC105=0,LEFT(TRIM(L105),1)="I")),1,0))),"")</f>
        <v/>
      </c>
      <c r="CR105" s="62" t="str">
        <f t="shared" si="47"/>
        <v/>
      </c>
      <c r="CS105" s="62" t="str">
        <f>+IF(LEN($K105)&gt;10,IF(ISERROR(VLOOKUP(N105,'CODIGO PAGO'!$B$1:$B$20,1,0)),1,IF(OR(AND(CE105=1,N105&lt;&gt;"N"),AND(CE105=3,N105&lt;&gt;"B"),AND(CE105=2,LEFT(TRIM(N105),1)&lt;&gt;"I")),1,IF(OR(AND(CE105=0,N105="N"),AND(CE105=0,N105="B"),AND(CE105=0,LEFT(TRIM(N105),1)="I")),1,0))),"")</f>
        <v/>
      </c>
      <c r="CT105" s="62" t="str">
        <f t="shared" si="48"/>
        <v/>
      </c>
      <c r="CU105" s="62" t="str">
        <f>+IF(LEN($K105)&gt;10,IF(ISERROR(VLOOKUP(P105,'CODIGO PAGO'!$B$1:$B$20,1,0)),1,IF(OR(AND(CG105=1,P105&lt;&gt;"N"),AND(CG105=3,P105&lt;&gt;"B"),AND(CG105=2,LEFT(TRIM(P105),1)&lt;&gt;"I")),1,IF(OR(AND(CG105=0,P105="N"),AND(CG105=0,P105="B"),AND(CG105=0,LEFT(TRIM(P105),1)="I")),1,0))),"")</f>
        <v/>
      </c>
      <c r="CV105" s="62" t="str">
        <f t="shared" si="49"/>
        <v/>
      </c>
      <c r="CW105" s="62" t="str">
        <f>+IF(LEN($K105)&gt;10,IF(ISERROR(VLOOKUP(R105,'CODIGO PAGO'!$B$1:$B$20,1,0)),1,IF(OR(AND(CI105=1,R105&lt;&gt;"N"),AND(CI105=3,R105&lt;&gt;"B"),AND(CI105=2,LEFT(TRIM(R105),1)&lt;&gt;"I")),1,IF(OR(AND(CI105=0,R105="N"),AND(CI105=0,R105="B"),AND(CI105=0,LEFT(TRIM(R105),1)="I")),1,0))),"")</f>
        <v/>
      </c>
      <c r="CX105" s="62" t="str">
        <f t="shared" si="50"/>
        <v/>
      </c>
      <c r="CY105" s="62" t="str">
        <f>+IF(LEN($K105)&gt;10,IF(ISERROR(VLOOKUP(T105,'CODIGO PAGO'!$B$1:$B$20,1,0)),1,IF(OR(AND(CK105=1,T105&lt;&gt;"N"),AND(CK105=3,T105&lt;&gt;"B"),AND(CK105=2,LEFT(TRIM(T105),1)&lt;&gt;"I")),1,IF(OR(AND(CK105=0,T105="N"),AND(CK105=0,T105="B"),AND(CK105=0,LEFT(TRIM(T105),1)="I")),1,0))),"")</f>
        <v/>
      </c>
      <c r="CZ105" s="62" t="str">
        <f t="shared" si="51"/>
        <v/>
      </c>
      <c r="DA105" s="62" t="str">
        <f>+IF(LEN($K105)&gt;10,IF(ISERROR(VLOOKUP(V105,'CODIGO PAGO'!$B$1:$B$20,1,0)),1,IF(OR(AND(CM105=1,V105&lt;&gt;"N"),AND(CM105=3,V105&lt;&gt;"B"),AND(CM105=2,LEFT(TRIM(V105),1)&lt;&gt;"I")),1,IF(OR(AND(CM105=0,V105="N"),AND(CM105=0,V105="B"),AND(CM105=0,LEFT(TRIM(V105),1)="I")),1,0))),"")</f>
        <v/>
      </c>
      <c r="DB105" s="62" t="str">
        <f t="shared" si="52"/>
        <v/>
      </c>
      <c r="DC105" s="62" t="str">
        <f>+IF(LEN($K105)&gt;10,IF(ISERROR(VLOOKUP(X105,'CODIGO PAGO'!$B$1:$B$20,1,0)),1,IF(OR(AND(CO105=1,X105&lt;&gt;"N"),AND(CO105=3,X105&lt;&gt;"B"),AND(CO105=2,LEFT(TRIM(X105),1)&lt;&gt;"I")),1,IF(OR(AND(CO105=0,X105="N"),AND(CO105=0,X105="B"),AND(CO105=0,LEFT(TRIM(X105),1)="I")),1,0))),"")</f>
        <v/>
      </c>
      <c r="DD105" s="62" t="str">
        <f t="shared" si="53"/>
        <v/>
      </c>
      <c r="DE105" s="62" t="str">
        <f t="shared" si="54"/>
        <v/>
      </c>
      <c r="DF105" s="63" t="str">
        <f t="shared" si="55"/>
        <v/>
      </c>
      <c r="DG105" s="170"/>
      <c r="DH105" s="63">
        <v>105</v>
      </c>
    </row>
    <row r="106" spans="1:112" s="64" customFormat="1">
      <c r="A106" s="16" t="str">
        <f t="shared" si="28"/>
        <v/>
      </c>
      <c r="B106" s="12"/>
      <c r="C106" s="60"/>
      <c r="D106" s="1" t="str">
        <f>+IF(LEN($K106)&gt;5,BD!A106,"")</f>
        <v/>
      </c>
      <c r="E106" s="1" t="str">
        <f>+IF(LEN($K106)&gt;5,BD!B106,"")</f>
        <v/>
      </c>
      <c r="F106" s="134"/>
      <c r="G106" s="133"/>
      <c r="H106" s="135"/>
      <c r="I106" s="3" t="str">
        <f>+IF(LEN($K106)&gt;5,BD!D106,"")</f>
        <v/>
      </c>
      <c r="J106" s="4" t="str">
        <f>+IF(LEN($K106)&gt;5,BD!E106,"")</f>
        <v/>
      </c>
      <c r="K106" s="5" t="str">
        <f>+IF(LEN(BD!G106)&gt;5,BD!G106,"")</f>
        <v/>
      </c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53" t="str">
        <f t="shared" si="29"/>
        <v/>
      </c>
      <c r="AB106" s="154" t="str">
        <f>+IF(LEN($K106)&gt;5,SUM(L106,N106,P106,R106,T106,V106,X106)+COUNTIF(L106:X106,"PCG")+'CODIGO PAGO'!$C$23*COUNTIF(L106:X106,"PDF")+'CODIGO PAGO'!$C$24*COUNTIF('PRE MAAS'!L106:X106,"PNH")+'CODIGO PAGO'!$C$25*COUNTIF('PRE MAAS'!L106:X106,"PS")+COUNTIF(L106:X106,"VAC"),"")</f>
        <v/>
      </c>
      <c r="AC106" s="154" t="str">
        <f t="shared" si="30"/>
        <v/>
      </c>
      <c r="AD106" s="155" t="str">
        <f t="shared" si="31"/>
        <v/>
      </c>
      <c r="AE106" s="155" t="str">
        <f t="shared" si="32"/>
        <v/>
      </c>
      <c r="AF106" s="155" t="str">
        <f>+IF(LEN($K106)&gt;5,IF(AND(VLOOKUP($I106,BD!$D$1:$F$501,3,0)&gt;=L$1,VLOOKUP($I106,BD!$D$1:$F$501,3,0)&lt;=X$1),1,0),"")</f>
        <v/>
      </c>
      <c r="AG106" s="155" t="str">
        <f t="shared" si="33"/>
        <v/>
      </c>
      <c r="AH106" s="156" t="str">
        <f t="shared" si="34"/>
        <v/>
      </c>
      <c r="AI106" s="156" t="str">
        <f t="shared" si="35"/>
        <v/>
      </c>
      <c r="AJ106" s="156" t="str">
        <f t="shared" si="36"/>
        <v/>
      </c>
      <c r="AK106" s="6" t="str">
        <f>+IF(LEN($K106)&gt;5,BD!H106,"")</f>
        <v/>
      </c>
      <c r="AL106" s="17" t="str">
        <f t="shared" si="37"/>
        <v/>
      </c>
      <c r="AM106" s="13"/>
      <c r="AN106" s="18" t="str">
        <f t="shared" si="38"/>
        <v/>
      </c>
      <c r="AO106" s="19" t="str">
        <f t="shared" si="39"/>
        <v/>
      </c>
      <c r="AP106" s="19" t="str">
        <f t="shared" si="40"/>
        <v/>
      </c>
      <c r="AQ106" s="20" t="str">
        <f t="shared" si="41"/>
        <v/>
      </c>
      <c r="AR106" s="7" t="str">
        <f t="shared" ca="1" si="42"/>
        <v/>
      </c>
      <c r="AS106" s="157"/>
      <c r="AT106" s="19" t="str">
        <f>+IF(LEN($K106)&gt;5,TRUNC(AS106*AK106*'CODIGO PAGO'!$C$27,2),"")</f>
        <v/>
      </c>
      <c r="AU106" s="15"/>
      <c r="AV106" s="15"/>
      <c r="AW106" s="15"/>
      <c r="AX106" s="14"/>
      <c r="AY106" s="15"/>
      <c r="AZ106" s="20" t="str">
        <f>+IF(LEN(K106)&gt;5,SUMIF(AJUSTES!$A$1:$A$50,K106,AJUSTES!$J$1:$J$50),"")</f>
        <v/>
      </c>
      <c r="BA106" s="20"/>
      <c r="BB106" s="14"/>
      <c r="BC106" s="14"/>
      <c r="BD106" s="164"/>
      <c r="BE106" s="15"/>
      <c r="BF106" s="15"/>
      <c r="BG106" s="152" t="str">
        <f t="shared" si="43"/>
        <v/>
      </c>
      <c r="BH106" s="20" t="str">
        <f t="shared" si="44"/>
        <v/>
      </c>
      <c r="BI106" s="20" t="str">
        <f>IF(LEN($K106)&gt;5,IF('CODIGO PAGO'!$C$26=9,0.5*AK106,'CODIGO PAGO'!$C$26*COUNTIF(L106:X106,"PT")*(AK106*7)/(7-(COUNTIF(L106:X106,"D")+COUNTIF(L106:X106,"DL")))),"")</f>
        <v/>
      </c>
      <c r="BJ106" s="15"/>
      <c r="BK106" s="20" t="str">
        <f>+IF(LEN(K106)&gt;5,SUMIF(AJUSTES!$A$1:$A$50,K106,AJUSTES!$K$1:$K$50),"")</f>
        <v/>
      </c>
      <c r="BL106" s="15"/>
      <c r="BM106" s="15"/>
      <c r="BN106" s="4" t="str">
        <f>+CONCATENATE(IF(COUNTIFS(INCAPACIDADES!$A$1:$A$100,"ACTIVA",INCAPACIDADES!$C$1:$C$100,'PRE MAAS'!K106)&gt;0,VLOOKUP(K106,INCAPACIDADES!$C$1:$Y$100,23,0),""),IF(LEN($K106)&gt;5,IF(BD!F106="N/A","",CONCATENATE("B (",DAY(BD!F106),"-",MONTH(BD!F106),"-",YEAR(BD!F106),")")),""))</f>
        <v/>
      </c>
      <c r="BO106" s="150"/>
      <c r="BP106" s="15"/>
      <c r="BQ106" s="15"/>
      <c r="BR106" s="15"/>
      <c r="BS106" s="15"/>
      <c r="BT106" s="15"/>
      <c r="BU106" s="9" t="str">
        <f>+IF(LEN($K106)&gt;10,IF(LEN(BD!I106)=11,BD!I106,CONCATENATE("0",BD!I106)),"")</f>
        <v/>
      </c>
      <c r="BV106" s="161" t="str">
        <f>+IF(LEN($K106)&gt;10,BD!J106,"")</f>
        <v/>
      </c>
      <c r="BW106" s="162" t="str">
        <f t="shared" si="45"/>
        <v/>
      </c>
      <c r="BX106" s="162" t="str">
        <f>+IF(LEN($K106)&gt;10,UPPER(BD!K106),"")</f>
        <v/>
      </c>
      <c r="BY106" s="161" t="str">
        <f>+IF(LEN($K114)&gt;5,BD!L106,"")</f>
        <v/>
      </c>
      <c r="BZ106" s="161" t="str">
        <f>+IF(LEN($K106)&gt;10,BD!M106,"")</f>
        <v/>
      </c>
      <c r="CA106" s="162" t="str">
        <f>+IF(LEN($K106)&gt;10,BD!N106,"")</f>
        <v/>
      </c>
      <c r="CB106" s="163" t="str">
        <f t="shared" si="46"/>
        <v/>
      </c>
      <c r="CC106" s="62" t="str">
        <f>+IF(AND(LEN($K106)&gt;10),IF(AND($J106&gt;L$1,$J106&lt;=$Y$1),1,IF((COUNTIFS(INCAPACIDADES!$C$1:$C$51,$K106,INCAPACIDADES!K$1:K$51,L$1))&gt;0,2,IF(VLOOKUP($I106,BD!D:F,3,0)&gt;L$1,0,3))),"")</f>
        <v/>
      </c>
      <c r="CD106" s="62" t="str">
        <f>+IF(AND(LEN($K106)&gt;10),IF(AND($J106&gt;M$1,$J106&lt;=$Y$1),1,IF((COUNTIFS(INCAPACIDADES!$C$1:$C$51,$K106,INCAPACIDADES!L$1:L$51,M$1))&gt;0,2,IF(VLOOKUP($I106,BD!$D:$F,3,0)&gt;M$1,0,3))),"")</f>
        <v/>
      </c>
      <c r="CE106" s="62" t="str">
        <f>+IF(AND(LEN($K106)&gt;10),IF(AND($J106&gt;N$1,$J106&lt;=$Y$1),1,IF((COUNTIFS(INCAPACIDADES!$C$1:$C$51,$K106,INCAPACIDADES!M$1:M$51,N$1))&gt;0,2,IF(VLOOKUP($I106,BD!$D:$F,3,0)&gt;N$1,0,3))),"")</f>
        <v/>
      </c>
      <c r="CF106" s="62" t="str">
        <f>+IF(AND(LEN($K106)&gt;10),IF(AND($J106&gt;O$1,$J106&lt;=$Y$1),1,IF((COUNTIFS(INCAPACIDADES!$C$1:$C$51,$K106,INCAPACIDADES!N$1:N$51,O$1))&gt;0,2,IF(VLOOKUP($I106,BD!$D:$F,3,0)&gt;O$1,0,3))),"")</f>
        <v/>
      </c>
      <c r="CG106" s="62" t="str">
        <f>+IF(AND(LEN($K106)&gt;10),IF(AND($J106&gt;P$1,$J106&lt;=$Y$1),1,IF((COUNTIFS(INCAPACIDADES!$C$1:$C$51,$K106,INCAPACIDADES!O$1:O$51,P$1))&gt;0,2,IF(VLOOKUP($I106,BD!$D:$F,3,0)&gt;P$1,0,3))),"")</f>
        <v/>
      </c>
      <c r="CH106" s="62" t="str">
        <f>+IF(AND(LEN($K106)&gt;10),IF(AND($J106&gt;Q$1,$J106&lt;=$Y$1),1,IF((COUNTIFS(INCAPACIDADES!$C$1:$C$51,$K106,INCAPACIDADES!P$1:P$51,Q$1))&gt;0,2,IF(VLOOKUP($I106,BD!$D:$F,3,0)&gt;Q$1,0,3))),"")</f>
        <v/>
      </c>
      <c r="CI106" s="62" t="str">
        <f>+IF(AND(LEN($K106)&gt;10),IF(AND($J106&gt;R$1,$J106&lt;=$Y$1),1,IF((COUNTIFS(INCAPACIDADES!$C$1:$C$51,$K106,INCAPACIDADES!Q$1:Q$51,R$1))&gt;0,2,IF(VLOOKUP($I106,BD!$D:$F,3,0)&gt;R$1,0,3))),"")</f>
        <v/>
      </c>
      <c r="CJ106" s="62" t="str">
        <f>+IF(AND(LEN($K106)&gt;10),IF(AND($J106&gt;S$1,$J106&lt;=$Y$1),1,IF((COUNTIFS(INCAPACIDADES!$C$1:$C$51,$K106,INCAPACIDADES!R$1:R$51,S$1))&gt;0,2,IF(VLOOKUP($I106,BD!$D:$F,3,0)&gt;S$1,0,3))),"")</f>
        <v/>
      </c>
      <c r="CK106" s="62" t="str">
        <f>+IF(AND(LEN($K106)&gt;10),IF(AND($J106&gt;T$1,$J106&lt;=$Y$1),1,IF((COUNTIFS(INCAPACIDADES!$C$1:$C$51,$K106,INCAPACIDADES!S$1:S$51,T$1))&gt;0,2,IF(VLOOKUP($I106,BD!$D:$F,3,0)&gt;T$1,0,3))),"")</f>
        <v/>
      </c>
      <c r="CL106" s="62" t="str">
        <f>+IF(AND(LEN($K106)&gt;10),IF(AND($J106&gt;U$1,$J106&lt;=$Y$1),1,IF((COUNTIFS(INCAPACIDADES!$C$1:$C$51,$K106,INCAPACIDADES!T$1:T$51,U$1))&gt;0,2,IF(VLOOKUP($I106,BD!$D:$F,3,0)&gt;U$1,0,3))),"")</f>
        <v/>
      </c>
      <c r="CM106" s="62" t="str">
        <f>+IF(AND(LEN($K106)&gt;10),IF(AND($J106&gt;V$1,$J106&lt;=$Y$1),1,IF((COUNTIFS(INCAPACIDADES!$C$1:$C$51,$K106,INCAPACIDADES!U$1:U$51,V$1))&gt;0,2,IF(VLOOKUP($I106,BD!$D:$F,3,0)&gt;V$1,0,3))),"")</f>
        <v/>
      </c>
      <c r="CN106" s="62" t="str">
        <f>+IF(AND(LEN($K106)&gt;10),IF(AND($J106&gt;W$1,$J106&lt;=$Y$1),1,IF((COUNTIFS(INCAPACIDADES!$C$1:$C$51,$K106,INCAPACIDADES!V$1:V$51,W$1))&gt;0,2,IF(VLOOKUP($I106,BD!$D:$F,3,0)&gt;W$1,0,3))),"")</f>
        <v/>
      </c>
      <c r="CO106" s="62" t="str">
        <f>+IF(AND(LEN($K106)&gt;10),IF(AND($J106&gt;X$1,$J106&lt;=$Y$1),1,IF((COUNTIFS(INCAPACIDADES!$C$1:$C$51,$K106,INCAPACIDADES!W$1:W$51,X$1))&gt;0,2,IF(VLOOKUP($I106,BD!$D:$F,3,0)&gt;X$1,0,3))),"")</f>
        <v/>
      </c>
      <c r="CP106" s="62" t="str">
        <f>+IF(AND(LEN($K106)&gt;10),IF(AND($J106&gt;Y$1,$J106&lt;=$Y$1),1,IF((COUNTIFS(INCAPACIDADES!$C$1:$C$51,$K106,INCAPACIDADES!X$1:X$51,Y$1))&gt;0,2,IF(VLOOKUP($I106,BD!$D:$F,3,0)&gt;Y$1,0,3))),"")</f>
        <v/>
      </c>
      <c r="CQ106" s="62" t="str">
        <f>+IF(LEN($K106)&gt;10,IF(ISERROR(VLOOKUP(L106,'CODIGO PAGO'!$B$1:$B$20,1,0)),1,IF(OR(AND(CC106=1,L106&lt;&gt;"N"),AND(CC106=3,L106&lt;&gt;"B"),AND(CC106=2,LEFT(TRIM(L106),1)&lt;&gt;"I")),1,IF(OR(AND(CC106=0,L106="N"),AND(CC106=0,L106="B"),AND(CC106=0,LEFT(TRIM(L106),1)="I")),1,0))),"")</f>
        <v/>
      </c>
      <c r="CR106" s="62" t="str">
        <f t="shared" si="47"/>
        <v/>
      </c>
      <c r="CS106" s="62" t="str">
        <f>+IF(LEN($K106)&gt;10,IF(ISERROR(VLOOKUP(N106,'CODIGO PAGO'!$B$1:$B$20,1,0)),1,IF(OR(AND(CE106=1,N106&lt;&gt;"N"),AND(CE106=3,N106&lt;&gt;"B"),AND(CE106=2,LEFT(TRIM(N106),1)&lt;&gt;"I")),1,IF(OR(AND(CE106=0,N106="N"),AND(CE106=0,N106="B"),AND(CE106=0,LEFT(TRIM(N106),1)="I")),1,0))),"")</f>
        <v/>
      </c>
      <c r="CT106" s="62" t="str">
        <f t="shared" si="48"/>
        <v/>
      </c>
      <c r="CU106" s="62" t="str">
        <f>+IF(LEN($K106)&gt;10,IF(ISERROR(VLOOKUP(P106,'CODIGO PAGO'!$B$1:$B$20,1,0)),1,IF(OR(AND(CG106=1,P106&lt;&gt;"N"),AND(CG106=3,P106&lt;&gt;"B"),AND(CG106=2,LEFT(TRIM(P106),1)&lt;&gt;"I")),1,IF(OR(AND(CG106=0,P106="N"),AND(CG106=0,P106="B"),AND(CG106=0,LEFT(TRIM(P106),1)="I")),1,0))),"")</f>
        <v/>
      </c>
      <c r="CV106" s="62" t="str">
        <f t="shared" si="49"/>
        <v/>
      </c>
      <c r="CW106" s="62" t="str">
        <f>+IF(LEN($K106)&gt;10,IF(ISERROR(VLOOKUP(R106,'CODIGO PAGO'!$B$1:$B$20,1,0)),1,IF(OR(AND(CI106=1,R106&lt;&gt;"N"),AND(CI106=3,R106&lt;&gt;"B"),AND(CI106=2,LEFT(TRIM(R106),1)&lt;&gt;"I")),1,IF(OR(AND(CI106=0,R106="N"),AND(CI106=0,R106="B"),AND(CI106=0,LEFT(TRIM(R106),1)="I")),1,0))),"")</f>
        <v/>
      </c>
      <c r="CX106" s="62" t="str">
        <f t="shared" si="50"/>
        <v/>
      </c>
      <c r="CY106" s="62" t="str">
        <f>+IF(LEN($K106)&gt;10,IF(ISERROR(VLOOKUP(T106,'CODIGO PAGO'!$B$1:$B$20,1,0)),1,IF(OR(AND(CK106=1,T106&lt;&gt;"N"),AND(CK106=3,T106&lt;&gt;"B"),AND(CK106=2,LEFT(TRIM(T106),1)&lt;&gt;"I")),1,IF(OR(AND(CK106=0,T106="N"),AND(CK106=0,T106="B"),AND(CK106=0,LEFT(TRIM(T106),1)="I")),1,0))),"")</f>
        <v/>
      </c>
      <c r="CZ106" s="62" t="str">
        <f t="shared" si="51"/>
        <v/>
      </c>
      <c r="DA106" s="62" t="str">
        <f>+IF(LEN($K106)&gt;10,IF(ISERROR(VLOOKUP(V106,'CODIGO PAGO'!$B$1:$B$20,1,0)),1,IF(OR(AND(CM106=1,V106&lt;&gt;"N"),AND(CM106=3,V106&lt;&gt;"B"),AND(CM106=2,LEFT(TRIM(V106),1)&lt;&gt;"I")),1,IF(OR(AND(CM106=0,V106="N"),AND(CM106=0,V106="B"),AND(CM106=0,LEFT(TRIM(V106),1)="I")),1,0))),"")</f>
        <v/>
      </c>
      <c r="DB106" s="62" t="str">
        <f t="shared" si="52"/>
        <v/>
      </c>
      <c r="DC106" s="62" t="str">
        <f>+IF(LEN($K106)&gt;10,IF(ISERROR(VLOOKUP(X106,'CODIGO PAGO'!$B$1:$B$20,1,0)),1,IF(OR(AND(CO106=1,X106&lt;&gt;"N"),AND(CO106=3,X106&lt;&gt;"B"),AND(CO106=2,LEFT(TRIM(X106),1)&lt;&gt;"I")),1,IF(OR(AND(CO106=0,X106="N"),AND(CO106=0,X106="B"),AND(CO106=0,LEFT(TRIM(X106),1)="I")),1,0))),"")</f>
        <v/>
      </c>
      <c r="DD106" s="62" t="str">
        <f t="shared" si="53"/>
        <v/>
      </c>
      <c r="DE106" s="62" t="str">
        <f t="shared" si="54"/>
        <v/>
      </c>
      <c r="DF106" s="63" t="str">
        <f t="shared" si="55"/>
        <v/>
      </c>
      <c r="DG106" s="170"/>
      <c r="DH106" s="63">
        <v>106</v>
      </c>
    </row>
    <row r="107" spans="1:112" s="64" customFormat="1">
      <c r="A107" s="16" t="str">
        <f t="shared" si="28"/>
        <v/>
      </c>
      <c r="B107" s="12"/>
      <c r="C107" s="60"/>
      <c r="D107" s="1" t="str">
        <f>+IF(LEN($K107)&gt;5,BD!A107,"")</f>
        <v/>
      </c>
      <c r="E107" s="1" t="str">
        <f>+IF(LEN($K107)&gt;5,BD!B107,"")</f>
        <v/>
      </c>
      <c r="F107" s="134"/>
      <c r="G107" s="133"/>
      <c r="H107" s="135"/>
      <c r="I107" s="3" t="str">
        <f>+IF(LEN($K107)&gt;5,BD!D107,"")</f>
        <v/>
      </c>
      <c r="J107" s="4" t="str">
        <f>+IF(LEN($K107)&gt;5,BD!E107,"")</f>
        <v/>
      </c>
      <c r="K107" s="5" t="str">
        <f>+IF(LEN(BD!G107)&gt;5,BD!G107,"")</f>
        <v/>
      </c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53" t="str">
        <f t="shared" si="29"/>
        <v/>
      </c>
      <c r="AB107" s="154" t="str">
        <f>+IF(LEN($K107)&gt;5,SUM(L107,N107,P107,R107,T107,V107,X107)+COUNTIF(L107:X107,"PCG")+'CODIGO PAGO'!$C$23*COUNTIF(L107:X107,"PDF")+'CODIGO PAGO'!$C$24*COUNTIF('PRE MAAS'!L107:X107,"PNH")+'CODIGO PAGO'!$C$25*COUNTIF('PRE MAAS'!L107:X107,"PS")+COUNTIF(L107:X107,"VAC"),"")</f>
        <v/>
      </c>
      <c r="AC107" s="154" t="str">
        <f t="shared" si="30"/>
        <v/>
      </c>
      <c r="AD107" s="155" t="str">
        <f t="shared" si="31"/>
        <v/>
      </c>
      <c r="AE107" s="155" t="str">
        <f t="shared" si="32"/>
        <v/>
      </c>
      <c r="AF107" s="155" t="str">
        <f>+IF(LEN($K107)&gt;5,IF(AND(VLOOKUP($I107,BD!$D$1:$F$501,3,0)&gt;=L$1,VLOOKUP($I107,BD!$D$1:$F$501,3,0)&lt;=X$1),1,0),"")</f>
        <v/>
      </c>
      <c r="AG107" s="155" t="str">
        <f t="shared" si="33"/>
        <v/>
      </c>
      <c r="AH107" s="156" t="str">
        <f t="shared" si="34"/>
        <v/>
      </c>
      <c r="AI107" s="156" t="str">
        <f t="shared" si="35"/>
        <v/>
      </c>
      <c r="AJ107" s="156" t="str">
        <f t="shared" si="36"/>
        <v/>
      </c>
      <c r="AK107" s="6" t="str">
        <f>+IF(LEN($K107)&gt;5,BD!H107,"")</f>
        <v/>
      </c>
      <c r="AL107" s="17" t="str">
        <f t="shared" si="37"/>
        <v/>
      </c>
      <c r="AM107" s="13"/>
      <c r="AN107" s="18" t="str">
        <f t="shared" si="38"/>
        <v/>
      </c>
      <c r="AO107" s="19" t="str">
        <f t="shared" si="39"/>
        <v/>
      </c>
      <c r="AP107" s="19" t="str">
        <f t="shared" si="40"/>
        <v/>
      </c>
      <c r="AQ107" s="20" t="str">
        <f t="shared" si="41"/>
        <v/>
      </c>
      <c r="AR107" s="7" t="str">
        <f t="shared" ca="1" si="42"/>
        <v/>
      </c>
      <c r="AS107" s="157"/>
      <c r="AT107" s="19" t="str">
        <f>+IF(LEN($K107)&gt;5,TRUNC(AS107*AK107*'CODIGO PAGO'!$C$27,2),"")</f>
        <v/>
      </c>
      <c r="AU107" s="15"/>
      <c r="AV107" s="15"/>
      <c r="AW107" s="15"/>
      <c r="AX107" s="14"/>
      <c r="AY107" s="15"/>
      <c r="AZ107" s="20" t="str">
        <f>+IF(LEN(K107)&gt;5,SUMIF(AJUSTES!$A$1:$A$50,K107,AJUSTES!$J$1:$J$50),"")</f>
        <v/>
      </c>
      <c r="BA107" s="20"/>
      <c r="BB107" s="14"/>
      <c r="BC107" s="14"/>
      <c r="BD107" s="164"/>
      <c r="BE107" s="15"/>
      <c r="BF107" s="15"/>
      <c r="BG107" s="152" t="str">
        <f t="shared" si="43"/>
        <v/>
      </c>
      <c r="BH107" s="20" t="str">
        <f t="shared" si="44"/>
        <v/>
      </c>
      <c r="BI107" s="20" t="str">
        <f>IF(LEN($K107)&gt;5,IF('CODIGO PAGO'!$C$26=9,0.5*AK107,'CODIGO PAGO'!$C$26*COUNTIF(L107:X107,"PT")*(AK107*7)/(7-(COUNTIF(L107:X107,"D")+COUNTIF(L107:X107,"DL")))),"")</f>
        <v/>
      </c>
      <c r="BJ107" s="15"/>
      <c r="BK107" s="20" t="str">
        <f>+IF(LEN(K107)&gt;5,SUMIF(AJUSTES!$A$1:$A$50,K107,AJUSTES!$K$1:$K$50),"")</f>
        <v/>
      </c>
      <c r="BL107" s="15"/>
      <c r="BM107" s="15"/>
      <c r="BN107" s="4" t="str">
        <f>+CONCATENATE(IF(COUNTIFS(INCAPACIDADES!$A$1:$A$100,"ACTIVA",INCAPACIDADES!$C$1:$C$100,'PRE MAAS'!K107)&gt;0,VLOOKUP(K107,INCAPACIDADES!$C$1:$Y$100,23,0),""),IF(LEN($K107)&gt;5,IF(BD!F107="N/A","",CONCATENATE("B (",DAY(BD!F107),"-",MONTH(BD!F107),"-",YEAR(BD!F107),")")),""))</f>
        <v/>
      </c>
      <c r="BO107" s="150"/>
      <c r="BP107" s="15"/>
      <c r="BQ107" s="15"/>
      <c r="BR107" s="15"/>
      <c r="BS107" s="15"/>
      <c r="BT107" s="15"/>
      <c r="BU107" s="9" t="str">
        <f>+IF(LEN($K107)&gt;10,IF(LEN(BD!I107)=11,BD!I107,CONCATENATE("0",BD!I107)),"")</f>
        <v/>
      </c>
      <c r="BV107" s="161" t="str">
        <f>+IF(LEN($K107)&gt;10,BD!J107,"")</f>
        <v/>
      </c>
      <c r="BW107" s="162" t="str">
        <f t="shared" si="45"/>
        <v/>
      </c>
      <c r="BX107" s="162" t="str">
        <f>+IF(LEN($K107)&gt;10,UPPER(BD!K107),"")</f>
        <v/>
      </c>
      <c r="BY107" s="161" t="str">
        <f>+IF(LEN($K115)&gt;5,BD!L107,"")</f>
        <v/>
      </c>
      <c r="BZ107" s="161" t="str">
        <f>+IF(LEN($K107)&gt;10,BD!M107,"")</f>
        <v/>
      </c>
      <c r="CA107" s="162" t="str">
        <f>+IF(LEN($K107)&gt;10,BD!N107,"")</f>
        <v/>
      </c>
      <c r="CB107" s="163" t="str">
        <f t="shared" si="46"/>
        <v/>
      </c>
      <c r="CC107" s="62" t="str">
        <f>+IF(AND(LEN($K107)&gt;10),IF(AND($J107&gt;L$1,$J107&lt;=$Y$1),1,IF((COUNTIFS(INCAPACIDADES!$C$1:$C$51,$K107,INCAPACIDADES!K$1:K$51,L$1))&gt;0,2,IF(VLOOKUP($I107,BD!D:F,3,0)&gt;L$1,0,3))),"")</f>
        <v/>
      </c>
      <c r="CD107" s="62" t="str">
        <f>+IF(AND(LEN($K107)&gt;10),IF(AND($J107&gt;M$1,$J107&lt;=$Y$1),1,IF((COUNTIFS(INCAPACIDADES!$C$1:$C$51,$K107,INCAPACIDADES!L$1:L$51,M$1))&gt;0,2,IF(VLOOKUP($I107,BD!$D:$F,3,0)&gt;M$1,0,3))),"")</f>
        <v/>
      </c>
      <c r="CE107" s="62" t="str">
        <f>+IF(AND(LEN($K107)&gt;10),IF(AND($J107&gt;N$1,$J107&lt;=$Y$1),1,IF((COUNTIFS(INCAPACIDADES!$C$1:$C$51,$K107,INCAPACIDADES!M$1:M$51,N$1))&gt;0,2,IF(VLOOKUP($I107,BD!$D:$F,3,0)&gt;N$1,0,3))),"")</f>
        <v/>
      </c>
      <c r="CF107" s="62" t="str">
        <f>+IF(AND(LEN($K107)&gt;10),IF(AND($J107&gt;O$1,$J107&lt;=$Y$1),1,IF((COUNTIFS(INCAPACIDADES!$C$1:$C$51,$K107,INCAPACIDADES!N$1:N$51,O$1))&gt;0,2,IF(VLOOKUP($I107,BD!$D:$F,3,0)&gt;O$1,0,3))),"")</f>
        <v/>
      </c>
      <c r="CG107" s="62" t="str">
        <f>+IF(AND(LEN($K107)&gt;10),IF(AND($J107&gt;P$1,$J107&lt;=$Y$1),1,IF((COUNTIFS(INCAPACIDADES!$C$1:$C$51,$K107,INCAPACIDADES!O$1:O$51,P$1))&gt;0,2,IF(VLOOKUP($I107,BD!$D:$F,3,0)&gt;P$1,0,3))),"")</f>
        <v/>
      </c>
      <c r="CH107" s="62" t="str">
        <f>+IF(AND(LEN($K107)&gt;10),IF(AND($J107&gt;Q$1,$J107&lt;=$Y$1),1,IF((COUNTIFS(INCAPACIDADES!$C$1:$C$51,$K107,INCAPACIDADES!P$1:P$51,Q$1))&gt;0,2,IF(VLOOKUP($I107,BD!$D:$F,3,0)&gt;Q$1,0,3))),"")</f>
        <v/>
      </c>
      <c r="CI107" s="62" t="str">
        <f>+IF(AND(LEN($K107)&gt;10),IF(AND($J107&gt;R$1,$J107&lt;=$Y$1),1,IF((COUNTIFS(INCAPACIDADES!$C$1:$C$51,$K107,INCAPACIDADES!Q$1:Q$51,R$1))&gt;0,2,IF(VLOOKUP($I107,BD!$D:$F,3,0)&gt;R$1,0,3))),"")</f>
        <v/>
      </c>
      <c r="CJ107" s="62" t="str">
        <f>+IF(AND(LEN($K107)&gt;10),IF(AND($J107&gt;S$1,$J107&lt;=$Y$1),1,IF((COUNTIFS(INCAPACIDADES!$C$1:$C$51,$K107,INCAPACIDADES!R$1:R$51,S$1))&gt;0,2,IF(VLOOKUP($I107,BD!$D:$F,3,0)&gt;S$1,0,3))),"")</f>
        <v/>
      </c>
      <c r="CK107" s="62" t="str">
        <f>+IF(AND(LEN($K107)&gt;10),IF(AND($J107&gt;T$1,$J107&lt;=$Y$1),1,IF((COUNTIFS(INCAPACIDADES!$C$1:$C$51,$K107,INCAPACIDADES!S$1:S$51,T$1))&gt;0,2,IF(VLOOKUP($I107,BD!$D:$F,3,0)&gt;T$1,0,3))),"")</f>
        <v/>
      </c>
      <c r="CL107" s="62" t="str">
        <f>+IF(AND(LEN($K107)&gt;10),IF(AND($J107&gt;U$1,$J107&lt;=$Y$1),1,IF((COUNTIFS(INCAPACIDADES!$C$1:$C$51,$K107,INCAPACIDADES!T$1:T$51,U$1))&gt;0,2,IF(VLOOKUP($I107,BD!$D:$F,3,0)&gt;U$1,0,3))),"")</f>
        <v/>
      </c>
      <c r="CM107" s="62" t="str">
        <f>+IF(AND(LEN($K107)&gt;10),IF(AND($J107&gt;V$1,$J107&lt;=$Y$1),1,IF((COUNTIFS(INCAPACIDADES!$C$1:$C$51,$K107,INCAPACIDADES!U$1:U$51,V$1))&gt;0,2,IF(VLOOKUP($I107,BD!$D:$F,3,0)&gt;V$1,0,3))),"")</f>
        <v/>
      </c>
      <c r="CN107" s="62" t="str">
        <f>+IF(AND(LEN($K107)&gt;10),IF(AND($J107&gt;W$1,$J107&lt;=$Y$1),1,IF((COUNTIFS(INCAPACIDADES!$C$1:$C$51,$K107,INCAPACIDADES!V$1:V$51,W$1))&gt;0,2,IF(VLOOKUP($I107,BD!$D:$F,3,0)&gt;W$1,0,3))),"")</f>
        <v/>
      </c>
      <c r="CO107" s="62" t="str">
        <f>+IF(AND(LEN($K107)&gt;10),IF(AND($J107&gt;X$1,$J107&lt;=$Y$1),1,IF((COUNTIFS(INCAPACIDADES!$C$1:$C$51,$K107,INCAPACIDADES!W$1:W$51,X$1))&gt;0,2,IF(VLOOKUP($I107,BD!$D:$F,3,0)&gt;X$1,0,3))),"")</f>
        <v/>
      </c>
      <c r="CP107" s="62" t="str">
        <f>+IF(AND(LEN($K107)&gt;10),IF(AND($J107&gt;Y$1,$J107&lt;=$Y$1),1,IF((COUNTIFS(INCAPACIDADES!$C$1:$C$51,$K107,INCAPACIDADES!X$1:X$51,Y$1))&gt;0,2,IF(VLOOKUP($I107,BD!$D:$F,3,0)&gt;Y$1,0,3))),"")</f>
        <v/>
      </c>
      <c r="CQ107" s="62" t="str">
        <f>+IF(LEN($K107)&gt;10,IF(ISERROR(VLOOKUP(L107,'CODIGO PAGO'!$B$1:$B$20,1,0)),1,IF(OR(AND(CC107=1,L107&lt;&gt;"N"),AND(CC107=3,L107&lt;&gt;"B"),AND(CC107=2,LEFT(TRIM(L107),1)&lt;&gt;"I")),1,IF(OR(AND(CC107=0,L107="N"),AND(CC107=0,L107="B"),AND(CC107=0,LEFT(TRIM(L107),1)="I")),1,0))),"")</f>
        <v/>
      </c>
      <c r="CR107" s="62" t="str">
        <f t="shared" si="47"/>
        <v/>
      </c>
      <c r="CS107" s="62" t="str">
        <f>+IF(LEN($K107)&gt;10,IF(ISERROR(VLOOKUP(N107,'CODIGO PAGO'!$B$1:$B$20,1,0)),1,IF(OR(AND(CE107=1,N107&lt;&gt;"N"),AND(CE107=3,N107&lt;&gt;"B"),AND(CE107=2,LEFT(TRIM(N107),1)&lt;&gt;"I")),1,IF(OR(AND(CE107=0,N107="N"),AND(CE107=0,N107="B"),AND(CE107=0,LEFT(TRIM(N107),1)="I")),1,0))),"")</f>
        <v/>
      </c>
      <c r="CT107" s="62" t="str">
        <f t="shared" si="48"/>
        <v/>
      </c>
      <c r="CU107" s="62" t="str">
        <f>+IF(LEN($K107)&gt;10,IF(ISERROR(VLOOKUP(P107,'CODIGO PAGO'!$B$1:$B$20,1,0)),1,IF(OR(AND(CG107=1,P107&lt;&gt;"N"),AND(CG107=3,P107&lt;&gt;"B"),AND(CG107=2,LEFT(TRIM(P107),1)&lt;&gt;"I")),1,IF(OR(AND(CG107=0,P107="N"),AND(CG107=0,P107="B"),AND(CG107=0,LEFT(TRIM(P107),1)="I")),1,0))),"")</f>
        <v/>
      </c>
      <c r="CV107" s="62" t="str">
        <f t="shared" si="49"/>
        <v/>
      </c>
      <c r="CW107" s="62" t="str">
        <f>+IF(LEN($K107)&gt;10,IF(ISERROR(VLOOKUP(R107,'CODIGO PAGO'!$B$1:$B$20,1,0)),1,IF(OR(AND(CI107=1,R107&lt;&gt;"N"),AND(CI107=3,R107&lt;&gt;"B"),AND(CI107=2,LEFT(TRIM(R107),1)&lt;&gt;"I")),1,IF(OR(AND(CI107=0,R107="N"),AND(CI107=0,R107="B"),AND(CI107=0,LEFT(TRIM(R107),1)="I")),1,0))),"")</f>
        <v/>
      </c>
      <c r="CX107" s="62" t="str">
        <f t="shared" si="50"/>
        <v/>
      </c>
      <c r="CY107" s="62" t="str">
        <f>+IF(LEN($K107)&gt;10,IF(ISERROR(VLOOKUP(T107,'CODIGO PAGO'!$B$1:$B$20,1,0)),1,IF(OR(AND(CK107=1,T107&lt;&gt;"N"),AND(CK107=3,T107&lt;&gt;"B"),AND(CK107=2,LEFT(TRIM(T107),1)&lt;&gt;"I")),1,IF(OR(AND(CK107=0,T107="N"),AND(CK107=0,T107="B"),AND(CK107=0,LEFT(TRIM(T107),1)="I")),1,0))),"")</f>
        <v/>
      </c>
      <c r="CZ107" s="62" t="str">
        <f t="shared" si="51"/>
        <v/>
      </c>
      <c r="DA107" s="62" t="str">
        <f>+IF(LEN($K107)&gt;10,IF(ISERROR(VLOOKUP(V107,'CODIGO PAGO'!$B$1:$B$20,1,0)),1,IF(OR(AND(CM107=1,V107&lt;&gt;"N"),AND(CM107=3,V107&lt;&gt;"B"),AND(CM107=2,LEFT(TRIM(V107),1)&lt;&gt;"I")),1,IF(OR(AND(CM107=0,V107="N"),AND(CM107=0,V107="B"),AND(CM107=0,LEFT(TRIM(V107),1)="I")),1,0))),"")</f>
        <v/>
      </c>
      <c r="DB107" s="62" t="str">
        <f t="shared" si="52"/>
        <v/>
      </c>
      <c r="DC107" s="62" t="str">
        <f>+IF(LEN($K107)&gt;10,IF(ISERROR(VLOOKUP(X107,'CODIGO PAGO'!$B$1:$B$20,1,0)),1,IF(OR(AND(CO107=1,X107&lt;&gt;"N"),AND(CO107=3,X107&lt;&gt;"B"),AND(CO107=2,LEFT(TRIM(X107),1)&lt;&gt;"I")),1,IF(OR(AND(CO107=0,X107="N"),AND(CO107=0,X107="B"),AND(CO107=0,LEFT(TRIM(X107),1)="I")),1,0))),"")</f>
        <v/>
      </c>
      <c r="DD107" s="62" t="str">
        <f t="shared" si="53"/>
        <v/>
      </c>
      <c r="DE107" s="62" t="str">
        <f t="shared" si="54"/>
        <v/>
      </c>
      <c r="DF107" s="63" t="str">
        <f t="shared" si="55"/>
        <v/>
      </c>
      <c r="DG107" s="170"/>
      <c r="DH107" s="63">
        <v>107</v>
      </c>
    </row>
    <row r="108" spans="1:112" s="64" customFormat="1">
      <c r="A108" s="16" t="str">
        <f t="shared" si="28"/>
        <v/>
      </c>
      <c r="B108" s="12"/>
      <c r="C108" s="60"/>
      <c r="D108" s="1" t="str">
        <f>+IF(LEN($K108)&gt;5,BD!A108,"")</f>
        <v/>
      </c>
      <c r="E108" s="1" t="str">
        <f>+IF(LEN($K108)&gt;5,BD!B108,"")</f>
        <v/>
      </c>
      <c r="F108" s="134"/>
      <c r="G108" s="133"/>
      <c r="H108" s="135"/>
      <c r="I108" s="3" t="str">
        <f>+IF(LEN($K108)&gt;5,BD!D108,"")</f>
        <v/>
      </c>
      <c r="J108" s="4" t="str">
        <f>+IF(LEN($K108)&gt;5,BD!E108,"")</f>
        <v/>
      </c>
      <c r="K108" s="5" t="str">
        <f>+IF(LEN(BD!G108)&gt;5,BD!G108,"")</f>
        <v/>
      </c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53" t="str">
        <f t="shared" si="29"/>
        <v/>
      </c>
      <c r="AB108" s="154" t="str">
        <f>+IF(LEN($K108)&gt;5,SUM(L108,N108,P108,R108,T108,V108,X108)+COUNTIF(L108:X108,"PCG")+'CODIGO PAGO'!$C$23*COUNTIF(L108:X108,"PDF")+'CODIGO PAGO'!$C$24*COUNTIF('PRE MAAS'!L108:X108,"PNH")+'CODIGO PAGO'!$C$25*COUNTIF('PRE MAAS'!L108:X108,"PS")+COUNTIF(L108:X108,"VAC"),"")</f>
        <v/>
      </c>
      <c r="AC108" s="154" t="str">
        <f t="shared" si="30"/>
        <v/>
      </c>
      <c r="AD108" s="155" t="str">
        <f t="shared" si="31"/>
        <v/>
      </c>
      <c r="AE108" s="155" t="str">
        <f t="shared" si="32"/>
        <v/>
      </c>
      <c r="AF108" s="155" t="str">
        <f>+IF(LEN($K108)&gt;5,IF(AND(VLOOKUP($I108,BD!$D$1:$F$501,3,0)&gt;=L$1,VLOOKUP($I108,BD!$D$1:$F$501,3,0)&lt;=X$1),1,0),"")</f>
        <v/>
      </c>
      <c r="AG108" s="155" t="str">
        <f t="shared" si="33"/>
        <v/>
      </c>
      <c r="AH108" s="156" t="str">
        <f t="shared" si="34"/>
        <v/>
      </c>
      <c r="AI108" s="156" t="str">
        <f t="shared" si="35"/>
        <v/>
      </c>
      <c r="AJ108" s="156" t="str">
        <f t="shared" si="36"/>
        <v/>
      </c>
      <c r="AK108" s="6" t="str">
        <f>+IF(LEN($K108)&gt;5,BD!H108,"")</f>
        <v/>
      </c>
      <c r="AL108" s="17" t="str">
        <f t="shared" si="37"/>
        <v/>
      </c>
      <c r="AM108" s="13"/>
      <c r="AN108" s="18" t="str">
        <f t="shared" si="38"/>
        <v/>
      </c>
      <c r="AO108" s="19" t="str">
        <f t="shared" si="39"/>
        <v/>
      </c>
      <c r="AP108" s="19" t="str">
        <f t="shared" si="40"/>
        <v/>
      </c>
      <c r="AQ108" s="20" t="str">
        <f t="shared" si="41"/>
        <v/>
      </c>
      <c r="AR108" s="7" t="str">
        <f t="shared" ca="1" si="42"/>
        <v/>
      </c>
      <c r="AS108" s="157"/>
      <c r="AT108" s="19" t="str">
        <f>+IF(LEN($K108)&gt;5,TRUNC(AS108*AK108*'CODIGO PAGO'!$C$27,2),"")</f>
        <v/>
      </c>
      <c r="AU108" s="15"/>
      <c r="AV108" s="15"/>
      <c r="AW108" s="15"/>
      <c r="AX108" s="14"/>
      <c r="AY108" s="15"/>
      <c r="AZ108" s="20" t="str">
        <f>+IF(LEN(K108)&gt;5,SUMIF(AJUSTES!$A$1:$A$50,K108,AJUSTES!$J$1:$J$50),"")</f>
        <v/>
      </c>
      <c r="BA108" s="20"/>
      <c r="BB108" s="14"/>
      <c r="BC108" s="14"/>
      <c r="BD108" s="164"/>
      <c r="BE108" s="15"/>
      <c r="BF108" s="15"/>
      <c r="BG108" s="152" t="str">
        <f t="shared" si="43"/>
        <v/>
      </c>
      <c r="BH108" s="20" t="str">
        <f t="shared" si="44"/>
        <v/>
      </c>
      <c r="BI108" s="20" t="str">
        <f>IF(LEN($K108)&gt;5,IF('CODIGO PAGO'!$C$26=9,0.5*AK108,'CODIGO PAGO'!$C$26*COUNTIF(L108:X108,"PT")*(AK108*7)/(7-(COUNTIF(L108:X108,"D")+COUNTIF(L108:X108,"DL")))),"")</f>
        <v/>
      </c>
      <c r="BJ108" s="15"/>
      <c r="BK108" s="20" t="str">
        <f>+IF(LEN(K108)&gt;5,SUMIF(AJUSTES!$A$1:$A$50,K108,AJUSTES!$K$1:$K$50),"")</f>
        <v/>
      </c>
      <c r="BL108" s="15"/>
      <c r="BM108" s="15"/>
      <c r="BN108" s="4" t="str">
        <f>+CONCATENATE(IF(COUNTIFS(INCAPACIDADES!$A$1:$A$100,"ACTIVA",INCAPACIDADES!$C$1:$C$100,'PRE MAAS'!K108)&gt;0,VLOOKUP(K108,INCAPACIDADES!$C$1:$Y$100,23,0),""),IF(LEN($K108)&gt;5,IF(BD!F108="N/A","",CONCATENATE("B (",DAY(BD!F108),"-",MONTH(BD!F108),"-",YEAR(BD!F108),")")),""))</f>
        <v/>
      </c>
      <c r="BO108" s="150"/>
      <c r="BP108" s="15"/>
      <c r="BQ108" s="15"/>
      <c r="BR108" s="15"/>
      <c r="BS108" s="15"/>
      <c r="BT108" s="15"/>
      <c r="BU108" s="9" t="str">
        <f>+IF(LEN($K108)&gt;10,IF(LEN(BD!I108)=11,BD!I108,CONCATENATE("0",BD!I108)),"")</f>
        <v/>
      </c>
      <c r="BV108" s="161" t="str">
        <f>+IF(LEN($K108)&gt;10,BD!J108,"")</f>
        <v/>
      </c>
      <c r="BW108" s="162" t="str">
        <f t="shared" si="45"/>
        <v/>
      </c>
      <c r="BX108" s="162" t="str">
        <f>+IF(LEN($K108)&gt;10,UPPER(BD!K108),"")</f>
        <v/>
      </c>
      <c r="BY108" s="161" t="str">
        <f>+IF(LEN($K116)&gt;5,BD!L108,"")</f>
        <v/>
      </c>
      <c r="BZ108" s="161" t="str">
        <f>+IF(LEN($K108)&gt;10,BD!M108,"")</f>
        <v/>
      </c>
      <c r="CA108" s="162" t="str">
        <f>+IF(LEN($K108)&gt;10,BD!N108,"")</f>
        <v/>
      </c>
      <c r="CB108" s="163" t="str">
        <f t="shared" si="46"/>
        <v/>
      </c>
      <c r="CC108" s="62" t="str">
        <f>+IF(AND(LEN($K108)&gt;10),IF(AND($J108&gt;L$1,$J108&lt;=$Y$1),1,IF((COUNTIFS(INCAPACIDADES!$C$1:$C$51,$K108,INCAPACIDADES!K$1:K$51,L$1))&gt;0,2,IF(VLOOKUP($I108,BD!D:F,3,0)&gt;L$1,0,3))),"")</f>
        <v/>
      </c>
      <c r="CD108" s="62" t="str">
        <f>+IF(AND(LEN($K108)&gt;10),IF(AND($J108&gt;M$1,$J108&lt;=$Y$1),1,IF((COUNTIFS(INCAPACIDADES!$C$1:$C$51,$K108,INCAPACIDADES!L$1:L$51,M$1))&gt;0,2,IF(VLOOKUP($I108,BD!$D:$F,3,0)&gt;M$1,0,3))),"")</f>
        <v/>
      </c>
      <c r="CE108" s="62" t="str">
        <f>+IF(AND(LEN($K108)&gt;10),IF(AND($J108&gt;N$1,$J108&lt;=$Y$1),1,IF((COUNTIFS(INCAPACIDADES!$C$1:$C$51,$K108,INCAPACIDADES!M$1:M$51,N$1))&gt;0,2,IF(VLOOKUP($I108,BD!$D:$F,3,0)&gt;N$1,0,3))),"")</f>
        <v/>
      </c>
      <c r="CF108" s="62" t="str">
        <f>+IF(AND(LEN($K108)&gt;10),IF(AND($J108&gt;O$1,$J108&lt;=$Y$1),1,IF((COUNTIFS(INCAPACIDADES!$C$1:$C$51,$K108,INCAPACIDADES!N$1:N$51,O$1))&gt;0,2,IF(VLOOKUP($I108,BD!$D:$F,3,0)&gt;O$1,0,3))),"")</f>
        <v/>
      </c>
      <c r="CG108" s="62" t="str">
        <f>+IF(AND(LEN($K108)&gt;10),IF(AND($J108&gt;P$1,$J108&lt;=$Y$1),1,IF((COUNTIFS(INCAPACIDADES!$C$1:$C$51,$K108,INCAPACIDADES!O$1:O$51,P$1))&gt;0,2,IF(VLOOKUP($I108,BD!$D:$F,3,0)&gt;P$1,0,3))),"")</f>
        <v/>
      </c>
      <c r="CH108" s="62" t="str">
        <f>+IF(AND(LEN($K108)&gt;10),IF(AND($J108&gt;Q$1,$J108&lt;=$Y$1),1,IF((COUNTIFS(INCAPACIDADES!$C$1:$C$51,$K108,INCAPACIDADES!P$1:P$51,Q$1))&gt;0,2,IF(VLOOKUP($I108,BD!$D:$F,3,0)&gt;Q$1,0,3))),"")</f>
        <v/>
      </c>
      <c r="CI108" s="62" t="str">
        <f>+IF(AND(LEN($K108)&gt;10),IF(AND($J108&gt;R$1,$J108&lt;=$Y$1),1,IF((COUNTIFS(INCAPACIDADES!$C$1:$C$51,$K108,INCAPACIDADES!Q$1:Q$51,R$1))&gt;0,2,IF(VLOOKUP($I108,BD!$D:$F,3,0)&gt;R$1,0,3))),"")</f>
        <v/>
      </c>
      <c r="CJ108" s="62" t="str">
        <f>+IF(AND(LEN($K108)&gt;10),IF(AND($J108&gt;S$1,$J108&lt;=$Y$1),1,IF((COUNTIFS(INCAPACIDADES!$C$1:$C$51,$K108,INCAPACIDADES!R$1:R$51,S$1))&gt;0,2,IF(VLOOKUP($I108,BD!$D:$F,3,0)&gt;S$1,0,3))),"")</f>
        <v/>
      </c>
      <c r="CK108" s="62" t="str">
        <f>+IF(AND(LEN($K108)&gt;10),IF(AND($J108&gt;T$1,$J108&lt;=$Y$1),1,IF((COUNTIFS(INCAPACIDADES!$C$1:$C$51,$K108,INCAPACIDADES!S$1:S$51,T$1))&gt;0,2,IF(VLOOKUP($I108,BD!$D:$F,3,0)&gt;T$1,0,3))),"")</f>
        <v/>
      </c>
      <c r="CL108" s="62" t="str">
        <f>+IF(AND(LEN($K108)&gt;10),IF(AND($J108&gt;U$1,$J108&lt;=$Y$1),1,IF((COUNTIFS(INCAPACIDADES!$C$1:$C$51,$K108,INCAPACIDADES!T$1:T$51,U$1))&gt;0,2,IF(VLOOKUP($I108,BD!$D:$F,3,0)&gt;U$1,0,3))),"")</f>
        <v/>
      </c>
      <c r="CM108" s="62" t="str">
        <f>+IF(AND(LEN($K108)&gt;10),IF(AND($J108&gt;V$1,$J108&lt;=$Y$1),1,IF((COUNTIFS(INCAPACIDADES!$C$1:$C$51,$K108,INCAPACIDADES!U$1:U$51,V$1))&gt;0,2,IF(VLOOKUP($I108,BD!$D:$F,3,0)&gt;V$1,0,3))),"")</f>
        <v/>
      </c>
      <c r="CN108" s="62" t="str">
        <f>+IF(AND(LEN($K108)&gt;10),IF(AND($J108&gt;W$1,$J108&lt;=$Y$1),1,IF((COUNTIFS(INCAPACIDADES!$C$1:$C$51,$K108,INCAPACIDADES!V$1:V$51,W$1))&gt;0,2,IF(VLOOKUP($I108,BD!$D:$F,3,0)&gt;W$1,0,3))),"")</f>
        <v/>
      </c>
      <c r="CO108" s="62" t="str">
        <f>+IF(AND(LEN($K108)&gt;10),IF(AND($J108&gt;X$1,$J108&lt;=$Y$1),1,IF((COUNTIFS(INCAPACIDADES!$C$1:$C$51,$K108,INCAPACIDADES!W$1:W$51,X$1))&gt;0,2,IF(VLOOKUP($I108,BD!$D:$F,3,0)&gt;X$1,0,3))),"")</f>
        <v/>
      </c>
      <c r="CP108" s="62" t="str">
        <f>+IF(AND(LEN($K108)&gt;10),IF(AND($J108&gt;Y$1,$J108&lt;=$Y$1),1,IF((COUNTIFS(INCAPACIDADES!$C$1:$C$51,$K108,INCAPACIDADES!X$1:X$51,Y$1))&gt;0,2,IF(VLOOKUP($I108,BD!$D:$F,3,0)&gt;Y$1,0,3))),"")</f>
        <v/>
      </c>
      <c r="CQ108" s="62" t="str">
        <f>+IF(LEN($K108)&gt;10,IF(ISERROR(VLOOKUP(L108,'CODIGO PAGO'!$B$1:$B$20,1,0)),1,IF(OR(AND(CC108=1,L108&lt;&gt;"N"),AND(CC108=3,L108&lt;&gt;"B"),AND(CC108=2,LEFT(TRIM(L108),1)&lt;&gt;"I")),1,IF(OR(AND(CC108=0,L108="N"),AND(CC108=0,L108="B"),AND(CC108=0,LEFT(TRIM(L108),1)="I")),1,0))),"")</f>
        <v/>
      </c>
      <c r="CR108" s="62" t="str">
        <f t="shared" si="47"/>
        <v/>
      </c>
      <c r="CS108" s="62" t="str">
        <f>+IF(LEN($K108)&gt;10,IF(ISERROR(VLOOKUP(N108,'CODIGO PAGO'!$B$1:$B$20,1,0)),1,IF(OR(AND(CE108=1,N108&lt;&gt;"N"),AND(CE108=3,N108&lt;&gt;"B"),AND(CE108=2,LEFT(TRIM(N108),1)&lt;&gt;"I")),1,IF(OR(AND(CE108=0,N108="N"),AND(CE108=0,N108="B"),AND(CE108=0,LEFT(TRIM(N108),1)="I")),1,0))),"")</f>
        <v/>
      </c>
      <c r="CT108" s="62" t="str">
        <f t="shared" si="48"/>
        <v/>
      </c>
      <c r="CU108" s="62" t="str">
        <f>+IF(LEN($K108)&gt;10,IF(ISERROR(VLOOKUP(P108,'CODIGO PAGO'!$B$1:$B$20,1,0)),1,IF(OR(AND(CG108=1,P108&lt;&gt;"N"),AND(CG108=3,P108&lt;&gt;"B"),AND(CG108=2,LEFT(TRIM(P108),1)&lt;&gt;"I")),1,IF(OR(AND(CG108=0,P108="N"),AND(CG108=0,P108="B"),AND(CG108=0,LEFT(TRIM(P108),1)="I")),1,0))),"")</f>
        <v/>
      </c>
      <c r="CV108" s="62" t="str">
        <f t="shared" si="49"/>
        <v/>
      </c>
      <c r="CW108" s="62" t="str">
        <f>+IF(LEN($K108)&gt;10,IF(ISERROR(VLOOKUP(R108,'CODIGO PAGO'!$B$1:$B$20,1,0)),1,IF(OR(AND(CI108=1,R108&lt;&gt;"N"),AND(CI108=3,R108&lt;&gt;"B"),AND(CI108=2,LEFT(TRIM(R108),1)&lt;&gt;"I")),1,IF(OR(AND(CI108=0,R108="N"),AND(CI108=0,R108="B"),AND(CI108=0,LEFT(TRIM(R108),1)="I")),1,0))),"")</f>
        <v/>
      </c>
      <c r="CX108" s="62" t="str">
        <f t="shared" si="50"/>
        <v/>
      </c>
      <c r="CY108" s="62" t="str">
        <f>+IF(LEN($K108)&gt;10,IF(ISERROR(VLOOKUP(T108,'CODIGO PAGO'!$B$1:$B$20,1,0)),1,IF(OR(AND(CK108=1,T108&lt;&gt;"N"),AND(CK108=3,T108&lt;&gt;"B"),AND(CK108=2,LEFT(TRIM(T108),1)&lt;&gt;"I")),1,IF(OR(AND(CK108=0,T108="N"),AND(CK108=0,T108="B"),AND(CK108=0,LEFT(TRIM(T108),1)="I")),1,0))),"")</f>
        <v/>
      </c>
      <c r="CZ108" s="62" t="str">
        <f t="shared" si="51"/>
        <v/>
      </c>
      <c r="DA108" s="62" t="str">
        <f>+IF(LEN($K108)&gt;10,IF(ISERROR(VLOOKUP(V108,'CODIGO PAGO'!$B$1:$B$20,1,0)),1,IF(OR(AND(CM108=1,V108&lt;&gt;"N"),AND(CM108=3,V108&lt;&gt;"B"),AND(CM108=2,LEFT(TRIM(V108),1)&lt;&gt;"I")),1,IF(OR(AND(CM108=0,V108="N"),AND(CM108=0,V108="B"),AND(CM108=0,LEFT(TRIM(V108),1)="I")),1,0))),"")</f>
        <v/>
      </c>
      <c r="DB108" s="62" t="str">
        <f t="shared" si="52"/>
        <v/>
      </c>
      <c r="DC108" s="62" t="str">
        <f>+IF(LEN($K108)&gt;10,IF(ISERROR(VLOOKUP(X108,'CODIGO PAGO'!$B$1:$B$20,1,0)),1,IF(OR(AND(CO108=1,X108&lt;&gt;"N"),AND(CO108=3,X108&lt;&gt;"B"),AND(CO108=2,LEFT(TRIM(X108),1)&lt;&gt;"I")),1,IF(OR(AND(CO108=0,X108="N"),AND(CO108=0,X108="B"),AND(CO108=0,LEFT(TRIM(X108),1)="I")),1,0))),"")</f>
        <v/>
      </c>
      <c r="DD108" s="62" t="str">
        <f t="shared" si="53"/>
        <v/>
      </c>
      <c r="DE108" s="62" t="str">
        <f t="shared" si="54"/>
        <v/>
      </c>
      <c r="DF108" s="63" t="str">
        <f t="shared" si="55"/>
        <v/>
      </c>
      <c r="DG108" s="170"/>
      <c r="DH108" s="63">
        <v>108</v>
      </c>
    </row>
    <row r="109" spans="1:112" s="64" customFormat="1">
      <c r="A109" s="16" t="str">
        <f t="shared" si="28"/>
        <v/>
      </c>
      <c r="B109" s="12"/>
      <c r="C109" s="60"/>
      <c r="D109" s="1" t="str">
        <f>+IF(LEN($K109)&gt;5,BD!A109,"")</f>
        <v/>
      </c>
      <c r="E109" s="1" t="str">
        <f>+IF(LEN($K109)&gt;5,BD!B109,"")</f>
        <v/>
      </c>
      <c r="F109" s="134"/>
      <c r="G109" s="133"/>
      <c r="H109" s="135"/>
      <c r="I109" s="3" t="str">
        <f>+IF(LEN($K109)&gt;5,BD!D109,"")</f>
        <v/>
      </c>
      <c r="J109" s="4" t="str">
        <f>+IF(LEN($K109)&gt;5,BD!E109,"")</f>
        <v/>
      </c>
      <c r="K109" s="5" t="str">
        <f>+IF(LEN(BD!G109)&gt;5,BD!G109,"")</f>
        <v/>
      </c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53" t="str">
        <f t="shared" si="29"/>
        <v/>
      </c>
      <c r="AB109" s="154" t="str">
        <f>+IF(LEN($K109)&gt;5,SUM(L109,N109,P109,R109,T109,V109,X109)+COUNTIF(L109:X109,"PCG")+'CODIGO PAGO'!$C$23*COUNTIF(L109:X109,"PDF")+'CODIGO PAGO'!$C$24*COUNTIF('PRE MAAS'!L109:X109,"PNH")+'CODIGO PAGO'!$C$25*COUNTIF('PRE MAAS'!L109:X109,"PS")+COUNTIF(L109:X109,"VAC"),"")</f>
        <v/>
      </c>
      <c r="AC109" s="154" t="str">
        <f t="shared" si="30"/>
        <v/>
      </c>
      <c r="AD109" s="155" t="str">
        <f t="shared" si="31"/>
        <v/>
      </c>
      <c r="AE109" s="155" t="str">
        <f t="shared" si="32"/>
        <v/>
      </c>
      <c r="AF109" s="155" t="str">
        <f>+IF(LEN($K109)&gt;5,IF(AND(VLOOKUP($I109,BD!$D$1:$F$501,3,0)&gt;=L$1,VLOOKUP($I109,BD!$D$1:$F$501,3,0)&lt;=X$1),1,0),"")</f>
        <v/>
      </c>
      <c r="AG109" s="155" t="str">
        <f t="shared" si="33"/>
        <v/>
      </c>
      <c r="AH109" s="156" t="str">
        <f t="shared" si="34"/>
        <v/>
      </c>
      <c r="AI109" s="156" t="str">
        <f t="shared" si="35"/>
        <v/>
      </c>
      <c r="AJ109" s="156" t="str">
        <f t="shared" si="36"/>
        <v/>
      </c>
      <c r="AK109" s="6" t="str">
        <f>+IF(LEN($K109)&gt;5,BD!H109,"")</f>
        <v/>
      </c>
      <c r="AL109" s="17" t="str">
        <f t="shared" si="37"/>
        <v/>
      </c>
      <c r="AM109" s="13"/>
      <c r="AN109" s="18" t="str">
        <f t="shared" si="38"/>
        <v/>
      </c>
      <c r="AO109" s="19" t="str">
        <f t="shared" si="39"/>
        <v/>
      </c>
      <c r="AP109" s="19" t="str">
        <f t="shared" si="40"/>
        <v/>
      </c>
      <c r="AQ109" s="20" t="str">
        <f t="shared" si="41"/>
        <v/>
      </c>
      <c r="AR109" s="7" t="str">
        <f t="shared" ca="1" si="42"/>
        <v/>
      </c>
      <c r="AS109" s="157"/>
      <c r="AT109" s="19" t="str">
        <f>+IF(LEN($K109)&gt;5,TRUNC(AS109*AK109*'CODIGO PAGO'!$C$27,2),"")</f>
        <v/>
      </c>
      <c r="AU109" s="15"/>
      <c r="AV109" s="15"/>
      <c r="AW109" s="15"/>
      <c r="AX109" s="14"/>
      <c r="AY109" s="15"/>
      <c r="AZ109" s="20" t="str">
        <f>+IF(LEN(K109)&gt;5,SUMIF(AJUSTES!$A$1:$A$50,K109,AJUSTES!$J$1:$J$50),"")</f>
        <v/>
      </c>
      <c r="BA109" s="20"/>
      <c r="BB109" s="14"/>
      <c r="BC109" s="14"/>
      <c r="BD109" s="164"/>
      <c r="BE109" s="15"/>
      <c r="BF109" s="15"/>
      <c r="BG109" s="152" t="str">
        <f t="shared" si="43"/>
        <v/>
      </c>
      <c r="BH109" s="20" t="str">
        <f t="shared" si="44"/>
        <v/>
      </c>
      <c r="BI109" s="20" t="str">
        <f>IF(LEN($K109)&gt;5,IF('CODIGO PAGO'!$C$26=9,0.5*AK109,'CODIGO PAGO'!$C$26*COUNTIF(L109:X109,"PT")*(AK109*7)/(7-(COUNTIF(L109:X109,"D")+COUNTIF(L109:X109,"DL")))),"")</f>
        <v/>
      </c>
      <c r="BJ109" s="15"/>
      <c r="BK109" s="20" t="str">
        <f>+IF(LEN(K109)&gt;5,SUMIF(AJUSTES!$A$1:$A$50,K109,AJUSTES!$K$1:$K$50),"")</f>
        <v/>
      </c>
      <c r="BL109" s="15"/>
      <c r="BM109" s="15"/>
      <c r="BN109" s="4" t="str">
        <f>+CONCATENATE(IF(COUNTIFS(INCAPACIDADES!$A$1:$A$100,"ACTIVA",INCAPACIDADES!$C$1:$C$100,'PRE MAAS'!K109)&gt;0,VLOOKUP(K109,INCAPACIDADES!$C$1:$Y$100,23,0),""),IF(LEN($K109)&gt;5,IF(BD!F109="N/A","",CONCATENATE("B (",DAY(BD!F109),"-",MONTH(BD!F109),"-",YEAR(BD!F109),")")),""))</f>
        <v/>
      </c>
      <c r="BO109" s="150"/>
      <c r="BP109" s="15"/>
      <c r="BQ109" s="15"/>
      <c r="BR109" s="15"/>
      <c r="BS109" s="15"/>
      <c r="BT109" s="15"/>
      <c r="BU109" s="9" t="str">
        <f>+IF(LEN($K109)&gt;10,IF(LEN(BD!I109)=11,BD!I109,CONCATENATE("0",BD!I109)),"")</f>
        <v/>
      </c>
      <c r="BV109" s="161" t="str">
        <f>+IF(LEN($K109)&gt;10,BD!J109,"")</f>
        <v/>
      </c>
      <c r="BW109" s="162" t="str">
        <f t="shared" si="45"/>
        <v/>
      </c>
      <c r="BX109" s="162" t="str">
        <f>+IF(LEN($K109)&gt;10,UPPER(BD!K109),"")</f>
        <v/>
      </c>
      <c r="BY109" s="161" t="str">
        <f>+IF(LEN($K117)&gt;5,BD!L109,"")</f>
        <v/>
      </c>
      <c r="BZ109" s="161" t="str">
        <f>+IF(LEN($K109)&gt;10,BD!M109,"")</f>
        <v/>
      </c>
      <c r="CA109" s="162" t="str">
        <f>+IF(LEN($K109)&gt;10,BD!N109,"")</f>
        <v/>
      </c>
      <c r="CB109" s="163" t="str">
        <f t="shared" si="46"/>
        <v/>
      </c>
      <c r="CC109" s="62" t="str">
        <f>+IF(AND(LEN($K109)&gt;10),IF(AND($J109&gt;L$1,$J109&lt;=$Y$1),1,IF((COUNTIFS(INCAPACIDADES!$C$1:$C$51,$K109,INCAPACIDADES!K$1:K$51,L$1))&gt;0,2,IF(VLOOKUP($I109,BD!D:F,3,0)&gt;L$1,0,3))),"")</f>
        <v/>
      </c>
      <c r="CD109" s="62" t="str">
        <f>+IF(AND(LEN($K109)&gt;10),IF(AND($J109&gt;M$1,$J109&lt;=$Y$1),1,IF((COUNTIFS(INCAPACIDADES!$C$1:$C$51,$K109,INCAPACIDADES!L$1:L$51,M$1))&gt;0,2,IF(VLOOKUP($I109,BD!$D:$F,3,0)&gt;M$1,0,3))),"")</f>
        <v/>
      </c>
      <c r="CE109" s="62" t="str">
        <f>+IF(AND(LEN($K109)&gt;10),IF(AND($J109&gt;N$1,$J109&lt;=$Y$1),1,IF((COUNTIFS(INCAPACIDADES!$C$1:$C$51,$K109,INCAPACIDADES!M$1:M$51,N$1))&gt;0,2,IF(VLOOKUP($I109,BD!$D:$F,3,0)&gt;N$1,0,3))),"")</f>
        <v/>
      </c>
      <c r="CF109" s="62" t="str">
        <f>+IF(AND(LEN($K109)&gt;10),IF(AND($J109&gt;O$1,$J109&lt;=$Y$1),1,IF((COUNTIFS(INCAPACIDADES!$C$1:$C$51,$K109,INCAPACIDADES!N$1:N$51,O$1))&gt;0,2,IF(VLOOKUP($I109,BD!$D:$F,3,0)&gt;O$1,0,3))),"")</f>
        <v/>
      </c>
      <c r="CG109" s="62" t="str">
        <f>+IF(AND(LEN($K109)&gt;10),IF(AND($J109&gt;P$1,$J109&lt;=$Y$1),1,IF((COUNTIFS(INCAPACIDADES!$C$1:$C$51,$K109,INCAPACIDADES!O$1:O$51,P$1))&gt;0,2,IF(VLOOKUP($I109,BD!$D:$F,3,0)&gt;P$1,0,3))),"")</f>
        <v/>
      </c>
      <c r="CH109" s="62" t="str">
        <f>+IF(AND(LEN($K109)&gt;10),IF(AND($J109&gt;Q$1,$J109&lt;=$Y$1),1,IF((COUNTIFS(INCAPACIDADES!$C$1:$C$51,$K109,INCAPACIDADES!P$1:P$51,Q$1))&gt;0,2,IF(VLOOKUP($I109,BD!$D:$F,3,0)&gt;Q$1,0,3))),"")</f>
        <v/>
      </c>
      <c r="CI109" s="62" t="str">
        <f>+IF(AND(LEN($K109)&gt;10),IF(AND($J109&gt;R$1,$J109&lt;=$Y$1),1,IF((COUNTIFS(INCAPACIDADES!$C$1:$C$51,$K109,INCAPACIDADES!Q$1:Q$51,R$1))&gt;0,2,IF(VLOOKUP($I109,BD!$D:$F,3,0)&gt;R$1,0,3))),"")</f>
        <v/>
      </c>
      <c r="CJ109" s="62" t="str">
        <f>+IF(AND(LEN($K109)&gt;10),IF(AND($J109&gt;S$1,$J109&lt;=$Y$1),1,IF((COUNTIFS(INCAPACIDADES!$C$1:$C$51,$K109,INCAPACIDADES!R$1:R$51,S$1))&gt;0,2,IF(VLOOKUP($I109,BD!$D:$F,3,0)&gt;S$1,0,3))),"")</f>
        <v/>
      </c>
      <c r="CK109" s="62" t="str">
        <f>+IF(AND(LEN($K109)&gt;10),IF(AND($J109&gt;T$1,$J109&lt;=$Y$1),1,IF((COUNTIFS(INCAPACIDADES!$C$1:$C$51,$K109,INCAPACIDADES!S$1:S$51,T$1))&gt;0,2,IF(VLOOKUP($I109,BD!$D:$F,3,0)&gt;T$1,0,3))),"")</f>
        <v/>
      </c>
      <c r="CL109" s="62" t="str">
        <f>+IF(AND(LEN($K109)&gt;10),IF(AND($J109&gt;U$1,$J109&lt;=$Y$1),1,IF((COUNTIFS(INCAPACIDADES!$C$1:$C$51,$K109,INCAPACIDADES!T$1:T$51,U$1))&gt;0,2,IF(VLOOKUP($I109,BD!$D:$F,3,0)&gt;U$1,0,3))),"")</f>
        <v/>
      </c>
      <c r="CM109" s="62" t="str">
        <f>+IF(AND(LEN($K109)&gt;10),IF(AND($J109&gt;V$1,$J109&lt;=$Y$1),1,IF((COUNTIFS(INCAPACIDADES!$C$1:$C$51,$K109,INCAPACIDADES!U$1:U$51,V$1))&gt;0,2,IF(VLOOKUP($I109,BD!$D:$F,3,0)&gt;V$1,0,3))),"")</f>
        <v/>
      </c>
      <c r="CN109" s="62" t="str">
        <f>+IF(AND(LEN($K109)&gt;10),IF(AND($J109&gt;W$1,$J109&lt;=$Y$1),1,IF((COUNTIFS(INCAPACIDADES!$C$1:$C$51,$K109,INCAPACIDADES!V$1:V$51,W$1))&gt;0,2,IF(VLOOKUP($I109,BD!$D:$F,3,0)&gt;W$1,0,3))),"")</f>
        <v/>
      </c>
      <c r="CO109" s="62" t="str">
        <f>+IF(AND(LEN($K109)&gt;10),IF(AND($J109&gt;X$1,$J109&lt;=$Y$1),1,IF((COUNTIFS(INCAPACIDADES!$C$1:$C$51,$K109,INCAPACIDADES!W$1:W$51,X$1))&gt;0,2,IF(VLOOKUP($I109,BD!$D:$F,3,0)&gt;X$1,0,3))),"")</f>
        <v/>
      </c>
      <c r="CP109" s="62" t="str">
        <f>+IF(AND(LEN($K109)&gt;10),IF(AND($J109&gt;Y$1,$J109&lt;=$Y$1),1,IF((COUNTIFS(INCAPACIDADES!$C$1:$C$51,$K109,INCAPACIDADES!X$1:X$51,Y$1))&gt;0,2,IF(VLOOKUP($I109,BD!$D:$F,3,0)&gt;Y$1,0,3))),"")</f>
        <v/>
      </c>
      <c r="CQ109" s="62" t="str">
        <f>+IF(LEN($K109)&gt;10,IF(ISERROR(VLOOKUP(L109,'CODIGO PAGO'!$B$1:$B$20,1,0)),1,IF(OR(AND(CC109=1,L109&lt;&gt;"N"),AND(CC109=3,L109&lt;&gt;"B"),AND(CC109=2,LEFT(TRIM(L109),1)&lt;&gt;"I")),1,IF(OR(AND(CC109=0,L109="N"),AND(CC109=0,L109="B"),AND(CC109=0,LEFT(TRIM(L109),1)="I")),1,0))),"")</f>
        <v/>
      </c>
      <c r="CR109" s="62" t="str">
        <f t="shared" si="47"/>
        <v/>
      </c>
      <c r="CS109" s="62" t="str">
        <f>+IF(LEN($K109)&gt;10,IF(ISERROR(VLOOKUP(N109,'CODIGO PAGO'!$B$1:$B$20,1,0)),1,IF(OR(AND(CE109=1,N109&lt;&gt;"N"),AND(CE109=3,N109&lt;&gt;"B"),AND(CE109=2,LEFT(TRIM(N109),1)&lt;&gt;"I")),1,IF(OR(AND(CE109=0,N109="N"),AND(CE109=0,N109="B"),AND(CE109=0,LEFT(TRIM(N109),1)="I")),1,0))),"")</f>
        <v/>
      </c>
      <c r="CT109" s="62" t="str">
        <f t="shared" si="48"/>
        <v/>
      </c>
      <c r="CU109" s="62" t="str">
        <f>+IF(LEN($K109)&gt;10,IF(ISERROR(VLOOKUP(P109,'CODIGO PAGO'!$B$1:$B$20,1,0)),1,IF(OR(AND(CG109=1,P109&lt;&gt;"N"),AND(CG109=3,P109&lt;&gt;"B"),AND(CG109=2,LEFT(TRIM(P109),1)&lt;&gt;"I")),1,IF(OR(AND(CG109=0,P109="N"),AND(CG109=0,P109="B"),AND(CG109=0,LEFT(TRIM(P109),1)="I")),1,0))),"")</f>
        <v/>
      </c>
      <c r="CV109" s="62" t="str">
        <f t="shared" si="49"/>
        <v/>
      </c>
      <c r="CW109" s="62" t="str">
        <f>+IF(LEN($K109)&gt;10,IF(ISERROR(VLOOKUP(R109,'CODIGO PAGO'!$B$1:$B$20,1,0)),1,IF(OR(AND(CI109=1,R109&lt;&gt;"N"),AND(CI109=3,R109&lt;&gt;"B"),AND(CI109=2,LEFT(TRIM(R109),1)&lt;&gt;"I")),1,IF(OR(AND(CI109=0,R109="N"),AND(CI109=0,R109="B"),AND(CI109=0,LEFT(TRIM(R109),1)="I")),1,0))),"")</f>
        <v/>
      </c>
      <c r="CX109" s="62" t="str">
        <f t="shared" si="50"/>
        <v/>
      </c>
      <c r="CY109" s="62" t="str">
        <f>+IF(LEN($K109)&gt;10,IF(ISERROR(VLOOKUP(T109,'CODIGO PAGO'!$B$1:$B$20,1,0)),1,IF(OR(AND(CK109=1,T109&lt;&gt;"N"),AND(CK109=3,T109&lt;&gt;"B"),AND(CK109=2,LEFT(TRIM(T109),1)&lt;&gt;"I")),1,IF(OR(AND(CK109=0,T109="N"),AND(CK109=0,T109="B"),AND(CK109=0,LEFT(TRIM(T109),1)="I")),1,0))),"")</f>
        <v/>
      </c>
      <c r="CZ109" s="62" t="str">
        <f t="shared" si="51"/>
        <v/>
      </c>
      <c r="DA109" s="62" t="str">
        <f>+IF(LEN($K109)&gt;10,IF(ISERROR(VLOOKUP(V109,'CODIGO PAGO'!$B$1:$B$20,1,0)),1,IF(OR(AND(CM109=1,V109&lt;&gt;"N"),AND(CM109=3,V109&lt;&gt;"B"),AND(CM109=2,LEFT(TRIM(V109),1)&lt;&gt;"I")),1,IF(OR(AND(CM109=0,V109="N"),AND(CM109=0,V109="B"),AND(CM109=0,LEFT(TRIM(V109),1)="I")),1,0))),"")</f>
        <v/>
      </c>
      <c r="DB109" s="62" t="str">
        <f t="shared" si="52"/>
        <v/>
      </c>
      <c r="DC109" s="62" t="str">
        <f>+IF(LEN($K109)&gt;10,IF(ISERROR(VLOOKUP(X109,'CODIGO PAGO'!$B$1:$B$20,1,0)),1,IF(OR(AND(CO109=1,X109&lt;&gt;"N"),AND(CO109=3,X109&lt;&gt;"B"),AND(CO109=2,LEFT(TRIM(X109),1)&lt;&gt;"I")),1,IF(OR(AND(CO109=0,X109="N"),AND(CO109=0,X109="B"),AND(CO109=0,LEFT(TRIM(X109),1)="I")),1,0))),"")</f>
        <v/>
      </c>
      <c r="DD109" s="62" t="str">
        <f t="shared" si="53"/>
        <v/>
      </c>
      <c r="DE109" s="62" t="str">
        <f t="shared" si="54"/>
        <v/>
      </c>
      <c r="DF109" s="63" t="str">
        <f t="shared" si="55"/>
        <v/>
      </c>
      <c r="DG109" s="170"/>
      <c r="DH109" s="63">
        <v>109</v>
      </c>
    </row>
    <row r="110" spans="1:112" s="64" customFormat="1">
      <c r="A110" s="16" t="str">
        <f t="shared" si="28"/>
        <v/>
      </c>
      <c r="B110" s="12"/>
      <c r="C110" s="60"/>
      <c r="D110" s="1" t="str">
        <f>+IF(LEN($K110)&gt;5,BD!A110,"")</f>
        <v/>
      </c>
      <c r="E110" s="1" t="str">
        <f>+IF(LEN($K110)&gt;5,BD!B110,"")</f>
        <v/>
      </c>
      <c r="F110" s="134"/>
      <c r="G110" s="133"/>
      <c r="H110" s="135"/>
      <c r="I110" s="3" t="str">
        <f>+IF(LEN($K110)&gt;5,BD!D110,"")</f>
        <v/>
      </c>
      <c r="J110" s="4" t="str">
        <f>+IF(LEN($K110)&gt;5,BD!E110,"")</f>
        <v/>
      </c>
      <c r="K110" s="5" t="str">
        <f>+IF(LEN(BD!G110)&gt;5,BD!G110,"")</f>
        <v/>
      </c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53" t="str">
        <f t="shared" si="29"/>
        <v/>
      </c>
      <c r="AB110" s="154" t="str">
        <f>+IF(LEN($K110)&gt;5,SUM(L110,N110,P110,R110,T110,V110,X110)+COUNTIF(L110:X110,"PCG")+'CODIGO PAGO'!$C$23*COUNTIF(L110:X110,"PDF")+'CODIGO PAGO'!$C$24*COUNTIF('PRE MAAS'!L110:X110,"PNH")+'CODIGO PAGO'!$C$25*COUNTIF('PRE MAAS'!L110:X110,"PS")+COUNTIF(L110:X110,"VAC"),"")</f>
        <v/>
      </c>
      <c r="AC110" s="154" t="str">
        <f t="shared" si="30"/>
        <v/>
      </c>
      <c r="AD110" s="155" t="str">
        <f t="shared" si="31"/>
        <v/>
      </c>
      <c r="AE110" s="155" t="str">
        <f t="shared" si="32"/>
        <v/>
      </c>
      <c r="AF110" s="155" t="str">
        <f>+IF(LEN($K110)&gt;5,IF(AND(VLOOKUP($I110,BD!$D$1:$F$501,3,0)&gt;=L$1,VLOOKUP($I110,BD!$D$1:$F$501,3,0)&lt;=X$1),1,0),"")</f>
        <v/>
      </c>
      <c r="AG110" s="155" t="str">
        <f t="shared" si="33"/>
        <v/>
      </c>
      <c r="AH110" s="156" t="str">
        <f t="shared" si="34"/>
        <v/>
      </c>
      <c r="AI110" s="156" t="str">
        <f t="shared" si="35"/>
        <v/>
      </c>
      <c r="AJ110" s="156" t="str">
        <f t="shared" si="36"/>
        <v/>
      </c>
      <c r="AK110" s="6" t="str">
        <f>+IF(LEN($K110)&gt;5,BD!H110,"")</f>
        <v/>
      </c>
      <c r="AL110" s="17" t="str">
        <f t="shared" si="37"/>
        <v/>
      </c>
      <c r="AM110" s="13"/>
      <c r="AN110" s="18" t="str">
        <f t="shared" si="38"/>
        <v/>
      </c>
      <c r="AO110" s="19" t="str">
        <f t="shared" si="39"/>
        <v/>
      </c>
      <c r="AP110" s="19" t="str">
        <f t="shared" si="40"/>
        <v/>
      </c>
      <c r="AQ110" s="20" t="str">
        <f t="shared" si="41"/>
        <v/>
      </c>
      <c r="AR110" s="7" t="str">
        <f t="shared" ca="1" si="42"/>
        <v/>
      </c>
      <c r="AS110" s="157"/>
      <c r="AT110" s="19" t="str">
        <f>+IF(LEN($K110)&gt;5,TRUNC(AS110*AK110*'CODIGO PAGO'!$C$27,2),"")</f>
        <v/>
      </c>
      <c r="AU110" s="15"/>
      <c r="AV110" s="15"/>
      <c r="AW110" s="15"/>
      <c r="AX110" s="14"/>
      <c r="AY110" s="15"/>
      <c r="AZ110" s="20" t="str">
        <f>+IF(LEN(K110)&gt;5,SUMIF(AJUSTES!$A$1:$A$50,K110,AJUSTES!$J$1:$J$50),"")</f>
        <v/>
      </c>
      <c r="BA110" s="20"/>
      <c r="BB110" s="14"/>
      <c r="BC110" s="14"/>
      <c r="BD110" s="164"/>
      <c r="BE110" s="15"/>
      <c r="BF110" s="15"/>
      <c r="BG110" s="152" t="str">
        <f t="shared" si="43"/>
        <v/>
      </c>
      <c r="BH110" s="20" t="str">
        <f t="shared" si="44"/>
        <v/>
      </c>
      <c r="BI110" s="20" t="str">
        <f>IF(LEN($K110)&gt;5,IF('CODIGO PAGO'!$C$26=9,0.5*AK110,'CODIGO PAGO'!$C$26*COUNTIF(L110:X110,"PT")*(AK110*7)/(7-(COUNTIF(L110:X110,"D")+COUNTIF(L110:X110,"DL")))),"")</f>
        <v/>
      </c>
      <c r="BJ110" s="15"/>
      <c r="BK110" s="20" t="str">
        <f>+IF(LEN(K110)&gt;5,SUMIF(AJUSTES!$A$1:$A$50,K110,AJUSTES!$K$1:$K$50),"")</f>
        <v/>
      </c>
      <c r="BL110" s="15"/>
      <c r="BM110" s="15"/>
      <c r="BN110" s="4" t="str">
        <f>+CONCATENATE(IF(COUNTIFS(INCAPACIDADES!$A$1:$A$100,"ACTIVA",INCAPACIDADES!$C$1:$C$100,'PRE MAAS'!K110)&gt;0,VLOOKUP(K110,INCAPACIDADES!$C$1:$Y$100,23,0),""),IF(LEN($K110)&gt;5,IF(BD!F110="N/A","",CONCATENATE("B (",DAY(BD!F110),"-",MONTH(BD!F110),"-",YEAR(BD!F110),")")),""))</f>
        <v/>
      </c>
      <c r="BO110" s="150"/>
      <c r="BP110" s="15"/>
      <c r="BQ110" s="15"/>
      <c r="BR110" s="15"/>
      <c r="BS110" s="15"/>
      <c r="BT110" s="15"/>
      <c r="BU110" s="9" t="str">
        <f>+IF(LEN($K110)&gt;10,IF(LEN(BD!I110)=11,BD!I110,CONCATENATE("0",BD!I110)),"")</f>
        <v/>
      </c>
      <c r="BV110" s="161" t="str">
        <f>+IF(LEN($K110)&gt;10,BD!J110,"")</f>
        <v/>
      </c>
      <c r="BW110" s="162" t="str">
        <f t="shared" si="45"/>
        <v/>
      </c>
      <c r="BX110" s="162" t="str">
        <f>+IF(LEN($K110)&gt;10,UPPER(BD!K110),"")</f>
        <v/>
      </c>
      <c r="BY110" s="161" t="str">
        <f>+IF(LEN($K118)&gt;5,BD!L110,"")</f>
        <v/>
      </c>
      <c r="BZ110" s="161" t="str">
        <f>+IF(LEN($K110)&gt;10,BD!M110,"")</f>
        <v/>
      </c>
      <c r="CA110" s="162" t="str">
        <f>+IF(LEN($K110)&gt;10,BD!N110,"")</f>
        <v/>
      </c>
      <c r="CB110" s="163" t="str">
        <f t="shared" si="46"/>
        <v/>
      </c>
      <c r="CC110" s="62" t="str">
        <f>+IF(AND(LEN($K110)&gt;10),IF(AND($J110&gt;L$1,$J110&lt;=$Y$1),1,IF((COUNTIFS(INCAPACIDADES!$C$1:$C$51,$K110,INCAPACIDADES!K$1:K$51,L$1))&gt;0,2,IF(VLOOKUP($I110,BD!D:F,3,0)&gt;L$1,0,3))),"")</f>
        <v/>
      </c>
      <c r="CD110" s="62" t="str">
        <f>+IF(AND(LEN($K110)&gt;10),IF(AND($J110&gt;M$1,$J110&lt;=$Y$1),1,IF((COUNTIFS(INCAPACIDADES!$C$1:$C$51,$K110,INCAPACIDADES!L$1:L$51,M$1))&gt;0,2,IF(VLOOKUP($I110,BD!$D:$F,3,0)&gt;M$1,0,3))),"")</f>
        <v/>
      </c>
      <c r="CE110" s="62" t="str">
        <f>+IF(AND(LEN($K110)&gt;10),IF(AND($J110&gt;N$1,$J110&lt;=$Y$1),1,IF((COUNTIFS(INCAPACIDADES!$C$1:$C$51,$K110,INCAPACIDADES!M$1:M$51,N$1))&gt;0,2,IF(VLOOKUP($I110,BD!$D:$F,3,0)&gt;N$1,0,3))),"")</f>
        <v/>
      </c>
      <c r="CF110" s="62" t="str">
        <f>+IF(AND(LEN($K110)&gt;10),IF(AND($J110&gt;O$1,$J110&lt;=$Y$1),1,IF((COUNTIFS(INCAPACIDADES!$C$1:$C$51,$K110,INCAPACIDADES!N$1:N$51,O$1))&gt;0,2,IF(VLOOKUP($I110,BD!$D:$F,3,0)&gt;O$1,0,3))),"")</f>
        <v/>
      </c>
      <c r="CG110" s="62" t="str">
        <f>+IF(AND(LEN($K110)&gt;10),IF(AND($J110&gt;P$1,$J110&lt;=$Y$1),1,IF((COUNTIFS(INCAPACIDADES!$C$1:$C$51,$K110,INCAPACIDADES!O$1:O$51,P$1))&gt;0,2,IF(VLOOKUP($I110,BD!$D:$F,3,0)&gt;P$1,0,3))),"")</f>
        <v/>
      </c>
      <c r="CH110" s="62" t="str">
        <f>+IF(AND(LEN($K110)&gt;10),IF(AND($J110&gt;Q$1,$J110&lt;=$Y$1),1,IF((COUNTIFS(INCAPACIDADES!$C$1:$C$51,$K110,INCAPACIDADES!P$1:P$51,Q$1))&gt;0,2,IF(VLOOKUP($I110,BD!$D:$F,3,0)&gt;Q$1,0,3))),"")</f>
        <v/>
      </c>
      <c r="CI110" s="62" t="str">
        <f>+IF(AND(LEN($K110)&gt;10),IF(AND($J110&gt;R$1,$J110&lt;=$Y$1),1,IF((COUNTIFS(INCAPACIDADES!$C$1:$C$51,$K110,INCAPACIDADES!Q$1:Q$51,R$1))&gt;0,2,IF(VLOOKUP($I110,BD!$D:$F,3,0)&gt;R$1,0,3))),"")</f>
        <v/>
      </c>
      <c r="CJ110" s="62" t="str">
        <f>+IF(AND(LEN($K110)&gt;10),IF(AND($J110&gt;S$1,$J110&lt;=$Y$1),1,IF((COUNTIFS(INCAPACIDADES!$C$1:$C$51,$K110,INCAPACIDADES!R$1:R$51,S$1))&gt;0,2,IF(VLOOKUP($I110,BD!$D:$F,3,0)&gt;S$1,0,3))),"")</f>
        <v/>
      </c>
      <c r="CK110" s="62" t="str">
        <f>+IF(AND(LEN($K110)&gt;10),IF(AND($J110&gt;T$1,$J110&lt;=$Y$1),1,IF((COUNTIFS(INCAPACIDADES!$C$1:$C$51,$K110,INCAPACIDADES!S$1:S$51,T$1))&gt;0,2,IF(VLOOKUP($I110,BD!$D:$F,3,0)&gt;T$1,0,3))),"")</f>
        <v/>
      </c>
      <c r="CL110" s="62" t="str">
        <f>+IF(AND(LEN($K110)&gt;10),IF(AND($J110&gt;U$1,$J110&lt;=$Y$1),1,IF((COUNTIFS(INCAPACIDADES!$C$1:$C$51,$K110,INCAPACIDADES!T$1:T$51,U$1))&gt;0,2,IF(VLOOKUP($I110,BD!$D:$F,3,0)&gt;U$1,0,3))),"")</f>
        <v/>
      </c>
      <c r="CM110" s="62" t="str">
        <f>+IF(AND(LEN($K110)&gt;10),IF(AND($J110&gt;V$1,$J110&lt;=$Y$1),1,IF((COUNTIFS(INCAPACIDADES!$C$1:$C$51,$K110,INCAPACIDADES!U$1:U$51,V$1))&gt;0,2,IF(VLOOKUP($I110,BD!$D:$F,3,0)&gt;V$1,0,3))),"")</f>
        <v/>
      </c>
      <c r="CN110" s="62" t="str">
        <f>+IF(AND(LEN($K110)&gt;10),IF(AND($J110&gt;W$1,$J110&lt;=$Y$1),1,IF((COUNTIFS(INCAPACIDADES!$C$1:$C$51,$K110,INCAPACIDADES!V$1:V$51,W$1))&gt;0,2,IF(VLOOKUP($I110,BD!$D:$F,3,0)&gt;W$1,0,3))),"")</f>
        <v/>
      </c>
      <c r="CO110" s="62" t="str">
        <f>+IF(AND(LEN($K110)&gt;10),IF(AND($J110&gt;X$1,$J110&lt;=$Y$1),1,IF((COUNTIFS(INCAPACIDADES!$C$1:$C$51,$K110,INCAPACIDADES!W$1:W$51,X$1))&gt;0,2,IF(VLOOKUP($I110,BD!$D:$F,3,0)&gt;X$1,0,3))),"")</f>
        <v/>
      </c>
      <c r="CP110" s="62" t="str">
        <f>+IF(AND(LEN($K110)&gt;10),IF(AND($J110&gt;Y$1,$J110&lt;=$Y$1),1,IF((COUNTIFS(INCAPACIDADES!$C$1:$C$51,$K110,INCAPACIDADES!X$1:X$51,Y$1))&gt;0,2,IF(VLOOKUP($I110,BD!$D:$F,3,0)&gt;Y$1,0,3))),"")</f>
        <v/>
      </c>
      <c r="CQ110" s="62" t="str">
        <f>+IF(LEN($K110)&gt;10,IF(ISERROR(VLOOKUP(L110,'CODIGO PAGO'!$B$1:$B$20,1,0)),1,IF(OR(AND(CC110=1,L110&lt;&gt;"N"),AND(CC110=3,L110&lt;&gt;"B"),AND(CC110=2,LEFT(TRIM(L110),1)&lt;&gt;"I")),1,IF(OR(AND(CC110=0,L110="N"),AND(CC110=0,L110="B"),AND(CC110=0,LEFT(TRIM(L110),1)="I")),1,0))),"")</f>
        <v/>
      </c>
      <c r="CR110" s="62" t="str">
        <f t="shared" si="47"/>
        <v/>
      </c>
      <c r="CS110" s="62" t="str">
        <f>+IF(LEN($K110)&gt;10,IF(ISERROR(VLOOKUP(N110,'CODIGO PAGO'!$B$1:$B$20,1,0)),1,IF(OR(AND(CE110=1,N110&lt;&gt;"N"),AND(CE110=3,N110&lt;&gt;"B"),AND(CE110=2,LEFT(TRIM(N110),1)&lt;&gt;"I")),1,IF(OR(AND(CE110=0,N110="N"),AND(CE110=0,N110="B"),AND(CE110=0,LEFT(TRIM(N110),1)="I")),1,0))),"")</f>
        <v/>
      </c>
      <c r="CT110" s="62" t="str">
        <f t="shared" si="48"/>
        <v/>
      </c>
      <c r="CU110" s="62" t="str">
        <f>+IF(LEN($K110)&gt;10,IF(ISERROR(VLOOKUP(P110,'CODIGO PAGO'!$B$1:$B$20,1,0)),1,IF(OR(AND(CG110=1,P110&lt;&gt;"N"),AND(CG110=3,P110&lt;&gt;"B"),AND(CG110=2,LEFT(TRIM(P110),1)&lt;&gt;"I")),1,IF(OR(AND(CG110=0,P110="N"),AND(CG110=0,P110="B"),AND(CG110=0,LEFT(TRIM(P110),1)="I")),1,0))),"")</f>
        <v/>
      </c>
      <c r="CV110" s="62" t="str">
        <f t="shared" si="49"/>
        <v/>
      </c>
      <c r="CW110" s="62" t="str">
        <f>+IF(LEN($K110)&gt;10,IF(ISERROR(VLOOKUP(R110,'CODIGO PAGO'!$B$1:$B$20,1,0)),1,IF(OR(AND(CI110=1,R110&lt;&gt;"N"),AND(CI110=3,R110&lt;&gt;"B"),AND(CI110=2,LEFT(TRIM(R110),1)&lt;&gt;"I")),1,IF(OR(AND(CI110=0,R110="N"),AND(CI110=0,R110="B"),AND(CI110=0,LEFT(TRIM(R110),1)="I")),1,0))),"")</f>
        <v/>
      </c>
      <c r="CX110" s="62" t="str">
        <f t="shared" si="50"/>
        <v/>
      </c>
      <c r="CY110" s="62" t="str">
        <f>+IF(LEN($K110)&gt;10,IF(ISERROR(VLOOKUP(T110,'CODIGO PAGO'!$B$1:$B$20,1,0)),1,IF(OR(AND(CK110=1,T110&lt;&gt;"N"),AND(CK110=3,T110&lt;&gt;"B"),AND(CK110=2,LEFT(TRIM(T110),1)&lt;&gt;"I")),1,IF(OR(AND(CK110=0,T110="N"),AND(CK110=0,T110="B"),AND(CK110=0,LEFT(TRIM(T110),1)="I")),1,0))),"")</f>
        <v/>
      </c>
      <c r="CZ110" s="62" t="str">
        <f t="shared" si="51"/>
        <v/>
      </c>
      <c r="DA110" s="62" t="str">
        <f>+IF(LEN($K110)&gt;10,IF(ISERROR(VLOOKUP(V110,'CODIGO PAGO'!$B$1:$B$20,1,0)),1,IF(OR(AND(CM110=1,V110&lt;&gt;"N"),AND(CM110=3,V110&lt;&gt;"B"),AND(CM110=2,LEFT(TRIM(V110),1)&lt;&gt;"I")),1,IF(OR(AND(CM110=0,V110="N"),AND(CM110=0,V110="B"),AND(CM110=0,LEFT(TRIM(V110),1)="I")),1,0))),"")</f>
        <v/>
      </c>
      <c r="DB110" s="62" t="str">
        <f t="shared" si="52"/>
        <v/>
      </c>
      <c r="DC110" s="62" t="str">
        <f>+IF(LEN($K110)&gt;10,IF(ISERROR(VLOOKUP(X110,'CODIGO PAGO'!$B$1:$B$20,1,0)),1,IF(OR(AND(CO110=1,X110&lt;&gt;"N"),AND(CO110=3,X110&lt;&gt;"B"),AND(CO110=2,LEFT(TRIM(X110),1)&lt;&gt;"I")),1,IF(OR(AND(CO110=0,X110="N"),AND(CO110=0,X110="B"),AND(CO110=0,LEFT(TRIM(X110),1)="I")),1,0))),"")</f>
        <v/>
      </c>
      <c r="DD110" s="62" t="str">
        <f t="shared" si="53"/>
        <v/>
      </c>
      <c r="DE110" s="62" t="str">
        <f t="shared" si="54"/>
        <v/>
      </c>
      <c r="DF110" s="63" t="str">
        <f t="shared" si="55"/>
        <v/>
      </c>
      <c r="DG110" s="170"/>
      <c r="DH110" s="63">
        <v>110</v>
      </c>
    </row>
    <row r="111" spans="1:112" s="64" customFormat="1">
      <c r="A111" s="16" t="str">
        <f t="shared" si="28"/>
        <v/>
      </c>
      <c r="B111" s="12"/>
      <c r="C111" s="60"/>
      <c r="D111" s="1" t="str">
        <f>+IF(LEN($K111)&gt;5,BD!A111,"")</f>
        <v/>
      </c>
      <c r="E111" s="1" t="str">
        <f>+IF(LEN($K111)&gt;5,BD!B111,"")</f>
        <v/>
      </c>
      <c r="F111" s="134"/>
      <c r="G111" s="133"/>
      <c r="H111" s="135"/>
      <c r="I111" s="3" t="str">
        <f>+IF(LEN($K111)&gt;5,BD!D111,"")</f>
        <v/>
      </c>
      <c r="J111" s="4" t="str">
        <f>+IF(LEN($K111)&gt;5,BD!E111,"")</f>
        <v/>
      </c>
      <c r="K111" s="5" t="str">
        <f>+IF(LEN(BD!G111)&gt;5,BD!G111,"")</f>
        <v/>
      </c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53" t="str">
        <f t="shared" si="29"/>
        <v/>
      </c>
      <c r="AB111" s="154" t="str">
        <f>+IF(LEN($K111)&gt;5,SUM(L111,N111,P111,R111,T111,V111,X111)+COUNTIF(L111:X111,"PCG")+'CODIGO PAGO'!$C$23*COUNTIF(L111:X111,"PDF")+'CODIGO PAGO'!$C$24*COUNTIF('PRE MAAS'!L111:X111,"PNH")+'CODIGO PAGO'!$C$25*COUNTIF('PRE MAAS'!L111:X111,"PS")+COUNTIF(L111:X111,"VAC"),"")</f>
        <v/>
      </c>
      <c r="AC111" s="154" t="str">
        <f t="shared" si="30"/>
        <v/>
      </c>
      <c r="AD111" s="155" t="str">
        <f t="shared" si="31"/>
        <v/>
      </c>
      <c r="AE111" s="155" t="str">
        <f t="shared" si="32"/>
        <v/>
      </c>
      <c r="AF111" s="155" t="str">
        <f>+IF(LEN($K111)&gt;5,IF(AND(VLOOKUP($I111,BD!$D$1:$F$501,3,0)&gt;=L$1,VLOOKUP($I111,BD!$D$1:$F$501,3,0)&lt;=X$1),1,0),"")</f>
        <v/>
      </c>
      <c r="AG111" s="155" t="str">
        <f t="shared" si="33"/>
        <v/>
      </c>
      <c r="AH111" s="156" t="str">
        <f t="shared" si="34"/>
        <v/>
      </c>
      <c r="AI111" s="156" t="str">
        <f t="shared" si="35"/>
        <v/>
      </c>
      <c r="AJ111" s="156" t="str">
        <f t="shared" si="36"/>
        <v/>
      </c>
      <c r="AK111" s="6" t="str">
        <f>+IF(LEN($K111)&gt;5,BD!H111,"")</f>
        <v/>
      </c>
      <c r="AL111" s="17" t="str">
        <f t="shared" si="37"/>
        <v/>
      </c>
      <c r="AM111" s="13"/>
      <c r="AN111" s="18" t="str">
        <f t="shared" si="38"/>
        <v/>
      </c>
      <c r="AO111" s="19" t="str">
        <f t="shared" si="39"/>
        <v/>
      </c>
      <c r="AP111" s="19" t="str">
        <f t="shared" si="40"/>
        <v/>
      </c>
      <c r="AQ111" s="20" t="str">
        <f t="shared" si="41"/>
        <v/>
      </c>
      <c r="AR111" s="7" t="str">
        <f t="shared" ca="1" si="42"/>
        <v/>
      </c>
      <c r="AS111" s="157"/>
      <c r="AT111" s="19" t="str">
        <f>+IF(LEN($K111)&gt;5,TRUNC(AS111*AK111*'CODIGO PAGO'!$C$27,2),"")</f>
        <v/>
      </c>
      <c r="AU111" s="15"/>
      <c r="AV111" s="15"/>
      <c r="AW111" s="15"/>
      <c r="AX111" s="14"/>
      <c r="AY111" s="15"/>
      <c r="AZ111" s="20" t="str">
        <f>+IF(LEN(K111)&gt;5,SUMIF(AJUSTES!$A$1:$A$50,K111,AJUSTES!$J$1:$J$50),"")</f>
        <v/>
      </c>
      <c r="BA111" s="20"/>
      <c r="BB111" s="14"/>
      <c r="BC111" s="14"/>
      <c r="BD111" s="164"/>
      <c r="BE111" s="15"/>
      <c r="BF111" s="15"/>
      <c r="BG111" s="152" t="str">
        <f t="shared" si="43"/>
        <v/>
      </c>
      <c r="BH111" s="20" t="str">
        <f t="shared" si="44"/>
        <v/>
      </c>
      <c r="BI111" s="20" t="str">
        <f>IF(LEN($K111)&gt;5,IF('CODIGO PAGO'!$C$26=9,0.5*AK111,'CODIGO PAGO'!$C$26*COUNTIF(L111:X111,"PT")*(AK111*7)/(7-(COUNTIF(L111:X111,"D")+COUNTIF(L111:X111,"DL")))),"")</f>
        <v/>
      </c>
      <c r="BJ111" s="15"/>
      <c r="BK111" s="20" t="str">
        <f>+IF(LEN(K111)&gt;5,SUMIF(AJUSTES!$A$1:$A$50,K111,AJUSTES!$K$1:$K$50),"")</f>
        <v/>
      </c>
      <c r="BL111" s="15"/>
      <c r="BM111" s="15"/>
      <c r="BN111" s="4" t="str">
        <f>+CONCATENATE(IF(COUNTIFS(INCAPACIDADES!$A$1:$A$100,"ACTIVA",INCAPACIDADES!$C$1:$C$100,'PRE MAAS'!K111)&gt;0,VLOOKUP(K111,INCAPACIDADES!$C$1:$Y$100,23,0),""),IF(LEN($K111)&gt;5,IF(BD!F111="N/A","",CONCATENATE("B (",DAY(BD!F111),"-",MONTH(BD!F111),"-",YEAR(BD!F111),")")),""))</f>
        <v/>
      </c>
      <c r="BO111" s="150"/>
      <c r="BP111" s="15"/>
      <c r="BQ111" s="15"/>
      <c r="BR111" s="15"/>
      <c r="BS111" s="15"/>
      <c r="BT111" s="15"/>
      <c r="BU111" s="9" t="str">
        <f>+IF(LEN($K111)&gt;10,IF(LEN(BD!I111)=11,BD!I111,CONCATENATE("0",BD!I111)),"")</f>
        <v/>
      </c>
      <c r="BV111" s="161" t="str">
        <f>+IF(LEN($K111)&gt;10,BD!J111,"")</f>
        <v/>
      </c>
      <c r="BW111" s="162" t="str">
        <f t="shared" si="45"/>
        <v/>
      </c>
      <c r="BX111" s="162" t="str">
        <f>+IF(LEN($K111)&gt;10,UPPER(BD!K111),"")</f>
        <v/>
      </c>
      <c r="BY111" s="161" t="str">
        <f>+IF(LEN($K119)&gt;5,BD!L111,"")</f>
        <v/>
      </c>
      <c r="BZ111" s="161" t="str">
        <f>+IF(LEN($K111)&gt;10,BD!M111,"")</f>
        <v/>
      </c>
      <c r="CA111" s="162" t="str">
        <f>+IF(LEN($K111)&gt;10,BD!N111,"")</f>
        <v/>
      </c>
      <c r="CB111" s="163" t="str">
        <f t="shared" si="46"/>
        <v/>
      </c>
      <c r="CC111" s="62" t="str">
        <f>+IF(AND(LEN($K111)&gt;10),IF(AND($J111&gt;L$1,$J111&lt;=$Y$1),1,IF((COUNTIFS(INCAPACIDADES!$C$1:$C$51,$K111,INCAPACIDADES!K$1:K$51,L$1))&gt;0,2,IF(VLOOKUP($I111,BD!D:F,3,0)&gt;L$1,0,3))),"")</f>
        <v/>
      </c>
      <c r="CD111" s="62" t="str">
        <f>+IF(AND(LEN($K111)&gt;10),IF(AND($J111&gt;M$1,$J111&lt;=$Y$1),1,IF((COUNTIFS(INCAPACIDADES!$C$1:$C$51,$K111,INCAPACIDADES!L$1:L$51,M$1))&gt;0,2,IF(VLOOKUP($I111,BD!$D:$F,3,0)&gt;M$1,0,3))),"")</f>
        <v/>
      </c>
      <c r="CE111" s="62" t="str">
        <f>+IF(AND(LEN($K111)&gt;10),IF(AND($J111&gt;N$1,$J111&lt;=$Y$1),1,IF((COUNTIFS(INCAPACIDADES!$C$1:$C$51,$K111,INCAPACIDADES!M$1:M$51,N$1))&gt;0,2,IF(VLOOKUP($I111,BD!$D:$F,3,0)&gt;N$1,0,3))),"")</f>
        <v/>
      </c>
      <c r="CF111" s="62" t="str">
        <f>+IF(AND(LEN($K111)&gt;10),IF(AND($J111&gt;O$1,$J111&lt;=$Y$1),1,IF((COUNTIFS(INCAPACIDADES!$C$1:$C$51,$K111,INCAPACIDADES!N$1:N$51,O$1))&gt;0,2,IF(VLOOKUP($I111,BD!$D:$F,3,0)&gt;O$1,0,3))),"")</f>
        <v/>
      </c>
      <c r="CG111" s="62" t="str">
        <f>+IF(AND(LEN($K111)&gt;10),IF(AND($J111&gt;P$1,$J111&lt;=$Y$1),1,IF((COUNTIFS(INCAPACIDADES!$C$1:$C$51,$K111,INCAPACIDADES!O$1:O$51,P$1))&gt;0,2,IF(VLOOKUP($I111,BD!$D:$F,3,0)&gt;P$1,0,3))),"")</f>
        <v/>
      </c>
      <c r="CH111" s="62" t="str">
        <f>+IF(AND(LEN($K111)&gt;10),IF(AND($J111&gt;Q$1,$J111&lt;=$Y$1),1,IF((COUNTIFS(INCAPACIDADES!$C$1:$C$51,$K111,INCAPACIDADES!P$1:P$51,Q$1))&gt;0,2,IF(VLOOKUP($I111,BD!$D:$F,3,0)&gt;Q$1,0,3))),"")</f>
        <v/>
      </c>
      <c r="CI111" s="62" t="str">
        <f>+IF(AND(LEN($K111)&gt;10),IF(AND($J111&gt;R$1,$J111&lt;=$Y$1),1,IF((COUNTIFS(INCAPACIDADES!$C$1:$C$51,$K111,INCAPACIDADES!Q$1:Q$51,R$1))&gt;0,2,IF(VLOOKUP($I111,BD!$D:$F,3,0)&gt;R$1,0,3))),"")</f>
        <v/>
      </c>
      <c r="CJ111" s="62" t="str">
        <f>+IF(AND(LEN($K111)&gt;10),IF(AND($J111&gt;S$1,$J111&lt;=$Y$1),1,IF((COUNTIFS(INCAPACIDADES!$C$1:$C$51,$K111,INCAPACIDADES!R$1:R$51,S$1))&gt;0,2,IF(VLOOKUP($I111,BD!$D:$F,3,0)&gt;S$1,0,3))),"")</f>
        <v/>
      </c>
      <c r="CK111" s="62" t="str">
        <f>+IF(AND(LEN($K111)&gt;10),IF(AND($J111&gt;T$1,$J111&lt;=$Y$1),1,IF((COUNTIFS(INCAPACIDADES!$C$1:$C$51,$K111,INCAPACIDADES!S$1:S$51,T$1))&gt;0,2,IF(VLOOKUP($I111,BD!$D:$F,3,0)&gt;T$1,0,3))),"")</f>
        <v/>
      </c>
      <c r="CL111" s="62" t="str">
        <f>+IF(AND(LEN($K111)&gt;10),IF(AND($J111&gt;U$1,$J111&lt;=$Y$1),1,IF((COUNTIFS(INCAPACIDADES!$C$1:$C$51,$K111,INCAPACIDADES!T$1:T$51,U$1))&gt;0,2,IF(VLOOKUP($I111,BD!$D:$F,3,0)&gt;U$1,0,3))),"")</f>
        <v/>
      </c>
      <c r="CM111" s="62" t="str">
        <f>+IF(AND(LEN($K111)&gt;10),IF(AND($J111&gt;V$1,$J111&lt;=$Y$1),1,IF((COUNTIFS(INCAPACIDADES!$C$1:$C$51,$K111,INCAPACIDADES!U$1:U$51,V$1))&gt;0,2,IF(VLOOKUP($I111,BD!$D:$F,3,0)&gt;V$1,0,3))),"")</f>
        <v/>
      </c>
      <c r="CN111" s="62" t="str">
        <f>+IF(AND(LEN($K111)&gt;10),IF(AND($J111&gt;W$1,$J111&lt;=$Y$1),1,IF((COUNTIFS(INCAPACIDADES!$C$1:$C$51,$K111,INCAPACIDADES!V$1:V$51,W$1))&gt;0,2,IF(VLOOKUP($I111,BD!$D:$F,3,0)&gt;W$1,0,3))),"")</f>
        <v/>
      </c>
      <c r="CO111" s="62" t="str">
        <f>+IF(AND(LEN($K111)&gt;10),IF(AND($J111&gt;X$1,$J111&lt;=$Y$1),1,IF((COUNTIFS(INCAPACIDADES!$C$1:$C$51,$K111,INCAPACIDADES!W$1:W$51,X$1))&gt;0,2,IF(VLOOKUP($I111,BD!$D:$F,3,0)&gt;X$1,0,3))),"")</f>
        <v/>
      </c>
      <c r="CP111" s="62" t="str">
        <f>+IF(AND(LEN($K111)&gt;10),IF(AND($J111&gt;Y$1,$J111&lt;=$Y$1),1,IF((COUNTIFS(INCAPACIDADES!$C$1:$C$51,$K111,INCAPACIDADES!X$1:X$51,Y$1))&gt;0,2,IF(VLOOKUP($I111,BD!$D:$F,3,0)&gt;Y$1,0,3))),"")</f>
        <v/>
      </c>
      <c r="CQ111" s="62" t="str">
        <f>+IF(LEN($K111)&gt;10,IF(ISERROR(VLOOKUP(L111,'CODIGO PAGO'!$B$1:$B$20,1,0)),1,IF(OR(AND(CC111=1,L111&lt;&gt;"N"),AND(CC111=3,L111&lt;&gt;"B"),AND(CC111=2,LEFT(TRIM(L111),1)&lt;&gt;"I")),1,IF(OR(AND(CC111=0,L111="N"),AND(CC111=0,L111="B"),AND(CC111=0,LEFT(TRIM(L111),1)="I")),1,0))),"")</f>
        <v/>
      </c>
      <c r="CR111" s="62" t="str">
        <f t="shared" si="47"/>
        <v/>
      </c>
      <c r="CS111" s="62" t="str">
        <f>+IF(LEN($K111)&gt;10,IF(ISERROR(VLOOKUP(N111,'CODIGO PAGO'!$B$1:$B$20,1,0)),1,IF(OR(AND(CE111=1,N111&lt;&gt;"N"),AND(CE111=3,N111&lt;&gt;"B"),AND(CE111=2,LEFT(TRIM(N111),1)&lt;&gt;"I")),1,IF(OR(AND(CE111=0,N111="N"),AND(CE111=0,N111="B"),AND(CE111=0,LEFT(TRIM(N111),1)="I")),1,0))),"")</f>
        <v/>
      </c>
      <c r="CT111" s="62" t="str">
        <f t="shared" si="48"/>
        <v/>
      </c>
      <c r="CU111" s="62" t="str">
        <f>+IF(LEN($K111)&gt;10,IF(ISERROR(VLOOKUP(P111,'CODIGO PAGO'!$B$1:$B$20,1,0)),1,IF(OR(AND(CG111=1,P111&lt;&gt;"N"),AND(CG111=3,P111&lt;&gt;"B"),AND(CG111=2,LEFT(TRIM(P111),1)&lt;&gt;"I")),1,IF(OR(AND(CG111=0,P111="N"),AND(CG111=0,P111="B"),AND(CG111=0,LEFT(TRIM(P111),1)="I")),1,0))),"")</f>
        <v/>
      </c>
      <c r="CV111" s="62" t="str">
        <f t="shared" si="49"/>
        <v/>
      </c>
      <c r="CW111" s="62" t="str">
        <f>+IF(LEN($K111)&gt;10,IF(ISERROR(VLOOKUP(R111,'CODIGO PAGO'!$B$1:$B$20,1,0)),1,IF(OR(AND(CI111=1,R111&lt;&gt;"N"),AND(CI111=3,R111&lt;&gt;"B"),AND(CI111=2,LEFT(TRIM(R111),1)&lt;&gt;"I")),1,IF(OR(AND(CI111=0,R111="N"),AND(CI111=0,R111="B"),AND(CI111=0,LEFT(TRIM(R111),1)="I")),1,0))),"")</f>
        <v/>
      </c>
      <c r="CX111" s="62" t="str">
        <f t="shared" si="50"/>
        <v/>
      </c>
      <c r="CY111" s="62" t="str">
        <f>+IF(LEN($K111)&gt;10,IF(ISERROR(VLOOKUP(T111,'CODIGO PAGO'!$B$1:$B$20,1,0)),1,IF(OR(AND(CK111=1,T111&lt;&gt;"N"),AND(CK111=3,T111&lt;&gt;"B"),AND(CK111=2,LEFT(TRIM(T111),1)&lt;&gt;"I")),1,IF(OR(AND(CK111=0,T111="N"),AND(CK111=0,T111="B"),AND(CK111=0,LEFT(TRIM(T111),1)="I")),1,0))),"")</f>
        <v/>
      </c>
      <c r="CZ111" s="62" t="str">
        <f t="shared" si="51"/>
        <v/>
      </c>
      <c r="DA111" s="62" t="str">
        <f>+IF(LEN($K111)&gt;10,IF(ISERROR(VLOOKUP(V111,'CODIGO PAGO'!$B$1:$B$20,1,0)),1,IF(OR(AND(CM111=1,V111&lt;&gt;"N"),AND(CM111=3,V111&lt;&gt;"B"),AND(CM111=2,LEFT(TRIM(V111),1)&lt;&gt;"I")),1,IF(OR(AND(CM111=0,V111="N"),AND(CM111=0,V111="B"),AND(CM111=0,LEFT(TRIM(V111),1)="I")),1,0))),"")</f>
        <v/>
      </c>
      <c r="DB111" s="62" t="str">
        <f t="shared" si="52"/>
        <v/>
      </c>
      <c r="DC111" s="62" t="str">
        <f>+IF(LEN($K111)&gt;10,IF(ISERROR(VLOOKUP(X111,'CODIGO PAGO'!$B$1:$B$20,1,0)),1,IF(OR(AND(CO111=1,X111&lt;&gt;"N"),AND(CO111=3,X111&lt;&gt;"B"),AND(CO111=2,LEFT(TRIM(X111),1)&lt;&gt;"I")),1,IF(OR(AND(CO111=0,X111="N"),AND(CO111=0,X111="B"),AND(CO111=0,LEFT(TRIM(X111),1)="I")),1,0))),"")</f>
        <v/>
      </c>
      <c r="DD111" s="62" t="str">
        <f t="shared" si="53"/>
        <v/>
      </c>
      <c r="DE111" s="62" t="str">
        <f t="shared" si="54"/>
        <v/>
      </c>
      <c r="DF111" s="63" t="str">
        <f t="shared" si="55"/>
        <v/>
      </c>
      <c r="DG111" s="170"/>
      <c r="DH111" s="63">
        <v>111</v>
      </c>
    </row>
    <row r="112" spans="1:112" s="64" customFormat="1">
      <c r="A112" s="16" t="str">
        <f t="shared" si="28"/>
        <v/>
      </c>
      <c r="B112" s="12"/>
      <c r="C112" s="60"/>
      <c r="D112" s="1" t="str">
        <f>+IF(LEN($K112)&gt;5,BD!A112,"")</f>
        <v/>
      </c>
      <c r="E112" s="1" t="str">
        <f>+IF(LEN($K112)&gt;5,BD!B112,"")</f>
        <v/>
      </c>
      <c r="F112" s="134"/>
      <c r="G112" s="133"/>
      <c r="H112" s="135"/>
      <c r="I112" s="3" t="str">
        <f>+IF(LEN($K112)&gt;5,BD!D112,"")</f>
        <v/>
      </c>
      <c r="J112" s="4" t="str">
        <f>+IF(LEN($K112)&gt;5,BD!E112,"")</f>
        <v/>
      </c>
      <c r="K112" s="5" t="str">
        <f>+IF(LEN(BD!G112)&gt;5,BD!G112,"")</f>
        <v/>
      </c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53" t="str">
        <f t="shared" si="29"/>
        <v/>
      </c>
      <c r="AB112" s="154" t="str">
        <f>+IF(LEN($K112)&gt;5,SUM(L112,N112,P112,R112,T112,V112,X112)+COUNTIF(L112:X112,"PCG")+'CODIGO PAGO'!$C$23*COUNTIF(L112:X112,"PDF")+'CODIGO PAGO'!$C$24*COUNTIF('PRE MAAS'!L112:X112,"PNH")+'CODIGO PAGO'!$C$25*COUNTIF('PRE MAAS'!L112:X112,"PS")+COUNTIF(L112:X112,"VAC"),"")</f>
        <v/>
      </c>
      <c r="AC112" s="154" t="str">
        <f t="shared" si="30"/>
        <v/>
      </c>
      <c r="AD112" s="155" t="str">
        <f t="shared" si="31"/>
        <v/>
      </c>
      <c r="AE112" s="155" t="str">
        <f t="shared" si="32"/>
        <v/>
      </c>
      <c r="AF112" s="155" t="str">
        <f>+IF(LEN($K112)&gt;5,IF(AND(VLOOKUP($I112,BD!$D$1:$F$501,3,0)&gt;=L$1,VLOOKUP($I112,BD!$D$1:$F$501,3,0)&lt;=X$1),1,0),"")</f>
        <v/>
      </c>
      <c r="AG112" s="155" t="str">
        <f t="shared" si="33"/>
        <v/>
      </c>
      <c r="AH112" s="156" t="str">
        <f t="shared" si="34"/>
        <v/>
      </c>
      <c r="AI112" s="156" t="str">
        <f t="shared" si="35"/>
        <v/>
      </c>
      <c r="AJ112" s="156" t="str">
        <f t="shared" si="36"/>
        <v/>
      </c>
      <c r="AK112" s="6" t="str">
        <f>+IF(LEN($K112)&gt;5,BD!H112,"")</f>
        <v/>
      </c>
      <c r="AL112" s="17" t="str">
        <f t="shared" si="37"/>
        <v/>
      </c>
      <c r="AM112" s="13"/>
      <c r="AN112" s="18" t="str">
        <f t="shared" si="38"/>
        <v/>
      </c>
      <c r="AO112" s="19" t="str">
        <f t="shared" si="39"/>
        <v/>
      </c>
      <c r="AP112" s="19" t="str">
        <f t="shared" si="40"/>
        <v/>
      </c>
      <c r="AQ112" s="20" t="str">
        <f t="shared" si="41"/>
        <v/>
      </c>
      <c r="AR112" s="7" t="str">
        <f t="shared" ca="1" si="42"/>
        <v/>
      </c>
      <c r="AS112" s="157"/>
      <c r="AT112" s="19" t="str">
        <f>+IF(LEN($K112)&gt;5,TRUNC(AS112*AK112*'CODIGO PAGO'!$C$27,2),"")</f>
        <v/>
      </c>
      <c r="AU112" s="15"/>
      <c r="AV112" s="15"/>
      <c r="AW112" s="15"/>
      <c r="AX112" s="14"/>
      <c r="AY112" s="15"/>
      <c r="AZ112" s="20" t="str">
        <f>+IF(LEN(K112)&gt;5,SUMIF(AJUSTES!$A$1:$A$50,K112,AJUSTES!$J$1:$J$50),"")</f>
        <v/>
      </c>
      <c r="BA112" s="20"/>
      <c r="BB112" s="14"/>
      <c r="BC112" s="14"/>
      <c r="BD112" s="164"/>
      <c r="BE112" s="15"/>
      <c r="BF112" s="15"/>
      <c r="BG112" s="152" t="str">
        <f t="shared" si="43"/>
        <v/>
      </c>
      <c r="BH112" s="20" t="str">
        <f t="shared" si="44"/>
        <v/>
      </c>
      <c r="BI112" s="20" t="str">
        <f>IF(LEN($K112)&gt;5,IF('CODIGO PAGO'!$C$26=9,0.5*AK112,'CODIGO PAGO'!$C$26*COUNTIF(L112:X112,"PT")*(AK112*7)/(7-(COUNTIF(L112:X112,"D")+COUNTIF(L112:X112,"DL")))),"")</f>
        <v/>
      </c>
      <c r="BJ112" s="15"/>
      <c r="BK112" s="20" t="str">
        <f>+IF(LEN(K112)&gt;5,SUMIF(AJUSTES!$A$1:$A$50,K112,AJUSTES!$K$1:$K$50),"")</f>
        <v/>
      </c>
      <c r="BL112" s="15"/>
      <c r="BM112" s="15"/>
      <c r="BN112" s="4" t="str">
        <f>+CONCATENATE(IF(COUNTIFS(INCAPACIDADES!$A$1:$A$100,"ACTIVA",INCAPACIDADES!$C$1:$C$100,'PRE MAAS'!K112)&gt;0,VLOOKUP(K112,INCAPACIDADES!$C$1:$Y$100,23,0),""),IF(LEN($K112)&gt;5,IF(BD!F112="N/A","",CONCATENATE("B (",DAY(BD!F112),"-",MONTH(BD!F112),"-",YEAR(BD!F112),")")),""))</f>
        <v/>
      </c>
      <c r="BO112" s="150"/>
      <c r="BP112" s="15"/>
      <c r="BQ112" s="15"/>
      <c r="BR112" s="15"/>
      <c r="BS112" s="15"/>
      <c r="BT112" s="15"/>
      <c r="BU112" s="9" t="str">
        <f>+IF(LEN($K112)&gt;10,IF(LEN(BD!I112)=11,BD!I112,CONCATENATE("0",BD!I112)),"")</f>
        <v/>
      </c>
      <c r="BV112" s="161" t="str">
        <f>+IF(LEN($K112)&gt;10,BD!J112,"")</f>
        <v/>
      </c>
      <c r="BW112" s="162" t="str">
        <f t="shared" si="45"/>
        <v/>
      </c>
      <c r="BX112" s="162" t="str">
        <f>+IF(LEN($K112)&gt;10,UPPER(BD!K112),"")</f>
        <v/>
      </c>
      <c r="BY112" s="161" t="str">
        <f>+IF(LEN($K120)&gt;5,BD!L112,"")</f>
        <v/>
      </c>
      <c r="BZ112" s="161" t="str">
        <f>+IF(LEN($K112)&gt;10,BD!M112,"")</f>
        <v/>
      </c>
      <c r="CA112" s="162" t="str">
        <f>+IF(LEN($K112)&gt;10,BD!N112,"")</f>
        <v/>
      </c>
      <c r="CB112" s="163" t="str">
        <f t="shared" si="46"/>
        <v/>
      </c>
      <c r="CC112" s="62" t="str">
        <f>+IF(AND(LEN($K112)&gt;10),IF(AND($J112&gt;L$1,$J112&lt;=$Y$1),1,IF((COUNTIFS(INCAPACIDADES!$C$1:$C$51,$K112,INCAPACIDADES!K$1:K$51,L$1))&gt;0,2,IF(VLOOKUP($I112,BD!D:F,3,0)&gt;L$1,0,3))),"")</f>
        <v/>
      </c>
      <c r="CD112" s="62" t="str">
        <f>+IF(AND(LEN($K112)&gt;10),IF(AND($J112&gt;M$1,$J112&lt;=$Y$1),1,IF((COUNTIFS(INCAPACIDADES!$C$1:$C$51,$K112,INCAPACIDADES!L$1:L$51,M$1))&gt;0,2,IF(VLOOKUP($I112,BD!$D:$F,3,0)&gt;M$1,0,3))),"")</f>
        <v/>
      </c>
      <c r="CE112" s="62" t="str">
        <f>+IF(AND(LEN($K112)&gt;10),IF(AND($J112&gt;N$1,$J112&lt;=$Y$1),1,IF((COUNTIFS(INCAPACIDADES!$C$1:$C$51,$K112,INCAPACIDADES!M$1:M$51,N$1))&gt;0,2,IF(VLOOKUP($I112,BD!$D:$F,3,0)&gt;N$1,0,3))),"")</f>
        <v/>
      </c>
      <c r="CF112" s="62" t="str">
        <f>+IF(AND(LEN($K112)&gt;10),IF(AND($J112&gt;O$1,$J112&lt;=$Y$1),1,IF((COUNTIFS(INCAPACIDADES!$C$1:$C$51,$K112,INCAPACIDADES!N$1:N$51,O$1))&gt;0,2,IF(VLOOKUP($I112,BD!$D:$F,3,0)&gt;O$1,0,3))),"")</f>
        <v/>
      </c>
      <c r="CG112" s="62" t="str">
        <f>+IF(AND(LEN($K112)&gt;10),IF(AND($J112&gt;P$1,$J112&lt;=$Y$1),1,IF((COUNTIFS(INCAPACIDADES!$C$1:$C$51,$K112,INCAPACIDADES!O$1:O$51,P$1))&gt;0,2,IF(VLOOKUP($I112,BD!$D:$F,3,0)&gt;P$1,0,3))),"")</f>
        <v/>
      </c>
      <c r="CH112" s="62" t="str">
        <f>+IF(AND(LEN($K112)&gt;10),IF(AND($J112&gt;Q$1,$J112&lt;=$Y$1),1,IF((COUNTIFS(INCAPACIDADES!$C$1:$C$51,$K112,INCAPACIDADES!P$1:P$51,Q$1))&gt;0,2,IF(VLOOKUP($I112,BD!$D:$F,3,0)&gt;Q$1,0,3))),"")</f>
        <v/>
      </c>
      <c r="CI112" s="62" t="str">
        <f>+IF(AND(LEN($K112)&gt;10),IF(AND($J112&gt;R$1,$J112&lt;=$Y$1),1,IF((COUNTIFS(INCAPACIDADES!$C$1:$C$51,$K112,INCAPACIDADES!Q$1:Q$51,R$1))&gt;0,2,IF(VLOOKUP($I112,BD!$D:$F,3,0)&gt;R$1,0,3))),"")</f>
        <v/>
      </c>
      <c r="CJ112" s="62" t="str">
        <f>+IF(AND(LEN($K112)&gt;10),IF(AND($J112&gt;S$1,$J112&lt;=$Y$1),1,IF((COUNTIFS(INCAPACIDADES!$C$1:$C$51,$K112,INCAPACIDADES!R$1:R$51,S$1))&gt;0,2,IF(VLOOKUP($I112,BD!$D:$F,3,0)&gt;S$1,0,3))),"")</f>
        <v/>
      </c>
      <c r="CK112" s="62" t="str">
        <f>+IF(AND(LEN($K112)&gt;10),IF(AND($J112&gt;T$1,$J112&lt;=$Y$1),1,IF((COUNTIFS(INCAPACIDADES!$C$1:$C$51,$K112,INCAPACIDADES!S$1:S$51,T$1))&gt;0,2,IF(VLOOKUP($I112,BD!$D:$F,3,0)&gt;T$1,0,3))),"")</f>
        <v/>
      </c>
      <c r="CL112" s="62" t="str">
        <f>+IF(AND(LEN($K112)&gt;10),IF(AND($J112&gt;U$1,$J112&lt;=$Y$1),1,IF((COUNTIFS(INCAPACIDADES!$C$1:$C$51,$K112,INCAPACIDADES!T$1:T$51,U$1))&gt;0,2,IF(VLOOKUP($I112,BD!$D:$F,3,0)&gt;U$1,0,3))),"")</f>
        <v/>
      </c>
      <c r="CM112" s="62" t="str">
        <f>+IF(AND(LEN($K112)&gt;10),IF(AND($J112&gt;V$1,$J112&lt;=$Y$1),1,IF((COUNTIFS(INCAPACIDADES!$C$1:$C$51,$K112,INCAPACIDADES!U$1:U$51,V$1))&gt;0,2,IF(VLOOKUP($I112,BD!$D:$F,3,0)&gt;V$1,0,3))),"")</f>
        <v/>
      </c>
      <c r="CN112" s="62" t="str">
        <f>+IF(AND(LEN($K112)&gt;10),IF(AND($J112&gt;W$1,$J112&lt;=$Y$1),1,IF((COUNTIFS(INCAPACIDADES!$C$1:$C$51,$K112,INCAPACIDADES!V$1:V$51,W$1))&gt;0,2,IF(VLOOKUP($I112,BD!$D:$F,3,0)&gt;W$1,0,3))),"")</f>
        <v/>
      </c>
      <c r="CO112" s="62" t="str">
        <f>+IF(AND(LEN($K112)&gt;10),IF(AND($J112&gt;X$1,$J112&lt;=$Y$1),1,IF((COUNTIFS(INCAPACIDADES!$C$1:$C$51,$K112,INCAPACIDADES!W$1:W$51,X$1))&gt;0,2,IF(VLOOKUP($I112,BD!$D:$F,3,0)&gt;X$1,0,3))),"")</f>
        <v/>
      </c>
      <c r="CP112" s="62" t="str">
        <f>+IF(AND(LEN($K112)&gt;10),IF(AND($J112&gt;Y$1,$J112&lt;=$Y$1),1,IF((COUNTIFS(INCAPACIDADES!$C$1:$C$51,$K112,INCAPACIDADES!X$1:X$51,Y$1))&gt;0,2,IF(VLOOKUP($I112,BD!$D:$F,3,0)&gt;Y$1,0,3))),"")</f>
        <v/>
      </c>
      <c r="CQ112" s="62" t="str">
        <f>+IF(LEN($K112)&gt;10,IF(ISERROR(VLOOKUP(L112,'CODIGO PAGO'!$B$1:$B$20,1,0)),1,IF(OR(AND(CC112=1,L112&lt;&gt;"N"),AND(CC112=3,L112&lt;&gt;"B"),AND(CC112=2,LEFT(TRIM(L112),1)&lt;&gt;"I")),1,IF(OR(AND(CC112=0,L112="N"),AND(CC112=0,L112="B"),AND(CC112=0,LEFT(TRIM(L112),1)="I")),1,0))),"")</f>
        <v/>
      </c>
      <c r="CR112" s="62" t="str">
        <f t="shared" si="47"/>
        <v/>
      </c>
      <c r="CS112" s="62" t="str">
        <f>+IF(LEN($K112)&gt;10,IF(ISERROR(VLOOKUP(N112,'CODIGO PAGO'!$B$1:$B$20,1,0)),1,IF(OR(AND(CE112=1,N112&lt;&gt;"N"),AND(CE112=3,N112&lt;&gt;"B"),AND(CE112=2,LEFT(TRIM(N112),1)&lt;&gt;"I")),1,IF(OR(AND(CE112=0,N112="N"),AND(CE112=0,N112="B"),AND(CE112=0,LEFT(TRIM(N112),1)="I")),1,0))),"")</f>
        <v/>
      </c>
      <c r="CT112" s="62" t="str">
        <f t="shared" si="48"/>
        <v/>
      </c>
      <c r="CU112" s="62" t="str">
        <f>+IF(LEN($K112)&gt;10,IF(ISERROR(VLOOKUP(P112,'CODIGO PAGO'!$B$1:$B$20,1,0)),1,IF(OR(AND(CG112=1,P112&lt;&gt;"N"),AND(CG112=3,P112&lt;&gt;"B"),AND(CG112=2,LEFT(TRIM(P112),1)&lt;&gt;"I")),1,IF(OR(AND(CG112=0,P112="N"),AND(CG112=0,P112="B"),AND(CG112=0,LEFT(TRIM(P112),1)="I")),1,0))),"")</f>
        <v/>
      </c>
      <c r="CV112" s="62" t="str">
        <f t="shared" si="49"/>
        <v/>
      </c>
      <c r="CW112" s="62" t="str">
        <f>+IF(LEN($K112)&gt;10,IF(ISERROR(VLOOKUP(R112,'CODIGO PAGO'!$B$1:$B$20,1,0)),1,IF(OR(AND(CI112=1,R112&lt;&gt;"N"),AND(CI112=3,R112&lt;&gt;"B"),AND(CI112=2,LEFT(TRIM(R112),1)&lt;&gt;"I")),1,IF(OR(AND(CI112=0,R112="N"),AND(CI112=0,R112="B"),AND(CI112=0,LEFT(TRIM(R112),1)="I")),1,0))),"")</f>
        <v/>
      </c>
      <c r="CX112" s="62" t="str">
        <f t="shared" si="50"/>
        <v/>
      </c>
      <c r="CY112" s="62" t="str">
        <f>+IF(LEN($K112)&gt;10,IF(ISERROR(VLOOKUP(T112,'CODIGO PAGO'!$B$1:$B$20,1,0)),1,IF(OR(AND(CK112=1,T112&lt;&gt;"N"),AND(CK112=3,T112&lt;&gt;"B"),AND(CK112=2,LEFT(TRIM(T112),1)&lt;&gt;"I")),1,IF(OR(AND(CK112=0,T112="N"),AND(CK112=0,T112="B"),AND(CK112=0,LEFT(TRIM(T112),1)="I")),1,0))),"")</f>
        <v/>
      </c>
      <c r="CZ112" s="62" t="str">
        <f t="shared" si="51"/>
        <v/>
      </c>
      <c r="DA112" s="62" t="str">
        <f>+IF(LEN($K112)&gt;10,IF(ISERROR(VLOOKUP(V112,'CODIGO PAGO'!$B$1:$B$20,1,0)),1,IF(OR(AND(CM112=1,V112&lt;&gt;"N"),AND(CM112=3,V112&lt;&gt;"B"),AND(CM112=2,LEFT(TRIM(V112),1)&lt;&gt;"I")),1,IF(OR(AND(CM112=0,V112="N"),AND(CM112=0,V112="B"),AND(CM112=0,LEFT(TRIM(V112),1)="I")),1,0))),"")</f>
        <v/>
      </c>
      <c r="DB112" s="62" t="str">
        <f t="shared" si="52"/>
        <v/>
      </c>
      <c r="DC112" s="62" t="str">
        <f>+IF(LEN($K112)&gt;10,IF(ISERROR(VLOOKUP(X112,'CODIGO PAGO'!$B$1:$B$20,1,0)),1,IF(OR(AND(CO112=1,X112&lt;&gt;"N"),AND(CO112=3,X112&lt;&gt;"B"),AND(CO112=2,LEFT(TRIM(X112),1)&lt;&gt;"I")),1,IF(OR(AND(CO112=0,X112="N"),AND(CO112=0,X112="B"),AND(CO112=0,LEFT(TRIM(X112),1)="I")),1,0))),"")</f>
        <v/>
      </c>
      <c r="DD112" s="62" t="str">
        <f t="shared" si="53"/>
        <v/>
      </c>
      <c r="DE112" s="62" t="str">
        <f t="shared" si="54"/>
        <v/>
      </c>
      <c r="DF112" s="63" t="str">
        <f t="shared" si="55"/>
        <v/>
      </c>
      <c r="DG112" s="170"/>
      <c r="DH112" s="63">
        <v>112</v>
      </c>
    </row>
    <row r="113" spans="1:112" s="64" customFormat="1">
      <c r="A113" s="16" t="str">
        <f t="shared" si="28"/>
        <v/>
      </c>
      <c r="B113" s="12"/>
      <c r="C113" s="60"/>
      <c r="D113" s="1" t="str">
        <f>+IF(LEN($K113)&gt;5,BD!A113,"")</f>
        <v/>
      </c>
      <c r="E113" s="1" t="str">
        <f>+IF(LEN($K113)&gt;5,BD!B113,"")</f>
        <v/>
      </c>
      <c r="F113" s="134"/>
      <c r="G113" s="133"/>
      <c r="H113" s="135"/>
      <c r="I113" s="3" t="str">
        <f>+IF(LEN($K113)&gt;5,BD!D113,"")</f>
        <v/>
      </c>
      <c r="J113" s="4" t="str">
        <f>+IF(LEN($K113)&gt;5,BD!E113,"")</f>
        <v/>
      </c>
      <c r="K113" s="5" t="str">
        <f>+IF(LEN(BD!G113)&gt;5,BD!G113,"")</f>
        <v/>
      </c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53" t="str">
        <f t="shared" si="29"/>
        <v/>
      </c>
      <c r="AB113" s="154" t="str">
        <f>+IF(LEN($K113)&gt;5,SUM(L113,N113,P113,R113,T113,V113,X113)+COUNTIF(L113:X113,"PCG")+'CODIGO PAGO'!$C$23*COUNTIF(L113:X113,"PDF")+'CODIGO PAGO'!$C$24*COUNTIF('PRE MAAS'!L113:X113,"PNH")+'CODIGO PAGO'!$C$25*COUNTIF('PRE MAAS'!L113:X113,"PS")+COUNTIF(L113:X113,"VAC"),"")</f>
        <v/>
      </c>
      <c r="AC113" s="154" t="str">
        <f t="shared" si="30"/>
        <v/>
      </c>
      <c r="AD113" s="155" t="str">
        <f t="shared" si="31"/>
        <v/>
      </c>
      <c r="AE113" s="155" t="str">
        <f t="shared" si="32"/>
        <v/>
      </c>
      <c r="AF113" s="155" t="str">
        <f>+IF(LEN($K113)&gt;5,IF(AND(VLOOKUP($I113,BD!$D$1:$F$501,3,0)&gt;=L$1,VLOOKUP($I113,BD!$D$1:$F$501,3,0)&lt;=X$1),1,0),"")</f>
        <v/>
      </c>
      <c r="AG113" s="155" t="str">
        <f t="shared" si="33"/>
        <v/>
      </c>
      <c r="AH113" s="156" t="str">
        <f t="shared" si="34"/>
        <v/>
      </c>
      <c r="AI113" s="156" t="str">
        <f t="shared" si="35"/>
        <v/>
      </c>
      <c r="AJ113" s="156" t="str">
        <f t="shared" si="36"/>
        <v/>
      </c>
      <c r="AK113" s="6" t="str">
        <f>+IF(LEN($K113)&gt;5,BD!H113,"")</f>
        <v/>
      </c>
      <c r="AL113" s="17" t="str">
        <f t="shared" si="37"/>
        <v/>
      </c>
      <c r="AM113" s="13"/>
      <c r="AN113" s="18" t="str">
        <f t="shared" si="38"/>
        <v/>
      </c>
      <c r="AO113" s="19" t="str">
        <f t="shared" si="39"/>
        <v/>
      </c>
      <c r="AP113" s="19" t="str">
        <f t="shared" si="40"/>
        <v/>
      </c>
      <c r="AQ113" s="20" t="str">
        <f t="shared" si="41"/>
        <v/>
      </c>
      <c r="AR113" s="7" t="str">
        <f t="shared" ca="1" si="42"/>
        <v/>
      </c>
      <c r="AS113" s="157"/>
      <c r="AT113" s="19" t="str">
        <f>+IF(LEN($K113)&gt;5,TRUNC(AS113*AK113*'CODIGO PAGO'!$C$27,2),"")</f>
        <v/>
      </c>
      <c r="AU113" s="15"/>
      <c r="AV113" s="15"/>
      <c r="AW113" s="15"/>
      <c r="AX113" s="14"/>
      <c r="AY113" s="15"/>
      <c r="AZ113" s="20" t="str">
        <f>+IF(LEN(K113)&gt;5,SUMIF(AJUSTES!$A$1:$A$50,K113,AJUSTES!$J$1:$J$50),"")</f>
        <v/>
      </c>
      <c r="BA113" s="20"/>
      <c r="BB113" s="14"/>
      <c r="BC113" s="14"/>
      <c r="BD113" s="164"/>
      <c r="BE113" s="15"/>
      <c r="BF113" s="15"/>
      <c r="BG113" s="152" t="str">
        <f t="shared" si="43"/>
        <v/>
      </c>
      <c r="BH113" s="20" t="str">
        <f t="shared" si="44"/>
        <v/>
      </c>
      <c r="BI113" s="20" t="str">
        <f>IF(LEN($K113)&gt;5,IF('CODIGO PAGO'!$C$26=9,0.5*AK113,'CODIGO PAGO'!$C$26*COUNTIF(L113:X113,"PT")*(AK113*7)/(7-(COUNTIF(L113:X113,"D")+COUNTIF(L113:X113,"DL")))),"")</f>
        <v/>
      </c>
      <c r="BJ113" s="15"/>
      <c r="BK113" s="20" t="str">
        <f>+IF(LEN(K113)&gt;5,SUMIF(AJUSTES!$A$1:$A$50,K113,AJUSTES!$K$1:$K$50),"")</f>
        <v/>
      </c>
      <c r="BL113" s="15"/>
      <c r="BM113" s="15"/>
      <c r="BN113" s="4" t="str">
        <f>+CONCATENATE(IF(COUNTIFS(INCAPACIDADES!$A$1:$A$100,"ACTIVA",INCAPACIDADES!$C$1:$C$100,'PRE MAAS'!K113)&gt;0,VLOOKUP(K113,INCAPACIDADES!$C$1:$Y$100,23,0),""),IF(LEN($K113)&gt;5,IF(BD!F113="N/A","",CONCATENATE("B (",DAY(BD!F113),"-",MONTH(BD!F113),"-",YEAR(BD!F113),")")),""))</f>
        <v/>
      </c>
      <c r="BO113" s="150"/>
      <c r="BP113" s="15"/>
      <c r="BQ113" s="15"/>
      <c r="BR113" s="15"/>
      <c r="BS113" s="15"/>
      <c r="BT113" s="15"/>
      <c r="BU113" s="9" t="str">
        <f>+IF(LEN($K113)&gt;10,IF(LEN(BD!I113)=11,BD!I113,CONCATENATE("0",BD!I113)),"")</f>
        <v/>
      </c>
      <c r="BV113" s="161" t="str">
        <f>+IF(LEN($K113)&gt;10,BD!J113,"")</f>
        <v/>
      </c>
      <c r="BW113" s="162" t="str">
        <f t="shared" si="45"/>
        <v/>
      </c>
      <c r="BX113" s="162" t="str">
        <f>+IF(LEN($K113)&gt;10,UPPER(BD!K113),"")</f>
        <v/>
      </c>
      <c r="BY113" s="161" t="str">
        <f>+IF(LEN($K121)&gt;5,BD!L113,"")</f>
        <v/>
      </c>
      <c r="BZ113" s="161" t="str">
        <f>+IF(LEN($K113)&gt;10,BD!M113,"")</f>
        <v/>
      </c>
      <c r="CA113" s="162" t="str">
        <f>+IF(LEN($K113)&gt;10,BD!N113,"")</f>
        <v/>
      </c>
      <c r="CB113" s="163" t="str">
        <f t="shared" si="46"/>
        <v/>
      </c>
      <c r="CC113" s="62" t="str">
        <f>+IF(AND(LEN($K113)&gt;10),IF(AND($J113&gt;L$1,$J113&lt;=$Y$1),1,IF((COUNTIFS(INCAPACIDADES!$C$1:$C$51,$K113,INCAPACIDADES!K$1:K$51,L$1))&gt;0,2,IF(VLOOKUP($I113,BD!D:F,3,0)&gt;L$1,0,3))),"")</f>
        <v/>
      </c>
      <c r="CD113" s="62" t="str">
        <f>+IF(AND(LEN($K113)&gt;10),IF(AND($J113&gt;M$1,$J113&lt;=$Y$1),1,IF((COUNTIFS(INCAPACIDADES!$C$1:$C$51,$K113,INCAPACIDADES!L$1:L$51,M$1))&gt;0,2,IF(VLOOKUP($I113,BD!$D:$F,3,0)&gt;M$1,0,3))),"")</f>
        <v/>
      </c>
      <c r="CE113" s="62" t="str">
        <f>+IF(AND(LEN($K113)&gt;10),IF(AND($J113&gt;N$1,$J113&lt;=$Y$1),1,IF((COUNTIFS(INCAPACIDADES!$C$1:$C$51,$K113,INCAPACIDADES!M$1:M$51,N$1))&gt;0,2,IF(VLOOKUP($I113,BD!$D:$F,3,0)&gt;N$1,0,3))),"")</f>
        <v/>
      </c>
      <c r="CF113" s="62" t="str">
        <f>+IF(AND(LEN($K113)&gt;10),IF(AND($J113&gt;O$1,$J113&lt;=$Y$1),1,IF((COUNTIFS(INCAPACIDADES!$C$1:$C$51,$K113,INCAPACIDADES!N$1:N$51,O$1))&gt;0,2,IF(VLOOKUP($I113,BD!$D:$F,3,0)&gt;O$1,0,3))),"")</f>
        <v/>
      </c>
      <c r="CG113" s="62" t="str">
        <f>+IF(AND(LEN($K113)&gt;10),IF(AND($J113&gt;P$1,$J113&lt;=$Y$1),1,IF((COUNTIFS(INCAPACIDADES!$C$1:$C$51,$K113,INCAPACIDADES!O$1:O$51,P$1))&gt;0,2,IF(VLOOKUP($I113,BD!$D:$F,3,0)&gt;P$1,0,3))),"")</f>
        <v/>
      </c>
      <c r="CH113" s="62" t="str">
        <f>+IF(AND(LEN($K113)&gt;10),IF(AND($J113&gt;Q$1,$J113&lt;=$Y$1),1,IF((COUNTIFS(INCAPACIDADES!$C$1:$C$51,$K113,INCAPACIDADES!P$1:P$51,Q$1))&gt;0,2,IF(VLOOKUP($I113,BD!$D:$F,3,0)&gt;Q$1,0,3))),"")</f>
        <v/>
      </c>
      <c r="CI113" s="62" t="str">
        <f>+IF(AND(LEN($K113)&gt;10),IF(AND($J113&gt;R$1,$J113&lt;=$Y$1),1,IF((COUNTIFS(INCAPACIDADES!$C$1:$C$51,$K113,INCAPACIDADES!Q$1:Q$51,R$1))&gt;0,2,IF(VLOOKUP($I113,BD!$D:$F,3,0)&gt;R$1,0,3))),"")</f>
        <v/>
      </c>
      <c r="CJ113" s="62" t="str">
        <f>+IF(AND(LEN($K113)&gt;10),IF(AND($J113&gt;S$1,$J113&lt;=$Y$1),1,IF((COUNTIFS(INCAPACIDADES!$C$1:$C$51,$K113,INCAPACIDADES!R$1:R$51,S$1))&gt;0,2,IF(VLOOKUP($I113,BD!$D:$F,3,0)&gt;S$1,0,3))),"")</f>
        <v/>
      </c>
      <c r="CK113" s="62" t="str">
        <f>+IF(AND(LEN($K113)&gt;10),IF(AND($J113&gt;T$1,$J113&lt;=$Y$1),1,IF((COUNTIFS(INCAPACIDADES!$C$1:$C$51,$K113,INCAPACIDADES!S$1:S$51,T$1))&gt;0,2,IF(VLOOKUP($I113,BD!$D:$F,3,0)&gt;T$1,0,3))),"")</f>
        <v/>
      </c>
      <c r="CL113" s="62" t="str">
        <f>+IF(AND(LEN($K113)&gt;10),IF(AND($J113&gt;U$1,$J113&lt;=$Y$1),1,IF((COUNTIFS(INCAPACIDADES!$C$1:$C$51,$K113,INCAPACIDADES!T$1:T$51,U$1))&gt;0,2,IF(VLOOKUP($I113,BD!$D:$F,3,0)&gt;U$1,0,3))),"")</f>
        <v/>
      </c>
      <c r="CM113" s="62" t="str">
        <f>+IF(AND(LEN($K113)&gt;10),IF(AND($J113&gt;V$1,$J113&lt;=$Y$1),1,IF((COUNTIFS(INCAPACIDADES!$C$1:$C$51,$K113,INCAPACIDADES!U$1:U$51,V$1))&gt;0,2,IF(VLOOKUP($I113,BD!$D:$F,3,0)&gt;V$1,0,3))),"")</f>
        <v/>
      </c>
      <c r="CN113" s="62" t="str">
        <f>+IF(AND(LEN($K113)&gt;10),IF(AND($J113&gt;W$1,$J113&lt;=$Y$1),1,IF((COUNTIFS(INCAPACIDADES!$C$1:$C$51,$K113,INCAPACIDADES!V$1:V$51,W$1))&gt;0,2,IF(VLOOKUP($I113,BD!$D:$F,3,0)&gt;W$1,0,3))),"")</f>
        <v/>
      </c>
      <c r="CO113" s="62" t="str">
        <f>+IF(AND(LEN($K113)&gt;10),IF(AND($J113&gt;X$1,$J113&lt;=$Y$1),1,IF((COUNTIFS(INCAPACIDADES!$C$1:$C$51,$K113,INCAPACIDADES!W$1:W$51,X$1))&gt;0,2,IF(VLOOKUP($I113,BD!$D:$F,3,0)&gt;X$1,0,3))),"")</f>
        <v/>
      </c>
      <c r="CP113" s="62" t="str">
        <f>+IF(AND(LEN($K113)&gt;10),IF(AND($J113&gt;Y$1,$J113&lt;=$Y$1),1,IF((COUNTIFS(INCAPACIDADES!$C$1:$C$51,$K113,INCAPACIDADES!X$1:X$51,Y$1))&gt;0,2,IF(VLOOKUP($I113,BD!$D:$F,3,0)&gt;Y$1,0,3))),"")</f>
        <v/>
      </c>
      <c r="CQ113" s="62" t="str">
        <f>+IF(LEN($K113)&gt;10,IF(ISERROR(VLOOKUP(L113,'CODIGO PAGO'!$B$1:$B$20,1,0)),1,IF(OR(AND(CC113=1,L113&lt;&gt;"N"),AND(CC113=3,L113&lt;&gt;"B"),AND(CC113=2,LEFT(TRIM(L113),1)&lt;&gt;"I")),1,IF(OR(AND(CC113=0,L113="N"),AND(CC113=0,L113="B"),AND(CC113=0,LEFT(TRIM(L113),1)="I")),1,0))),"")</f>
        <v/>
      </c>
      <c r="CR113" s="62" t="str">
        <f t="shared" si="47"/>
        <v/>
      </c>
      <c r="CS113" s="62" t="str">
        <f>+IF(LEN($K113)&gt;10,IF(ISERROR(VLOOKUP(N113,'CODIGO PAGO'!$B$1:$B$20,1,0)),1,IF(OR(AND(CE113=1,N113&lt;&gt;"N"),AND(CE113=3,N113&lt;&gt;"B"),AND(CE113=2,LEFT(TRIM(N113),1)&lt;&gt;"I")),1,IF(OR(AND(CE113=0,N113="N"),AND(CE113=0,N113="B"),AND(CE113=0,LEFT(TRIM(N113),1)="I")),1,0))),"")</f>
        <v/>
      </c>
      <c r="CT113" s="62" t="str">
        <f t="shared" si="48"/>
        <v/>
      </c>
      <c r="CU113" s="62" t="str">
        <f>+IF(LEN($K113)&gt;10,IF(ISERROR(VLOOKUP(P113,'CODIGO PAGO'!$B$1:$B$20,1,0)),1,IF(OR(AND(CG113=1,P113&lt;&gt;"N"),AND(CG113=3,P113&lt;&gt;"B"),AND(CG113=2,LEFT(TRIM(P113),1)&lt;&gt;"I")),1,IF(OR(AND(CG113=0,P113="N"),AND(CG113=0,P113="B"),AND(CG113=0,LEFT(TRIM(P113),1)="I")),1,0))),"")</f>
        <v/>
      </c>
      <c r="CV113" s="62" t="str">
        <f t="shared" si="49"/>
        <v/>
      </c>
      <c r="CW113" s="62" t="str">
        <f>+IF(LEN($K113)&gt;10,IF(ISERROR(VLOOKUP(R113,'CODIGO PAGO'!$B$1:$B$20,1,0)),1,IF(OR(AND(CI113=1,R113&lt;&gt;"N"),AND(CI113=3,R113&lt;&gt;"B"),AND(CI113=2,LEFT(TRIM(R113),1)&lt;&gt;"I")),1,IF(OR(AND(CI113=0,R113="N"),AND(CI113=0,R113="B"),AND(CI113=0,LEFT(TRIM(R113),1)="I")),1,0))),"")</f>
        <v/>
      </c>
      <c r="CX113" s="62" t="str">
        <f t="shared" si="50"/>
        <v/>
      </c>
      <c r="CY113" s="62" t="str">
        <f>+IF(LEN($K113)&gt;10,IF(ISERROR(VLOOKUP(T113,'CODIGO PAGO'!$B$1:$B$20,1,0)),1,IF(OR(AND(CK113=1,T113&lt;&gt;"N"),AND(CK113=3,T113&lt;&gt;"B"),AND(CK113=2,LEFT(TRIM(T113),1)&lt;&gt;"I")),1,IF(OR(AND(CK113=0,T113="N"),AND(CK113=0,T113="B"),AND(CK113=0,LEFT(TRIM(T113),1)="I")),1,0))),"")</f>
        <v/>
      </c>
      <c r="CZ113" s="62" t="str">
        <f t="shared" si="51"/>
        <v/>
      </c>
      <c r="DA113" s="62" t="str">
        <f>+IF(LEN($K113)&gt;10,IF(ISERROR(VLOOKUP(V113,'CODIGO PAGO'!$B$1:$B$20,1,0)),1,IF(OR(AND(CM113=1,V113&lt;&gt;"N"),AND(CM113=3,V113&lt;&gt;"B"),AND(CM113=2,LEFT(TRIM(V113),1)&lt;&gt;"I")),1,IF(OR(AND(CM113=0,V113="N"),AND(CM113=0,V113="B"),AND(CM113=0,LEFT(TRIM(V113),1)="I")),1,0))),"")</f>
        <v/>
      </c>
      <c r="DB113" s="62" t="str">
        <f t="shared" si="52"/>
        <v/>
      </c>
      <c r="DC113" s="62" t="str">
        <f>+IF(LEN($K113)&gt;10,IF(ISERROR(VLOOKUP(X113,'CODIGO PAGO'!$B$1:$B$20,1,0)),1,IF(OR(AND(CO113=1,X113&lt;&gt;"N"),AND(CO113=3,X113&lt;&gt;"B"),AND(CO113=2,LEFT(TRIM(X113),1)&lt;&gt;"I")),1,IF(OR(AND(CO113=0,X113="N"),AND(CO113=0,X113="B"),AND(CO113=0,LEFT(TRIM(X113),1)="I")),1,0))),"")</f>
        <v/>
      </c>
      <c r="DD113" s="62" t="str">
        <f t="shared" si="53"/>
        <v/>
      </c>
      <c r="DE113" s="62" t="str">
        <f t="shared" si="54"/>
        <v/>
      </c>
      <c r="DF113" s="63" t="str">
        <f t="shared" si="55"/>
        <v/>
      </c>
      <c r="DG113" s="170"/>
      <c r="DH113" s="63">
        <v>113</v>
      </c>
    </row>
    <row r="114" spans="1:112" s="64" customFormat="1">
      <c r="A114" s="16" t="str">
        <f t="shared" si="28"/>
        <v/>
      </c>
      <c r="B114" s="12"/>
      <c r="C114" s="60"/>
      <c r="D114" s="1" t="str">
        <f>+IF(LEN($K114)&gt;5,BD!A114,"")</f>
        <v/>
      </c>
      <c r="E114" s="1" t="str">
        <f>+IF(LEN($K114)&gt;5,BD!B114,"")</f>
        <v/>
      </c>
      <c r="F114" s="134"/>
      <c r="G114" s="133"/>
      <c r="H114" s="135"/>
      <c r="I114" s="3" t="str">
        <f>+IF(LEN($K114)&gt;5,BD!D114,"")</f>
        <v/>
      </c>
      <c r="J114" s="4" t="str">
        <f>+IF(LEN($K114)&gt;5,BD!E114,"")</f>
        <v/>
      </c>
      <c r="K114" s="5" t="str">
        <f>+IF(LEN(BD!G114)&gt;5,BD!G114,"")</f>
        <v/>
      </c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53" t="str">
        <f t="shared" si="29"/>
        <v/>
      </c>
      <c r="AB114" s="154" t="str">
        <f>+IF(LEN($K114)&gt;5,SUM(L114,N114,P114,R114,T114,V114,X114)+COUNTIF(L114:X114,"PCG")+'CODIGO PAGO'!$C$23*COUNTIF(L114:X114,"PDF")+'CODIGO PAGO'!$C$24*COUNTIF('PRE MAAS'!L114:X114,"PNH")+'CODIGO PAGO'!$C$25*COUNTIF('PRE MAAS'!L114:X114,"PS")+COUNTIF(L114:X114,"VAC"),"")</f>
        <v/>
      </c>
      <c r="AC114" s="154" t="str">
        <f t="shared" si="30"/>
        <v/>
      </c>
      <c r="AD114" s="155" t="str">
        <f t="shared" si="31"/>
        <v/>
      </c>
      <c r="AE114" s="155" t="str">
        <f t="shared" si="32"/>
        <v/>
      </c>
      <c r="AF114" s="155" t="str">
        <f>+IF(LEN($K114)&gt;5,IF(AND(VLOOKUP($I114,BD!$D$1:$F$501,3,0)&gt;=L$1,VLOOKUP($I114,BD!$D$1:$F$501,3,0)&lt;=X$1),1,0),"")</f>
        <v/>
      </c>
      <c r="AG114" s="155" t="str">
        <f t="shared" si="33"/>
        <v/>
      </c>
      <c r="AH114" s="156" t="str">
        <f t="shared" si="34"/>
        <v/>
      </c>
      <c r="AI114" s="156" t="str">
        <f t="shared" si="35"/>
        <v/>
      </c>
      <c r="AJ114" s="156" t="str">
        <f t="shared" si="36"/>
        <v/>
      </c>
      <c r="AK114" s="6" t="str">
        <f>+IF(LEN($K114)&gt;5,BD!H114,"")</f>
        <v/>
      </c>
      <c r="AL114" s="17" t="str">
        <f t="shared" si="37"/>
        <v/>
      </c>
      <c r="AM114" s="13"/>
      <c r="AN114" s="18" t="str">
        <f t="shared" si="38"/>
        <v/>
      </c>
      <c r="AO114" s="19" t="str">
        <f t="shared" si="39"/>
        <v/>
      </c>
      <c r="AP114" s="19" t="str">
        <f t="shared" si="40"/>
        <v/>
      </c>
      <c r="AQ114" s="20" t="str">
        <f t="shared" si="41"/>
        <v/>
      </c>
      <c r="AR114" s="7" t="str">
        <f t="shared" ca="1" si="42"/>
        <v/>
      </c>
      <c r="AS114" s="157"/>
      <c r="AT114" s="19" t="str">
        <f>+IF(LEN($K114)&gt;5,TRUNC(AS114*AK114*'CODIGO PAGO'!$C$27,2),"")</f>
        <v/>
      </c>
      <c r="AU114" s="15"/>
      <c r="AV114" s="15"/>
      <c r="AW114" s="15"/>
      <c r="AX114" s="14"/>
      <c r="AY114" s="15"/>
      <c r="AZ114" s="20" t="str">
        <f>+IF(LEN(K114)&gt;5,SUMIF(AJUSTES!$A$1:$A$50,K114,AJUSTES!$J$1:$J$50),"")</f>
        <v/>
      </c>
      <c r="BA114" s="20"/>
      <c r="BB114" s="14"/>
      <c r="BC114" s="14"/>
      <c r="BD114" s="164"/>
      <c r="BE114" s="15"/>
      <c r="BF114" s="15"/>
      <c r="BG114" s="152" t="str">
        <f t="shared" si="43"/>
        <v/>
      </c>
      <c r="BH114" s="20" t="str">
        <f t="shared" si="44"/>
        <v/>
      </c>
      <c r="BI114" s="20" t="str">
        <f>IF(LEN($K114)&gt;5,IF('CODIGO PAGO'!$C$26=9,0.5*AK114,'CODIGO PAGO'!$C$26*COUNTIF(L114:X114,"PT")*(AK114*7)/(7-(COUNTIF(L114:X114,"D")+COUNTIF(L114:X114,"DL")))),"")</f>
        <v/>
      </c>
      <c r="BJ114" s="15"/>
      <c r="BK114" s="20" t="str">
        <f>+IF(LEN(K114)&gt;5,SUMIF(AJUSTES!$A$1:$A$50,K114,AJUSTES!$K$1:$K$50),"")</f>
        <v/>
      </c>
      <c r="BL114" s="15"/>
      <c r="BM114" s="15"/>
      <c r="BN114" s="4" t="str">
        <f>+CONCATENATE(IF(COUNTIFS(INCAPACIDADES!$A$1:$A$100,"ACTIVA",INCAPACIDADES!$C$1:$C$100,'PRE MAAS'!K114)&gt;0,VLOOKUP(K114,INCAPACIDADES!$C$1:$Y$100,23,0),""),IF(LEN($K114)&gt;5,IF(BD!F114="N/A","",CONCATENATE("B (",DAY(BD!F114),"-",MONTH(BD!F114),"-",YEAR(BD!F114),")")),""))</f>
        <v/>
      </c>
      <c r="BO114" s="150"/>
      <c r="BP114" s="15"/>
      <c r="BQ114" s="15"/>
      <c r="BR114" s="15"/>
      <c r="BS114" s="15"/>
      <c r="BT114" s="15"/>
      <c r="BU114" s="9" t="str">
        <f>+IF(LEN($K114)&gt;10,IF(LEN(BD!I114)=11,BD!I114,CONCATENATE("0",BD!I114)),"")</f>
        <v/>
      </c>
      <c r="BV114" s="161" t="str">
        <f>+IF(LEN($K114)&gt;10,BD!J114,"")</f>
        <v/>
      </c>
      <c r="BW114" s="162" t="str">
        <f t="shared" si="45"/>
        <v/>
      </c>
      <c r="BX114" s="162" t="str">
        <f>+IF(LEN($K114)&gt;10,UPPER(BD!K114),"")</f>
        <v/>
      </c>
      <c r="BY114" s="161" t="str">
        <f>+IF(LEN($K122)&gt;5,BD!L114,"")</f>
        <v/>
      </c>
      <c r="BZ114" s="161" t="str">
        <f>+IF(LEN($K114)&gt;10,BD!M114,"")</f>
        <v/>
      </c>
      <c r="CA114" s="162" t="str">
        <f>+IF(LEN($K114)&gt;10,BD!N114,"")</f>
        <v/>
      </c>
      <c r="CB114" s="163" t="str">
        <f t="shared" si="46"/>
        <v/>
      </c>
      <c r="CC114" s="62" t="str">
        <f>+IF(AND(LEN($K114)&gt;10),IF(AND($J114&gt;L$1,$J114&lt;=$Y$1),1,IF((COUNTIFS(INCAPACIDADES!$C$1:$C$51,$K114,INCAPACIDADES!K$1:K$51,L$1))&gt;0,2,IF(VLOOKUP($I114,BD!D:F,3,0)&gt;L$1,0,3))),"")</f>
        <v/>
      </c>
      <c r="CD114" s="62" t="str">
        <f>+IF(AND(LEN($K114)&gt;10),IF(AND($J114&gt;M$1,$J114&lt;=$Y$1),1,IF((COUNTIFS(INCAPACIDADES!$C$1:$C$51,$K114,INCAPACIDADES!L$1:L$51,M$1))&gt;0,2,IF(VLOOKUP($I114,BD!$D:$F,3,0)&gt;M$1,0,3))),"")</f>
        <v/>
      </c>
      <c r="CE114" s="62" t="str">
        <f>+IF(AND(LEN($K114)&gt;10),IF(AND($J114&gt;N$1,$J114&lt;=$Y$1),1,IF((COUNTIFS(INCAPACIDADES!$C$1:$C$51,$K114,INCAPACIDADES!M$1:M$51,N$1))&gt;0,2,IF(VLOOKUP($I114,BD!$D:$F,3,0)&gt;N$1,0,3))),"")</f>
        <v/>
      </c>
      <c r="CF114" s="62" t="str">
        <f>+IF(AND(LEN($K114)&gt;10),IF(AND($J114&gt;O$1,$J114&lt;=$Y$1),1,IF((COUNTIFS(INCAPACIDADES!$C$1:$C$51,$K114,INCAPACIDADES!N$1:N$51,O$1))&gt;0,2,IF(VLOOKUP($I114,BD!$D:$F,3,0)&gt;O$1,0,3))),"")</f>
        <v/>
      </c>
      <c r="CG114" s="62" t="str">
        <f>+IF(AND(LEN($K114)&gt;10),IF(AND($J114&gt;P$1,$J114&lt;=$Y$1),1,IF((COUNTIFS(INCAPACIDADES!$C$1:$C$51,$K114,INCAPACIDADES!O$1:O$51,P$1))&gt;0,2,IF(VLOOKUP($I114,BD!$D:$F,3,0)&gt;P$1,0,3))),"")</f>
        <v/>
      </c>
      <c r="CH114" s="62" t="str">
        <f>+IF(AND(LEN($K114)&gt;10),IF(AND($J114&gt;Q$1,$J114&lt;=$Y$1),1,IF((COUNTIFS(INCAPACIDADES!$C$1:$C$51,$K114,INCAPACIDADES!P$1:P$51,Q$1))&gt;0,2,IF(VLOOKUP($I114,BD!$D:$F,3,0)&gt;Q$1,0,3))),"")</f>
        <v/>
      </c>
      <c r="CI114" s="62" t="str">
        <f>+IF(AND(LEN($K114)&gt;10),IF(AND($J114&gt;R$1,$J114&lt;=$Y$1),1,IF((COUNTIFS(INCAPACIDADES!$C$1:$C$51,$K114,INCAPACIDADES!Q$1:Q$51,R$1))&gt;0,2,IF(VLOOKUP($I114,BD!$D:$F,3,0)&gt;R$1,0,3))),"")</f>
        <v/>
      </c>
      <c r="CJ114" s="62" t="str">
        <f>+IF(AND(LEN($K114)&gt;10),IF(AND($J114&gt;S$1,$J114&lt;=$Y$1),1,IF((COUNTIFS(INCAPACIDADES!$C$1:$C$51,$K114,INCAPACIDADES!R$1:R$51,S$1))&gt;0,2,IF(VLOOKUP($I114,BD!$D:$F,3,0)&gt;S$1,0,3))),"")</f>
        <v/>
      </c>
      <c r="CK114" s="62" t="str">
        <f>+IF(AND(LEN($K114)&gt;10),IF(AND($J114&gt;T$1,$J114&lt;=$Y$1),1,IF((COUNTIFS(INCAPACIDADES!$C$1:$C$51,$K114,INCAPACIDADES!S$1:S$51,T$1))&gt;0,2,IF(VLOOKUP($I114,BD!$D:$F,3,0)&gt;T$1,0,3))),"")</f>
        <v/>
      </c>
      <c r="CL114" s="62" t="str">
        <f>+IF(AND(LEN($K114)&gt;10),IF(AND($J114&gt;U$1,$J114&lt;=$Y$1),1,IF((COUNTIFS(INCAPACIDADES!$C$1:$C$51,$K114,INCAPACIDADES!T$1:T$51,U$1))&gt;0,2,IF(VLOOKUP($I114,BD!$D:$F,3,0)&gt;U$1,0,3))),"")</f>
        <v/>
      </c>
      <c r="CM114" s="62" t="str">
        <f>+IF(AND(LEN($K114)&gt;10),IF(AND($J114&gt;V$1,$J114&lt;=$Y$1),1,IF((COUNTIFS(INCAPACIDADES!$C$1:$C$51,$K114,INCAPACIDADES!U$1:U$51,V$1))&gt;0,2,IF(VLOOKUP($I114,BD!$D:$F,3,0)&gt;V$1,0,3))),"")</f>
        <v/>
      </c>
      <c r="CN114" s="62" t="str">
        <f>+IF(AND(LEN($K114)&gt;10),IF(AND($J114&gt;W$1,$J114&lt;=$Y$1),1,IF((COUNTIFS(INCAPACIDADES!$C$1:$C$51,$K114,INCAPACIDADES!V$1:V$51,W$1))&gt;0,2,IF(VLOOKUP($I114,BD!$D:$F,3,0)&gt;W$1,0,3))),"")</f>
        <v/>
      </c>
      <c r="CO114" s="62" t="str">
        <f>+IF(AND(LEN($K114)&gt;10),IF(AND($J114&gt;X$1,$J114&lt;=$Y$1),1,IF((COUNTIFS(INCAPACIDADES!$C$1:$C$51,$K114,INCAPACIDADES!W$1:W$51,X$1))&gt;0,2,IF(VLOOKUP($I114,BD!$D:$F,3,0)&gt;X$1,0,3))),"")</f>
        <v/>
      </c>
      <c r="CP114" s="62" t="str">
        <f>+IF(AND(LEN($K114)&gt;10),IF(AND($J114&gt;Y$1,$J114&lt;=$Y$1),1,IF((COUNTIFS(INCAPACIDADES!$C$1:$C$51,$K114,INCAPACIDADES!X$1:X$51,Y$1))&gt;0,2,IF(VLOOKUP($I114,BD!$D:$F,3,0)&gt;Y$1,0,3))),"")</f>
        <v/>
      </c>
      <c r="CQ114" s="62" t="str">
        <f>+IF(LEN($K114)&gt;10,IF(ISERROR(VLOOKUP(L114,'CODIGO PAGO'!$B$1:$B$20,1,0)),1,IF(OR(AND(CC114=1,L114&lt;&gt;"N"),AND(CC114=3,L114&lt;&gt;"B"),AND(CC114=2,LEFT(TRIM(L114),1)&lt;&gt;"I")),1,IF(OR(AND(CC114=0,L114="N"),AND(CC114=0,L114="B"),AND(CC114=0,LEFT(TRIM(L114),1)="I")),1,0))),"")</f>
        <v/>
      </c>
      <c r="CR114" s="62" t="str">
        <f t="shared" si="47"/>
        <v/>
      </c>
      <c r="CS114" s="62" t="str">
        <f>+IF(LEN($K114)&gt;10,IF(ISERROR(VLOOKUP(N114,'CODIGO PAGO'!$B$1:$B$20,1,0)),1,IF(OR(AND(CE114=1,N114&lt;&gt;"N"),AND(CE114=3,N114&lt;&gt;"B"),AND(CE114=2,LEFT(TRIM(N114),1)&lt;&gt;"I")),1,IF(OR(AND(CE114=0,N114="N"),AND(CE114=0,N114="B"),AND(CE114=0,LEFT(TRIM(N114),1)="I")),1,0))),"")</f>
        <v/>
      </c>
      <c r="CT114" s="62" t="str">
        <f t="shared" si="48"/>
        <v/>
      </c>
      <c r="CU114" s="62" t="str">
        <f>+IF(LEN($K114)&gt;10,IF(ISERROR(VLOOKUP(P114,'CODIGO PAGO'!$B$1:$B$20,1,0)),1,IF(OR(AND(CG114=1,P114&lt;&gt;"N"),AND(CG114=3,P114&lt;&gt;"B"),AND(CG114=2,LEFT(TRIM(P114),1)&lt;&gt;"I")),1,IF(OR(AND(CG114=0,P114="N"),AND(CG114=0,P114="B"),AND(CG114=0,LEFT(TRIM(P114),1)="I")),1,0))),"")</f>
        <v/>
      </c>
      <c r="CV114" s="62" t="str">
        <f t="shared" si="49"/>
        <v/>
      </c>
      <c r="CW114" s="62" t="str">
        <f>+IF(LEN($K114)&gt;10,IF(ISERROR(VLOOKUP(R114,'CODIGO PAGO'!$B$1:$B$20,1,0)),1,IF(OR(AND(CI114=1,R114&lt;&gt;"N"),AND(CI114=3,R114&lt;&gt;"B"),AND(CI114=2,LEFT(TRIM(R114),1)&lt;&gt;"I")),1,IF(OR(AND(CI114=0,R114="N"),AND(CI114=0,R114="B"),AND(CI114=0,LEFT(TRIM(R114),1)="I")),1,0))),"")</f>
        <v/>
      </c>
      <c r="CX114" s="62" t="str">
        <f t="shared" si="50"/>
        <v/>
      </c>
      <c r="CY114" s="62" t="str">
        <f>+IF(LEN($K114)&gt;10,IF(ISERROR(VLOOKUP(T114,'CODIGO PAGO'!$B$1:$B$20,1,0)),1,IF(OR(AND(CK114=1,T114&lt;&gt;"N"),AND(CK114=3,T114&lt;&gt;"B"),AND(CK114=2,LEFT(TRIM(T114),1)&lt;&gt;"I")),1,IF(OR(AND(CK114=0,T114="N"),AND(CK114=0,T114="B"),AND(CK114=0,LEFT(TRIM(T114),1)="I")),1,0))),"")</f>
        <v/>
      </c>
      <c r="CZ114" s="62" t="str">
        <f t="shared" si="51"/>
        <v/>
      </c>
      <c r="DA114" s="62" t="str">
        <f>+IF(LEN($K114)&gt;10,IF(ISERROR(VLOOKUP(V114,'CODIGO PAGO'!$B$1:$B$20,1,0)),1,IF(OR(AND(CM114=1,V114&lt;&gt;"N"),AND(CM114=3,V114&lt;&gt;"B"),AND(CM114=2,LEFT(TRIM(V114),1)&lt;&gt;"I")),1,IF(OR(AND(CM114=0,V114="N"),AND(CM114=0,V114="B"),AND(CM114=0,LEFT(TRIM(V114),1)="I")),1,0))),"")</f>
        <v/>
      </c>
      <c r="DB114" s="62" t="str">
        <f t="shared" si="52"/>
        <v/>
      </c>
      <c r="DC114" s="62" t="str">
        <f>+IF(LEN($K114)&gt;10,IF(ISERROR(VLOOKUP(X114,'CODIGO PAGO'!$B$1:$B$20,1,0)),1,IF(OR(AND(CO114=1,X114&lt;&gt;"N"),AND(CO114=3,X114&lt;&gt;"B"),AND(CO114=2,LEFT(TRIM(X114),1)&lt;&gt;"I")),1,IF(OR(AND(CO114=0,X114="N"),AND(CO114=0,X114="B"),AND(CO114=0,LEFT(TRIM(X114),1)="I")),1,0))),"")</f>
        <v/>
      </c>
      <c r="DD114" s="62" t="str">
        <f t="shared" si="53"/>
        <v/>
      </c>
      <c r="DE114" s="62" t="str">
        <f t="shared" si="54"/>
        <v/>
      </c>
      <c r="DF114" s="63" t="str">
        <f t="shared" si="55"/>
        <v/>
      </c>
      <c r="DG114" s="170"/>
      <c r="DH114" s="63">
        <v>114</v>
      </c>
    </row>
    <row r="115" spans="1:112" s="64" customFormat="1">
      <c r="A115" s="16" t="str">
        <f t="shared" si="28"/>
        <v/>
      </c>
      <c r="B115" s="12"/>
      <c r="C115" s="60"/>
      <c r="D115" s="1" t="str">
        <f>+IF(LEN($K115)&gt;5,BD!A115,"")</f>
        <v/>
      </c>
      <c r="E115" s="1" t="str">
        <f>+IF(LEN($K115)&gt;5,BD!B115,"")</f>
        <v/>
      </c>
      <c r="F115" s="134"/>
      <c r="G115" s="133"/>
      <c r="H115" s="135"/>
      <c r="I115" s="3" t="str">
        <f>+IF(LEN($K115)&gt;5,BD!D115,"")</f>
        <v/>
      </c>
      <c r="J115" s="4" t="str">
        <f>+IF(LEN($K115)&gt;5,BD!E115,"")</f>
        <v/>
      </c>
      <c r="K115" s="5" t="str">
        <f>+IF(LEN(BD!G115)&gt;5,BD!G115,"")</f>
        <v/>
      </c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53" t="str">
        <f t="shared" si="29"/>
        <v/>
      </c>
      <c r="AB115" s="154" t="str">
        <f>+IF(LEN($K115)&gt;5,SUM(L115,N115,P115,R115,T115,V115,X115)+COUNTIF(L115:X115,"PCG")+'CODIGO PAGO'!$C$23*COUNTIF(L115:X115,"PDF")+'CODIGO PAGO'!$C$24*COUNTIF('PRE MAAS'!L115:X115,"PNH")+'CODIGO PAGO'!$C$25*COUNTIF('PRE MAAS'!L115:X115,"PS")+COUNTIF(L115:X115,"VAC"),"")</f>
        <v/>
      </c>
      <c r="AC115" s="154" t="str">
        <f t="shared" si="30"/>
        <v/>
      </c>
      <c r="AD115" s="155" t="str">
        <f t="shared" si="31"/>
        <v/>
      </c>
      <c r="AE115" s="155" t="str">
        <f t="shared" si="32"/>
        <v/>
      </c>
      <c r="AF115" s="155" t="str">
        <f>+IF(LEN($K115)&gt;5,IF(AND(VLOOKUP($I115,BD!$D$1:$F$501,3,0)&gt;=L$1,VLOOKUP($I115,BD!$D$1:$F$501,3,0)&lt;=X$1),1,0),"")</f>
        <v/>
      </c>
      <c r="AG115" s="155" t="str">
        <f t="shared" si="33"/>
        <v/>
      </c>
      <c r="AH115" s="156" t="str">
        <f t="shared" si="34"/>
        <v/>
      </c>
      <c r="AI115" s="156" t="str">
        <f t="shared" si="35"/>
        <v/>
      </c>
      <c r="AJ115" s="156" t="str">
        <f t="shared" si="36"/>
        <v/>
      </c>
      <c r="AK115" s="6" t="str">
        <f>+IF(LEN($K115)&gt;5,BD!H115,"")</f>
        <v/>
      </c>
      <c r="AL115" s="17" t="str">
        <f t="shared" si="37"/>
        <v/>
      </c>
      <c r="AM115" s="13"/>
      <c r="AN115" s="18" t="str">
        <f t="shared" si="38"/>
        <v/>
      </c>
      <c r="AO115" s="19" t="str">
        <f t="shared" si="39"/>
        <v/>
      </c>
      <c r="AP115" s="19" t="str">
        <f t="shared" si="40"/>
        <v/>
      </c>
      <c r="AQ115" s="20" t="str">
        <f t="shared" si="41"/>
        <v/>
      </c>
      <c r="AR115" s="7" t="str">
        <f t="shared" ca="1" si="42"/>
        <v/>
      </c>
      <c r="AS115" s="157"/>
      <c r="AT115" s="19" t="str">
        <f>+IF(LEN($K115)&gt;5,TRUNC(AS115*AK115*'CODIGO PAGO'!$C$27,2),"")</f>
        <v/>
      </c>
      <c r="AU115" s="15"/>
      <c r="AV115" s="15"/>
      <c r="AW115" s="15"/>
      <c r="AX115" s="14"/>
      <c r="AY115" s="15"/>
      <c r="AZ115" s="20" t="str">
        <f>+IF(LEN(K115)&gt;5,SUMIF(AJUSTES!$A$1:$A$50,K115,AJUSTES!$J$1:$J$50),"")</f>
        <v/>
      </c>
      <c r="BA115" s="20"/>
      <c r="BB115" s="14"/>
      <c r="BC115" s="14"/>
      <c r="BD115" s="164"/>
      <c r="BE115" s="15"/>
      <c r="BF115" s="15"/>
      <c r="BG115" s="152" t="str">
        <f t="shared" si="43"/>
        <v/>
      </c>
      <c r="BH115" s="20" t="str">
        <f t="shared" si="44"/>
        <v/>
      </c>
      <c r="BI115" s="20" t="str">
        <f>IF(LEN($K115)&gt;5,IF('CODIGO PAGO'!$C$26=9,0.5*AK115,'CODIGO PAGO'!$C$26*COUNTIF(L115:X115,"PT")*(AK115*7)/(7-(COUNTIF(L115:X115,"D")+COUNTIF(L115:X115,"DL")))),"")</f>
        <v/>
      </c>
      <c r="BJ115" s="15"/>
      <c r="BK115" s="20" t="str">
        <f>+IF(LEN(K115)&gt;5,SUMIF(AJUSTES!$A$1:$A$50,K115,AJUSTES!$K$1:$K$50),"")</f>
        <v/>
      </c>
      <c r="BL115" s="15"/>
      <c r="BM115" s="15"/>
      <c r="BN115" s="4" t="str">
        <f>+CONCATENATE(IF(COUNTIFS(INCAPACIDADES!$A$1:$A$100,"ACTIVA",INCAPACIDADES!$C$1:$C$100,'PRE MAAS'!K115)&gt;0,VLOOKUP(K115,INCAPACIDADES!$C$1:$Y$100,23,0),""),IF(LEN($K115)&gt;5,IF(BD!F115="N/A","",CONCATENATE("B (",DAY(BD!F115),"-",MONTH(BD!F115),"-",YEAR(BD!F115),")")),""))</f>
        <v/>
      </c>
      <c r="BO115" s="150"/>
      <c r="BP115" s="15"/>
      <c r="BQ115" s="15"/>
      <c r="BR115" s="15"/>
      <c r="BS115" s="15"/>
      <c r="BT115" s="15"/>
      <c r="BU115" s="9" t="str">
        <f>+IF(LEN($K115)&gt;10,IF(LEN(BD!I115)=11,BD!I115,CONCATENATE("0",BD!I115)),"")</f>
        <v/>
      </c>
      <c r="BV115" s="161" t="str">
        <f>+IF(LEN($K115)&gt;10,BD!J115,"")</f>
        <v/>
      </c>
      <c r="BW115" s="162" t="str">
        <f t="shared" si="45"/>
        <v/>
      </c>
      <c r="BX115" s="162" t="str">
        <f>+IF(LEN($K115)&gt;10,UPPER(BD!K115),"")</f>
        <v/>
      </c>
      <c r="BY115" s="161" t="str">
        <f>+IF(LEN($K123)&gt;5,BD!L115,"")</f>
        <v/>
      </c>
      <c r="BZ115" s="161" t="str">
        <f>+IF(LEN($K115)&gt;10,BD!M115,"")</f>
        <v/>
      </c>
      <c r="CA115" s="162" t="str">
        <f>+IF(LEN($K115)&gt;10,BD!N115,"")</f>
        <v/>
      </c>
      <c r="CB115" s="163" t="str">
        <f t="shared" si="46"/>
        <v/>
      </c>
      <c r="CC115" s="62" t="str">
        <f>+IF(AND(LEN($K115)&gt;10),IF(AND($J115&gt;L$1,$J115&lt;=$Y$1),1,IF((COUNTIFS(INCAPACIDADES!$C$1:$C$51,$K115,INCAPACIDADES!K$1:K$51,L$1))&gt;0,2,IF(VLOOKUP($I115,BD!D:F,3,0)&gt;L$1,0,3))),"")</f>
        <v/>
      </c>
      <c r="CD115" s="62" t="str">
        <f>+IF(AND(LEN($K115)&gt;10),IF(AND($J115&gt;M$1,$J115&lt;=$Y$1),1,IF((COUNTIFS(INCAPACIDADES!$C$1:$C$51,$K115,INCAPACIDADES!L$1:L$51,M$1))&gt;0,2,IF(VLOOKUP($I115,BD!$D:$F,3,0)&gt;M$1,0,3))),"")</f>
        <v/>
      </c>
      <c r="CE115" s="62" t="str">
        <f>+IF(AND(LEN($K115)&gt;10),IF(AND($J115&gt;N$1,$J115&lt;=$Y$1),1,IF((COUNTIFS(INCAPACIDADES!$C$1:$C$51,$K115,INCAPACIDADES!M$1:M$51,N$1))&gt;0,2,IF(VLOOKUP($I115,BD!$D:$F,3,0)&gt;N$1,0,3))),"")</f>
        <v/>
      </c>
      <c r="CF115" s="62" t="str">
        <f>+IF(AND(LEN($K115)&gt;10),IF(AND($J115&gt;O$1,$J115&lt;=$Y$1),1,IF((COUNTIFS(INCAPACIDADES!$C$1:$C$51,$K115,INCAPACIDADES!N$1:N$51,O$1))&gt;0,2,IF(VLOOKUP($I115,BD!$D:$F,3,0)&gt;O$1,0,3))),"")</f>
        <v/>
      </c>
      <c r="CG115" s="62" t="str">
        <f>+IF(AND(LEN($K115)&gt;10),IF(AND($J115&gt;P$1,$J115&lt;=$Y$1),1,IF((COUNTIFS(INCAPACIDADES!$C$1:$C$51,$K115,INCAPACIDADES!O$1:O$51,P$1))&gt;0,2,IF(VLOOKUP($I115,BD!$D:$F,3,0)&gt;P$1,0,3))),"")</f>
        <v/>
      </c>
      <c r="CH115" s="62" t="str">
        <f>+IF(AND(LEN($K115)&gt;10),IF(AND($J115&gt;Q$1,$J115&lt;=$Y$1),1,IF((COUNTIFS(INCAPACIDADES!$C$1:$C$51,$K115,INCAPACIDADES!P$1:P$51,Q$1))&gt;0,2,IF(VLOOKUP($I115,BD!$D:$F,3,0)&gt;Q$1,0,3))),"")</f>
        <v/>
      </c>
      <c r="CI115" s="62" t="str">
        <f>+IF(AND(LEN($K115)&gt;10),IF(AND($J115&gt;R$1,$J115&lt;=$Y$1),1,IF((COUNTIFS(INCAPACIDADES!$C$1:$C$51,$K115,INCAPACIDADES!Q$1:Q$51,R$1))&gt;0,2,IF(VLOOKUP($I115,BD!$D:$F,3,0)&gt;R$1,0,3))),"")</f>
        <v/>
      </c>
      <c r="CJ115" s="62" t="str">
        <f>+IF(AND(LEN($K115)&gt;10),IF(AND($J115&gt;S$1,$J115&lt;=$Y$1),1,IF((COUNTIFS(INCAPACIDADES!$C$1:$C$51,$K115,INCAPACIDADES!R$1:R$51,S$1))&gt;0,2,IF(VLOOKUP($I115,BD!$D:$F,3,0)&gt;S$1,0,3))),"")</f>
        <v/>
      </c>
      <c r="CK115" s="62" t="str">
        <f>+IF(AND(LEN($K115)&gt;10),IF(AND($J115&gt;T$1,$J115&lt;=$Y$1),1,IF((COUNTIFS(INCAPACIDADES!$C$1:$C$51,$K115,INCAPACIDADES!S$1:S$51,T$1))&gt;0,2,IF(VLOOKUP($I115,BD!$D:$F,3,0)&gt;T$1,0,3))),"")</f>
        <v/>
      </c>
      <c r="CL115" s="62" t="str">
        <f>+IF(AND(LEN($K115)&gt;10),IF(AND($J115&gt;U$1,$J115&lt;=$Y$1),1,IF((COUNTIFS(INCAPACIDADES!$C$1:$C$51,$K115,INCAPACIDADES!T$1:T$51,U$1))&gt;0,2,IF(VLOOKUP($I115,BD!$D:$F,3,0)&gt;U$1,0,3))),"")</f>
        <v/>
      </c>
      <c r="CM115" s="62" t="str">
        <f>+IF(AND(LEN($K115)&gt;10),IF(AND($J115&gt;V$1,$J115&lt;=$Y$1),1,IF((COUNTIFS(INCAPACIDADES!$C$1:$C$51,$K115,INCAPACIDADES!U$1:U$51,V$1))&gt;0,2,IF(VLOOKUP($I115,BD!$D:$F,3,0)&gt;V$1,0,3))),"")</f>
        <v/>
      </c>
      <c r="CN115" s="62" t="str">
        <f>+IF(AND(LEN($K115)&gt;10),IF(AND($J115&gt;W$1,$J115&lt;=$Y$1),1,IF((COUNTIFS(INCAPACIDADES!$C$1:$C$51,$K115,INCAPACIDADES!V$1:V$51,W$1))&gt;0,2,IF(VLOOKUP($I115,BD!$D:$F,3,0)&gt;W$1,0,3))),"")</f>
        <v/>
      </c>
      <c r="CO115" s="62" t="str">
        <f>+IF(AND(LEN($K115)&gt;10),IF(AND($J115&gt;X$1,$J115&lt;=$Y$1),1,IF((COUNTIFS(INCAPACIDADES!$C$1:$C$51,$K115,INCAPACIDADES!W$1:W$51,X$1))&gt;0,2,IF(VLOOKUP($I115,BD!$D:$F,3,0)&gt;X$1,0,3))),"")</f>
        <v/>
      </c>
      <c r="CP115" s="62" t="str">
        <f>+IF(AND(LEN($K115)&gt;10),IF(AND($J115&gt;Y$1,$J115&lt;=$Y$1),1,IF((COUNTIFS(INCAPACIDADES!$C$1:$C$51,$K115,INCAPACIDADES!X$1:X$51,Y$1))&gt;0,2,IF(VLOOKUP($I115,BD!$D:$F,3,0)&gt;Y$1,0,3))),"")</f>
        <v/>
      </c>
      <c r="CQ115" s="62" t="str">
        <f>+IF(LEN($K115)&gt;10,IF(ISERROR(VLOOKUP(L115,'CODIGO PAGO'!$B$1:$B$20,1,0)),1,IF(OR(AND(CC115=1,L115&lt;&gt;"N"),AND(CC115=3,L115&lt;&gt;"B"),AND(CC115=2,LEFT(TRIM(L115),1)&lt;&gt;"I")),1,IF(OR(AND(CC115=0,L115="N"),AND(CC115=0,L115="B"),AND(CC115=0,LEFT(TRIM(L115),1)="I")),1,0))),"")</f>
        <v/>
      </c>
      <c r="CR115" s="62" t="str">
        <f t="shared" si="47"/>
        <v/>
      </c>
      <c r="CS115" s="62" t="str">
        <f>+IF(LEN($K115)&gt;10,IF(ISERROR(VLOOKUP(N115,'CODIGO PAGO'!$B$1:$B$20,1,0)),1,IF(OR(AND(CE115=1,N115&lt;&gt;"N"),AND(CE115=3,N115&lt;&gt;"B"),AND(CE115=2,LEFT(TRIM(N115),1)&lt;&gt;"I")),1,IF(OR(AND(CE115=0,N115="N"),AND(CE115=0,N115="B"),AND(CE115=0,LEFT(TRIM(N115),1)="I")),1,0))),"")</f>
        <v/>
      </c>
      <c r="CT115" s="62" t="str">
        <f t="shared" si="48"/>
        <v/>
      </c>
      <c r="CU115" s="62" t="str">
        <f>+IF(LEN($K115)&gt;10,IF(ISERROR(VLOOKUP(P115,'CODIGO PAGO'!$B$1:$B$20,1,0)),1,IF(OR(AND(CG115=1,P115&lt;&gt;"N"),AND(CG115=3,P115&lt;&gt;"B"),AND(CG115=2,LEFT(TRIM(P115),1)&lt;&gt;"I")),1,IF(OR(AND(CG115=0,P115="N"),AND(CG115=0,P115="B"),AND(CG115=0,LEFT(TRIM(P115),1)="I")),1,0))),"")</f>
        <v/>
      </c>
      <c r="CV115" s="62" t="str">
        <f t="shared" si="49"/>
        <v/>
      </c>
      <c r="CW115" s="62" t="str">
        <f>+IF(LEN($K115)&gt;10,IF(ISERROR(VLOOKUP(R115,'CODIGO PAGO'!$B$1:$B$20,1,0)),1,IF(OR(AND(CI115=1,R115&lt;&gt;"N"),AND(CI115=3,R115&lt;&gt;"B"),AND(CI115=2,LEFT(TRIM(R115),1)&lt;&gt;"I")),1,IF(OR(AND(CI115=0,R115="N"),AND(CI115=0,R115="B"),AND(CI115=0,LEFT(TRIM(R115),1)="I")),1,0))),"")</f>
        <v/>
      </c>
      <c r="CX115" s="62" t="str">
        <f t="shared" si="50"/>
        <v/>
      </c>
      <c r="CY115" s="62" t="str">
        <f>+IF(LEN($K115)&gt;10,IF(ISERROR(VLOOKUP(T115,'CODIGO PAGO'!$B$1:$B$20,1,0)),1,IF(OR(AND(CK115=1,T115&lt;&gt;"N"),AND(CK115=3,T115&lt;&gt;"B"),AND(CK115=2,LEFT(TRIM(T115),1)&lt;&gt;"I")),1,IF(OR(AND(CK115=0,T115="N"),AND(CK115=0,T115="B"),AND(CK115=0,LEFT(TRIM(T115),1)="I")),1,0))),"")</f>
        <v/>
      </c>
      <c r="CZ115" s="62" t="str">
        <f t="shared" si="51"/>
        <v/>
      </c>
      <c r="DA115" s="62" t="str">
        <f>+IF(LEN($K115)&gt;10,IF(ISERROR(VLOOKUP(V115,'CODIGO PAGO'!$B$1:$B$20,1,0)),1,IF(OR(AND(CM115=1,V115&lt;&gt;"N"),AND(CM115=3,V115&lt;&gt;"B"),AND(CM115=2,LEFT(TRIM(V115),1)&lt;&gt;"I")),1,IF(OR(AND(CM115=0,V115="N"),AND(CM115=0,V115="B"),AND(CM115=0,LEFT(TRIM(V115),1)="I")),1,0))),"")</f>
        <v/>
      </c>
      <c r="DB115" s="62" t="str">
        <f t="shared" si="52"/>
        <v/>
      </c>
      <c r="DC115" s="62" t="str">
        <f>+IF(LEN($K115)&gt;10,IF(ISERROR(VLOOKUP(X115,'CODIGO PAGO'!$B$1:$B$20,1,0)),1,IF(OR(AND(CO115=1,X115&lt;&gt;"N"),AND(CO115=3,X115&lt;&gt;"B"),AND(CO115=2,LEFT(TRIM(X115),1)&lt;&gt;"I")),1,IF(OR(AND(CO115=0,X115="N"),AND(CO115=0,X115="B"),AND(CO115=0,LEFT(TRIM(X115),1)="I")),1,0))),"")</f>
        <v/>
      </c>
      <c r="DD115" s="62" t="str">
        <f t="shared" si="53"/>
        <v/>
      </c>
      <c r="DE115" s="62" t="str">
        <f t="shared" si="54"/>
        <v/>
      </c>
      <c r="DF115" s="63" t="str">
        <f t="shared" si="55"/>
        <v/>
      </c>
      <c r="DG115" s="170"/>
      <c r="DH115" s="63">
        <v>115</v>
      </c>
    </row>
    <row r="116" spans="1:112" s="64" customFormat="1">
      <c r="A116" s="16" t="str">
        <f t="shared" si="28"/>
        <v/>
      </c>
      <c r="B116" s="12"/>
      <c r="C116" s="60"/>
      <c r="D116" s="1" t="str">
        <f>+IF(LEN($K116)&gt;5,BD!A116,"")</f>
        <v/>
      </c>
      <c r="E116" s="1" t="str">
        <f>+IF(LEN($K116)&gt;5,BD!B116,"")</f>
        <v/>
      </c>
      <c r="F116" s="134"/>
      <c r="G116" s="133"/>
      <c r="H116" s="135"/>
      <c r="I116" s="3" t="str">
        <f>+IF(LEN($K116)&gt;5,BD!D116,"")</f>
        <v/>
      </c>
      <c r="J116" s="4" t="str">
        <f>+IF(LEN($K116)&gt;5,BD!E116,"")</f>
        <v/>
      </c>
      <c r="K116" s="5" t="str">
        <f>+IF(LEN(BD!G116)&gt;5,BD!G116,"")</f>
        <v/>
      </c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53" t="str">
        <f t="shared" si="29"/>
        <v/>
      </c>
      <c r="AB116" s="154" t="str">
        <f>+IF(LEN($K116)&gt;5,SUM(L116,N116,P116,R116,T116,V116,X116)+COUNTIF(L116:X116,"PCG")+'CODIGO PAGO'!$C$23*COUNTIF(L116:X116,"PDF")+'CODIGO PAGO'!$C$24*COUNTIF('PRE MAAS'!L116:X116,"PNH")+'CODIGO PAGO'!$C$25*COUNTIF('PRE MAAS'!L116:X116,"PS")+COUNTIF(L116:X116,"VAC"),"")</f>
        <v/>
      </c>
      <c r="AC116" s="154" t="str">
        <f t="shared" si="30"/>
        <v/>
      </c>
      <c r="AD116" s="155" t="str">
        <f t="shared" si="31"/>
        <v/>
      </c>
      <c r="AE116" s="155" t="str">
        <f t="shared" si="32"/>
        <v/>
      </c>
      <c r="AF116" s="155" t="str">
        <f>+IF(LEN($K116)&gt;5,IF(AND(VLOOKUP($I116,BD!$D$1:$F$501,3,0)&gt;=L$1,VLOOKUP($I116,BD!$D$1:$F$501,3,0)&lt;=X$1),1,0),"")</f>
        <v/>
      </c>
      <c r="AG116" s="155" t="str">
        <f t="shared" si="33"/>
        <v/>
      </c>
      <c r="AH116" s="156" t="str">
        <f t="shared" si="34"/>
        <v/>
      </c>
      <c r="AI116" s="156" t="str">
        <f t="shared" si="35"/>
        <v/>
      </c>
      <c r="AJ116" s="156" t="str">
        <f t="shared" si="36"/>
        <v/>
      </c>
      <c r="AK116" s="6" t="str">
        <f>+IF(LEN($K116)&gt;5,BD!H116,"")</f>
        <v/>
      </c>
      <c r="AL116" s="17" t="str">
        <f t="shared" si="37"/>
        <v/>
      </c>
      <c r="AM116" s="13"/>
      <c r="AN116" s="18" t="str">
        <f t="shared" si="38"/>
        <v/>
      </c>
      <c r="AO116" s="19" t="str">
        <f t="shared" si="39"/>
        <v/>
      </c>
      <c r="AP116" s="19" t="str">
        <f t="shared" si="40"/>
        <v/>
      </c>
      <c r="AQ116" s="20" t="str">
        <f t="shared" si="41"/>
        <v/>
      </c>
      <c r="AR116" s="7" t="str">
        <f t="shared" ca="1" si="42"/>
        <v/>
      </c>
      <c r="AS116" s="157"/>
      <c r="AT116" s="19" t="str">
        <f>+IF(LEN($K116)&gt;5,TRUNC(AS116*AK116*'CODIGO PAGO'!$C$27,2),"")</f>
        <v/>
      </c>
      <c r="AU116" s="15"/>
      <c r="AV116" s="15"/>
      <c r="AW116" s="15"/>
      <c r="AX116" s="14"/>
      <c r="AY116" s="15"/>
      <c r="AZ116" s="20" t="str">
        <f>+IF(LEN(K116)&gt;5,SUMIF(AJUSTES!$A$1:$A$50,K116,AJUSTES!$J$1:$J$50),"")</f>
        <v/>
      </c>
      <c r="BA116" s="20"/>
      <c r="BB116" s="14"/>
      <c r="BC116" s="14"/>
      <c r="BD116" s="164"/>
      <c r="BE116" s="15"/>
      <c r="BF116" s="15"/>
      <c r="BG116" s="152" t="str">
        <f t="shared" si="43"/>
        <v/>
      </c>
      <c r="BH116" s="20" t="str">
        <f t="shared" si="44"/>
        <v/>
      </c>
      <c r="BI116" s="20" t="str">
        <f>IF(LEN($K116)&gt;5,IF('CODIGO PAGO'!$C$26=9,0.5*AK116,'CODIGO PAGO'!$C$26*COUNTIF(L116:X116,"PT")*(AK116*7)/(7-(COUNTIF(L116:X116,"D")+COUNTIF(L116:X116,"DL")))),"")</f>
        <v/>
      </c>
      <c r="BJ116" s="15"/>
      <c r="BK116" s="20" t="str">
        <f>+IF(LEN(K116)&gt;5,SUMIF(AJUSTES!$A$1:$A$50,K116,AJUSTES!$K$1:$K$50),"")</f>
        <v/>
      </c>
      <c r="BL116" s="15"/>
      <c r="BM116" s="15"/>
      <c r="BN116" s="4" t="str">
        <f>+CONCATENATE(IF(COUNTIFS(INCAPACIDADES!$A$1:$A$100,"ACTIVA",INCAPACIDADES!$C$1:$C$100,'PRE MAAS'!K116)&gt;0,VLOOKUP(K116,INCAPACIDADES!$C$1:$Y$100,23,0),""),IF(LEN($K116)&gt;5,IF(BD!F116="N/A","",CONCATENATE("B (",DAY(BD!F116),"-",MONTH(BD!F116),"-",YEAR(BD!F116),")")),""))</f>
        <v/>
      </c>
      <c r="BO116" s="150"/>
      <c r="BP116" s="15"/>
      <c r="BQ116" s="15"/>
      <c r="BR116" s="15"/>
      <c r="BS116" s="15"/>
      <c r="BT116" s="15"/>
      <c r="BU116" s="9" t="str">
        <f>+IF(LEN($K116)&gt;10,IF(LEN(BD!I116)=11,BD!I116,CONCATENATE("0",BD!I116)),"")</f>
        <v/>
      </c>
      <c r="BV116" s="161" t="str">
        <f>+IF(LEN($K116)&gt;10,BD!J116,"")</f>
        <v/>
      </c>
      <c r="BW116" s="162" t="str">
        <f t="shared" si="45"/>
        <v/>
      </c>
      <c r="BX116" s="162" t="str">
        <f>+IF(LEN($K116)&gt;10,UPPER(BD!K116),"")</f>
        <v/>
      </c>
      <c r="BY116" s="161" t="str">
        <f>+IF(LEN($K124)&gt;5,BD!L116,"")</f>
        <v/>
      </c>
      <c r="BZ116" s="161" t="str">
        <f>+IF(LEN($K116)&gt;10,BD!M116,"")</f>
        <v/>
      </c>
      <c r="CA116" s="162" t="str">
        <f>+IF(LEN($K116)&gt;10,BD!N116,"")</f>
        <v/>
      </c>
      <c r="CB116" s="163" t="str">
        <f t="shared" si="46"/>
        <v/>
      </c>
      <c r="CC116" s="62" t="str">
        <f>+IF(AND(LEN($K116)&gt;10),IF(AND($J116&gt;L$1,$J116&lt;=$Y$1),1,IF((COUNTIFS(INCAPACIDADES!$C$1:$C$51,$K116,INCAPACIDADES!K$1:K$51,L$1))&gt;0,2,IF(VLOOKUP($I116,BD!D:F,3,0)&gt;L$1,0,3))),"")</f>
        <v/>
      </c>
      <c r="CD116" s="62" t="str">
        <f>+IF(AND(LEN($K116)&gt;10),IF(AND($J116&gt;M$1,$J116&lt;=$Y$1),1,IF((COUNTIFS(INCAPACIDADES!$C$1:$C$51,$K116,INCAPACIDADES!L$1:L$51,M$1))&gt;0,2,IF(VLOOKUP($I116,BD!$D:$F,3,0)&gt;M$1,0,3))),"")</f>
        <v/>
      </c>
      <c r="CE116" s="62" t="str">
        <f>+IF(AND(LEN($K116)&gt;10),IF(AND($J116&gt;N$1,$J116&lt;=$Y$1),1,IF((COUNTIFS(INCAPACIDADES!$C$1:$C$51,$K116,INCAPACIDADES!M$1:M$51,N$1))&gt;0,2,IF(VLOOKUP($I116,BD!$D:$F,3,0)&gt;N$1,0,3))),"")</f>
        <v/>
      </c>
      <c r="CF116" s="62" t="str">
        <f>+IF(AND(LEN($K116)&gt;10),IF(AND($J116&gt;O$1,$J116&lt;=$Y$1),1,IF((COUNTIFS(INCAPACIDADES!$C$1:$C$51,$K116,INCAPACIDADES!N$1:N$51,O$1))&gt;0,2,IF(VLOOKUP($I116,BD!$D:$F,3,0)&gt;O$1,0,3))),"")</f>
        <v/>
      </c>
      <c r="CG116" s="62" t="str">
        <f>+IF(AND(LEN($K116)&gt;10),IF(AND($J116&gt;P$1,$J116&lt;=$Y$1),1,IF((COUNTIFS(INCAPACIDADES!$C$1:$C$51,$K116,INCAPACIDADES!O$1:O$51,P$1))&gt;0,2,IF(VLOOKUP($I116,BD!$D:$F,3,0)&gt;P$1,0,3))),"")</f>
        <v/>
      </c>
      <c r="CH116" s="62" t="str">
        <f>+IF(AND(LEN($K116)&gt;10),IF(AND($J116&gt;Q$1,$J116&lt;=$Y$1),1,IF((COUNTIFS(INCAPACIDADES!$C$1:$C$51,$K116,INCAPACIDADES!P$1:P$51,Q$1))&gt;0,2,IF(VLOOKUP($I116,BD!$D:$F,3,0)&gt;Q$1,0,3))),"")</f>
        <v/>
      </c>
      <c r="CI116" s="62" t="str">
        <f>+IF(AND(LEN($K116)&gt;10),IF(AND($J116&gt;R$1,$J116&lt;=$Y$1),1,IF((COUNTIFS(INCAPACIDADES!$C$1:$C$51,$K116,INCAPACIDADES!Q$1:Q$51,R$1))&gt;0,2,IF(VLOOKUP($I116,BD!$D:$F,3,0)&gt;R$1,0,3))),"")</f>
        <v/>
      </c>
      <c r="CJ116" s="62" t="str">
        <f>+IF(AND(LEN($K116)&gt;10),IF(AND($J116&gt;S$1,$J116&lt;=$Y$1),1,IF((COUNTIFS(INCAPACIDADES!$C$1:$C$51,$K116,INCAPACIDADES!R$1:R$51,S$1))&gt;0,2,IF(VLOOKUP($I116,BD!$D:$F,3,0)&gt;S$1,0,3))),"")</f>
        <v/>
      </c>
      <c r="CK116" s="62" t="str">
        <f>+IF(AND(LEN($K116)&gt;10),IF(AND($J116&gt;T$1,$J116&lt;=$Y$1),1,IF((COUNTIFS(INCAPACIDADES!$C$1:$C$51,$K116,INCAPACIDADES!S$1:S$51,T$1))&gt;0,2,IF(VLOOKUP($I116,BD!$D:$F,3,0)&gt;T$1,0,3))),"")</f>
        <v/>
      </c>
      <c r="CL116" s="62" t="str">
        <f>+IF(AND(LEN($K116)&gt;10),IF(AND($J116&gt;U$1,$J116&lt;=$Y$1),1,IF((COUNTIFS(INCAPACIDADES!$C$1:$C$51,$K116,INCAPACIDADES!T$1:T$51,U$1))&gt;0,2,IF(VLOOKUP($I116,BD!$D:$F,3,0)&gt;U$1,0,3))),"")</f>
        <v/>
      </c>
      <c r="CM116" s="62" t="str">
        <f>+IF(AND(LEN($K116)&gt;10),IF(AND($J116&gt;V$1,$J116&lt;=$Y$1),1,IF((COUNTIFS(INCAPACIDADES!$C$1:$C$51,$K116,INCAPACIDADES!U$1:U$51,V$1))&gt;0,2,IF(VLOOKUP($I116,BD!$D:$F,3,0)&gt;V$1,0,3))),"")</f>
        <v/>
      </c>
      <c r="CN116" s="62" t="str">
        <f>+IF(AND(LEN($K116)&gt;10),IF(AND($J116&gt;W$1,$J116&lt;=$Y$1),1,IF((COUNTIFS(INCAPACIDADES!$C$1:$C$51,$K116,INCAPACIDADES!V$1:V$51,W$1))&gt;0,2,IF(VLOOKUP($I116,BD!$D:$F,3,0)&gt;W$1,0,3))),"")</f>
        <v/>
      </c>
      <c r="CO116" s="62" t="str">
        <f>+IF(AND(LEN($K116)&gt;10),IF(AND($J116&gt;X$1,$J116&lt;=$Y$1),1,IF((COUNTIFS(INCAPACIDADES!$C$1:$C$51,$K116,INCAPACIDADES!W$1:W$51,X$1))&gt;0,2,IF(VLOOKUP($I116,BD!$D:$F,3,0)&gt;X$1,0,3))),"")</f>
        <v/>
      </c>
      <c r="CP116" s="62" t="str">
        <f>+IF(AND(LEN($K116)&gt;10),IF(AND($J116&gt;Y$1,$J116&lt;=$Y$1),1,IF((COUNTIFS(INCAPACIDADES!$C$1:$C$51,$K116,INCAPACIDADES!X$1:X$51,Y$1))&gt;0,2,IF(VLOOKUP($I116,BD!$D:$F,3,0)&gt;Y$1,0,3))),"")</f>
        <v/>
      </c>
      <c r="CQ116" s="62" t="str">
        <f>+IF(LEN($K116)&gt;10,IF(ISERROR(VLOOKUP(L116,'CODIGO PAGO'!$B$1:$B$20,1,0)),1,IF(OR(AND(CC116=1,L116&lt;&gt;"N"),AND(CC116=3,L116&lt;&gt;"B"),AND(CC116=2,LEFT(TRIM(L116),1)&lt;&gt;"I")),1,IF(OR(AND(CC116=0,L116="N"),AND(CC116=0,L116="B"),AND(CC116=0,LEFT(TRIM(L116),1)="I")),1,0))),"")</f>
        <v/>
      </c>
      <c r="CR116" s="62" t="str">
        <f t="shared" si="47"/>
        <v/>
      </c>
      <c r="CS116" s="62" t="str">
        <f>+IF(LEN($K116)&gt;10,IF(ISERROR(VLOOKUP(N116,'CODIGO PAGO'!$B$1:$B$20,1,0)),1,IF(OR(AND(CE116=1,N116&lt;&gt;"N"),AND(CE116=3,N116&lt;&gt;"B"),AND(CE116=2,LEFT(TRIM(N116),1)&lt;&gt;"I")),1,IF(OR(AND(CE116=0,N116="N"),AND(CE116=0,N116="B"),AND(CE116=0,LEFT(TRIM(N116),1)="I")),1,0))),"")</f>
        <v/>
      </c>
      <c r="CT116" s="62" t="str">
        <f t="shared" si="48"/>
        <v/>
      </c>
      <c r="CU116" s="62" t="str">
        <f>+IF(LEN($K116)&gt;10,IF(ISERROR(VLOOKUP(P116,'CODIGO PAGO'!$B$1:$B$20,1,0)),1,IF(OR(AND(CG116=1,P116&lt;&gt;"N"),AND(CG116=3,P116&lt;&gt;"B"),AND(CG116=2,LEFT(TRIM(P116),1)&lt;&gt;"I")),1,IF(OR(AND(CG116=0,P116="N"),AND(CG116=0,P116="B"),AND(CG116=0,LEFT(TRIM(P116),1)="I")),1,0))),"")</f>
        <v/>
      </c>
      <c r="CV116" s="62" t="str">
        <f t="shared" si="49"/>
        <v/>
      </c>
      <c r="CW116" s="62" t="str">
        <f>+IF(LEN($K116)&gt;10,IF(ISERROR(VLOOKUP(R116,'CODIGO PAGO'!$B$1:$B$20,1,0)),1,IF(OR(AND(CI116=1,R116&lt;&gt;"N"),AND(CI116=3,R116&lt;&gt;"B"),AND(CI116=2,LEFT(TRIM(R116),1)&lt;&gt;"I")),1,IF(OR(AND(CI116=0,R116="N"),AND(CI116=0,R116="B"),AND(CI116=0,LEFT(TRIM(R116),1)="I")),1,0))),"")</f>
        <v/>
      </c>
      <c r="CX116" s="62" t="str">
        <f t="shared" si="50"/>
        <v/>
      </c>
      <c r="CY116" s="62" t="str">
        <f>+IF(LEN($K116)&gt;10,IF(ISERROR(VLOOKUP(T116,'CODIGO PAGO'!$B$1:$B$20,1,0)),1,IF(OR(AND(CK116=1,T116&lt;&gt;"N"),AND(CK116=3,T116&lt;&gt;"B"),AND(CK116=2,LEFT(TRIM(T116),1)&lt;&gt;"I")),1,IF(OR(AND(CK116=0,T116="N"),AND(CK116=0,T116="B"),AND(CK116=0,LEFT(TRIM(T116),1)="I")),1,0))),"")</f>
        <v/>
      </c>
      <c r="CZ116" s="62" t="str">
        <f t="shared" si="51"/>
        <v/>
      </c>
      <c r="DA116" s="62" t="str">
        <f>+IF(LEN($K116)&gt;10,IF(ISERROR(VLOOKUP(V116,'CODIGO PAGO'!$B$1:$B$20,1,0)),1,IF(OR(AND(CM116=1,V116&lt;&gt;"N"),AND(CM116=3,V116&lt;&gt;"B"),AND(CM116=2,LEFT(TRIM(V116),1)&lt;&gt;"I")),1,IF(OR(AND(CM116=0,V116="N"),AND(CM116=0,V116="B"),AND(CM116=0,LEFT(TRIM(V116),1)="I")),1,0))),"")</f>
        <v/>
      </c>
      <c r="DB116" s="62" t="str">
        <f t="shared" si="52"/>
        <v/>
      </c>
      <c r="DC116" s="62" t="str">
        <f>+IF(LEN($K116)&gt;10,IF(ISERROR(VLOOKUP(X116,'CODIGO PAGO'!$B$1:$B$20,1,0)),1,IF(OR(AND(CO116=1,X116&lt;&gt;"N"),AND(CO116=3,X116&lt;&gt;"B"),AND(CO116=2,LEFT(TRIM(X116),1)&lt;&gt;"I")),1,IF(OR(AND(CO116=0,X116="N"),AND(CO116=0,X116="B"),AND(CO116=0,LEFT(TRIM(X116),1)="I")),1,0))),"")</f>
        <v/>
      </c>
      <c r="DD116" s="62" t="str">
        <f t="shared" si="53"/>
        <v/>
      </c>
      <c r="DE116" s="62" t="str">
        <f t="shared" si="54"/>
        <v/>
      </c>
      <c r="DF116" s="63" t="str">
        <f t="shared" si="55"/>
        <v/>
      </c>
      <c r="DG116" s="170"/>
      <c r="DH116" s="63">
        <v>116</v>
      </c>
    </row>
    <row r="117" spans="1:112" s="64" customFormat="1">
      <c r="A117" s="16" t="str">
        <f t="shared" si="28"/>
        <v/>
      </c>
      <c r="B117" s="12"/>
      <c r="C117" s="60"/>
      <c r="D117" s="1" t="str">
        <f>+IF(LEN($K117)&gt;5,BD!A117,"")</f>
        <v/>
      </c>
      <c r="E117" s="1" t="str">
        <f>+IF(LEN($K117)&gt;5,BD!B117,"")</f>
        <v/>
      </c>
      <c r="F117" s="134"/>
      <c r="G117" s="133"/>
      <c r="H117" s="135"/>
      <c r="I117" s="3" t="str">
        <f>+IF(LEN($K117)&gt;5,BD!D117,"")</f>
        <v/>
      </c>
      <c r="J117" s="4" t="str">
        <f>+IF(LEN($K117)&gt;5,BD!E117,"")</f>
        <v/>
      </c>
      <c r="K117" s="5" t="str">
        <f>+IF(LEN(BD!G117)&gt;5,BD!G117,"")</f>
        <v/>
      </c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53" t="str">
        <f t="shared" si="29"/>
        <v/>
      </c>
      <c r="AB117" s="154" t="str">
        <f>+IF(LEN($K117)&gt;5,SUM(L117,N117,P117,R117,T117,V117,X117)+COUNTIF(L117:X117,"PCG")+'CODIGO PAGO'!$C$23*COUNTIF(L117:X117,"PDF")+'CODIGO PAGO'!$C$24*COUNTIF('PRE MAAS'!L117:X117,"PNH")+'CODIGO PAGO'!$C$25*COUNTIF('PRE MAAS'!L117:X117,"PS")+COUNTIF(L117:X117,"VAC"),"")</f>
        <v/>
      </c>
      <c r="AC117" s="154" t="str">
        <f t="shared" si="30"/>
        <v/>
      </c>
      <c r="AD117" s="155" t="str">
        <f t="shared" si="31"/>
        <v/>
      </c>
      <c r="AE117" s="155" t="str">
        <f t="shared" si="32"/>
        <v/>
      </c>
      <c r="AF117" s="155" t="str">
        <f>+IF(LEN($K117)&gt;5,IF(AND(VLOOKUP($I117,BD!$D$1:$F$501,3,0)&gt;=L$1,VLOOKUP($I117,BD!$D$1:$F$501,3,0)&lt;=X$1),1,0),"")</f>
        <v/>
      </c>
      <c r="AG117" s="155" t="str">
        <f t="shared" si="33"/>
        <v/>
      </c>
      <c r="AH117" s="156" t="str">
        <f t="shared" si="34"/>
        <v/>
      </c>
      <c r="AI117" s="156" t="str">
        <f t="shared" si="35"/>
        <v/>
      </c>
      <c r="AJ117" s="156" t="str">
        <f t="shared" si="36"/>
        <v/>
      </c>
      <c r="AK117" s="6" t="str">
        <f>+IF(LEN($K117)&gt;5,BD!H117,"")</f>
        <v/>
      </c>
      <c r="AL117" s="17" t="str">
        <f t="shared" si="37"/>
        <v/>
      </c>
      <c r="AM117" s="13"/>
      <c r="AN117" s="18" t="str">
        <f t="shared" si="38"/>
        <v/>
      </c>
      <c r="AO117" s="19" t="str">
        <f t="shared" si="39"/>
        <v/>
      </c>
      <c r="AP117" s="19" t="str">
        <f t="shared" si="40"/>
        <v/>
      </c>
      <c r="AQ117" s="20" t="str">
        <f t="shared" si="41"/>
        <v/>
      </c>
      <c r="AR117" s="7" t="str">
        <f t="shared" ca="1" si="42"/>
        <v/>
      </c>
      <c r="AS117" s="157"/>
      <c r="AT117" s="19" t="str">
        <f>+IF(LEN($K117)&gt;5,TRUNC(AS117*AK117*'CODIGO PAGO'!$C$27,2),"")</f>
        <v/>
      </c>
      <c r="AU117" s="15"/>
      <c r="AV117" s="15"/>
      <c r="AW117" s="15"/>
      <c r="AX117" s="14"/>
      <c r="AY117" s="15"/>
      <c r="AZ117" s="20" t="str">
        <f>+IF(LEN(K117)&gt;5,SUMIF(AJUSTES!$A$1:$A$50,K117,AJUSTES!$J$1:$J$50),"")</f>
        <v/>
      </c>
      <c r="BA117" s="20"/>
      <c r="BB117" s="14"/>
      <c r="BC117" s="14"/>
      <c r="BD117" s="164"/>
      <c r="BE117" s="15"/>
      <c r="BF117" s="15"/>
      <c r="BG117" s="152" t="str">
        <f t="shared" si="43"/>
        <v/>
      </c>
      <c r="BH117" s="20" t="str">
        <f t="shared" si="44"/>
        <v/>
      </c>
      <c r="BI117" s="20" t="str">
        <f>IF(LEN($K117)&gt;5,IF('CODIGO PAGO'!$C$26=9,0.5*AK117,'CODIGO PAGO'!$C$26*COUNTIF(L117:X117,"PT")*(AK117*7)/(7-(COUNTIF(L117:X117,"D")+COUNTIF(L117:X117,"DL")))),"")</f>
        <v/>
      </c>
      <c r="BJ117" s="15"/>
      <c r="BK117" s="20" t="str">
        <f>+IF(LEN(K117)&gt;5,SUMIF(AJUSTES!$A$1:$A$50,K117,AJUSTES!$K$1:$K$50),"")</f>
        <v/>
      </c>
      <c r="BL117" s="15"/>
      <c r="BM117" s="15"/>
      <c r="BN117" s="4" t="str">
        <f>+CONCATENATE(IF(COUNTIFS(INCAPACIDADES!$A$1:$A$100,"ACTIVA",INCAPACIDADES!$C$1:$C$100,'PRE MAAS'!K117)&gt;0,VLOOKUP(K117,INCAPACIDADES!$C$1:$Y$100,23,0),""),IF(LEN($K117)&gt;5,IF(BD!F117="N/A","",CONCATENATE("B (",DAY(BD!F117),"-",MONTH(BD!F117),"-",YEAR(BD!F117),")")),""))</f>
        <v/>
      </c>
      <c r="BO117" s="150"/>
      <c r="BP117" s="15"/>
      <c r="BQ117" s="15"/>
      <c r="BR117" s="15"/>
      <c r="BS117" s="15"/>
      <c r="BT117" s="15"/>
      <c r="BU117" s="9" t="str">
        <f>+IF(LEN($K117)&gt;10,IF(LEN(BD!I117)=11,BD!I117,CONCATENATE("0",BD!I117)),"")</f>
        <v/>
      </c>
      <c r="BV117" s="161" t="str">
        <f>+IF(LEN($K117)&gt;10,BD!J117,"")</f>
        <v/>
      </c>
      <c r="BW117" s="162" t="str">
        <f t="shared" si="45"/>
        <v/>
      </c>
      <c r="BX117" s="162" t="str">
        <f>+IF(LEN($K117)&gt;10,UPPER(BD!K117),"")</f>
        <v/>
      </c>
      <c r="BY117" s="161" t="str">
        <f>+IF(LEN($K125)&gt;5,BD!L117,"")</f>
        <v/>
      </c>
      <c r="BZ117" s="161" t="str">
        <f>+IF(LEN($K117)&gt;10,BD!M117,"")</f>
        <v/>
      </c>
      <c r="CA117" s="162" t="str">
        <f>+IF(LEN($K117)&gt;10,BD!N117,"")</f>
        <v/>
      </c>
      <c r="CB117" s="163" t="str">
        <f t="shared" si="46"/>
        <v/>
      </c>
      <c r="CC117" s="62" t="str">
        <f>+IF(AND(LEN($K117)&gt;10),IF(AND($J117&gt;L$1,$J117&lt;=$Y$1),1,IF((COUNTIFS(INCAPACIDADES!$C$1:$C$51,$K117,INCAPACIDADES!K$1:K$51,L$1))&gt;0,2,IF(VLOOKUP($I117,BD!D:F,3,0)&gt;L$1,0,3))),"")</f>
        <v/>
      </c>
      <c r="CD117" s="62" t="str">
        <f>+IF(AND(LEN($K117)&gt;10),IF(AND($J117&gt;M$1,$J117&lt;=$Y$1),1,IF((COUNTIFS(INCAPACIDADES!$C$1:$C$51,$K117,INCAPACIDADES!L$1:L$51,M$1))&gt;0,2,IF(VLOOKUP($I117,BD!$D:$F,3,0)&gt;M$1,0,3))),"")</f>
        <v/>
      </c>
      <c r="CE117" s="62" t="str">
        <f>+IF(AND(LEN($K117)&gt;10),IF(AND($J117&gt;N$1,$J117&lt;=$Y$1),1,IF((COUNTIFS(INCAPACIDADES!$C$1:$C$51,$K117,INCAPACIDADES!M$1:M$51,N$1))&gt;0,2,IF(VLOOKUP($I117,BD!$D:$F,3,0)&gt;N$1,0,3))),"")</f>
        <v/>
      </c>
      <c r="CF117" s="62" t="str">
        <f>+IF(AND(LEN($K117)&gt;10),IF(AND($J117&gt;O$1,$J117&lt;=$Y$1),1,IF((COUNTIFS(INCAPACIDADES!$C$1:$C$51,$K117,INCAPACIDADES!N$1:N$51,O$1))&gt;0,2,IF(VLOOKUP($I117,BD!$D:$F,3,0)&gt;O$1,0,3))),"")</f>
        <v/>
      </c>
      <c r="CG117" s="62" t="str">
        <f>+IF(AND(LEN($K117)&gt;10),IF(AND($J117&gt;P$1,$J117&lt;=$Y$1),1,IF((COUNTIFS(INCAPACIDADES!$C$1:$C$51,$K117,INCAPACIDADES!O$1:O$51,P$1))&gt;0,2,IF(VLOOKUP($I117,BD!$D:$F,3,0)&gt;P$1,0,3))),"")</f>
        <v/>
      </c>
      <c r="CH117" s="62" t="str">
        <f>+IF(AND(LEN($K117)&gt;10),IF(AND($J117&gt;Q$1,$J117&lt;=$Y$1),1,IF((COUNTIFS(INCAPACIDADES!$C$1:$C$51,$K117,INCAPACIDADES!P$1:P$51,Q$1))&gt;0,2,IF(VLOOKUP($I117,BD!$D:$F,3,0)&gt;Q$1,0,3))),"")</f>
        <v/>
      </c>
      <c r="CI117" s="62" t="str">
        <f>+IF(AND(LEN($K117)&gt;10),IF(AND($J117&gt;R$1,$J117&lt;=$Y$1),1,IF((COUNTIFS(INCAPACIDADES!$C$1:$C$51,$K117,INCAPACIDADES!Q$1:Q$51,R$1))&gt;0,2,IF(VLOOKUP($I117,BD!$D:$F,3,0)&gt;R$1,0,3))),"")</f>
        <v/>
      </c>
      <c r="CJ117" s="62" t="str">
        <f>+IF(AND(LEN($K117)&gt;10),IF(AND($J117&gt;S$1,$J117&lt;=$Y$1),1,IF((COUNTIFS(INCAPACIDADES!$C$1:$C$51,$K117,INCAPACIDADES!R$1:R$51,S$1))&gt;0,2,IF(VLOOKUP($I117,BD!$D:$F,3,0)&gt;S$1,0,3))),"")</f>
        <v/>
      </c>
      <c r="CK117" s="62" t="str">
        <f>+IF(AND(LEN($K117)&gt;10),IF(AND($J117&gt;T$1,$J117&lt;=$Y$1),1,IF((COUNTIFS(INCAPACIDADES!$C$1:$C$51,$K117,INCAPACIDADES!S$1:S$51,T$1))&gt;0,2,IF(VLOOKUP($I117,BD!$D:$F,3,0)&gt;T$1,0,3))),"")</f>
        <v/>
      </c>
      <c r="CL117" s="62" t="str">
        <f>+IF(AND(LEN($K117)&gt;10),IF(AND($J117&gt;U$1,$J117&lt;=$Y$1),1,IF((COUNTIFS(INCAPACIDADES!$C$1:$C$51,$K117,INCAPACIDADES!T$1:T$51,U$1))&gt;0,2,IF(VLOOKUP($I117,BD!$D:$F,3,0)&gt;U$1,0,3))),"")</f>
        <v/>
      </c>
      <c r="CM117" s="62" t="str">
        <f>+IF(AND(LEN($K117)&gt;10),IF(AND($J117&gt;V$1,$J117&lt;=$Y$1),1,IF((COUNTIFS(INCAPACIDADES!$C$1:$C$51,$K117,INCAPACIDADES!U$1:U$51,V$1))&gt;0,2,IF(VLOOKUP($I117,BD!$D:$F,3,0)&gt;V$1,0,3))),"")</f>
        <v/>
      </c>
      <c r="CN117" s="62" t="str">
        <f>+IF(AND(LEN($K117)&gt;10),IF(AND($J117&gt;W$1,$J117&lt;=$Y$1),1,IF((COUNTIFS(INCAPACIDADES!$C$1:$C$51,$K117,INCAPACIDADES!V$1:V$51,W$1))&gt;0,2,IF(VLOOKUP($I117,BD!$D:$F,3,0)&gt;W$1,0,3))),"")</f>
        <v/>
      </c>
      <c r="CO117" s="62" t="str">
        <f>+IF(AND(LEN($K117)&gt;10),IF(AND($J117&gt;X$1,$J117&lt;=$Y$1),1,IF((COUNTIFS(INCAPACIDADES!$C$1:$C$51,$K117,INCAPACIDADES!W$1:W$51,X$1))&gt;0,2,IF(VLOOKUP($I117,BD!$D:$F,3,0)&gt;X$1,0,3))),"")</f>
        <v/>
      </c>
      <c r="CP117" s="62" t="str">
        <f>+IF(AND(LEN($K117)&gt;10),IF(AND($J117&gt;Y$1,$J117&lt;=$Y$1),1,IF((COUNTIFS(INCAPACIDADES!$C$1:$C$51,$K117,INCAPACIDADES!X$1:X$51,Y$1))&gt;0,2,IF(VLOOKUP($I117,BD!$D:$F,3,0)&gt;Y$1,0,3))),"")</f>
        <v/>
      </c>
      <c r="CQ117" s="62" t="str">
        <f>+IF(LEN($K117)&gt;10,IF(ISERROR(VLOOKUP(L117,'CODIGO PAGO'!$B$1:$B$20,1,0)),1,IF(OR(AND(CC117=1,L117&lt;&gt;"N"),AND(CC117=3,L117&lt;&gt;"B"),AND(CC117=2,LEFT(TRIM(L117),1)&lt;&gt;"I")),1,IF(OR(AND(CC117=0,L117="N"),AND(CC117=0,L117="B"),AND(CC117=0,LEFT(TRIM(L117),1)="I")),1,0))),"")</f>
        <v/>
      </c>
      <c r="CR117" s="62" t="str">
        <f t="shared" si="47"/>
        <v/>
      </c>
      <c r="CS117" s="62" t="str">
        <f>+IF(LEN($K117)&gt;10,IF(ISERROR(VLOOKUP(N117,'CODIGO PAGO'!$B$1:$B$20,1,0)),1,IF(OR(AND(CE117=1,N117&lt;&gt;"N"),AND(CE117=3,N117&lt;&gt;"B"),AND(CE117=2,LEFT(TRIM(N117),1)&lt;&gt;"I")),1,IF(OR(AND(CE117=0,N117="N"),AND(CE117=0,N117="B"),AND(CE117=0,LEFT(TRIM(N117),1)="I")),1,0))),"")</f>
        <v/>
      </c>
      <c r="CT117" s="62" t="str">
        <f t="shared" si="48"/>
        <v/>
      </c>
      <c r="CU117" s="62" t="str">
        <f>+IF(LEN($K117)&gt;10,IF(ISERROR(VLOOKUP(P117,'CODIGO PAGO'!$B$1:$B$20,1,0)),1,IF(OR(AND(CG117=1,P117&lt;&gt;"N"),AND(CG117=3,P117&lt;&gt;"B"),AND(CG117=2,LEFT(TRIM(P117),1)&lt;&gt;"I")),1,IF(OR(AND(CG117=0,P117="N"),AND(CG117=0,P117="B"),AND(CG117=0,LEFT(TRIM(P117),1)="I")),1,0))),"")</f>
        <v/>
      </c>
      <c r="CV117" s="62" t="str">
        <f t="shared" si="49"/>
        <v/>
      </c>
      <c r="CW117" s="62" t="str">
        <f>+IF(LEN($K117)&gt;10,IF(ISERROR(VLOOKUP(R117,'CODIGO PAGO'!$B$1:$B$20,1,0)),1,IF(OR(AND(CI117=1,R117&lt;&gt;"N"),AND(CI117=3,R117&lt;&gt;"B"),AND(CI117=2,LEFT(TRIM(R117),1)&lt;&gt;"I")),1,IF(OR(AND(CI117=0,R117="N"),AND(CI117=0,R117="B"),AND(CI117=0,LEFT(TRIM(R117),1)="I")),1,0))),"")</f>
        <v/>
      </c>
      <c r="CX117" s="62" t="str">
        <f t="shared" si="50"/>
        <v/>
      </c>
      <c r="CY117" s="62" t="str">
        <f>+IF(LEN($K117)&gt;10,IF(ISERROR(VLOOKUP(T117,'CODIGO PAGO'!$B$1:$B$20,1,0)),1,IF(OR(AND(CK117=1,T117&lt;&gt;"N"),AND(CK117=3,T117&lt;&gt;"B"),AND(CK117=2,LEFT(TRIM(T117),1)&lt;&gt;"I")),1,IF(OR(AND(CK117=0,T117="N"),AND(CK117=0,T117="B"),AND(CK117=0,LEFT(TRIM(T117),1)="I")),1,0))),"")</f>
        <v/>
      </c>
      <c r="CZ117" s="62" t="str">
        <f t="shared" si="51"/>
        <v/>
      </c>
      <c r="DA117" s="62" t="str">
        <f>+IF(LEN($K117)&gt;10,IF(ISERROR(VLOOKUP(V117,'CODIGO PAGO'!$B$1:$B$20,1,0)),1,IF(OR(AND(CM117=1,V117&lt;&gt;"N"),AND(CM117=3,V117&lt;&gt;"B"),AND(CM117=2,LEFT(TRIM(V117),1)&lt;&gt;"I")),1,IF(OR(AND(CM117=0,V117="N"),AND(CM117=0,V117="B"),AND(CM117=0,LEFT(TRIM(V117),1)="I")),1,0))),"")</f>
        <v/>
      </c>
      <c r="DB117" s="62" t="str">
        <f t="shared" si="52"/>
        <v/>
      </c>
      <c r="DC117" s="62" t="str">
        <f>+IF(LEN($K117)&gt;10,IF(ISERROR(VLOOKUP(X117,'CODIGO PAGO'!$B$1:$B$20,1,0)),1,IF(OR(AND(CO117=1,X117&lt;&gt;"N"),AND(CO117=3,X117&lt;&gt;"B"),AND(CO117=2,LEFT(TRIM(X117),1)&lt;&gt;"I")),1,IF(OR(AND(CO117=0,X117="N"),AND(CO117=0,X117="B"),AND(CO117=0,LEFT(TRIM(X117),1)="I")),1,0))),"")</f>
        <v/>
      </c>
      <c r="DD117" s="62" t="str">
        <f t="shared" si="53"/>
        <v/>
      </c>
      <c r="DE117" s="62" t="str">
        <f t="shared" si="54"/>
        <v/>
      </c>
      <c r="DF117" s="63" t="str">
        <f t="shared" si="55"/>
        <v/>
      </c>
      <c r="DG117" s="170"/>
      <c r="DH117" s="63">
        <v>117</v>
      </c>
    </row>
    <row r="118" spans="1:112" s="64" customFormat="1">
      <c r="A118" s="16" t="str">
        <f t="shared" si="28"/>
        <v/>
      </c>
      <c r="B118" s="12"/>
      <c r="C118" s="60"/>
      <c r="D118" s="1" t="str">
        <f>+IF(LEN($K118)&gt;5,BD!A118,"")</f>
        <v/>
      </c>
      <c r="E118" s="1" t="str">
        <f>+IF(LEN($K118)&gt;5,BD!B118,"")</f>
        <v/>
      </c>
      <c r="F118" s="134"/>
      <c r="G118" s="133"/>
      <c r="H118" s="135"/>
      <c r="I118" s="3" t="str">
        <f>+IF(LEN($K118)&gt;5,BD!D118,"")</f>
        <v/>
      </c>
      <c r="J118" s="4" t="str">
        <f>+IF(LEN($K118)&gt;5,BD!E118,"")</f>
        <v/>
      </c>
      <c r="K118" s="5" t="str">
        <f>+IF(LEN(BD!G118)&gt;5,BD!G118,"")</f>
        <v/>
      </c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53" t="str">
        <f t="shared" si="29"/>
        <v/>
      </c>
      <c r="AB118" s="154" t="str">
        <f>+IF(LEN($K118)&gt;5,SUM(L118,N118,P118,R118,T118,V118,X118)+COUNTIF(L118:X118,"PCG")+'CODIGO PAGO'!$C$23*COUNTIF(L118:X118,"PDF")+'CODIGO PAGO'!$C$24*COUNTIF('PRE MAAS'!L118:X118,"PNH")+'CODIGO PAGO'!$C$25*COUNTIF('PRE MAAS'!L118:X118,"PS")+COUNTIF(L118:X118,"VAC"),"")</f>
        <v/>
      </c>
      <c r="AC118" s="154" t="str">
        <f t="shared" si="30"/>
        <v/>
      </c>
      <c r="AD118" s="155" t="str">
        <f t="shared" si="31"/>
        <v/>
      </c>
      <c r="AE118" s="155" t="str">
        <f t="shared" si="32"/>
        <v/>
      </c>
      <c r="AF118" s="155" t="str">
        <f>+IF(LEN($K118)&gt;5,IF(AND(VLOOKUP($I118,BD!$D$1:$F$501,3,0)&gt;=L$1,VLOOKUP($I118,BD!$D$1:$F$501,3,0)&lt;=X$1),1,0),"")</f>
        <v/>
      </c>
      <c r="AG118" s="155" t="str">
        <f t="shared" si="33"/>
        <v/>
      </c>
      <c r="AH118" s="156" t="str">
        <f t="shared" si="34"/>
        <v/>
      </c>
      <c r="AI118" s="156" t="str">
        <f t="shared" si="35"/>
        <v/>
      </c>
      <c r="AJ118" s="156" t="str">
        <f t="shared" si="36"/>
        <v/>
      </c>
      <c r="AK118" s="6" t="str">
        <f>+IF(LEN($K118)&gt;5,BD!H118,"")</f>
        <v/>
      </c>
      <c r="AL118" s="17" t="str">
        <f t="shared" si="37"/>
        <v/>
      </c>
      <c r="AM118" s="13"/>
      <c r="AN118" s="18" t="str">
        <f t="shared" si="38"/>
        <v/>
      </c>
      <c r="AO118" s="19" t="str">
        <f t="shared" si="39"/>
        <v/>
      </c>
      <c r="AP118" s="19" t="str">
        <f t="shared" si="40"/>
        <v/>
      </c>
      <c r="AQ118" s="20" t="str">
        <f t="shared" si="41"/>
        <v/>
      </c>
      <c r="AR118" s="7" t="str">
        <f t="shared" ca="1" si="42"/>
        <v/>
      </c>
      <c r="AS118" s="157"/>
      <c r="AT118" s="19" t="str">
        <f>+IF(LEN($K118)&gt;5,TRUNC(AS118*AK118*'CODIGO PAGO'!$C$27,2),"")</f>
        <v/>
      </c>
      <c r="AU118" s="15"/>
      <c r="AV118" s="15"/>
      <c r="AW118" s="15"/>
      <c r="AX118" s="14"/>
      <c r="AY118" s="15"/>
      <c r="AZ118" s="20" t="str">
        <f>+IF(LEN(K118)&gt;5,SUMIF(AJUSTES!$A$1:$A$50,K118,AJUSTES!$J$1:$J$50),"")</f>
        <v/>
      </c>
      <c r="BA118" s="20"/>
      <c r="BB118" s="14"/>
      <c r="BC118" s="14"/>
      <c r="BD118" s="164"/>
      <c r="BE118" s="15"/>
      <c r="BF118" s="15"/>
      <c r="BG118" s="152" t="str">
        <f t="shared" si="43"/>
        <v/>
      </c>
      <c r="BH118" s="20" t="str">
        <f t="shared" si="44"/>
        <v/>
      </c>
      <c r="BI118" s="20" t="str">
        <f>IF(LEN($K118)&gt;5,IF('CODIGO PAGO'!$C$26=9,0.5*AK118,'CODIGO PAGO'!$C$26*COUNTIF(L118:X118,"PT")*(AK118*7)/(7-(COUNTIF(L118:X118,"D")+COUNTIF(L118:X118,"DL")))),"")</f>
        <v/>
      </c>
      <c r="BJ118" s="15"/>
      <c r="BK118" s="20" t="str">
        <f>+IF(LEN(K118)&gt;5,SUMIF(AJUSTES!$A$1:$A$50,K118,AJUSTES!$K$1:$K$50),"")</f>
        <v/>
      </c>
      <c r="BL118" s="15"/>
      <c r="BM118" s="15"/>
      <c r="BN118" s="4" t="str">
        <f>+CONCATENATE(IF(COUNTIFS(INCAPACIDADES!$A$1:$A$100,"ACTIVA",INCAPACIDADES!$C$1:$C$100,'PRE MAAS'!K118)&gt;0,VLOOKUP(K118,INCAPACIDADES!$C$1:$Y$100,23,0),""),IF(LEN($K118)&gt;5,IF(BD!F118="N/A","",CONCATENATE("B (",DAY(BD!F118),"-",MONTH(BD!F118),"-",YEAR(BD!F118),")")),""))</f>
        <v/>
      </c>
      <c r="BO118" s="150"/>
      <c r="BP118" s="15"/>
      <c r="BQ118" s="15"/>
      <c r="BR118" s="15"/>
      <c r="BS118" s="15"/>
      <c r="BT118" s="15"/>
      <c r="BU118" s="9" t="str">
        <f>+IF(LEN($K118)&gt;10,IF(LEN(BD!I118)=11,BD!I118,CONCATENATE("0",BD!I118)),"")</f>
        <v/>
      </c>
      <c r="BV118" s="161" t="str">
        <f>+IF(LEN($K118)&gt;10,BD!J118,"")</f>
        <v/>
      </c>
      <c r="BW118" s="162" t="str">
        <f t="shared" si="45"/>
        <v/>
      </c>
      <c r="BX118" s="162" t="str">
        <f>+IF(LEN($K118)&gt;10,UPPER(BD!K118),"")</f>
        <v/>
      </c>
      <c r="BY118" s="161" t="str">
        <f>+IF(LEN($K126)&gt;5,BD!L118,"")</f>
        <v/>
      </c>
      <c r="BZ118" s="161" t="str">
        <f>+IF(LEN($K118)&gt;10,BD!M118,"")</f>
        <v/>
      </c>
      <c r="CA118" s="162" t="str">
        <f>+IF(LEN($K118)&gt;10,BD!N118,"")</f>
        <v/>
      </c>
      <c r="CB118" s="163" t="str">
        <f t="shared" si="46"/>
        <v/>
      </c>
      <c r="CC118" s="62" t="str">
        <f>+IF(AND(LEN($K118)&gt;10),IF(AND($J118&gt;L$1,$J118&lt;=$Y$1),1,IF((COUNTIFS(INCAPACIDADES!$C$1:$C$51,$K118,INCAPACIDADES!K$1:K$51,L$1))&gt;0,2,IF(VLOOKUP($I118,BD!D:F,3,0)&gt;L$1,0,3))),"")</f>
        <v/>
      </c>
      <c r="CD118" s="62" t="str">
        <f>+IF(AND(LEN($K118)&gt;10),IF(AND($J118&gt;M$1,$J118&lt;=$Y$1),1,IF((COUNTIFS(INCAPACIDADES!$C$1:$C$51,$K118,INCAPACIDADES!L$1:L$51,M$1))&gt;0,2,IF(VLOOKUP($I118,BD!$D:$F,3,0)&gt;M$1,0,3))),"")</f>
        <v/>
      </c>
      <c r="CE118" s="62" t="str">
        <f>+IF(AND(LEN($K118)&gt;10),IF(AND($J118&gt;N$1,$J118&lt;=$Y$1),1,IF((COUNTIFS(INCAPACIDADES!$C$1:$C$51,$K118,INCAPACIDADES!M$1:M$51,N$1))&gt;0,2,IF(VLOOKUP($I118,BD!$D:$F,3,0)&gt;N$1,0,3))),"")</f>
        <v/>
      </c>
      <c r="CF118" s="62" t="str">
        <f>+IF(AND(LEN($K118)&gt;10),IF(AND($J118&gt;O$1,$J118&lt;=$Y$1),1,IF((COUNTIFS(INCAPACIDADES!$C$1:$C$51,$K118,INCAPACIDADES!N$1:N$51,O$1))&gt;0,2,IF(VLOOKUP($I118,BD!$D:$F,3,0)&gt;O$1,0,3))),"")</f>
        <v/>
      </c>
      <c r="CG118" s="62" t="str">
        <f>+IF(AND(LEN($K118)&gt;10),IF(AND($J118&gt;P$1,$J118&lt;=$Y$1),1,IF((COUNTIFS(INCAPACIDADES!$C$1:$C$51,$K118,INCAPACIDADES!O$1:O$51,P$1))&gt;0,2,IF(VLOOKUP($I118,BD!$D:$F,3,0)&gt;P$1,0,3))),"")</f>
        <v/>
      </c>
      <c r="CH118" s="62" t="str">
        <f>+IF(AND(LEN($K118)&gt;10),IF(AND($J118&gt;Q$1,$J118&lt;=$Y$1),1,IF((COUNTIFS(INCAPACIDADES!$C$1:$C$51,$K118,INCAPACIDADES!P$1:P$51,Q$1))&gt;0,2,IF(VLOOKUP($I118,BD!$D:$F,3,0)&gt;Q$1,0,3))),"")</f>
        <v/>
      </c>
      <c r="CI118" s="62" t="str">
        <f>+IF(AND(LEN($K118)&gt;10),IF(AND($J118&gt;R$1,$J118&lt;=$Y$1),1,IF((COUNTIFS(INCAPACIDADES!$C$1:$C$51,$K118,INCAPACIDADES!Q$1:Q$51,R$1))&gt;0,2,IF(VLOOKUP($I118,BD!$D:$F,3,0)&gt;R$1,0,3))),"")</f>
        <v/>
      </c>
      <c r="CJ118" s="62" t="str">
        <f>+IF(AND(LEN($K118)&gt;10),IF(AND($J118&gt;S$1,$J118&lt;=$Y$1),1,IF((COUNTIFS(INCAPACIDADES!$C$1:$C$51,$K118,INCAPACIDADES!R$1:R$51,S$1))&gt;0,2,IF(VLOOKUP($I118,BD!$D:$F,3,0)&gt;S$1,0,3))),"")</f>
        <v/>
      </c>
      <c r="CK118" s="62" t="str">
        <f>+IF(AND(LEN($K118)&gt;10),IF(AND($J118&gt;T$1,$J118&lt;=$Y$1),1,IF((COUNTIFS(INCAPACIDADES!$C$1:$C$51,$K118,INCAPACIDADES!S$1:S$51,T$1))&gt;0,2,IF(VLOOKUP($I118,BD!$D:$F,3,0)&gt;T$1,0,3))),"")</f>
        <v/>
      </c>
      <c r="CL118" s="62" t="str">
        <f>+IF(AND(LEN($K118)&gt;10),IF(AND($J118&gt;U$1,$J118&lt;=$Y$1),1,IF((COUNTIFS(INCAPACIDADES!$C$1:$C$51,$K118,INCAPACIDADES!T$1:T$51,U$1))&gt;0,2,IF(VLOOKUP($I118,BD!$D:$F,3,0)&gt;U$1,0,3))),"")</f>
        <v/>
      </c>
      <c r="CM118" s="62" t="str">
        <f>+IF(AND(LEN($K118)&gt;10),IF(AND($J118&gt;V$1,$J118&lt;=$Y$1),1,IF((COUNTIFS(INCAPACIDADES!$C$1:$C$51,$K118,INCAPACIDADES!U$1:U$51,V$1))&gt;0,2,IF(VLOOKUP($I118,BD!$D:$F,3,0)&gt;V$1,0,3))),"")</f>
        <v/>
      </c>
      <c r="CN118" s="62" t="str">
        <f>+IF(AND(LEN($K118)&gt;10),IF(AND($J118&gt;W$1,$J118&lt;=$Y$1),1,IF((COUNTIFS(INCAPACIDADES!$C$1:$C$51,$K118,INCAPACIDADES!V$1:V$51,W$1))&gt;0,2,IF(VLOOKUP($I118,BD!$D:$F,3,0)&gt;W$1,0,3))),"")</f>
        <v/>
      </c>
      <c r="CO118" s="62" t="str">
        <f>+IF(AND(LEN($K118)&gt;10),IF(AND($J118&gt;X$1,$J118&lt;=$Y$1),1,IF((COUNTIFS(INCAPACIDADES!$C$1:$C$51,$K118,INCAPACIDADES!W$1:W$51,X$1))&gt;0,2,IF(VLOOKUP($I118,BD!$D:$F,3,0)&gt;X$1,0,3))),"")</f>
        <v/>
      </c>
      <c r="CP118" s="62" t="str">
        <f>+IF(AND(LEN($K118)&gt;10),IF(AND($J118&gt;Y$1,$J118&lt;=$Y$1),1,IF((COUNTIFS(INCAPACIDADES!$C$1:$C$51,$K118,INCAPACIDADES!X$1:X$51,Y$1))&gt;0,2,IF(VLOOKUP($I118,BD!$D:$F,3,0)&gt;Y$1,0,3))),"")</f>
        <v/>
      </c>
      <c r="CQ118" s="62" t="str">
        <f>+IF(LEN($K118)&gt;10,IF(ISERROR(VLOOKUP(L118,'CODIGO PAGO'!$B$1:$B$20,1,0)),1,IF(OR(AND(CC118=1,L118&lt;&gt;"N"),AND(CC118=3,L118&lt;&gt;"B"),AND(CC118=2,LEFT(TRIM(L118),1)&lt;&gt;"I")),1,IF(OR(AND(CC118=0,L118="N"),AND(CC118=0,L118="B"),AND(CC118=0,LEFT(TRIM(L118),1)="I")),1,0))),"")</f>
        <v/>
      </c>
      <c r="CR118" s="62" t="str">
        <f t="shared" si="47"/>
        <v/>
      </c>
      <c r="CS118" s="62" t="str">
        <f>+IF(LEN($K118)&gt;10,IF(ISERROR(VLOOKUP(N118,'CODIGO PAGO'!$B$1:$B$20,1,0)),1,IF(OR(AND(CE118=1,N118&lt;&gt;"N"),AND(CE118=3,N118&lt;&gt;"B"),AND(CE118=2,LEFT(TRIM(N118),1)&lt;&gt;"I")),1,IF(OR(AND(CE118=0,N118="N"),AND(CE118=0,N118="B"),AND(CE118=0,LEFT(TRIM(N118),1)="I")),1,0))),"")</f>
        <v/>
      </c>
      <c r="CT118" s="62" t="str">
        <f t="shared" si="48"/>
        <v/>
      </c>
      <c r="CU118" s="62" t="str">
        <f>+IF(LEN($K118)&gt;10,IF(ISERROR(VLOOKUP(P118,'CODIGO PAGO'!$B$1:$B$20,1,0)),1,IF(OR(AND(CG118=1,P118&lt;&gt;"N"),AND(CG118=3,P118&lt;&gt;"B"),AND(CG118=2,LEFT(TRIM(P118),1)&lt;&gt;"I")),1,IF(OR(AND(CG118=0,P118="N"),AND(CG118=0,P118="B"),AND(CG118=0,LEFT(TRIM(P118),1)="I")),1,0))),"")</f>
        <v/>
      </c>
      <c r="CV118" s="62" t="str">
        <f t="shared" si="49"/>
        <v/>
      </c>
      <c r="CW118" s="62" t="str">
        <f>+IF(LEN($K118)&gt;10,IF(ISERROR(VLOOKUP(R118,'CODIGO PAGO'!$B$1:$B$20,1,0)),1,IF(OR(AND(CI118=1,R118&lt;&gt;"N"),AND(CI118=3,R118&lt;&gt;"B"),AND(CI118=2,LEFT(TRIM(R118),1)&lt;&gt;"I")),1,IF(OR(AND(CI118=0,R118="N"),AND(CI118=0,R118="B"),AND(CI118=0,LEFT(TRIM(R118),1)="I")),1,0))),"")</f>
        <v/>
      </c>
      <c r="CX118" s="62" t="str">
        <f t="shared" si="50"/>
        <v/>
      </c>
      <c r="CY118" s="62" t="str">
        <f>+IF(LEN($K118)&gt;10,IF(ISERROR(VLOOKUP(T118,'CODIGO PAGO'!$B$1:$B$20,1,0)),1,IF(OR(AND(CK118=1,T118&lt;&gt;"N"),AND(CK118=3,T118&lt;&gt;"B"),AND(CK118=2,LEFT(TRIM(T118),1)&lt;&gt;"I")),1,IF(OR(AND(CK118=0,T118="N"),AND(CK118=0,T118="B"),AND(CK118=0,LEFT(TRIM(T118),1)="I")),1,0))),"")</f>
        <v/>
      </c>
      <c r="CZ118" s="62" t="str">
        <f t="shared" si="51"/>
        <v/>
      </c>
      <c r="DA118" s="62" t="str">
        <f>+IF(LEN($K118)&gt;10,IF(ISERROR(VLOOKUP(V118,'CODIGO PAGO'!$B$1:$B$20,1,0)),1,IF(OR(AND(CM118=1,V118&lt;&gt;"N"),AND(CM118=3,V118&lt;&gt;"B"),AND(CM118=2,LEFT(TRIM(V118),1)&lt;&gt;"I")),1,IF(OR(AND(CM118=0,V118="N"),AND(CM118=0,V118="B"),AND(CM118=0,LEFT(TRIM(V118),1)="I")),1,0))),"")</f>
        <v/>
      </c>
      <c r="DB118" s="62" t="str">
        <f t="shared" si="52"/>
        <v/>
      </c>
      <c r="DC118" s="62" t="str">
        <f>+IF(LEN($K118)&gt;10,IF(ISERROR(VLOOKUP(X118,'CODIGO PAGO'!$B$1:$B$20,1,0)),1,IF(OR(AND(CO118=1,X118&lt;&gt;"N"),AND(CO118=3,X118&lt;&gt;"B"),AND(CO118=2,LEFT(TRIM(X118),1)&lt;&gt;"I")),1,IF(OR(AND(CO118=0,X118="N"),AND(CO118=0,X118="B"),AND(CO118=0,LEFT(TRIM(X118),1)="I")),1,0))),"")</f>
        <v/>
      </c>
      <c r="DD118" s="62" t="str">
        <f t="shared" si="53"/>
        <v/>
      </c>
      <c r="DE118" s="62" t="str">
        <f t="shared" si="54"/>
        <v/>
      </c>
      <c r="DF118" s="63" t="str">
        <f t="shared" si="55"/>
        <v/>
      </c>
      <c r="DG118" s="170"/>
      <c r="DH118" s="63">
        <v>118</v>
      </c>
    </row>
    <row r="119" spans="1:112" s="64" customFormat="1">
      <c r="A119" s="16" t="str">
        <f t="shared" si="28"/>
        <v/>
      </c>
      <c r="B119" s="12"/>
      <c r="C119" s="60"/>
      <c r="D119" s="1" t="str">
        <f>+IF(LEN($K119)&gt;5,BD!A119,"")</f>
        <v/>
      </c>
      <c r="E119" s="1" t="str">
        <f>+IF(LEN($K119)&gt;5,BD!B119,"")</f>
        <v/>
      </c>
      <c r="F119" s="134"/>
      <c r="G119" s="133"/>
      <c r="H119" s="135"/>
      <c r="I119" s="3" t="str">
        <f>+IF(LEN($K119)&gt;5,BD!D119,"")</f>
        <v/>
      </c>
      <c r="J119" s="4" t="str">
        <f>+IF(LEN($K119)&gt;5,BD!E119,"")</f>
        <v/>
      </c>
      <c r="K119" s="5" t="str">
        <f>+IF(LEN(BD!G119)&gt;5,BD!G119,"")</f>
        <v/>
      </c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53" t="str">
        <f t="shared" si="29"/>
        <v/>
      </c>
      <c r="AB119" s="154" t="str">
        <f>+IF(LEN($K119)&gt;5,SUM(L119,N119,P119,R119,T119,V119,X119)+COUNTIF(L119:X119,"PCG")+'CODIGO PAGO'!$C$23*COUNTIF(L119:X119,"PDF")+'CODIGO PAGO'!$C$24*COUNTIF('PRE MAAS'!L119:X119,"PNH")+'CODIGO PAGO'!$C$25*COUNTIF('PRE MAAS'!L119:X119,"PS")+COUNTIF(L119:X119,"VAC"),"")</f>
        <v/>
      </c>
      <c r="AC119" s="154" t="str">
        <f t="shared" si="30"/>
        <v/>
      </c>
      <c r="AD119" s="155" t="str">
        <f t="shared" si="31"/>
        <v/>
      </c>
      <c r="AE119" s="155" t="str">
        <f t="shared" si="32"/>
        <v/>
      </c>
      <c r="AF119" s="155" t="str">
        <f>+IF(LEN($K119)&gt;5,IF(AND(VLOOKUP($I119,BD!$D$1:$F$501,3,0)&gt;=L$1,VLOOKUP($I119,BD!$D$1:$F$501,3,0)&lt;=X$1),1,0),"")</f>
        <v/>
      </c>
      <c r="AG119" s="155" t="str">
        <f t="shared" si="33"/>
        <v/>
      </c>
      <c r="AH119" s="156" t="str">
        <f t="shared" si="34"/>
        <v/>
      </c>
      <c r="AI119" s="156" t="str">
        <f t="shared" si="35"/>
        <v/>
      </c>
      <c r="AJ119" s="156" t="str">
        <f t="shared" si="36"/>
        <v/>
      </c>
      <c r="AK119" s="6" t="str">
        <f>+IF(LEN($K119)&gt;5,BD!H119,"")</f>
        <v/>
      </c>
      <c r="AL119" s="17" t="str">
        <f t="shared" si="37"/>
        <v/>
      </c>
      <c r="AM119" s="13"/>
      <c r="AN119" s="18" t="str">
        <f t="shared" si="38"/>
        <v/>
      </c>
      <c r="AO119" s="19" t="str">
        <f t="shared" si="39"/>
        <v/>
      </c>
      <c r="AP119" s="19" t="str">
        <f t="shared" si="40"/>
        <v/>
      </c>
      <c r="AQ119" s="20" t="str">
        <f t="shared" si="41"/>
        <v/>
      </c>
      <c r="AR119" s="7" t="str">
        <f t="shared" ca="1" si="42"/>
        <v/>
      </c>
      <c r="AS119" s="157"/>
      <c r="AT119" s="19" t="str">
        <f>+IF(LEN($K119)&gt;5,TRUNC(AS119*AK119*'CODIGO PAGO'!$C$27,2),"")</f>
        <v/>
      </c>
      <c r="AU119" s="15"/>
      <c r="AV119" s="15"/>
      <c r="AW119" s="15"/>
      <c r="AX119" s="14"/>
      <c r="AY119" s="15"/>
      <c r="AZ119" s="20" t="str">
        <f>+IF(LEN(K119)&gt;5,SUMIF(AJUSTES!$A$1:$A$50,K119,AJUSTES!$J$1:$J$50),"")</f>
        <v/>
      </c>
      <c r="BA119" s="20"/>
      <c r="BB119" s="14"/>
      <c r="BC119" s="14"/>
      <c r="BD119" s="164"/>
      <c r="BE119" s="15"/>
      <c r="BF119" s="15"/>
      <c r="BG119" s="152" t="str">
        <f t="shared" si="43"/>
        <v/>
      </c>
      <c r="BH119" s="20" t="str">
        <f t="shared" si="44"/>
        <v/>
      </c>
      <c r="BI119" s="20" t="str">
        <f>IF(LEN($K119)&gt;5,IF('CODIGO PAGO'!$C$26=9,0.5*AK119,'CODIGO PAGO'!$C$26*COUNTIF(L119:X119,"PT")*(AK119*7)/(7-(COUNTIF(L119:X119,"D")+COUNTIF(L119:X119,"DL")))),"")</f>
        <v/>
      </c>
      <c r="BJ119" s="15"/>
      <c r="BK119" s="20" t="str">
        <f>+IF(LEN(K119)&gt;5,SUMIF(AJUSTES!$A$1:$A$50,K119,AJUSTES!$K$1:$K$50),"")</f>
        <v/>
      </c>
      <c r="BL119" s="15"/>
      <c r="BM119" s="15"/>
      <c r="BN119" s="4" t="str">
        <f>+CONCATENATE(IF(COUNTIFS(INCAPACIDADES!$A$1:$A$100,"ACTIVA",INCAPACIDADES!$C$1:$C$100,'PRE MAAS'!K119)&gt;0,VLOOKUP(K119,INCAPACIDADES!$C$1:$Y$100,23,0),""),IF(LEN($K119)&gt;5,IF(BD!F119="N/A","",CONCATENATE("B (",DAY(BD!F119),"-",MONTH(BD!F119),"-",YEAR(BD!F119),")")),""))</f>
        <v/>
      </c>
      <c r="BO119" s="150"/>
      <c r="BP119" s="15"/>
      <c r="BQ119" s="15"/>
      <c r="BR119" s="15"/>
      <c r="BS119" s="15"/>
      <c r="BT119" s="15"/>
      <c r="BU119" s="9" t="str">
        <f>+IF(LEN($K119)&gt;10,IF(LEN(BD!I119)=11,BD!I119,CONCATENATE("0",BD!I119)),"")</f>
        <v/>
      </c>
      <c r="BV119" s="161" t="str">
        <f>+IF(LEN($K119)&gt;10,BD!J119,"")</f>
        <v/>
      </c>
      <c r="BW119" s="162" t="str">
        <f t="shared" si="45"/>
        <v/>
      </c>
      <c r="BX119" s="162" t="str">
        <f>+IF(LEN($K119)&gt;10,UPPER(BD!K119),"")</f>
        <v/>
      </c>
      <c r="BY119" s="161" t="str">
        <f>+IF(LEN($K127)&gt;5,BD!L119,"")</f>
        <v/>
      </c>
      <c r="BZ119" s="161" t="str">
        <f>+IF(LEN($K119)&gt;10,BD!M119,"")</f>
        <v/>
      </c>
      <c r="CA119" s="162" t="str">
        <f>+IF(LEN($K119)&gt;10,BD!N119,"")</f>
        <v/>
      </c>
      <c r="CB119" s="163" t="str">
        <f t="shared" si="46"/>
        <v/>
      </c>
      <c r="CC119" s="62" t="str">
        <f>+IF(AND(LEN($K119)&gt;10),IF(AND($J119&gt;L$1,$J119&lt;=$Y$1),1,IF((COUNTIFS(INCAPACIDADES!$C$1:$C$51,$K119,INCAPACIDADES!K$1:K$51,L$1))&gt;0,2,IF(VLOOKUP($I119,BD!D:F,3,0)&gt;L$1,0,3))),"")</f>
        <v/>
      </c>
      <c r="CD119" s="62" t="str">
        <f>+IF(AND(LEN($K119)&gt;10),IF(AND($J119&gt;M$1,$J119&lt;=$Y$1),1,IF((COUNTIFS(INCAPACIDADES!$C$1:$C$51,$K119,INCAPACIDADES!L$1:L$51,M$1))&gt;0,2,IF(VLOOKUP($I119,BD!$D:$F,3,0)&gt;M$1,0,3))),"")</f>
        <v/>
      </c>
      <c r="CE119" s="62" t="str">
        <f>+IF(AND(LEN($K119)&gt;10),IF(AND($J119&gt;N$1,$J119&lt;=$Y$1),1,IF((COUNTIFS(INCAPACIDADES!$C$1:$C$51,$K119,INCAPACIDADES!M$1:M$51,N$1))&gt;0,2,IF(VLOOKUP($I119,BD!$D:$F,3,0)&gt;N$1,0,3))),"")</f>
        <v/>
      </c>
      <c r="CF119" s="62" t="str">
        <f>+IF(AND(LEN($K119)&gt;10),IF(AND($J119&gt;O$1,$J119&lt;=$Y$1),1,IF((COUNTIFS(INCAPACIDADES!$C$1:$C$51,$K119,INCAPACIDADES!N$1:N$51,O$1))&gt;0,2,IF(VLOOKUP($I119,BD!$D:$F,3,0)&gt;O$1,0,3))),"")</f>
        <v/>
      </c>
      <c r="CG119" s="62" t="str">
        <f>+IF(AND(LEN($K119)&gt;10),IF(AND($J119&gt;P$1,$J119&lt;=$Y$1),1,IF((COUNTIFS(INCAPACIDADES!$C$1:$C$51,$K119,INCAPACIDADES!O$1:O$51,P$1))&gt;0,2,IF(VLOOKUP($I119,BD!$D:$F,3,0)&gt;P$1,0,3))),"")</f>
        <v/>
      </c>
      <c r="CH119" s="62" t="str">
        <f>+IF(AND(LEN($K119)&gt;10),IF(AND($J119&gt;Q$1,$J119&lt;=$Y$1),1,IF((COUNTIFS(INCAPACIDADES!$C$1:$C$51,$K119,INCAPACIDADES!P$1:P$51,Q$1))&gt;0,2,IF(VLOOKUP($I119,BD!$D:$F,3,0)&gt;Q$1,0,3))),"")</f>
        <v/>
      </c>
      <c r="CI119" s="62" t="str">
        <f>+IF(AND(LEN($K119)&gt;10),IF(AND($J119&gt;R$1,$J119&lt;=$Y$1),1,IF((COUNTIFS(INCAPACIDADES!$C$1:$C$51,$K119,INCAPACIDADES!Q$1:Q$51,R$1))&gt;0,2,IF(VLOOKUP($I119,BD!$D:$F,3,0)&gt;R$1,0,3))),"")</f>
        <v/>
      </c>
      <c r="CJ119" s="62" t="str">
        <f>+IF(AND(LEN($K119)&gt;10),IF(AND($J119&gt;S$1,$J119&lt;=$Y$1),1,IF((COUNTIFS(INCAPACIDADES!$C$1:$C$51,$K119,INCAPACIDADES!R$1:R$51,S$1))&gt;0,2,IF(VLOOKUP($I119,BD!$D:$F,3,0)&gt;S$1,0,3))),"")</f>
        <v/>
      </c>
      <c r="CK119" s="62" t="str">
        <f>+IF(AND(LEN($K119)&gt;10),IF(AND($J119&gt;T$1,$J119&lt;=$Y$1),1,IF((COUNTIFS(INCAPACIDADES!$C$1:$C$51,$K119,INCAPACIDADES!S$1:S$51,T$1))&gt;0,2,IF(VLOOKUP($I119,BD!$D:$F,3,0)&gt;T$1,0,3))),"")</f>
        <v/>
      </c>
      <c r="CL119" s="62" t="str">
        <f>+IF(AND(LEN($K119)&gt;10),IF(AND($J119&gt;U$1,$J119&lt;=$Y$1),1,IF((COUNTIFS(INCAPACIDADES!$C$1:$C$51,$K119,INCAPACIDADES!T$1:T$51,U$1))&gt;0,2,IF(VLOOKUP($I119,BD!$D:$F,3,0)&gt;U$1,0,3))),"")</f>
        <v/>
      </c>
      <c r="CM119" s="62" t="str">
        <f>+IF(AND(LEN($K119)&gt;10),IF(AND($J119&gt;V$1,$J119&lt;=$Y$1),1,IF((COUNTIFS(INCAPACIDADES!$C$1:$C$51,$K119,INCAPACIDADES!U$1:U$51,V$1))&gt;0,2,IF(VLOOKUP($I119,BD!$D:$F,3,0)&gt;V$1,0,3))),"")</f>
        <v/>
      </c>
      <c r="CN119" s="62" t="str">
        <f>+IF(AND(LEN($K119)&gt;10),IF(AND($J119&gt;W$1,$J119&lt;=$Y$1),1,IF((COUNTIFS(INCAPACIDADES!$C$1:$C$51,$K119,INCAPACIDADES!V$1:V$51,W$1))&gt;0,2,IF(VLOOKUP($I119,BD!$D:$F,3,0)&gt;W$1,0,3))),"")</f>
        <v/>
      </c>
      <c r="CO119" s="62" t="str">
        <f>+IF(AND(LEN($K119)&gt;10),IF(AND($J119&gt;X$1,$J119&lt;=$Y$1),1,IF((COUNTIFS(INCAPACIDADES!$C$1:$C$51,$K119,INCAPACIDADES!W$1:W$51,X$1))&gt;0,2,IF(VLOOKUP($I119,BD!$D:$F,3,0)&gt;X$1,0,3))),"")</f>
        <v/>
      </c>
      <c r="CP119" s="62" t="str">
        <f>+IF(AND(LEN($K119)&gt;10),IF(AND($J119&gt;Y$1,$J119&lt;=$Y$1),1,IF((COUNTIFS(INCAPACIDADES!$C$1:$C$51,$K119,INCAPACIDADES!X$1:X$51,Y$1))&gt;0,2,IF(VLOOKUP($I119,BD!$D:$F,3,0)&gt;Y$1,0,3))),"")</f>
        <v/>
      </c>
      <c r="CQ119" s="62" t="str">
        <f>+IF(LEN($K119)&gt;10,IF(ISERROR(VLOOKUP(L119,'CODIGO PAGO'!$B$1:$B$20,1,0)),1,IF(OR(AND(CC119=1,L119&lt;&gt;"N"),AND(CC119=3,L119&lt;&gt;"B"),AND(CC119=2,LEFT(TRIM(L119),1)&lt;&gt;"I")),1,IF(OR(AND(CC119=0,L119="N"),AND(CC119=0,L119="B"),AND(CC119=0,LEFT(TRIM(L119),1)="I")),1,0))),"")</f>
        <v/>
      </c>
      <c r="CR119" s="62" t="str">
        <f t="shared" si="47"/>
        <v/>
      </c>
      <c r="CS119" s="62" t="str">
        <f>+IF(LEN($K119)&gt;10,IF(ISERROR(VLOOKUP(N119,'CODIGO PAGO'!$B$1:$B$20,1,0)),1,IF(OR(AND(CE119=1,N119&lt;&gt;"N"),AND(CE119=3,N119&lt;&gt;"B"),AND(CE119=2,LEFT(TRIM(N119),1)&lt;&gt;"I")),1,IF(OR(AND(CE119=0,N119="N"),AND(CE119=0,N119="B"),AND(CE119=0,LEFT(TRIM(N119),1)="I")),1,0))),"")</f>
        <v/>
      </c>
      <c r="CT119" s="62" t="str">
        <f t="shared" si="48"/>
        <v/>
      </c>
      <c r="CU119" s="62" t="str">
        <f>+IF(LEN($K119)&gt;10,IF(ISERROR(VLOOKUP(P119,'CODIGO PAGO'!$B$1:$B$20,1,0)),1,IF(OR(AND(CG119=1,P119&lt;&gt;"N"),AND(CG119=3,P119&lt;&gt;"B"),AND(CG119=2,LEFT(TRIM(P119),1)&lt;&gt;"I")),1,IF(OR(AND(CG119=0,P119="N"),AND(CG119=0,P119="B"),AND(CG119=0,LEFT(TRIM(P119),1)="I")),1,0))),"")</f>
        <v/>
      </c>
      <c r="CV119" s="62" t="str">
        <f t="shared" si="49"/>
        <v/>
      </c>
      <c r="CW119" s="62" t="str">
        <f>+IF(LEN($K119)&gt;10,IF(ISERROR(VLOOKUP(R119,'CODIGO PAGO'!$B$1:$B$20,1,0)),1,IF(OR(AND(CI119=1,R119&lt;&gt;"N"),AND(CI119=3,R119&lt;&gt;"B"),AND(CI119=2,LEFT(TRIM(R119),1)&lt;&gt;"I")),1,IF(OR(AND(CI119=0,R119="N"),AND(CI119=0,R119="B"),AND(CI119=0,LEFT(TRIM(R119),1)="I")),1,0))),"")</f>
        <v/>
      </c>
      <c r="CX119" s="62" t="str">
        <f t="shared" si="50"/>
        <v/>
      </c>
      <c r="CY119" s="62" t="str">
        <f>+IF(LEN($K119)&gt;10,IF(ISERROR(VLOOKUP(T119,'CODIGO PAGO'!$B$1:$B$20,1,0)),1,IF(OR(AND(CK119=1,T119&lt;&gt;"N"),AND(CK119=3,T119&lt;&gt;"B"),AND(CK119=2,LEFT(TRIM(T119),1)&lt;&gt;"I")),1,IF(OR(AND(CK119=0,T119="N"),AND(CK119=0,T119="B"),AND(CK119=0,LEFT(TRIM(T119),1)="I")),1,0))),"")</f>
        <v/>
      </c>
      <c r="CZ119" s="62" t="str">
        <f t="shared" si="51"/>
        <v/>
      </c>
      <c r="DA119" s="62" t="str">
        <f>+IF(LEN($K119)&gt;10,IF(ISERROR(VLOOKUP(V119,'CODIGO PAGO'!$B$1:$B$20,1,0)),1,IF(OR(AND(CM119=1,V119&lt;&gt;"N"),AND(CM119=3,V119&lt;&gt;"B"),AND(CM119=2,LEFT(TRIM(V119),1)&lt;&gt;"I")),1,IF(OR(AND(CM119=0,V119="N"),AND(CM119=0,V119="B"),AND(CM119=0,LEFT(TRIM(V119),1)="I")),1,0))),"")</f>
        <v/>
      </c>
      <c r="DB119" s="62" t="str">
        <f t="shared" si="52"/>
        <v/>
      </c>
      <c r="DC119" s="62" t="str">
        <f>+IF(LEN($K119)&gt;10,IF(ISERROR(VLOOKUP(X119,'CODIGO PAGO'!$B$1:$B$20,1,0)),1,IF(OR(AND(CO119=1,X119&lt;&gt;"N"),AND(CO119=3,X119&lt;&gt;"B"),AND(CO119=2,LEFT(TRIM(X119),1)&lt;&gt;"I")),1,IF(OR(AND(CO119=0,X119="N"),AND(CO119=0,X119="B"),AND(CO119=0,LEFT(TRIM(X119),1)="I")),1,0))),"")</f>
        <v/>
      </c>
      <c r="DD119" s="62" t="str">
        <f t="shared" si="53"/>
        <v/>
      </c>
      <c r="DE119" s="62" t="str">
        <f t="shared" si="54"/>
        <v/>
      </c>
      <c r="DF119" s="63" t="str">
        <f t="shared" si="55"/>
        <v/>
      </c>
      <c r="DG119" s="170"/>
      <c r="DH119" s="63">
        <v>119</v>
      </c>
    </row>
    <row r="120" spans="1:112" s="64" customFormat="1">
      <c r="A120" s="16" t="str">
        <f t="shared" si="28"/>
        <v/>
      </c>
      <c r="B120" s="12"/>
      <c r="C120" s="60"/>
      <c r="D120" s="1" t="str">
        <f>+IF(LEN($K120)&gt;5,BD!A120,"")</f>
        <v/>
      </c>
      <c r="E120" s="1" t="str">
        <f>+IF(LEN($K120)&gt;5,BD!B120,"")</f>
        <v/>
      </c>
      <c r="F120" s="134"/>
      <c r="G120" s="133"/>
      <c r="H120" s="135"/>
      <c r="I120" s="3" t="str">
        <f>+IF(LEN($K120)&gt;5,BD!D120,"")</f>
        <v/>
      </c>
      <c r="J120" s="4" t="str">
        <f>+IF(LEN($K120)&gt;5,BD!E120,"")</f>
        <v/>
      </c>
      <c r="K120" s="5" t="str">
        <f>+IF(LEN(BD!G120)&gt;5,BD!G120,"")</f>
        <v/>
      </c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53" t="str">
        <f t="shared" si="29"/>
        <v/>
      </c>
      <c r="AB120" s="154" t="str">
        <f>+IF(LEN($K120)&gt;5,SUM(L120,N120,P120,R120,T120,V120,X120)+COUNTIF(L120:X120,"PCG")+'CODIGO PAGO'!$C$23*COUNTIF(L120:X120,"PDF")+'CODIGO PAGO'!$C$24*COUNTIF('PRE MAAS'!L120:X120,"PNH")+'CODIGO PAGO'!$C$25*COUNTIF('PRE MAAS'!L120:X120,"PS")+COUNTIF(L120:X120,"VAC"),"")</f>
        <v/>
      </c>
      <c r="AC120" s="154" t="str">
        <f t="shared" si="30"/>
        <v/>
      </c>
      <c r="AD120" s="155" t="str">
        <f t="shared" si="31"/>
        <v/>
      </c>
      <c r="AE120" s="155" t="str">
        <f t="shared" si="32"/>
        <v/>
      </c>
      <c r="AF120" s="155" t="str">
        <f>+IF(LEN($K120)&gt;5,IF(AND(VLOOKUP($I120,BD!$D$1:$F$501,3,0)&gt;=L$1,VLOOKUP($I120,BD!$D$1:$F$501,3,0)&lt;=X$1),1,0),"")</f>
        <v/>
      </c>
      <c r="AG120" s="155" t="str">
        <f t="shared" si="33"/>
        <v/>
      </c>
      <c r="AH120" s="156" t="str">
        <f t="shared" si="34"/>
        <v/>
      </c>
      <c r="AI120" s="156" t="str">
        <f t="shared" si="35"/>
        <v/>
      </c>
      <c r="AJ120" s="156" t="str">
        <f t="shared" si="36"/>
        <v/>
      </c>
      <c r="AK120" s="6" t="str">
        <f>+IF(LEN($K120)&gt;5,BD!H120,"")</f>
        <v/>
      </c>
      <c r="AL120" s="17" t="str">
        <f t="shared" si="37"/>
        <v/>
      </c>
      <c r="AM120" s="13"/>
      <c r="AN120" s="18" t="str">
        <f t="shared" si="38"/>
        <v/>
      </c>
      <c r="AO120" s="19" t="str">
        <f t="shared" si="39"/>
        <v/>
      </c>
      <c r="AP120" s="19" t="str">
        <f t="shared" si="40"/>
        <v/>
      </c>
      <c r="AQ120" s="20" t="str">
        <f t="shared" si="41"/>
        <v/>
      </c>
      <c r="AR120" s="7" t="str">
        <f t="shared" ca="1" si="42"/>
        <v/>
      </c>
      <c r="AS120" s="157"/>
      <c r="AT120" s="19" t="str">
        <f>+IF(LEN($K120)&gt;5,TRUNC(AS120*AK120*'CODIGO PAGO'!$C$27,2),"")</f>
        <v/>
      </c>
      <c r="AU120" s="15"/>
      <c r="AV120" s="15"/>
      <c r="AW120" s="15"/>
      <c r="AX120" s="14"/>
      <c r="AY120" s="15"/>
      <c r="AZ120" s="20" t="str">
        <f>+IF(LEN(K120)&gt;5,SUMIF(AJUSTES!$A$1:$A$50,K120,AJUSTES!$J$1:$J$50),"")</f>
        <v/>
      </c>
      <c r="BA120" s="20"/>
      <c r="BB120" s="14"/>
      <c r="BC120" s="14"/>
      <c r="BD120" s="164"/>
      <c r="BE120" s="15"/>
      <c r="BF120" s="15"/>
      <c r="BG120" s="152" t="str">
        <f t="shared" si="43"/>
        <v/>
      </c>
      <c r="BH120" s="20" t="str">
        <f t="shared" si="44"/>
        <v/>
      </c>
      <c r="BI120" s="20" t="str">
        <f>IF(LEN($K120)&gt;5,IF('CODIGO PAGO'!$C$26=9,0.5*AK120,'CODIGO PAGO'!$C$26*COUNTIF(L120:X120,"PT")*(AK120*7)/(7-(COUNTIF(L120:X120,"D")+COUNTIF(L120:X120,"DL")))),"")</f>
        <v/>
      </c>
      <c r="BJ120" s="15"/>
      <c r="BK120" s="20" t="str">
        <f>+IF(LEN(K120)&gt;5,SUMIF(AJUSTES!$A$1:$A$50,K120,AJUSTES!$K$1:$K$50),"")</f>
        <v/>
      </c>
      <c r="BL120" s="15"/>
      <c r="BM120" s="15"/>
      <c r="BN120" s="4" t="str">
        <f>+CONCATENATE(IF(COUNTIFS(INCAPACIDADES!$A$1:$A$100,"ACTIVA",INCAPACIDADES!$C$1:$C$100,'PRE MAAS'!K120)&gt;0,VLOOKUP(K120,INCAPACIDADES!$C$1:$Y$100,23,0),""),IF(LEN($K120)&gt;5,IF(BD!F120="N/A","",CONCATENATE("B (",DAY(BD!F120),"-",MONTH(BD!F120),"-",YEAR(BD!F120),")")),""))</f>
        <v/>
      </c>
      <c r="BO120" s="150"/>
      <c r="BP120" s="15"/>
      <c r="BQ120" s="15"/>
      <c r="BR120" s="15"/>
      <c r="BS120" s="15"/>
      <c r="BT120" s="15"/>
      <c r="BU120" s="9" t="str">
        <f>+IF(LEN($K120)&gt;10,IF(LEN(BD!I120)=11,BD!I120,CONCATENATE("0",BD!I120)),"")</f>
        <v/>
      </c>
      <c r="BV120" s="161" t="str">
        <f>+IF(LEN($K120)&gt;10,BD!J120,"")</f>
        <v/>
      </c>
      <c r="BW120" s="162" t="str">
        <f t="shared" si="45"/>
        <v/>
      </c>
      <c r="BX120" s="162" t="str">
        <f>+IF(LEN($K120)&gt;10,UPPER(BD!K120),"")</f>
        <v/>
      </c>
      <c r="BY120" s="161" t="str">
        <f>+IF(LEN($K128)&gt;5,BD!L120,"")</f>
        <v/>
      </c>
      <c r="BZ120" s="161" t="str">
        <f>+IF(LEN($K120)&gt;10,BD!M120,"")</f>
        <v/>
      </c>
      <c r="CA120" s="162" t="str">
        <f>+IF(LEN($K120)&gt;10,BD!N120,"")</f>
        <v/>
      </c>
      <c r="CB120" s="163" t="str">
        <f t="shared" si="46"/>
        <v/>
      </c>
      <c r="CC120" s="62" t="str">
        <f>+IF(AND(LEN($K120)&gt;10),IF(AND($J120&gt;L$1,$J120&lt;=$Y$1),1,IF((COUNTIFS(INCAPACIDADES!$C$1:$C$51,$K120,INCAPACIDADES!K$1:K$51,L$1))&gt;0,2,IF(VLOOKUP($I120,BD!D:F,3,0)&gt;L$1,0,3))),"")</f>
        <v/>
      </c>
      <c r="CD120" s="62" t="str">
        <f>+IF(AND(LEN($K120)&gt;10),IF(AND($J120&gt;M$1,$J120&lt;=$Y$1),1,IF((COUNTIFS(INCAPACIDADES!$C$1:$C$51,$K120,INCAPACIDADES!L$1:L$51,M$1))&gt;0,2,IF(VLOOKUP($I120,BD!$D:$F,3,0)&gt;M$1,0,3))),"")</f>
        <v/>
      </c>
      <c r="CE120" s="62" t="str">
        <f>+IF(AND(LEN($K120)&gt;10),IF(AND($J120&gt;N$1,$J120&lt;=$Y$1),1,IF((COUNTIFS(INCAPACIDADES!$C$1:$C$51,$K120,INCAPACIDADES!M$1:M$51,N$1))&gt;0,2,IF(VLOOKUP($I120,BD!$D:$F,3,0)&gt;N$1,0,3))),"")</f>
        <v/>
      </c>
      <c r="CF120" s="62" t="str">
        <f>+IF(AND(LEN($K120)&gt;10),IF(AND($J120&gt;O$1,$J120&lt;=$Y$1),1,IF((COUNTIFS(INCAPACIDADES!$C$1:$C$51,$K120,INCAPACIDADES!N$1:N$51,O$1))&gt;0,2,IF(VLOOKUP($I120,BD!$D:$F,3,0)&gt;O$1,0,3))),"")</f>
        <v/>
      </c>
      <c r="CG120" s="62" t="str">
        <f>+IF(AND(LEN($K120)&gt;10),IF(AND($J120&gt;P$1,$J120&lt;=$Y$1),1,IF((COUNTIFS(INCAPACIDADES!$C$1:$C$51,$K120,INCAPACIDADES!O$1:O$51,P$1))&gt;0,2,IF(VLOOKUP($I120,BD!$D:$F,3,0)&gt;P$1,0,3))),"")</f>
        <v/>
      </c>
      <c r="CH120" s="62" t="str">
        <f>+IF(AND(LEN($K120)&gt;10),IF(AND($J120&gt;Q$1,$J120&lt;=$Y$1),1,IF((COUNTIFS(INCAPACIDADES!$C$1:$C$51,$K120,INCAPACIDADES!P$1:P$51,Q$1))&gt;0,2,IF(VLOOKUP($I120,BD!$D:$F,3,0)&gt;Q$1,0,3))),"")</f>
        <v/>
      </c>
      <c r="CI120" s="62" t="str">
        <f>+IF(AND(LEN($K120)&gt;10),IF(AND($J120&gt;R$1,$J120&lt;=$Y$1),1,IF((COUNTIFS(INCAPACIDADES!$C$1:$C$51,$K120,INCAPACIDADES!Q$1:Q$51,R$1))&gt;0,2,IF(VLOOKUP($I120,BD!$D:$F,3,0)&gt;R$1,0,3))),"")</f>
        <v/>
      </c>
      <c r="CJ120" s="62" t="str">
        <f>+IF(AND(LEN($K120)&gt;10),IF(AND($J120&gt;S$1,$J120&lt;=$Y$1),1,IF((COUNTIFS(INCAPACIDADES!$C$1:$C$51,$K120,INCAPACIDADES!R$1:R$51,S$1))&gt;0,2,IF(VLOOKUP($I120,BD!$D:$F,3,0)&gt;S$1,0,3))),"")</f>
        <v/>
      </c>
      <c r="CK120" s="62" t="str">
        <f>+IF(AND(LEN($K120)&gt;10),IF(AND($J120&gt;T$1,$J120&lt;=$Y$1),1,IF((COUNTIFS(INCAPACIDADES!$C$1:$C$51,$K120,INCAPACIDADES!S$1:S$51,T$1))&gt;0,2,IF(VLOOKUP($I120,BD!$D:$F,3,0)&gt;T$1,0,3))),"")</f>
        <v/>
      </c>
      <c r="CL120" s="62" t="str">
        <f>+IF(AND(LEN($K120)&gt;10),IF(AND($J120&gt;U$1,$J120&lt;=$Y$1),1,IF((COUNTIFS(INCAPACIDADES!$C$1:$C$51,$K120,INCAPACIDADES!T$1:T$51,U$1))&gt;0,2,IF(VLOOKUP($I120,BD!$D:$F,3,0)&gt;U$1,0,3))),"")</f>
        <v/>
      </c>
      <c r="CM120" s="62" t="str">
        <f>+IF(AND(LEN($K120)&gt;10),IF(AND($J120&gt;V$1,$J120&lt;=$Y$1),1,IF((COUNTIFS(INCAPACIDADES!$C$1:$C$51,$K120,INCAPACIDADES!U$1:U$51,V$1))&gt;0,2,IF(VLOOKUP($I120,BD!$D:$F,3,0)&gt;V$1,0,3))),"")</f>
        <v/>
      </c>
      <c r="CN120" s="62" t="str">
        <f>+IF(AND(LEN($K120)&gt;10),IF(AND($J120&gt;W$1,$J120&lt;=$Y$1),1,IF((COUNTIFS(INCAPACIDADES!$C$1:$C$51,$K120,INCAPACIDADES!V$1:V$51,W$1))&gt;0,2,IF(VLOOKUP($I120,BD!$D:$F,3,0)&gt;W$1,0,3))),"")</f>
        <v/>
      </c>
      <c r="CO120" s="62" t="str">
        <f>+IF(AND(LEN($K120)&gt;10),IF(AND($J120&gt;X$1,$J120&lt;=$Y$1),1,IF((COUNTIFS(INCAPACIDADES!$C$1:$C$51,$K120,INCAPACIDADES!W$1:W$51,X$1))&gt;0,2,IF(VLOOKUP($I120,BD!$D:$F,3,0)&gt;X$1,0,3))),"")</f>
        <v/>
      </c>
      <c r="CP120" s="62" t="str">
        <f>+IF(AND(LEN($K120)&gt;10),IF(AND($J120&gt;Y$1,$J120&lt;=$Y$1),1,IF((COUNTIFS(INCAPACIDADES!$C$1:$C$51,$K120,INCAPACIDADES!X$1:X$51,Y$1))&gt;0,2,IF(VLOOKUP($I120,BD!$D:$F,3,0)&gt;Y$1,0,3))),"")</f>
        <v/>
      </c>
      <c r="CQ120" s="62" t="str">
        <f>+IF(LEN($K120)&gt;10,IF(ISERROR(VLOOKUP(L120,'CODIGO PAGO'!$B$1:$B$20,1,0)),1,IF(OR(AND(CC120=1,L120&lt;&gt;"N"),AND(CC120=3,L120&lt;&gt;"B"),AND(CC120=2,LEFT(TRIM(L120),1)&lt;&gt;"I")),1,IF(OR(AND(CC120=0,L120="N"),AND(CC120=0,L120="B"),AND(CC120=0,LEFT(TRIM(L120),1)="I")),1,0))),"")</f>
        <v/>
      </c>
      <c r="CR120" s="62" t="str">
        <f t="shared" si="47"/>
        <v/>
      </c>
      <c r="CS120" s="62" t="str">
        <f>+IF(LEN($K120)&gt;10,IF(ISERROR(VLOOKUP(N120,'CODIGO PAGO'!$B$1:$B$20,1,0)),1,IF(OR(AND(CE120=1,N120&lt;&gt;"N"),AND(CE120=3,N120&lt;&gt;"B"),AND(CE120=2,LEFT(TRIM(N120),1)&lt;&gt;"I")),1,IF(OR(AND(CE120=0,N120="N"),AND(CE120=0,N120="B"),AND(CE120=0,LEFT(TRIM(N120),1)="I")),1,0))),"")</f>
        <v/>
      </c>
      <c r="CT120" s="62" t="str">
        <f t="shared" si="48"/>
        <v/>
      </c>
      <c r="CU120" s="62" t="str">
        <f>+IF(LEN($K120)&gt;10,IF(ISERROR(VLOOKUP(P120,'CODIGO PAGO'!$B$1:$B$20,1,0)),1,IF(OR(AND(CG120=1,P120&lt;&gt;"N"),AND(CG120=3,P120&lt;&gt;"B"),AND(CG120=2,LEFT(TRIM(P120),1)&lt;&gt;"I")),1,IF(OR(AND(CG120=0,P120="N"),AND(CG120=0,P120="B"),AND(CG120=0,LEFT(TRIM(P120),1)="I")),1,0))),"")</f>
        <v/>
      </c>
      <c r="CV120" s="62" t="str">
        <f t="shared" si="49"/>
        <v/>
      </c>
      <c r="CW120" s="62" t="str">
        <f>+IF(LEN($K120)&gt;10,IF(ISERROR(VLOOKUP(R120,'CODIGO PAGO'!$B$1:$B$20,1,0)),1,IF(OR(AND(CI120=1,R120&lt;&gt;"N"),AND(CI120=3,R120&lt;&gt;"B"),AND(CI120=2,LEFT(TRIM(R120),1)&lt;&gt;"I")),1,IF(OR(AND(CI120=0,R120="N"),AND(CI120=0,R120="B"),AND(CI120=0,LEFT(TRIM(R120),1)="I")),1,0))),"")</f>
        <v/>
      </c>
      <c r="CX120" s="62" t="str">
        <f t="shared" si="50"/>
        <v/>
      </c>
      <c r="CY120" s="62" t="str">
        <f>+IF(LEN($K120)&gt;10,IF(ISERROR(VLOOKUP(T120,'CODIGO PAGO'!$B$1:$B$20,1,0)),1,IF(OR(AND(CK120=1,T120&lt;&gt;"N"),AND(CK120=3,T120&lt;&gt;"B"),AND(CK120=2,LEFT(TRIM(T120),1)&lt;&gt;"I")),1,IF(OR(AND(CK120=0,T120="N"),AND(CK120=0,T120="B"),AND(CK120=0,LEFT(TRIM(T120),1)="I")),1,0))),"")</f>
        <v/>
      </c>
      <c r="CZ120" s="62" t="str">
        <f t="shared" si="51"/>
        <v/>
      </c>
      <c r="DA120" s="62" t="str">
        <f>+IF(LEN($K120)&gt;10,IF(ISERROR(VLOOKUP(V120,'CODIGO PAGO'!$B$1:$B$20,1,0)),1,IF(OR(AND(CM120=1,V120&lt;&gt;"N"),AND(CM120=3,V120&lt;&gt;"B"),AND(CM120=2,LEFT(TRIM(V120),1)&lt;&gt;"I")),1,IF(OR(AND(CM120=0,V120="N"),AND(CM120=0,V120="B"),AND(CM120=0,LEFT(TRIM(V120),1)="I")),1,0))),"")</f>
        <v/>
      </c>
      <c r="DB120" s="62" t="str">
        <f t="shared" si="52"/>
        <v/>
      </c>
      <c r="DC120" s="62" t="str">
        <f>+IF(LEN($K120)&gt;10,IF(ISERROR(VLOOKUP(X120,'CODIGO PAGO'!$B$1:$B$20,1,0)),1,IF(OR(AND(CO120=1,X120&lt;&gt;"N"),AND(CO120=3,X120&lt;&gt;"B"),AND(CO120=2,LEFT(TRIM(X120),1)&lt;&gt;"I")),1,IF(OR(AND(CO120=0,X120="N"),AND(CO120=0,X120="B"),AND(CO120=0,LEFT(TRIM(X120),1)="I")),1,0))),"")</f>
        <v/>
      </c>
      <c r="DD120" s="62" t="str">
        <f t="shared" si="53"/>
        <v/>
      </c>
      <c r="DE120" s="62" t="str">
        <f t="shared" si="54"/>
        <v/>
      </c>
      <c r="DF120" s="63" t="str">
        <f t="shared" si="55"/>
        <v/>
      </c>
      <c r="DG120" s="170"/>
      <c r="DH120" s="63">
        <v>120</v>
      </c>
    </row>
    <row r="121" spans="1:112" s="64" customFormat="1">
      <c r="A121" s="16" t="str">
        <f t="shared" si="28"/>
        <v/>
      </c>
      <c r="B121" s="12"/>
      <c r="C121" s="60"/>
      <c r="D121" s="1" t="str">
        <f>+IF(LEN($K121)&gt;5,BD!A121,"")</f>
        <v/>
      </c>
      <c r="E121" s="1" t="str">
        <f>+IF(LEN($K121)&gt;5,BD!B121,"")</f>
        <v/>
      </c>
      <c r="F121" s="134"/>
      <c r="G121" s="133"/>
      <c r="H121" s="135"/>
      <c r="I121" s="3" t="str">
        <f>+IF(LEN($K121)&gt;5,BD!D121,"")</f>
        <v/>
      </c>
      <c r="J121" s="4" t="str">
        <f>+IF(LEN($K121)&gt;5,BD!E121,"")</f>
        <v/>
      </c>
      <c r="K121" s="5" t="str">
        <f>+IF(LEN(BD!G121)&gt;5,BD!G121,"")</f>
        <v/>
      </c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53" t="str">
        <f t="shared" si="29"/>
        <v/>
      </c>
      <c r="AB121" s="154" t="str">
        <f>+IF(LEN($K121)&gt;5,SUM(L121,N121,P121,R121,T121,V121,X121)+COUNTIF(L121:X121,"PCG")+'CODIGO PAGO'!$C$23*COUNTIF(L121:X121,"PDF")+'CODIGO PAGO'!$C$24*COUNTIF('PRE MAAS'!L121:X121,"PNH")+'CODIGO PAGO'!$C$25*COUNTIF('PRE MAAS'!L121:X121,"PS")+COUNTIF(L121:X121,"VAC"),"")</f>
        <v/>
      </c>
      <c r="AC121" s="154" t="str">
        <f t="shared" si="30"/>
        <v/>
      </c>
      <c r="AD121" s="155" t="str">
        <f t="shared" si="31"/>
        <v/>
      </c>
      <c r="AE121" s="155" t="str">
        <f t="shared" si="32"/>
        <v/>
      </c>
      <c r="AF121" s="155" t="str">
        <f>+IF(LEN($K121)&gt;5,IF(AND(VLOOKUP($I121,BD!$D$1:$F$501,3,0)&gt;=L$1,VLOOKUP($I121,BD!$D$1:$F$501,3,0)&lt;=X$1),1,0),"")</f>
        <v/>
      </c>
      <c r="AG121" s="155" t="str">
        <f t="shared" si="33"/>
        <v/>
      </c>
      <c r="AH121" s="156" t="str">
        <f t="shared" si="34"/>
        <v/>
      </c>
      <c r="AI121" s="156" t="str">
        <f t="shared" si="35"/>
        <v/>
      </c>
      <c r="AJ121" s="156" t="str">
        <f t="shared" si="36"/>
        <v/>
      </c>
      <c r="AK121" s="6" t="str">
        <f>+IF(LEN($K121)&gt;5,BD!H121,"")</f>
        <v/>
      </c>
      <c r="AL121" s="17" t="str">
        <f t="shared" si="37"/>
        <v/>
      </c>
      <c r="AM121" s="13"/>
      <c r="AN121" s="18" t="str">
        <f t="shared" si="38"/>
        <v/>
      </c>
      <c r="AO121" s="19" t="str">
        <f t="shared" si="39"/>
        <v/>
      </c>
      <c r="AP121" s="19" t="str">
        <f t="shared" si="40"/>
        <v/>
      </c>
      <c r="AQ121" s="20" t="str">
        <f t="shared" si="41"/>
        <v/>
      </c>
      <c r="AR121" s="7" t="str">
        <f t="shared" ca="1" si="42"/>
        <v/>
      </c>
      <c r="AS121" s="157"/>
      <c r="AT121" s="19" t="str">
        <f>+IF(LEN($K121)&gt;5,TRUNC(AS121*AK121*'CODIGO PAGO'!$C$27,2),"")</f>
        <v/>
      </c>
      <c r="AU121" s="15"/>
      <c r="AV121" s="15"/>
      <c r="AW121" s="15"/>
      <c r="AX121" s="14"/>
      <c r="AY121" s="15"/>
      <c r="AZ121" s="20" t="str">
        <f>+IF(LEN(K121)&gt;5,SUMIF(AJUSTES!$A$1:$A$50,K121,AJUSTES!$J$1:$J$50),"")</f>
        <v/>
      </c>
      <c r="BA121" s="20"/>
      <c r="BB121" s="14"/>
      <c r="BC121" s="14"/>
      <c r="BD121" s="164"/>
      <c r="BE121" s="15"/>
      <c r="BF121" s="15"/>
      <c r="BG121" s="152" t="str">
        <f t="shared" si="43"/>
        <v/>
      </c>
      <c r="BH121" s="20" t="str">
        <f t="shared" si="44"/>
        <v/>
      </c>
      <c r="BI121" s="20" t="str">
        <f>IF(LEN($K121)&gt;5,IF('CODIGO PAGO'!$C$26=9,0.5*AK121,'CODIGO PAGO'!$C$26*COUNTIF(L121:X121,"PT")*(AK121*7)/(7-(COUNTIF(L121:X121,"D")+COUNTIF(L121:X121,"DL")))),"")</f>
        <v/>
      </c>
      <c r="BJ121" s="15"/>
      <c r="BK121" s="20" t="str">
        <f>+IF(LEN(K121)&gt;5,SUMIF(AJUSTES!$A$1:$A$50,K121,AJUSTES!$K$1:$K$50),"")</f>
        <v/>
      </c>
      <c r="BL121" s="15"/>
      <c r="BM121" s="15"/>
      <c r="BN121" s="4" t="str">
        <f>+CONCATENATE(IF(COUNTIFS(INCAPACIDADES!$A$1:$A$100,"ACTIVA",INCAPACIDADES!$C$1:$C$100,'PRE MAAS'!K121)&gt;0,VLOOKUP(K121,INCAPACIDADES!$C$1:$Y$100,23,0),""),IF(LEN($K121)&gt;5,IF(BD!F121="N/A","",CONCATENATE("B (",DAY(BD!F121),"-",MONTH(BD!F121),"-",YEAR(BD!F121),")")),""))</f>
        <v/>
      </c>
      <c r="BO121" s="150"/>
      <c r="BP121" s="15"/>
      <c r="BQ121" s="15"/>
      <c r="BR121" s="15"/>
      <c r="BS121" s="15"/>
      <c r="BT121" s="15"/>
      <c r="BU121" s="9" t="str">
        <f>+IF(LEN($K121)&gt;10,IF(LEN(BD!I121)=11,BD!I121,CONCATENATE("0",BD!I121)),"")</f>
        <v/>
      </c>
      <c r="BV121" s="161" t="str">
        <f>+IF(LEN($K121)&gt;10,BD!J121,"")</f>
        <v/>
      </c>
      <c r="BW121" s="162" t="str">
        <f t="shared" si="45"/>
        <v/>
      </c>
      <c r="BX121" s="162" t="str">
        <f>+IF(LEN($K121)&gt;10,UPPER(BD!K121),"")</f>
        <v/>
      </c>
      <c r="BY121" s="161" t="str">
        <f>+IF(LEN($K129)&gt;5,BD!L121,"")</f>
        <v/>
      </c>
      <c r="BZ121" s="161" t="str">
        <f>+IF(LEN($K121)&gt;10,BD!M121,"")</f>
        <v/>
      </c>
      <c r="CA121" s="162" t="str">
        <f>+IF(LEN($K121)&gt;10,BD!N121,"")</f>
        <v/>
      </c>
      <c r="CB121" s="163" t="str">
        <f t="shared" si="46"/>
        <v/>
      </c>
      <c r="CC121" s="62" t="str">
        <f>+IF(AND(LEN($K121)&gt;10),IF(AND($J121&gt;L$1,$J121&lt;=$Y$1),1,IF((COUNTIFS(INCAPACIDADES!$C$1:$C$51,$K121,INCAPACIDADES!K$1:K$51,L$1))&gt;0,2,IF(VLOOKUP($I121,BD!D:F,3,0)&gt;L$1,0,3))),"")</f>
        <v/>
      </c>
      <c r="CD121" s="62" t="str">
        <f>+IF(AND(LEN($K121)&gt;10),IF(AND($J121&gt;M$1,$J121&lt;=$Y$1),1,IF((COUNTIFS(INCAPACIDADES!$C$1:$C$51,$K121,INCAPACIDADES!L$1:L$51,M$1))&gt;0,2,IF(VLOOKUP($I121,BD!$D:$F,3,0)&gt;M$1,0,3))),"")</f>
        <v/>
      </c>
      <c r="CE121" s="62" t="str">
        <f>+IF(AND(LEN($K121)&gt;10),IF(AND($J121&gt;N$1,$J121&lt;=$Y$1),1,IF((COUNTIFS(INCAPACIDADES!$C$1:$C$51,$K121,INCAPACIDADES!M$1:M$51,N$1))&gt;0,2,IF(VLOOKUP($I121,BD!$D:$F,3,0)&gt;N$1,0,3))),"")</f>
        <v/>
      </c>
      <c r="CF121" s="62" t="str">
        <f>+IF(AND(LEN($K121)&gt;10),IF(AND($J121&gt;O$1,$J121&lt;=$Y$1),1,IF((COUNTIFS(INCAPACIDADES!$C$1:$C$51,$K121,INCAPACIDADES!N$1:N$51,O$1))&gt;0,2,IF(VLOOKUP($I121,BD!$D:$F,3,0)&gt;O$1,0,3))),"")</f>
        <v/>
      </c>
      <c r="CG121" s="62" t="str">
        <f>+IF(AND(LEN($K121)&gt;10),IF(AND($J121&gt;P$1,$J121&lt;=$Y$1),1,IF((COUNTIFS(INCAPACIDADES!$C$1:$C$51,$K121,INCAPACIDADES!O$1:O$51,P$1))&gt;0,2,IF(VLOOKUP($I121,BD!$D:$F,3,0)&gt;P$1,0,3))),"")</f>
        <v/>
      </c>
      <c r="CH121" s="62" t="str">
        <f>+IF(AND(LEN($K121)&gt;10),IF(AND($J121&gt;Q$1,$J121&lt;=$Y$1),1,IF((COUNTIFS(INCAPACIDADES!$C$1:$C$51,$K121,INCAPACIDADES!P$1:P$51,Q$1))&gt;0,2,IF(VLOOKUP($I121,BD!$D:$F,3,0)&gt;Q$1,0,3))),"")</f>
        <v/>
      </c>
      <c r="CI121" s="62" t="str">
        <f>+IF(AND(LEN($K121)&gt;10),IF(AND($J121&gt;R$1,$J121&lt;=$Y$1),1,IF((COUNTIFS(INCAPACIDADES!$C$1:$C$51,$K121,INCAPACIDADES!Q$1:Q$51,R$1))&gt;0,2,IF(VLOOKUP($I121,BD!$D:$F,3,0)&gt;R$1,0,3))),"")</f>
        <v/>
      </c>
      <c r="CJ121" s="62" t="str">
        <f>+IF(AND(LEN($K121)&gt;10),IF(AND($J121&gt;S$1,$J121&lt;=$Y$1),1,IF((COUNTIFS(INCAPACIDADES!$C$1:$C$51,$K121,INCAPACIDADES!R$1:R$51,S$1))&gt;0,2,IF(VLOOKUP($I121,BD!$D:$F,3,0)&gt;S$1,0,3))),"")</f>
        <v/>
      </c>
      <c r="CK121" s="62" t="str">
        <f>+IF(AND(LEN($K121)&gt;10),IF(AND($J121&gt;T$1,$J121&lt;=$Y$1),1,IF((COUNTIFS(INCAPACIDADES!$C$1:$C$51,$K121,INCAPACIDADES!S$1:S$51,T$1))&gt;0,2,IF(VLOOKUP($I121,BD!$D:$F,3,0)&gt;T$1,0,3))),"")</f>
        <v/>
      </c>
      <c r="CL121" s="62" t="str">
        <f>+IF(AND(LEN($K121)&gt;10),IF(AND($J121&gt;U$1,$J121&lt;=$Y$1),1,IF((COUNTIFS(INCAPACIDADES!$C$1:$C$51,$K121,INCAPACIDADES!T$1:T$51,U$1))&gt;0,2,IF(VLOOKUP($I121,BD!$D:$F,3,0)&gt;U$1,0,3))),"")</f>
        <v/>
      </c>
      <c r="CM121" s="62" t="str">
        <f>+IF(AND(LEN($K121)&gt;10),IF(AND($J121&gt;V$1,$J121&lt;=$Y$1),1,IF((COUNTIFS(INCAPACIDADES!$C$1:$C$51,$K121,INCAPACIDADES!U$1:U$51,V$1))&gt;0,2,IF(VLOOKUP($I121,BD!$D:$F,3,0)&gt;V$1,0,3))),"")</f>
        <v/>
      </c>
      <c r="CN121" s="62" t="str">
        <f>+IF(AND(LEN($K121)&gt;10),IF(AND($J121&gt;W$1,$J121&lt;=$Y$1),1,IF((COUNTIFS(INCAPACIDADES!$C$1:$C$51,$K121,INCAPACIDADES!V$1:V$51,W$1))&gt;0,2,IF(VLOOKUP($I121,BD!$D:$F,3,0)&gt;W$1,0,3))),"")</f>
        <v/>
      </c>
      <c r="CO121" s="62" t="str">
        <f>+IF(AND(LEN($K121)&gt;10),IF(AND($J121&gt;X$1,$J121&lt;=$Y$1),1,IF((COUNTIFS(INCAPACIDADES!$C$1:$C$51,$K121,INCAPACIDADES!W$1:W$51,X$1))&gt;0,2,IF(VLOOKUP($I121,BD!$D:$F,3,0)&gt;X$1,0,3))),"")</f>
        <v/>
      </c>
      <c r="CP121" s="62" t="str">
        <f>+IF(AND(LEN($K121)&gt;10),IF(AND($J121&gt;Y$1,$J121&lt;=$Y$1),1,IF((COUNTIFS(INCAPACIDADES!$C$1:$C$51,$K121,INCAPACIDADES!X$1:X$51,Y$1))&gt;0,2,IF(VLOOKUP($I121,BD!$D:$F,3,0)&gt;Y$1,0,3))),"")</f>
        <v/>
      </c>
      <c r="CQ121" s="62" t="str">
        <f>+IF(LEN($K121)&gt;10,IF(ISERROR(VLOOKUP(L121,'CODIGO PAGO'!$B$1:$B$20,1,0)),1,IF(OR(AND(CC121=1,L121&lt;&gt;"N"),AND(CC121=3,L121&lt;&gt;"B"),AND(CC121=2,LEFT(TRIM(L121),1)&lt;&gt;"I")),1,IF(OR(AND(CC121=0,L121="N"),AND(CC121=0,L121="B"),AND(CC121=0,LEFT(TRIM(L121),1)="I")),1,0))),"")</f>
        <v/>
      </c>
      <c r="CR121" s="62" t="str">
        <f t="shared" si="47"/>
        <v/>
      </c>
      <c r="CS121" s="62" t="str">
        <f>+IF(LEN($K121)&gt;10,IF(ISERROR(VLOOKUP(N121,'CODIGO PAGO'!$B$1:$B$20,1,0)),1,IF(OR(AND(CE121=1,N121&lt;&gt;"N"),AND(CE121=3,N121&lt;&gt;"B"),AND(CE121=2,LEFT(TRIM(N121),1)&lt;&gt;"I")),1,IF(OR(AND(CE121=0,N121="N"),AND(CE121=0,N121="B"),AND(CE121=0,LEFT(TRIM(N121),1)="I")),1,0))),"")</f>
        <v/>
      </c>
      <c r="CT121" s="62" t="str">
        <f t="shared" si="48"/>
        <v/>
      </c>
      <c r="CU121" s="62" t="str">
        <f>+IF(LEN($K121)&gt;10,IF(ISERROR(VLOOKUP(P121,'CODIGO PAGO'!$B$1:$B$20,1,0)),1,IF(OR(AND(CG121=1,P121&lt;&gt;"N"),AND(CG121=3,P121&lt;&gt;"B"),AND(CG121=2,LEFT(TRIM(P121),1)&lt;&gt;"I")),1,IF(OR(AND(CG121=0,P121="N"),AND(CG121=0,P121="B"),AND(CG121=0,LEFT(TRIM(P121),1)="I")),1,0))),"")</f>
        <v/>
      </c>
      <c r="CV121" s="62" t="str">
        <f t="shared" si="49"/>
        <v/>
      </c>
      <c r="CW121" s="62" t="str">
        <f>+IF(LEN($K121)&gt;10,IF(ISERROR(VLOOKUP(R121,'CODIGO PAGO'!$B$1:$B$20,1,0)),1,IF(OR(AND(CI121=1,R121&lt;&gt;"N"),AND(CI121=3,R121&lt;&gt;"B"),AND(CI121=2,LEFT(TRIM(R121),1)&lt;&gt;"I")),1,IF(OR(AND(CI121=0,R121="N"),AND(CI121=0,R121="B"),AND(CI121=0,LEFT(TRIM(R121),1)="I")),1,0))),"")</f>
        <v/>
      </c>
      <c r="CX121" s="62" t="str">
        <f t="shared" si="50"/>
        <v/>
      </c>
      <c r="CY121" s="62" t="str">
        <f>+IF(LEN($K121)&gt;10,IF(ISERROR(VLOOKUP(T121,'CODIGO PAGO'!$B$1:$B$20,1,0)),1,IF(OR(AND(CK121=1,T121&lt;&gt;"N"),AND(CK121=3,T121&lt;&gt;"B"),AND(CK121=2,LEFT(TRIM(T121),1)&lt;&gt;"I")),1,IF(OR(AND(CK121=0,T121="N"),AND(CK121=0,T121="B"),AND(CK121=0,LEFT(TRIM(T121),1)="I")),1,0))),"")</f>
        <v/>
      </c>
      <c r="CZ121" s="62" t="str">
        <f t="shared" si="51"/>
        <v/>
      </c>
      <c r="DA121" s="62" t="str">
        <f>+IF(LEN($K121)&gt;10,IF(ISERROR(VLOOKUP(V121,'CODIGO PAGO'!$B$1:$B$20,1,0)),1,IF(OR(AND(CM121=1,V121&lt;&gt;"N"),AND(CM121=3,V121&lt;&gt;"B"),AND(CM121=2,LEFT(TRIM(V121),1)&lt;&gt;"I")),1,IF(OR(AND(CM121=0,V121="N"),AND(CM121=0,V121="B"),AND(CM121=0,LEFT(TRIM(V121),1)="I")),1,0))),"")</f>
        <v/>
      </c>
      <c r="DB121" s="62" t="str">
        <f t="shared" si="52"/>
        <v/>
      </c>
      <c r="DC121" s="62" t="str">
        <f>+IF(LEN($K121)&gt;10,IF(ISERROR(VLOOKUP(X121,'CODIGO PAGO'!$B$1:$B$20,1,0)),1,IF(OR(AND(CO121=1,X121&lt;&gt;"N"),AND(CO121=3,X121&lt;&gt;"B"),AND(CO121=2,LEFT(TRIM(X121),1)&lt;&gt;"I")),1,IF(OR(AND(CO121=0,X121="N"),AND(CO121=0,X121="B"),AND(CO121=0,LEFT(TRIM(X121),1)="I")),1,0))),"")</f>
        <v/>
      </c>
      <c r="DD121" s="62" t="str">
        <f t="shared" si="53"/>
        <v/>
      </c>
      <c r="DE121" s="62" t="str">
        <f t="shared" si="54"/>
        <v/>
      </c>
      <c r="DF121" s="63" t="str">
        <f t="shared" si="55"/>
        <v/>
      </c>
      <c r="DG121" s="170"/>
      <c r="DH121" s="63">
        <v>121</v>
      </c>
    </row>
    <row r="122" spans="1:112" s="64" customFormat="1">
      <c r="A122" s="16" t="str">
        <f t="shared" si="28"/>
        <v/>
      </c>
      <c r="B122" s="12"/>
      <c r="C122" s="60"/>
      <c r="D122" s="1" t="str">
        <f>+IF(LEN($K122)&gt;5,BD!A122,"")</f>
        <v/>
      </c>
      <c r="E122" s="1" t="str">
        <f>+IF(LEN($K122)&gt;5,BD!B122,"")</f>
        <v/>
      </c>
      <c r="F122" s="134"/>
      <c r="G122" s="133"/>
      <c r="H122" s="135"/>
      <c r="I122" s="3" t="str">
        <f>+IF(LEN($K122)&gt;5,BD!D122,"")</f>
        <v/>
      </c>
      <c r="J122" s="4" t="str">
        <f>+IF(LEN($K122)&gt;5,BD!E122,"")</f>
        <v/>
      </c>
      <c r="K122" s="5" t="str">
        <f>+IF(LEN(BD!G122)&gt;5,BD!G122,"")</f>
        <v/>
      </c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53" t="str">
        <f t="shared" si="29"/>
        <v/>
      </c>
      <c r="AB122" s="154" t="str">
        <f>+IF(LEN($K122)&gt;5,SUM(L122,N122,P122,R122,T122,V122,X122)+COUNTIF(L122:X122,"PCG")+'CODIGO PAGO'!$C$23*COUNTIF(L122:X122,"PDF")+'CODIGO PAGO'!$C$24*COUNTIF('PRE MAAS'!L122:X122,"PNH")+'CODIGO PAGO'!$C$25*COUNTIF('PRE MAAS'!L122:X122,"PS")+COUNTIF(L122:X122,"VAC"),"")</f>
        <v/>
      </c>
      <c r="AC122" s="154" t="str">
        <f t="shared" si="30"/>
        <v/>
      </c>
      <c r="AD122" s="155" t="str">
        <f t="shared" si="31"/>
        <v/>
      </c>
      <c r="AE122" s="155" t="str">
        <f t="shared" si="32"/>
        <v/>
      </c>
      <c r="AF122" s="155" t="str">
        <f>+IF(LEN($K122)&gt;5,IF(AND(VLOOKUP($I122,BD!$D$1:$F$501,3,0)&gt;=L$1,VLOOKUP($I122,BD!$D$1:$F$501,3,0)&lt;=X$1),1,0),"")</f>
        <v/>
      </c>
      <c r="AG122" s="155" t="str">
        <f t="shared" si="33"/>
        <v/>
      </c>
      <c r="AH122" s="156" t="str">
        <f t="shared" si="34"/>
        <v/>
      </c>
      <c r="AI122" s="156" t="str">
        <f t="shared" si="35"/>
        <v/>
      </c>
      <c r="AJ122" s="156" t="str">
        <f t="shared" si="36"/>
        <v/>
      </c>
      <c r="AK122" s="6" t="str">
        <f>+IF(LEN($K122)&gt;5,BD!H122,"")</f>
        <v/>
      </c>
      <c r="AL122" s="17" t="str">
        <f t="shared" si="37"/>
        <v/>
      </c>
      <c r="AM122" s="13"/>
      <c r="AN122" s="18" t="str">
        <f t="shared" si="38"/>
        <v/>
      </c>
      <c r="AO122" s="19" t="str">
        <f t="shared" si="39"/>
        <v/>
      </c>
      <c r="AP122" s="19" t="str">
        <f t="shared" si="40"/>
        <v/>
      </c>
      <c r="AQ122" s="20" t="str">
        <f t="shared" si="41"/>
        <v/>
      </c>
      <c r="AR122" s="7" t="str">
        <f t="shared" ca="1" si="42"/>
        <v/>
      </c>
      <c r="AS122" s="157"/>
      <c r="AT122" s="19" t="str">
        <f>+IF(LEN($K122)&gt;5,TRUNC(AS122*AK122*'CODIGO PAGO'!$C$27,2),"")</f>
        <v/>
      </c>
      <c r="AU122" s="15"/>
      <c r="AV122" s="15"/>
      <c r="AW122" s="15"/>
      <c r="AX122" s="14"/>
      <c r="AY122" s="15"/>
      <c r="AZ122" s="20" t="str">
        <f>+IF(LEN(K122)&gt;5,SUMIF(AJUSTES!$A$1:$A$50,K122,AJUSTES!$J$1:$J$50),"")</f>
        <v/>
      </c>
      <c r="BA122" s="20"/>
      <c r="BB122" s="14"/>
      <c r="BC122" s="14"/>
      <c r="BD122" s="164"/>
      <c r="BE122" s="15"/>
      <c r="BF122" s="15"/>
      <c r="BG122" s="152" t="str">
        <f t="shared" si="43"/>
        <v/>
      </c>
      <c r="BH122" s="20" t="str">
        <f t="shared" si="44"/>
        <v/>
      </c>
      <c r="BI122" s="20" t="str">
        <f>IF(LEN($K122)&gt;5,IF('CODIGO PAGO'!$C$26=9,0.5*AK122,'CODIGO PAGO'!$C$26*COUNTIF(L122:X122,"PT")*(AK122*7)/(7-(COUNTIF(L122:X122,"D")+COUNTIF(L122:X122,"DL")))),"")</f>
        <v/>
      </c>
      <c r="BJ122" s="15"/>
      <c r="BK122" s="20" t="str">
        <f>+IF(LEN(K122)&gt;5,SUMIF(AJUSTES!$A$1:$A$50,K122,AJUSTES!$K$1:$K$50),"")</f>
        <v/>
      </c>
      <c r="BL122" s="15"/>
      <c r="BM122" s="15"/>
      <c r="BN122" s="4" t="str">
        <f>+CONCATENATE(IF(COUNTIFS(INCAPACIDADES!$A$1:$A$100,"ACTIVA",INCAPACIDADES!$C$1:$C$100,'PRE MAAS'!K122)&gt;0,VLOOKUP(K122,INCAPACIDADES!$C$1:$Y$100,23,0),""),IF(LEN($K122)&gt;5,IF(BD!F122="N/A","",CONCATENATE("B (",DAY(BD!F122),"-",MONTH(BD!F122),"-",YEAR(BD!F122),")")),""))</f>
        <v/>
      </c>
      <c r="BO122" s="150"/>
      <c r="BP122" s="15"/>
      <c r="BQ122" s="15"/>
      <c r="BR122" s="15"/>
      <c r="BS122" s="15"/>
      <c r="BT122" s="15"/>
      <c r="BU122" s="9" t="str">
        <f>+IF(LEN($K122)&gt;10,IF(LEN(BD!I122)=11,BD!I122,CONCATENATE("0",BD!I122)),"")</f>
        <v/>
      </c>
      <c r="BV122" s="161" t="str">
        <f>+IF(LEN($K122)&gt;10,BD!J122,"")</f>
        <v/>
      </c>
      <c r="BW122" s="162" t="str">
        <f t="shared" si="45"/>
        <v/>
      </c>
      <c r="BX122" s="162" t="str">
        <f>+IF(LEN($K122)&gt;10,UPPER(BD!K122),"")</f>
        <v/>
      </c>
      <c r="BY122" s="161" t="str">
        <f>+IF(LEN($K130)&gt;5,BD!L122,"")</f>
        <v/>
      </c>
      <c r="BZ122" s="161" t="str">
        <f>+IF(LEN($K122)&gt;10,BD!M122,"")</f>
        <v/>
      </c>
      <c r="CA122" s="162" t="str">
        <f>+IF(LEN($K122)&gt;10,BD!N122,"")</f>
        <v/>
      </c>
      <c r="CB122" s="163" t="str">
        <f t="shared" si="46"/>
        <v/>
      </c>
      <c r="CC122" s="62" t="str">
        <f>+IF(AND(LEN($K122)&gt;10),IF(AND($J122&gt;L$1,$J122&lt;=$Y$1),1,IF((COUNTIFS(INCAPACIDADES!$C$1:$C$51,$K122,INCAPACIDADES!K$1:K$51,L$1))&gt;0,2,IF(VLOOKUP($I122,BD!D:F,3,0)&gt;L$1,0,3))),"")</f>
        <v/>
      </c>
      <c r="CD122" s="62" t="str">
        <f>+IF(AND(LEN($K122)&gt;10),IF(AND($J122&gt;M$1,$J122&lt;=$Y$1),1,IF((COUNTIFS(INCAPACIDADES!$C$1:$C$51,$K122,INCAPACIDADES!L$1:L$51,M$1))&gt;0,2,IF(VLOOKUP($I122,BD!$D:$F,3,0)&gt;M$1,0,3))),"")</f>
        <v/>
      </c>
      <c r="CE122" s="62" t="str">
        <f>+IF(AND(LEN($K122)&gt;10),IF(AND($J122&gt;N$1,$J122&lt;=$Y$1),1,IF((COUNTIFS(INCAPACIDADES!$C$1:$C$51,$K122,INCAPACIDADES!M$1:M$51,N$1))&gt;0,2,IF(VLOOKUP($I122,BD!$D:$F,3,0)&gt;N$1,0,3))),"")</f>
        <v/>
      </c>
      <c r="CF122" s="62" t="str">
        <f>+IF(AND(LEN($K122)&gt;10),IF(AND($J122&gt;O$1,$J122&lt;=$Y$1),1,IF((COUNTIFS(INCAPACIDADES!$C$1:$C$51,$K122,INCAPACIDADES!N$1:N$51,O$1))&gt;0,2,IF(VLOOKUP($I122,BD!$D:$F,3,0)&gt;O$1,0,3))),"")</f>
        <v/>
      </c>
      <c r="CG122" s="62" t="str">
        <f>+IF(AND(LEN($K122)&gt;10),IF(AND($J122&gt;P$1,$J122&lt;=$Y$1),1,IF((COUNTIFS(INCAPACIDADES!$C$1:$C$51,$K122,INCAPACIDADES!O$1:O$51,P$1))&gt;0,2,IF(VLOOKUP($I122,BD!$D:$F,3,0)&gt;P$1,0,3))),"")</f>
        <v/>
      </c>
      <c r="CH122" s="62" t="str">
        <f>+IF(AND(LEN($K122)&gt;10),IF(AND($J122&gt;Q$1,$J122&lt;=$Y$1),1,IF((COUNTIFS(INCAPACIDADES!$C$1:$C$51,$K122,INCAPACIDADES!P$1:P$51,Q$1))&gt;0,2,IF(VLOOKUP($I122,BD!$D:$F,3,0)&gt;Q$1,0,3))),"")</f>
        <v/>
      </c>
      <c r="CI122" s="62" t="str">
        <f>+IF(AND(LEN($K122)&gt;10),IF(AND($J122&gt;R$1,$J122&lt;=$Y$1),1,IF((COUNTIFS(INCAPACIDADES!$C$1:$C$51,$K122,INCAPACIDADES!Q$1:Q$51,R$1))&gt;0,2,IF(VLOOKUP($I122,BD!$D:$F,3,0)&gt;R$1,0,3))),"")</f>
        <v/>
      </c>
      <c r="CJ122" s="62" t="str">
        <f>+IF(AND(LEN($K122)&gt;10),IF(AND($J122&gt;S$1,$J122&lt;=$Y$1),1,IF((COUNTIFS(INCAPACIDADES!$C$1:$C$51,$K122,INCAPACIDADES!R$1:R$51,S$1))&gt;0,2,IF(VLOOKUP($I122,BD!$D:$F,3,0)&gt;S$1,0,3))),"")</f>
        <v/>
      </c>
      <c r="CK122" s="62" t="str">
        <f>+IF(AND(LEN($K122)&gt;10),IF(AND($J122&gt;T$1,$J122&lt;=$Y$1),1,IF((COUNTIFS(INCAPACIDADES!$C$1:$C$51,$K122,INCAPACIDADES!S$1:S$51,T$1))&gt;0,2,IF(VLOOKUP($I122,BD!$D:$F,3,0)&gt;T$1,0,3))),"")</f>
        <v/>
      </c>
      <c r="CL122" s="62" t="str">
        <f>+IF(AND(LEN($K122)&gt;10),IF(AND($J122&gt;U$1,$J122&lt;=$Y$1),1,IF((COUNTIFS(INCAPACIDADES!$C$1:$C$51,$K122,INCAPACIDADES!T$1:T$51,U$1))&gt;0,2,IF(VLOOKUP($I122,BD!$D:$F,3,0)&gt;U$1,0,3))),"")</f>
        <v/>
      </c>
      <c r="CM122" s="62" t="str">
        <f>+IF(AND(LEN($K122)&gt;10),IF(AND($J122&gt;V$1,$J122&lt;=$Y$1),1,IF((COUNTIFS(INCAPACIDADES!$C$1:$C$51,$K122,INCAPACIDADES!U$1:U$51,V$1))&gt;0,2,IF(VLOOKUP($I122,BD!$D:$F,3,0)&gt;V$1,0,3))),"")</f>
        <v/>
      </c>
      <c r="CN122" s="62" t="str">
        <f>+IF(AND(LEN($K122)&gt;10),IF(AND($J122&gt;W$1,$J122&lt;=$Y$1),1,IF((COUNTIFS(INCAPACIDADES!$C$1:$C$51,$K122,INCAPACIDADES!V$1:V$51,W$1))&gt;0,2,IF(VLOOKUP($I122,BD!$D:$F,3,0)&gt;W$1,0,3))),"")</f>
        <v/>
      </c>
      <c r="CO122" s="62" t="str">
        <f>+IF(AND(LEN($K122)&gt;10),IF(AND($J122&gt;X$1,$J122&lt;=$Y$1),1,IF((COUNTIFS(INCAPACIDADES!$C$1:$C$51,$K122,INCAPACIDADES!W$1:W$51,X$1))&gt;0,2,IF(VLOOKUP($I122,BD!$D:$F,3,0)&gt;X$1,0,3))),"")</f>
        <v/>
      </c>
      <c r="CP122" s="62" t="str">
        <f>+IF(AND(LEN($K122)&gt;10),IF(AND($J122&gt;Y$1,$J122&lt;=$Y$1),1,IF((COUNTIFS(INCAPACIDADES!$C$1:$C$51,$K122,INCAPACIDADES!X$1:X$51,Y$1))&gt;0,2,IF(VLOOKUP($I122,BD!$D:$F,3,0)&gt;Y$1,0,3))),"")</f>
        <v/>
      </c>
      <c r="CQ122" s="62" t="str">
        <f>+IF(LEN($K122)&gt;10,IF(ISERROR(VLOOKUP(L122,'CODIGO PAGO'!$B$1:$B$20,1,0)),1,IF(OR(AND(CC122=1,L122&lt;&gt;"N"),AND(CC122=3,L122&lt;&gt;"B"),AND(CC122=2,LEFT(TRIM(L122),1)&lt;&gt;"I")),1,IF(OR(AND(CC122=0,L122="N"),AND(CC122=0,L122="B"),AND(CC122=0,LEFT(TRIM(L122),1)="I")),1,0))),"")</f>
        <v/>
      </c>
      <c r="CR122" s="62" t="str">
        <f t="shared" si="47"/>
        <v/>
      </c>
      <c r="CS122" s="62" t="str">
        <f>+IF(LEN($K122)&gt;10,IF(ISERROR(VLOOKUP(N122,'CODIGO PAGO'!$B$1:$B$20,1,0)),1,IF(OR(AND(CE122=1,N122&lt;&gt;"N"),AND(CE122=3,N122&lt;&gt;"B"),AND(CE122=2,LEFT(TRIM(N122),1)&lt;&gt;"I")),1,IF(OR(AND(CE122=0,N122="N"),AND(CE122=0,N122="B"),AND(CE122=0,LEFT(TRIM(N122),1)="I")),1,0))),"")</f>
        <v/>
      </c>
      <c r="CT122" s="62" t="str">
        <f t="shared" si="48"/>
        <v/>
      </c>
      <c r="CU122" s="62" t="str">
        <f>+IF(LEN($K122)&gt;10,IF(ISERROR(VLOOKUP(P122,'CODIGO PAGO'!$B$1:$B$20,1,0)),1,IF(OR(AND(CG122=1,P122&lt;&gt;"N"),AND(CG122=3,P122&lt;&gt;"B"),AND(CG122=2,LEFT(TRIM(P122),1)&lt;&gt;"I")),1,IF(OR(AND(CG122=0,P122="N"),AND(CG122=0,P122="B"),AND(CG122=0,LEFT(TRIM(P122),1)="I")),1,0))),"")</f>
        <v/>
      </c>
      <c r="CV122" s="62" t="str">
        <f t="shared" si="49"/>
        <v/>
      </c>
      <c r="CW122" s="62" t="str">
        <f>+IF(LEN($K122)&gt;10,IF(ISERROR(VLOOKUP(R122,'CODIGO PAGO'!$B$1:$B$20,1,0)),1,IF(OR(AND(CI122=1,R122&lt;&gt;"N"),AND(CI122=3,R122&lt;&gt;"B"),AND(CI122=2,LEFT(TRIM(R122),1)&lt;&gt;"I")),1,IF(OR(AND(CI122=0,R122="N"),AND(CI122=0,R122="B"),AND(CI122=0,LEFT(TRIM(R122),1)="I")),1,0))),"")</f>
        <v/>
      </c>
      <c r="CX122" s="62" t="str">
        <f t="shared" si="50"/>
        <v/>
      </c>
      <c r="CY122" s="62" t="str">
        <f>+IF(LEN($K122)&gt;10,IF(ISERROR(VLOOKUP(T122,'CODIGO PAGO'!$B$1:$B$20,1,0)),1,IF(OR(AND(CK122=1,T122&lt;&gt;"N"),AND(CK122=3,T122&lt;&gt;"B"),AND(CK122=2,LEFT(TRIM(T122),1)&lt;&gt;"I")),1,IF(OR(AND(CK122=0,T122="N"),AND(CK122=0,T122="B"),AND(CK122=0,LEFT(TRIM(T122),1)="I")),1,0))),"")</f>
        <v/>
      </c>
      <c r="CZ122" s="62" t="str">
        <f t="shared" si="51"/>
        <v/>
      </c>
      <c r="DA122" s="62" t="str">
        <f>+IF(LEN($K122)&gt;10,IF(ISERROR(VLOOKUP(V122,'CODIGO PAGO'!$B$1:$B$20,1,0)),1,IF(OR(AND(CM122=1,V122&lt;&gt;"N"),AND(CM122=3,V122&lt;&gt;"B"),AND(CM122=2,LEFT(TRIM(V122),1)&lt;&gt;"I")),1,IF(OR(AND(CM122=0,V122="N"),AND(CM122=0,V122="B"),AND(CM122=0,LEFT(TRIM(V122),1)="I")),1,0))),"")</f>
        <v/>
      </c>
      <c r="DB122" s="62" t="str">
        <f t="shared" si="52"/>
        <v/>
      </c>
      <c r="DC122" s="62" t="str">
        <f>+IF(LEN($K122)&gt;10,IF(ISERROR(VLOOKUP(X122,'CODIGO PAGO'!$B$1:$B$20,1,0)),1,IF(OR(AND(CO122=1,X122&lt;&gt;"N"),AND(CO122=3,X122&lt;&gt;"B"),AND(CO122=2,LEFT(TRIM(X122),1)&lt;&gt;"I")),1,IF(OR(AND(CO122=0,X122="N"),AND(CO122=0,X122="B"),AND(CO122=0,LEFT(TRIM(X122),1)="I")),1,0))),"")</f>
        <v/>
      </c>
      <c r="DD122" s="62" t="str">
        <f t="shared" si="53"/>
        <v/>
      </c>
      <c r="DE122" s="62" t="str">
        <f t="shared" si="54"/>
        <v/>
      </c>
      <c r="DF122" s="63" t="str">
        <f t="shared" si="55"/>
        <v/>
      </c>
      <c r="DG122" s="170"/>
      <c r="DH122" s="63">
        <v>122</v>
      </c>
    </row>
    <row r="123" spans="1:112" s="64" customFormat="1">
      <c r="A123" s="16" t="str">
        <f t="shared" si="28"/>
        <v/>
      </c>
      <c r="B123" s="12"/>
      <c r="C123" s="60"/>
      <c r="D123" s="1" t="str">
        <f>+IF(LEN($K123)&gt;5,BD!A123,"")</f>
        <v/>
      </c>
      <c r="E123" s="1" t="str">
        <f>+IF(LEN($K123)&gt;5,BD!B123,"")</f>
        <v/>
      </c>
      <c r="F123" s="134"/>
      <c r="G123" s="133"/>
      <c r="H123" s="135"/>
      <c r="I123" s="3" t="str">
        <f>+IF(LEN($K123)&gt;5,BD!D123,"")</f>
        <v/>
      </c>
      <c r="J123" s="4" t="str">
        <f>+IF(LEN($K123)&gt;5,BD!E123,"")</f>
        <v/>
      </c>
      <c r="K123" s="5" t="str">
        <f>+IF(LEN(BD!G123)&gt;5,BD!G123,"")</f>
        <v/>
      </c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53" t="str">
        <f t="shared" si="29"/>
        <v/>
      </c>
      <c r="AB123" s="154" t="str">
        <f>+IF(LEN($K123)&gt;5,SUM(L123,N123,P123,R123,T123,V123,X123)+COUNTIF(L123:X123,"PCG")+'CODIGO PAGO'!$C$23*COUNTIF(L123:X123,"PDF")+'CODIGO PAGO'!$C$24*COUNTIF('PRE MAAS'!L123:X123,"PNH")+'CODIGO PAGO'!$C$25*COUNTIF('PRE MAAS'!L123:X123,"PS")+COUNTIF(L123:X123,"VAC"),"")</f>
        <v/>
      </c>
      <c r="AC123" s="154" t="str">
        <f t="shared" si="30"/>
        <v/>
      </c>
      <c r="AD123" s="155" t="str">
        <f t="shared" si="31"/>
        <v/>
      </c>
      <c r="AE123" s="155" t="str">
        <f t="shared" si="32"/>
        <v/>
      </c>
      <c r="AF123" s="155" t="str">
        <f>+IF(LEN($K123)&gt;5,IF(AND(VLOOKUP($I123,BD!$D$1:$F$501,3,0)&gt;=L$1,VLOOKUP($I123,BD!$D$1:$F$501,3,0)&lt;=X$1),1,0),"")</f>
        <v/>
      </c>
      <c r="AG123" s="155" t="str">
        <f t="shared" si="33"/>
        <v/>
      </c>
      <c r="AH123" s="156" t="str">
        <f t="shared" si="34"/>
        <v/>
      </c>
      <c r="AI123" s="156" t="str">
        <f t="shared" si="35"/>
        <v/>
      </c>
      <c r="AJ123" s="156" t="str">
        <f t="shared" si="36"/>
        <v/>
      </c>
      <c r="AK123" s="6" t="str">
        <f>+IF(LEN($K123)&gt;5,BD!H123,"")</f>
        <v/>
      </c>
      <c r="AL123" s="17" t="str">
        <f t="shared" si="37"/>
        <v/>
      </c>
      <c r="AM123" s="13"/>
      <c r="AN123" s="18" t="str">
        <f t="shared" si="38"/>
        <v/>
      </c>
      <c r="AO123" s="19" t="str">
        <f t="shared" si="39"/>
        <v/>
      </c>
      <c r="AP123" s="19" t="str">
        <f t="shared" si="40"/>
        <v/>
      </c>
      <c r="AQ123" s="20" t="str">
        <f t="shared" si="41"/>
        <v/>
      </c>
      <c r="AR123" s="7" t="str">
        <f t="shared" ca="1" si="42"/>
        <v/>
      </c>
      <c r="AS123" s="157"/>
      <c r="AT123" s="19" t="str">
        <f>+IF(LEN($K123)&gt;5,TRUNC(AS123*AK123*'CODIGO PAGO'!$C$27,2),"")</f>
        <v/>
      </c>
      <c r="AU123" s="15"/>
      <c r="AV123" s="15"/>
      <c r="AW123" s="15"/>
      <c r="AX123" s="14"/>
      <c r="AY123" s="15"/>
      <c r="AZ123" s="20" t="str">
        <f>+IF(LEN(K123)&gt;5,SUMIF(AJUSTES!$A$1:$A$50,K123,AJUSTES!$J$1:$J$50),"")</f>
        <v/>
      </c>
      <c r="BA123" s="20"/>
      <c r="BB123" s="14"/>
      <c r="BC123" s="14"/>
      <c r="BD123" s="164"/>
      <c r="BE123" s="15"/>
      <c r="BF123" s="15"/>
      <c r="BG123" s="152" t="str">
        <f t="shared" si="43"/>
        <v/>
      </c>
      <c r="BH123" s="20" t="str">
        <f t="shared" si="44"/>
        <v/>
      </c>
      <c r="BI123" s="20" t="str">
        <f>IF(LEN($K123)&gt;5,IF('CODIGO PAGO'!$C$26=9,0.5*AK123,'CODIGO PAGO'!$C$26*COUNTIF(L123:X123,"PT")*(AK123*7)/(7-(COUNTIF(L123:X123,"D")+COUNTIF(L123:X123,"DL")))),"")</f>
        <v/>
      </c>
      <c r="BJ123" s="15"/>
      <c r="BK123" s="20" t="str">
        <f>+IF(LEN(K123)&gt;5,SUMIF(AJUSTES!$A$1:$A$50,K123,AJUSTES!$K$1:$K$50),"")</f>
        <v/>
      </c>
      <c r="BL123" s="15"/>
      <c r="BM123" s="15"/>
      <c r="BN123" s="4" t="str">
        <f>+CONCATENATE(IF(COUNTIFS(INCAPACIDADES!$A$1:$A$100,"ACTIVA",INCAPACIDADES!$C$1:$C$100,'PRE MAAS'!K123)&gt;0,VLOOKUP(K123,INCAPACIDADES!$C$1:$Y$100,23,0),""),IF(LEN($K123)&gt;5,IF(BD!F123="N/A","",CONCATENATE("B (",DAY(BD!F123),"-",MONTH(BD!F123),"-",YEAR(BD!F123),")")),""))</f>
        <v/>
      </c>
      <c r="BO123" s="150"/>
      <c r="BP123" s="15"/>
      <c r="BQ123" s="15"/>
      <c r="BR123" s="15"/>
      <c r="BS123" s="15"/>
      <c r="BT123" s="15"/>
      <c r="BU123" s="9" t="str">
        <f>+IF(LEN($K123)&gt;10,IF(LEN(BD!I123)=11,BD!I123,CONCATENATE("0",BD!I123)),"")</f>
        <v/>
      </c>
      <c r="BV123" s="161" t="str">
        <f>+IF(LEN($K123)&gt;10,BD!J123,"")</f>
        <v/>
      </c>
      <c r="BW123" s="162" t="str">
        <f t="shared" si="45"/>
        <v/>
      </c>
      <c r="BX123" s="162" t="str">
        <f>+IF(LEN($K123)&gt;10,UPPER(BD!K123),"")</f>
        <v/>
      </c>
      <c r="BY123" s="161" t="str">
        <f>+IF(LEN($K131)&gt;5,BD!L123,"")</f>
        <v/>
      </c>
      <c r="BZ123" s="161" t="str">
        <f>+IF(LEN($K123)&gt;10,BD!M123,"")</f>
        <v/>
      </c>
      <c r="CA123" s="162" t="str">
        <f>+IF(LEN($K123)&gt;10,BD!N123,"")</f>
        <v/>
      </c>
      <c r="CB123" s="163" t="str">
        <f t="shared" si="46"/>
        <v/>
      </c>
      <c r="CC123" s="62" t="str">
        <f>+IF(AND(LEN($K123)&gt;10),IF(AND($J123&gt;L$1,$J123&lt;=$Y$1),1,IF((COUNTIFS(INCAPACIDADES!$C$1:$C$51,$K123,INCAPACIDADES!K$1:K$51,L$1))&gt;0,2,IF(VLOOKUP($I123,BD!D:F,3,0)&gt;L$1,0,3))),"")</f>
        <v/>
      </c>
      <c r="CD123" s="62" t="str">
        <f>+IF(AND(LEN($K123)&gt;10),IF(AND($J123&gt;M$1,$J123&lt;=$Y$1),1,IF((COUNTIFS(INCAPACIDADES!$C$1:$C$51,$K123,INCAPACIDADES!L$1:L$51,M$1))&gt;0,2,IF(VLOOKUP($I123,BD!$D:$F,3,0)&gt;M$1,0,3))),"")</f>
        <v/>
      </c>
      <c r="CE123" s="62" t="str">
        <f>+IF(AND(LEN($K123)&gt;10),IF(AND($J123&gt;N$1,$J123&lt;=$Y$1),1,IF((COUNTIFS(INCAPACIDADES!$C$1:$C$51,$K123,INCAPACIDADES!M$1:M$51,N$1))&gt;0,2,IF(VLOOKUP($I123,BD!$D:$F,3,0)&gt;N$1,0,3))),"")</f>
        <v/>
      </c>
      <c r="CF123" s="62" t="str">
        <f>+IF(AND(LEN($K123)&gt;10),IF(AND($J123&gt;O$1,$J123&lt;=$Y$1),1,IF((COUNTIFS(INCAPACIDADES!$C$1:$C$51,$K123,INCAPACIDADES!N$1:N$51,O$1))&gt;0,2,IF(VLOOKUP($I123,BD!$D:$F,3,0)&gt;O$1,0,3))),"")</f>
        <v/>
      </c>
      <c r="CG123" s="62" t="str">
        <f>+IF(AND(LEN($K123)&gt;10),IF(AND($J123&gt;P$1,$J123&lt;=$Y$1),1,IF((COUNTIFS(INCAPACIDADES!$C$1:$C$51,$K123,INCAPACIDADES!O$1:O$51,P$1))&gt;0,2,IF(VLOOKUP($I123,BD!$D:$F,3,0)&gt;P$1,0,3))),"")</f>
        <v/>
      </c>
      <c r="CH123" s="62" t="str">
        <f>+IF(AND(LEN($K123)&gt;10),IF(AND($J123&gt;Q$1,$J123&lt;=$Y$1),1,IF((COUNTIFS(INCAPACIDADES!$C$1:$C$51,$K123,INCAPACIDADES!P$1:P$51,Q$1))&gt;0,2,IF(VLOOKUP($I123,BD!$D:$F,3,0)&gt;Q$1,0,3))),"")</f>
        <v/>
      </c>
      <c r="CI123" s="62" t="str">
        <f>+IF(AND(LEN($K123)&gt;10),IF(AND($J123&gt;R$1,$J123&lt;=$Y$1),1,IF((COUNTIFS(INCAPACIDADES!$C$1:$C$51,$K123,INCAPACIDADES!Q$1:Q$51,R$1))&gt;0,2,IF(VLOOKUP($I123,BD!$D:$F,3,0)&gt;R$1,0,3))),"")</f>
        <v/>
      </c>
      <c r="CJ123" s="62" t="str">
        <f>+IF(AND(LEN($K123)&gt;10),IF(AND($J123&gt;S$1,$J123&lt;=$Y$1),1,IF((COUNTIFS(INCAPACIDADES!$C$1:$C$51,$K123,INCAPACIDADES!R$1:R$51,S$1))&gt;0,2,IF(VLOOKUP($I123,BD!$D:$F,3,0)&gt;S$1,0,3))),"")</f>
        <v/>
      </c>
      <c r="CK123" s="62" t="str">
        <f>+IF(AND(LEN($K123)&gt;10),IF(AND($J123&gt;T$1,$J123&lt;=$Y$1),1,IF((COUNTIFS(INCAPACIDADES!$C$1:$C$51,$K123,INCAPACIDADES!S$1:S$51,T$1))&gt;0,2,IF(VLOOKUP($I123,BD!$D:$F,3,0)&gt;T$1,0,3))),"")</f>
        <v/>
      </c>
      <c r="CL123" s="62" t="str">
        <f>+IF(AND(LEN($K123)&gt;10),IF(AND($J123&gt;U$1,$J123&lt;=$Y$1),1,IF((COUNTIFS(INCAPACIDADES!$C$1:$C$51,$K123,INCAPACIDADES!T$1:T$51,U$1))&gt;0,2,IF(VLOOKUP($I123,BD!$D:$F,3,0)&gt;U$1,0,3))),"")</f>
        <v/>
      </c>
      <c r="CM123" s="62" t="str">
        <f>+IF(AND(LEN($K123)&gt;10),IF(AND($J123&gt;V$1,$J123&lt;=$Y$1),1,IF((COUNTIFS(INCAPACIDADES!$C$1:$C$51,$K123,INCAPACIDADES!U$1:U$51,V$1))&gt;0,2,IF(VLOOKUP($I123,BD!$D:$F,3,0)&gt;V$1,0,3))),"")</f>
        <v/>
      </c>
      <c r="CN123" s="62" t="str">
        <f>+IF(AND(LEN($K123)&gt;10),IF(AND($J123&gt;W$1,$J123&lt;=$Y$1),1,IF((COUNTIFS(INCAPACIDADES!$C$1:$C$51,$K123,INCAPACIDADES!V$1:V$51,W$1))&gt;0,2,IF(VLOOKUP($I123,BD!$D:$F,3,0)&gt;W$1,0,3))),"")</f>
        <v/>
      </c>
      <c r="CO123" s="62" t="str">
        <f>+IF(AND(LEN($K123)&gt;10),IF(AND($J123&gt;X$1,$J123&lt;=$Y$1),1,IF((COUNTIFS(INCAPACIDADES!$C$1:$C$51,$K123,INCAPACIDADES!W$1:W$51,X$1))&gt;0,2,IF(VLOOKUP($I123,BD!$D:$F,3,0)&gt;X$1,0,3))),"")</f>
        <v/>
      </c>
      <c r="CP123" s="62" t="str">
        <f>+IF(AND(LEN($K123)&gt;10),IF(AND($J123&gt;Y$1,$J123&lt;=$Y$1),1,IF((COUNTIFS(INCAPACIDADES!$C$1:$C$51,$K123,INCAPACIDADES!X$1:X$51,Y$1))&gt;0,2,IF(VLOOKUP($I123,BD!$D:$F,3,0)&gt;Y$1,0,3))),"")</f>
        <v/>
      </c>
      <c r="CQ123" s="62" t="str">
        <f>+IF(LEN($K123)&gt;10,IF(ISERROR(VLOOKUP(L123,'CODIGO PAGO'!$B$1:$B$20,1,0)),1,IF(OR(AND(CC123=1,L123&lt;&gt;"N"),AND(CC123=3,L123&lt;&gt;"B"),AND(CC123=2,LEFT(TRIM(L123),1)&lt;&gt;"I")),1,IF(OR(AND(CC123=0,L123="N"),AND(CC123=0,L123="B"),AND(CC123=0,LEFT(TRIM(L123),1)="I")),1,0))),"")</f>
        <v/>
      </c>
      <c r="CR123" s="62" t="str">
        <f t="shared" si="47"/>
        <v/>
      </c>
      <c r="CS123" s="62" t="str">
        <f>+IF(LEN($K123)&gt;10,IF(ISERROR(VLOOKUP(N123,'CODIGO PAGO'!$B$1:$B$20,1,0)),1,IF(OR(AND(CE123=1,N123&lt;&gt;"N"),AND(CE123=3,N123&lt;&gt;"B"),AND(CE123=2,LEFT(TRIM(N123),1)&lt;&gt;"I")),1,IF(OR(AND(CE123=0,N123="N"),AND(CE123=0,N123="B"),AND(CE123=0,LEFT(TRIM(N123),1)="I")),1,0))),"")</f>
        <v/>
      </c>
      <c r="CT123" s="62" t="str">
        <f t="shared" si="48"/>
        <v/>
      </c>
      <c r="CU123" s="62" t="str">
        <f>+IF(LEN($K123)&gt;10,IF(ISERROR(VLOOKUP(P123,'CODIGO PAGO'!$B$1:$B$20,1,0)),1,IF(OR(AND(CG123=1,P123&lt;&gt;"N"),AND(CG123=3,P123&lt;&gt;"B"),AND(CG123=2,LEFT(TRIM(P123),1)&lt;&gt;"I")),1,IF(OR(AND(CG123=0,P123="N"),AND(CG123=0,P123="B"),AND(CG123=0,LEFT(TRIM(P123),1)="I")),1,0))),"")</f>
        <v/>
      </c>
      <c r="CV123" s="62" t="str">
        <f t="shared" si="49"/>
        <v/>
      </c>
      <c r="CW123" s="62" t="str">
        <f>+IF(LEN($K123)&gt;10,IF(ISERROR(VLOOKUP(R123,'CODIGO PAGO'!$B$1:$B$20,1,0)),1,IF(OR(AND(CI123=1,R123&lt;&gt;"N"),AND(CI123=3,R123&lt;&gt;"B"),AND(CI123=2,LEFT(TRIM(R123),1)&lt;&gt;"I")),1,IF(OR(AND(CI123=0,R123="N"),AND(CI123=0,R123="B"),AND(CI123=0,LEFT(TRIM(R123),1)="I")),1,0))),"")</f>
        <v/>
      </c>
      <c r="CX123" s="62" t="str">
        <f t="shared" si="50"/>
        <v/>
      </c>
      <c r="CY123" s="62" t="str">
        <f>+IF(LEN($K123)&gt;10,IF(ISERROR(VLOOKUP(T123,'CODIGO PAGO'!$B$1:$B$20,1,0)),1,IF(OR(AND(CK123=1,T123&lt;&gt;"N"),AND(CK123=3,T123&lt;&gt;"B"),AND(CK123=2,LEFT(TRIM(T123),1)&lt;&gt;"I")),1,IF(OR(AND(CK123=0,T123="N"),AND(CK123=0,T123="B"),AND(CK123=0,LEFT(TRIM(T123),1)="I")),1,0))),"")</f>
        <v/>
      </c>
      <c r="CZ123" s="62" t="str">
        <f t="shared" si="51"/>
        <v/>
      </c>
      <c r="DA123" s="62" t="str">
        <f>+IF(LEN($K123)&gt;10,IF(ISERROR(VLOOKUP(V123,'CODIGO PAGO'!$B$1:$B$20,1,0)),1,IF(OR(AND(CM123=1,V123&lt;&gt;"N"),AND(CM123=3,V123&lt;&gt;"B"),AND(CM123=2,LEFT(TRIM(V123),1)&lt;&gt;"I")),1,IF(OR(AND(CM123=0,V123="N"),AND(CM123=0,V123="B"),AND(CM123=0,LEFT(TRIM(V123),1)="I")),1,0))),"")</f>
        <v/>
      </c>
      <c r="DB123" s="62" t="str">
        <f t="shared" si="52"/>
        <v/>
      </c>
      <c r="DC123" s="62" t="str">
        <f>+IF(LEN($K123)&gt;10,IF(ISERROR(VLOOKUP(X123,'CODIGO PAGO'!$B$1:$B$20,1,0)),1,IF(OR(AND(CO123=1,X123&lt;&gt;"N"),AND(CO123=3,X123&lt;&gt;"B"),AND(CO123=2,LEFT(TRIM(X123),1)&lt;&gt;"I")),1,IF(OR(AND(CO123=0,X123="N"),AND(CO123=0,X123="B"),AND(CO123=0,LEFT(TRIM(X123),1)="I")),1,0))),"")</f>
        <v/>
      </c>
      <c r="DD123" s="62" t="str">
        <f t="shared" si="53"/>
        <v/>
      </c>
      <c r="DE123" s="62" t="str">
        <f t="shared" si="54"/>
        <v/>
      </c>
      <c r="DF123" s="63" t="str">
        <f t="shared" si="55"/>
        <v/>
      </c>
      <c r="DG123" s="170"/>
      <c r="DH123" s="63">
        <v>123</v>
      </c>
    </row>
    <row r="124" spans="1:112" s="64" customFormat="1">
      <c r="A124" s="16" t="str">
        <f t="shared" si="28"/>
        <v/>
      </c>
      <c r="B124" s="12"/>
      <c r="C124" s="60"/>
      <c r="D124" s="1" t="str">
        <f>+IF(LEN($K124)&gt;5,BD!A124,"")</f>
        <v/>
      </c>
      <c r="E124" s="1" t="str">
        <f>+IF(LEN($K124)&gt;5,BD!B124,"")</f>
        <v/>
      </c>
      <c r="F124" s="134"/>
      <c r="G124" s="133"/>
      <c r="H124" s="135"/>
      <c r="I124" s="3" t="str">
        <f>+IF(LEN($K124)&gt;5,BD!D124,"")</f>
        <v/>
      </c>
      <c r="J124" s="4" t="str">
        <f>+IF(LEN($K124)&gt;5,BD!E124,"")</f>
        <v/>
      </c>
      <c r="K124" s="5" t="str">
        <f>+IF(LEN(BD!G124)&gt;5,BD!G124,"")</f>
        <v/>
      </c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53" t="str">
        <f t="shared" si="29"/>
        <v/>
      </c>
      <c r="AB124" s="154" t="str">
        <f>+IF(LEN($K124)&gt;5,SUM(L124,N124,P124,R124,T124,V124,X124)+COUNTIF(L124:X124,"PCG")+'CODIGO PAGO'!$C$23*COUNTIF(L124:X124,"PDF")+'CODIGO PAGO'!$C$24*COUNTIF('PRE MAAS'!L124:X124,"PNH")+'CODIGO PAGO'!$C$25*COUNTIF('PRE MAAS'!L124:X124,"PS")+COUNTIF(L124:X124,"VAC"),"")</f>
        <v/>
      </c>
      <c r="AC124" s="154" t="str">
        <f t="shared" si="30"/>
        <v/>
      </c>
      <c r="AD124" s="155" t="str">
        <f t="shared" si="31"/>
        <v/>
      </c>
      <c r="AE124" s="155" t="str">
        <f t="shared" si="32"/>
        <v/>
      </c>
      <c r="AF124" s="155" t="str">
        <f>+IF(LEN($K124)&gt;5,IF(AND(VLOOKUP($I124,BD!$D$1:$F$501,3,0)&gt;=L$1,VLOOKUP($I124,BD!$D$1:$F$501,3,0)&lt;=X$1),1,0),"")</f>
        <v/>
      </c>
      <c r="AG124" s="155" t="str">
        <f t="shared" si="33"/>
        <v/>
      </c>
      <c r="AH124" s="156" t="str">
        <f t="shared" si="34"/>
        <v/>
      </c>
      <c r="AI124" s="156" t="str">
        <f t="shared" si="35"/>
        <v/>
      </c>
      <c r="AJ124" s="156" t="str">
        <f t="shared" si="36"/>
        <v/>
      </c>
      <c r="AK124" s="6" t="str">
        <f>+IF(LEN($K124)&gt;5,BD!H124,"")</f>
        <v/>
      </c>
      <c r="AL124" s="17" t="str">
        <f t="shared" si="37"/>
        <v/>
      </c>
      <c r="AM124" s="13"/>
      <c r="AN124" s="18" t="str">
        <f t="shared" si="38"/>
        <v/>
      </c>
      <c r="AO124" s="19" t="str">
        <f t="shared" si="39"/>
        <v/>
      </c>
      <c r="AP124" s="19" t="str">
        <f t="shared" si="40"/>
        <v/>
      </c>
      <c r="AQ124" s="20" t="str">
        <f t="shared" si="41"/>
        <v/>
      </c>
      <c r="AR124" s="7" t="str">
        <f t="shared" ca="1" si="42"/>
        <v/>
      </c>
      <c r="AS124" s="157"/>
      <c r="AT124" s="19" t="str">
        <f>+IF(LEN($K124)&gt;5,TRUNC(AS124*AK124*'CODIGO PAGO'!$C$27,2),"")</f>
        <v/>
      </c>
      <c r="AU124" s="15"/>
      <c r="AV124" s="15"/>
      <c r="AW124" s="15"/>
      <c r="AX124" s="14"/>
      <c r="AY124" s="15"/>
      <c r="AZ124" s="20" t="str">
        <f>+IF(LEN(K124)&gt;5,SUMIF(AJUSTES!$A$1:$A$50,K124,AJUSTES!$J$1:$J$50),"")</f>
        <v/>
      </c>
      <c r="BA124" s="20"/>
      <c r="BB124" s="14"/>
      <c r="BC124" s="14"/>
      <c r="BD124" s="164"/>
      <c r="BE124" s="15"/>
      <c r="BF124" s="15"/>
      <c r="BG124" s="152" t="str">
        <f t="shared" si="43"/>
        <v/>
      </c>
      <c r="BH124" s="20" t="str">
        <f t="shared" si="44"/>
        <v/>
      </c>
      <c r="BI124" s="20" t="str">
        <f>IF(LEN($K124)&gt;5,IF('CODIGO PAGO'!$C$26=9,0.5*AK124,'CODIGO PAGO'!$C$26*COUNTIF(L124:X124,"PT")*(AK124*7)/(7-(COUNTIF(L124:X124,"D")+COUNTIF(L124:X124,"DL")))),"")</f>
        <v/>
      </c>
      <c r="BJ124" s="15"/>
      <c r="BK124" s="20" t="str">
        <f>+IF(LEN(K124)&gt;5,SUMIF(AJUSTES!$A$1:$A$50,K124,AJUSTES!$K$1:$K$50),"")</f>
        <v/>
      </c>
      <c r="BL124" s="15"/>
      <c r="BM124" s="15"/>
      <c r="BN124" s="4" t="str">
        <f>+CONCATENATE(IF(COUNTIFS(INCAPACIDADES!$A$1:$A$100,"ACTIVA",INCAPACIDADES!$C$1:$C$100,'PRE MAAS'!K124)&gt;0,VLOOKUP(K124,INCAPACIDADES!$C$1:$Y$100,23,0),""),IF(LEN($K124)&gt;5,IF(BD!F124="N/A","",CONCATENATE("B (",DAY(BD!F124),"-",MONTH(BD!F124),"-",YEAR(BD!F124),")")),""))</f>
        <v/>
      </c>
      <c r="BO124" s="150"/>
      <c r="BP124" s="15"/>
      <c r="BQ124" s="15"/>
      <c r="BR124" s="15"/>
      <c r="BS124" s="15"/>
      <c r="BT124" s="15"/>
      <c r="BU124" s="9" t="str">
        <f>+IF(LEN($K124)&gt;10,IF(LEN(BD!I124)=11,BD!I124,CONCATENATE("0",BD!I124)),"")</f>
        <v/>
      </c>
      <c r="BV124" s="161" t="str">
        <f>+IF(LEN($K124)&gt;10,BD!J124,"")</f>
        <v/>
      </c>
      <c r="BW124" s="162" t="str">
        <f t="shared" si="45"/>
        <v/>
      </c>
      <c r="BX124" s="162" t="str">
        <f>+IF(LEN($K124)&gt;10,UPPER(BD!K124),"")</f>
        <v/>
      </c>
      <c r="BY124" s="161" t="str">
        <f>+IF(LEN($K132)&gt;5,BD!L124,"")</f>
        <v/>
      </c>
      <c r="BZ124" s="161" t="str">
        <f>+IF(LEN($K124)&gt;10,BD!M124,"")</f>
        <v/>
      </c>
      <c r="CA124" s="162" t="str">
        <f>+IF(LEN($K124)&gt;10,BD!N124,"")</f>
        <v/>
      </c>
      <c r="CB124" s="163" t="str">
        <f t="shared" si="46"/>
        <v/>
      </c>
      <c r="CC124" s="62" t="str">
        <f>+IF(AND(LEN($K124)&gt;10),IF(AND($J124&gt;L$1,$J124&lt;=$Y$1),1,IF((COUNTIFS(INCAPACIDADES!$C$1:$C$51,$K124,INCAPACIDADES!K$1:K$51,L$1))&gt;0,2,IF(VLOOKUP($I124,BD!D:F,3,0)&gt;L$1,0,3))),"")</f>
        <v/>
      </c>
      <c r="CD124" s="62" t="str">
        <f>+IF(AND(LEN($K124)&gt;10),IF(AND($J124&gt;M$1,$J124&lt;=$Y$1),1,IF((COUNTIFS(INCAPACIDADES!$C$1:$C$51,$K124,INCAPACIDADES!L$1:L$51,M$1))&gt;0,2,IF(VLOOKUP($I124,BD!$D:$F,3,0)&gt;M$1,0,3))),"")</f>
        <v/>
      </c>
      <c r="CE124" s="62" t="str">
        <f>+IF(AND(LEN($K124)&gt;10),IF(AND($J124&gt;N$1,$J124&lt;=$Y$1),1,IF((COUNTIFS(INCAPACIDADES!$C$1:$C$51,$K124,INCAPACIDADES!M$1:M$51,N$1))&gt;0,2,IF(VLOOKUP($I124,BD!$D:$F,3,0)&gt;N$1,0,3))),"")</f>
        <v/>
      </c>
      <c r="CF124" s="62" t="str">
        <f>+IF(AND(LEN($K124)&gt;10),IF(AND($J124&gt;O$1,$J124&lt;=$Y$1),1,IF((COUNTIFS(INCAPACIDADES!$C$1:$C$51,$K124,INCAPACIDADES!N$1:N$51,O$1))&gt;0,2,IF(VLOOKUP($I124,BD!$D:$F,3,0)&gt;O$1,0,3))),"")</f>
        <v/>
      </c>
      <c r="CG124" s="62" t="str">
        <f>+IF(AND(LEN($K124)&gt;10),IF(AND($J124&gt;P$1,$J124&lt;=$Y$1),1,IF((COUNTIFS(INCAPACIDADES!$C$1:$C$51,$K124,INCAPACIDADES!O$1:O$51,P$1))&gt;0,2,IF(VLOOKUP($I124,BD!$D:$F,3,0)&gt;P$1,0,3))),"")</f>
        <v/>
      </c>
      <c r="CH124" s="62" t="str">
        <f>+IF(AND(LEN($K124)&gt;10),IF(AND($J124&gt;Q$1,$J124&lt;=$Y$1),1,IF((COUNTIFS(INCAPACIDADES!$C$1:$C$51,$K124,INCAPACIDADES!P$1:P$51,Q$1))&gt;0,2,IF(VLOOKUP($I124,BD!$D:$F,3,0)&gt;Q$1,0,3))),"")</f>
        <v/>
      </c>
      <c r="CI124" s="62" t="str">
        <f>+IF(AND(LEN($K124)&gt;10),IF(AND($J124&gt;R$1,$J124&lt;=$Y$1),1,IF((COUNTIFS(INCAPACIDADES!$C$1:$C$51,$K124,INCAPACIDADES!Q$1:Q$51,R$1))&gt;0,2,IF(VLOOKUP($I124,BD!$D:$F,3,0)&gt;R$1,0,3))),"")</f>
        <v/>
      </c>
      <c r="CJ124" s="62" t="str">
        <f>+IF(AND(LEN($K124)&gt;10),IF(AND($J124&gt;S$1,$J124&lt;=$Y$1),1,IF((COUNTIFS(INCAPACIDADES!$C$1:$C$51,$K124,INCAPACIDADES!R$1:R$51,S$1))&gt;0,2,IF(VLOOKUP($I124,BD!$D:$F,3,0)&gt;S$1,0,3))),"")</f>
        <v/>
      </c>
      <c r="CK124" s="62" t="str">
        <f>+IF(AND(LEN($K124)&gt;10),IF(AND($J124&gt;T$1,$J124&lt;=$Y$1),1,IF((COUNTIFS(INCAPACIDADES!$C$1:$C$51,$K124,INCAPACIDADES!S$1:S$51,T$1))&gt;0,2,IF(VLOOKUP($I124,BD!$D:$F,3,0)&gt;T$1,0,3))),"")</f>
        <v/>
      </c>
      <c r="CL124" s="62" t="str">
        <f>+IF(AND(LEN($K124)&gt;10),IF(AND($J124&gt;U$1,$J124&lt;=$Y$1),1,IF((COUNTIFS(INCAPACIDADES!$C$1:$C$51,$K124,INCAPACIDADES!T$1:T$51,U$1))&gt;0,2,IF(VLOOKUP($I124,BD!$D:$F,3,0)&gt;U$1,0,3))),"")</f>
        <v/>
      </c>
      <c r="CM124" s="62" t="str">
        <f>+IF(AND(LEN($K124)&gt;10),IF(AND($J124&gt;V$1,$J124&lt;=$Y$1),1,IF((COUNTIFS(INCAPACIDADES!$C$1:$C$51,$K124,INCAPACIDADES!U$1:U$51,V$1))&gt;0,2,IF(VLOOKUP($I124,BD!$D:$F,3,0)&gt;V$1,0,3))),"")</f>
        <v/>
      </c>
      <c r="CN124" s="62" t="str">
        <f>+IF(AND(LEN($K124)&gt;10),IF(AND($J124&gt;W$1,$J124&lt;=$Y$1),1,IF((COUNTIFS(INCAPACIDADES!$C$1:$C$51,$K124,INCAPACIDADES!V$1:V$51,W$1))&gt;0,2,IF(VLOOKUP($I124,BD!$D:$F,3,0)&gt;W$1,0,3))),"")</f>
        <v/>
      </c>
      <c r="CO124" s="62" t="str">
        <f>+IF(AND(LEN($K124)&gt;10),IF(AND($J124&gt;X$1,$J124&lt;=$Y$1),1,IF((COUNTIFS(INCAPACIDADES!$C$1:$C$51,$K124,INCAPACIDADES!W$1:W$51,X$1))&gt;0,2,IF(VLOOKUP($I124,BD!$D:$F,3,0)&gt;X$1,0,3))),"")</f>
        <v/>
      </c>
      <c r="CP124" s="62" t="str">
        <f>+IF(AND(LEN($K124)&gt;10),IF(AND($J124&gt;Y$1,$J124&lt;=$Y$1),1,IF((COUNTIFS(INCAPACIDADES!$C$1:$C$51,$K124,INCAPACIDADES!X$1:X$51,Y$1))&gt;0,2,IF(VLOOKUP($I124,BD!$D:$F,3,0)&gt;Y$1,0,3))),"")</f>
        <v/>
      </c>
      <c r="CQ124" s="62" t="str">
        <f>+IF(LEN($K124)&gt;10,IF(ISERROR(VLOOKUP(L124,'CODIGO PAGO'!$B$1:$B$20,1,0)),1,IF(OR(AND(CC124=1,L124&lt;&gt;"N"),AND(CC124=3,L124&lt;&gt;"B"),AND(CC124=2,LEFT(TRIM(L124),1)&lt;&gt;"I")),1,IF(OR(AND(CC124=0,L124="N"),AND(CC124=0,L124="B"),AND(CC124=0,LEFT(TRIM(L124),1)="I")),1,0))),"")</f>
        <v/>
      </c>
      <c r="CR124" s="62" t="str">
        <f t="shared" si="47"/>
        <v/>
      </c>
      <c r="CS124" s="62" t="str">
        <f>+IF(LEN($K124)&gt;10,IF(ISERROR(VLOOKUP(N124,'CODIGO PAGO'!$B$1:$B$20,1,0)),1,IF(OR(AND(CE124=1,N124&lt;&gt;"N"),AND(CE124=3,N124&lt;&gt;"B"),AND(CE124=2,LEFT(TRIM(N124),1)&lt;&gt;"I")),1,IF(OR(AND(CE124=0,N124="N"),AND(CE124=0,N124="B"),AND(CE124=0,LEFT(TRIM(N124),1)="I")),1,0))),"")</f>
        <v/>
      </c>
      <c r="CT124" s="62" t="str">
        <f t="shared" si="48"/>
        <v/>
      </c>
      <c r="CU124" s="62" t="str">
        <f>+IF(LEN($K124)&gt;10,IF(ISERROR(VLOOKUP(P124,'CODIGO PAGO'!$B$1:$B$20,1,0)),1,IF(OR(AND(CG124=1,P124&lt;&gt;"N"),AND(CG124=3,P124&lt;&gt;"B"),AND(CG124=2,LEFT(TRIM(P124),1)&lt;&gt;"I")),1,IF(OR(AND(CG124=0,P124="N"),AND(CG124=0,P124="B"),AND(CG124=0,LEFT(TRIM(P124),1)="I")),1,0))),"")</f>
        <v/>
      </c>
      <c r="CV124" s="62" t="str">
        <f t="shared" si="49"/>
        <v/>
      </c>
      <c r="CW124" s="62" t="str">
        <f>+IF(LEN($K124)&gt;10,IF(ISERROR(VLOOKUP(R124,'CODIGO PAGO'!$B$1:$B$20,1,0)),1,IF(OR(AND(CI124=1,R124&lt;&gt;"N"),AND(CI124=3,R124&lt;&gt;"B"),AND(CI124=2,LEFT(TRIM(R124),1)&lt;&gt;"I")),1,IF(OR(AND(CI124=0,R124="N"),AND(CI124=0,R124="B"),AND(CI124=0,LEFT(TRIM(R124),1)="I")),1,0))),"")</f>
        <v/>
      </c>
      <c r="CX124" s="62" t="str">
        <f t="shared" si="50"/>
        <v/>
      </c>
      <c r="CY124" s="62" t="str">
        <f>+IF(LEN($K124)&gt;10,IF(ISERROR(VLOOKUP(T124,'CODIGO PAGO'!$B$1:$B$20,1,0)),1,IF(OR(AND(CK124=1,T124&lt;&gt;"N"),AND(CK124=3,T124&lt;&gt;"B"),AND(CK124=2,LEFT(TRIM(T124),1)&lt;&gt;"I")),1,IF(OR(AND(CK124=0,T124="N"),AND(CK124=0,T124="B"),AND(CK124=0,LEFT(TRIM(T124),1)="I")),1,0))),"")</f>
        <v/>
      </c>
      <c r="CZ124" s="62" t="str">
        <f t="shared" si="51"/>
        <v/>
      </c>
      <c r="DA124" s="62" t="str">
        <f>+IF(LEN($K124)&gt;10,IF(ISERROR(VLOOKUP(V124,'CODIGO PAGO'!$B$1:$B$20,1,0)),1,IF(OR(AND(CM124=1,V124&lt;&gt;"N"),AND(CM124=3,V124&lt;&gt;"B"),AND(CM124=2,LEFT(TRIM(V124),1)&lt;&gt;"I")),1,IF(OR(AND(CM124=0,V124="N"),AND(CM124=0,V124="B"),AND(CM124=0,LEFT(TRIM(V124),1)="I")),1,0))),"")</f>
        <v/>
      </c>
      <c r="DB124" s="62" t="str">
        <f t="shared" si="52"/>
        <v/>
      </c>
      <c r="DC124" s="62" t="str">
        <f>+IF(LEN($K124)&gt;10,IF(ISERROR(VLOOKUP(X124,'CODIGO PAGO'!$B$1:$B$20,1,0)),1,IF(OR(AND(CO124=1,X124&lt;&gt;"N"),AND(CO124=3,X124&lt;&gt;"B"),AND(CO124=2,LEFT(TRIM(X124),1)&lt;&gt;"I")),1,IF(OR(AND(CO124=0,X124="N"),AND(CO124=0,X124="B"),AND(CO124=0,LEFT(TRIM(X124),1)="I")),1,0))),"")</f>
        <v/>
      </c>
      <c r="DD124" s="62" t="str">
        <f t="shared" si="53"/>
        <v/>
      </c>
      <c r="DE124" s="62" t="str">
        <f t="shared" si="54"/>
        <v/>
      </c>
      <c r="DF124" s="63" t="str">
        <f t="shared" si="55"/>
        <v/>
      </c>
      <c r="DG124" s="170"/>
      <c r="DH124" s="63">
        <v>124</v>
      </c>
    </row>
    <row r="125" spans="1:112" s="64" customFormat="1">
      <c r="A125" s="16" t="str">
        <f t="shared" si="28"/>
        <v/>
      </c>
      <c r="B125" s="12"/>
      <c r="C125" s="60"/>
      <c r="D125" s="1" t="str">
        <f>+IF(LEN($K125)&gt;5,BD!A125,"")</f>
        <v/>
      </c>
      <c r="E125" s="1" t="str">
        <f>+IF(LEN($K125)&gt;5,BD!B125,"")</f>
        <v/>
      </c>
      <c r="F125" s="134"/>
      <c r="G125" s="133"/>
      <c r="H125" s="135"/>
      <c r="I125" s="3" t="str">
        <f>+IF(LEN($K125)&gt;5,BD!D125,"")</f>
        <v/>
      </c>
      <c r="J125" s="4" t="str">
        <f>+IF(LEN($K125)&gt;5,BD!E125,"")</f>
        <v/>
      </c>
      <c r="K125" s="5" t="str">
        <f>+IF(LEN(BD!G125)&gt;5,BD!G125,"")</f>
        <v/>
      </c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53" t="str">
        <f t="shared" si="29"/>
        <v/>
      </c>
      <c r="AB125" s="154" t="str">
        <f>+IF(LEN($K125)&gt;5,SUM(L125,N125,P125,R125,T125,V125,X125)+COUNTIF(L125:X125,"PCG")+'CODIGO PAGO'!$C$23*COUNTIF(L125:X125,"PDF")+'CODIGO PAGO'!$C$24*COUNTIF('PRE MAAS'!L125:X125,"PNH")+'CODIGO PAGO'!$C$25*COUNTIF('PRE MAAS'!L125:X125,"PS")+COUNTIF(L125:X125,"VAC"),"")</f>
        <v/>
      </c>
      <c r="AC125" s="154" t="str">
        <f t="shared" si="30"/>
        <v/>
      </c>
      <c r="AD125" s="155" t="str">
        <f t="shared" si="31"/>
        <v/>
      </c>
      <c r="AE125" s="155" t="str">
        <f t="shared" si="32"/>
        <v/>
      </c>
      <c r="AF125" s="155" t="str">
        <f>+IF(LEN($K125)&gt;5,IF(AND(VLOOKUP($I125,BD!$D$1:$F$501,3,0)&gt;=L$1,VLOOKUP($I125,BD!$D$1:$F$501,3,0)&lt;=X$1),1,0),"")</f>
        <v/>
      </c>
      <c r="AG125" s="155" t="str">
        <f t="shared" si="33"/>
        <v/>
      </c>
      <c r="AH125" s="156" t="str">
        <f t="shared" si="34"/>
        <v/>
      </c>
      <c r="AI125" s="156" t="str">
        <f t="shared" si="35"/>
        <v/>
      </c>
      <c r="AJ125" s="156" t="str">
        <f t="shared" si="36"/>
        <v/>
      </c>
      <c r="AK125" s="6" t="str">
        <f>+IF(LEN($K125)&gt;5,BD!H125,"")</f>
        <v/>
      </c>
      <c r="AL125" s="17" t="str">
        <f t="shared" si="37"/>
        <v/>
      </c>
      <c r="AM125" s="13"/>
      <c r="AN125" s="18" t="str">
        <f t="shared" si="38"/>
        <v/>
      </c>
      <c r="AO125" s="19" t="str">
        <f t="shared" si="39"/>
        <v/>
      </c>
      <c r="AP125" s="19" t="str">
        <f t="shared" si="40"/>
        <v/>
      </c>
      <c r="AQ125" s="20" t="str">
        <f t="shared" si="41"/>
        <v/>
      </c>
      <c r="AR125" s="7" t="str">
        <f t="shared" ca="1" si="42"/>
        <v/>
      </c>
      <c r="AS125" s="157"/>
      <c r="AT125" s="19" t="str">
        <f>+IF(LEN($K125)&gt;5,TRUNC(AS125*AK125*'CODIGO PAGO'!$C$27,2),"")</f>
        <v/>
      </c>
      <c r="AU125" s="15"/>
      <c r="AV125" s="15"/>
      <c r="AW125" s="15"/>
      <c r="AX125" s="14"/>
      <c r="AY125" s="15"/>
      <c r="AZ125" s="20" t="str">
        <f>+IF(LEN(K125)&gt;5,SUMIF(AJUSTES!$A$1:$A$50,K125,AJUSTES!$J$1:$J$50),"")</f>
        <v/>
      </c>
      <c r="BA125" s="20"/>
      <c r="BB125" s="14"/>
      <c r="BC125" s="14"/>
      <c r="BD125" s="164"/>
      <c r="BE125" s="15"/>
      <c r="BF125" s="15"/>
      <c r="BG125" s="152" t="str">
        <f t="shared" si="43"/>
        <v/>
      </c>
      <c r="BH125" s="20" t="str">
        <f t="shared" si="44"/>
        <v/>
      </c>
      <c r="BI125" s="20" t="str">
        <f>IF(LEN($K125)&gt;5,IF('CODIGO PAGO'!$C$26=9,0.5*AK125,'CODIGO PAGO'!$C$26*COUNTIF(L125:X125,"PT")*(AK125*7)/(7-(COUNTIF(L125:X125,"D")+COUNTIF(L125:X125,"DL")))),"")</f>
        <v/>
      </c>
      <c r="BJ125" s="15"/>
      <c r="BK125" s="20" t="str">
        <f>+IF(LEN(K125)&gt;5,SUMIF(AJUSTES!$A$1:$A$50,K125,AJUSTES!$K$1:$K$50),"")</f>
        <v/>
      </c>
      <c r="BL125" s="15"/>
      <c r="BM125" s="15"/>
      <c r="BN125" s="4" t="str">
        <f>+CONCATENATE(IF(COUNTIFS(INCAPACIDADES!$A$1:$A$100,"ACTIVA",INCAPACIDADES!$C$1:$C$100,'PRE MAAS'!K125)&gt;0,VLOOKUP(K125,INCAPACIDADES!$C$1:$Y$100,23,0),""),IF(LEN($K125)&gt;5,IF(BD!F125="N/A","",CONCATENATE("B (",DAY(BD!F125),"-",MONTH(BD!F125),"-",YEAR(BD!F125),")")),""))</f>
        <v/>
      </c>
      <c r="BO125" s="150"/>
      <c r="BP125" s="15"/>
      <c r="BQ125" s="15"/>
      <c r="BR125" s="15"/>
      <c r="BS125" s="15"/>
      <c r="BT125" s="15"/>
      <c r="BU125" s="9" t="str">
        <f>+IF(LEN($K125)&gt;10,IF(LEN(BD!I125)=11,BD!I125,CONCATENATE("0",BD!I125)),"")</f>
        <v/>
      </c>
      <c r="BV125" s="161" t="str">
        <f>+IF(LEN($K125)&gt;10,BD!J125,"")</f>
        <v/>
      </c>
      <c r="BW125" s="162" t="str">
        <f t="shared" si="45"/>
        <v/>
      </c>
      <c r="BX125" s="162" t="str">
        <f>+IF(LEN($K125)&gt;10,UPPER(BD!K125),"")</f>
        <v/>
      </c>
      <c r="BY125" s="161" t="str">
        <f>+IF(LEN($K133)&gt;5,BD!L125,"")</f>
        <v/>
      </c>
      <c r="BZ125" s="161" t="str">
        <f>+IF(LEN($K125)&gt;10,BD!M125,"")</f>
        <v/>
      </c>
      <c r="CA125" s="162" t="str">
        <f>+IF(LEN($K125)&gt;10,BD!N125,"")</f>
        <v/>
      </c>
      <c r="CB125" s="163" t="str">
        <f t="shared" si="46"/>
        <v/>
      </c>
      <c r="CC125" s="62" t="str">
        <f>+IF(AND(LEN($K125)&gt;10),IF(AND($J125&gt;L$1,$J125&lt;=$Y$1),1,IF((COUNTIFS(INCAPACIDADES!$C$1:$C$51,$K125,INCAPACIDADES!K$1:K$51,L$1))&gt;0,2,IF(VLOOKUP($I125,BD!D:F,3,0)&gt;L$1,0,3))),"")</f>
        <v/>
      </c>
      <c r="CD125" s="62" t="str">
        <f>+IF(AND(LEN($K125)&gt;10),IF(AND($J125&gt;M$1,$J125&lt;=$Y$1),1,IF((COUNTIFS(INCAPACIDADES!$C$1:$C$51,$K125,INCAPACIDADES!L$1:L$51,M$1))&gt;0,2,IF(VLOOKUP($I125,BD!$D:$F,3,0)&gt;M$1,0,3))),"")</f>
        <v/>
      </c>
      <c r="CE125" s="62" t="str">
        <f>+IF(AND(LEN($K125)&gt;10),IF(AND($J125&gt;N$1,$J125&lt;=$Y$1),1,IF((COUNTIFS(INCAPACIDADES!$C$1:$C$51,$K125,INCAPACIDADES!M$1:M$51,N$1))&gt;0,2,IF(VLOOKUP($I125,BD!$D:$F,3,0)&gt;N$1,0,3))),"")</f>
        <v/>
      </c>
      <c r="CF125" s="62" t="str">
        <f>+IF(AND(LEN($K125)&gt;10),IF(AND($J125&gt;O$1,$J125&lt;=$Y$1),1,IF((COUNTIFS(INCAPACIDADES!$C$1:$C$51,$K125,INCAPACIDADES!N$1:N$51,O$1))&gt;0,2,IF(VLOOKUP($I125,BD!$D:$F,3,0)&gt;O$1,0,3))),"")</f>
        <v/>
      </c>
      <c r="CG125" s="62" t="str">
        <f>+IF(AND(LEN($K125)&gt;10),IF(AND($J125&gt;P$1,$J125&lt;=$Y$1),1,IF((COUNTIFS(INCAPACIDADES!$C$1:$C$51,$K125,INCAPACIDADES!O$1:O$51,P$1))&gt;0,2,IF(VLOOKUP($I125,BD!$D:$F,3,0)&gt;P$1,0,3))),"")</f>
        <v/>
      </c>
      <c r="CH125" s="62" t="str">
        <f>+IF(AND(LEN($K125)&gt;10),IF(AND($J125&gt;Q$1,$J125&lt;=$Y$1),1,IF((COUNTIFS(INCAPACIDADES!$C$1:$C$51,$K125,INCAPACIDADES!P$1:P$51,Q$1))&gt;0,2,IF(VLOOKUP($I125,BD!$D:$F,3,0)&gt;Q$1,0,3))),"")</f>
        <v/>
      </c>
      <c r="CI125" s="62" t="str">
        <f>+IF(AND(LEN($K125)&gt;10),IF(AND($J125&gt;R$1,$J125&lt;=$Y$1),1,IF((COUNTIFS(INCAPACIDADES!$C$1:$C$51,$K125,INCAPACIDADES!Q$1:Q$51,R$1))&gt;0,2,IF(VLOOKUP($I125,BD!$D:$F,3,0)&gt;R$1,0,3))),"")</f>
        <v/>
      </c>
      <c r="CJ125" s="62" t="str">
        <f>+IF(AND(LEN($K125)&gt;10),IF(AND($J125&gt;S$1,$J125&lt;=$Y$1),1,IF((COUNTIFS(INCAPACIDADES!$C$1:$C$51,$K125,INCAPACIDADES!R$1:R$51,S$1))&gt;0,2,IF(VLOOKUP($I125,BD!$D:$F,3,0)&gt;S$1,0,3))),"")</f>
        <v/>
      </c>
      <c r="CK125" s="62" t="str">
        <f>+IF(AND(LEN($K125)&gt;10),IF(AND($J125&gt;T$1,$J125&lt;=$Y$1),1,IF((COUNTIFS(INCAPACIDADES!$C$1:$C$51,$K125,INCAPACIDADES!S$1:S$51,T$1))&gt;0,2,IF(VLOOKUP($I125,BD!$D:$F,3,0)&gt;T$1,0,3))),"")</f>
        <v/>
      </c>
      <c r="CL125" s="62" t="str">
        <f>+IF(AND(LEN($K125)&gt;10),IF(AND($J125&gt;U$1,$J125&lt;=$Y$1),1,IF((COUNTIFS(INCAPACIDADES!$C$1:$C$51,$K125,INCAPACIDADES!T$1:T$51,U$1))&gt;0,2,IF(VLOOKUP($I125,BD!$D:$F,3,0)&gt;U$1,0,3))),"")</f>
        <v/>
      </c>
      <c r="CM125" s="62" t="str">
        <f>+IF(AND(LEN($K125)&gt;10),IF(AND($J125&gt;V$1,$J125&lt;=$Y$1),1,IF((COUNTIFS(INCAPACIDADES!$C$1:$C$51,$K125,INCAPACIDADES!U$1:U$51,V$1))&gt;0,2,IF(VLOOKUP($I125,BD!$D:$F,3,0)&gt;V$1,0,3))),"")</f>
        <v/>
      </c>
      <c r="CN125" s="62" t="str">
        <f>+IF(AND(LEN($K125)&gt;10),IF(AND($J125&gt;W$1,$J125&lt;=$Y$1),1,IF((COUNTIFS(INCAPACIDADES!$C$1:$C$51,$K125,INCAPACIDADES!V$1:V$51,W$1))&gt;0,2,IF(VLOOKUP($I125,BD!$D:$F,3,0)&gt;W$1,0,3))),"")</f>
        <v/>
      </c>
      <c r="CO125" s="62" t="str">
        <f>+IF(AND(LEN($K125)&gt;10),IF(AND($J125&gt;X$1,$J125&lt;=$Y$1),1,IF((COUNTIFS(INCAPACIDADES!$C$1:$C$51,$K125,INCAPACIDADES!W$1:W$51,X$1))&gt;0,2,IF(VLOOKUP($I125,BD!$D:$F,3,0)&gt;X$1,0,3))),"")</f>
        <v/>
      </c>
      <c r="CP125" s="62" t="str">
        <f>+IF(AND(LEN($K125)&gt;10),IF(AND($J125&gt;Y$1,$J125&lt;=$Y$1),1,IF((COUNTIFS(INCAPACIDADES!$C$1:$C$51,$K125,INCAPACIDADES!X$1:X$51,Y$1))&gt;0,2,IF(VLOOKUP($I125,BD!$D:$F,3,0)&gt;Y$1,0,3))),"")</f>
        <v/>
      </c>
      <c r="CQ125" s="62" t="str">
        <f>+IF(LEN($K125)&gt;10,IF(ISERROR(VLOOKUP(L125,'CODIGO PAGO'!$B$1:$B$20,1,0)),1,IF(OR(AND(CC125=1,L125&lt;&gt;"N"),AND(CC125=3,L125&lt;&gt;"B"),AND(CC125=2,LEFT(TRIM(L125),1)&lt;&gt;"I")),1,IF(OR(AND(CC125=0,L125="N"),AND(CC125=0,L125="B"),AND(CC125=0,LEFT(TRIM(L125),1)="I")),1,0))),"")</f>
        <v/>
      </c>
      <c r="CR125" s="62" t="str">
        <f t="shared" si="47"/>
        <v/>
      </c>
      <c r="CS125" s="62" t="str">
        <f>+IF(LEN($K125)&gt;10,IF(ISERROR(VLOOKUP(N125,'CODIGO PAGO'!$B$1:$B$20,1,0)),1,IF(OR(AND(CE125=1,N125&lt;&gt;"N"),AND(CE125=3,N125&lt;&gt;"B"),AND(CE125=2,LEFT(TRIM(N125),1)&lt;&gt;"I")),1,IF(OR(AND(CE125=0,N125="N"),AND(CE125=0,N125="B"),AND(CE125=0,LEFT(TRIM(N125),1)="I")),1,0))),"")</f>
        <v/>
      </c>
      <c r="CT125" s="62" t="str">
        <f t="shared" si="48"/>
        <v/>
      </c>
      <c r="CU125" s="62" t="str">
        <f>+IF(LEN($K125)&gt;10,IF(ISERROR(VLOOKUP(P125,'CODIGO PAGO'!$B$1:$B$20,1,0)),1,IF(OR(AND(CG125=1,P125&lt;&gt;"N"),AND(CG125=3,P125&lt;&gt;"B"),AND(CG125=2,LEFT(TRIM(P125),1)&lt;&gt;"I")),1,IF(OR(AND(CG125=0,P125="N"),AND(CG125=0,P125="B"),AND(CG125=0,LEFT(TRIM(P125),1)="I")),1,0))),"")</f>
        <v/>
      </c>
      <c r="CV125" s="62" t="str">
        <f t="shared" si="49"/>
        <v/>
      </c>
      <c r="CW125" s="62" t="str">
        <f>+IF(LEN($K125)&gt;10,IF(ISERROR(VLOOKUP(R125,'CODIGO PAGO'!$B$1:$B$20,1,0)),1,IF(OR(AND(CI125=1,R125&lt;&gt;"N"),AND(CI125=3,R125&lt;&gt;"B"),AND(CI125=2,LEFT(TRIM(R125),1)&lt;&gt;"I")),1,IF(OR(AND(CI125=0,R125="N"),AND(CI125=0,R125="B"),AND(CI125=0,LEFT(TRIM(R125),1)="I")),1,0))),"")</f>
        <v/>
      </c>
      <c r="CX125" s="62" t="str">
        <f t="shared" si="50"/>
        <v/>
      </c>
      <c r="CY125" s="62" t="str">
        <f>+IF(LEN($K125)&gt;10,IF(ISERROR(VLOOKUP(T125,'CODIGO PAGO'!$B$1:$B$20,1,0)),1,IF(OR(AND(CK125=1,T125&lt;&gt;"N"),AND(CK125=3,T125&lt;&gt;"B"),AND(CK125=2,LEFT(TRIM(T125),1)&lt;&gt;"I")),1,IF(OR(AND(CK125=0,T125="N"),AND(CK125=0,T125="B"),AND(CK125=0,LEFT(TRIM(T125),1)="I")),1,0))),"")</f>
        <v/>
      </c>
      <c r="CZ125" s="62" t="str">
        <f t="shared" si="51"/>
        <v/>
      </c>
      <c r="DA125" s="62" t="str">
        <f>+IF(LEN($K125)&gt;10,IF(ISERROR(VLOOKUP(V125,'CODIGO PAGO'!$B$1:$B$20,1,0)),1,IF(OR(AND(CM125=1,V125&lt;&gt;"N"),AND(CM125=3,V125&lt;&gt;"B"),AND(CM125=2,LEFT(TRIM(V125),1)&lt;&gt;"I")),1,IF(OR(AND(CM125=0,V125="N"),AND(CM125=0,V125="B"),AND(CM125=0,LEFT(TRIM(V125),1)="I")),1,0))),"")</f>
        <v/>
      </c>
      <c r="DB125" s="62" t="str">
        <f t="shared" si="52"/>
        <v/>
      </c>
      <c r="DC125" s="62" t="str">
        <f>+IF(LEN($K125)&gt;10,IF(ISERROR(VLOOKUP(X125,'CODIGO PAGO'!$B$1:$B$20,1,0)),1,IF(OR(AND(CO125=1,X125&lt;&gt;"N"),AND(CO125=3,X125&lt;&gt;"B"),AND(CO125=2,LEFT(TRIM(X125),1)&lt;&gt;"I")),1,IF(OR(AND(CO125=0,X125="N"),AND(CO125=0,X125="B"),AND(CO125=0,LEFT(TRIM(X125),1)="I")),1,0))),"")</f>
        <v/>
      </c>
      <c r="DD125" s="62" t="str">
        <f t="shared" si="53"/>
        <v/>
      </c>
      <c r="DE125" s="62" t="str">
        <f t="shared" si="54"/>
        <v/>
      </c>
      <c r="DF125" s="63" t="str">
        <f t="shared" si="55"/>
        <v/>
      </c>
      <c r="DG125" s="170"/>
      <c r="DH125" s="63">
        <v>125</v>
      </c>
    </row>
    <row r="126" spans="1:112" s="64" customFormat="1">
      <c r="A126" s="16" t="str">
        <f t="shared" si="28"/>
        <v/>
      </c>
      <c r="B126" s="12"/>
      <c r="C126" s="60"/>
      <c r="D126" s="1" t="str">
        <f>+IF(LEN($K126)&gt;5,BD!A126,"")</f>
        <v/>
      </c>
      <c r="E126" s="1" t="str">
        <f>+IF(LEN($K126)&gt;5,BD!B126,"")</f>
        <v/>
      </c>
      <c r="F126" s="134"/>
      <c r="G126" s="133"/>
      <c r="H126" s="135"/>
      <c r="I126" s="3" t="str">
        <f>+IF(LEN($K126)&gt;5,BD!D126,"")</f>
        <v/>
      </c>
      <c r="J126" s="4" t="str">
        <f>+IF(LEN($K126)&gt;5,BD!E126,"")</f>
        <v/>
      </c>
      <c r="K126" s="5" t="str">
        <f>+IF(LEN(BD!G126)&gt;5,BD!G126,"")</f>
        <v/>
      </c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53" t="str">
        <f t="shared" si="29"/>
        <v/>
      </c>
      <c r="AB126" s="154" t="str">
        <f>+IF(LEN($K126)&gt;5,SUM(L126,N126,P126,R126,T126,V126,X126)+COUNTIF(L126:X126,"PCG")+'CODIGO PAGO'!$C$23*COUNTIF(L126:X126,"PDF")+'CODIGO PAGO'!$C$24*COUNTIF('PRE MAAS'!L126:X126,"PNH")+'CODIGO PAGO'!$C$25*COUNTIF('PRE MAAS'!L126:X126,"PS")+COUNTIF(L126:X126,"VAC"),"")</f>
        <v/>
      </c>
      <c r="AC126" s="154" t="str">
        <f t="shared" si="30"/>
        <v/>
      </c>
      <c r="AD126" s="155" t="str">
        <f t="shared" si="31"/>
        <v/>
      </c>
      <c r="AE126" s="155" t="str">
        <f t="shared" si="32"/>
        <v/>
      </c>
      <c r="AF126" s="155" t="str">
        <f>+IF(LEN($K126)&gt;5,IF(AND(VLOOKUP($I126,BD!$D$1:$F$501,3,0)&gt;=L$1,VLOOKUP($I126,BD!$D$1:$F$501,3,0)&lt;=X$1),1,0),"")</f>
        <v/>
      </c>
      <c r="AG126" s="155" t="str">
        <f t="shared" si="33"/>
        <v/>
      </c>
      <c r="AH126" s="156" t="str">
        <f t="shared" si="34"/>
        <v/>
      </c>
      <c r="AI126" s="156" t="str">
        <f t="shared" si="35"/>
        <v/>
      </c>
      <c r="AJ126" s="156" t="str">
        <f t="shared" si="36"/>
        <v/>
      </c>
      <c r="AK126" s="6" t="str">
        <f>+IF(LEN($K126)&gt;5,BD!H126,"")</f>
        <v/>
      </c>
      <c r="AL126" s="17" t="str">
        <f t="shared" si="37"/>
        <v/>
      </c>
      <c r="AM126" s="13"/>
      <c r="AN126" s="18" t="str">
        <f t="shared" si="38"/>
        <v/>
      </c>
      <c r="AO126" s="19" t="str">
        <f t="shared" si="39"/>
        <v/>
      </c>
      <c r="AP126" s="19" t="str">
        <f t="shared" si="40"/>
        <v/>
      </c>
      <c r="AQ126" s="20" t="str">
        <f t="shared" si="41"/>
        <v/>
      </c>
      <c r="AR126" s="7" t="str">
        <f t="shared" ca="1" si="42"/>
        <v/>
      </c>
      <c r="AS126" s="157"/>
      <c r="AT126" s="19" t="str">
        <f>+IF(LEN($K126)&gt;5,TRUNC(AS126*AK126*'CODIGO PAGO'!$C$27,2),"")</f>
        <v/>
      </c>
      <c r="AU126" s="15"/>
      <c r="AV126" s="15"/>
      <c r="AW126" s="15"/>
      <c r="AX126" s="14"/>
      <c r="AY126" s="15"/>
      <c r="AZ126" s="20" t="str">
        <f>+IF(LEN(K126)&gt;5,SUMIF(AJUSTES!$A$1:$A$50,K126,AJUSTES!$J$1:$J$50),"")</f>
        <v/>
      </c>
      <c r="BA126" s="20"/>
      <c r="BB126" s="14"/>
      <c r="BC126" s="14"/>
      <c r="BD126" s="164"/>
      <c r="BE126" s="15"/>
      <c r="BF126" s="15"/>
      <c r="BG126" s="152" t="str">
        <f t="shared" si="43"/>
        <v/>
      </c>
      <c r="BH126" s="20" t="str">
        <f t="shared" si="44"/>
        <v/>
      </c>
      <c r="BI126" s="20" t="str">
        <f>IF(LEN($K126)&gt;5,IF('CODIGO PAGO'!$C$26=9,0.5*AK126,'CODIGO PAGO'!$C$26*COUNTIF(L126:X126,"PT")*(AK126*7)/(7-(COUNTIF(L126:X126,"D")+COUNTIF(L126:X126,"DL")))),"")</f>
        <v/>
      </c>
      <c r="BJ126" s="15"/>
      <c r="BK126" s="20" t="str">
        <f>+IF(LEN(K126)&gt;5,SUMIF(AJUSTES!$A$1:$A$50,K126,AJUSTES!$K$1:$K$50),"")</f>
        <v/>
      </c>
      <c r="BL126" s="15"/>
      <c r="BM126" s="15"/>
      <c r="BN126" s="4" t="str">
        <f>+CONCATENATE(IF(COUNTIFS(INCAPACIDADES!$A$1:$A$100,"ACTIVA",INCAPACIDADES!$C$1:$C$100,'PRE MAAS'!K126)&gt;0,VLOOKUP(K126,INCAPACIDADES!$C$1:$Y$100,23,0),""),IF(LEN($K126)&gt;5,IF(BD!F126="N/A","",CONCATENATE("B (",DAY(BD!F126),"-",MONTH(BD!F126),"-",YEAR(BD!F126),")")),""))</f>
        <v/>
      </c>
      <c r="BO126" s="150"/>
      <c r="BP126" s="15"/>
      <c r="BQ126" s="15"/>
      <c r="BR126" s="15"/>
      <c r="BS126" s="15"/>
      <c r="BT126" s="15"/>
      <c r="BU126" s="9" t="str">
        <f>+IF(LEN($K126)&gt;10,IF(LEN(BD!I126)=11,BD!I126,CONCATENATE("0",BD!I126)),"")</f>
        <v/>
      </c>
      <c r="BV126" s="161" t="str">
        <f>+IF(LEN($K126)&gt;10,BD!J126,"")</f>
        <v/>
      </c>
      <c r="BW126" s="162" t="str">
        <f t="shared" si="45"/>
        <v/>
      </c>
      <c r="BX126" s="162" t="str">
        <f>+IF(LEN($K126)&gt;10,UPPER(BD!K126),"")</f>
        <v/>
      </c>
      <c r="BY126" s="161" t="str">
        <f>+IF(LEN($K134)&gt;5,BD!L126,"")</f>
        <v/>
      </c>
      <c r="BZ126" s="161" t="str">
        <f>+IF(LEN($K126)&gt;10,BD!M126,"")</f>
        <v/>
      </c>
      <c r="CA126" s="162" t="str">
        <f>+IF(LEN($K126)&gt;10,BD!N126,"")</f>
        <v/>
      </c>
      <c r="CB126" s="163" t="str">
        <f t="shared" si="46"/>
        <v/>
      </c>
      <c r="CC126" s="62" t="str">
        <f>+IF(AND(LEN($K126)&gt;10),IF(AND($J126&gt;L$1,$J126&lt;=$Y$1),1,IF((COUNTIFS(INCAPACIDADES!$C$1:$C$51,$K126,INCAPACIDADES!K$1:K$51,L$1))&gt;0,2,IF(VLOOKUP($I126,BD!D:F,3,0)&gt;L$1,0,3))),"")</f>
        <v/>
      </c>
      <c r="CD126" s="62" t="str">
        <f>+IF(AND(LEN($K126)&gt;10),IF(AND($J126&gt;M$1,$J126&lt;=$Y$1),1,IF((COUNTIFS(INCAPACIDADES!$C$1:$C$51,$K126,INCAPACIDADES!L$1:L$51,M$1))&gt;0,2,IF(VLOOKUP($I126,BD!$D:$F,3,0)&gt;M$1,0,3))),"")</f>
        <v/>
      </c>
      <c r="CE126" s="62" t="str">
        <f>+IF(AND(LEN($K126)&gt;10),IF(AND($J126&gt;N$1,$J126&lt;=$Y$1),1,IF((COUNTIFS(INCAPACIDADES!$C$1:$C$51,$K126,INCAPACIDADES!M$1:M$51,N$1))&gt;0,2,IF(VLOOKUP($I126,BD!$D:$F,3,0)&gt;N$1,0,3))),"")</f>
        <v/>
      </c>
      <c r="CF126" s="62" t="str">
        <f>+IF(AND(LEN($K126)&gt;10),IF(AND($J126&gt;O$1,$J126&lt;=$Y$1),1,IF((COUNTIFS(INCAPACIDADES!$C$1:$C$51,$K126,INCAPACIDADES!N$1:N$51,O$1))&gt;0,2,IF(VLOOKUP($I126,BD!$D:$F,3,0)&gt;O$1,0,3))),"")</f>
        <v/>
      </c>
      <c r="CG126" s="62" t="str">
        <f>+IF(AND(LEN($K126)&gt;10),IF(AND($J126&gt;P$1,$J126&lt;=$Y$1),1,IF((COUNTIFS(INCAPACIDADES!$C$1:$C$51,$K126,INCAPACIDADES!O$1:O$51,P$1))&gt;0,2,IF(VLOOKUP($I126,BD!$D:$F,3,0)&gt;P$1,0,3))),"")</f>
        <v/>
      </c>
      <c r="CH126" s="62" t="str">
        <f>+IF(AND(LEN($K126)&gt;10),IF(AND($J126&gt;Q$1,$J126&lt;=$Y$1),1,IF((COUNTIFS(INCAPACIDADES!$C$1:$C$51,$K126,INCAPACIDADES!P$1:P$51,Q$1))&gt;0,2,IF(VLOOKUP($I126,BD!$D:$F,3,0)&gt;Q$1,0,3))),"")</f>
        <v/>
      </c>
      <c r="CI126" s="62" t="str">
        <f>+IF(AND(LEN($K126)&gt;10),IF(AND($J126&gt;R$1,$J126&lt;=$Y$1),1,IF((COUNTIFS(INCAPACIDADES!$C$1:$C$51,$K126,INCAPACIDADES!Q$1:Q$51,R$1))&gt;0,2,IF(VLOOKUP($I126,BD!$D:$F,3,0)&gt;R$1,0,3))),"")</f>
        <v/>
      </c>
      <c r="CJ126" s="62" t="str">
        <f>+IF(AND(LEN($K126)&gt;10),IF(AND($J126&gt;S$1,$J126&lt;=$Y$1),1,IF((COUNTIFS(INCAPACIDADES!$C$1:$C$51,$K126,INCAPACIDADES!R$1:R$51,S$1))&gt;0,2,IF(VLOOKUP($I126,BD!$D:$F,3,0)&gt;S$1,0,3))),"")</f>
        <v/>
      </c>
      <c r="CK126" s="62" t="str">
        <f>+IF(AND(LEN($K126)&gt;10),IF(AND($J126&gt;T$1,$J126&lt;=$Y$1),1,IF((COUNTIFS(INCAPACIDADES!$C$1:$C$51,$K126,INCAPACIDADES!S$1:S$51,T$1))&gt;0,2,IF(VLOOKUP($I126,BD!$D:$F,3,0)&gt;T$1,0,3))),"")</f>
        <v/>
      </c>
      <c r="CL126" s="62" t="str">
        <f>+IF(AND(LEN($K126)&gt;10),IF(AND($J126&gt;U$1,$J126&lt;=$Y$1),1,IF((COUNTIFS(INCAPACIDADES!$C$1:$C$51,$K126,INCAPACIDADES!T$1:T$51,U$1))&gt;0,2,IF(VLOOKUP($I126,BD!$D:$F,3,0)&gt;U$1,0,3))),"")</f>
        <v/>
      </c>
      <c r="CM126" s="62" t="str">
        <f>+IF(AND(LEN($K126)&gt;10),IF(AND($J126&gt;V$1,$J126&lt;=$Y$1),1,IF((COUNTIFS(INCAPACIDADES!$C$1:$C$51,$K126,INCAPACIDADES!U$1:U$51,V$1))&gt;0,2,IF(VLOOKUP($I126,BD!$D:$F,3,0)&gt;V$1,0,3))),"")</f>
        <v/>
      </c>
      <c r="CN126" s="62" t="str">
        <f>+IF(AND(LEN($K126)&gt;10),IF(AND($J126&gt;W$1,$J126&lt;=$Y$1),1,IF((COUNTIFS(INCAPACIDADES!$C$1:$C$51,$K126,INCAPACIDADES!V$1:V$51,W$1))&gt;0,2,IF(VLOOKUP($I126,BD!$D:$F,3,0)&gt;W$1,0,3))),"")</f>
        <v/>
      </c>
      <c r="CO126" s="62" t="str">
        <f>+IF(AND(LEN($K126)&gt;10),IF(AND($J126&gt;X$1,$J126&lt;=$Y$1),1,IF((COUNTIFS(INCAPACIDADES!$C$1:$C$51,$K126,INCAPACIDADES!W$1:W$51,X$1))&gt;0,2,IF(VLOOKUP($I126,BD!$D:$F,3,0)&gt;X$1,0,3))),"")</f>
        <v/>
      </c>
      <c r="CP126" s="62" t="str">
        <f>+IF(AND(LEN($K126)&gt;10),IF(AND($J126&gt;Y$1,$J126&lt;=$Y$1),1,IF((COUNTIFS(INCAPACIDADES!$C$1:$C$51,$K126,INCAPACIDADES!X$1:X$51,Y$1))&gt;0,2,IF(VLOOKUP($I126,BD!$D:$F,3,0)&gt;Y$1,0,3))),"")</f>
        <v/>
      </c>
      <c r="CQ126" s="62" t="str">
        <f>+IF(LEN($K126)&gt;10,IF(ISERROR(VLOOKUP(L126,'CODIGO PAGO'!$B$1:$B$20,1,0)),1,IF(OR(AND(CC126=1,L126&lt;&gt;"N"),AND(CC126=3,L126&lt;&gt;"B"),AND(CC126=2,LEFT(TRIM(L126),1)&lt;&gt;"I")),1,IF(OR(AND(CC126=0,L126="N"),AND(CC126=0,L126="B"),AND(CC126=0,LEFT(TRIM(L126),1)="I")),1,0))),"")</f>
        <v/>
      </c>
      <c r="CR126" s="62" t="str">
        <f t="shared" si="47"/>
        <v/>
      </c>
      <c r="CS126" s="62" t="str">
        <f>+IF(LEN($K126)&gt;10,IF(ISERROR(VLOOKUP(N126,'CODIGO PAGO'!$B$1:$B$20,1,0)),1,IF(OR(AND(CE126=1,N126&lt;&gt;"N"),AND(CE126=3,N126&lt;&gt;"B"),AND(CE126=2,LEFT(TRIM(N126),1)&lt;&gt;"I")),1,IF(OR(AND(CE126=0,N126="N"),AND(CE126=0,N126="B"),AND(CE126=0,LEFT(TRIM(N126),1)="I")),1,0))),"")</f>
        <v/>
      </c>
      <c r="CT126" s="62" t="str">
        <f t="shared" si="48"/>
        <v/>
      </c>
      <c r="CU126" s="62" t="str">
        <f>+IF(LEN($K126)&gt;10,IF(ISERROR(VLOOKUP(P126,'CODIGO PAGO'!$B$1:$B$20,1,0)),1,IF(OR(AND(CG126=1,P126&lt;&gt;"N"),AND(CG126=3,P126&lt;&gt;"B"),AND(CG126=2,LEFT(TRIM(P126),1)&lt;&gt;"I")),1,IF(OR(AND(CG126=0,P126="N"),AND(CG126=0,P126="B"),AND(CG126=0,LEFT(TRIM(P126),1)="I")),1,0))),"")</f>
        <v/>
      </c>
      <c r="CV126" s="62" t="str">
        <f t="shared" si="49"/>
        <v/>
      </c>
      <c r="CW126" s="62" t="str">
        <f>+IF(LEN($K126)&gt;10,IF(ISERROR(VLOOKUP(R126,'CODIGO PAGO'!$B$1:$B$20,1,0)),1,IF(OR(AND(CI126=1,R126&lt;&gt;"N"),AND(CI126=3,R126&lt;&gt;"B"),AND(CI126=2,LEFT(TRIM(R126),1)&lt;&gt;"I")),1,IF(OR(AND(CI126=0,R126="N"),AND(CI126=0,R126="B"),AND(CI126=0,LEFT(TRIM(R126),1)="I")),1,0))),"")</f>
        <v/>
      </c>
      <c r="CX126" s="62" t="str">
        <f t="shared" si="50"/>
        <v/>
      </c>
      <c r="CY126" s="62" t="str">
        <f>+IF(LEN($K126)&gt;10,IF(ISERROR(VLOOKUP(T126,'CODIGO PAGO'!$B$1:$B$20,1,0)),1,IF(OR(AND(CK126=1,T126&lt;&gt;"N"),AND(CK126=3,T126&lt;&gt;"B"),AND(CK126=2,LEFT(TRIM(T126),1)&lt;&gt;"I")),1,IF(OR(AND(CK126=0,T126="N"),AND(CK126=0,T126="B"),AND(CK126=0,LEFT(TRIM(T126),1)="I")),1,0))),"")</f>
        <v/>
      </c>
      <c r="CZ126" s="62" t="str">
        <f t="shared" si="51"/>
        <v/>
      </c>
      <c r="DA126" s="62" t="str">
        <f>+IF(LEN($K126)&gt;10,IF(ISERROR(VLOOKUP(V126,'CODIGO PAGO'!$B$1:$B$20,1,0)),1,IF(OR(AND(CM126=1,V126&lt;&gt;"N"),AND(CM126=3,V126&lt;&gt;"B"),AND(CM126=2,LEFT(TRIM(V126),1)&lt;&gt;"I")),1,IF(OR(AND(CM126=0,V126="N"),AND(CM126=0,V126="B"),AND(CM126=0,LEFT(TRIM(V126),1)="I")),1,0))),"")</f>
        <v/>
      </c>
      <c r="DB126" s="62" t="str">
        <f t="shared" si="52"/>
        <v/>
      </c>
      <c r="DC126" s="62" t="str">
        <f>+IF(LEN($K126)&gt;10,IF(ISERROR(VLOOKUP(X126,'CODIGO PAGO'!$B$1:$B$20,1,0)),1,IF(OR(AND(CO126=1,X126&lt;&gt;"N"),AND(CO126=3,X126&lt;&gt;"B"),AND(CO126=2,LEFT(TRIM(X126),1)&lt;&gt;"I")),1,IF(OR(AND(CO126=0,X126="N"),AND(CO126=0,X126="B"),AND(CO126=0,LEFT(TRIM(X126),1)="I")),1,0))),"")</f>
        <v/>
      </c>
      <c r="DD126" s="62" t="str">
        <f t="shared" si="53"/>
        <v/>
      </c>
      <c r="DE126" s="62" t="str">
        <f t="shared" si="54"/>
        <v/>
      </c>
      <c r="DF126" s="63" t="str">
        <f t="shared" si="55"/>
        <v/>
      </c>
      <c r="DG126" s="170"/>
      <c r="DH126" s="63">
        <v>126</v>
      </c>
    </row>
    <row r="127" spans="1:112" s="64" customFormat="1">
      <c r="A127" s="16" t="str">
        <f t="shared" si="28"/>
        <v/>
      </c>
      <c r="B127" s="12"/>
      <c r="C127" s="60"/>
      <c r="D127" s="1" t="str">
        <f>+IF(LEN($K127)&gt;5,BD!A127,"")</f>
        <v/>
      </c>
      <c r="E127" s="1" t="str">
        <f>+IF(LEN($K127)&gt;5,BD!B127,"")</f>
        <v/>
      </c>
      <c r="F127" s="134"/>
      <c r="G127" s="133"/>
      <c r="H127" s="135"/>
      <c r="I127" s="3" t="str">
        <f>+IF(LEN($K127)&gt;5,BD!D127,"")</f>
        <v/>
      </c>
      <c r="J127" s="4" t="str">
        <f>+IF(LEN($K127)&gt;5,BD!E127,"")</f>
        <v/>
      </c>
      <c r="K127" s="5" t="str">
        <f>+IF(LEN(BD!G127)&gt;5,BD!G127,"")</f>
        <v/>
      </c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53" t="str">
        <f t="shared" si="29"/>
        <v/>
      </c>
      <c r="AB127" s="154" t="str">
        <f>+IF(LEN($K127)&gt;5,SUM(L127,N127,P127,R127,T127,V127,X127)+COUNTIF(L127:X127,"PCG")+'CODIGO PAGO'!$C$23*COUNTIF(L127:X127,"PDF")+'CODIGO PAGO'!$C$24*COUNTIF('PRE MAAS'!L127:X127,"PNH")+'CODIGO PAGO'!$C$25*COUNTIF('PRE MAAS'!L127:X127,"PS")+COUNTIF(L127:X127,"VAC"),"")</f>
        <v/>
      </c>
      <c r="AC127" s="154" t="str">
        <f t="shared" si="30"/>
        <v/>
      </c>
      <c r="AD127" s="155" t="str">
        <f t="shared" si="31"/>
        <v/>
      </c>
      <c r="AE127" s="155" t="str">
        <f t="shared" si="32"/>
        <v/>
      </c>
      <c r="AF127" s="155" t="str">
        <f>+IF(LEN($K127)&gt;5,IF(AND(VLOOKUP($I127,BD!$D$1:$F$501,3,0)&gt;=L$1,VLOOKUP($I127,BD!$D$1:$F$501,3,0)&lt;=X$1),1,0),"")</f>
        <v/>
      </c>
      <c r="AG127" s="155" t="str">
        <f t="shared" si="33"/>
        <v/>
      </c>
      <c r="AH127" s="156" t="str">
        <f t="shared" si="34"/>
        <v/>
      </c>
      <c r="AI127" s="156" t="str">
        <f t="shared" si="35"/>
        <v/>
      </c>
      <c r="AJ127" s="156" t="str">
        <f t="shared" si="36"/>
        <v/>
      </c>
      <c r="AK127" s="6" t="str">
        <f>+IF(LEN($K127)&gt;5,BD!H127,"")</f>
        <v/>
      </c>
      <c r="AL127" s="17" t="str">
        <f t="shared" si="37"/>
        <v/>
      </c>
      <c r="AM127" s="13"/>
      <c r="AN127" s="18" t="str">
        <f t="shared" si="38"/>
        <v/>
      </c>
      <c r="AO127" s="19" t="str">
        <f t="shared" si="39"/>
        <v/>
      </c>
      <c r="AP127" s="19" t="str">
        <f t="shared" si="40"/>
        <v/>
      </c>
      <c r="AQ127" s="20" t="str">
        <f t="shared" si="41"/>
        <v/>
      </c>
      <c r="AR127" s="7" t="str">
        <f t="shared" ca="1" si="42"/>
        <v/>
      </c>
      <c r="AS127" s="157"/>
      <c r="AT127" s="19" t="str">
        <f>+IF(LEN($K127)&gt;5,TRUNC(AS127*AK127*'CODIGO PAGO'!$C$27,2),"")</f>
        <v/>
      </c>
      <c r="AU127" s="15"/>
      <c r="AV127" s="15"/>
      <c r="AW127" s="15"/>
      <c r="AX127" s="14"/>
      <c r="AY127" s="15"/>
      <c r="AZ127" s="20" t="str">
        <f>+IF(LEN(K127)&gt;5,SUMIF(AJUSTES!$A$1:$A$50,K127,AJUSTES!$J$1:$J$50),"")</f>
        <v/>
      </c>
      <c r="BA127" s="20"/>
      <c r="BB127" s="14"/>
      <c r="BC127" s="14"/>
      <c r="BD127" s="164"/>
      <c r="BE127" s="15"/>
      <c r="BF127" s="15"/>
      <c r="BG127" s="152" t="str">
        <f t="shared" si="43"/>
        <v/>
      </c>
      <c r="BH127" s="20" t="str">
        <f t="shared" si="44"/>
        <v/>
      </c>
      <c r="BI127" s="20" t="str">
        <f>IF(LEN($K127)&gt;5,IF('CODIGO PAGO'!$C$26=9,0.5*AK127,'CODIGO PAGO'!$C$26*COUNTIF(L127:X127,"PT")*(AK127*7)/(7-(COUNTIF(L127:X127,"D")+COUNTIF(L127:X127,"DL")))),"")</f>
        <v/>
      </c>
      <c r="BJ127" s="15"/>
      <c r="BK127" s="20" t="str">
        <f>+IF(LEN(K127)&gt;5,SUMIF(AJUSTES!$A$1:$A$50,K127,AJUSTES!$K$1:$K$50),"")</f>
        <v/>
      </c>
      <c r="BL127" s="15"/>
      <c r="BM127" s="15"/>
      <c r="BN127" s="4" t="str">
        <f>+CONCATENATE(IF(COUNTIFS(INCAPACIDADES!$A$1:$A$100,"ACTIVA",INCAPACIDADES!$C$1:$C$100,'PRE MAAS'!K127)&gt;0,VLOOKUP(K127,INCAPACIDADES!$C$1:$Y$100,23,0),""),IF(LEN($K127)&gt;5,IF(BD!F127="N/A","",CONCATENATE("B (",DAY(BD!F127),"-",MONTH(BD!F127),"-",YEAR(BD!F127),")")),""))</f>
        <v/>
      </c>
      <c r="BO127" s="150"/>
      <c r="BP127" s="15"/>
      <c r="BQ127" s="15"/>
      <c r="BR127" s="15"/>
      <c r="BS127" s="15"/>
      <c r="BT127" s="15"/>
      <c r="BU127" s="9" t="str">
        <f>+IF(LEN($K127)&gt;10,IF(LEN(BD!I127)=11,BD!I127,CONCATENATE("0",BD!I127)),"")</f>
        <v/>
      </c>
      <c r="BV127" s="161" t="str">
        <f>+IF(LEN($K127)&gt;10,BD!J127,"")</f>
        <v/>
      </c>
      <c r="BW127" s="162" t="str">
        <f t="shared" si="45"/>
        <v/>
      </c>
      <c r="BX127" s="162" t="str">
        <f>+IF(LEN($K127)&gt;10,UPPER(BD!K127),"")</f>
        <v/>
      </c>
      <c r="BY127" s="161" t="str">
        <f>+IF(LEN($K135)&gt;5,BD!L127,"")</f>
        <v/>
      </c>
      <c r="BZ127" s="161" t="str">
        <f>+IF(LEN($K127)&gt;10,BD!M127,"")</f>
        <v/>
      </c>
      <c r="CA127" s="162" t="str">
        <f>+IF(LEN($K127)&gt;10,BD!N127,"")</f>
        <v/>
      </c>
      <c r="CB127" s="163" t="str">
        <f t="shared" si="46"/>
        <v/>
      </c>
      <c r="CC127" s="62" t="str">
        <f>+IF(AND(LEN($K127)&gt;10),IF(AND($J127&gt;L$1,$J127&lt;=$Y$1),1,IF((COUNTIFS(INCAPACIDADES!$C$1:$C$51,$K127,INCAPACIDADES!K$1:K$51,L$1))&gt;0,2,IF(VLOOKUP($I127,BD!D:F,3,0)&gt;L$1,0,3))),"")</f>
        <v/>
      </c>
      <c r="CD127" s="62" t="str">
        <f>+IF(AND(LEN($K127)&gt;10),IF(AND($J127&gt;M$1,$J127&lt;=$Y$1),1,IF((COUNTIFS(INCAPACIDADES!$C$1:$C$51,$K127,INCAPACIDADES!L$1:L$51,M$1))&gt;0,2,IF(VLOOKUP($I127,BD!$D:$F,3,0)&gt;M$1,0,3))),"")</f>
        <v/>
      </c>
      <c r="CE127" s="62" t="str">
        <f>+IF(AND(LEN($K127)&gt;10),IF(AND($J127&gt;N$1,$J127&lt;=$Y$1),1,IF((COUNTIFS(INCAPACIDADES!$C$1:$C$51,$K127,INCAPACIDADES!M$1:M$51,N$1))&gt;0,2,IF(VLOOKUP($I127,BD!$D:$F,3,0)&gt;N$1,0,3))),"")</f>
        <v/>
      </c>
      <c r="CF127" s="62" t="str">
        <f>+IF(AND(LEN($K127)&gt;10),IF(AND($J127&gt;O$1,$J127&lt;=$Y$1),1,IF((COUNTIFS(INCAPACIDADES!$C$1:$C$51,$K127,INCAPACIDADES!N$1:N$51,O$1))&gt;0,2,IF(VLOOKUP($I127,BD!$D:$F,3,0)&gt;O$1,0,3))),"")</f>
        <v/>
      </c>
      <c r="CG127" s="62" t="str">
        <f>+IF(AND(LEN($K127)&gt;10),IF(AND($J127&gt;P$1,$J127&lt;=$Y$1),1,IF((COUNTIFS(INCAPACIDADES!$C$1:$C$51,$K127,INCAPACIDADES!O$1:O$51,P$1))&gt;0,2,IF(VLOOKUP($I127,BD!$D:$F,3,0)&gt;P$1,0,3))),"")</f>
        <v/>
      </c>
      <c r="CH127" s="62" t="str">
        <f>+IF(AND(LEN($K127)&gt;10),IF(AND($J127&gt;Q$1,$J127&lt;=$Y$1),1,IF((COUNTIFS(INCAPACIDADES!$C$1:$C$51,$K127,INCAPACIDADES!P$1:P$51,Q$1))&gt;0,2,IF(VLOOKUP($I127,BD!$D:$F,3,0)&gt;Q$1,0,3))),"")</f>
        <v/>
      </c>
      <c r="CI127" s="62" t="str">
        <f>+IF(AND(LEN($K127)&gt;10),IF(AND($J127&gt;R$1,$J127&lt;=$Y$1),1,IF((COUNTIFS(INCAPACIDADES!$C$1:$C$51,$K127,INCAPACIDADES!Q$1:Q$51,R$1))&gt;0,2,IF(VLOOKUP($I127,BD!$D:$F,3,0)&gt;R$1,0,3))),"")</f>
        <v/>
      </c>
      <c r="CJ127" s="62" t="str">
        <f>+IF(AND(LEN($K127)&gt;10),IF(AND($J127&gt;S$1,$J127&lt;=$Y$1),1,IF((COUNTIFS(INCAPACIDADES!$C$1:$C$51,$K127,INCAPACIDADES!R$1:R$51,S$1))&gt;0,2,IF(VLOOKUP($I127,BD!$D:$F,3,0)&gt;S$1,0,3))),"")</f>
        <v/>
      </c>
      <c r="CK127" s="62" t="str">
        <f>+IF(AND(LEN($K127)&gt;10),IF(AND($J127&gt;T$1,$J127&lt;=$Y$1),1,IF((COUNTIFS(INCAPACIDADES!$C$1:$C$51,$K127,INCAPACIDADES!S$1:S$51,T$1))&gt;0,2,IF(VLOOKUP($I127,BD!$D:$F,3,0)&gt;T$1,0,3))),"")</f>
        <v/>
      </c>
      <c r="CL127" s="62" t="str">
        <f>+IF(AND(LEN($K127)&gt;10),IF(AND($J127&gt;U$1,$J127&lt;=$Y$1),1,IF((COUNTIFS(INCAPACIDADES!$C$1:$C$51,$K127,INCAPACIDADES!T$1:T$51,U$1))&gt;0,2,IF(VLOOKUP($I127,BD!$D:$F,3,0)&gt;U$1,0,3))),"")</f>
        <v/>
      </c>
      <c r="CM127" s="62" t="str">
        <f>+IF(AND(LEN($K127)&gt;10),IF(AND($J127&gt;V$1,$J127&lt;=$Y$1),1,IF((COUNTIFS(INCAPACIDADES!$C$1:$C$51,$K127,INCAPACIDADES!U$1:U$51,V$1))&gt;0,2,IF(VLOOKUP($I127,BD!$D:$F,3,0)&gt;V$1,0,3))),"")</f>
        <v/>
      </c>
      <c r="CN127" s="62" t="str">
        <f>+IF(AND(LEN($K127)&gt;10),IF(AND($J127&gt;W$1,$J127&lt;=$Y$1),1,IF((COUNTIFS(INCAPACIDADES!$C$1:$C$51,$K127,INCAPACIDADES!V$1:V$51,W$1))&gt;0,2,IF(VLOOKUP($I127,BD!$D:$F,3,0)&gt;W$1,0,3))),"")</f>
        <v/>
      </c>
      <c r="CO127" s="62" t="str">
        <f>+IF(AND(LEN($K127)&gt;10),IF(AND($J127&gt;X$1,$J127&lt;=$Y$1),1,IF((COUNTIFS(INCAPACIDADES!$C$1:$C$51,$K127,INCAPACIDADES!W$1:W$51,X$1))&gt;0,2,IF(VLOOKUP($I127,BD!$D:$F,3,0)&gt;X$1,0,3))),"")</f>
        <v/>
      </c>
      <c r="CP127" s="62" t="str">
        <f>+IF(AND(LEN($K127)&gt;10),IF(AND($J127&gt;Y$1,$J127&lt;=$Y$1),1,IF((COUNTIFS(INCAPACIDADES!$C$1:$C$51,$K127,INCAPACIDADES!X$1:X$51,Y$1))&gt;0,2,IF(VLOOKUP($I127,BD!$D:$F,3,0)&gt;Y$1,0,3))),"")</f>
        <v/>
      </c>
      <c r="CQ127" s="62" t="str">
        <f>+IF(LEN($K127)&gt;10,IF(ISERROR(VLOOKUP(L127,'CODIGO PAGO'!$B$1:$B$20,1,0)),1,IF(OR(AND(CC127=1,L127&lt;&gt;"N"),AND(CC127=3,L127&lt;&gt;"B"),AND(CC127=2,LEFT(TRIM(L127),1)&lt;&gt;"I")),1,IF(OR(AND(CC127=0,L127="N"),AND(CC127=0,L127="B"),AND(CC127=0,LEFT(TRIM(L127),1)="I")),1,0))),"")</f>
        <v/>
      </c>
      <c r="CR127" s="62" t="str">
        <f t="shared" si="47"/>
        <v/>
      </c>
      <c r="CS127" s="62" t="str">
        <f>+IF(LEN($K127)&gt;10,IF(ISERROR(VLOOKUP(N127,'CODIGO PAGO'!$B$1:$B$20,1,0)),1,IF(OR(AND(CE127=1,N127&lt;&gt;"N"),AND(CE127=3,N127&lt;&gt;"B"),AND(CE127=2,LEFT(TRIM(N127),1)&lt;&gt;"I")),1,IF(OR(AND(CE127=0,N127="N"),AND(CE127=0,N127="B"),AND(CE127=0,LEFT(TRIM(N127),1)="I")),1,0))),"")</f>
        <v/>
      </c>
      <c r="CT127" s="62" t="str">
        <f t="shared" si="48"/>
        <v/>
      </c>
      <c r="CU127" s="62" t="str">
        <f>+IF(LEN($K127)&gt;10,IF(ISERROR(VLOOKUP(P127,'CODIGO PAGO'!$B$1:$B$20,1,0)),1,IF(OR(AND(CG127=1,P127&lt;&gt;"N"),AND(CG127=3,P127&lt;&gt;"B"),AND(CG127=2,LEFT(TRIM(P127),1)&lt;&gt;"I")),1,IF(OR(AND(CG127=0,P127="N"),AND(CG127=0,P127="B"),AND(CG127=0,LEFT(TRIM(P127),1)="I")),1,0))),"")</f>
        <v/>
      </c>
      <c r="CV127" s="62" t="str">
        <f t="shared" si="49"/>
        <v/>
      </c>
      <c r="CW127" s="62" t="str">
        <f>+IF(LEN($K127)&gt;10,IF(ISERROR(VLOOKUP(R127,'CODIGO PAGO'!$B$1:$B$20,1,0)),1,IF(OR(AND(CI127=1,R127&lt;&gt;"N"),AND(CI127=3,R127&lt;&gt;"B"),AND(CI127=2,LEFT(TRIM(R127),1)&lt;&gt;"I")),1,IF(OR(AND(CI127=0,R127="N"),AND(CI127=0,R127="B"),AND(CI127=0,LEFT(TRIM(R127),1)="I")),1,0))),"")</f>
        <v/>
      </c>
      <c r="CX127" s="62" t="str">
        <f t="shared" si="50"/>
        <v/>
      </c>
      <c r="CY127" s="62" t="str">
        <f>+IF(LEN($K127)&gt;10,IF(ISERROR(VLOOKUP(T127,'CODIGO PAGO'!$B$1:$B$20,1,0)),1,IF(OR(AND(CK127=1,T127&lt;&gt;"N"),AND(CK127=3,T127&lt;&gt;"B"),AND(CK127=2,LEFT(TRIM(T127),1)&lt;&gt;"I")),1,IF(OR(AND(CK127=0,T127="N"),AND(CK127=0,T127="B"),AND(CK127=0,LEFT(TRIM(T127),1)="I")),1,0))),"")</f>
        <v/>
      </c>
      <c r="CZ127" s="62" t="str">
        <f t="shared" si="51"/>
        <v/>
      </c>
      <c r="DA127" s="62" t="str">
        <f>+IF(LEN($K127)&gt;10,IF(ISERROR(VLOOKUP(V127,'CODIGO PAGO'!$B$1:$B$20,1,0)),1,IF(OR(AND(CM127=1,V127&lt;&gt;"N"),AND(CM127=3,V127&lt;&gt;"B"),AND(CM127=2,LEFT(TRIM(V127),1)&lt;&gt;"I")),1,IF(OR(AND(CM127=0,V127="N"),AND(CM127=0,V127="B"),AND(CM127=0,LEFT(TRIM(V127),1)="I")),1,0))),"")</f>
        <v/>
      </c>
      <c r="DB127" s="62" t="str">
        <f t="shared" si="52"/>
        <v/>
      </c>
      <c r="DC127" s="62" t="str">
        <f>+IF(LEN($K127)&gt;10,IF(ISERROR(VLOOKUP(X127,'CODIGO PAGO'!$B$1:$B$20,1,0)),1,IF(OR(AND(CO127=1,X127&lt;&gt;"N"),AND(CO127=3,X127&lt;&gt;"B"),AND(CO127=2,LEFT(TRIM(X127),1)&lt;&gt;"I")),1,IF(OR(AND(CO127=0,X127="N"),AND(CO127=0,X127="B"),AND(CO127=0,LEFT(TRIM(X127),1)="I")),1,0))),"")</f>
        <v/>
      </c>
      <c r="DD127" s="62" t="str">
        <f t="shared" si="53"/>
        <v/>
      </c>
      <c r="DE127" s="62" t="str">
        <f t="shared" si="54"/>
        <v/>
      </c>
      <c r="DF127" s="63" t="str">
        <f t="shared" si="55"/>
        <v/>
      </c>
      <c r="DG127" s="170"/>
      <c r="DH127" s="63">
        <v>127</v>
      </c>
    </row>
    <row r="128" spans="1:112" s="64" customFormat="1">
      <c r="A128" s="16" t="str">
        <f t="shared" si="28"/>
        <v/>
      </c>
      <c r="B128" s="12"/>
      <c r="C128" s="60"/>
      <c r="D128" s="1" t="str">
        <f>+IF(LEN($K128)&gt;5,BD!A128,"")</f>
        <v/>
      </c>
      <c r="E128" s="1" t="str">
        <f>+IF(LEN($K128)&gt;5,BD!B128,"")</f>
        <v/>
      </c>
      <c r="F128" s="134"/>
      <c r="G128" s="133"/>
      <c r="H128" s="135"/>
      <c r="I128" s="3" t="str">
        <f>+IF(LEN($K128)&gt;5,BD!D128,"")</f>
        <v/>
      </c>
      <c r="J128" s="4" t="str">
        <f>+IF(LEN($K128)&gt;5,BD!E128,"")</f>
        <v/>
      </c>
      <c r="K128" s="5" t="str">
        <f>+IF(LEN(BD!G128)&gt;5,BD!G128,"")</f>
        <v/>
      </c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53" t="str">
        <f t="shared" si="29"/>
        <v/>
      </c>
      <c r="AB128" s="154" t="str">
        <f>+IF(LEN($K128)&gt;5,SUM(L128,N128,P128,R128,T128,V128,X128)+COUNTIF(L128:X128,"PCG")+'CODIGO PAGO'!$C$23*COUNTIF(L128:X128,"PDF")+'CODIGO PAGO'!$C$24*COUNTIF('PRE MAAS'!L128:X128,"PNH")+'CODIGO PAGO'!$C$25*COUNTIF('PRE MAAS'!L128:X128,"PS")+COUNTIF(L128:X128,"VAC"),"")</f>
        <v/>
      </c>
      <c r="AC128" s="154" t="str">
        <f t="shared" si="30"/>
        <v/>
      </c>
      <c r="AD128" s="155" t="str">
        <f t="shared" si="31"/>
        <v/>
      </c>
      <c r="AE128" s="155" t="str">
        <f t="shared" si="32"/>
        <v/>
      </c>
      <c r="AF128" s="155" t="str">
        <f>+IF(LEN($K128)&gt;5,IF(AND(VLOOKUP($I128,BD!$D$1:$F$501,3,0)&gt;=L$1,VLOOKUP($I128,BD!$D$1:$F$501,3,0)&lt;=X$1),1,0),"")</f>
        <v/>
      </c>
      <c r="AG128" s="155" t="str">
        <f t="shared" si="33"/>
        <v/>
      </c>
      <c r="AH128" s="156" t="str">
        <f t="shared" si="34"/>
        <v/>
      </c>
      <c r="AI128" s="156" t="str">
        <f t="shared" si="35"/>
        <v/>
      </c>
      <c r="AJ128" s="156" t="str">
        <f t="shared" si="36"/>
        <v/>
      </c>
      <c r="AK128" s="6" t="str">
        <f>+IF(LEN($K128)&gt;5,BD!H128,"")</f>
        <v/>
      </c>
      <c r="AL128" s="17" t="str">
        <f t="shared" si="37"/>
        <v/>
      </c>
      <c r="AM128" s="13"/>
      <c r="AN128" s="18" t="str">
        <f t="shared" si="38"/>
        <v/>
      </c>
      <c r="AO128" s="19" t="str">
        <f t="shared" si="39"/>
        <v/>
      </c>
      <c r="AP128" s="19" t="str">
        <f t="shared" si="40"/>
        <v/>
      </c>
      <c r="AQ128" s="20" t="str">
        <f t="shared" si="41"/>
        <v/>
      </c>
      <c r="AR128" s="7" t="str">
        <f t="shared" ca="1" si="42"/>
        <v/>
      </c>
      <c r="AS128" s="157"/>
      <c r="AT128" s="19" t="str">
        <f>+IF(LEN($K128)&gt;5,TRUNC(AS128*AK128*'CODIGO PAGO'!$C$27,2),"")</f>
        <v/>
      </c>
      <c r="AU128" s="15"/>
      <c r="AV128" s="15"/>
      <c r="AW128" s="15"/>
      <c r="AX128" s="14"/>
      <c r="AY128" s="15"/>
      <c r="AZ128" s="20" t="str">
        <f>+IF(LEN(K128)&gt;5,SUMIF(AJUSTES!$A$1:$A$50,K128,AJUSTES!$J$1:$J$50),"")</f>
        <v/>
      </c>
      <c r="BA128" s="20"/>
      <c r="BB128" s="14"/>
      <c r="BC128" s="14"/>
      <c r="BD128" s="164"/>
      <c r="BE128" s="15"/>
      <c r="BF128" s="15"/>
      <c r="BG128" s="152" t="str">
        <f t="shared" si="43"/>
        <v/>
      </c>
      <c r="BH128" s="20" t="str">
        <f t="shared" si="44"/>
        <v/>
      </c>
      <c r="BI128" s="20" t="str">
        <f>IF(LEN($K128)&gt;5,IF('CODIGO PAGO'!$C$26=9,0.5*AK128,'CODIGO PAGO'!$C$26*COUNTIF(L128:X128,"PT")*(AK128*7)/(7-(COUNTIF(L128:X128,"D")+COUNTIF(L128:X128,"DL")))),"")</f>
        <v/>
      </c>
      <c r="BJ128" s="15"/>
      <c r="BK128" s="20" t="str">
        <f>+IF(LEN(K128)&gt;5,SUMIF(AJUSTES!$A$1:$A$50,K128,AJUSTES!$K$1:$K$50),"")</f>
        <v/>
      </c>
      <c r="BL128" s="15"/>
      <c r="BM128" s="15"/>
      <c r="BN128" s="4" t="str">
        <f>+CONCATENATE(IF(COUNTIFS(INCAPACIDADES!$A$1:$A$100,"ACTIVA",INCAPACIDADES!$C$1:$C$100,'PRE MAAS'!K128)&gt;0,VLOOKUP(K128,INCAPACIDADES!$C$1:$Y$100,23,0),""),IF(LEN($K128)&gt;5,IF(BD!F128="N/A","",CONCATENATE("B (",DAY(BD!F128),"-",MONTH(BD!F128),"-",YEAR(BD!F128),")")),""))</f>
        <v/>
      </c>
      <c r="BO128" s="150"/>
      <c r="BP128" s="15"/>
      <c r="BQ128" s="15"/>
      <c r="BR128" s="15"/>
      <c r="BS128" s="15"/>
      <c r="BT128" s="15"/>
      <c r="BU128" s="9" t="str">
        <f>+IF(LEN($K128)&gt;10,IF(LEN(BD!I128)=11,BD!I128,CONCATENATE("0",BD!I128)),"")</f>
        <v/>
      </c>
      <c r="BV128" s="161" t="str">
        <f>+IF(LEN($K128)&gt;10,BD!J128,"")</f>
        <v/>
      </c>
      <c r="BW128" s="162" t="str">
        <f t="shared" si="45"/>
        <v/>
      </c>
      <c r="BX128" s="162" t="str">
        <f>+IF(LEN($K128)&gt;10,UPPER(BD!K128),"")</f>
        <v/>
      </c>
      <c r="BY128" s="161" t="str">
        <f>+IF(LEN($K136)&gt;5,BD!L128,"")</f>
        <v/>
      </c>
      <c r="BZ128" s="161" t="str">
        <f>+IF(LEN($K128)&gt;10,BD!M128,"")</f>
        <v/>
      </c>
      <c r="CA128" s="162" t="str">
        <f>+IF(LEN($K128)&gt;10,BD!N128,"")</f>
        <v/>
      </c>
      <c r="CB128" s="163" t="str">
        <f t="shared" si="46"/>
        <v/>
      </c>
      <c r="CC128" s="62" t="str">
        <f>+IF(AND(LEN($K128)&gt;10),IF(AND($J128&gt;L$1,$J128&lt;=$Y$1),1,IF((COUNTIFS(INCAPACIDADES!$C$1:$C$51,$K128,INCAPACIDADES!K$1:K$51,L$1))&gt;0,2,IF(VLOOKUP($I128,BD!D:F,3,0)&gt;L$1,0,3))),"")</f>
        <v/>
      </c>
      <c r="CD128" s="62" t="str">
        <f>+IF(AND(LEN($K128)&gt;10),IF(AND($J128&gt;M$1,$J128&lt;=$Y$1),1,IF((COUNTIFS(INCAPACIDADES!$C$1:$C$51,$K128,INCAPACIDADES!L$1:L$51,M$1))&gt;0,2,IF(VLOOKUP($I128,BD!$D:$F,3,0)&gt;M$1,0,3))),"")</f>
        <v/>
      </c>
      <c r="CE128" s="62" t="str">
        <f>+IF(AND(LEN($K128)&gt;10),IF(AND($J128&gt;N$1,$J128&lt;=$Y$1),1,IF((COUNTIFS(INCAPACIDADES!$C$1:$C$51,$K128,INCAPACIDADES!M$1:M$51,N$1))&gt;0,2,IF(VLOOKUP($I128,BD!$D:$F,3,0)&gt;N$1,0,3))),"")</f>
        <v/>
      </c>
      <c r="CF128" s="62" t="str">
        <f>+IF(AND(LEN($K128)&gt;10),IF(AND($J128&gt;O$1,$J128&lt;=$Y$1),1,IF((COUNTIFS(INCAPACIDADES!$C$1:$C$51,$K128,INCAPACIDADES!N$1:N$51,O$1))&gt;0,2,IF(VLOOKUP($I128,BD!$D:$F,3,0)&gt;O$1,0,3))),"")</f>
        <v/>
      </c>
      <c r="CG128" s="62" t="str">
        <f>+IF(AND(LEN($K128)&gt;10),IF(AND($J128&gt;P$1,$J128&lt;=$Y$1),1,IF((COUNTIFS(INCAPACIDADES!$C$1:$C$51,$K128,INCAPACIDADES!O$1:O$51,P$1))&gt;0,2,IF(VLOOKUP($I128,BD!$D:$F,3,0)&gt;P$1,0,3))),"")</f>
        <v/>
      </c>
      <c r="CH128" s="62" t="str">
        <f>+IF(AND(LEN($K128)&gt;10),IF(AND($J128&gt;Q$1,$J128&lt;=$Y$1),1,IF((COUNTIFS(INCAPACIDADES!$C$1:$C$51,$K128,INCAPACIDADES!P$1:P$51,Q$1))&gt;0,2,IF(VLOOKUP($I128,BD!$D:$F,3,0)&gt;Q$1,0,3))),"")</f>
        <v/>
      </c>
      <c r="CI128" s="62" t="str">
        <f>+IF(AND(LEN($K128)&gt;10),IF(AND($J128&gt;R$1,$J128&lt;=$Y$1),1,IF((COUNTIFS(INCAPACIDADES!$C$1:$C$51,$K128,INCAPACIDADES!Q$1:Q$51,R$1))&gt;0,2,IF(VLOOKUP($I128,BD!$D:$F,3,0)&gt;R$1,0,3))),"")</f>
        <v/>
      </c>
      <c r="CJ128" s="62" t="str">
        <f>+IF(AND(LEN($K128)&gt;10),IF(AND($J128&gt;S$1,$J128&lt;=$Y$1),1,IF((COUNTIFS(INCAPACIDADES!$C$1:$C$51,$K128,INCAPACIDADES!R$1:R$51,S$1))&gt;0,2,IF(VLOOKUP($I128,BD!$D:$F,3,0)&gt;S$1,0,3))),"")</f>
        <v/>
      </c>
      <c r="CK128" s="62" t="str">
        <f>+IF(AND(LEN($K128)&gt;10),IF(AND($J128&gt;T$1,$J128&lt;=$Y$1),1,IF((COUNTIFS(INCAPACIDADES!$C$1:$C$51,$K128,INCAPACIDADES!S$1:S$51,T$1))&gt;0,2,IF(VLOOKUP($I128,BD!$D:$F,3,0)&gt;T$1,0,3))),"")</f>
        <v/>
      </c>
      <c r="CL128" s="62" t="str">
        <f>+IF(AND(LEN($K128)&gt;10),IF(AND($J128&gt;U$1,$J128&lt;=$Y$1),1,IF((COUNTIFS(INCAPACIDADES!$C$1:$C$51,$K128,INCAPACIDADES!T$1:T$51,U$1))&gt;0,2,IF(VLOOKUP($I128,BD!$D:$F,3,0)&gt;U$1,0,3))),"")</f>
        <v/>
      </c>
      <c r="CM128" s="62" t="str">
        <f>+IF(AND(LEN($K128)&gt;10),IF(AND($J128&gt;V$1,$J128&lt;=$Y$1),1,IF((COUNTIFS(INCAPACIDADES!$C$1:$C$51,$K128,INCAPACIDADES!U$1:U$51,V$1))&gt;0,2,IF(VLOOKUP($I128,BD!$D:$F,3,0)&gt;V$1,0,3))),"")</f>
        <v/>
      </c>
      <c r="CN128" s="62" t="str">
        <f>+IF(AND(LEN($K128)&gt;10),IF(AND($J128&gt;W$1,$J128&lt;=$Y$1),1,IF((COUNTIFS(INCAPACIDADES!$C$1:$C$51,$K128,INCAPACIDADES!V$1:V$51,W$1))&gt;0,2,IF(VLOOKUP($I128,BD!$D:$F,3,0)&gt;W$1,0,3))),"")</f>
        <v/>
      </c>
      <c r="CO128" s="62" t="str">
        <f>+IF(AND(LEN($K128)&gt;10),IF(AND($J128&gt;X$1,$J128&lt;=$Y$1),1,IF((COUNTIFS(INCAPACIDADES!$C$1:$C$51,$K128,INCAPACIDADES!W$1:W$51,X$1))&gt;0,2,IF(VLOOKUP($I128,BD!$D:$F,3,0)&gt;X$1,0,3))),"")</f>
        <v/>
      </c>
      <c r="CP128" s="62" t="str">
        <f>+IF(AND(LEN($K128)&gt;10),IF(AND($J128&gt;Y$1,$J128&lt;=$Y$1),1,IF((COUNTIFS(INCAPACIDADES!$C$1:$C$51,$K128,INCAPACIDADES!X$1:X$51,Y$1))&gt;0,2,IF(VLOOKUP($I128,BD!$D:$F,3,0)&gt;Y$1,0,3))),"")</f>
        <v/>
      </c>
      <c r="CQ128" s="62" t="str">
        <f>+IF(LEN($K128)&gt;10,IF(ISERROR(VLOOKUP(L128,'CODIGO PAGO'!$B$1:$B$20,1,0)),1,IF(OR(AND(CC128=1,L128&lt;&gt;"N"),AND(CC128=3,L128&lt;&gt;"B"),AND(CC128=2,LEFT(TRIM(L128),1)&lt;&gt;"I")),1,IF(OR(AND(CC128=0,L128="N"),AND(CC128=0,L128="B"),AND(CC128=0,LEFT(TRIM(L128),1)="I")),1,0))),"")</f>
        <v/>
      </c>
      <c r="CR128" s="62" t="str">
        <f t="shared" si="47"/>
        <v/>
      </c>
      <c r="CS128" s="62" t="str">
        <f>+IF(LEN($K128)&gt;10,IF(ISERROR(VLOOKUP(N128,'CODIGO PAGO'!$B$1:$B$20,1,0)),1,IF(OR(AND(CE128=1,N128&lt;&gt;"N"),AND(CE128=3,N128&lt;&gt;"B"),AND(CE128=2,LEFT(TRIM(N128),1)&lt;&gt;"I")),1,IF(OR(AND(CE128=0,N128="N"),AND(CE128=0,N128="B"),AND(CE128=0,LEFT(TRIM(N128),1)="I")),1,0))),"")</f>
        <v/>
      </c>
      <c r="CT128" s="62" t="str">
        <f t="shared" si="48"/>
        <v/>
      </c>
      <c r="CU128" s="62" t="str">
        <f>+IF(LEN($K128)&gt;10,IF(ISERROR(VLOOKUP(P128,'CODIGO PAGO'!$B$1:$B$20,1,0)),1,IF(OR(AND(CG128=1,P128&lt;&gt;"N"),AND(CG128=3,P128&lt;&gt;"B"),AND(CG128=2,LEFT(TRIM(P128),1)&lt;&gt;"I")),1,IF(OR(AND(CG128=0,P128="N"),AND(CG128=0,P128="B"),AND(CG128=0,LEFT(TRIM(P128),1)="I")),1,0))),"")</f>
        <v/>
      </c>
      <c r="CV128" s="62" t="str">
        <f t="shared" si="49"/>
        <v/>
      </c>
      <c r="CW128" s="62" t="str">
        <f>+IF(LEN($K128)&gt;10,IF(ISERROR(VLOOKUP(R128,'CODIGO PAGO'!$B$1:$B$20,1,0)),1,IF(OR(AND(CI128=1,R128&lt;&gt;"N"),AND(CI128=3,R128&lt;&gt;"B"),AND(CI128=2,LEFT(TRIM(R128),1)&lt;&gt;"I")),1,IF(OR(AND(CI128=0,R128="N"),AND(CI128=0,R128="B"),AND(CI128=0,LEFT(TRIM(R128),1)="I")),1,0))),"")</f>
        <v/>
      </c>
      <c r="CX128" s="62" t="str">
        <f t="shared" si="50"/>
        <v/>
      </c>
      <c r="CY128" s="62" t="str">
        <f>+IF(LEN($K128)&gt;10,IF(ISERROR(VLOOKUP(T128,'CODIGO PAGO'!$B$1:$B$20,1,0)),1,IF(OR(AND(CK128=1,T128&lt;&gt;"N"),AND(CK128=3,T128&lt;&gt;"B"),AND(CK128=2,LEFT(TRIM(T128),1)&lt;&gt;"I")),1,IF(OR(AND(CK128=0,T128="N"),AND(CK128=0,T128="B"),AND(CK128=0,LEFT(TRIM(T128),1)="I")),1,0))),"")</f>
        <v/>
      </c>
      <c r="CZ128" s="62" t="str">
        <f t="shared" si="51"/>
        <v/>
      </c>
      <c r="DA128" s="62" t="str">
        <f>+IF(LEN($K128)&gt;10,IF(ISERROR(VLOOKUP(V128,'CODIGO PAGO'!$B$1:$B$20,1,0)),1,IF(OR(AND(CM128=1,V128&lt;&gt;"N"),AND(CM128=3,V128&lt;&gt;"B"),AND(CM128=2,LEFT(TRIM(V128),1)&lt;&gt;"I")),1,IF(OR(AND(CM128=0,V128="N"),AND(CM128=0,V128="B"),AND(CM128=0,LEFT(TRIM(V128),1)="I")),1,0))),"")</f>
        <v/>
      </c>
      <c r="DB128" s="62" t="str">
        <f t="shared" si="52"/>
        <v/>
      </c>
      <c r="DC128" s="62" t="str">
        <f>+IF(LEN($K128)&gt;10,IF(ISERROR(VLOOKUP(X128,'CODIGO PAGO'!$B$1:$B$20,1,0)),1,IF(OR(AND(CO128=1,X128&lt;&gt;"N"),AND(CO128=3,X128&lt;&gt;"B"),AND(CO128=2,LEFT(TRIM(X128),1)&lt;&gt;"I")),1,IF(OR(AND(CO128=0,X128="N"),AND(CO128=0,X128="B"),AND(CO128=0,LEFT(TRIM(X128),1)="I")),1,0))),"")</f>
        <v/>
      </c>
      <c r="DD128" s="62" t="str">
        <f t="shared" si="53"/>
        <v/>
      </c>
      <c r="DE128" s="62" t="str">
        <f t="shared" si="54"/>
        <v/>
      </c>
      <c r="DF128" s="63" t="str">
        <f t="shared" si="55"/>
        <v/>
      </c>
      <c r="DG128" s="170"/>
      <c r="DH128" s="63">
        <v>128</v>
      </c>
    </row>
    <row r="129" spans="1:112" s="64" customFormat="1">
      <c r="A129" s="16" t="str">
        <f t="shared" si="28"/>
        <v/>
      </c>
      <c r="B129" s="12"/>
      <c r="C129" s="60"/>
      <c r="D129" s="1" t="str">
        <f>+IF(LEN($K129)&gt;5,BD!A129,"")</f>
        <v/>
      </c>
      <c r="E129" s="1" t="str">
        <f>+IF(LEN($K129)&gt;5,BD!B129,"")</f>
        <v/>
      </c>
      <c r="F129" s="134"/>
      <c r="G129" s="133"/>
      <c r="H129" s="135"/>
      <c r="I129" s="3" t="str">
        <f>+IF(LEN($K129)&gt;5,BD!D129,"")</f>
        <v/>
      </c>
      <c r="J129" s="4" t="str">
        <f>+IF(LEN($K129)&gt;5,BD!E129,"")</f>
        <v/>
      </c>
      <c r="K129" s="5" t="str">
        <f>+IF(LEN(BD!G129)&gt;5,BD!G129,"")</f>
        <v/>
      </c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53" t="str">
        <f t="shared" si="29"/>
        <v/>
      </c>
      <c r="AB129" s="154" t="str">
        <f>+IF(LEN($K129)&gt;5,SUM(L129,N129,P129,R129,T129,V129,X129)+COUNTIF(L129:X129,"PCG")+'CODIGO PAGO'!$C$23*COUNTIF(L129:X129,"PDF")+'CODIGO PAGO'!$C$24*COUNTIF('PRE MAAS'!L129:X129,"PNH")+'CODIGO PAGO'!$C$25*COUNTIF('PRE MAAS'!L129:X129,"PS")+COUNTIF(L129:X129,"VAC"),"")</f>
        <v/>
      </c>
      <c r="AC129" s="154" t="str">
        <f t="shared" si="30"/>
        <v/>
      </c>
      <c r="AD129" s="155" t="str">
        <f t="shared" si="31"/>
        <v/>
      </c>
      <c r="AE129" s="155" t="str">
        <f t="shared" si="32"/>
        <v/>
      </c>
      <c r="AF129" s="155" t="str">
        <f>+IF(LEN($K129)&gt;5,IF(AND(VLOOKUP($I129,BD!$D$1:$F$501,3,0)&gt;=L$1,VLOOKUP($I129,BD!$D$1:$F$501,3,0)&lt;=X$1),1,0),"")</f>
        <v/>
      </c>
      <c r="AG129" s="155" t="str">
        <f t="shared" si="33"/>
        <v/>
      </c>
      <c r="AH129" s="156" t="str">
        <f t="shared" si="34"/>
        <v/>
      </c>
      <c r="AI129" s="156" t="str">
        <f t="shared" si="35"/>
        <v/>
      </c>
      <c r="AJ129" s="156" t="str">
        <f t="shared" si="36"/>
        <v/>
      </c>
      <c r="AK129" s="6" t="str">
        <f>+IF(LEN($K129)&gt;5,BD!H129,"")</f>
        <v/>
      </c>
      <c r="AL129" s="17" t="str">
        <f t="shared" si="37"/>
        <v/>
      </c>
      <c r="AM129" s="13"/>
      <c r="AN129" s="18" t="str">
        <f t="shared" si="38"/>
        <v/>
      </c>
      <c r="AO129" s="19" t="str">
        <f t="shared" si="39"/>
        <v/>
      </c>
      <c r="AP129" s="19" t="str">
        <f t="shared" si="40"/>
        <v/>
      </c>
      <c r="AQ129" s="20" t="str">
        <f t="shared" si="41"/>
        <v/>
      </c>
      <c r="AR129" s="7" t="str">
        <f t="shared" ca="1" si="42"/>
        <v/>
      </c>
      <c r="AS129" s="157"/>
      <c r="AT129" s="19" t="str">
        <f>+IF(LEN($K129)&gt;5,TRUNC(AS129*AK129*'CODIGO PAGO'!$C$27,2),"")</f>
        <v/>
      </c>
      <c r="AU129" s="15"/>
      <c r="AV129" s="15"/>
      <c r="AW129" s="15"/>
      <c r="AX129" s="14"/>
      <c r="AY129" s="15"/>
      <c r="AZ129" s="20" t="str">
        <f>+IF(LEN(K129)&gt;5,SUMIF(AJUSTES!$A$1:$A$50,K129,AJUSTES!$J$1:$J$50),"")</f>
        <v/>
      </c>
      <c r="BA129" s="20"/>
      <c r="BB129" s="14"/>
      <c r="BC129" s="14"/>
      <c r="BD129" s="164"/>
      <c r="BE129" s="15"/>
      <c r="BF129" s="15"/>
      <c r="BG129" s="152" t="str">
        <f t="shared" si="43"/>
        <v/>
      </c>
      <c r="BH129" s="20" t="str">
        <f t="shared" si="44"/>
        <v/>
      </c>
      <c r="BI129" s="20" t="str">
        <f>IF(LEN($K129)&gt;5,IF('CODIGO PAGO'!$C$26=9,0.5*AK129,'CODIGO PAGO'!$C$26*COUNTIF(L129:X129,"PT")*(AK129*7)/(7-(COUNTIF(L129:X129,"D")+COUNTIF(L129:X129,"DL")))),"")</f>
        <v/>
      </c>
      <c r="BJ129" s="15"/>
      <c r="BK129" s="20" t="str">
        <f>+IF(LEN(K129)&gt;5,SUMIF(AJUSTES!$A$1:$A$50,K129,AJUSTES!$K$1:$K$50),"")</f>
        <v/>
      </c>
      <c r="BL129" s="15"/>
      <c r="BM129" s="15"/>
      <c r="BN129" s="4" t="str">
        <f>+CONCATENATE(IF(COUNTIFS(INCAPACIDADES!$A$1:$A$100,"ACTIVA",INCAPACIDADES!$C$1:$C$100,'PRE MAAS'!K129)&gt;0,VLOOKUP(K129,INCAPACIDADES!$C$1:$Y$100,23,0),""),IF(LEN($K129)&gt;5,IF(BD!F129="N/A","",CONCATENATE("B (",DAY(BD!F129),"-",MONTH(BD!F129),"-",YEAR(BD!F129),")")),""))</f>
        <v/>
      </c>
      <c r="BO129" s="150"/>
      <c r="BP129" s="15"/>
      <c r="BQ129" s="15"/>
      <c r="BR129" s="15"/>
      <c r="BS129" s="15"/>
      <c r="BT129" s="15"/>
      <c r="BU129" s="9" t="str">
        <f>+IF(LEN($K129)&gt;10,IF(LEN(BD!I129)=11,BD!I129,CONCATENATE("0",BD!I129)),"")</f>
        <v/>
      </c>
      <c r="BV129" s="161" t="str">
        <f>+IF(LEN($K129)&gt;10,BD!J129,"")</f>
        <v/>
      </c>
      <c r="BW129" s="162" t="str">
        <f t="shared" si="45"/>
        <v/>
      </c>
      <c r="BX129" s="162" t="str">
        <f>+IF(LEN($K129)&gt;10,UPPER(BD!K129),"")</f>
        <v/>
      </c>
      <c r="BY129" s="161" t="str">
        <f>+IF(LEN($K137)&gt;5,BD!L129,"")</f>
        <v/>
      </c>
      <c r="BZ129" s="161" t="str">
        <f>+IF(LEN($K129)&gt;10,BD!M129,"")</f>
        <v/>
      </c>
      <c r="CA129" s="162" t="str">
        <f>+IF(LEN($K129)&gt;10,BD!N129,"")</f>
        <v/>
      </c>
      <c r="CB129" s="163" t="str">
        <f t="shared" si="46"/>
        <v/>
      </c>
      <c r="CC129" s="62" t="str">
        <f>+IF(AND(LEN($K129)&gt;10),IF(AND($J129&gt;L$1,$J129&lt;=$Y$1),1,IF((COUNTIFS(INCAPACIDADES!$C$1:$C$51,$K129,INCAPACIDADES!K$1:K$51,L$1))&gt;0,2,IF(VLOOKUP($I129,BD!D:F,3,0)&gt;L$1,0,3))),"")</f>
        <v/>
      </c>
      <c r="CD129" s="62" t="str">
        <f>+IF(AND(LEN($K129)&gt;10),IF(AND($J129&gt;M$1,$J129&lt;=$Y$1),1,IF((COUNTIFS(INCAPACIDADES!$C$1:$C$51,$K129,INCAPACIDADES!L$1:L$51,M$1))&gt;0,2,IF(VLOOKUP($I129,BD!$D:$F,3,0)&gt;M$1,0,3))),"")</f>
        <v/>
      </c>
      <c r="CE129" s="62" t="str">
        <f>+IF(AND(LEN($K129)&gt;10),IF(AND($J129&gt;N$1,$J129&lt;=$Y$1),1,IF((COUNTIFS(INCAPACIDADES!$C$1:$C$51,$K129,INCAPACIDADES!M$1:M$51,N$1))&gt;0,2,IF(VLOOKUP($I129,BD!$D:$F,3,0)&gt;N$1,0,3))),"")</f>
        <v/>
      </c>
      <c r="CF129" s="62" t="str">
        <f>+IF(AND(LEN($K129)&gt;10),IF(AND($J129&gt;O$1,$J129&lt;=$Y$1),1,IF((COUNTIFS(INCAPACIDADES!$C$1:$C$51,$K129,INCAPACIDADES!N$1:N$51,O$1))&gt;0,2,IF(VLOOKUP($I129,BD!$D:$F,3,0)&gt;O$1,0,3))),"")</f>
        <v/>
      </c>
      <c r="CG129" s="62" t="str">
        <f>+IF(AND(LEN($K129)&gt;10),IF(AND($J129&gt;P$1,$J129&lt;=$Y$1),1,IF((COUNTIFS(INCAPACIDADES!$C$1:$C$51,$K129,INCAPACIDADES!O$1:O$51,P$1))&gt;0,2,IF(VLOOKUP($I129,BD!$D:$F,3,0)&gt;P$1,0,3))),"")</f>
        <v/>
      </c>
      <c r="CH129" s="62" t="str">
        <f>+IF(AND(LEN($K129)&gt;10),IF(AND($J129&gt;Q$1,$J129&lt;=$Y$1),1,IF((COUNTIFS(INCAPACIDADES!$C$1:$C$51,$K129,INCAPACIDADES!P$1:P$51,Q$1))&gt;0,2,IF(VLOOKUP($I129,BD!$D:$F,3,0)&gt;Q$1,0,3))),"")</f>
        <v/>
      </c>
      <c r="CI129" s="62" t="str">
        <f>+IF(AND(LEN($K129)&gt;10),IF(AND($J129&gt;R$1,$J129&lt;=$Y$1),1,IF((COUNTIFS(INCAPACIDADES!$C$1:$C$51,$K129,INCAPACIDADES!Q$1:Q$51,R$1))&gt;0,2,IF(VLOOKUP($I129,BD!$D:$F,3,0)&gt;R$1,0,3))),"")</f>
        <v/>
      </c>
      <c r="CJ129" s="62" t="str">
        <f>+IF(AND(LEN($K129)&gt;10),IF(AND($J129&gt;S$1,$J129&lt;=$Y$1),1,IF((COUNTIFS(INCAPACIDADES!$C$1:$C$51,$K129,INCAPACIDADES!R$1:R$51,S$1))&gt;0,2,IF(VLOOKUP($I129,BD!$D:$F,3,0)&gt;S$1,0,3))),"")</f>
        <v/>
      </c>
      <c r="CK129" s="62" t="str">
        <f>+IF(AND(LEN($K129)&gt;10),IF(AND($J129&gt;T$1,$J129&lt;=$Y$1),1,IF((COUNTIFS(INCAPACIDADES!$C$1:$C$51,$K129,INCAPACIDADES!S$1:S$51,T$1))&gt;0,2,IF(VLOOKUP($I129,BD!$D:$F,3,0)&gt;T$1,0,3))),"")</f>
        <v/>
      </c>
      <c r="CL129" s="62" t="str">
        <f>+IF(AND(LEN($K129)&gt;10),IF(AND($J129&gt;U$1,$J129&lt;=$Y$1),1,IF((COUNTIFS(INCAPACIDADES!$C$1:$C$51,$K129,INCAPACIDADES!T$1:T$51,U$1))&gt;0,2,IF(VLOOKUP($I129,BD!$D:$F,3,0)&gt;U$1,0,3))),"")</f>
        <v/>
      </c>
      <c r="CM129" s="62" t="str">
        <f>+IF(AND(LEN($K129)&gt;10),IF(AND($J129&gt;V$1,$J129&lt;=$Y$1),1,IF((COUNTIFS(INCAPACIDADES!$C$1:$C$51,$K129,INCAPACIDADES!U$1:U$51,V$1))&gt;0,2,IF(VLOOKUP($I129,BD!$D:$F,3,0)&gt;V$1,0,3))),"")</f>
        <v/>
      </c>
      <c r="CN129" s="62" t="str">
        <f>+IF(AND(LEN($K129)&gt;10),IF(AND($J129&gt;W$1,$J129&lt;=$Y$1),1,IF((COUNTIFS(INCAPACIDADES!$C$1:$C$51,$K129,INCAPACIDADES!V$1:V$51,W$1))&gt;0,2,IF(VLOOKUP($I129,BD!$D:$F,3,0)&gt;W$1,0,3))),"")</f>
        <v/>
      </c>
      <c r="CO129" s="62" t="str">
        <f>+IF(AND(LEN($K129)&gt;10),IF(AND($J129&gt;X$1,$J129&lt;=$Y$1),1,IF((COUNTIFS(INCAPACIDADES!$C$1:$C$51,$K129,INCAPACIDADES!W$1:W$51,X$1))&gt;0,2,IF(VLOOKUP($I129,BD!$D:$F,3,0)&gt;X$1,0,3))),"")</f>
        <v/>
      </c>
      <c r="CP129" s="62" t="str">
        <f>+IF(AND(LEN($K129)&gt;10),IF(AND($J129&gt;Y$1,$J129&lt;=$Y$1),1,IF((COUNTIFS(INCAPACIDADES!$C$1:$C$51,$K129,INCAPACIDADES!X$1:X$51,Y$1))&gt;0,2,IF(VLOOKUP($I129,BD!$D:$F,3,0)&gt;Y$1,0,3))),"")</f>
        <v/>
      </c>
      <c r="CQ129" s="62" t="str">
        <f>+IF(LEN($K129)&gt;10,IF(ISERROR(VLOOKUP(L129,'CODIGO PAGO'!$B$1:$B$20,1,0)),1,IF(OR(AND(CC129=1,L129&lt;&gt;"N"),AND(CC129=3,L129&lt;&gt;"B"),AND(CC129=2,LEFT(TRIM(L129),1)&lt;&gt;"I")),1,IF(OR(AND(CC129=0,L129="N"),AND(CC129=0,L129="B"),AND(CC129=0,LEFT(TRIM(L129),1)="I")),1,0))),"")</f>
        <v/>
      </c>
      <c r="CR129" s="62" t="str">
        <f t="shared" si="47"/>
        <v/>
      </c>
      <c r="CS129" s="62" t="str">
        <f>+IF(LEN($K129)&gt;10,IF(ISERROR(VLOOKUP(N129,'CODIGO PAGO'!$B$1:$B$20,1,0)),1,IF(OR(AND(CE129=1,N129&lt;&gt;"N"),AND(CE129=3,N129&lt;&gt;"B"),AND(CE129=2,LEFT(TRIM(N129),1)&lt;&gt;"I")),1,IF(OR(AND(CE129=0,N129="N"),AND(CE129=0,N129="B"),AND(CE129=0,LEFT(TRIM(N129),1)="I")),1,0))),"")</f>
        <v/>
      </c>
      <c r="CT129" s="62" t="str">
        <f t="shared" si="48"/>
        <v/>
      </c>
      <c r="CU129" s="62" t="str">
        <f>+IF(LEN($K129)&gt;10,IF(ISERROR(VLOOKUP(P129,'CODIGO PAGO'!$B$1:$B$20,1,0)),1,IF(OR(AND(CG129=1,P129&lt;&gt;"N"),AND(CG129=3,P129&lt;&gt;"B"),AND(CG129=2,LEFT(TRIM(P129),1)&lt;&gt;"I")),1,IF(OR(AND(CG129=0,P129="N"),AND(CG129=0,P129="B"),AND(CG129=0,LEFT(TRIM(P129),1)="I")),1,0))),"")</f>
        <v/>
      </c>
      <c r="CV129" s="62" t="str">
        <f t="shared" si="49"/>
        <v/>
      </c>
      <c r="CW129" s="62" t="str">
        <f>+IF(LEN($K129)&gt;10,IF(ISERROR(VLOOKUP(R129,'CODIGO PAGO'!$B$1:$B$20,1,0)),1,IF(OR(AND(CI129=1,R129&lt;&gt;"N"),AND(CI129=3,R129&lt;&gt;"B"),AND(CI129=2,LEFT(TRIM(R129),1)&lt;&gt;"I")),1,IF(OR(AND(CI129=0,R129="N"),AND(CI129=0,R129="B"),AND(CI129=0,LEFT(TRIM(R129),1)="I")),1,0))),"")</f>
        <v/>
      </c>
      <c r="CX129" s="62" t="str">
        <f t="shared" si="50"/>
        <v/>
      </c>
      <c r="CY129" s="62" t="str">
        <f>+IF(LEN($K129)&gt;10,IF(ISERROR(VLOOKUP(T129,'CODIGO PAGO'!$B$1:$B$20,1,0)),1,IF(OR(AND(CK129=1,T129&lt;&gt;"N"),AND(CK129=3,T129&lt;&gt;"B"),AND(CK129=2,LEFT(TRIM(T129),1)&lt;&gt;"I")),1,IF(OR(AND(CK129=0,T129="N"),AND(CK129=0,T129="B"),AND(CK129=0,LEFT(TRIM(T129),1)="I")),1,0))),"")</f>
        <v/>
      </c>
      <c r="CZ129" s="62" t="str">
        <f t="shared" si="51"/>
        <v/>
      </c>
      <c r="DA129" s="62" t="str">
        <f>+IF(LEN($K129)&gt;10,IF(ISERROR(VLOOKUP(V129,'CODIGO PAGO'!$B$1:$B$20,1,0)),1,IF(OR(AND(CM129=1,V129&lt;&gt;"N"),AND(CM129=3,V129&lt;&gt;"B"),AND(CM129=2,LEFT(TRIM(V129),1)&lt;&gt;"I")),1,IF(OR(AND(CM129=0,V129="N"),AND(CM129=0,V129="B"),AND(CM129=0,LEFT(TRIM(V129),1)="I")),1,0))),"")</f>
        <v/>
      </c>
      <c r="DB129" s="62" t="str">
        <f t="shared" si="52"/>
        <v/>
      </c>
      <c r="DC129" s="62" t="str">
        <f>+IF(LEN($K129)&gt;10,IF(ISERROR(VLOOKUP(X129,'CODIGO PAGO'!$B$1:$B$20,1,0)),1,IF(OR(AND(CO129=1,X129&lt;&gt;"N"),AND(CO129=3,X129&lt;&gt;"B"),AND(CO129=2,LEFT(TRIM(X129),1)&lt;&gt;"I")),1,IF(OR(AND(CO129=0,X129="N"),AND(CO129=0,X129="B"),AND(CO129=0,LEFT(TRIM(X129),1)="I")),1,0))),"")</f>
        <v/>
      </c>
      <c r="DD129" s="62" t="str">
        <f t="shared" si="53"/>
        <v/>
      </c>
      <c r="DE129" s="62" t="str">
        <f t="shared" si="54"/>
        <v/>
      </c>
      <c r="DF129" s="63" t="str">
        <f t="shared" si="55"/>
        <v/>
      </c>
      <c r="DG129" s="170"/>
      <c r="DH129" s="63">
        <v>129</v>
      </c>
    </row>
    <row r="130" spans="1:112" s="64" customFormat="1">
      <c r="A130" s="16" t="str">
        <f t="shared" si="28"/>
        <v/>
      </c>
      <c r="B130" s="12"/>
      <c r="C130" s="60"/>
      <c r="D130" s="1" t="str">
        <f>+IF(LEN($K130)&gt;5,BD!A130,"")</f>
        <v/>
      </c>
      <c r="E130" s="1" t="str">
        <f>+IF(LEN($K130)&gt;5,BD!B130,"")</f>
        <v/>
      </c>
      <c r="F130" s="134"/>
      <c r="G130" s="133"/>
      <c r="H130" s="135"/>
      <c r="I130" s="3" t="str">
        <f>+IF(LEN($K130)&gt;5,BD!D130,"")</f>
        <v/>
      </c>
      <c r="J130" s="4" t="str">
        <f>+IF(LEN($K130)&gt;5,BD!E130,"")</f>
        <v/>
      </c>
      <c r="K130" s="5" t="str">
        <f>+IF(LEN(BD!G130)&gt;5,BD!G130,"")</f>
        <v/>
      </c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53" t="str">
        <f t="shared" si="29"/>
        <v/>
      </c>
      <c r="AB130" s="154" t="str">
        <f>+IF(LEN($K130)&gt;5,SUM(L130,N130,P130,R130,T130,V130,X130)+COUNTIF(L130:X130,"PCG")+'CODIGO PAGO'!$C$23*COUNTIF(L130:X130,"PDF")+'CODIGO PAGO'!$C$24*COUNTIF('PRE MAAS'!L130:X130,"PNH")+'CODIGO PAGO'!$C$25*COUNTIF('PRE MAAS'!L130:X130,"PS")+COUNTIF(L130:X130,"VAC"),"")</f>
        <v/>
      </c>
      <c r="AC130" s="154" t="str">
        <f t="shared" si="30"/>
        <v/>
      </c>
      <c r="AD130" s="155" t="str">
        <f t="shared" si="31"/>
        <v/>
      </c>
      <c r="AE130" s="155" t="str">
        <f t="shared" si="32"/>
        <v/>
      </c>
      <c r="AF130" s="155" t="str">
        <f>+IF(LEN($K130)&gt;5,IF(AND(VLOOKUP($I130,BD!$D$1:$F$501,3,0)&gt;=L$1,VLOOKUP($I130,BD!$D$1:$F$501,3,0)&lt;=X$1),1,0),"")</f>
        <v/>
      </c>
      <c r="AG130" s="155" t="str">
        <f t="shared" si="33"/>
        <v/>
      </c>
      <c r="AH130" s="156" t="str">
        <f t="shared" si="34"/>
        <v/>
      </c>
      <c r="AI130" s="156" t="str">
        <f t="shared" si="35"/>
        <v/>
      </c>
      <c r="AJ130" s="156" t="str">
        <f t="shared" si="36"/>
        <v/>
      </c>
      <c r="AK130" s="6" t="str">
        <f>+IF(LEN($K130)&gt;5,BD!H130,"")</f>
        <v/>
      </c>
      <c r="AL130" s="17" t="str">
        <f t="shared" si="37"/>
        <v/>
      </c>
      <c r="AM130" s="13"/>
      <c r="AN130" s="18" t="str">
        <f t="shared" si="38"/>
        <v/>
      </c>
      <c r="AO130" s="19" t="str">
        <f t="shared" si="39"/>
        <v/>
      </c>
      <c r="AP130" s="19" t="str">
        <f t="shared" si="40"/>
        <v/>
      </c>
      <c r="AQ130" s="20" t="str">
        <f t="shared" si="41"/>
        <v/>
      </c>
      <c r="AR130" s="7" t="str">
        <f t="shared" ca="1" si="42"/>
        <v/>
      </c>
      <c r="AS130" s="157"/>
      <c r="AT130" s="19" t="str">
        <f>+IF(LEN($K130)&gt;5,TRUNC(AS130*AK130*'CODIGO PAGO'!$C$27,2),"")</f>
        <v/>
      </c>
      <c r="AU130" s="15"/>
      <c r="AV130" s="15"/>
      <c r="AW130" s="15"/>
      <c r="AX130" s="14"/>
      <c r="AY130" s="15"/>
      <c r="AZ130" s="20" t="str">
        <f>+IF(LEN(K130)&gt;5,SUMIF(AJUSTES!$A$1:$A$50,K130,AJUSTES!$J$1:$J$50),"")</f>
        <v/>
      </c>
      <c r="BA130" s="20"/>
      <c r="BB130" s="14"/>
      <c r="BC130" s="14"/>
      <c r="BD130" s="164"/>
      <c r="BE130" s="15"/>
      <c r="BF130" s="15"/>
      <c r="BG130" s="152" t="str">
        <f t="shared" si="43"/>
        <v/>
      </c>
      <c r="BH130" s="20" t="str">
        <f t="shared" si="44"/>
        <v/>
      </c>
      <c r="BI130" s="20" t="str">
        <f>IF(LEN($K130)&gt;5,IF('CODIGO PAGO'!$C$26=9,0.5*AK130,'CODIGO PAGO'!$C$26*COUNTIF(L130:X130,"PT")*(AK130*7)/(7-(COUNTIF(L130:X130,"D")+COUNTIF(L130:X130,"DL")))),"")</f>
        <v/>
      </c>
      <c r="BJ130" s="15"/>
      <c r="BK130" s="20" t="str">
        <f>+IF(LEN(K130)&gt;5,SUMIF(AJUSTES!$A$1:$A$50,K130,AJUSTES!$K$1:$K$50),"")</f>
        <v/>
      </c>
      <c r="BL130" s="15"/>
      <c r="BM130" s="15"/>
      <c r="BN130" s="4" t="str">
        <f>+CONCATENATE(IF(COUNTIFS(INCAPACIDADES!$A$1:$A$100,"ACTIVA",INCAPACIDADES!$C$1:$C$100,'PRE MAAS'!K130)&gt;0,VLOOKUP(K130,INCAPACIDADES!$C$1:$Y$100,23,0),""),IF(LEN($K130)&gt;5,IF(BD!F130="N/A","",CONCATENATE("B (",DAY(BD!F130),"-",MONTH(BD!F130),"-",YEAR(BD!F130),")")),""))</f>
        <v/>
      </c>
      <c r="BO130" s="150"/>
      <c r="BP130" s="15"/>
      <c r="BQ130" s="15"/>
      <c r="BR130" s="15"/>
      <c r="BS130" s="15"/>
      <c r="BT130" s="15"/>
      <c r="BU130" s="9" t="str">
        <f>+IF(LEN($K130)&gt;10,IF(LEN(BD!I130)=11,BD!I130,CONCATENATE("0",BD!I130)),"")</f>
        <v/>
      </c>
      <c r="BV130" s="161" t="str">
        <f>+IF(LEN($K130)&gt;10,BD!J130,"")</f>
        <v/>
      </c>
      <c r="BW130" s="162" t="str">
        <f t="shared" si="45"/>
        <v/>
      </c>
      <c r="BX130" s="162" t="str">
        <f>+IF(LEN($K130)&gt;10,UPPER(BD!K130),"")</f>
        <v/>
      </c>
      <c r="BY130" s="161" t="str">
        <f>+IF(LEN($K138)&gt;5,BD!L130,"")</f>
        <v/>
      </c>
      <c r="BZ130" s="161" t="str">
        <f>+IF(LEN($K130)&gt;10,BD!M130,"")</f>
        <v/>
      </c>
      <c r="CA130" s="162" t="str">
        <f>+IF(LEN($K130)&gt;10,BD!N130,"")</f>
        <v/>
      </c>
      <c r="CB130" s="163" t="str">
        <f t="shared" si="46"/>
        <v/>
      </c>
      <c r="CC130" s="62" t="str">
        <f>+IF(AND(LEN($K130)&gt;10),IF(AND($J130&gt;L$1,$J130&lt;=$Y$1),1,IF((COUNTIFS(INCAPACIDADES!$C$1:$C$51,$K130,INCAPACIDADES!K$1:K$51,L$1))&gt;0,2,IF(VLOOKUP($I130,BD!D:F,3,0)&gt;L$1,0,3))),"")</f>
        <v/>
      </c>
      <c r="CD130" s="62" t="str">
        <f>+IF(AND(LEN($K130)&gt;10),IF(AND($J130&gt;M$1,$J130&lt;=$Y$1),1,IF((COUNTIFS(INCAPACIDADES!$C$1:$C$51,$K130,INCAPACIDADES!L$1:L$51,M$1))&gt;0,2,IF(VLOOKUP($I130,BD!$D:$F,3,0)&gt;M$1,0,3))),"")</f>
        <v/>
      </c>
      <c r="CE130" s="62" t="str">
        <f>+IF(AND(LEN($K130)&gt;10),IF(AND($J130&gt;N$1,$J130&lt;=$Y$1),1,IF((COUNTIFS(INCAPACIDADES!$C$1:$C$51,$K130,INCAPACIDADES!M$1:M$51,N$1))&gt;0,2,IF(VLOOKUP($I130,BD!$D:$F,3,0)&gt;N$1,0,3))),"")</f>
        <v/>
      </c>
      <c r="CF130" s="62" t="str">
        <f>+IF(AND(LEN($K130)&gt;10),IF(AND($J130&gt;O$1,$J130&lt;=$Y$1),1,IF((COUNTIFS(INCAPACIDADES!$C$1:$C$51,$K130,INCAPACIDADES!N$1:N$51,O$1))&gt;0,2,IF(VLOOKUP($I130,BD!$D:$F,3,0)&gt;O$1,0,3))),"")</f>
        <v/>
      </c>
      <c r="CG130" s="62" t="str">
        <f>+IF(AND(LEN($K130)&gt;10),IF(AND($J130&gt;P$1,$J130&lt;=$Y$1),1,IF((COUNTIFS(INCAPACIDADES!$C$1:$C$51,$K130,INCAPACIDADES!O$1:O$51,P$1))&gt;0,2,IF(VLOOKUP($I130,BD!$D:$F,3,0)&gt;P$1,0,3))),"")</f>
        <v/>
      </c>
      <c r="CH130" s="62" t="str">
        <f>+IF(AND(LEN($K130)&gt;10),IF(AND($J130&gt;Q$1,$J130&lt;=$Y$1),1,IF((COUNTIFS(INCAPACIDADES!$C$1:$C$51,$K130,INCAPACIDADES!P$1:P$51,Q$1))&gt;0,2,IF(VLOOKUP($I130,BD!$D:$F,3,0)&gt;Q$1,0,3))),"")</f>
        <v/>
      </c>
      <c r="CI130" s="62" t="str">
        <f>+IF(AND(LEN($K130)&gt;10),IF(AND($J130&gt;R$1,$J130&lt;=$Y$1),1,IF((COUNTIFS(INCAPACIDADES!$C$1:$C$51,$K130,INCAPACIDADES!Q$1:Q$51,R$1))&gt;0,2,IF(VLOOKUP($I130,BD!$D:$F,3,0)&gt;R$1,0,3))),"")</f>
        <v/>
      </c>
      <c r="CJ130" s="62" t="str">
        <f>+IF(AND(LEN($K130)&gt;10),IF(AND($J130&gt;S$1,$J130&lt;=$Y$1),1,IF((COUNTIFS(INCAPACIDADES!$C$1:$C$51,$K130,INCAPACIDADES!R$1:R$51,S$1))&gt;0,2,IF(VLOOKUP($I130,BD!$D:$F,3,0)&gt;S$1,0,3))),"")</f>
        <v/>
      </c>
      <c r="CK130" s="62" t="str">
        <f>+IF(AND(LEN($K130)&gt;10),IF(AND($J130&gt;T$1,$J130&lt;=$Y$1),1,IF((COUNTIFS(INCAPACIDADES!$C$1:$C$51,$K130,INCAPACIDADES!S$1:S$51,T$1))&gt;0,2,IF(VLOOKUP($I130,BD!$D:$F,3,0)&gt;T$1,0,3))),"")</f>
        <v/>
      </c>
      <c r="CL130" s="62" t="str">
        <f>+IF(AND(LEN($K130)&gt;10),IF(AND($J130&gt;U$1,$J130&lt;=$Y$1),1,IF((COUNTIFS(INCAPACIDADES!$C$1:$C$51,$K130,INCAPACIDADES!T$1:T$51,U$1))&gt;0,2,IF(VLOOKUP($I130,BD!$D:$F,3,0)&gt;U$1,0,3))),"")</f>
        <v/>
      </c>
      <c r="CM130" s="62" t="str">
        <f>+IF(AND(LEN($K130)&gt;10),IF(AND($J130&gt;V$1,$J130&lt;=$Y$1),1,IF((COUNTIFS(INCAPACIDADES!$C$1:$C$51,$K130,INCAPACIDADES!U$1:U$51,V$1))&gt;0,2,IF(VLOOKUP($I130,BD!$D:$F,3,0)&gt;V$1,0,3))),"")</f>
        <v/>
      </c>
      <c r="CN130" s="62" t="str">
        <f>+IF(AND(LEN($K130)&gt;10),IF(AND($J130&gt;W$1,$J130&lt;=$Y$1),1,IF((COUNTIFS(INCAPACIDADES!$C$1:$C$51,$K130,INCAPACIDADES!V$1:V$51,W$1))&gt;0,2,IF(VLOOKUP($I130,BD!$D:$F,3,0)&gt;W$1,0,3))),"")</f>
        <v/>
      </c>
      <c r="CO130" s="62" t="str">
        <f>+IF(AND(LEN($K130)&gt;10),IF(AND($J130&gt;X$1,$J130&lt;=$Y$1),1,IF((COUNTIFS(INCAPACIDADES!$C$1:$C$51,$K130,INCAPACIDADES!W$1:W$51,X$1))&gt;0,2,IF(VLOOKUP($I130,BD!$D:$F,3,0)&gt;X$1,0,3))),"")</f>
        <v/>
      </c>
      <c r="CP130" s="62" t="str">
        <f>+IF(AND(LEN($K130)&gt;10),IF(AND($J130&gt;Y$1,$J130&lt;=$Y$1),1,IF((COUNTIFS(INCAPACIDADES!$C$1:$C$51,$K130,INCAPACIDADES!X$1:X$51,Y$1))&gt;0,2,IF(VLOOKUP($I130,BD!$D:$F,3,0)&gt;Y$1,0,3))),"")</f>
        <v/>
      </c>
      <c r="CQ130" s="62" t="str">
        <f>+IF(LEN($K130)&gt;10,IF(ISERROR(VLOOKUP(L130,'CODIGO PAGO'!$B$1:$B$20,1,0)),1,IF(OR(AND(CC130=1,L130&lt;&gt;"N"),AND(CC130=3,L130&lt;&gt;"B"),AND(CC130=2,LEFT(TRIM(L130),1)&lt;&gt;"I")),1,IF(OR(AND(CC130=0,L130="N"),AND(CC130=0,L130="B"),AND(CC130=0,LEFT(TRIM(L130),1)="I")),1,0))),"")</f>
        <v/>
      </c>
      <c r="CR130" s="62" t="str">
        <f t="shared" si="47"/>
        <v/>
      </c>
      <c r="CS130" s="62" t="str">
        <f>+IF(LEN($K130)&gt;10,IF(ISERROR(VLOOKUP(N130,'CODIGO PAGO'!$B$1:$B$20,1,0)),1,IF(OR(AND(CE130=1,N130&lt;&gt;"N"),AND(CE130=3,N130&lt;&gt;"B"),AND(CE130=2,LEFT(TRIM(N130),1)&lt;&gt;"I")),1,IF(OR(AND(CE130=0,N130="N"),AND(CE130=0,N130="B"),AND(CE130=0,LEFT(TRIM(N130),1)="I")),1,0))),"")</f>
        <v/>
      </c>
      <c r="CT130" s="62" t="str">
        <f t="shared" si="48"/>
        <v/>
      </c>
      <c r="CU130" s="62" t="str">
        <f>+IF(LEN($K130)&gt;10,IF(ISERROR(VLOOKUP(P130,'CODIGO PAGO'!$B$1:$B$20,1,0)),1,IF(OR(AND(CG130=1,P130&lt;&gt;"N"),AND(CG130=3,P130&lt;&gt;"B"),AND(CG130=2,LEFT(TRIM(P130),1)&lt;&gt;"I")),1,IF(OR(AND(CG130=0,P130="N"),AND(CG130=0,P130="B"),AND(CG130=0,LEFT(TRIM(P130),1)="I")),1,0))),"")</f>
        <v/>
      </c>
      <c r="CV130" s="62" t="str">
        <f t="shared" si="49"/>
        <v/>
      </c>
      <c r="CW130" s="62" t="str">
        <f>+IF(LEN($K130)&gt;10,IF(ISERROR(VLOOKUP(R130,'CODIGO PAGO'!$B$1:$B$20,1,0)),1,IF(OR(AND(CI130=1,R130&lt;&gt;"N"),AND(CI130=3,R130&lt;&gt;"B"),AND(CI130=2,LEFT(TRIM(R130),1)&lt;&gt;"I")),1,IF(OR(AND(CI130=0,R130="N"),AND(CI130=0,R130="B"),AND(CI130=0,LEFT(TRIM(R130),1)="I")),1,0))),"")</f>
        <v/>
      </c>
      <c r="CX130" s="62" t="str">
        <f t="shared" si="50"/>
        <v/>
      </c>
      <c r="CY130" s="62" t="str">
        <f>+IF(LEN($K130)&gt;10,IF(ISERROR(VLOOKUP(T130,'CODIGO PAGO'!$B$1:$B$20,1,0)),1,IF(OR(AND(CK130=1,T130&lt;&gt;"N"),AND(CK130=3,T130&lt;&gt;"B"),AND(CK130=2,LEFT(TRIM(T130),1)&lt;&gt;"I")),1,IF(OR(AND(CK130=0,T130="N"),AND(CK130=0,T130="B"),AND(CK130=0,LEFT(TRIM(T130),1)="I")),1,0))),"")</f>
        <v/>
      </c>
      <c r="CZ130" s="62" t="str">
        <f t="shared" si="51"/>
        <v/>
      </c>
      <c r="DA130" s="62" t="str">
        <f>+IF(LEN($K130)&gt;10,IF(ISERROR(VLOOKUP(V130,'CODIGO PAGO'!$B$1:$B$20,1,0)),1,IF(OR(AND(CM130=1,V130&lt;&gt;"N"),AND(CM130=3,V130&lt;&gt;"B"),AND(CM130=2,LEFT(TRIM(V130),1)&lt;&gt;"I")),1,IF(OR(AND(CM130=0,V130="N"),AND(CM130=0,V130="B"),AND(CM130=0,LEFT(TRIM(V130),1)="I")),1,0))),"")</f>
        <v/>
      </c>
      <c r="DB130" s="62" t="str">
        <f t="shared" si="52"/>
        <v/>
      </c>
      <c r="DC130" s="62" t="str">
        <f>+IF(LEN($K130)&gt;10,IF(ISERROR(VLOOKUP(X130,'CODIGO PAGO'!$B$1:$B$20,1,0)),1,IF(OR(AND(CO130=1,X130&lt;&gt;"N"),AND(CO130=3,X130&lt;&gt;"B"),AND(CO130=2,LEFT(TRIM(X130),1)&lt;&gt;"I")),1,IF(OR(AND(CO130=0,X130="N"),AND(CO130=0,X130="B"),AND(CO130=0,LEFT(TRIM(X130),1)="I")),1,0))),"")</f>
        <v/>
      </c>
      <c r="DD130" s="62" t="str">
        <f t="shared" si="53"/>
        <v/>
      </c>
      <c r="DE130" s="62" t="str">
        <f t="shared" si="54"/>
        <v/>
      </c>
      <c r="DF130" s="63" t="str">
        <f t="shared" si="55"/>
        <v/>
      </c>
      <c r="DG130" s="170"/>
      <c r="DH130" s="63">
        <v>130</v>
      </c>
    </row>
    <row r="131" spans="1:112" s="64" customFormat="1">
      <c r="A131" s="16" t="str">
        <f t="shared" ref="A131:A194" si="56">+IF(LEN($K131)&gt;5,1,"")</f>
        <v/>
      </c>
      <c r="B131" s="12"/>
      <c r="C131" s="60"/>
      <c r="D131" s="1" t="str">
        <f>+IF(LEN($K131)&gt;5,BD!A131,"")</f>
        <v/>
      </c>
      <c r="E131" s="1" t="str">
        <f>+IF(LEN($K131)&gt;5,BD!B131,"")</f>
        <v/>
      </c>
      <c r="F131" s="134"/>
      <c r="G131" s="133"/>
      <c r="H131" s="135"/>
      <c r="I131" s="3" t="str">
        <f>+IF(LEN($K131)&gt;5,BD!D131,"")</f>
        <v/>
      </c>
      <c r="J131" s="4" t="str">
        <f>+IF(LEN($K131)&gt;5,BD!E131,"")</f>
        <v/>
      </c>
      <c r="K131" s="5" t="str">
        <f>+IF(LEN(BD!G131)&gt;5,BD!G131,"")</f>
        <v/>
      </c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53" t="str">
        <f t="shared" ref="AA131:AA194" si="57">IF(LEN($K131)&gt;5,IF(LEN(Z131)=1,7-Z131,7-(COUNTIF(L131:X131,"D")+COUNTIF(L131:X131,"DL"))),"")</f>
        <v/>
      </c>
      <c r="AB131" s="154" t="str">
        <f>+IF(LEN($K131)&gt;5,SUM(L131,N131,P131,R131,T131,V131,X131)+COUNTIF(L131:X131,"PCG")+'CODIGO PAGO'!$C$23*COUNTIF(L131:X131,"PDF")+'CODIGO PAGO'!$C$24*COUNTIF('PRE MAAS'!L131:X131,"PNH")+'CODIGO PAGO'!$C$25*COUNTIF('PRE MAAS'!L131:X131,"PS")+COUNTIF(L131:X131,"VAC"),"")</f>
        <v/>
      </c>
      <c r="AC131" s="154" t="str">
        <f t="shared" ref="AC131:AC194" si="58">+IF(LEN($K131)&gt;5,COUNTIF(L131:Y131,"FI")+COUNTIF(L131:Y131,"FS")+COUNTIF(L131:Y131,"FJ"),"")</f>
        <v/>
      </c>
      <c r="AD131" s="155" t="str">
        <f t="shared" ref="AD131:AD194" si="59">+IF(LEN($K131)&gt;5,COUNTIF(L131:Y131,"PCG")+COUNTIF(L131:Y131,"PSG")+COUNTIF(L131:Y131,"PDF")+COUNTIF(L131:Y131,"PNH")+COUNTIF(L131:Y131,"PS"),"")</f>
        <v/>
      </c>
      <c r="AE131" s="155" t="str">
        <f t="shared" ref="AE131:AE194" si="60">+IF(LEN($K131)&gt;5,COUNTIF(L131:Y131,"IEG")+COUNTIF(L131:Y131,"IPM")+COUNTIF(L131:Y131,"IRT")+COUNTIF(L131:Y131,"IRY"),"")</f>
        <v/>
      </c>
      <c r="AF131" s="155" t="str">
        <f>+IF(LEN($K131)&gt;5,IF(AND(VLOOKUP($I131,BD!$D$1:$F$501,3,0)&gt;=L$1,VLOOKUP($I131,BD!$D$1:$F$501,3,0)&lt;=X$1),1,0),"")</f>
        <v/>
      </c>
      <c r="AG131" s="155" t="str">
        <f t="shared" ref="AG131:AG194" si="61">+IF(LEN($K131)&gt;5,IF(AND(J131&gt;=L$1,J131&lt;=X$1),1,0),"")</f>
        <v/>
      </c>
      <c r="AH131" s="156" t="str">
        <f t="shared" ref="AH131:AH194" si="62">+IF(LEN($K131)&gt;5,SUM(M131,O131,Q131,S131,U131,W131,Y131),"")</f>
        <v/>
      </c>
      <c r="AI131" s="156" t="str">
        <f t="shared" ref="AI131:AI194" si="63">+IF(LEN($K131)&gt;5,IF(AH131&gt;9,9,AH131),"")</f>
        <v/>
      </c>
      <c r="AJ131" s="156" t="str">
        <f t="shared" ref="AJ131:AJ194" si="64">+IF(LEN($K131)&gt;5,IF(AH131&gt;9,AH131-9,0),"")</f>
        <v/>
      </c>
      <c r="AK131" s="6" t="str">
        <f>+IF(LEN($K131)&gt;5,BD!H131,"")</f>
        <v/>
      </c>
      <c r="AL131" s="17" t="str">
        <f t="shared" ref="AL131:AL194" si="65">+IF(LEN($K131)&gt;5,AK131*30,"")</f>
        <v/>
      </c>
      <c r="AM131" s="13"/>
      <c r="AN131" s="18" t="str">
        <f t="shared" ref="AN131:AN194" si="66">+IF(LEN($K131)&gt;5,TRUNC((AB131*AK131)*(7/AA131),2),"")</f>
        <v/>
      </c>
      <c r="AO131" s="19" t="str">
        <f t="shared" ref="AO131:AO194" si="67">+IF(LEN($K131)&gt;5,TRUNC(IF(AI131&gt;0,((AK131/8)*2)*AI131,0),2),"")</f>
        <v/>
      </c>
      <c r="AP131" s="19" t="str">
        <f t="shared" ref="AP131:AP194" si="68">+IF(LEN($K131)&gt;5,TRUNC(IF(AJ131&gt;0,((AK131/8)*3)*AJ131,0),2),"")</f>
        <v/>
      </c>
      <c r="AQ131" s="20" t="str">
        <f t="shared" ref="AQ131:AQ194" si="69">+IF(LEN($K131)&gt;5,AO131+AP131,"")</f>
        <v/>
      </c>
      <c r="AR131" s="7" t="str">
        <f t="shared" ref="AR131:AR194" ca="1" si="70">+IF(LEN($K131)&gt;5,TRUNC(IF(SUM(INDIRECT($DG$3&amp;$DH131))&gt;=0.01,IF(D131="MASCOTA",(AK131*0.375),(AK131*0.25)),IF(INDIRECT($DG$2&amp;$DH131)=1,IF(D131="MASCOTA",(AK131*0.375),(AK131*0.25)),IF(INDIRECT($DG$2&amp;$DH131)="DL",IF(D131="MASCOTA",(AK131*0.375),(AK131*0.25)),0))),2),"")</f>
        <v/>
      </c>
      <c r="AS131" s="157"/>
      <c r="AT131" s="19" t="str">
        <f>+IF(LEN($K131)&gt;5,TRUNC(AS131*AK131*'CODIGO PAGO'!$C$27,2),"")</f>
        <v/>
      </c>
      <c r="AU131" s="15"/>
      <c r="AV131" s="15"/>
      <c r="AW131" s="15"/>
      <c r="AX131" s="14"/>
      <c r="AY131" s="15"/>
      <c r="AZ131" s="20" t="str">
        <f>+IF(LEN(K131)&gt;5,SUMIF(AJUSTES!$A$1:$A$50,K131,AJUSTES!$J$1:$J$50),"")</f>
        <v/>
      </c>
      <c r="BA131" s="20"/>
      <c r="BB131" s="14"/>
      <c r="BC131" s="14"/>
      <c r="BD131" s="164"/>
      <c r="BE131" s="15"/>
      <c r="BF131" s="15"/>
      <c r="BG131" s="152" t="str">
        <f t="shared" ref="BG131:BG194" si="71">IF(LEN(K131)&gt;5,(COUNTIF($L131:$Y131,"DL")),"")</f>
        <v/>
      </c>
      <c r="BH131" s="20" t="str">
        <f t="shared" ref="BH131:BH194" si="72">+IF(LEN($K131)&gt;5,IF(D131="MASCOTA",((AK131*7)/3.5)*BG131*2,TRUNC(BG131*AK131*2,2)),"")</f>
        <v/>
      </c>
      <c r="BI131" s="20" t="str">
        <f>IF(LEN($K131)&gt;5,IF('CODIGO PAGO'!$C$26=9,0.5*AK131,'CODIGO PAGO'!$C$26*COUNTIF(L131:X131,"PT")*(AK131*7)/(7-(COUNTIF(L131:X131,"D")+COUNTIF(L131:X131,"DL")))),"")</f>
        <v/>
      </c>
      <c r="BJ131" s="15"/>
      <c r="BK131" s="20" t="str">
        <f>+IF(LEN(K131)&gt;5,SUMIF(AJUSTES!$A$1:$A$50,K131,AJUSTES!$K$1:$K$50),"")</f>
        <v/>
      </c>
      <c r="BL131" s="15"/>
      <c r="BM131" s="15"/>
      <c r="BN131" s="4" t="str">
        <f>+CONCATENATE(IF(COUNTIFS(INCAPACIDADES!$A$1:$A$100,"ACTIVA",INCAPACIDADES!$C$1:$C$100,'PRE MAAS'!K131)&gt;0,VLOOKUP(K131,INCAPACIDADES!$C$1:$Y$100,23,0),""),IF(LEN($K131)&gt;5,IF(BD!F131="N/A","",CONCATENATE("B (",DAY(BD!F131),"-",MONTH(BD!F131),"-",YEAR(BD!F131),")")),""))</f>
        <v/>
      </c>
      <c r="BO131" s="150"/>
      <c r="BP131" s="15"/>
      <c r="BQ131" s="15"/>
      <c r="BR131" s="15"/>
      <c r="BS131" s="15"/>
      <c r="BT131" s="15"/>
      <c r="BU131" s="9" t="str">
        <f>+IF(LEN($K131)&gt;10,IF(LEN(BD!I131)=11,BD!I131,CONCATENATE("0",BD!I131)),"")</f>
        <v/>
      </c>
      <c r="BV131" s="161" t="str">
        <f>+IF(LEN($K131)&gt;10,BD!J131,"")</f>
        <v/>
      </c>
      <c r="BW131" s="162" t="str">
        <f t="shared" ref="BW131:BW194" si="73">+IF(LEN($K131)&gt;10,IF(RIGHT(LEFT(BV131,6),2)&gt;20,CONCATENATE("19",RIGHT(LEFT(BV131,6),2)),CONCATENATE("20",RIGHT(LEFT(BV131,6),2))),"")</f>
        <v/>
      </c>
      <c r="BX131" s="162" t="str">
        <f>+IF(LEN($K131)&gt;10,UPPER(BD!K131),"")</f>
        <v/>
      </c>
      <c r="BY131" s="161" t="str">
        <f>+IF(LEN($K139)&gt;5,BD!L131,"")</f>
        <v/>
      </c>
      <c r="BZ131" s="161" t="str">
        <f>+IF(LEN($K131)&gt;10,BD!M131,"")</f>
        <v/>
      </c>
      <c r="CA131" s="162" t="str">
        <f>+IF(LEN($K131)&gt;10,BD!N131,"")</f>
        <v/>
      </c>
      <c r="CB131" s="163" t="str">
        <f t="shared" ref="CB131:CB194" si="74">+IF(LEN($K131)&gt;10,"CANTIDAD","")</f>
        <v/>
      </c>
      <c r="CC131" s="62" t="str">
        <f>+IF(AND(LEN($K131)&gt;10),IF(AND($J131&gt;L$1,$J131&lt;=$Y$1),1,IF((COUNTIFS(INCAPACIDADES!$C$1:$C$51,$K131,INCAPACIDADES!K$1:K$51,L$1))&gt;0,2,IF(VLOOKUP($I131,BD!D:F,3,0)&gt;L$1,0,3))),"")</f>
        <v/>
      </c>
      <c r="CD131" s="62" t="str">
        <f>+IF(AND(LEN($K131)&gt;10),IF(AND($J131&gt;M$1,$J131&lt;=$Y$1),1,IF((COUNTIFS(INCAPACIDADES!$C$1:$C$51,$K131,INCAPACIDADES!L$1:L$51,M$1))&gt;0,2,IF(VLOOKUP($I131,BD!$D:$F,3,0)&gt;M$1,0,3))),"")</f>
        <v/>
      </c>
      <c r="CE131" s="62" t="str">
        <f>+IF(AND(LEN($K131)&gt;10),IF(AND($J131&gt;N$1,$J131&lt;=$Y$1),1,IF((COUNTIFS(INCAPACIDADES!$C$1:$C$51,$K131,INCAPACIDADES!M$1:M$51,N$1))&gt;0,2,IF(VLOOKUP($I131,BD!$D:$F,3,0)&gt;N$1,0,3))),"")</f>
        <v/>
      </c>
      <c r="CF131" s="62" t="str">
        <f>+IF(AND(LEN($K131)&gt;10),IF(AND($J131&gt;O$1,$J131&lt;=$Y$1),1,IF((COUNTIFS(INCAPACIDADES!$C$1:$C$51,$K131,INCAPACIDADES!N$1:N$51,O$1))&gt;0,2,IF(VLOOKUP($I131,BD!$D:$F,3,0)&gt;O$1,0,3))),"")</f>
        <v/>
      </c>
      <c r="CG131" s="62" t="str">
        <f>+IF(AND(LEN($K131)&gt;10),IF(AND($J131&gt;P$1,$J131&lt;=$Y$1),1,IF((COUNTIFS(INCAPACIDADES!$C$1:$C$51,$K131,INCAPACIDADES!O$1:O$51,P$1))&gt;0,2,IF(VLOOKUP($I131,BD!$D:$F,3,0)&gt;P$1,0,3))),"")</f>
        <v/>
      </c>
      <c r="CH131" s="62" t="str">
        <f>+IF(AND(LEN($K131)&gt;10),IF(AND($J131&gt;Q$1,$J131&lt;=$Y$1),1,IF((COUNTIFS(INCAPACIDADES!$C$1:$C$51,$K131,INCAPACIDADES!P$1:P$51,Q$1))&gt;0,2,IF(VLOOKUP($I131,BD!$D:$F,3,0)&gt;Q$1,0,3))),"")</f>
        <v/>
      </c>
      <c r="CI131" s="62" t="str">
        <f>+IF(AND(LEN($K131)&gt;10),IF(AND($J131&gt;R$1,$J131&lt;=$Y$1),1,IF((COUNTIFS(INCAPACIDADES!$C$1:$C$51,$K131,INCAPACIDADES!Q$1:Q$51,R$1))&gt;0,2,IF(VLOOKUP($I131,BD!$D:$F,3,0)&gt;R$1,0,3))),"")</f>
        <v/>
      </c>
      <c r="CJ131" s="62" t="str">
        <f>+IF(AND(LEN($K131)&gt;10),IF(AND($J131&gt;S$1,$J131&lt;=$Y$1),1,IF((COUNTIFS(INCAPACIDADES!$C$1:$C$51,$K131,INCAPACIDADES!R$1:R$51,S$1))&gt;0,2,IF(VLOOKUP($I131,BD!$D:$F,3,0)&gt;S$1,0,3))),"")</f>
        <v/>
      </c>
      <c r="CK131" s="62" t="str">
        <f>+IF(AND(LEN($K131)&gt;10),IF(AND($J131&gt;T$1,$J131&lt;=$Y$1),1,IF((COUNTIFS(INCAPACIDADES!$C$1:$C$51,$K131,INCAPACIDADES!S$1:S$51,T$1))&gt;0,2,IF(VLOOKUP($I131,BD!$D:$F,3,0)&gt;T$1,0,3))),"")</f>
        <v/>
      </c>
      <c r="CL131" s="62" t="str">
        <f>+IF(AND(LEN($K131)&gt;10),IF(AND($J131&gt;U$1,$J131&lt;=$Y$1),1,IF((COUNTIFS(INCAPACIDADES!$C$1:$C$51,$K131,INCAPACIDADES!T$1:T$51,U$1))&gt;0,2,IF(VLOOKUP($I131,BD!$D:$F,3,0)&gt;U$1,0,3))),"")</f>
        <v/>
      </c>
      <c r="CM131" s="62" t="str">
        <f>+IF(AND(LEN($K131)&gt;10),IF(AND($J131&gt;V$1,$J131&lt;=$Y$1),1,IF((COUNTIFS(INCAPACIDADES!$C$1:$C$51,$K131,INCAPACIDADES!U$1:U$51,V$1))&gt;0,2,IF(VLOOKUP($I131,BD!$D:$F,3,0)&gt;V$1,0,3))),"")</f>
        <v/>
      </c>
      <c r="CN131" s="62" t="str">
        <f>+IF(AND(LEN($K131)&gt;10),IF(AND($J131&gt;W$1,$J131&lt;=$Y$1),1,IF((COUNTIFS(INCAPACIDADES!$C$1:$C$51,$K131,INCAPACIDADES!V$1:V$51,W$1))&gt;0,2,IF(VLOOKUP($I131,BD!$D:$F,3,0)&gt;W$1,0,3))),"")</f>
        <v/>
      </c>
      <c r="CO131" s="62" t="str">
        <f>+IF(AND(LEN($K131)&gt;10),IF(AND($J131&gt;X$1,$J131&lt;=$Y$1),1,IF((COUNTIFS(INCAPACIDADES!$C$1:$C$51,$K131,INCAPACIDADES!W$1:W$51,X$1))&gt;0,2,IF(VLOOKUP($I131,BD!$D:$F,3,0)&gt;X$1,0,3))),"")</f>
        <v/>
      </c>
      <c r="CP131" s="62" t="str">
        <f>+IF(AND(LEN($K131)&gt;10),IF(AND($J131&gt;Y$1,$J131&lt;=$Y$1),1,IF((COUNTIFS(INCAPACIDADES!$C$1:$C$51,$K131,INCAPACIDADES!X$1:X$51,Y$1))&gt;0,2,IF(VLOOKUP($I131,BD!$D:$F,3,0)&gt;Y$1,0,3))),"")</f>
        <v/>
      </c>
      <c r="CQ131" s="62" t="str">
        <f>+IF(LEN($K131)&gt;10,IF(ISERROR(VLOOKUP(L131,'CODIGO PAGO'!$B$1:$B$20,1,0)),1,IF(OR(AND(CC131=1,L131&lt;&gt;"N"),AND(CC131=3,L131&lt;&gt;"B"),AND(CC131=2,LEFT(TRIM(L131),1)&lt;&gt;"I")),1,IF(OR(AND(CC131=0,L131="N"),AND(CC131=0,L131="B"),AND(CC131=0,LEFT(TRIM(L131),1)="I")),1,0))),"")</f>
        <v/>
      </c>
      <c r="CR131" s="62" t="str">
        <f t="shared" ref="CR131:CR194" si="75">IF(LEN($K131)&gt;10,IF(AND(CD131=0,OR(ISNUMBER(M131),LEN(M131)=0)),0,IF(OR(ISBLANK(M131),LEN(TRIM(M131))=0),0,1)),"")</f>
        <v/>
      </c>
      <c r="CS131" s="62" t="str">
        <f>+IF(LEN($K131)&gt;10,IF(ISERROR(VLOOKUP(N131,'CODIGO PAGO'!$B$1:$B$20,1,0)),1,IF(OR(AND(CE131=1,N131&lt;&gt;"N"),AND(CE131=3,N131&lt;&gt;"B"),AND(CE131=2,LEFT(TRIM(N131),1)&lt;&gt;"I")),1,IF(OR(AND(CE131=0,N131="N"),AND(CE131=0,N131="B"),AND(CE131=0,LEFT(TRIM(N131),1)="I")),1,0))),"")</f>
        <v/>
      </c>
      <c r="CT131" s="62" t="str">
        <f t="shared" ref="CT131:CT194" si="76">IF(LEN($K131)&gt;10,IF(AND(CF131=0,OR(ISNUMBER(O131),LEN(O131)=0)),0,IF(OR(ISBLANK(O131),LEN(TRIM(O131))=0),0,1)),"")</f>
        <v/>
      </c>
      <c r="CU131" s="62" t="str">
        <f>+IF(LEN($K131)&gt;10,IF(ISERROR(VLOOKUP(P131,'CODIGO PAGO'!$B$1:$B$20,1,0)),1,IF(OR(AND(CG131=1,P131&lt;&gt;"N"),AND(CG131=3,P131&lt;&gt;"B"),AND(CG131=2,LEFT(TRIM(P131),1)&lt;&gt;"I")),1,IF(OR(AND(CG131=0,P131="N"),AND(CG131=0,P131="B"),AND(CG131=0,LEFT(TRIM(P131),1)="I")),1,0))),"")</f>
        <v/>
      </c>
      <c r="CV131" s="62" t="str">
        <f t="shared" ref="CV131:CV194" si="77">IF(LEN($K131)&gt;10,IF(AND(CH131=0,OR(ISNUMBER(Q131),LEN(Q131)=0)),0,IF(OR(ISBLANK(Q131),LEN(TRIM(Q131))=0),0,1)),"")</f>
        <v/>
      </c>
      <c r="CW131" s="62" t="str">
        <f>+IF(LEN($K131)&gt;10,IF(ISERROR(VLOOKUP(R131,'CODIGO PAGO'!$B$1:$B$20,1,0)),1,IF(OR(AND(CI131=1,R131&lt;&gt;"N"),AND(CI131=3,R131&lt;&gt;"B"),AND(CI131=2,LEFT(TRIM(R131),1)&lt;&gt;"I")),1,IF(OR(AND(CI131=0,R131="N"),AND(CI131=0,R131="B"),AND(CI131=0,LEFT(TRIM(R131),1)="I")),1,0))),"")</f>
        <v/>
      </c>
      <c r="CX131" s="62" t="str">
        <f t="shared" ref="CX131:CX194" si="78">IF(LEN($K131)&gt;10,IF(AND(CJ131=0,OR(ISNUMBER(S131),LEN(S131)=0)),0,IF(OR(ISBLANK(S131),LEN(TRIM(S131))=0),0,1)),"")</f>
        <v/>
      </c>
      <c r="CY131" s="62" t="str">
        <f>+IF(LEN($K131)&gt;10,IF(ISERROR(VLOOKUP(T131,'CODIGO PAGO'!$B$1:$B$20,1,0)),1,IF(OR(AND(CK131=1,T131&lt;&gt;"N"),AND(CK131=3,T131&lt;&gt;"B"),AND(CK131=2,LEFT(TRIM(T131),1)&lt;&gt;"I")),1,IF(OR(AND(CK131=0,T131="N"),AND(CK131=0,T131="B"),AND(CK131=0,LEFT(TRIM(T131),1)="I")),1,0))),"")</f>
        <v/>
      </c>
      <c r="CZ131" s="62" t="str">
        <f t="shared" ref="CZ131:CZ194" si="79">IF(LEN($K131)&gt;10,IF(AND(CL131=0,OR(ISNUMBER(U131),LEN(U131)=0)),0,IF(OR(ISBLANK(U131),LEN(TRIM(U131))=0),0,1)),"")</f>
        <v/>
      </c>
      <c r="DA131" s="62" t="str">
        <f>+IF(LEN($K131)&gt;10,IF(ISERROR(VLOOKUP(V131,'CODIGO PAGO'!$B$1:$B$20,1,0)),1,IF(OR(AND(CM131=1,V131&lt;&gt;"N"),AND(CM131=3,V131&lt;&gt;"B"),AND(CM131=2,LEFT(TRIM(V131),1)&lt;&gt;"I")),1,IF(OR(AND(CM131=0,V131="N"),AND(CM131=0,V131="B"),AND(CM131=0,LEFT(TRIM(V131),1)="I")),1,0))),"")</f>
        <v/>
      </c>
      <c r="DB131" s="62" t="str">
        <f t="shared" ref="DB131:DB194" si="80">IF(LEN($K131)&gt;10,IF(AND(CN131=0,OR(ISNUMBER(W131),LEN(W131)=0)),0,IF(OR(ISBLANK(W131),LEN(TRIM(W131))=0),0,1)),"")</f>
        <v/>
      </c>
      <c r="DC131" s="62" t="str">
        <f>+IF(LEN($K131)&gt;10,IF(ISERROR(VLOOKUP(X131,'CODIGO PAGO'!$B$1:$B$20,1,0)),1,IF(OR(AND(CO131=1,X131&lt;&gt;"N"),AND(CO131=3,X131&lt;&gt;"B"),AND(CO131=2,LEFT(TRIM(X131),1)&lt;&gt;"I")),1,IF(OR(AND(CO131=0,X131="N"),AND(CO131=0,X131="B"),AND(CO131=0,LEFT(TRIM(X131),1)="I")),1,0))),"")</f>
        <v/>
      </c>
      <c r="DD131" s="62" t="str">
        <f t="shared" ref="DD131:DD194" si="81">IF(LEN($K131)&gt;10,IF(AND(CP131=0,OR(ISNUMBER(Y131),LEN(Y131)=0)),0,IF(OR(ISBLANK(Y131),LEN(TRIM(Y131))=0),0,1)),"")</f>
        <v/>
      </c>
      <c r="DE131" s="62" t="str">
        <f t="shared" ref="DE131:DE194" si="82">+IF(LEN(K131)&gt;10,IF(AA131=7,1,0),"")</f>
        <v/>
      </c>
      <c r="DF131" s="63" t="str">
        <f t="shared" ref="DF131:DF194" si="83">+IF(LEN($K131)&gt;10,IF(COUNTIF(CQ131:DE131,1)&gt;0,1,0),"")</f>
        <v/>
      </c>
      <c r="DG131" s="170"/>
      <c r="DH131" s="63">
        <v>131</v>
      </c>
    </row>
    <row r="132" spans="1:112" s="64" customFormat="1">
      <c r="A132" s="16" t="str">
        <f t="shared" si="56"/>
        <v/>
      </c>
      <c r="B132" s="12"/>
      <c r="C132" s="60"/>
      <c r="D132" s="1" t="str">
        <f>+IF(LEN($K132)&gt;5,BD!A132,"")</f>
        <v/>
      </c>
      <c r="E132" s="1" t="str">
        <f>+IF(LEN($K132)&gt;5,BD!B132,"")</f>
        <v/>
      </c>
      <c r="F132" s="134"/>
      <c r="G132" s="133"/>
      <c r="H132" s="135"/>
      <c r="I132" s="3" t="str">
        <f>+IF(LEN($K132)&gt;5,BD!D132,"")</f>
        <v/>
      </c>
      <c r="J132" s="4" t="str">
        <f>+IF(LEN($K132)&gt;5,BD!E132,"")</f>
        <v/>
      </c>
      <c r="K132" s="5" t="str">
        <f>+IF(LEN(BD!G132)&gt;5,BD!G132,"")</f>
        <v/>
      </c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53" t="str">
        <f t="shared" si="57"/>
        <v/>
      </c>
      <c r="AB132" s="154" t="str">
        <f>+IF(LEN($K132)&gt;5,SUM(L132,N132,P132,R132,T132,V132,X132)+COUNTIF(L132:X132,"PCG")+'CODIGO PAGO'!$C$23*COUNTIF(L132:X132,"PDF")+'CODIGO PAGO'!$C$24*COUNTIF('PRE MAAS'!L132:X132,"PNH")+'CODIGO PAGO'!$C$25*COUNTIF('PRE MAAS'!L132:X132,"PS")+COUNTIF(L132:X132,"VAC"),"")</f>
        <v/>
      </c>
      <c r="AC132" s="154" t="str">
        <f t="shared" si="58"/>
        <v/>
      </c>
      <c r="AD132" s="155" t="str">
        <f t="shared" si="59"/>
        <v/>
      </c>
      <c r="AE132" s="155" t="str">
        <f t="shared" si="60"/>
        <v/>
      </c>
      <c r="AF132" s="155" t="str">
        <f>+IF(LEN($K132)&gt;5,IF(AND(VLOOKUP($I132,BD!$D$1:$F$501,3,0)&gt;=L$1,VLOOKUP($I132,BD!$D$1:$F$501,3,0)&lt;=X$1),1,0),"")</f>
        <v/>
      </c>
      <c r="AG132" s="155" t="str">
        <f t="shared" si="61"/>
        <v/>
      </c>
      <c r="AH132" s="156" t="str">
        <f t="shared" si="62"/>
        <v/>
      </c>
      <c r="AI132" s="156" t="str">
        <f t="shared" si="63"/>
        <v/>
      </c>
      <c r="AJ132" s="156" t="str">
        <f t="shared" si="64"/>
        <v/>
      </c>
      <c r="AK132" s="6" t="str">
        <f>+IF(LEN($K132)&gt;5,BD!H132,"")</f>
        <v/>
      </c>
      <c r="AL132" s="17" t="str">
        <f t="shared" si="65"/>
        <v/>
      </c>
      <c r="AM132" s="13"/>
      <c r="AN132" s="18" t="str">
        <f t="shared" si="66"/>
        <v/>
      </c>
      <c r="AO132" s="19" t="str">
        <f t="shared" si="67"/>
        <v/>
      </c>
      <c r="AP132" s="19" t="str">
        <f t="shared" si="68"/>
        <v/>
      </c>
      <c r="AQ132" s="20" t="str">
        <f t="shared" si="69"/>
        <v/>
      </c>
      <c r="AR132" s="7" t="str">
        <f t="shared" ca="1" si="70"/>
        <v/>
      </c>
      <c r="AS132" s="157"/>
      <c r="AT132" s="19" t="str">
        <f>+IF(LEN($K132)&gt;5,TRUNC(AS132*AK132*'CODIGO PAGO'!$C$27,2),"")</f>
        <v/>
      </c>
      <c r="AU132" s="15"/>
      <c r="AV132" s="15"/>
      <c r="AW132" s="15"/>
      <c r="AX132" s="14"/>
      <c r="AY132" s="15"/>
      <c r="AZ132" s="20" t="str">
        <f>+IF(LEN(K132)&gt;5,SUMIF(AJUSTES!$A$1:$A$50,K132,AJUSTES!$J$1:$J$50),"")</f>
        <v/>
      </c>
      <c r="BA132" s="20"/>
      <c r="BB132" s="14"/>
      <c r="BC132" s="14"/>
      <c r="BD132" s="164"/>
      <c r="BE132" s="15"/>
      <c r="BF132" s="15"/>
      <c r="BG132" s="152" t="str">
        <f t="shared" si="71"/>
        <v/>
      </c>
      <c r="BH132" s="20" t="str">
        <f t="shared" si="72"/>
        <v/>
      </c>
      <c r="BI132" s="20" t="str">
        <f>IF(LEN($K132)&gt;5,IF('CODIGO PAGO'!$C$26=9,0.5*AK132,'CODIGO PAGO'!$C$26*COUNTIF(L132:X132,"PT")*(AK132*7)/(7-(COUNTIF(L132:X132,"D")+COUNTIF(L132:X132,"DL")))),"")</f>
        <v/>
      </c>
      <c r="BJ132" s="15"/>
      <c r="BK132" s="20" t="str">
        <f>+IF(LEN(K132)&gt;5,SUMIF(AJUSTES!$A$1:$A$50,K132,AJUSTES!$K$1:$K$50),"")</f>
        <v/>
      </c>
      <c r="BL132" s="15"/>
      <c r="BM132" s="15"/>
      <c r="BN132" s="4" t="str">
        <f>+CONCATENATE(IF(COUNTIFS(INCAPACIDADES!$A$1:$A$100,"ACTIVA",INCAPACIDADES!$C$1:$C$100,'PRE MAAS'!K132)&gt;0,VLOOKUP(K132,INCAPACIDADES!$C$1:$Y$100,23,0),""),IF(LEN($K132)&gt;5,IF(BD!F132="N/A","",CONCATENATE("B (",DAY(BD!F132),"-",MONTH(BD!F132),"-",YEAR(BD!F132),")")),""))</f>
        <v/>
      </c>
      <c r="BO132" s="150"/>
      <c r="BP132" s="15"/>
      <c r="BQ132" s="15"/>
      <c r="BR132" s="15"/>
      <c r="BS132" s="15"/>
      <c r="BT132" s="15"/>
      <c r="BU132" s="9" t="str">
        <f>+IF(LEN($K132)&gt;10,IF(LEN(BD!I132)=11,BD!I132,CONCATENATE("0",BD!I132)),"")</f>
        <v/>
      </c>
      <c r="BV132" s="161" t="str">
        <f>+IF(LEN($K132)&gt;10,BD!J132,"")</f>
        <v/>
      </c>
      <c r="BW132" s="162" t="str">
        <f t="shared" si="73"/>
        <v/>
      </c>
      <c r="BX132" s="162" t="str">
        <f>+IF(LEN($K132)&gt;10,UPPER(BD!K132),"")</f>
        <v/>
      </c>
      <c r="BY132" s="161" t="str">
        <f>+IF(LEN($K140)&gt;5,BD!L132,"")</f>
        <v/>
      </c>
      <c r="BZ132" s="161" t="str">
        <f>+IF(LEN($K132)&gt;10,BD!M132,"")</f>
        <v/>
      </c>
      <c r="CA132" s="162" t="str">
        <f>+IF(LEN($K132)&gt;10,BD!N132,"")</f>
        <v/>
      </c>
      <c r="CB132" s="163" t="str">
        <f t="shared" si="74"/>
        <v/>
      </c>
      <c r="CC132" s="62" t="str">
        <f>+IF(AND(LEN($K132)&gt;10),IF(AND($J132&gt;L$1,$J132&lt;=$Y$1),1,IF((COUNTIFS(INCAPACIDADES!$C$1:$C$51,$K132,INCAPACIDADES!K$1:K$51,L$1))&gt;0,2,IF(VLOOKUP($I132,BD!D:F,3,0)&gt;L$1,0,3))),"")</f>
        <v/>
      </c>
      <c r="CD132" s="62" t="str">
        <f>+IF(AND(LEN($K132)&gt;10),IF(AND($J132&gt;M$1,$J132&lt;=$Y$1),1,IF((COUNTIFS(INCAPACIDADES!$C$1:$C$51,$K132,INCAPACIDADES!L$1:L$51,M$1))&gt;0,2,IF(VLOOKUP($I132,BD!$D:$F,3,0)&gt;M$1,0,3))),"")</f>
        <v/>
      </c>
      <c r="CE132" s="62" t="str">
        <f>+IF(AND(LEN($K132)&gt;10),IF(AND($J132&gt;N$1,$J132&lt;=$Y$1),1,IF((COUNTIFS(INCAPACIDADES!$C$1:$C$51,$K132,INCAPACIDADES!M$1:M$51,N$1))&gt;0,2,IF(VLOOKUP($I132,BD!$D:$F,3,0)&gt;N$1,0,3))),"")</f>
        <v/>
      </c>
      <c r="CF132" s="62" t="str">
        <f>+IF(AND(LEN($K132)&gt;10),IF(AND($J132&gt;O$1,$J132&lt;=$Y$1),1,IF((COUNTIFS(INCAPACIDADES!$C$1:$C$51,$K132,INCAPACIDADES!N$1:N$51,O$1))&gt;0,2,IF(VLOOKUP($I132,BD!$D:$F,3,0)&gt;O$1,0,3))),"")</f>
        <v/>
      </c>
      <c r="CG132" s="62" t="str">
        <f>+IF(AND(LEN($K132)&gt;10),IF(AND($J132&gt;P$1,$J132&lt;=$Y$1),1,IF((COUNTIFS(INCAPACIDADES!$C$1:$C$51,$K132,INCAPACIDADES!O$1:O$51,P$1))&gt;0,2,IF(VLOOKUP($I132,BD!$D:$F,3,0)&gt;P$1,0,3))),"")</f>
        <v/>
      </c>
      <c r="CH132" s="62" t="str">
        <f>+IF(AND(LEN($K132)&gt;10),IF(AND($J132&gt;Q$1,$J132&lt;=$Y$1),1,IF((COUNTIFS(INCAPACIDADES!$C$1:$C$51,$K132,INCAPACIDADES!P$1:P$51,Q$1))&gt;0,2,IF(VLOOKUP($I132,BD!$D:$F,3,0)&gt;Q$1,0,3))),"")</f>
        <v/>
      </c>
      <c r="CI132" s="62" t="str">
        <f>+IF(AND(LEN($K132)&gt;10),IF(AND($J132&gt;R$1,$J132&lt;=$Y$1),1,IF((COUNTIFS(INCAPACIDADES!$C$1:$C$51,$K132,INCAPACIDADES!Q$1:Q$51,R$1))&gt;0,2,IF(VLOOKUP($I132,BD!$D:$F,3,0)&gt;R$1,0,3))),"")</f>
        <v/>
      </c>
      <c r="CJ132" s="62" t="str">
        <f>+IF(AND(LEN($K132)&gt;10),IF(AND($J132&gt;S$1,$J132&lt;=$Y$1),1,IF((COUNTIFS(INCAPACIDADES!$C$1:$C$51,$K132,INCAPACIDADES!R$1:R$51,S$1))&gt;0,2,IF(VLOOKUP($I132,BD!$D:$F,3,0)&gt;S$1,0,3))),"")</f>
        <v/>
      </c>
      <c r="CK132" s="62" t="str">
        <f>+IF(AND(LEN($K132)&gt;10),IF(AND($J132&gt;T$1,$J132&lt;=$Y$1),1,IF((COUNTIFS(INCAPACIDADES!$C$1:$C$51,$K132,INCAPACIDADES!S$1:S$51,T$1))&gt;0,2,IF(VLOOKUP($I132,BD!$D:$F,3,0)&gt;T$1,0,3))),"")</f>
        <v/>
      </c>
      <c r="CL132" s="62" t="str">
        <f>+IF(AND(LEN($K132)&gt;10),IF(AND($J132&gt;U$1,$J132&lt;=$Y$1),1,IF((COUNTIFS(INCAPACIDADES!$C$1:$C$51,$K132,INCAPACIDADES!T$1:T$51,U$1))&gt;0,2,IF(VLOOKUP($I132,BD!$D:$F,3,0)&gt;U$1,0,3))),"")</f>
        <v/>
      </c>
      <c r="CM132" s="62" t="str">
        <f>+IF(AND(LEN($K132)&gt;10),IF(AND($J132&gt;V$1,$J132&lt;=$Y$1),1,IF((COUNTIFS(INCAPACIDADES!$C$1:$C$51,$K132,INCAPACIDADES!U$1:U$51,V$1))&gt;0,2,IF(VLOOKUP($I132,BD!$D:$F,3,0)&gt;V$1,0,3))),"")</f>
        <v/>
      </c>
      <c r="CN132" s="62" t="str">
        <f>+IF(AND(LEN($K132)&gt;10),IF(AND($J132&gt;W$1,$J132&lt;=$Y$1),1,IF((COUNTIFS(INCAPACIDADES!$C$1:$C$51,$K132,INCAPACIDADES!V$1:V$51,W$1))&gt;0,2,IF(VLOOKUP($I132,BD!$D:$F,3,0)&gt;W$1,0,3))),"")</f>
        <v/>
      </c>
      <c r="CO132" s="62" t="str">
        <f>+IF(AND(LEN($K132)&gt;10),IF(AND($J132&gt;X$1,$J132&lt;=$Y$1),1,IF((COUNTIFS(INCAPACIDADES!$C$1:$C$51,$K132,INCAPACIDADES!W$1:W$51,X$1))&gt;0,2,IF(VLOOKUP($I132,BD!$D:$F,3,0)&gt;X$1,0,3))),"")</f>
        <v/>
      </c>
      <c r="CP132" s="62" t="str">
        <f>+IF(AND(LEN($K132)&gt;10),IF(AND($J132&gt;Y$1,$J132&lt;=$Y$1),1,IF((COUNTIFS(INCAPACIDADES!$C$1:$C$51,$K132,INCAPACIDADES!X$1:X$51,Y$1))&gt;0,2,IF(VLOOKUP($I132,BD!$D:$F,3,0)&gt;Y$1,0,3))),"")</f>
        <v/>
      </c>
      <c r="CQ132" s="62" t="str">
        <f>+IF(LEN($K132)&gt;10,IF(ISERROR(VLOOKUP(L132,'CODIGO PAGO'!$B$1:$B$20,1,0)),1,IF(OR(AND(CC132=1,L132&lt;&gt;"N"),AND(CC132=3,L132&lt;&gt;"B"),AND(CC132=2,LEFT(TRIM(L132),1)&lt;&gt;"I")),1,IF(OR(AND(CC132=0,L132="N"),AND(CC132=0,L132="B"),AND(CC132=0,LEFT(TRIM(L132),1)="I")),1,0))),"")</f>
        <v/>
      </c>
      <c r="CR132" s="62" t="str">
        <f t="shared" si="75"/>
        <v/>
      </c>
      <c r="CS132" s="62" t="str">
        <f>+IF(LEN($K132)&gt;10,IF(ISERROR(VLOOKUP(N132,'CODIGO PAGO'!$B$1:$B$20,1,0)),1,IF(OR(AND(CE132=1,N132&lt;&gt;"N"),AND(CE132=3,N132&lt;&gt;"B"),AND(CE132=2,LEFT(TRIM(N132),1)&lt;&gt;"I")),1,IF(OR(AND(CE132=0,N132="N"),AND(CE132=0,N132="B"),AND(CE132=0,LEFT(TRIM(N132),1)="I")),1,0))),"")</f>
        <v/>
      </c>
      <c r="CT132" s="62" t="str">
        <f t="shared" si="76"/>
        <v/>
      </c>
      <c r="CU132" s="62" t="str">
        <f>+IF(LEN($K132)&gt;10,IF(ISERROR(VLOOKUP(P132,'CODIGO PAGO'!$B$1:$B$20,1,0)),1,IF(OR(AND(CG132=1,P132&lt;&gt;"N"),AND(CG132=3,P132&lt;&gt;"B"),AND(CG132=2,LEFT(TRIM(P132),1)&lt;&gt;"I")),1,IF(OR(AND(CG132=0,P132="N"),AND(CG132=0,P132="B"),AND(CG132=0,LEFT(TRIM(P132),1)="I")),1,0))),"")</f>
        <v/>
      </c>
      <c r="CV132" s="62" t="str">
        <f t="shared" si="77"/>
        <v/>
      </c>
      <c r="CW132" s="62" t="str">
        <f>+IF(LEN($K132)&gt;10,IF(ISERROR(VLOOKUP(R132,'CODIGO PAGO'!$B$1:$B$20,1,0)),1,IF(OR(AND(CI132=1,R132&lt;&gt;"N"),AND(CI132=3,R132&lt;&gt;"B"),AND(CI132=2,LEFT(TRIM(R132),1)&lt;&gt;"I")),1,IF(OR(AND(CI132=0,R132="N"),AND(CI132=0,R132="B"),AND(CI132=0,LEFT(TRIM(R132),1)="I")),1,0))),"")</f>
        <v/>
      </c>
      <c r="CX132" s="62" t="str">
        <f t="shared" si="78"/>
        <v/>
      </c>
      <c r="CY132" s="62" t="str">
        <f>+IF(LEN($K132)&gt;10,IF(ISERROR(VLOOKUP(T132,'CODIGO PAGO'!$B$1:$B$20,1,0)),1,IF(OR(AND(CK132=1,T132&lt;&gt;"N"),AND(CK132=3,T132&lt;&gt;"B"),AND(CK132=2,LEFT(TRIM(T132),1)&lt;&gt;"I")),1,IF(OR(AND(CK132=0,T132="N"),AND(CK132=0,T132="B"),AND(CK132=0,LEFT(TRIM(T132),1)="I")),1,0))),"")</f>
        <v/>
      </c>
      <c r="CZ132" s="62" t="str">
        <f t="shared" si="79"/>
        <v/>
      </c>
      <c r="DA132" s="62" t="str">
        <f>+IF(LEN($K132)&gt;10,IF(ISERROR(VLOOKUP(V132,'CODIGO PAGO'!$B$1:$B$20,1,0)),1,IF(OR(AND(CM132=1,V132&lt;&gt;"N"),AND(CM132=3,V132&lt;&gt;"B"),AND(CM132=2,LEFT(TRIM(V132),1)&lt;&gt;"I")),1,IF(OR(AND(CM132=0,V132="N"),AND(CM132=0,V132="B"),AND(CM132=0,LEFT(TRIM(V132),1)="I")),1,0))),"")</f>
        <v/>
      </c>
      <c r="DB132" s="62" t="str">
        <f t="shared" si="80"/>
        <v/>
      </c>
      <c r="DC132" s="62" t="str">
        <f>+IF(LEN($K132)&gt;10,IF(ISERROR(VLOOKUP(X132,'CODIGO PAGO'!$B$1:$B$20,1,0)),1,IF(OR(AND(CO132=1,X132&lt;&gt;"N"),AND(CO132=3,X132&lt;&gt;"B"),AND(CO132=2,LEFT(TRIM(X132),1)&lt;&gt;"I")),1,IF(OR(AND(CO132=0,X132="N"),AND(CO132=0,X132="B"),AND(CO132=0,LEFT(TRIM(X132),1)="I")),1,0))),"")</f>
        <v/>
      </c>
      <c r="DD132" s="62" t="str">
        <f t="shared" si="81"/>
        <v/>
      </c>
      <c r="DE132" s="62" t="str">
        <f t="shared" si="82"/>
        <v/>
      </c>
      <c r="DF132" s="63" t="str">
        <f t="shared" si="83"/>
        <v/>
      </c>
      <c r="DG132" s="170"/>
      <c r="DH132" s="63">
        <v>132</v>
      </c>
    </row>
    <row r="133" spans="1:112" s="64" customFormat="1">
      <c r="A133" s="16" t="str">
        <f t="shared" si="56"/>
        <v/>
      </c>
      <c r="B133" s="12"/>
      <c r="C133" s="60"/>
      <c r="D133" s="1" t="str">
        <f>+IF(LEN($K133)&gt;5,BD!A133,"")</f>
        <v/>
      </c>
      <c r="E133" s="1" t="str">
        <f>+IF(LEN($K133)&gt;5,BD!B133,"")</f>
        <v/>
      </c>
      <c r="F133" s="134"/>
      <c r="G133" s="133"/>
      <c r="H133" s="135"/>
      <c r="I133" s="3" t="str">
        <f>+IF(LEN($K133)&gt;5,BD!D133,"")</f>
        <v/>
      </c>
      <c r="J133" s="4" t="str">
        <f>+IF(LEN($K133)&gt;5,BD!E133,"")</f>
        <v/>
      </c>
      <c r="K133" s="5" t="str">
        <f>+IF(LEN(BD!G133)&gt;5,BD!G133,"")</f>
        <v/>
      </c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53" t="str">
        <f t="shared" si="57"/>
        <v/>
      </c>
      <c r="AB133" s="154" t="str">
        <f>+IF(LEN($K133)&gt;5,SUM(L133,N133,P133,R133,T133,V133,X133)+COUNTIF(L133:X133,"PCG")+'CODIGO PAGO'!$C$23*COUNTIF(L133:X133,"PDF")+'CODIGO PAGO'!$C$24*COUNTIF('PRE MAAS'!L133:X133,"PNH")+'CODIGO PAGO'!$C$25*COUNTIF('PRE MAAS'!L133:X133,"PS")+COUNTIF(L133:X133,"VAC"),"")</f>
        <v/>
      </c>
      <c r="AC133" s="154" t="str">
        <f t="shared" si="58"/>
        <v/>
      </c>
      <c r="AD133" s="155" t="str">
        <f t="shared" si="59"/>
        <v/>
      </c>
      <c r="AE133" s="155" t="str">
        <f t="shared" si="60"/>
        <v/>
      </c>
      <c r="AF133" s="155" t="str">
        <f>+IF(LEN($K133)&gt;5,IF(AND(VLOOKUP($I133,BD!$D$1:$F$501,3,0)&gt;=L$1,VLOOKUP($I133,BD!$D$1:$F$501,3,0)&lt;=X$1),1,0),"")</f>
        <v/>
      </c>
      <c r="AG133" s="155" t="str">
        <f t="shared" si="61"/>
        <v/>
      </c>
      <c r="AH133" s="156" t="str">
        <f t="shared" si="62"/>
        <v/>
      </c>
      <c r="AI133" s="156" t="str">
        <f t="shared" si="63"/>
        <v/>
      </c>
      <c r="AJ133" s="156" t="str">
        <f t="shared" si="64"/>
        <v/>
      </c>
      <c r="AK133" s="6" t="str">
        <f>+IF(LEN($K133)&gt;5,BD!H133,"")</f>
        <v/>
      </c>
      <c r="AL133" s="17" t="str">
        <f t="shared" si="65"/>
        <v/>
      </c>
      <c r="AM133" s="13"/>
      <c r="AN133" s="18" t="str">
        <f t="shared" si="66"/>
        <v/>
      </c>
      <c r="AO133" s="19" t="str">
        <f t="shared" si="67"/>
        <v/>
      </c>
      <c r="AP133" s="19" t="str">
        <f t="shared" si="68"/>
        <v/>
      </c>
      <c r="AQ133" s="20" t="str">
        <f t="shared" si="69"/>
        <v/>
      </c>
      <c r="AR133" s="7" t="str">
        <f t="shared" ca="1" si="70"/>
        <v/>
      </c>
      <c r="AS133" s="157"/>
      <c r="AT133" s="19" t="str">
        <f>+IF(LEN($K133)&gt;5,TRUNC(AS133*AK133*'CODIGO PAGO'!$C$27,2),"")</f>
        <v/>
      </c>
      <c r="AU133" s="15"/>
      <c r="AV133" s="15"/>
      <c r="AW133" s="15"/>
      <c r="AX133" s="14"/>
      <c r="AY133" s="15"/>
      <c r="AZ133" s="20" t="str">
        <f>+IF(LEN(K133)&gt;5,SUMIF(AJUSTES!$A$1:$A$50,K133,AJUSTES!$J$1:$J$50),"")</f>
        <v/>
      </c>
      <c r="BA133" s="20"/>
      <c r="BB133" s="14"/>
      <c r="BC133" s="14"/>
      <c r="BD133" s="164"/>
      <c r="BE133" s="15"/>
      <c r="BF133" s="15"/>
      <c r="BG133" s="152" t="str">
        <f t="shared" si="71"/>
        <v/>
      </c>
      <c r="BH133" s="20" t="str">
        <f t="shared" si="72"/>
        <v/>
      </c>
      <c r="BI133" s="20" t="str">
        <f>IF(LEN($K133)&gt;5,IF('CODIGO PAGO'!$C$26=9,0.5*AK133,'CODIGO PAGO'!$C$26*COUNTIF(L133:X133,"PT")*(AK133*7)/(7-(COUNTIF(L133:X133,"D")+COUNTIF(L133:X133,"DL")))),"")</f>
        <v/>
      </c>
      <c r="BJ133" s="15"/>
      <c r="BK133" s="20" t="str">
        <f>+IF(LEN(K133)&gt;5,SUMIF(AJUSTES!$A$1:$A$50,K133,AJUSTES!$K$1:$K$50),"")</f>
        <v/>
      </c>
      <c r="BL133" s="15"/>
      <c r="BM133" s="15"/>
      <c r="BN133" s="4" t="str">
        <f>+CONCATENATE(IF(COUNTIFS(INCAPACIDADES!$A$1:$A$100,"ACTIVA",INCAPACIDADES!$C$1:$C$100,'PRE MAAS'!K133)&gt;0,VLOOKUP(K133,INCAPACIDADES!$C$1:$Y$100,23,0),""),IF(LEN($K133)&gt;5,IF(BD!F133="N/A","",CONCATENATE("B (",DAY(BD!F133),"-",MONTH(BD!F133),"-",YEAR(BD!F133),")")),""))</f>
        <v/>
      </c>
      <c r="BO133" s="150"/>
      <c r="BP133" s="15"/>
      <c r="BQ133" s="15"/>
      <c r="BR133" s="15"/>
      <c r="BS133" s="15"/>
      <c r="BT133" s="15"/>
      <c r="BU133" s="9" t="str">
        <f>+IF(LEN($K133)&gt;10,IF(LEN(BD!I133)=11,BD!I133,CONCATENATE("0",BD!I133)),"")</f>
        <v/>
      </c>
      <c r="BV133" s="161" t="str">
        <f>+IF(LEN($K133)&gt;10,BD!J133,"")</f>
        <v/>
      </c>
      <c r="BW133" s="162" t="str">
        <f t="shared" si="73"/>
        <v/>
      </c>
      <c r="BX133" s="162" t="str">
        <f>+IF(LEN($K133)&gt;10,UPPER(BD!K133),"")</f>
        <v/>
      </c>
      <c r="BY133" s="161" t="str">
        <f>+IF(LEN($K141)&gt;5,BD!L133,"")</f>
        <v/>
      </c>
      <c r="BZ133" s="161" t="str">
        <f>+IF(LEN($K133)&gt;10,BD!M133,"")</f>
        <v/>
      </c>
      <c r="CA133" s="162" t="str">
        <f>+IF(LEN($K133)&gt;10,BD!N133,"")</f>
        <v/>
      </c>
      <c r="CB133" s="163" t="str">
        <f t="shared" si="74"/>
        <v/>
      </c>
      <c r="CC133" s="62" t="str">
        <f>+IF(AND(LEN($K133)&gt;10),IF(AND($J133&gt;L$1,$J133&lt;=$Y$1),1,IF((COUNTIFS(INCAPACIDADES!$C$1:$C$51,$K133,INCAPACIDADES!K$1:K$51,L$1))&gt;0,2,IF(VLOOKUP($I133,BD!D:F,3,0)&gt;L$1,0,3))),"")</f>
        <v/>
      </c>
      <c r="CD133" s="62" t="str">
        <f>+IF(AND(LEN($K133)&gt;10),IF(AND($J133&gt;M$1,$J133&lt;=$Y$1),1,IF((COUNTIFS(INCAPACIDADES!$C$1:$C$51,$K133,INCAPACIDADES!L$1:L$51,M$1))&gt;0,2,IF(VLOOKUP($I133,BD!$D:$F,3,0)&gt;M$1,0,3))),"")</f>
        <v/>
      </c>
      <c r="CE133" s="62" t="str">
        <f>+IF(AND(LEN($K133)&gt;10),IF(AND($J133&gt;N$1,$J133&lt;=$Y$1),1,IF((COUNTIFS(INCAPACIDADES!$C$1:$C$51,$K133,INCAPACIDADES!M$1:M$51,N$1))&gt;0,2,IF(VLOOKUP($I133,BD!$D:$F,3,0)&gt;N$1,0,3))),"")</f>
        <v/>
      </c>
      <c r="CF133" s="62" t="str">
        <f>+IF(AND(LEN($K133)&gt;10),IF(AND($J133&gt;O$1,$J133&lt;=$Y$1),1,IF((COUNTIFS(INCAPACIDADES!$C$1:$C$51,$K133,INCAPACIDADES!N$1:N$51,O$1))&gt;0,2,IF(VLOOKUP($I133,BD!$D:$F,3,0)&gt;O$1,0,3))),"")</f>
        <v/>
      </c>
      <c r="CG133" s="62" t="str">
        <f>+IF(AND(LEN($K133)&gt;10),IF(AND($J133&gt;P$1,$J133&lt;=$Y$1),1,IF((COUNTIFS(INCAPACIDADES!$C$1:$C$51,$K133,INCAPACIDADES!O$1:O$51,P$1))&gt;0,2,IF(VLOOKUP($I133,BD!$D:$F,3,0)&gt;P$1,0,3))),"")</f>
        <v/>
      </c>
      <c r="CH133" s="62" t="str">
        <f>+IF(AND(LEN($K133)&gt;10),IF(AND($J133&gt;Q$1,$J133&lt;=$Y$1),1,IF((COUNTIFS(INCAPACIDADES!$C$1:$C$51,$K133,INCAPACIDADES!P$1:P$51,Q$1))&gt;0,2,IF(VLOOKUP($I133,BD!$D:$F,3,0)&gt;Q$1,0,3))),"")</f>
        <v/>
      </c>
      <c r="CI133" s="62" t="str">
        <f>+IF(AND(LEN($K133)&gt;10),IF(AND($J133&gt;R$1,$J133&lt;=$Y$1),1,IF((COUNTIFS(INCAPACIDADES!$C$1:$C$51,$K133,INCAPACIDADES!Q$1:Q$51,R$1))&gt;0,2,IF(VLOOKUP($I133,BD!$D:$F,3,0)&gt;R$1,0,3))),"")</f>
        <v/>
      </c>
      <c r="CJ133" s="62" t="str">
        <f>+IF(AND(LEN($K133)&gt;10),IF(AND($J133&gt;S$1,$J133&lt;=$Y$1),1,IF((COUNTIFS(INCAPACIDADES!$C$1:$C$51,$K133,INCAPACIDADES!R$1:R$51,S$1))&gt;0,2,IF(VLOOKUP($I133,BD!$D:$F,3,0)&gt;S$1,0,3))),"")</f>
        <v/>
      </c>
      <c r="CK133" s="62" t="str">
        <f>+IF(AND(LEN($K133)&gt;10),IF(AND($J133&gt;T$1,$J133&lt;=$Y$1),1,IF((COUNTIFS(INCAPACIDADES!$C$1:$C$51,$K133,INCAPACIDADES!S$1:S$51,T$1))&gt;0,2,IF(VLOOKUP($I133,BD!$D:$F,3,0)&gt;T$1,0,3))),"")</f>
        <v/>
      </c>
      <c r="CL133" s="62" t="str">
        <f>+IF(AND(LEN($K133)&gt;10),IF(AND($J133&gt;U$1,$J133&lt;=$Y$1),1,IF((COUNTIFS(INCAPACIDADES!$C$1:$C$51,$K133,INCAPACIDADES!T$1:T$51,U$1))&gt;0,2,IF(VLOOKUP($I133,BD!$D:$F,3,0)&gt;U$1,0,3))),"")</f>
        <v/>
      </c>
      <c r="CM133" s="62" t="str">
        <f>+IF(AND(LEN($K133)&gt;10),IF(AND($J133&gt;V$1,$J133&lt;=$Y$1),1,IF((COUNTIFS(INCAPACIDADES!$C$1:$C$51,$K133,INCAPACIDADES!U$1:U$51,V$1))&gt;0,2,IF(VLOOKUP($I133,BD!$D:$F,3,0)&gt;V$1,0,3))),"")</f>
        <v/>
      </c>
      <c r="CN133" s="62" t="str">
        <f>+IF(AND(LEN($K133)&gt;10),IF(AND($J133&gt;W$1,$J133&lt;=$Y$1),1,IF((COUNTIFS(INCAPACIDADES!$C$1:$C$51,$K133,INCAPACIDADES!V$1:V$51,W$1))&gt;0,2,IF(VLOOKUP($I133,BD!$D:$F,3,0)&gt;W$1,0,3))),"")</f>
        <v/>
      </c>
      <c r="CO133" s="62" t="str">
        <f>+IF(AND(LEN($K133)&gt;10),IF(AND($J133&gt;X$1,$J133&lt;=$Y$1),1,IF((COUNTIFS(INCAPACIDADES!$C$1:$C$51,$K133,INCAPACIDADES!W$1:W$51,X$1))&gt;0,2,IF(VLOOKUP($I133,BD!$D:$F,3,0)&gt;X$1,0,3))),"")</f>
        <v/>
      </c>
      <c r="CP133" s="62" t="str">
        <f>+IF(AND(LEN($K133)&gt;10),IF(AND($J133&gt;Y$1,$J133&lt;=$Y$1),1,IF((COUNTIFS(INCAPACIDADES!$C$1:$C$51,$K133,INCAPACIDADES!X$1:X$51,Y$1))&gt;0,2,IF(VLOOKUP($I133,BD!$D:$F,3,0)&gt;Y$1,0,3))),"")</f>
        <v/>
      </c>
      <c r="CQ133" s="62" t="str">
        <f>+IF(LEN($K133)&gt;10,IF(ISERROR(VLOOKUP(L133,'CODIGO PAGO'!$B$1:$B$20,1,0)),1,IF(OR(AND(CC133=1,L133&lt;&gt;"N"),AND(CC133=3,L133&lt;&gt;"B"),AND(CC133=2,LEFT(TRIM(L133),1)&lt;&gt;"I")),1,IF(OR(AND(CC133=0,L133="N"),AND(CC133=0,L133="B"),AND(CC133=0,LEFT(TRIM(L133),1)="I")),1,0))),"")</f>
        <v/>
      </c>
      <c r="CR133" s="62" t="str">
        <f t="shared" si="75"/>
        <v/>
      </c>
      <c r="CS133" s="62" t="str">
        <f>+IF(LEN($K133)&gt;10,IF(ISERROR(VLOOKUP(N133,'CODIGO PAGO'!$B$1:$B$20,1,0)),1,IF(OR(AND(CE133=1,N133&lt;&gt;"N"),AND(CE133=3,N133&lt;&gt;"B"),AND(CE133=2,LEFT(TRIM(N133),1)&lt;&gt;"I")),1,IF(OR(AND(CE133=0,N133="N"),AND(CE133=0,N133="B"),AND(CE133=0,LEFT(TRIM(N133),1)="I")),1,0))),"")</f>
        <v/>
      </c>
      <c r="CT133" s="62" t="str">
        <f t="shared" si="76"/>
        <v/>
      </c>
      <c r="CU133" s="62" t="str">
        <f>+IF(LEN($K133)&gt;10,IF(ISERROR(VLOOKUP(P133,'CODIGO PAGO'!$B$1:$B$20,1,0)),1,IF(OR(AND(CG133=1,P133&lt;&gt;"N"),AND(CG133=3,P133&lt;&gt;"B"),AND(CG133=2,LEFT(TRIM(P133),1)&lt;&gt;"I")),1,IF(OR(AND(CG133=0,P133="N"),AND(CG133=0,P133="B"),AND(CG133=0,LEFT(TRIM(P133),1)="I")),1,0))),"")</f>
        <v/>
      </c>
      <c r="CV133" s="62" t="str">
        <f t="shared" si="77"/>
        <v/>
      </c>
      <c r="CW133" s="62" t="str">
        <f>+IF(LEN($K133)&gt;10,IF(ISERROR(VLOOKUP(R133,'CODIGO PAGO'!$B$1:$B$20,1,0)),1,IF(OR(AND(CI133=1,R133&lt;&gt;"N"),AND(CI133=3,R133&lt;&gt;"B"),AND(CI133=2,LEFT(TRIM(R133),1)&lt;&gt;"I")),1,IF(OR(AND(CI133=0,R133="N"),AND(CI133=0,R133="B"),AND(CI133=0,LEFT(TRIM(R133),1)="I")),1,0))),"")</f>
        <v/>
      </c>
      <c r="CX133" s="62" t="str">
        <f t="shared" si="78"/>
        <v/>
      </c>
      <c r="CY133" s="62" t="str">
        <f>+IF(LEN($K133)&gt;10,IF(ISERROR(VLOOKUP(T133,'CODIGO PAGO'!$B$1:$B$20,1,0)),1,IF(OR(AND(CK133=1,T133&lt;&gt;"N"),AND(CK133=3,T133&lt;&gt;"B"),AND(CK133=2,LEFT(TRIM(T133),1)&lt;&gt;"I")),1,IF(OR(AND(CK133=0,T133="N"),AND(CK133=0,T133="B"),AND(CK133=0,LEFT(TRIM(T133),1)="I")),1,0))),"")</f>
        <v/>
      </c>
      <c r="CZ133" s="62" t="str">
        <f t="shared" si="79"/>
        <v/>
      </c>
      <c r="DA133" s="62" t="str">
        <f>+IF(LEN($K133)&gt;10,IF(ISERROR(VLOOKUP(V133,'CODIGO PAGO'!$B$1:$B$20,1,0)),1,IF(OR(AND(CM133=1,V133&lt;&gt;"N"),AND(CM133=3,V133&lt;&gt;"B"),AND(CM133=2,LEFT(TRIM(V133),1)&lt;&gt;"I")),1,IF(OR(AND(CM133=0,V133="N"),AND(CM133=0,V133="B"),AND(CM133=0,LEFT(TRIM(V133),1)="I")),1,0))),"")</f>
        <v/>
      </c>
      <c r="DB133" s="62" t="str">
        <f t="shared" si="80"/>
        <v/>
      </c>
      <c r="DC133" s="62" t="str">
        <f>+IF(LEN($K133)&gt;10,IF(ISERROR(VLOOKUP(X133,'CODIGO PAGO'!$B$1:$B$20,1,0)),1,IF(OR(AND(CO133=1,X133&lt;&gt;"N"),AND(CO133=3,X133&lt;&gt;"B"),AND(CO133=2,LEFT(TRIM(X133),1)&lt;&gt;"I")),1,IF(OR(AND(CO133=0,X133="N"),AND(CO133=0,X133="B"),AND(CO133=0,LEFT(TRIM(X133),1)="I")),1,0))),"")</f>
        <v/>
      </c>
      <c r="DD133" s="62" t="str">
        <f t="shared" si="81"/>
        <v/>
      </c>
      <c r="DE133" s="62" t="str">
        <f t="shared" si="82"/>
        <v/>
      </c>
      <c r="DF133" s="63" t="str">
        <f t="shared" si="83"/>
        <v/>
      </c>
      <c r="DG133" s="170"/>
      <c r="DH133" s="63">
        <v>133</v>
      </c>
    </row>
    <row r="134" spans="1:112" s="64" customFormat="1">
      <c r="A134" s="16" t="str">
        <f t="shared" si="56"/>
        <v/>
      </c>
      <c r="B134" s="12"/>
      <c r="C134" s="60"/>
      <c r="D134" s="1" t="str">
        <f>+IF(LEN($K134)&gt;5,BD!A134,"")</f>
        <v/>
      </c>
      <c r="E134" s="1" t="str">
        <f>+IF(LEN($K134)&gt;5,BD!B134,"")</f>
        <v/>
      </c>
      <c r="F134" s="134"/>
      <c r="G134" s="133"/>
      <c r="H134" s="135"/>
      <c r="I134" s="3" t="str">
        <f>+IF(LEN($K134)&gt;5,BD!D134,"")</f>
        <v/>
      </c>
      <c r="J134" s="4" t="str">
        <f>+IF(LEN($K134)&gt;5,BD!E134,"")</f>
        <v/>
      </c>
      <c r="K134" s="5" t="str">
        <f>+IF(LEN(BD!G134)&gt;5,BD!G134,"")</f>
        <v/>
      </c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53" t="str">
        <f t="shared" si="57"/>
        <v/>
      </c>
      <c r="AB134" s="154" t="str">
        <f>+IF(LEN($K134)&gt;5,SUM(L134,N134,P134,R134,T134,V134,X134)+COUNTIF(L134:X134,"PCG")+'CODIGO PAGO'!$C$23*COUNTIF(L134:X134,"PDF")+'CODIGO PAGO'!$C$24*COUNTIF('PRE MAAS'!L134:X134,"PNH")+'CODIGO PAGO'!$C$25*COUNTIF('PRE MAAS'!L134:X134,"PS")+COUNTIF(L134:X134,"VAC"),"")</f>
        <v/>
      </c>
      <c r="AC134" s="154" t="str">
        <f t="shared" si="58"/>
        <v/>
      </c>
      <c r="AD134" s="155" t="str">
        <f t="shared" si="59"/>
        <v/>
      </c>
      <c r="AE134" s="155" t="str">
        <f t="shared" si="60"/>
        <v/>
      </c>
      <c r="AF134" s="155" t="str">
        <f>+IF(LEN($K134)&gt;5,IF(AND(VLOOKUP($I134,BD!$D$1:$F$501,3,0)&gt;=L$1,VLOOKUP($I134,BD!$D$1:$F$501,3,0)&lt;=X$1),1,0),"")</f>
        <v/>
      </c>
      <c r="AG134" s="155" t="str">
        <f t="shared" si="61"/>
        <v/>
      </c>
      <c r="AH134" s="156" t="str">
        <f t="shared" si="62"/>
        <v/>
      </c>
      <c r="AI134" s="156" t="str">
        <f t="shared" si="63"/>
        <v/>
      </c>
      <c r="AJ134" s="156" t="str">
        <f t="shared" si="64"/>
        <v/>
      </c>
      <c r="AK134" s="6" t="str">
        <f>+IF(LEN($K134)&gt;5,BD!H134,"")</f>
        <v/>
      </c>
      <c r="AL134" s="17" t="str">
        <f t="shared" si="65"/>
        <v/>
      </c>
      <c r="AM134" s="13"/>
      <c r="AN134" s="18" t="str">
        <f t="shared" si="66"/>
        <v/>
      </c>
      <c r="AO134" s="19" t="str">
        <f t="shared" si="67"/>
        <v/>
      </c>
      <c r="AP134" s="19" t="str">
        <f t="shared" si="68"/>
        <v/>
      </c>
      <c r="AQ134" s="20" t="str">
        <f t="shared" si="69"/>
        <v/>
      </c>
      <c r="AR134" s="7" t="str">
        <f t="shared" ca="1" si="70"/>
        <v/>
      </c>
      <c r="AS134" s="157"/>
      <c r="AT134" s="19" t="str">
        <f>+IF(LEN($K134)&gt;5,TRUNC(AS134*AK134*'CODIGO PAGO'!$C$27,2),"")</f>
        <v/>
      </c>
      <c r="AU134" s="15"/>
      <c r="AV134" s="15"/>
      <c r="AW134" s="15"/>
      <c r="AX134" s="14"/>
      <c r="AY134" s="15"/>
      <c r="AZ134" s="20" t="str">
        <f>+IF(LEN(K134)&gt;5,SUMIF(AJUSTES!$A$1:$A$50,K134,AJUSTES!$J$1:$J$50),"")</f>
        <v/>
      </c>
      <c r="BA134" s="20"/>
      <c r="BB134" s="14"/>
      <c r="BC134" s="14"/>
      <c r="BD134" s="164"/>
      <c r="BE134" s="15"/>
      <c r="BF134" s="15"/>
      <c r="BG134" s="152" t="str">
        <f t="shared" si="71"/>
        <v/>
      </c>
      <c r="BH134" s="20" t="str">
        <f t="shared" si="72"/>
        <v/>
      </c>
      <c r="BI134" s="20" t="str">
        <f>IF(LEN($K134)&gt;5,IF('CODIGO PAGO'!$C$26=9,0.5*AK134,'CODIGO PAGO'!$C$26*COUNTIF(L134:X134,"PT")*(AK134*7)/(7-(COUNTIF(L134:X134,"D")+COUNTIF(L134:X134,"DL")))),"")</f>
        <v/>
      </c>
      <c r="BJ134" s="15"/>
      <c r="BK134" s="20" t="str">
        <f>+IF(LEN(K134)&gt;5,SUMIF(AJUSTES!$A$1:$A$50,K134,AJUSTES!$K$1:$K$50),"")</f>
        <v/>
      </c>
      <c r="BL134" s="15"/>
      <c r="BM134" s="15"/>
      <c r="BN134" s="4" t="str">
        <f>+CONCATENATE(IF(COUNTIFS(INCAPACIDADES!$A$1:$A$100,"ACTIVA",INCAPACIDADES!$C$1:$C$100,'PRE MAAS'!K134)&gt;0,VLOOKUP(K134,INCAPACIDADES!$C$1:$Y$100,23,0),""),IF(LEN($K134)&gt;5,IF(BD!F134="N/A","",CONCATENATE("B (",DAY(BD!F134),"-",MONTH(BD!F134),"-",YEAR(BD!F134),")")),""))</f>
        <v/>
      </c>
      <c r="BO134" s="150"/>
      <c r="BP134" s="15"/>
      <c r="BQ134" s="15"/>
      <c r="BR134" s="15"/>
      <c r="BS134" s="15"/>
      <c r="BT134" s="15"/>
      <c r="BU134" s="9" t="str">
        <f>+IF(LEN($K134)&gt;10,IF(LEN(BD!I134)=11,BD!I134,CONCATENATE("0",BD!I134)),"")</f>
        <v/>
      </c>
      <c r="BV134" s="161" t="str">
        <f>+IF(LEN($K134)&gt;10,BD!J134,"")</f>
        <v/>
      </c>
      <c r="BW134" s="162" t="str">
        <f t="shared" si="73"/>
        <v/>
      </c>
      <c r="BX134" s="162" t="str">
        <f>+IF(LEN($K134)&gt;10,UPPER(BD!K134),"")</f>
        <v/>
      </c>
      <c r="BY134" s="161" t="str">
        <f>+IF(LEN($K142)&gt;5,BD!L134,"")</f>
        <v/>
      </c>
      <c r="BZ134" s="161" t="str">
        <f>+IF(LEN($K134)&gt;10,BD!M134,"")</f>
        <v/>
      </c>
      <c r="CA134" s="162" t="str">
        <f>+IF(LEN($K134)&gt;10,BD!N134,"")</f>
        <v/>
      </c>
      <c r="CB134" s="163" t="str">
        <f t="shared" si="74"/>
        <v/>
      </c>
      <c r="CC134" s="62" t="str">
        <f>+IF(AND(LEN($K134)&gt;10),IF(AND($J134&gt;L$1,$J134&lt;=$Y$1),1,IF((COUNTIFS(INCAPACIDADES!$C$1:$C$51,$K134,INCAPACIDADES!K$1:K$51,L$1))&gt;0,2,IF(VLOOKUP($I134,BD!D:F,3,0)&gt;L$1,0,3))),"")</f>
        <v/>
      </c>
      <c r="CD134" s="62" t="str">
        <f>+IF(AND(LEN($K134)&gt;10),IF(AND($J134&gt;M$1,$J134&lt;=$Y$1),1,IF((COUNTIFS(INCAPACIDADES!$C$1:$C$51,$K134,INCAPACIDADES!L$1:L$51,M$1))&gt;0,2,IF(VLOOKUP($I134,BD!$D:$F,3,0)&gt;M$1,0,3))),"")</f>
        <v/>
      </c>
      <c r="CE134" s="62" t="str">
        <f>+IF(AND(LEN($K134)&gt;10),IF(AND($J134&gt;N$1,$J134&lt;=$Y$1),1,IF((COUNTIFS(INCAPACIDADES!$C$1:$C$51,$K134,INCAPACIDADES!M$1:M$51,N$1))&gt;0,2,IF(VLOOKUP($I134,BD!$D:$F,3,0)&gt;N$1,0,3))),"")</f>
        <v/>
      </c>
      <c r="CF134" s="62" t="str">
        <f>+IF(AND(LEN($K134)&gt;10),IF(AND($J134&gt;O$1,$J134&lt;=$Y$1),1,IF((COUNTIFS(INCAPACIDADES!$C$1:$C$51,$K134,INCAPACIDADES!N$1:N$51,O$1))&gt;0,2,IF(VLOOKUP($I134,BD!$D:$F,3,0)&gt;O$1,0,3))),"")</f>
        <v/>
      </c>
      <c r="CG134" s="62" t="str">
        <f>+IF(AND(LEN($K134)&gt;10),IF(AND($J134&gt;P$1,$J134&lt;=$Y$1),1,IF((COUNTIFS(INCAPACIDADES!$C$1:$C$51,$K134,INCAPACIDADES!O$1:O$51,P$1))&gt;0,2,IF(VLOOKUP($I134,BD!$D:$F,3,0)&gt;P$1,0,3))),"")</f>
        <v/>
      </c>
      <c r="CH134" s="62" t="str">
        <f>+IF(AND(LEN($K134)&gt;10),IF(AND($J134&gt;Q$1,$J134&lt;=$Y$1),1,IF((COUNTIFS(INCAPACIDADES!$C$1:$C$51,$K134,INCAPACIDADES!P$1:P$51,Q$1))&gt;0,2,IF(VLOOKUP($I134,BD!$D:$F,3,0)&gt;Q$1,0,3))),"")</f>
        <v/>
      </c>
      <c r="CI134" s="62" t="str">
        <f>+IF(AND(LEN($K134)&gt;10),IF(AND($J134&gt;R$1,$J134&lt;=$Y$1),1,IF((COUNTIFS(INCAPACIDADES!$C$1:$C$51,$K134,INCAPACIDADES!Q$1:Q$51,R$1))&gt;0,2,IF(VLOOKUP($I134,BD!$D:$F,3,0)&gt;R$1,0,3))),"")</f>
        <v/>
      </c>
      <c r="CJ134" s="62" t="str">
        <f>+IF(AND(LEN($K134)&gt;10),IF(AND($J134&gt;S$1,$J134&lt;=$Y$1),1,IF((COUNTIFS(INCAPACIDADES!$C$1:$C$51,$K134,INCAPACIDADES!R$1:R$51,S$1))&gt;0,2,IF(VLOOKUP($I134,BD!$D:$F,3,0)&gt;S$1,0,3))),"")</f>
        <v/>
      </c>
      <c r="CK134" s="62" t="str">
        <f>+IF(AND(LEN($K134)&gt;10),IF(AND($J134&gt;T$1,$J134&lt;=$Y$1),1,IF((COUNTIFS(INCAPACIDADES!$C$1:$C$51,$K134,INCAPACIDADES!S$1:S$51,T$1))&gt;0,2,IF(VLOOKUP($I134,BD!$D:$F,3,0)&gt;T$1,0,3))),"")</f>
        <v/>
      </c>
      <c r="CL134" s="62" t="str">
        <f>+IF(AND(LEN($K134)&gt;10),IF(AND($J134&gt;U$1,$J134&lt;=$Y$1),1,IF((COUNTIFS(INCAPACIDADES!$C$1:$C$51,$K134,INCAPACIDADES!T$1:T$51,U$1))&gt;0,2,IF(VLOOKUP($I134,BD!$D:$F,3,0)&gt;U$1,0,3))),"")</f>
        <v/>
      </c>
      <c r="CM134" s="62" t="str">
        <f>+IF(AND(LEN($K134)&gt;10),IF(AND($J134&gt;V$1,$J134&lt;=$Y$1),1,IF((COUNTIFS(INCAPACIDADES!$C$1:$C$51,$K134,INCAPACIDADES!U$1:U$51,V$1))&gt;0,2,IF(VLOOKUP($I134,BD!$D:$F,3,0)&gt;V$1,0,3))),"")</f>
        <v/>
      </c>
      <c r="CN134" s="62" t="str">
        <f>+IF(AND(LEN($K134)&gt;10),IF(AND($J134&gt;W$1,$J134&lt;=$Y$1),1,IF((COUNTIFS(INCAPACIDADES!$C$1:$C$51,$K134,INCAPACIDADES!V$1:V$51,W$1))&gt;0,2,IF(VLOOKUP($I134,BD!$D:$F,3,0)&gt;W$1,0,3))),"")</f>
        <v/>
      </c>
      <c r="CO134" s="62" t="str">
        <f>+IF(AND(LEN($K134)&gt;10),IF(AND($J134&gt;X$1,$J134&lt;=$Y$1),1,IF((COUNTIFS(INCAPACIDADES!$C$1:$C$51,$K134,INCAPACIDADES!W$1:W$51,X$1))&gt;0,2,IF(VLOOKUP($I134,BD!$D:$F,3,0)&gt;X$1,0,3))),"")</f>
        <v/>
      </c>
      <c r="CP134" s="62" t="str">
        <f>+IF(AND(LEN($K134)&gt;10),IF(AND($J134&gt;Y$1,$J134&lt;=$Y$1),1,IF((COUNTIFS(INCAPACIDADES!$C$1:$C$51,$K134,INCAPACIDADES!X$1:X$51,Y$1))&gt;0,2,IF(VLOOKUP($I134,BD!$D:$F,3,0)&gt;Y$1,0,3))),"")</f>
        <v/>
      </c>
      <c r="CQ134" s="62" t="str">
        <f>+IF(LEN($K134)&gt;10,IF(ISERROR(VLOOKUP(L134,'CODIGO PAGO'!$B$1:$B$20,1,0)),1,IF(OR(AND(CC134=1,L134&lt;&gt;"N"),AND(CC134=3,L134&lt;&gt;"B"),AND(CC134=2,LEFT(TRIM(L134),1)&lt;&gt;"I")),1,IF(OR(AND(CC134=0,L134="N"),AND(CC134=0,L134="B"),AND(CC134=0,LEFT(TRIM(L134),1)="I")),1,0))),"")</f>
        <v/>
      </c>
      <c r="CR134" s="62" t="str">
        <f t="shared" si="75"/>
        <v/>
      </c>
      <c r="CS134" s="62" t="str">
        <f>+IF(LEN($K134)&gt;10,IF(ISERROR(VLOOKUP(N134,'CODIGO PAGO'!$B$1:$B$20,1,0)),1,IF(OR(AND(CE134=1,N134&lt;&gt;"N"),AND(CE134=3,N134&lt;&gt;"B"),AND(CE134=2,LEFT(TRIM(N134),1)&lt;&gt;"I")),1,IF(OR(AND(CE134=0,N134="N"),AND(CE134=0,N134="B"),AND(CE134=0,LEFT(TRIM(N134),1)="I")),1,0))),"")</f>
        <v/>
      </c>
      <c r="CT134" s="62" t="str">
        <f t="shared" si="76"/>
        <v/>
      </c>
      <c r="CU134" s="62" t="str">
        <f>+IF(LEN($K134)&gt;10,IF(ISERROR(VLOOKUP(P134,'CODIGO PAGO'!$B$1:$B$20,1,0)),1,IF(OR(AND(CG134=1,P134&lt;&gt;"N"),AND(CG134=3,P134&lt;&gt;"B"),AND(CG134=2,LEFT(TRIM(P134),1)&lt;&gt;"I")),1,IF(OR(AND(CG134=0,P134="N"),AND(CG134=0,P134="B"),AND(CG134=0,LEFT(TRIM(P134),1)="I")),1,0))),"")</f>
        <v/>
      </c>
      <c r="CV134" s="62" t="str">
        <f t="shared" si="77"/>
        <v/>
      </c>
      <c r="CW134" s="62" t="str">
        <f>+IF(LEN($K134)&gt;10,IF(ISERROR(VLOOKUP(R134,'CODIGO PAGO'!$B$1:$B$20,1,0)),1,IF(OR(AND(CI134=1,R134&lt;&gt;"N"),AND(CI134=3,R134&lt;&gt;"B"),AND(CI134=2,LEFT(TRIM(R134),1)&lt;&gt;"I")),1,IF(OR(AND(CI134=0,R134="N"),AND(CI134=0,R134="B"),AND(CI134=0,LEFT(TRIM(R134),1)="I")),1,0))),"")</f>
        <v/>
      </c>
      <c r="CX134" s="62" t="str">
        <f t="shared" si="78"/>
        <v/>
      </c>
      <c r="CY134" s="62" t="str">
        <f>+IF(LEN($K134)&gt;10,IF(ISERROR(VLOOKUP(T134,'CODIGO PAGO'!$B$1:$B$20,1,0)),1,IF(OR(AND(CK134=1,T134&lt;&gt;"N"),AND(CK134=3,T134&lt;&gt;"B"),AND(CK134=2,LEFT(TRIM(T134),1)&lt;&gt;"I")),1,IF(OR(AND(CK134=0,T134="N"),AND(CK134=0,T134="B"),AND(CK134=0,LEFT(TRIM(T134),1)="I")),1,0))),"")</f>
        <v/>
      </c>
      <c r="CZ134" s="62" t="str">
        <f t="shared" si="79"/>
        <v/>
      </c>
      <c r="DA134" s="62" t="str">
        <f>+IF(LEN($K134)&gt;10,IF(ISERROR(VLOOKUP(V134,'CODIGO PAGO'!$B$1:$B$20,1,0)),1,IF(OR(AND(CM134=1,V134&lt;&gt;"N"),AND(CM134=3,V134&lt;&gt;"B"),AND(CM134=2,LEFT(TRIM(V134),1)&lt;&gt;"I")),1,IF(OR(AND(CM134=0,V134="N"),AND(CM134=0,V134="B"),AND(CM134=0,LEFT(TRIM(V134),1)="I")),1,0))),"")</f>
        <v/>
      </c>
      <c r="DB134" s="62" t="str">
        <f t="shared" si="80"/>
        <v/>
      </c>
      <c r="DC134" s="62" t="str">
        <f>+IF(LEN($K134)&gt;10,IF(ISERROR(VLOOKUP(X134,'CODIGO PAGO'!$B$1:$B$20,1,0)),1,IF(OR(AND(CO134=1,X134&lt;&gt;"N"),AND(CO134=3,X134&lt;&gt;"B"),AND(CO134=2,LEFT(TRIM(X134),1)&lt;&gt;"I")),1,IF(OR(AND(CO134=0,X134="N"),AND(CO134=0,X134="B"),AND(CO134=0,LEFT(TRIM(X134),1)="I")),1,0))),"")</f>
        <v/>
      </c>
      <c r="DD134" s="62" t="str">
        <f t="shared" si="81"/>
        <v/>
      </c>
      <c r="DE134" s="62" t="str">
        <f t="shared" si="82"/>
        <v/>
      </c>
      <c r="DF134" s="63" t="str">
        <f t="shared" si="83"/>
        <v/>
      </c>
      <c r="DG134" s="170"/>
      <c r="DH134" s="63">
        <v>134</v>
      </c>
    </row>
    <row r="135" spans="1:112" s="64" customFormat="1">
      <c r="A135" s="16" t="str">
        <f t="shared" si="56"/>
        <v/>
      </c>
      <c r="B135" s="12"/>
      <c r="C135" s="60"/>
      <c r="D135" s="1" t="str">
        <f>+IF(LEN($K135)&gt;5,BD!A135,"")</f>
        <v/>
      </c>
      <c r="E135" s="1" t="str">
        <f>+IF(LEN($K135)&gt;5,BD!B135,"")</f>
        <v/>
      </c>
      <c r="F135" s="134"/>
      <c r="G135" s="133"/>
      <c r="H135" s="135"/>
      <c r="I135" s="3" t="str">
        <f>+IF(LEN($K135)&gt;5,BD!D135,"")</f>
        <v/>
      </c>
      <c r="J135" s="4" t="str">
        <f>+IF(LEN($K135)&gt;5,BD!E135,"")</f>
        <v/>
      </c>
      <c r="K135" s="5" t="str">
        <f>+IF(LEN(BD!G135)&gt;5,BD!G135,"")</f>
        <v/>
      </c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53" t="str">
        <f t="shared" si="57"/>
        <v/>
      </c>
      <c r="AB135" s="154" t="str">
        <f>+IF(LEN($K135)&gt;5,SUM(L135,N135,P135,R135,T135,V135,X135)+COUNTIF(L135:X135,"PCG")+'CODIGO PAGO'!$C$23*COUNTIF(L135:X135,"PDF")+'CODIGO PAGO'!$C$24*COUNTIF('PRE MAAS'!L135:X135,"PNH")+'CODIGO PAGO'!$C$25*COUNTIF('PRE MAAS'!L135:X135,"PS")+COUNTIF(L135:X135,"VAC"),"")</f>
        <v/>
      </c>
      <c r="AC135" s="154" t="str">
        <f t="shared" si="58"/>
        <v/>
      </c>
      <c r="AD135" s="155" t="str">
        <f t="shared" si="59"/>
        <v/>
      </c>
      <c r="AE135" s="155" t="str">
        <f t="shared" si="60"/>
        <v/>
      </c>
      <c r="AF135" s="155" t="str">
        <f>+IF(LEN($K135)&gt;5,IF(AND(VLOOKUP($I135,BD!$D$1:$F$501,3,0)&gt;=L$1,VLOOKUP($I135,BD!$D$1:$F$501,3,0)&lt;=X$1),1,0),"")</f>
        <v/>
      </c>
      <c r="AG135" s="155" t="str">
        <f t="shared" si="61"/>
        <v/>
      </c>
      <c r="AH135" s="156" t="str">
        <f t="shared" si="62"/>
        <v/>
      </c>
      <c r="AI135" s="156" t="str">
        <f t="shared" si="63"/>
        <v/>
      </c>
      <c r="AJ135" s="156" t="str">
        <f t="shared" si="64"/>
        <v/>
      </c>
      <c r="AK135" s="6" t="str">
        <f>+IF(LEN($K135)&gt;5,BD!H135,"")</f>
        <v/>
      </c>
      <c r="AL135" s="17" t="str">
        <f t="shared" si="65"/>
        <v/>
      </c>
      <c r="AM135" s="13"/>
      <c r="AN135" s="18" t="str">
        <f t="shared" si="66"/>
        <v/>
      </c>
      <c r="AO135" s="19" t="str">
        <f t="shared" si="67"/>
        <v/>
      </c>
      <c r="AP135" s="19" t="str">
        <f t="shared" si="68"/>
        <v/>
      </c>
      <c r="AQ135" s="20" t="str">
        <f t="shared" si="69"/>
        <v/>
      </c>
      <c r="AR135" s="7" t="str">
        <f t="shared" ca="1" si="70"/>
        <v/>
      </c>
      <c r="AS135" s="157"/>
      <c r="AT135" s="19" t="str">
        <f>+IF(LEN($K135)&gt;5,TRUNC(AS135*AK135*'CODIGO PAGO'!$C$27,2),"")</f>
        <v/>
      </c>
      <c r="AU135" s="15"/>
      <c r="AV135" s="15"/>
      <c r="AW135" s="15"/>
      <c r="AX135" s="14"/>
      <c r="AY135" s="15"/>
      <c r="AZ135" s="20" t="str">
        <f>+IF(LEN(K135)&gt;5,SUMIF(AJUSTES!$A$1:$A$50,K135,AJUSTES!$J$1:$J$50),"")</f>
        <v/>
      </c>
      <c r="BA135" s="20"/>
      <c r="BB135" s="14"/>
      <c r="BC135" s="14"/>
      <c r="BD135" s="164"/>
      <c r="BE135" s="15"/>
      <c r="BF135" s="15"/>
      <c r="BG135" s="152" t="str">
        <f t="shared" si="71"/>
        <v/>
      </c>
      <c r="BH135" s="20" t="str">
        <f t="shared" si="72"/>
        <v/>
      </c>
      <c r="BI135" s="20" t="str">
        <f>IF(LEN($K135)&gt;5,IF('CODIGO PAGO'!$C$26=9,0.5*AK135,'CODIGO PAGO'!$C$26*COUNTIF(L135:X135,"PT")*(AK135*7)/(7-(COUNTIF(L135:X135,"D")+COUNTIF(L135:X135,"DL")))),"")</f>
        <v/>
      </c>
      <c r="BJ135" s="15"/>
      <c r="BK135" s="20" t="str">
        <f>+IF(LEN(K135)&gt;5,SUMIF(AJUSTES!$A$1:$A$50,K135,AJUSTES!$K$1:$K$50),"")</f>
        <v/>
      </c>
      <c r="BL135" s="15"/>
      <c r="BM135" s="15"/>
      <c r="BN135" s="4" t="str">
        <f>+CONCATENATE(IF(COUNTIFS(INCAPACIDADES!$A$1:$A$100,"ACTIVA",INCAPACIDADES!$C$1:$C$100,'PRE MAAS'!K135)&gt;0,VLOOKUP(K135,INCAPACIDADES!$C$1:$Y$100,23,0),""),IF(LEN($K135)&gt;5,IF(BD!F135="N/A","",CONCATENATE("B (",DAY(BD!F135),"-",MONTH(BD!F135),"-",YEAR(BD!F135),")")),""))</f>
        <v/>
      </c>
      <c r="BO135" s="150"/>
      <c r="BP135" s="15"/>
      <c r="BQ135" s="15"/>
      <c r="BR135" s="15"/>
      <c r="BS135" s="15"/>
      <c r="BT135" s="15"/>
      <c r="BU135" s="9" t="str">
        <f>+IF(LEN($K135)&gt;10,IF(LEN(BD!I135)=11,BD!I135,CONCATENATE("0",BD!I135)),"")</f>
        <v/>
      </c>
      <c r="BV135" s="161" t="str">
        <f>+IF(LEN($K135)&gt;10,BD!J135,"")</f>
        <v/>
      </c>
      <c r="BW135" s="162" t="str">
        <f t="shared" si="73"/>
        <v/>
      </c>
      <c r="BX135" s="162" t="str">
        <f>+IF(LEN($K135)&gt;10,UPPER(BD!K135),"")</f>
        <v/>
      </c>
      <c r="BY135" s="161" t="str">
        <f>+IF(LEN($K143)&gt;5,BD!L135,"")</f>
        <v/>
      </c>
      <c r="BZ135" s="161" t="str">
        <f>+IF(LEN($K135)&gt;10,BD!M135,"")</f>
        <v/>
      </c>
      <c r="CA135" s="162" t="str">
        <f>+IF(LEN($K135)&gt;10,BD!N135,"")</f>
        <v/>
      </c>
      <c r="CB135" s="163" t="str">
        <f t="shared" si="74"/>
        <v/>
      </c>
      <c r="CC135" s="62" t="str">
        <f>+IF(AND(LEN($K135)&gt;10),IF(AND($J135&gt;L$1,$J135&lt;=$Y$1),1,IF((COUNTIFS(INCAPACIDADES!$C$1:$C$51,$K135,INCAPACIDADES!K$1:K$51,L$1))&gt;0,2,IF(VLOOKUP($I135,BD!D:F,3,0)&gt;L$1,0,3))),"")</f>
        <v/>
      </c>
      <c r="CD135" s="62" t="str">
        <f>+IF(AND(LEN($K135)&gt;10),IF(AND($J135&gt;M$1,$J135&lt;=$Y$1),1,IF((COUNTIFS(INCAPACIDADES!$C$1:$C$51,$K135,INCAPACIDADES!L$1:L$51,M$1))&gt;0,2,IF(VLOOKUP($I135,BD!$D:$F,3,0)&gt;M$1,0,3))),"")</f>
        <v/>
      </c>
      <c r="CE135" s="62" t="str">
        <f>+IF(AND(LEN($K135)&gt;10),IF(AND($J135&gt;N$1,$J135&lt;=$Y$1),1,IF((COUNTIFS(INCAPACIDADES!$C$1:$C$51,$K135,INCAPACIDADES!M$1:M$51,N$1))&gt;0,2,IF(VLOOKUP($I135,BD!$D:$F,3,0)&gt;N$1,0,3))),"")</f>
        <v/>
      </c>
      <c r="CF135" s="62" t="str">
        <f>+IF(AND(LEN($K135)&gt;10),IF(AND($J135&gt;O$1,$J135&lt;=$Y$1),1,IF((COUNTIFS(INCAPACIDADES!$C$1:$C$51,$K135,INCAPACIDADES!N$1:N$51,O$1))&gt;0,2,IF(VLOOKUP($I135,BD!$D:$F,3,0)&gt;O$1,0,3))),"")</f>
        <v/>
      </c>
      <c r="CG135" s="62" t="str">
        <f>+IF(AND(LEN($K135)&gt;10),IF(AND($J135&gt;P$1,$J135&lt;=$Y$1),1,IF((COUNTIFS(INCAPACIDADES!$C$1:$C$51,$K135,INCAPACIDADES!O$1:O$51,P$1))&gt;0,2,IF(VLOOKUP($I135,BD!$D:$F,3,0)&gt;P$1,0,3))),"")</f>
        <v/>
      </c>
      <c r="CH135" s="62" t="str">
        <f>+IF(AND(LEN($K135)&gt;10),IF(AND($J135&gt;Q$1,$J135&lt;=$Y$1),1,IF((COUNTIFS(INCAPACIDADES!$C$1:$C$51,$K135,INCAPACIDADES!P$1:P$51,Q$1))&gt;0,2,IF(VLOOKUP($I135,BD!$D:$F,3,0)&gt;Q$1,0,3))),"")</f>
        <v/>
      </c>
      <c r="CI135" s="62" t="str">
        <f>+IF(AND(LEN($K135)&gt;10),IF(AND($J135&gt;R$1,$J135&lt;=$Y$1),1,IF((COUNTIFS(INCAPACIDADES!$C$1:$C$51,$K135,INCAPACIDADES!Q$1:Q$51,R$1))&gt;0,2,IF(VLOOKUP($I135,BD!$D:$F,3,0)&gt;R$1,0,3))),"")</f>
        <v/>
      </c>
      <c r="CJ135" s="62" t="str">
        <f>+IF(AND(LEN($K135)&gt;10),IF(AND($J135&gt;S$1,$J135&lt;=$Y$1),1,IF((COUNTIFS(INCAPACIDADES!$C$1:$C$51,$K135,INCAPACIDADES!R$1:R$51,S$1))&gt;0,2,IF(VLOOKUP($I135,BD!$D:$F,3,0)&gt;S$1,0,3))),"")</f>
        <v/>
      </c>
      <c r="CK135" s="62" t="str">
        <f>+IF(AND(LEN($K135)&gt;10),IF(AND($J135&gt;T$1,$J135&lt;=$Y$1),1,IF((COUNTIFS(INCAPACIDADES!$C$1:$C$51,$K135,INCAPACIDADES!S$1:S$51,T$1))&gt;0,2,IF(VLOOKUP($I135,BD!$D:$F,3,0)&gt;T$1,0,3))),"")</f>
        <v/>
      </c>
      <c r="CL135" s="62" t="str">
        <f>+IF(AND(LEN($K135)&gt;10),IF(AND($J135&gt;U$1,$J135&lt;=$Y$1),1,IF((COUNTIFS(INCAPACIDADES!$C$1:$C$51,$K135,INCAPACIDADES!T$1:T$51,U$1))&gt;0,2,IF(VLOOKUP($I135,BD!$D:$F,3,0)&gt;U$1,0,3))),"")</f>
        <v/>
      </c>
      <c r="CM135" s="62" t="str">
        <f>+IF(AND(LEN($K135)&gt;10),IF(AND($J135&gt;V$1,$J135&lt;=$Y$1),1,IF((COUNTIFS(INCAPACIDADES!$C$1:$C$51,$K135,INCAPACIDADES!U$1:U$51,V$1))&gt;0,2,IF(VLOOKUP($I135,BD!$D:$F,3,0)&gt;V$1,0,3))),"")</f>
        <v/>
      </c>
      <c r="CN135" s="62" t="str">
        <f>+IF(AND(LEN($K135)&gt;10),IF(AND($J135&gt;W$1,$J135&lt;=$Y$1),1,IF((COUNTIFS(INCAPACIDADES!$C$1:$C$51,$K135,INCAPACIDADES!V$1:V$51,W$1))&gt;0,2,IF(VLOOKUP($I135,BD!$D:$F,3,0)&gt;W$1,0,3))),"")</f>
        <v/>
      </c>
      <c r="CO135" s="62" t="str">
        <f>+IF(AND(LEN($K135)&gt;10),IF(AND($J135&gt;X$1,$J135&lt;=$Y$1),1,IF((COUNTIFS(INCAPACIDADES!$C$1:$C$51,$K135,INCAPACIDADES!W$1:W$51,X$1))&gt;0,2,IF(VLOOKUP($I135,BD!$D:$F,3,0)&gt;X$1,0,3))),"")</f>
        <v/>
      </c>
      <c r="CP135" s="62" t="str">
        <f>+IF(AND(LEN($K135)&gt;10),IF(AND($J135&gt;Y$1,$J135&lt;=$Y$1),1,IF((COUNTIFS(INCAPACIDADES!$C$1:$C$51,$K135,INCAPACIDADES!X$1:X$51,Y$1))&gt;0,2,IF(VLOOKUP($I135,BD!$D:$F,3,0)&gt;Y$1,0,3))),"")</f>
        <v/>
      </c>
      <c r="CQ135" s="62" t="str">
        <f>+IF(LEN($K135)&gt;10,IF(ISERROR(VLOOKUP(L135,'CODIGO PAGO'!$B$1:$B$20,1,0)),1,IF(OR(AND(CC135=1,L135&lt;&gt;"N"),AND(CC135=3,L135&lt;&gt;"B"),AND(CC135=2,LEFT(TRIM(L135),1)&lt;&gt;"I")),1,IF(OR(AND(CC135=0,L135="N"),AND(CC135=0,L135="B"),AND(CC135=0,LEFT(TRIM(L135),1)="I")),1,0))),"")</f>
        <v/>
      </c>
      <c r="CR135" s="62" t="str">
        <f t="shared" si="75"/>
        <v/>
      </c>
      <c r="CS135" s="62" t="str">
        <f>+IF(LEN($K135)&gt;10,IF(ISERROR(VLOOKUP(N135,'CODIGO PAGO'!$B$1:$B$20,1,0)),1,IF(OR(AND(CE135=1,N135&lt;&gt;"N"),AND(CE135=3,N135&lt;&gt;"B"),AND(CE135=2,LEFT(TRIM(N135),1)&lt;&gt;"I")),1,IF(OR(AND(CE135=0,N135="N"),AND(CE135=0,N135="B"),AND(CE135=0,LEFT(TRIM(N135),1)="I")),1,0))),"")</f>
        <v/>
      </c>
      <c r="CT135" s="62" t="str">
        <f t="shared" si="76"/>
        <v/>
      </c>
      <c r="CU135" s="62" t="str">
        <f>+IF(LEN($K135)&gt;10,IF(ISERROR(VLOOKUP(P135,'CODIGO PAGO'!$B$1:$B$20,1,0)),1,IF(OR(AND(CG135=1,P135&lt;&gt;"N"),AND(CG135=3,P135&lt;&gt;"B"),AND(CG135=2,LEFT(TRIM(P135),1)&lt;&gt;"I")),1,IF(OR(AND(CG135=0,P135="N"),AND(CG135=0,P135="B"),AND(CG135=0,LEFT(TRIM(P135),1)="I")),1,0))),"")</f>
        <v/>
      </c>
      <c r="CV135" s="62" t="str">
        <f t="shared" si="77"/>
        <v/>
      </c>
      <c r="CW135" s="62" t="str">
        <f>+IF(LEN($K135)&gt;10,IF(ISERROR(VLOOKUP(R135,'CODIGO PAGO'!$B$1:$B$20,1,0)),1,IF(OR(AND(CI135=1,R135&lt;&gt;"N"),AND(CI135=3,R135&lt;&gt;"B"),AND(CI135=2,LEFT(TRIM(R135),1)&lt;&gt;"I")),1,IF(OR(AND(CI135=0,R135="N"),AND(CI135=0,R135="B"),AND(CI135=0,LEFT(TRIM(R135),1)="I")),1,0))),"")</f>
        <v/>
      </c>
      <c r="CX135" s="62" t="str">
        <f t="shared" si="78"/>
        <v/>
      </c>
      <c r="CY135" s="62" t="str">
        <f>+IF(LEN($K135)&gt;10,IF(ISERROR(VLOOKUP(T135,'CODIGO PAGO'!$B$1:$B$20,1,0)),1,IF(OR(AND(CK135=1,T135&lt;&gt;"N"),AND(CK135=3,T135&lt;&gt;"B"),AND(CK135=2,LEFT(TRIM(T135),1)&lt;&gt;"I")),1,IF(OR(AND(CK135=0,T135="N"),AND(CK135=0,T135="B"),AND(CK135=0,LEFT(TRIM(T135),1)="I")),1,0))),"")</f>
        <v/>
      </c>
      <c r="CZ135" s="62" t="str">
        <f t="shared" si="79"/>
        <v/>
      </c>
      <c r="DA135" s="62" t="str">
        <f>+IF(LEN($K135)&gt;10,IF(ISERROR(VLOOKUP(V135,'CODIGO PAGO'!$B$1:$B$20,1,0)),1,IF(OR(AND(CM135=1,V135&lt;&gt;"N"),AND(CM135=3,V135&lt;&gt;"B"),AND(CM135=2,LEFT(TRIM(V135),1)&lt;&gt;"I")),1,IF(OR(AND(CM135=0,V135="N"),AND(CM135=0,V135="B"),AND(CM135=0,LEFT(TRIM(V135),1)="I")),1,0))),"")</f>
        <v/>
      </c>
      <c r="DB135" s="62" t="str">
        <f t="shared" si="80"/>
        <v/>
      </c>
      <c r="DC135" s="62" t="str">
        <f>+IF(LEN($K135)&gt;10,IF(ISERROR(VLOOKUP(X135,'CODIGO PAGO'!$B$1:$B$20,1,0)),1,IF(OR(AND(CO135=1,X135&lt;&gt;"N"),AND(CO135=3,X135&lt;&gt;"B"),AND(CO135=2,LEFT(TRIM(X135),1)&lt;&gt;"I")),1,IF(OR(AND(CO135=0,X135="N"),AND(CO135=0,X135="B"),AND(CO135=0,LEFT(TRIM(X135),1)="I")),1,0))),"")</f>
        <v/>
      </c>
      <c r="DD135" s="62" t="str">
        <f t="shared" si="81"/>
        <v/>
      </c>
      <c r="DE135" s="62" t="str">
        <f t="shared" si="82"/>
        <v/>
      </c>
      <c r="DF135" s="63" t="str">
        <f t="shared" si="83"/>
        <v/>
      </c>
      <c r="DG135" s="170"/>
      <c r="DH135" s="63">
        <v>135</v>
      </c>
    </row>
    <row r="136" spans="1:112" s="64" customFormat="1">
      <c r="A136" s="16" t="str">
        <f t="shared" si="56"/>
        <v/>
      </c>
      <c r="B136" s="12"/>
      <c r="C136" s="60"/>
      <c r="D136" s="1" t="str">
        <f>+IF(LEN($K136)&gt;5,BD!A136,"")</f>
        <v/>
      </c>
      <c r="E136" s="1" t="str">
        <f>+IF(LEN($K136)&gt;5,BD!B136,"")</f>
        <v/>
      </c>
      <c r="F136" s="134"/>
      <c r="G136" s="133"/>
      <c r="H136" s="135"/>
      <c r="I136" s="3" t="str">
        <f>+IF(LEN($K136)&gt;5,BD!D136,"")</f>
        <v/>
      </c>
      <c r="J136" s="4" t="str">
        <f>+IF(LEN($K136)&gt;5,BD!E136,"")</f>
        <v/>
      </c>
      <c r="K136" s="5" t="str">
        <f>+IF(LEN(BD!G136)&gt;5,BD!G136,"")</f>
        <v/>
      </c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53" t="str">
        <f t="shared" si="57"/>
        <v/>
      </c>
      <c r="AB136" s="154" t="str">
        <f>+IF(LEN($K136)&gt;5,SUM(L136,N136,P136,R136,T136,V136,X136)+COUNTIF(L136:X136,"PCG")+'CODIGO PAGO'!$C$23*COUNTIF(L136:X136,"PDF")+'CODIGO PAGO'!$C$24*COUNTIF('PRE MAAS'!L136:X136,"PNH")+'CODIGO PAGO'!$C$25*COUNTIF('PRE MAAS'!L136:X136,"PS")+COUNTIF(L136:X136,"VAC"),"")</f>
        <v/>
      </c>
      <c r="AC136" s="154" t="str">
        <f t="shared" si="58"/>
        <v/>
      </c>
      <c r="AD136" s="155" t="str">
        <f t="shared" si="59"/>
        <v/>
      </c>
      <c r="AE136" s="155" t="str">
        <f t="shared" si="60"/>
        <v/>
      </c>
      <c r="AF136" s="155" t="str">
        <f>+IF(LEN($K136)&gt;5,IF(AND(VLOOKUP($I136,BD!$D$1:$F$501,3,0)&gt;=L$1,VLOOKUP($I136,BD!$D$1:$F$501,3,0)&lt;=X$1),1,0),"")</f>
        <v/>
      </c>
      <c r="AG136" s="155" t="str">
        <f t="shared" si="61"/>
        <v/>
      </c>
      <c r="AH136" s="156" t="str">
        <f t="shared" si="62"/>
        <v/>
      </c>
      <c r="AI136" s="156" t="str">
        <f t="shared" si="63"/>
        <v/>
      </c>
      <c r="AJ136" s="156" t="str">
        <f t="shared" si="64"/>
        <v/>
      </c>
      <c r="AK136" s="6" t="str">
        <f>+IF(LEN($K136)&gt;5,BD!H136,"")</f>
        <v/>
      </c>
      <c r="AL136" s="17" t="str">
        <f t="shared" si="65"/>
        <v/>
      </c>
      <c r="AM136" s="13"/>
      <c r="AN136" s="18" t="str">
        <f t="shared" si="66"/>
        <v/>
      </c>
      <c r="AO136" s="19" t="str">
        <f t="shared" si="67"/>
        <v/>
      </c>
      <c r="AP136" s="19" t="str">
        <f t="shared" si="68"/>
        <v/>
      </c>
      <c r="AQ136" s="20" t="str">
        <f t="shared" si="69"/>
        <v/>
      </c>
      <c r="AR136" s="7" t="str">
        <f t="shared" ca="1" si="70"/>
        <v/>
      </c>
      <c r="AS136" s="157"/>
      <c r="AT136" s="19" t="str">
        <f>+IF(LEN($K136)&gt;5,TRUNC(AS136*AK136*'CODIGO PAGO'!$C$27,2),"")</f>
        <v/>
      </c>
      <c r="AU136" s="15"/>
      <c r="AV136" s="15"/>
      <c r="AW136" s="15"/>
      <c r="AX136" s="14"/>
      <c r="AY136" s="15"/>
      <c r="AZ136" s="20" t="str">
        <f>+IF(LEN(K136)&gt;5,SUMIF(AJUSTES!$A$1:$A$50,K136,AJUSTES!$J$1:$J$50),"")</f>
        <v/>
      </c>
      <c r="BA136" s="20"/>
      <c r="BB136" s="14"/>
      <c r="BC136" s="14"/>
      <c r="BD136" s="164"/>
      <c r="BE136" s="15"/>
      <c r="BF136" s="15"/>
      <c r="BG136" s="152" t="str">
        <f t="shared" si="71"/>
        <v/>
      </c>
      <c r="BH136" s="20" t="str">
        <f t="shared" si="72"/>
        <v/>
      </c>
      <c r="BI136" s="20" t="str">
        <f>IF(LEN($K136)&gt;5,IF('CODIGO PAGO'!$C$26=9,0.5*AK136,'CODIGO PAGO'!$C$26*COUNTIF(L136:X136,"PT")*(AK136*7)/(7-(COUNTIF(L136:X136,"D")+COUNTIF(L136:X136,"DL")))),"")</f>
        <v/>
      </c>
      <c r="BJ136" s="15"/>
      <c r="BK136" s="20" t="str">
        <f>+IF(LEN(K136)&gt;5,SUMIF(AJUSTES!$A$1:$A$50,K136,AJUSTES!$K$1:$K$50),"")</f>
        <v/>
      </c>
      <c r="BL136" s="15"/>
      <c r="BM136" s="15"/>
      <c r="BN136" s="4" t="str">
        <f>+CONCATENATE(IF(COUNTIFS(INCAPACIDADES!$A$1:$A$100,"ACTIVA",INCAPACIDADES!$C$1:$C$100,'PRE MAAS'!K136)&gt;0,VLOOKUP(K136,INCAPACIDADES!$C$1:$Y$100,23,0),""),IF(LEN($K136)&gt;5,IF(BD!F136="N/A","",CONCATENATE("B (",DAY(BD!F136),"-",MONTH(BD!F136),"-",YEAR(BD!F136),")")),""))</f>
        <v/>
      </c>
      <c r="BO136" s="150"/>
      <c r="BP136" s="15"/>
      <c r="BQ136" s="15"/>
      <c r="BR136" s="15"/>
      <c r="BS136" s="15"/>
      <c r="BT136" s="15"/>
      <c r="BU136" s="9" t="str">
        <f>+IF(LEN($K136)&gt;10,IF(LEN(BD!I136)=11,BD!I136,CONCATENATE("0",BD!I136)),"")</f>
        <v/>
      </c>
      <c r="BV136" s="161" t="str">
        <f>+IF(LEN($K136)&gt;10,BD!J136,"")</f>
        <v/>
      </c>
      <c r="BW136" s="162" t="str">
        <f t="shared" si="73"/>
        <v/>
      </c>
      <c r="BX136" s="162" t="str">
        <f>+IF(LEN($K136)&gt;10,UPPER(BD!K136),"")</f>
        <v/>
      </c>
      <c r="BY136" s="161" t="str">
        <f>+IF(LEN($K144)&gt;5,BD!L136,"")</f>
        <v/>
      </c>
      <c r="BZ136" s="161" t="str">
        <f>+IF(LEN($K136)&gt;10,BD!M136,"")</f>
        <v/>
      </c>
      <c r="CA136" s="162" t="str">
        <f>+IF(LEN($K136)&gt;10,BD!N136,"")</f>
        <v/>
      </c>
      <c r="CB136" s="163" t="str">
        <f t="shared" si="74"/>
        <v/>
      </c>
      <c r="CC136" s="62" t="str">
        <f>+IF(AND(LEN($K136)&gt;10),IF(AND($J136&gt;L$1,$J136&lt;=$Y$1),1,IF((COUNTIFS(INCAPACIDADES!$C$1:$C$51,$K136,INCAPACIDADES!K$1:K$51,L$1))&gt;0,2,IF(VLOOKUP($I136,BD!D:F,3,0)&gt;L$1,0,3))),"")</f>
        <v/>
      </c>
      <c r="CD136" s="62" t="str">
        <f>+IF(AND(LEN($K136)&gt;10),IF(AND($J136&gt;M$1,$J136&lt;=$Y$1),1,IF((COUNTIFS(INCAPACIDADES!$C$1:$C$51,$K136,INCAPACIDADES!L$1:L$51,M$1))&gt;0,2,IF(VLOOKUP($I136,BD!$D:$F,3,0)&gt;M$1,0,3))),"")</f>
        <v/>
      </c>
      <c r="CE136" s="62" t="str">
        <f>+IF(AND(LEN($K136)&gt;10),IF(AND($J136&gt;N$1,$J136&lt;=$Y$1),1,IF((COUNTIFS(INCAPACIDADES!$C$1:$C$51,$K136,INCAPACIDADES!M$1:M$51,N$1))&gt;0,2,IF(VLOOKUP($I136,BD!$D:$F,3,0)&gt;N$1,0,3))),"")</f>
        <v/>
      </c>
      <c r="CF136" s="62" t="str">
        <f>+IF(AND(LEN($K136)&gt;10),IF(AND($J136&gt;O$1,$J136&lt;=$Y$1),1,IF((COUNTIFS(INCAPACIDADES!$C$1:$C$51,$K136,INCAPACIDADES!N$1:N$51,O$1))&gt;0,2,IF(VLOOKUP($I136,BD!$D:$F,3,0)&gt;O$1,0,3))),"")</f>
        <v/>
      </c>
      <c r="CG136" s="62" t="str">
        <f>+IF(AND(LEN($K136)&gt;10),IF(AND($J136&gt;P$1,$J136&lt;=$Y$1),1,IF((COUNTIFS(INCAPACIDADES!$C$1:$C$51,$K136,INCAPACIDADES!O$1:O$51,P$1))&gt;0,2,IF(VLOOKUP($I136,BD!$D:$F,3,0)&gt;P$1,0,3))),"")</f>
        <v/>
      </c>
      <c r="CH136" s="62" t="str">
        <f>+IF(AND(LEN($K136)&gt;10),IF(AND($J136&gt;Q$1,$J136&lt;=$Y$1),1,IF((COUNTIFS(INCAPACIDADES!$C$1:$C$51,$K136,INCAPACIDADES!P$1:P$51,Q$1))&gt;0,2,IF(VLOOKUP($I136,BD!$D:$F,3,0)&gt;Q$1,0,3))),"")</f>
        <v/>
      </c>
      <c r="CI136" s="62" t="str">
        <f>+IF(AND(LEN($K136)&gt;10),IF(AND($J136&gt;R$1,$J136&lt;=$Y$1),1,IF((COUNTIFS(INCAPACIDADES!$C$1:$C$51,$K136,INCAPACIDADES!Q$1:Q$51,R$1))&gt;0,2,IF(VLOOKUP($I136,BD!$D:$F,3,0)&gt;R$1,0,3))),"")</f>
        <v/>
      </c>
      <c r="CJ136" s="62" t="str">
        <f>+IF(AND(LEN($K136)&gt;10),IF(AND($J136&gt;S$1,$J136&lt;=$Y$1),1,IF((COUNTIFS(INCAPACIDADES!$C$1:$C$51,$K136,INCAPACIDADES!R$1:R$51,S$1))&gt;0,2,IF(VLOOKUP($I136,BD!$D:$F,3,0)&gt;S$1,0,3))),"")</f>
        <v/>
      </c>
      <c r="CK136" s="62" t="str">
        <f>+IF(AND(LEN($K136)&gt;10),IF(AND($J136&gt;T$1,$J136&lt;=$Y$1),1,IF((COUNTIFS(INCAPACIDADES!$C$1:$C$51,$K136,INCAPACIDADES!S$1:S$51,T$1))&gt;0,2,IF(VLOOKUP($I136,BD!$D:$F,3,0)&gt;T$1,0,3))),"")</f>
        <v/>
      </c>
      <c r="CL136" s="62" t="str">
        <f>+IF(AND(LEN($K136)&gt;10),IF(AND($J136&gt;U$1,$J136&lt;=$Y$1),1,IF((COUNTIFS(INCAPACIDADES!$C$1:$C$51,$K136,INCAPACIDADES!T$1:T$51,U$1))&gt;0,2,IF(VLOOKUP($I136,BD!$D:$F,3,0)&gt;U$1,0,3))),"")</f>
        <v/>
      </c>
      <c r="CM136" s="62" t="str">
        <f>+IF(AND(LEN($K136)&gt;10),IF(AND($J136&gt;V$1,$J136&lt;=$Y$1),1,IF((COUNTIFS(INCAPACIDADES!$C$1:$C$51,$K136,INCAPACIDADES!U$1:U$51,V$1))&gt;0,2,IF(VLOOKUP($I136,BD!$D:$F,3,0)&gt;V$1,0,3))),"")</f>
        <v/>
      </c>
      <c r="CN136" s="62" t="str">
        <f>+IF(AND(LEN($K136)&gt;10),IF(AND($J136&gt;W$1,$J136&lt;=$Y$1),1,IF((COUNTIFS(INCAPACIDADES!$C$1:$C$51,$K136,INCAPACIDADES!V$1:V$51,W$1))&gt;0,2,IF(VLOOKUP($I136,BD!$D:$F,3,0)&gt;W$1,0,3))),"")</f>
        <v/>
      </c>
      <c r="CO136" s="62" t="str">
        <f>+IF(AND(LEN($K136)&gt;10),IF(AND($J136&gt;X$1,$J136&lt;=$Y$1),1,IF((COUNTIFS(INCAPACIDADES!$C$1:$C$51,$K136,INCAPACIDADES!W$1:W$51,X$1))&gt;0,2,IF(VLOOKUP($I136,BD!$D:$F,3,0)&gt;X$1,0,3))),"")</f>
        <v/>
      </c>
      <c r="CP136" s="62" t="str">
        <f>+IF(AND(LEN($K136)&gt;10),IF(AND($J136&gt;Y$1,$J136&lt;=$Y$1),1,IF((COUNTIFS(INCAPACIDADES!$C$1:$C$51,$K136,INCAPACIDADES!X$1:X$51,Y$1))&gt;0,2,IF(VLOOKUP($I136,BD!$D:$F,3,0)&gt;Y$1,0,3))),"")</f>
        <v/>
      </c>
      <c r="CQ136" s="62" t="str">
        <f>+IF(LEN($K136)&gt;10,IF(ISERROR(VLOOKUP(L136,'CODIGO PAGO'!$B$1:$B$20,1,0)),1,IF(OR(AND(CC136=1,L136&lt;&gt;"N"),AND(CC136=3,L136&lt;&gt;"B"),AND(CC136=2,LEFT(TRIM(L136),1)&lt;&gt;"I")),1,IF(OR(AND(CC136=0,L136="N"),AND(CC136=0,L136="B"),AND(CC136=0,LEFT(TRIM(L136),1)="I")),1,0))),"")</f>
        <v/>
      </c>
      <c r="CR136" s="62" t="str">
        <f t="shared" si="75"/>
        <v/>
      </c>
      <c r="CS136" s="62" t="str">
        <f>+IF(LEN($K136)&gt;10,IF(ISERROR(VLOOKUP(N136,'CODIGO PAGO'!$B$1:$B$20,1,0)),1,IF(OR(AND(CE136=1,N136&lt;&gt;"N"),AND(CE136=3,N136&lt;&gt;"B"),AND(CE136=2,LEFT(TRIM(N136),1)&lt;&gt;"I")),1,IF(OR(AND(CE136=0,N136="N"),AND(CE136=0,N136="B"),AND(CE136=0,LEFT(TRIM(N136),1)="I")),1,0))),"")</f>
        <v/>
      </c>
      <c r="CT136" s="62" t="str">
        <f t="shared" si="76"/>
        <v/>
      </c>
      <c r="CU136" s="62" t="str">
        <f>+IF(LEN($K136)&gt;10,IF(ISERROR(VLOOKUP(P136,'CODIGO PAGO'!$B$1:$B$20,1,0)),1,IF(OR(AND(CG136=1,P136&lt;&gt;"N"),AND(CG136=3,P136&lt;&gt;"B"),AND(CG136=2,LEFT(TRIM(P136),1)&lt;&gt;"I")),1,IF(OR(AND(CG136=0,P136="N"),AND(CG136=0,P136="B"),AND(CG136=0,LEFT(TRIM(P136),1)="I")),1,0))),"")</f>
        <v/>
      </c>
      <c r="CV136" s="62" t="str">
        <f t="shared" si="77"/>
        <v/>
      </c>
      <c r="CW136" s="62" t="str">
        <f>+IF(LEN($K136)&gt;10,IF(ISERROR(VLOOKUP(R136,'CODIGO PAGO'!$B$1:$B$20,1,0)),1,IF(OR(AND(CI136=1,R136&lt;&gt;"N"),AND(CI136=3,R136&lt;&gt;"B"),AND(CI136=2,LEFT(TRIM(R136),1)&lt;&gt;"I")),1,IF(OR(AND(CI136=0,R136="N"),AND(CI136=0,R136="B"),AND(CI136=0,LEFT(TRIM(R136),1)="I")),1,0))),"")</f>
        <v/>
      </c>
      <c r="CX136" s="62" t="str">
        <f t="shared" si="78"/>
        <v/>
      </c>
      <c r="CY136" s="62" t="str">
        <f>+IF(LEN($K136)&gt;10,IF(ISERROR(VLOOKUP(T136,'CODIGO PAGO'!$B$1:$B$20,1,0)),1,IF(OR(AND(CK136=1,T136&lt;&gt;"N"),AND(CK136=3,T136&lt;&gt;"B"),AND(CK136=2,LEFT(TRIM(T136),1)&lt;&gt;"I")),1,IF(OR(AND(CK136=0,T136="N"),AND(CK136=0,T136="B"),AND(CK136=0,LEFT(TRIM(T136),1)="I")),1,0))),"")</f>
        <v/>
      </c>
      <c r="CZ136" s="62" t="str">
        <f t="shared" si="79"/>
        <v/>
      </c>
      <c r="DA136" s="62" t="str">
        <f>+IF(LEN($K136)&gt;10,IF(ISERROR(VLOOKUP(V136,'CODIGO PAGO'!$B$1:$B$20,1,0)),1,IF(OR(AND(CM136=1,V136&lt;&gt;"N"),AND(CM136=3,V136&lt;&gt;"B"),AND(CM136=2,LEFT(TRIM(V136),1)&lt;&gt;"I")),1,IF(OR(AND(CM136=0,V136="N"),AND(CM136=0,V136="B"),AND(CM136=0,LEFT(TRIM(V136),1)="I")),1,0))),"")</f>
        <v/>
      </c>
      <c r="DB136" s="62" t="str">
        <f t="shared" si="80"/>
        <v/>
      </c>
      <c r="DC136" s="62" t="str">
        <f>+IF(LEN($K136)&gt;10,IF(ISERROR(VLOOKUP(X136,'CODIGO PAGO'!$B$1:$B$20,1,0)),1,IF(OR(AND(CO136=1,X136&lt;&gt;"N"),AND(CO136=3,X136&lt;&gt;"B"),AND(CO136=2,LEFT(TRIM(X136),1)&lt;&gt;"I")),1,IF(OR(AND(CO136=0,X136="N"),AND(CO136=0,X136="B"),AND(CO136=0,LEFT(TRIM(X136),1)="I")),1,0))),"")</f>
        <v/>
      </c>
      <c r="DD136" s="62" t="str">
        <f t="shared" si="81"/>
        <v/>
      </c>
      <c r="DE136" s="62" t="str">
        <f t="shared" si="82"/>
        <v/>
      </c>
      <c r="DF136" s="63" t="str">
        <f t="shared" si="83"/>
        <v/>
      </c>
      <c r="DG136" s="170"/>
      <c r="DH136" s="63">
        <v>136</v>
      </c>
    </row>
    <row r="137" spans="1:112" s="64" customFormat="1">
      <c r="A137" s="16" t="str">
        <f t="shared" si="56"/>
        <v/>
      </c>
      <c r="B137" s="12"/>
      <c r="C137" s="60"/>
      <c r="D137" s="1" t="str">
        <f>+IF(LEN($K137)&gt;5,BD!A137,"")</f>
        <v/>
      </c>
      <c r="E137" s="1" t="str">
        <f>+IF(LEN($K137)&gt;5,BD!B137,"")</f>
        <v/>
      </c>
      <c r="F137" s="134"/>
      <c r="G137" s="133"/>
      <c r="H137" s="135"/>
      <c r="I137" s="3" t="str">
        <f>+IF(LEN($K137)&gt;5,BD!D137,"")</f>
        <v/>
      </c>
      <c r="J137" s="4" t="str">
        <f>+IF(LEN($K137)&gt;5,BD!E137,"")</f>
        <v/>
      </c>
      <c r="K137" s="5" t="str">
        <f>+IF(LEN(BD!G137)&gt;5,BD!G137,"")</f>
        <v/>
      </c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53" t="str">
        <f t="shared" si="57"/>
        <v/>
      </c>
      <c r="AB137" s="154" t="str">
        <f>+IF(LEN($K137)&gt;5,SUM(L137,N137,P137,R137,T137,V137,X137)+COUNTIF(L137:X137,"PCG")+'CODIGO PAGO'!$C$23*COUNTIF(L137:X137,"PDF")+'CODIGO PAGO'!$C$24*COUNTIF('PRE MAAS'!L137:X137,"PNH")+'CODIGO PAGO'!$C$25*COUNTIF('PRE MAAS'!L137:X137,"PS")+COUNTIF(L137:X137,"VAC"),"")</f>
        <v/>
      </c>
      <c r="AC137" s="154" t="str">
        <f t="shared" si="58"/>
        <v/>
      </c>
      <c r="AD137" s="155" t="str">
        <f t="shared" si="59"/>
        <v/>
      </c>
      <c r="AE137" s="155" t="str">
        <f t="shared" si="60"/>
        <v/>
      </c>
      <c r="AF137" s="155" t="str">
        <f>+IF(LEN($K137)&gt;5,IF(AND(VLOOKUP($I137,BD!$D$1:$F$501,3,0)&gt;=L$1,VLOOKUP($I137,BD!$D$1:$F$501,3,0)&lt;=X$1),1,0),"")</f>
        <v/>
      </c>
      <c r="AG137" s="155" t="str">
        <f t="shared" si="61"/>
        <v/>
      </c>
      <c r="AH137" s="156" t="str">
        <f t="shared" si="62"/>
        <v/>
      </c>
      <c r="AI137" s="156" t="str">
        <f t="shared" si="63"/>
        <v/>
      </c>
      <c r="AJ137" s="156" t="str">
        <f t="shared" si="64"/>
        <v/>
      </c>
      <c r="AK137" s="6" t="str">
        <f>+IF(LEN($K137)&gt;5,BD!H137,"")</f>
        <v/>
      </c>
      <c r="AL137" s="17" t="str">
        <f t="shared" si="65"/>
        <v/>
      </c>
      <c r="AM137" s="13"/>
      <c r="AN137" s="18" t="str">
        <f t="shared" si="66"/>
        <v/>
      </c>
      <c r="AO137" s="19" t="str">
        <f t="shared" si="67"/>
        <v/>
      </c>
      <c r="AP137" s="19" t="str">
        <f t="shared" si="68"/>
        <v/>
      </c>
      <c r="AQ137" s="20" t="str">
        <f t="shared" si="69"/>
        <v/>
      </c>
      <c r="AR137" s="7" t="str">
        <f t="shared" ca="1" si="70"/>
        <v/>
      </c>
      <c r="AS137" s="157"/>
      <c r="AT137" s="19" t="str">
        <f>+IF(LEN($K137)&gt;5,TRUNC(AS137*AK137*'CODIGO PAGO'!$C$27,2),"")</f>
        <v/>
      </c>
      <c r="AU137" s="15"/>
      <c r="AV137" s="15"/>
      <c r="AW137" s="15"/>
      <c r="AX137" s="14"/>
      <c r="AY137" s="15"/>
      <c r="AZ137" s="20" t="str">
        <f>+IF(LEN(K137)&gt;5,SUMIF(AJUSTES!$A$1:$A$50,K137,AJUSTES!$J$1:$J$50),"")</f>
        <v/>
      </c>
      <c r="BA137" s="20"/>
      <c r="BB137" s="14"/>
      <c r="BC137" s="14"/>
      <c r="BD137" s="164"/>
      <c r="BE137" s="15"/>
      <c r="BF137" s="15"/>
      <c r="BG137" s="152" t="str">
        <f t="shared" si="71"/>
        <v/>
      </c>
      <c r="BH137" s="20" t="str">
        <f t="shared" si="72"/>
        <v/>
      </c>
      <c r="BI137" s="20" t="str">
        <f>IF(LEN($K137)&gt;5,IF('CODIGO PAGO'!$C$26=9,0.5*AK137,'CODIGO PAGO'!$C$26*COUNTIF(L137:X137,"PT")*(AK137*7)/(7-(COUNTIF(L137:X137,"D")+COUNTIF(L137:X137,"DL")))),"")</f>
        <v/>
      </c>
      <c r="BJ137" s="15"/>
      <c r="BK137" s="20" t="str">
        <f>+IF(LEN(K137)&gt;5,SUMIF(AJUSTES!$A$1:$A$50,K137,AJUSTES!$K$1:$K$50),"")</f>
        <v/>
      </c>
      <c r="BL137" s="15"/>
      <c r="BM137" s="15"/>
      <c r="BN137" s="4" t="str">
        <f>+CONCATENATE(IF(COUNTIFS(INCAPACIDADES!$A$1:$A$100,"ACTIVA",INCAPACIDADES!$C$1:$C$100,'PRE MAAS'!K137)&gt;0,VLOOKUP(K137,INCAPACIDADES!$C$1:$Y$100,23,0),""),IF(LEN($K137)&gt;5,IF(BD!F137="N/A","",CONCATENATE("B (",DAY(BD!F137),"-",MONTH(BD!F137),"-",YEAR(BD!F137),")")),""))</f>
        <v/>
      </c>
      <c r="BO137" s="150"/>
      <c r="BP137" s="15"/>
      <c r="BQ137" s="15"/>
      <c r="BR137" s="15"/>
      <c r="BS137" s="15"/>
      <c r="BT137" s="15"/>
      <c r="BU137" s="9" t="str">
        <f>+IF(LEN($K137)&gt;10,IF(LEN(BD!I137)=11,BD!I137,CONCATENATE("0",BD!I137)),"")</f>
        <v/>
      </c>
      <c r="BV137" s="161" t="str">
        <f>+IF(LEN($K137)&gt;10,BD!J137,"")</f>
        <v/>
      </c>
      <c r="BW137" s="162" t="str">
        <f t="shared" si="73"/>
        <v/>
      </c>
      <c r="BX137" s="162" t="str">
        <f>+IF(LEN($K137)&gt;10,UPPER(BD!K137),"")</f>
        <v/>
      </c>
      <c r="BY137" s="161" t="str">
        <f>+IF(LEN($K145)&gt;5,BD!L137,"")</f>
        <v/>
      </c>
      <c r="BZ137" s="161" t="str">
        <f>+IF(LEN($K137)&gt;10,BD!M137,"")</f>
        <v/>
      </c>
      <c r="CA137" s="162" t="str">
        <f>+IF(LEN($K137)&gt;10,BD!N137,"")</f>
        <v/>
      </c>
      <c r="CB137" s="163" t="str">
        <f t="shared" si="74"/>
        <v/>
      </c>
      <c r="CC137" s="62" t="str">
        <f>+IF(AND(LEN($K137)&gt;10),IF(AND($J137&gt;L$1,$J137&lt;=$Y$1),1,IF((COUNTIFS(INCAPACIDADES!$C$1:$C$51,$K137,INCAPACIDADES!K$1:K$51,L$1))&gt;0,2,IF(VLOOKUP($I137,BD!D:F,3,0)&gt;L$1,0,3))),"")</f>
        <v/>
      </c>
      <c r="CD137" s="62" t="str">
        <f>+IF(AND(LEN($K137)&gt;10),IF(AND($J137&gt;M$1,$J137&lt;=$Y$1),1,IF((COUNTIFS(INCAPACIDADES!$C$1:$C$51,$K137,INCAPACIDADES!L$1:L$51,M$1))&gt;0,2,IF(VLOOKUP($I137,BD!$D:$F,3,0)&gt;M$1,0,3))),"")</f>
        <v/>
      </c>
      <c r="CE137" s="62" t="str">
        <f>+IF(AND(LEN($K137)&gt;10),IF(AND($J137&gt;N$1,$J137&lt;=$Y$1),1,IF((COUNTIFS(INCAPACIDADES!$C$1:$C$51,$K137,INCAPACIDADES!M$1:M$51,N$1))&gt;0,2,IF(VLOOKUP($I137,BD!$D:$F,3,0)&gt;N$1,0,3))),"")</f>
        <v/>
      </c>
      <c r="CF137" s="62" t="str">
        <f>+IF(AND(LEN($K137)&gt;10),IF(AND($J137&gt;O$1,$J137&lt;=$Y$1),1,IF((COUNTIFS(INCAPACIDADES!$C$1:$C$51,$K137,INCAPACIDADES!N$1:N$51,O$1))&gt;0,2,IF(VLOOKUP($I137,BD!$D:$F,3,0)&gt;O$1,0,3))),"")</f>
        <v/>
      </c>
      <c r="CG137" s="62" t="str">
        <f>+IF(AND(LEN($K137)&gt;10),IF(AND($J137&gt;P$1,$J137&lt;=$Y$1),1,IF((COUNTIFS(INCAPACIDADES!$C$1:$C$51,$K137,INCAPACIDADES!O$1:O$51,P$1))&gt;0,2,IF(VLOOKUP($I137,BD!$D:$F,3,0)&gt;P$1,0,3))),"")</f>
        <v/>
      </c>
      <c r="CH137" s="62" t="str">
        <f>+IF(AND(LEN($K137)&gt;10),IF(AND($J137&gt;Q$1,$J137&lt;=$Y$1),1,IF((COUNTIFS(INCAPACIDADES!$C$1:$C$51,$K137,INCAPACIDADES!P$1:P$51,Q$1))&gt;0,2,IF(VLOOKUP($I137,BD!$D:$F,3,0)&gt;Q$1,0,3))),"")</f>
        <v/>
      </c>
      <c r="CI137" s="62" t="str">
        <f>+IF(AND(LEN($K137)&gt;10),IF(AND($J137&gt;R$1,$J137&lt;=$Y$1),1,IF((COUNTIFS(INCAPACIDADES!$C$1:$C$51,$K137,INCAPACIDADES!Q$1:Q$51,R$1))&gt;0,2,IF(VLOOKUP($I137,BD!$D:$F,3,0)&gt;R$1,0,3))),"")</f>
        <v/>
      </c>
      <c r="CJ137" s="62" t="str">
        <f>+IF(AND(LEN($K137)&gt;10),IF(AND($J137&gt;S$1,$J137&lt;=$Y$1),1,IF((COUNTIFS(INCAPACIDADES!$C$1:$C$51,$K137,INCAPACIDADES!R$1:R$51,S$1))&gt;0,2,IF(VLOOKUP($I137,BD!$D:$F,3,0)&gt;S$1,0,3))),"")</f>
        <v/>
      </c>
      <c r="CK137" s="62" t="str">
        <f>+IF(AND(LEN($K137)&gt;10),IF(AND($J137&gt;T$1,$J137&lt;=$Y$1),1,IF((COUNTIFS(INCAPACIDADES!$C$1:$C$51,$K137,INCAPACIDADES!S$1:S$51,T$1))&gt;0,2,IF(VLOOKUP($I137,BD!$D:$F,3,0)&gt;T$1,0,3))),"")</f>
        <v/>
      </c>
      <c r="CL137" s="62" t="str">
        <f>+IF(AND(LEN($K137)&gt;10),IF(AND($J137&gt;U$1,$J137&lt;=$Y$1),1,IF((COUNTIFS(INCAPACIDADES!$C$1:$C$51,$K137,INCAPACIDADES!T$1:T$51,U$1))&gt;0,2,IF(VLOOKUP($I137,BD!$D:$F,3,0)&gt;U$1,0,3))),"")</f>
        <v/>
      </c>
      <c r="CM137" s="62" t="str">
        <f>+IF(AND(LEN($K137)&gt;10),IF(AND($J137&gt;V$1,$J137&lt;=$Y$1),1,IF((COUNTIFS(INCAPACIDADES!$C$1:$C$51,$K137,INCAPACIDADES!U$1:U$51,V$1))&gt;0,2,IF(VLOOKUP($I137,BD!$D:$F,3,0)&gt;V$1,0,3))),"")</f>
        <v/>
      </c>
      <c r="CN137" s="62" t="str">
        <f>+IF(AND(LEN($K137)&gt;10),IF(AND($J137&gt;W$1,$J137&lt;=$Y$1),1,IF((COUNTIFS(INCAPACIDADES!$C$1:$C$51,$K137,INCAPACIDADES!V$1:V$51,W$1))&gt;0,2,IF(VLOOKUP($I137,BD!$D:$F,3,0)&gt;W$1,0,3))),"")</f>
        <v/>
      </c>
      <c r="CO137" s="62" t="str">
        <f>+IF(AND(LEN($K137)&gt;10),IF(AND($J137&gt;X$1,$J137&lt;=$Y$1),1,IF((COUNTIFS(INCAPACIDADES!$C$1:$C$51,$K137,INCAPACIDADES!W$1:W$51,X$1))&gt;0,2,IF(VLOOKUP($I137,BD!$D:$F,3,0)&gt;X$1,0,3))),"")</f>
        <v/>
      </c>
      <c r="CP137" s="62" t="str">
        <f>+IF(AND(LEN($K137)&gt;10),IF(AND($J137&gt;Y$1,$J137&lt;=$Y$1),1,IF((COUNTIFS(INCAPACIDADES!$C$1:$C$51,$K137,INCAPACIDADES!X$1:X$51,Y$1))&gt;0,2,IF(VLOOKUP($I137,BD!$D:$F,3,0)&gt;Y$1,0,3))),"")</f>
        <v/>
      </c>
      <c r="CQ137" s="62" t="str">
        <f>+IF(LEN($K137)&gt;10,IF(ISERROR(VLOOKUP(L137,'CODIGO PAGO'!$B$1:$B$20,1,0)),1,IF(OR(AND(CC137=1,L137&lt;&gt;"N"),AND(CC137=3,L137&lt;&gt;"B"),AND(CC137=2,LEFT(TRIM(L137),1)&lt;&gt;"I")),1,IF(OR(AND(CC137=0,L137="N"),AND(CC137=0,L137="B"),AND(CC137=0,LEFT(TRIM(L137),1)="I")),1,0))),"")</f>
        <v/>
      </c>
      <c r="CR137" s="62" t="str">
        <f t="shared" si="75"/>
        <v/>
      </c>
      <c r="CS137" s="62" t="str">
        <f>+IF(LEN($K137)&gt;10,IF(ISERROR(VLOOKUP(N137,'CODIGO PAGO'!$B$1:$B$20,1,0)),1,IF(OR(AND(CE137=1,N137&lt;&gt;"N"),AND(CE137=3,N137&lt;&gt;"B"),AND(CE137=2,LEFT(TRIM(N137),1)&lt;&gt;"I")),1,IF(OR(AND(CE137=0,N137="N"),AND(CE137=0,N137="B"),AND(CE137=0,LEFT(TRIM(N137),1)="I")),1,0))),"")</f>
        <v/>
      </c>
      <c r="CT137" s="62" t="str">
        <f t="shared" si="76"/>
        <v/>
      </c>
      <c r="CU137" s="62" t="str">
        <f>+IF(LEN($K137)&gt;10,IF(ISERROR(VLOOKUP(P137,'CODIGO PAGO'!$B$1:$B$20,1,0)),1,IF(OR(AND(CG137=1,P137&lt;&gt;"N"),AND(CG137=3,P137&lt;&gt;"B"),AND(CG137=2,LEFT(TRIM(P137),1)&lt;&gt;"I")),1,IF(OR(AND(CG137=0,P137="N"),AND(CG137=0,P137="B"),AND(CG137=0,LEFT(TRIM(P137),1)="I")),1,0))),"")</f>
        <v/>
      </c>
      <c r="CV137" s="62" t="str">
        <f t="shared" si="77"/>
        <v/>
      </c>
      <c r="CW137" s="62" t="str">
        <f>+IF(LEN($K137)&gt;10,IF(ISERROR(VLOOKUP(R137,'CODIGO PAGO'!$B$1:$B$20,1,0)),1,IF(OR(AND(CI137=1,R137&lt;&gt;"N"),AND(CI137=3,R137&lt;&gt;"B"),AND(CI137=2,LEFT(TRIM(R137),1)&lt;&gt;"I")),1,IF(OR(AND(CI137=0,R137="N"),AND(CI137=0,R137="B"),AND(CI137=0,LEFT(TRIM(R137),1)="I")),1,0))),"")</f>
        <v/>
      </c>
      <c r="CX137" s="62" t="str">
        <f t="shared" si="78"/>
        <v/>
      </c>
      <c r="CY137" s="62" t="str">
        <f>+IF(LEN($K137)&gt;10,IF(ISERROR(VLOOKUP(T137,'CODIGO PAGO'!$B$1:$B$20,1,0)),1,IF(OR(AND(CK137=1,T137&lt;&gt;"N"),AND(CK137=3,T137&lt;&gt;"B"),AND(CK137=2,LEFT(TRIM(T137),1)&lt;&gt;"I")),1,IF(OR(AND(CK137=0,T137="N"),AND(CK137=0,T137="B"),AND(CK137=0,LEFT(TRIM(T137),1)="I")),1,0))),"")</f>
        <v/>
      </c>
      <c r="CZ137" s="62" t="str">
        <f t="shared" si="79"/>
        <v/>
      </c>
      <c r="DA137" s="62" t="str">
        <f>+IF(LEN($K137)&gt;10,IF(ISERROR(VLOOKUP(V137,'CODIGO PAGO'!$B$1:$B$20,1,0)),1,IF(OR(AND(CM137=1,V137&lt;&gt;"N"),AND(CM137=3,V137&lt;&gt;"B"),AND(CM137=2,LEFT(TRIM(V137),1)&lt;&gt;"I")),1,IF(OR(AND(CM137=0,V137="N"),AND(CM137=0,V137="B"),AND(CM137=0,LEFT(TRIM(V137),1)="I")),1,0))),"")</f>
        <v/>
      </c>
      <c r="DB137" s="62" t="str">
        <f t="shared" si="80"/>
        <v/>
      </c>
      <c r="DC137" s="62" t="str">
        <f>+IF(LEN($K137)&gt;10,IF(ISERROR(VLOOKUP(X137,'CODIGO PAGO'!$B$1:$B$20,1,0)),1,IF(OR(AND(CO137=1,X137&lt;&gt;"N"),AND(CO137=3,X137&lt;&gt;"B"),AND(CO137=2,LEFT(TRIM(X137),1)&lt;&gt;"I")),1,IF(OR(AND(CO137=0,X137="N"),AND(CO137=0,X137="B"),AND(CO137=0,LEFT(TRIM(X137),1)="I")),1,0))),"")</f>
        <v/>
      </c>
      <c r="DD137" s="62" t="str">
        <f t="shared" si="81"/>
        <v/>
      </c>
      <c r="DE137" s="62" t="str">
        <f t="shared" si="82"/>
        <v/>
      </c>
      <c r="DF137" s="63" t="str">
        <f t="shared" si="83"/>
        <v/>
      </c>
      <c r="DG137" s="170"/>
      <c r="DH137" s="63">
        <v>137</v>
      </c>
    </row>
    <row r="138" spans="1:112" s="64" customFormat="1">
      <c r="A138" s="16" t="str">
        <f t="shared" si="56"/>
        <v/>
      </c>
      <c r="B138" s="12"/>
      <c r="C138" s="60"/>
      <c r="D138" s="1" t="str">
        <f>+IF(LEN($K138)&gt;5,BD!A138,"")</f>
        <v/>
      </c>
      <c r="E138" s="1" t="str">
        <f>+IF(LEN($K138)&gt;5,BD!B138,"")</f>
        <v/>
      </c>
      <c r="F138" s="134"/>
      <c r="G138" s="133"/>
      <c r="H138" s="135"/>
      <c r="I138" s="3" t="str">
        <f>+IF(LEN($K138)&gt;5,BD!D138,"")</f>
        <v/>
      </c>
      <c r="J138" s="4" t="str">
        <f>+IF(LEN($K138)&gt;5,BD!E138,"")</f>
        <v/>
      </c>
      <c r="K138" s="5" t="str">
        <f>+IF(LEN(BD!G138)&gt;5,BD!G138,"")</f>
        <v/>
      </c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53" t="str">
        <f t="shared" si="57"/>
        <v/>
      </c>
      <c r="AB138" s="154" t="str">
        <f>+IF(LEN($K138)&gt;5,SUM(L138,N138,P138,R138,T138,V138,X138)+COUNTIF(L138:X138,"PCG")+'CODIGO PAGO'!$C$23*COUNTIF(L138:X138,"PDF")+'CODIGO PAGO'!$C$24*COUNTIF('PRE MAAS'!L138:X138,"PNH")+'CODIGO PAGO'!$C$25*COUNTIF('PRE MAAS'!L138:X138,"PS")+COUNTIF(L138:X138,"VAC"),"")</f>
        <v/>
      </c>
      <c r="AC138" s="154" t="str">
        <f t="shared" si="58"/>
        <v/>
      </c>
      <c r="AD138" s="155" t="str">
        <f t="shared" si="59"/>
        <v/>
      </c>
      <c r="AE138" s="155" t="str">
        <f t="shared" si="60"/>
        <v/>
      </c>
      <c r="AF138" s="155" t="str">
        <f>+IF(LEN($K138)&gt;5,IF(AND(VLOOKUP($I138,BD!$D$1:$F$501,3,0)&gt;=L$1,VLOOKUP($I138,BD!$D$1:$F$501,3,0)&lt;=X$1),1,0),"")</f>
        <v/>
      </c>
      <c r="AG138" s="155" t="str">
        <f t="shared" si="61"/>
        <v/>
      </c>
      <c r="AH138" s="156" t="str">
        <f t="shared" si="62"/>
        <v/>
      </c>
      <c r="AI138" s="156" t="str">
        <f t="shared" si="63"/>
        <v/>
      </c>
      <c r="AJ138" s="156" t="str">
        <f t="shared" si="64"/>
        <v/>
      </c>
      <c r="AK138" s="6" t="str">
        <f>+IF(LEN($K138)&gt;5,BD!H138,"")</f>
        <v/>
      </c>
      <c r="AL138" s="17" t="str">
        <f t="shared" si="65"/>
        <v/>
      </c>
      <c r="AM138" s="13"/>
      <c r="AN138" s="18" t="str">
        <f t="shared" si="66"/>
        <v/>
      </c>
      <c r="AO138" s="19" t="str">
        <f t="shared" si="67"/>
        <v/>
      </c>
      <c r="AP138" s="19" t="str">
        <f t="shared" si="68"/>
        <v/>
      </c>
      <c r="AQ138" s="20" t="str">
        <f t="shared" si="69"/>
        <v/>
      </c>
      <c r="AR138" s="7" t="str">
        <f t="shared" ca="1" si="70"/>
        <v/>
      </c>
      <c r="AS138" s="157"/>
      <c r="AT138" s="19" t="str">
        <f>+IF(LEN($K138)&gt;5,TRUNC(AS138*AK138*'CODIGO PAGO'!$C$27,2),"")</f>
        <v/>
      </c>
      <c r="AU138" s="15"/>
      <c r="AV138" s="15"/>
      <c r="AW138" s="15"/>
      <c r="AX138" s="14"/>
      <c r="AY138" s="15"/>
      <c r="AZ138" s="20" t="str">
        <f>+IF(LEN(K138)&gt;5,SUMIF(AJUSTES!$A$1:$A$50,K138,AJUSTES!$J$1:$J$50),"")</f>
        <v/>
      </c>
      <c r="BA138" s="20"/>
      <c r="BB138" s="14"/>
      <c r="BC138" s="14"/>
      <c r="BD138" s="164"/>
      <c r="BE138" s="15"/>
      <c r="BF138" s="15"/>
      <c r="BG138" s="152" t="str">
        <f t="shared" si="71"/>
        <v/>
      </c>
      <c r="BH138" s="20" t="str">
        <f t="shared" si="72"/>
        <v/>
      </c>
      <c r="BI138" s="20" t="str">
        <f>IF(LEN($K138)&gt;5,IF('CODIGO PAGO'!$C$26=9,0.5*AK138,'CODIGO PAGO'!$C$26*COUNTIF(L138:X138,"PT")*(AK138*7)/(7-(COUNTIF(L138:X138,"D")+COUNTIF(L138:X138,"DL")))),"")</f>
        <v/>
      </c>
      <c r="BJ138" s="15"/>
      <c r="BK138" s="20" t="str">
        <f>+IF(LEN(K138)&gt;5,SUMIF(AJUSTES!$A$1:$A$50,K138,AJUSTES!$K$1:$K$50),"")</f>
        <v/>
      </c>
      <c r="BL138" s="15"/>
      <c r="BM138" s="15"/>
      <c r="BN138" s="4" t="str">
        <f>+CONCATENATE(IF(COUNTIFS(INCAPACIDADES!$A$1:$A$100,"ACTIVA",INCAPACIDADES!$C$1:$C$100,'PRE MAAS'!K138)&gt;0,VLOOKUP(K138,INCAPACIDADES!$C$1:$Y$100,23,0),""),IF(LEN($K138)&gt;5,IF(BD!F138="N/A","",CONCATENATE("B (",DAY(BD!F138),"-",MONTH(BD!F138),"-",YEAR(BD!F138),")")),""))</f>
        <v/>
      </c>
      <c r="BO138" s="150"/>
      <c r="BP138" s="15"/>
      <c r="BQ138" s="15"/>
      <c r="BR138" s="15"/>
      <c r="BS138" s="15"/>
      <c r="BT138" s="15"/>
      <c r="BU138" s="9" t="str">
        <f>+IF(LEN($K138)&gt;10,IF(LEN(BD!I138)=11,BD!I138,CONCATENATE("0",BD!I138)),"")</f>
        <v/>
      </c>
      <c r="BV138" s="161" t="str">
        <f>+IF(LEN($K138)&gt;10,BD!J138,"")</f>
        <v/>
      </c>
      <c r="BW138" s="162" t="str">
        <f t="shared" si="73"/>
        <v/>
      </c>
      <c r="BX138" s="162" t="str">
        <f>+IF(LEN($K138)&gt;10,UPPER(BD!K138),"")</f>
        <v/>
      </c>
      <c r="BY138" s="161" t="str">
        <f>+IF(LEN($K146)&gt;5,BD!L138,"")</f>
        <v/>
      </c>
      <c r="BZ138" s="161" t="str">
        <f>+IF(LEN($K138)&gt;10,BD!M138,"")</f>
        <v/>
      </c>
      <c r="CA138" s="162" t="str">
        <f>+IF(LEN($K138)&gt;10,BD!N138,"")</f>
        <v/>
      </c>
      <c r="CB138" s="163" t="str">
        <f t="shared" si="74"/>
        <v/>
      </c>
      <c r="CC138" s="62" t="str">
        <f>+IF(AND(LEN($K138)&gt;10),IF(AND($J138&gt;L$1,$J138&lt;=$Y$1),1,IF((COUNTIFS(INCAPACIDADES!$C$1:$C$51,$K138,INCAPACIDADES!K$1:K$51,L$1))&gt;0,2,IF(VLOOKUP($I138,BD!D:F,3,0)&gt;L$1,0,3))),"")</f>
        <v/>
      </c>
      <c r="CD138" s="62" t="str">
        <f>+IF(AND(LEN($K138)&gt;10),IF(AND($J138&gt;M$1,$J138&lt;=$Y$1),1,IF((COUNTIFS(INCAPACIDADES!$C$1:$C$51,$K138,INCAPACIDADES!L$1:L$51,M$1))&gt;0,2,IF(VLOOKUP($I138,BD!$D:$F,3,0)&gt;M$1,0,3))),"")</f>
        <v/>
      </c>
      <c r="CE138" s="62" t="str">
        <f>+IF(AND(LEN($K138)&gt;10),IF(AND($J138&gt;N$1,$J138&lt;=$Y$1),1,IF((COUNTIFS(INCAPACIDADES!$C$1:$C$51,$K138,INCAPACIDADES!M$1:M$51,N$1))&gt;0,2,IF(VLOOKUP($I138,BD!$D:$F,3,0)&gt;N$1,0,3))),"")</f>
        <v/>
      </c>
      <c r="CF138" s="62" t="str">
        <f>+IF(AND(LEN($K138)&gt;10),IF(AND($J138&gt;O$1,$J138&lt;=$Y$1),1,IF((COUNTIFS(INCAPACIDADES!$C$1:$C$51,$K138,INCAPACIDADES!N$1:N$51,O$1))&gt;0,2,IF(VLOOKUP($I138,BD!$D:$F,3,0)&gt;O$1,0,3))),"")</f>
        <v/>
      </c>
      <c r="CG138" s="62" t="str">
        <f>+IF(AND(LEN($K138)&gt;10),IF(AND($J138&gt;P$1,$J138&lt;=$Y$1),1,IF((COUNTIFS(INCAPACIDADES!$C$1:$C$51,$K138,INCAPACIDADES!O$1:O$51,P$1))&gt;0,2,IF(VLOOKUP($I138,BD!$D:$F,3,0)&gt;P$1,0,3))),"")</f>
        <v/>
      </c>
      <c r="CH138" s="62" t="str">
        <f>+IF(AND(LEN($K138)&gt;10),IF(AND($J138&gt;Q$1,$J138&lt;=$Y$1),1,IF((COUNTIFS(INCAPACIDADES!$C$1:$C$51,$K138,INCAPACIDADES!P$1:P$51,Q$1))&gt;0,2,IF(VLOOKUP($I138,BD!$D:$F,3,0)&gt;Q$1,0,3))),"")</f>
        <v/>
      </c>
      <c r="CI138" s="62" t="str">
        <f>+IF(AND(LEN($K138)&gt;10),IF(AND($J138&gt;R$1,$J138&lt;=$Y$1),1,IF((COUNTIFS(INCAPACIDADES!$C$1:$C$51,$K138,INCAPACIDADES!Q$1:Q$51,R$1))&gt;0,2,IF(VLOOKUP($I138,BD!$D:$F,3,0)&gt;R$1,0,3))),"")</f>
        <v/>
      </c>
      <c r="CJ138" s="62" t="str">
        <f>+IF(AND(LEN($K138)&gt;10),IF(AND($J138&gt;S$1,$J138&lt;=$Y$1),1,IF((COUNTIFS(INCAPACIDADES!$C$1:$C$51,$K138,INCAPACIDADES!R$1:R$51,S$1))&gt;0,2,IF(VLOOKUP($I138,BD!$D:$F,3,0)&gt;S$1,0,3))),"")</f>
        <v/>
      </c>
      <c r="CK138" s="62" t="str">
        <f>+IF(AND(LEN($K138)&gt;10),IF(AND($J138&gt;T$1,$J138&lt;=$Y$1),1,IF((COUNTIFS(INCAPACIDADES!$C$1:$C$51,$K138,INCAPACIDADES!S$1:S$51,T$1))&gt;0,2,IF(VLOOKUP($I138,BD!$D:$F,3,0)&gt;T$1,0,3))),"")</f>
        <v/>
      </c>
      <c r="CL138" s="62" t="str">
        <f>+IF(AND(LEN($K138)&gt;10),IF(AND($J138&gt;U$1,$J138&lt;=$Y$1),1,IF((COUNTIFS(INCAPACIDADES!$C$1:$C$51,$K138,INCAPACIDADES!T$1:T$51,U$1))&gt;0,2,IF(VLOOKUP($I138,BD!$D:$F,3,0)&gt;U$1,0,3))),"")</f>
        <v/>
      </c>
      <c r="CM138" s="62" t="str">
        <f>+IF(AND(LEN($K138)&gt;10),IF(AND($J138&gt;V$1,$J138&lt;=$Y$1),1,IF((COUNTIFS(INCAPACIDADES!$C$1:$C$51,$K138,INCAPACIDADES!U$1:U$51,V$1))&gt;0,2,IF(VLOOKUP($I138,BD!$D:$F,3,0)&gt;V$1,0,3))),"")</f>
        <v/>
      </c>
      <c r="CN138" s="62" t="str">
        <f>+IF(AND(LEN($K138)&gt;10),IF(AND($J138&gt;W$1,$J138&lt;=$Y$1),1,IF((COUNTIFS(INCAPACIDADES!$C$1:$C$51,$K138,INCAPACIDADES!V$1:V$51,W$1))&gt;0,2,IF(VLOOKUP($I138,BD!$D:$F,3,0)&gt;W$1,0,3))),"")</f>
        <v/>
      </c>
      <c r="CO138" s="62" t="str">
        <f>+IF(AND(LEN($K138)&gt;10),IF(AND($J138&gt;X$1,$J138&lt;=$Y$1),1,IF((COUNTIFS(INCAPACIDADES!$C$1:$C$51,$K138,INCAPACIDADES!W$1:W$51,X$1))&gt;0,2,IF(VLOOKUP($I138,BD!$D:$F,3,0)&gt;X$1,0,3))),"")</f>
        <v/>
      </c>
      <c r="CP138" s="62" t="str">
        <f>+IF(AND(LEN($K138)&gt;10),IF(AND($J138&gt;Y$1,$J138&lt;=$Y$1),1,IF((COUNTIFS(INCAPACIDADES!$C$1:$C$51,$K138,INCAPACIDADES!X$1:X$51,Y$1))&gt;0,2,IF(VLOOKUP($I138,BD!$D:$F,3,0)&gt;Y$1,0,3))),"")</f>
        <v/>
      </c>
      <c r="CQ138" s="62" t="str">
        <f>+IF(LEN($K138)&gt;10,IF(ISERROR(VLOOKUP(L138,'CODIGO PAGO'!$B$1:$B$20,1,0)),1,IF(OR(AND(CC138=1,L138&lt;&gt;"N"),AND(CC138=3,L138&lt;&gt;"B"),AND(CC138=2,LEFT(TRIM(L138),1)&lt;&gt;"I")),1,IF(OR(AND(CC138=0,L138="N"),AND(CC138=0,L138="B"),AND(CC138=0,LEFT(TRIM(L138),1)="I")),1,0))),"")</f>
        <v/>
      </c>
      <c r="CR138" s="62" t="str">
        <f t="shared" si="75"/>
        <v/>
      </c>
      <c r="CS138" s="62" t="str">
        <f>+IF(LEN($K138)&gt;10,IF(ISERROR(VLOOKUP(N138,'CODIGO PAGO'!$B$1:$B$20,1,0)),1,IF(OR(AND(CE138=1,N138&lt;&gt;"N"),AND(CE138=3,N138&lt;&gt;"B"),AND(CE138=2,LEFT(TRIM(N138),1)&lt;&gt;"I")),1,IF(OR(AND(CE138=0,N138="N"),AND(CE138=0,N138="B"),AND(CE138=0,LEFT(TRIM(N138),1)="I")),1,0))),"")</f>
        <v/>
      </c>
      <c r="CT138" s="62" t="str">
        <f t="shared" si="76"/>
        <v/>
      </c>
      <c r="CU138" s="62" t="str">
        <f>+IF(LEN($K138)&gt;10,IF(ISERROR(VLOOKUP(P138,'CODIGO PAGO'!$B$1:$B$20,1,0)),1,IF(OR(AND(CG138=1,P138&lt;&gt;"N"),AND(CG138=3,P138&lt;&gt;"B"),AND(CG138=2,LEFT(TRIM(P138),1)&lt;&gt;"I")),1,IF(OR(AND(CG138=0,P138="N"),AND(CG138=0,P138="B"),AND(CG138=0,LEFT(TRIM(P138),1)="I")),1,0))),"")</f>
        <v/>
      </c>
      <c r="CV138" s="62" t="str">
        <f t="shared" si="77"/>
        <v/>
      </c>
      <c r="CW138" s="62" t="str">
        <f>+IF(LEN($K138)&gt;10,IF(ISERROR(VLOOKUP(R138,'CODIGO PAGO'!$B$1:$B$20,1,0)),1,IF(OR(AND(CI138=1,R138&lt;&gt;"N"),AND(CI138=3,R138&lt;&gt;"B"),AND(CI138=2,LEFT(TRIM(R138),1)&lt;&gt;"I")),1,IF(OR(AND(CI138=0,R138="N"),AND(CI138=0,R138="B"),AND(CI138=0,LEFT(TRIM(R138),1)="I")),1,0))),"")</f>
        <v/>
      </c>
      <c r="CX138" s="62" t="str">
        <f t="shared" si="78"/>
        <v/>
      </c>
      <c r="CY138" s="62" t="str">
        <f>+IF(LEN($K138)&gt;10,IF(ISERROR(VLOOKUP(T138,'CODIGO PAGO'!$B$1:$B$20,1,0)),1,IF(OR(AND(CK138=1,T138&lt;&gt;"N"),AND(CK138=3,T138&lt;&gt;"B"),AND(CK138=2,LEFT(TRIM(T138),1)&lt;&gt;"I")),1,IF(OR(AND(CK138=0,T138="N"),AND(CK138=0,T138="B"),AND(CK138=0,LEFT(TRIM(T138),1)="I")),1,0))),"")</f>
        <v/>
      </c>
      <c r="CZ138" s="62" t="str">
        <f t="shared" si="79"/>
        <v/>
      </c>
      <c r="DA138" s="62" t="str">
        <f>+IF(LEN($K138)&gt;10,IF(ISERROR(VLOOKUP(V138,'CODIGO PAGO'!$B$1:$B$20,1,0)),1,IF(OR(AND(CM138=1,V138&lt;&gt;"N"),AND(CM138=3,V138&lt;&gt;"B"),AND(CM138=2,LEFT(TRIM(V138),1)&lt;&gt;"I")),1,IF(OR(AND(CM138=0,V138="N"),AND(CM138=0,V138="B"),AND(CM138=0,LEFT(TRIM(V138),1)="I")),1,0))),"")</f>
        <v/>
      </c>
      <c r="DB138" s="62" t="str">
        <f t="shared" si="80"/>
        <v/>
      </c>
      <c r="DC138" s="62" t="str">
        <f>+IF(LEN($K138)&gt;10,IF(ISERROR(VLOOKUP(X138,'CODIGO PAGO'!$B$1:$B$20,1,0)),1,IF(OR(AND(CO138=1,X138&lt;&gt;"N"),AND(CO138=3,X138&lt;&gt;"B"),AND(CO138=2,LEFT(TRIM(X138),1)&lt;&gt;"I")),1,IF(OR(AND(CO138=0,X138="N"),AND(CO138=0,X138="B"),AND(CO138=0,LEFT(TRIM(X138),1)="I")),1,0))),"")</f>
        <v/>
      </c>
      <c r="DD138" s="62" t="str">
        <f t="shared" si="81"/>
        <v/>
      </c>
      <c r="DE138" s="62" t="str">
        <f t="shared" si="82"/>
        <v/>
      </c>
      <c r="DF138" s="63" t="str">
        <f t="shared" si="83"/>
        <v/>
      </c>
      <c r="DG138" s="170"/>
      <c r="DH138" s="63">
        <v>138</v>
      </c>
    </row>
    <row r="139" spans="1:112" s="64" customFormat="1">
      <c r="A139" s="16" t="str">
        <f t="shared" si="56"/>
        <v/>
      </c>
      <c r="B139" s="12"/>
      <c r="C139" s="60"/>
      <c r="D139" s="1" t="str">
        <f>+IF(LEN($K139)&gt;5,BD!A139,"")</f>
        <v/>
      </c>
      <c r="E139" s="1" t="str">
        <f>+IF(LEN($K139)&gt;5,BD!B139,"")</f>
        <v/>
      </c>
      <c r="F139" s="134"/>
      <c r="G139" s="133"/>
      <c r="H139" s="135"/>
      <c r="I139" s="3" t="str">
        <f>+IF(LEN($K139)&gt;5,BD!D139,"")</f>
        <v/>
      </c>
      <c r="J139" s="4" t="str">
        <f>+IF(LEN($K139)&gt;5,BD!E139,"")</f>
        <v/>
      </c>
      <c r="K139" s="5" t="str">
        <f>+IF(LEN(BD!G139)&gt;5,BD!G139,"")</f>
        <v/>
      </c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53" t="str">
        <f t="shared" si="57"/>
        <v/>
      </c>
      <c r="AB139" s="154" t="str">
        <f>+IF(LEN($K139)&gt;5,SUM(L139,N139,P139,R139,T139,V139,X139)+COUNTIF(L139:X139,"PCG")+'CODIGO PAGO'!$C$23*COUNTIF(L139:X139,"PDF")+'CODIGO PAGO'!$C$24*COUNTIF('PRE MAAS'!L139:X139,"PNH")+'CODIGO PAGO'!$C$25*COUNTIF('PRE MAAS'!L139:X139,"PS")+COUNTIF(L139:X139,"VAC"),"")</f>
        <v/>
      </c>
      <c r="AC139" s="154" t="str">
        <f t="shared" si="58"/>
        <v/>
      </c>
      <c r="AD139" s="155" t="str">
        <f t="shared" si="59"/>
        <v/>
      </c>
      <c r="AE139" s="155" t="str">
        <f t="shared" si="60"/>
        <v/>
      </c>
      <c r="AF139" s="155" t="str">
        <f>+IF(LEN($K139)&gt;5,IF(AND(VLOOKUP($I139,BD!$D$1:$F$501,3,0)&gt;=L$1,VLOOKUP($I139,BD!$D$1:$F$501,3,0)&lt;=X$1),1,0),"")</f>
        <v/>
      </c>
      <c r="AG139" s="155" t="str">
        <f t="shared" si="61"/>
        <v/>
      </c>
      <c r="AH139" s="156" t="str">
        <f t="shared" si="62"/>
        <v/>
      </c>
      <c r="AI139" s="156" t="str">
        <f t="shared" si="63"/>
        <v/>
      </c>
      <c r="AJ139" s="156" t="str">
        <f t="shared" si="64"/>
        <v/>
      </c>
      <c r="AK139" s="6" t="str">
        <f>+IF(LEN($K139)&gt;5,BD!H139,"")</f>
        <v/>
      </c>
      <c r="AL139" s="17" t="str">
        <f t="shared" si="65"/>
        <v/>
      </c>
      <c r="AM139" s="13"/>
      <c r="AN139" s="18" t="str">
        <f t="shared" si="66"/>
        <v/>
      </c>
      <c r="AO139" s="19" t="str">
        <f t="shared" si="67"/>
        <v/>
      </c>
      <c r="AP139" s="19" t="str">
        <f t="shared" si="68"/>
        <v/>
      </c>
      <c r="AQ139" s="20" t="str">
        <f t="shared" si="69"/>
        <v/>
      </c>
      <c r="AR139" s="7" t="str">
        <f t="shared" ca="1" si="70"/>
        <v/>
      </c>
      <c r="AS139" s="157"/>
      <c r="AT139" s="19" t="str">
        <f>+IF(LEN($K139)&gt;5,TRUNC(AS139*AK139*'CODIGO PAGO'!$C$27,2),"")</f>
        <v/>
      </c>
      <c r="AU139" s="15"/>
      <c r="AV139" s="15"/>
      <c r="AW139" s="15"/>
      <c r="AX139" s="14"/>
      <c r="AY139" s="15"/>
      <c r="AZ139" s="20" t="str">
        <f>+IF(LEN(K139)&gt;5,SUMIF(AJUSTES!$A$1:$A$50,K139,AJUSTES!$J$1:$J$50),"")</f>
        <v/>
      </c>
      <c r="BA139" s="20"/>
      <c r="BB139" s="14"/>
      <c r="BC139" s="14"/>
      <c r="BD139" s="164"/>
      <c r="BE139" s="15"/>
      <c r="BF139" s="15"/>
      <c r="BG139" s="152" t="str">
        <f t="shared" si="71"/>
        <v/>
      </c>
      <c r="BH139" s="20" t="str">
        <f t="shared" si="72"/>
        <v/>
      </c>
      <c r="BI139" s="20" t="str">
        <f>IF(LEN($K139)&gt;5,IF('CODIGO PAGO'!$C$26=9,0.5*AK139,'CODIGO PAGO'!$C$26*COUNTIF(L139:X139,"PT")*(AK139*7)/(7-(COUNTIF(L139:X139,"D")+COUNTIF(L139:X139,"DL")))),"")</f>
        <v/>
      </c>
      <c r="BJ139" s="15"/>
      <c r="BK139" s="20" t="str">
        <f>+IF(LEN(K139)&gt;5,SUMIF(AJUSTES!$A$1:$A$50,K139,AJUSTES!$K$1:$K$50),"")</f>
        <v/>
      </c>
      <c r="BL139" s="15"/>
      <c r="BM139" s="15"/>
      <c r="BN139" s="4" t="str">
        <f>+CONCATENATE(IF(COUNTIFS(INCAPACIDADES!$A$1:$A$100,"ACTIVA",INCAPACIDADES!$C$1:$C$100,'PRE MAAS'!K139)&gt;0,VLOOKUP(K139,INCAPACIDADES!$C$1:$Y$100,23,0),""),IF(LEN($K139)&gt;5,IF(BD!F139="N/A","",CONCATENATE("B (",DAY(BD!F139),"-",MONTH(BD!F139),"-",YEAR(BD!F139),")")),""))</f>
        <v/>
      </c>
      <c r="BO139" s="150"/>
      <c r="BP139" s="15"/>
      <c r="BQ139" s="15"/>
      <c r="BR139" s="15"/>
      <c r="BS139" s="15"/>
      <c r="BT139" s="15"/>
      <c r="BU139" s="9" t="str">
        <f>+IF(LEN($K139)&gt;10,IF(LEN(BD!I139)=11,BD!I139,CONCATENATE("0",BD!I139)),"")</f>
        <v/>
      </c>
      <c r="BV139" s="161" t="str">
        <f>+IF(LEN($K139)&gt;10,BD!J139,"")</f>
        <v/>
      </c>
      <c r="BW139" s="162" t="str">
        <f t="shared" si="73"/>
        <v/>
      </c>
      <c r="BX139" s="162" t="str">
        <f>+IF(LEN($K139)&gt;10,UPPER(BD!K139),"")</f>
        <v/>
      </c>
      <c r="BY139" s="161" t="str">
        <f>+IF(LEN($K147)&gt;5,BD!L139,"")</f>
        <v/>
      </c>
      <c r="BZ139" s="161" t="str">
        <f>+IF(LEN($K139)&gt;10,BD!M139,"")</f>
        <v/>
      </c>
      <c r="CA139" s="162" t="str">
        <f>+IF(LEN($K139)&gt;10,BD!N139,"")</f>
        <v/>
      </c>
      <c r="CB139" s="163" t="str">
        <f t="shared" si="74"/>
        <v/>
      </c>
      <c r="CC139" s="62" t="str">
        <f>+IF(AND(LEN($K139)&gt;10),IF(AND($J139&gt;L$1,$J139&lt;=$Y$1),1,IF((COUNTIFS(INCAPACIDADES!$C$1:$C$51,$K139,INCAPACIDADES!K$1:K$51,L$1))&gt;0,2,IF(VLOOKUP($I139,BD!D:F,3,0)&gt;L$1,0,3))),"")</f>
        <v/>
      </c>
      <c r="CD139" s="62" t="str">
        <f>+IF(AND(LEN($K139)&gt;10),IF(AND($J139&gt;M$1,$J139&lt;=$Y$1),1,IF((COUNTIFS(INCAPACIDADES!$C$1:$C$51,$K139,INCAPACIDADES!L$1:L$51,M$1))&gt;0,2,IF(VLOOKUP($I139,BD!$D:$F,3,0)&gt;M$1,0,3))),"")</f>
        <v/>
      </c>
      <c r="CE139" s="62" t="str">
        <f>+IF(AND(LEN($K139)&gt;10),IF(AND($J139&gt;N$1,$J139&lt;=$Y$1),1,IF((COUNTIFS(INCAPACIDADES!$C$1:$C$51,$K139,INCAPACIDADES!M$1:M$51,N$1))&gt;0,2,IF(VLOOKUP($I139,BD!$D:$F,3,0)&gt;N$1,0,3))),"")</f>
        <v/>
      </c>
      <c r="CF139" s="62" t="str">
        <f>+IF(AND(LEN($K139)&gt;10),IF(AND($J139&gt;O$1,$J139&lt;=$Y$1),1,IF((COUNTIFS(INCAPACIDADES!$C$1:$C$51,$K139,INCAPACIDADES!N$1:N$51,O$1))&gt;0,2,IF(VLOOKUP($I139,BD!$D:$F,3,0)&gt;O$1,0,3))),"")</f>
        <v/>
      </c>
      <c r="CG139" s="62" t="str">
        <f>+IF(AND(LEN($K139)&gt;10),IF(AND($J139&gt;P$1,$J139&lt;=$Y$1),1,IF((COUNTIFS(INCAPACIDADES!$C$1:$C$51,$K139,INCAPACIDADES!O$1:O$51,P$1))&gt;0,2,IF(VLOOKUP($I139,BD!$D:$F,3,0)&gt;P$1,0,3))),"")</f>
        <v/>
      </c>
      <c r="CH139" s="62" t="str">
        <f>+IF(AND(LEN($K139)&gt;10),IF(AND($J139&gt;Q$1,$J139&lt;=$Y$1),1,IF((COUNTIFS(INCAPACIDADES!$C$1:$C$51,$K139,INCAPACIDADES!P$1:P$51,Q$1))&gt;0,2,IF(VLOOKUP($I139,BD!$D:$F,3,0)&gt;Q$1,0,3))),"")</f>
        <v/>
      </c>
      <c r="CI139" s="62" t="str">
        <f>+IF(AND(LEN($K139)&gt;10),IF(AND($J139&gt;R$1,$J139&lt;=$Y$1),1,IF((COUNTIFS(INCAPACIDADES!$C$1:$C$51,$K139,INCAPACIDADES!Q$1:Q$51,R$1))&gt;0,2,IF(VLOOKUP($I139,BD!$D:$F,3,0)&gt;R$1,0,3))),"")</f>
        <v/>
      </c>
      <c r="CJ139" s="62" t="str">
        <f>+IF(AND(LEN($K139)&gt;10),IF(AND($J139&gt;S$1,$J139&lt;=$Y$1),1,IF((COUNTIFS(INCAPACIDADES!$C$1:$C$51,$K139,INCAPACIDADES!R$1:R$51,S$1))&gt;0,2,IF(VLOOKUP($I139,BD!$D:$F,3,0)&gt;S$1,0,3))),"")</f>
        <v/>
      </c>
      <c r="CK139" s="62" t="str">
        <f>+IF(AND(LEN($K139)&gt;10),IF(AND($J139&gt;T$1,$J139&lt;=$Y$1),1,IF((COUNTIFS(INCAPACIDADES!$C$1:$C$51,$K139,INCAPACIDADES!S$1:S$51,T$1))&gt;0,2,IF(VLOOKUP($I139,BD!$D:$F,3,0)&gt;T$1,0,3))),"")</f>
        <v/>
      </c>
      <c r="CL139" s="62" t="str">
        <f>+IF(AND(LEN($K139)&gt;10),IF(AND($J139&gt;U$1,$J139&lt;=$Y$1),1,IF((COUNTIFS(INCAPACIDADES!$C$1:$C$51,$K139,INCAPACIDADES!T$1:T$51,U$1))&gt;0,2,IF(VLOOKUP($I139,BD!$D:$F,3,0)&gt;U$1,0,3))),"")</f>
        <v/>
      </c>
      <c r="CM139" s="62" t="str">
        <f>+IF(AND(LEN($K139)&gt;10),IF(AND($J139&gt;V$1,$J139&lt;=$Y$1),1,IF((COUNTIFS(INCAPACIDADES!$C$1:$C$51,$K139,INCAPACIDADES!U$1:U$51,V$1))&gt;0,2,IF(VLOOKUP($I139,BD!$D:$F,3,0)&gt;V$1,0,3))),"")</f>
        <v/>
      </c>
      <c r="CN139" s="62" t="str">
        <f>+IF(AND(LEN($K139)&gt;10),IF(AND($J139&gt;W$1,$J139&lt;=$Y$1),1,IF((COUNTIFS(INCAPACIDADES!$C$1:$C$51,$K139,INCAPACIDADES!V$1:V$51,W$1))&gt;0,2,IF(VLOOKUP($I139,BD!$D:$F,3,0)&gt;W$1,0,3))),"")</f>
        <v/>
      </c>
      <c r="CO139" s="62" t="str">
        <f>+IF(AND(LEN($K139)&gt;10),IF(AND($J139&gt;X$1,$J139&lt;=$Y$1),1,IF((COUNTIFS(INCAPACIDADES!$C$1:$C$51,$K139,INCAPACIDADES!W$1:W$51,X$1))&gt;0,2,IF(VLOOKUP($I139,BD!$D:$F,3,0)&gt;X$1,0,3))),"")</f>
        <v/>
      </c>
      <c r="CP139" s="62" t="str">
        <f>+IF(AND(LEN($K139)&gt;10),IF(AND($J139&gt;Y$1,$J139&lt;=$Y$1),1,IF((COUNTIFS(INCAPACIDADES!$C$1:$C$51,$K139,INCAPACIDADES!X$1:X$51,Y$1))&gt;0,2,IF(VLOOKUP($I139,BD!$D:$F,3,0)&gt;Y$1,0,3))),"")</f>
        <v/>
      </c>
      <c r="CQ139" s="62" t="str">
        <f>+IF(LEN($K139)&gt;10,IF(ISERROR(VLOOKUP(L139,'CODIGO PAGO'!$B$1:$B$20,1,0)),1,IF(OR(AND(CC139=1,L139&lt;&gt;"N"),AND(CC139=3,L139&lt;&gt;"B"),AND(CC139=2,LEFT(TRIM(L139),1)&lt;&gt;"I")),1,IF(OR(AND(CC139=0,L139="N"),AND(CC139=0,L139="B"),AND(CC139=0,LEFT(TRIM(L139),1)="I")),1,0))),"")</f>
        <v/>
      </c>
      <c r="CR139" s="62" t="str">
        <f t="shared" si="75"/>
        <v/>
      </c>
      <c r="CS139" s="62" t="str">
        <f>+IF(LEN($K139)&gt;10,IF(ISERROR(VLOOKUP(N139,'CODIGO PAGO'!$B$1:$B$20,1,0)),1,IF(OR(AND(CE139=1,N139&lt;&gt;"N"),AND(CE139=3,N139&lt;&gt;"B"),AND(CE139=2,LEFT(TRIM(N139),1)&lt;&gt;"I")),1,IF(OR(AND(CE139=0,N139="N"),AND(CE139=0,N139="B"),AND(CE139=0,LEFT(TRIM(N139),1)="I")),1,0))),"")</f>
        <v/>
      </c>
      <c r="CT139" s="62" t="str">
        <f t="shared" si="76"/>
        <v/>
      </c>
      <c r="CU139" s="62" t="str">
        <f>+IF(LEN($K139)&gt;10,IF(ISERROR(VLOOKUP(P139,'CODIGO PAGO'!$B$1:$B$20,1,0)),1,IF(OR(AND(CG139=1,P139&lt;&gt;"N"),AND(CG139=3,P139&lt;&gt;"B"),AND(CG139=2,LEFT(TRIM(P139),1)&lt;&gt;"I")),1,IF(OR(AND(CG139=0,P139="N"),AND(CG139=0,P139="B"),AND(CG139=0,LEFT(TRIM(P139),1)="I")),1,0))),"")</f>
        <v/>
      </c>
      <c r="CV139" s="62" t="str">
        <f t="shared" si="77"/>
        <v/>
      </c>
      <c r="CW139" s="62" t="str">
        <f>+IF(LEN($K139)&gt;10,IF(ISERROR(VLOOKUP(R139,'CODIGO PAGO'!$B$1:$B$20,1,0)),1,IF(OR(AND(CI139=1,R139&lt;&gt;"N"),AND(CI139=3,R139&lt;&gt;"B"),AND(CI139=2,LEFT(TRIM(R139),1)&lt;&gt;"I")),1,IF(OR(AND(CI139=0,R139="N"),AND(CI139=0,R139="B"),AND(CI139=0,LEFT(TRIM(R139),1)="I")),1,0))),"")</f>
        <v/>
      </c>
      <c r="CX139" s="62" t="str">
        <f t="shared" si="78"/>
        <v/>
      </c>
      <c r="CY139" s="62" t="str">
        <f>+IF(LEN($K139)&gt;10,IF(ISERROR(VLOOKUP(T139,'CODIGO PAGO'!$B$1:$B$20,1,0)),1,IF(OR(AND(CK139=1,T139&lt;&gt;"N"),AND(CK139=3,T139&lt;&gt;"B"),AND(CK139=2,LEFT(TRIM(T139),1)&lt;&gt;"I")),1,IF(OR(AND(CK139=0,T139="N"),AND(CK139=0,T139="B"),AND(CK139=0,LEFT(TRIM(T139),1)="I")),1,0))),"")</f>
        <v/>
      </c>
      <c r="CZ139" s="62" t="str">
        <f t="shared" si="79"/>
        <v/>
      </c>
      <c r="DA139" s="62" t="str">
        <f>+IF(LEN($K139)&gt;10,IF(ISERROR(VLOOKUP(V139,'CODIGO PAGO'!$B$1:$B$20,1,0)),1,IF(OR(AND(CM139=1,V139&lt;&gt;"N"),AND(CM139=3,V139&lt;&gt;"B"),AND(CM139=2,LEFT(TRIM(V139),1)&lt;&gt;"I")),1,IF(OR(AND(CM139=0,V139="N"),AND(CM139=0,V139="B"),AND(CM139=0,LEFT(TRIM(V139),1)="I")),1,0))),"")</f>
        <v/>
      </c>
      <c r="DB139" s="62" t="str">
        <f t="shared" si="80"/>
        <v/>
      </c>
      <c r="DC139" s="62" t="str">
        <f>+IF(LEN($K139)&gt;10,IF(ISERROR(VLOOKUP(X139,'CODIGO PAGO'!$B$1:$B$20,1,0)),1,IF(OR(AND(CO139=1,X139&lt;&gt;"N"),AND(CO139=3,X139&lt;&gt;"B"),AND(CO139=2,LEFT(TRIM(X139),1)&lt;&gt;"I")),1,IF(OR(AND(CO139=0,X139="N"),AND(CO139=0,X139="B"),AND(CO139=0,LEFT(TRIM(X139),1)="I")),1,0))),"")</f>
        <v/>
      </c>
      <c r="DD139" s="62" t="str">
        <f t="shared" si="81"/>
        <v/>
      </c>
      <c r="DE139" s="62" t="str">
        <f t="shared" si="82"/>
        <v/>
      </c>
      <c r="DF139" s="63" t="str">
        <f t="shared" si="83"/>
        <v/>
      </c>
      <c r="DG139" s="170"/>
      <c r="DH139" s="63">
        <v>139</v>
      </c>
    </row>
    <row r="140" spans="1:112" s="64" customFormat="1">
      <c r="A140" s="16" t="str">
        <f t="shared" si="56"/>
        <v/>
      </c>
      <c r="B140" s="12"/>
      <c r="C140" s="60"/>
      <c r="D140" s="1" t="str">
        <f>+IF(LEN($K140)&gt;5,BD!A140,"")</f>
        <v/>
      </c>
      <c r="E140" s="1" t="str">
        <f>+IF(LEN($K140)&gt;5,BD!B140,"")</f>
        <v/>
      </c>
      <c r="F140" s="134"/>
      <c r="G140" s="133"/>
      <c r="H140" s="135"/>
      <c r="I140" s="3" t="str">
        <f>+IF(LEN($K140)&gt;5,BD!D140,"")</f>
        <v/>
      </c>
      <c r="J140" s="4" t="str">
        <f>+IF(LEN($K140)&gt;5,BD!E140,"")</f>
        <v/>
      </c>
      <c r="K140" s="5" t="str">
        <f>+IF(LEN(BD!G140)&gt;5,BD!G140,"")</f>
        <v/>
      </c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53" t="str">
        <f t="shared" si="57"/>
        <v/>
      </c>
      <c r="AB140" s="154" t="str">
        <f>+IF(LEN($K140)&gt;5,SUM(L140,N140,P140,R140,T140,V140,X140)+COUNTIF(L140:X140,"PCG")+'CODIGO PAGO'!$C$23*COUNTIF(L140:X140,"PDF")+'CODIGO PAGO'!$C$24*COUNTIF('PRE MAAS'!L140:X140,"PNH")+'CODIGO PAGO'!$C$25*COUNTIF('PRE MAAS'!L140:X140,"PS")+COUNTIF(L140:X140,"VAC"),"")</f>
        <v/>
      </c>
      <c r="AC140" s="154" t="str">
        <f t="shared" si="58"/>
        <v/>
      </c>
      <c r="AD140" s="155" t="str">
        <f t="shared" si="59"/>
        <v/>
      </c>
      <c r="AE140" s="155" t="str">
        <f t="shared" si="60"/>
        <v/>
      </c>
      <c r="AF140" s="155" t="str">
        <f>+IF(LEN($K140)&gt;5,IF(AND(VLOOKUP($I140,BD!$D$1:$F$501,3,0)&gt;=L$1,VLOOKUP($I140,BD!$D$1:$F$501,3,0)&lt;=X$1),1,0),"")</f>
        <v/>
      </c>
      <c r="AG140" s="155" t="str">
        <f t="shared" si="61"/>
        <v/>
      </c>
      <c r="AH140" s="156" t="str">
        <f t="shared" si="62"/>
        <v/>
      </c>
      <c r="AI140" s="156" t="str">
        <f t="shared" si="63"/>
        <v/>
      </c>
      <c r="AJ140" s="156" t="str">
        <f t="shared" si="64"/>
        <v/>
      </c>
      <c r="AK140" s="6" t="str">
        <f>+IF(LEN($K140)&gt;5,BD!H140,"")</f>
        <v/>
      </c>
      <c r="AL140" s="17" t="str">
        <f t="shared" si="65"/>
        <v/>
      </c>
      <c r="AM140" s="13"/>
      <c r="AN140" s="18" t="str">
        <f t="shared" si="66"/>
        <v/>
      </c>
      <c r="AO140" s="19" t="str">
        <f t="shared" si="67"/>
        <v/>
      </c>
      <c r="AP140" s="19" t="str">
        <f t="shared" si="68"/>
        <v/>
      </c>
      <c r="AQ140" s="20" t="str">
        <f t="shared" si="69"/>
        <v/>
      </c>
      <c r="AR140" s="7" t="str">
        <f t="shared" ca="1" si="70"/>
        <v/>
      </c>
      <c r="AS140" s="157"/>
      <c r="AT140" s="19" t="str">
        <f>+IF(LEN($K140)&gt;5,TRUNC(AS140*AK140*'CODIGO PAGO'!$C$27,2),"")</f>
        <v/>
      </c>
      <c r="AU140" s="15"/>
      <c r="AV140" s="15"/>
      <c r="AW140" s="15"/>
      <c r="AX140" s="14"/>
      <c r="AY140" s="15"/>
      <c r="AZ140" s="20" t="str">
        <f>+IF(LEN(K140)&gt;5,SUMIF(AJUSTES!$A$1:$A$50,K140,AJUSTES!$J$1:$J$50),"")</f>
        <v/>
      </c>
      <c r="BA140" s="20"/>
      <c r="BB140" s="14"/>
      <c r="BC140" s="14"/>
      <c r="BD140" s="164"/>
      <c r="BE140" s="15"/>
      <c r="BF140" s="15"/>
      <c r="BG140" s="152" t="str">
        <f t="shared" si="71"/>
        <v/>
      </c>
      <c r="BH140" s="20" t="str">
        <f t="shared" si="72"/>
        <v/>
      </c>
      <c r="BI140" s="20" t="str">
        <f>IF(LEN($K140)&gt;5,IF('CODIGO PAGO'!$C$26=9,0.5*AK140,'CODIGO PAGO'!$C$26*COUNTIF(L140:X140,"PT")*(AK140*7)/(7-(COUNTIF(L140:X140,"D")+COUNTIF(L140:X140,"DL")))),"")</f>
        <v/>
      </c>
      <c r="BJ140" s="15"/>
      <c r="BK140" s="20" t="str">
        <f>+IF(LEN(K140)&gt;5,SUMIF(AJUSTES!$A$1:$A$50,K140,AJUSTES!$K$1:$K$50),"")</f>
        <v/>
      </c>
      <c r="BL140" s="15"/>
      <c r="BM140" s="15"/>
      <c r="BN140" s="4" t="str">
        <f>+CONCATENATE(IF(COUNTIFS(INCAPACIDADES!$A$1:$A$100,"ACTIVA",INCAPACIDADES!$C$1:$C$100,'PRE MAAS'!K140)&gt;0,VLOOKUP(K140,INCAPACIDADES!$C$1:$Y$100,23,0),""),IF(LEN($K140)&gt;5,IF(BD!F140="N/A","",CONCATENATE("B (",DAY(BD!F140),"-",MONTH(BD!F140),"-",YEAR(BD!F140),")")),""))</f>
        <v/>
      </c>
      <c r="BO140" s="150"/>
      <c r="BP140" s="15"/>
      <c r="BQ140" s="15"/>
      <c r="BR140" s="15"/>
      <c r="BS140" s="15"/>
      <c r="BT140" s="15"/>
      <c r="BU140" s="9" t="str">
        <f>+IF(LEN($K140)&gt;10,IF(LEN(BD!I140)=11,BD!I140,CONCATENATE("0",BD!I140)),"")</f>
        <v/>
      </c>
      <c r="BV140" s="161" t="str">
        <f>+IF(LEN($K140)&gt;10,BD!J140,"")</f>
        <v/>
      </c>
      <c r="BW140" s="162" t="str">
        <f t="shared" si="73"/>
        <v/>
      </c>
      <c r="BX140" s="162" t="str">
        <f>+IF(LEN($K140)&gt;10,UPPER(BD!K140),"")</f>
        <v/>
      </c>
      <c r="BY140" s="161" t="str">
        <f>+IF(LEN($K148)&gt;5,BD!L140,"")</f>
        <v/>
      </c>
      <c r="BZ140" s="161" t="str">
        <f>+IF(LEN($K140)&gt;10,BD!M140,"")</f>
        <v/>
      </c>
      <c r="CA140" s="162" t="str">
        <f>+IF(LEN($K140)&gt;10,BD!N140,"")</f>
        <v/>
      </c>
      <c r="CB140" s="163" t="str">
        <f t="shared" si="74"/>
        <v/>
      </c>
      <c r="CC140" s="62" t="str">
        <f>+IF(AND(LEN($K140)&gt;10),IF(AND($J140&gt;L$1,$J140&lt;=$Y$1),1,IF((COUNTIFS(INCAPACIDADES!$C$1:$C$51,$K140,INCAPACIDADES!K$1:K$51,L$1))&gt;0,2,IF(VLOOKUP($I140,BD!D:F,3,0)&gt;L$1,0,3))),"")</f>
        <v/>
      </c>
      <c r="CD140" s="62" t="str">
        <f>+IF(AND(LEN($K140)&gt;10),IF(AND($J140&gt;M$1,$J140&lt;=$Y$1),1,IF((COUNTIFS(INCAPACIDADES!$C$1:$C$51,$K140,INCAPACIDADES!L$1:L$51,M$1))&gt;0,2,IF(VLOOKUP($I140,BD!$D:$F,3,0)&gt;M$1,0,3))),"")</f>
        <v/>
      </c>
      <c r="CE140" s="62" t="str">
        <f>+IF(AND(LEN($K140)&gt;10),IF(AND($J140&gt;N$1,$J140&lt;=$Y$1),1,IF((COUNTIFS(INCAPACIDADES!$C$1:$C$51,$K140,INCAPACIDADES!M$1:M$51,N$1))&gt;0,2,IF(VLOOKUP($I140,BD!$D:$F,3,0)&gt;N$1,0,3))),"")</f>
        <v/>
      </c>
      <c r="CF140" s="62" t="str">
        <f>+IF(AND(LEN($K140)&gt;10),IF(AND($J140&gt;O$1,$J140&lt;=$Y$1),1,IF((COUNTIFS(INCAPACIDADES!$C$1:$C$51,$K140,INCAPACIDADES!N$1:N$51,O$1))&gt;0,2,IF(VLOOKUP($I140,BD!$D:$F,3,0)&gt;O$1,0,3))),"")</f>
        <v/>
      </c>
      <c r="CG140" s="62" t="str">
        <f>+IF(AND(LEN($K140)&gt;10),IF(AND($J140&gt;P$1,$J140&lt;=$Y$1),1,IF((COUNTIFS(INCAPACIDADES!$C$1:$C$51,$K140,INCAPACIDADES!O$1:O$51,P$1))&gt;0,2,IF(VLOOKUP($I140,BD!$D:$F,3,0)&gt;P$1,0,3))),"")</f>
        <v/>
      </c>
      <c r="CH140" s="62" t="str">
        <f>+IF(AND(LEN($K140)&gt;10),IF(AND($J140&gt;Q$1,$J140&lt;=$Y$1),1,IF((COUNTIFS(INCAPACIDADES!$C$1:$C$51,$K140,INCAPACIDADES!P$1:P$51,Q$1))&gt;0,2,IF(VLOOKUP($I140,BD!$D:$F,3,0)&gt;Q$1,0,3))),"")</f>
        <v/>
      </c>
      <c r="CI140" s="62" t="str">
        <f>+IF(AND(LEN($K140)&gt;10),IF(AND($J140&gt;R$1,$J140&lt;=$Y$1),1,IF((COUNTIFS(INCAPACIDADES!$C$1:$C$51,$K140,INCAPACIDADES!Q$1:Q$51,R$1))&gt;0,2,IF(VLOOKUP($I140,BD!$D:$F,3,0)&gt;R$1,0,3))),"")</f>
        <v/>
      </c>
      <c r="CJ140" s="62" t="str">
        <f>+IF(AND(LEN($K140)&gt;10),IF(AND($J140&gt;S$1,$J140&lt;=$Y$1),1,IF((COUNTIFS(INCAPACIDADES!$C$1:$C$51,$K140,INCAPACIDADES!R$1:R$51,S$1))&gt;0,2,IF(VLOOKUP($I140,BD!$D:$F,3,0)&gt;S$1,0,3))),"")</f>
        <v/>
      </c>
      <c r="CK140" s="62" t="str">
        <f>+IF(AND(LEN($K140)&gt;10),IF(AND($J140&gt;T$1,$J140&lt;=$Y$1),1,IF((COUNTIFS(INCAPACIDADES!$C$1:$C$51,$K140,INCAPACIDADES!S$1:S$51,T$1))&gt;0,2,IF(VLOOKUP($I140,BD!$D:$F,3,0)&gt;T$1,0,3))),"")</f>
        <v/>
      </c>
      <c r="CL140" s="62" t="str">
        <f>+IF(AND(LEN($K140)&gt;10),IF(AND($J140&gt;U$1,$J140&lt;=$Y$1),1,IF((COUNTIFS(INCAPACIDADES!$C$1:$C$51,$K140,INCAPACIDADES!T$1:T$51,U$1))&gt;0,2,IF(VLOOKUP($I140,BD!$D:$F,3,0)&gt;U$1,0,3))),"")</f>
        <v/>
      </c>
      <c r="CM140" s="62" t="str">
        <f>+IF(AND(LEN($K140)&gt;10),IF(AND($J140&gt;V$1,$J140&lt;=$Y$1),1,IF((COUNTIFS(INCAPACIDADES!$C$1:$C$51,$K140,INCAPACIDADES!U$1:U$51,V$1))&gt;0,2,IF(VLOOKUP($I140,BD!$D:$F,3,0)&gt;V$1,0,3))),"")</f>
        <v/>
      </c>
      <c r="CN140" s="62" t="str">
        <f>+IF(AND(LEN($K140)&gt;10),IF(AND($J140&gt;W$1,$J140&lt;=$Y$1),1,IF((COUNTIFS(INCAPACIDADES!$C$1:$C$51,$K140,INCAPACIDADES!V$1:V$51,W$1))&gt;0,2,IF(VLOOKUP($I140,BD!$D:$F,3,0)&gt;W$1,0,3))),"")</f>
        <v/>
      </c>
      <c r="CO140" s="62" t="str">
        <f>+IF(AND(LEN($K140)&gt;10),IF(AND($J140&gt;X$1,$J140&lt;=$Y$1),1,IF((COUNTIFS(INCAPACIDADES!$C$1:$C$51,$K140,INCAPACIDADES!W$1:W$51,X$1))&gt;0,2,IF(VLOOKUP($I140,BD!$D:$F,3,0)&gt;X$1,0,3))),"")</f>
        <v/>
      </c>
      <c r="CP140" s="62" t="str">
        <f>+IF(AND(LEN($K140)&gt;10),IF(AND($J140&gt;Y$1,$J140&lt;=$Y$1),1,IF((COUNTIFS(INCAPACIDADES!$C$1:$C$51,$K140,INCAPACIDADES!X$1:X$51,Y$1))&gt;0,2,IF(VLOOKUP($I140,BD!$D:$F,3,0)&gt;Y$1,0,3))),"")</f>
        <v/>
      </c>
      <c r="CQ140" s="62" t="str">
        <f>+IF(LEN($K140)&gt;10,IF(ISERROR(VLOOKUP(L140,'CODIGO PAGO'!$B$1:$B$20,1,0)),1,IF(OR(AND(CC140=1,L140&lt;&gt;"N"),AND(CC140=3,L140&lt;&gt;"B"),AND(CC140=2,LEFT(TRIM(L140),1)&lt;&gt;"I")),1,IF(OR(AND(CC140=0,L140="N"),AND(CC140=0,L140="B"),AND(CC140=0,LEFT(TRIM(L140),1)="I")),1,0))),"")</f>
        <v/>
      </c>
      <c r="CR140" s="62" t="str">
        <f t="shared" si="75"/>
        <v/>
      </c>
      <c r="CS140" s="62" t="str">
        <f>+IF(LEN($K140)&gt;10,IF(ISERROR(VLOOKUP(N140,'CODIGO PAGO'!$B$1:$B$20,1,0)),1,IF(OR(AND(CE140=1,N140&lt;&gt;"N"),AND(CE140=3,N140&lt;&gt;"B"),AND(CE140=2,LEFT(TRIM(N140),1)&lt;&gt;"I")),1,IF(OR(AND(CE140=0,N140="N"),AND(CE140=0,N140="B"),AND(CE140=0,LEFT(TRIM(N140),1)="I")),1,0))),"")</f>
        <v/>
      </c>
      <c r="CT140" s="62" t="str">
        <f t="shared" si="76"/>
        <v/>
      </c>
      <c r="CU140" s="62" t="str">
        <f>+IF(LEN($K140)&gt;10,IF(ISERROR(VLOOKUP(P140,'CODIGO PAGO'!$B$1:$B$20,1,0)),1,IF(OR(AND(CG140=1,P140&lt;&gt;"N"),AND(CG140=3,P140&lt;&gt;"B"),AND(CG140=2,LEFT(TRIM(P140),1)&lt;&gt;"I")),1,IF(OR(AND(CG140=0,P140="N"),AND(CG140=0,P140="B"),AND(CG140=0,LEFT(TRIM(P140),1)="I")),1,0))),"")</f>
        <v/>
      </c>
      <c r="CV140" s="62" t="str">
        <f t="shared" si="77"/>
        <v/>
      </c>
      <c r="CW140" s="62" t="str">
        <f>+IF(LEN($K140)&gt;10,IF(ISERROR(VLOOKUP(R140,'CODIGO PAGO'!$B$1:$B$20,1,0)),1,IF(OR(AND(CI140=1,R140&lt;&gt;"N"),AND(CI140=3,R140&lt;&gt;"B"),AND(CI140=2,LEFT(TRIM(R140),1)&lt;&gt;"I")),1,IF(OR(AND(CI140=0,R140="N"),AND(CI140=0,R140="B"),AND(CI140=0,LEFT(TRIM(R140),1)="I")),1,0))),"")</f>
        <v/>
      </c>
      <c r="CX140" s="62" t="str">
        <f t="shared" si="78"/>
        <v/>
      </c>
      <c r="CY140" s="62" t="str">
        <f>+IF(LEN($K140)&gt;10,IF(ISERROR(VLOOKUP(T140,'CODIGO PAGO'!$B$1:$B$20,1,0)),1,IF(OR(AND(CK140=1,T140&lt;&gt;"N"),AND(CK140=3,T140&lt;&gt;"B"),AND(CK140=2,LEFT(TRIM(T140),1)&lt;&gt;"I")),1,IF(OR(AND(CK140=0,T140="N"),AND(CK140=0,T140="B"),AND(CK140=0,LEFT(TRIM(T140),1)="I")),1,0))),"")</f>
        <v/>
      </c>
      <c r="CZ140" s="62" t="str">
        <f t="shared" si="79"/>
        <v/>
      </c>
      <c r="DA140" s="62" t="str">
        <f>+IF(LEN($K140)&gt;10,IF(ISERROR(VLOOKUP(V140,'CODIGO PAGO'!$B$1:$B$20,1,0)),1,IF(OR(AND(CM140=1,V140&lt;&gt;"N"),AND(CM140=3,V140&lt;&gt;"B"),AND(CM140=2,LEFT(TRIM(V140),1)&lt;&gt;"I")),1,IF(OR(AND(CM140=0,V140="N"),AND(CM140=0,V140="B"),AND(CM140=0,LEFT(TRIM(V140),1)="I")),1,0))),"")</f>
        <v/>
      </c>
      <c r="DB140" s="62" t="str">
        <f t="shared" si="80"/>
        <v/>
      </c>
      <c r="DC140" s="62" t="str">
        <f>+IF(LEN($K140)&gt;10,IF(ISERROR(VLOOKUP(X140,'CODIGO PAGO'!$B$1:$B$20,1,0)),1,IF(OR(AND(CO140=1,X140&lt;&gt;"N"),AND(CO140=3,X140&lt;&gt;"B"),AND(CO140=2,LEFT(TRIM(X140),1)&lt;&gt;"I")),1,IF(OR(AND(CO140=0,X140="N"),AND(CO140=0,X140="B"),AND(CO140=0,LEFT(TRIM(X140),1)="I")),1,0))),"")</f>
        <v/>
      </c>
      <c r="DD140" s="62" t="str">
        <f t="shared" si="81"/>
        <v/>
      </c>
      <c r="DE140" s="62" t="str">
        <f t="shared" si="82"/>
        <v/>
      </c>
      <c r="DF140" s="63" t="str">
        <f t="shared" si="83"/>
        <v/>
      </c>
      <c r="DG140" s="170"/>
      <c r="DH140" s="63">
        <v>140</v>
      </c>
    </row>
    <row r="141" spans="1:112" s="64" customFormat="1">
      <c r="A141" s="16" t="str">
        <f t="shared" si="56"/>
        <v/>
      </c>
      <c r="B141" s="12"/>
      <c r="C141" s="60"/>
      <c r="D141" s="1" t="str">
        <f>+IF(LEN($K141)&gt;5,BD!A141,"")</f>
        <v/>
      </c>
      <c r="E141" s="1" t="str">
        <f>+IF(LEN($K141)&gt;5,BD!B141,"")</f>
        <v/>
      </c>
      <c r="F141" s="134"/>
      <c r="G141" s="133"/>
      <c r="H141" s="135"/>
      <c r="I141" s="3" t="str">
        <f>+IF(LEN($K141)&gt;5,BD!D141,"")</f>
        <v/>
      </c>
      <c r="J141" s="4" t="str">
        <f>+IF(LEN($K141)&gt;5,BD!E141,"")</f>
        <v/>
      </c>
      <c r="K141" s="5" t="str">
        <f>+IF(LEN(BD!G141)&gt;5,BD!G141,"")</f>
        <v/>
      </c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53" t="str">
        <f t="shared" si="57"/>
        <v/>
      </c>
      <c r="AB141" s="154" t="str">
        <f>+IF(LEN($K141)&gt;5,SUM(L141,N141,P141,R141,T141,V141,X141)+COUNTIF(L141:X141,"PCG")+'CODIGO PAGO'!$C$23*COUNTIF(L141:X141,"PDF")+'CODIGO PAGO'!$C$24*COUNTIF('PRE MAAS'!L141:X141,"PNH")+'CODIGO PAGO'!$C$25*COUNTIF('PRE MAAS'!L141:X141,"PS")+COUNTIF(L141:X141,"VAC"),"")</f>
        <v/>
      </c>
      <c r="AC141" s="154" t="str">
        <f t="shared" si="58"/>
        <v/>
      </c>
      <c r="AD141" s="155" t="str">
        <f t="shared" si="59"/>
        <v/>
      </c>
      <c r="AE141" s="155" t="str">
        <f t="shared" si="60"/>
        <v/>
      </c>
      <c r="AF141" s="155" t="str">
        <f>+IF(LEN($K141)&gt;5,IF(AND(VLOOKUP($I141,BD!$D$1:$F$501,3,0)&gt;=L$1,VLOOKUP($I141,BD!$D$1:$F$501,3,0)&lt;=X$1),1,0),"")</f>
        <v/>
      </c>
      <c r="AG141" s="155" t="str">
        <f t="shared" si="61"/>
        <v/>
      </c>
      <c r="AH141" s="156" t="str">
        <f t="shared" si="62"/>
        <v/>
      </c>
      <c r="AI141" s="156" t="str">
        <f t="shared" si="63"/>
        <v/>
      </c>
      <c r="AJ141" s="156" t="str">
        <f t="shared" si="64"/>
        <v/>
      </c>
      <c r="AK141" s="6" t="str">
        <f>+IF(LEN($K141)&gt;5,BD!H141,"")</f>
        <v/>
      </c>
      <c r="AL141" s="17" t="str">
        <f t="shared" si="65"/>
        <v/>
      </c>
      <c r="AM141" s="13"/>
      <c r="AN141" s="18" t="str">
        <f t="shared" si="66"/>
        <v/>
      </c>
      <c r="AO141" s="19" t="str">
        <f t="shared" si="67"/>
        <v/>
      </c>
      <c r="AP141" s="19" t="str">
        <f t="shared" si="68"/>
        <v/>
      </c>
      <c r="AQ141" s="20" t="str">
        <f t="shared" si="69"/>
        <v/>
      </c>
      <c r="AR141" s="7" t="str">
        <f t="shared" ca="1" si="70"/>
        <v/>
      </c>
      <c r="AS141" s="157"/>
      <c r="AT141" s="19" t="str">
        <f>+IF(LEN($K141)&gt;5,TRUNC(AS141*AK141*'CODIGO PAGO'!$C$27,2),"")</f>
        <v/>
      </c>
      <c r="AU141" s="15"/>
      <c r="AV141" s="15"/>
      <c r="AW141" s="15"/>
      <c r="AX141" s="14"/>
      <c r="AY141" s="15"/>
      <c r="AZ141" s="20" t="str">
        <f>+IF(LEN(K141)&gt;5,SUMIF(AJUSTES!$A$1:$A$50,K141,AJUSTES!$J$1:$J$50),"")</f>
        <v/>
      </c>
      <c r="BA141" s="20"/>
      <c r="BB141" s="14"/>
      <c r="BC141" s="14"/>
      <c r="BD141" s="164"/>
      <c r="BE141" s="15"/>
      <c r="BF141" s="15"/>
      <c r="BG141" s="152" t="str">
        <f t="shared" si="71"/>
        <v/>
      </c>
      <c r="BH141" s="20" t="str">
        <f t="shared" si="72"/>
        <v/>
      </c>
      <c r="BI141" s="20" t="str">
        <f>IF(LEN($K141)&gt;5,IF('CODIGO PAGO'!$C$26=9,0.5*AK141,'CODIGO PAGO'!$C$26*COUNTIF(L141:X141,"PT")*(AK141*7)/(7-(COUNTIF(L141:X141,"D")+COUNTIF(L141:X141,"DL")))),"")</f>
        <v/>
      </c>
      <c r="BJ141" s="15"/>
      <c r="BK141" s="20" t="str">
        <f>+IF(LEN(K141)&gt;5,SUMIF(AJUSTES!$A$1:$A$50,K141,AJUSTES!$K$1:$K$50),"")</f>
        <v/>
      </c>
      <c r="BL141" s="15"/>
      <c r="BM141" s="15"/>
      <c r="BN141" s="4" t="str">
        <f>+CONCATENATE(IF(COUNTIFS(INCAPACIDADES!$A$1:$A$100,"ACTIVA",INCAPACIDADES!$C$1:$C$100,'PRE MAAS'!K141)&gt;0,VLOOKUP(K141,INCAPACIDADES!$C$1:$Y$100,23,0),""),IF(LEN($K141)&gt;5,IF(BD!F141="N/A","",CONCATENATE("B (",DAY(BD!F141),"-",MONTH(BD!F141),"-",YEAR(BD!F141),")")),""))</f>
        <v/>
      </c>
      <c r="BO141" s="150"/>
      <c r="BP141" s="15"/>
      <c r="BQ141" s="15"/>
      <c r="BR141" s="15"/>
      <c r="BS141" s="15"/>
      <c r="BT141" s="15"/>
      <c r="BU141" s="9" t="str">
        <f>+IF(LEN($K141)&gt;10,IF(LEN(BD!I141)=11,BD!I141,CONCATENATE("0",BD!I141)),"")</f>
        <v/>
      </c>
      <c r="BV141" s="161" t="str">
        <f>+IF(LEN($K141)&gt;10,BD!J141,"")</f>
        <v/>
      </c>
      <c r="BW141" s="162" t="str">
        <f t="shared" si="73"/>
        <v/>
      </c>
      <c r="BX141" s="162" t="str">
        <f>+IF(LEN($K141)&gt;10,UPPER(BD!K141),"")</f>
        <v/>
      </c>
      <c r="BY141" s="161" t="str">
        <f>+IF(LEN($K149)&gt;5,BD!L141,"")</f>
        <v/>
      </c>
      <c r="BZ141" s="161" t="str">
        <f>+IF(LEN($K141)&gt;10,BD!M141,"")</f>
        <v/>
      </c>
      <c r="CA141" s="162" t="str">
        <f>+IF(LEN($K141)&gt;10,BD!N141,"")</f>
        <v/>
      </c>
      <c r="CB141" s="163" t="str">
        <f t="shared" si="74"/>
        <v/>
      </c>
      <c r="CC141" s="62" t="str">
        <f>+IF(AND(LEN($K141)&gt;10),IF(AND($J141&gt;L$1,$J141&lt;=$Y$1),1,IF((COUNTIFS(INCAPACIDADES!$C$1:$C$51,$K141,INCAPACIDADES!K$1:K$51,L$1))&gt;0,2,IF(VLOOKUP($I141,BD!D:F,3,0)&gt;L$1,0,3))),"")</f>
        <v/>
      </c>
      <c r="CD141" s="62" t="str">
        <f>+IF(AND(LEN($K141)&gt;10),IF(AND($J141&gt;M$1,$J141&lt;=$Y$1),1,IF((COUNTIFS(INCAPACIDADES!$C$1:$C$51,$K141,INCAPACIDADES!L$1:L$51,M$1))&gt;0,2,IF(VLOOKUP($I141,BD!$D:$F,3,0)&gt;M$1,0,3))),"")</f>
        <v/>
      </c>
      <c r="CE141" s="62" t="str">
        <f>+IF(AND(LEN($K141)&gt;10),IF(AND($J141&gt;N$1,$J141&lt;=$Y$1),1,IF((COUNTIFS(INCAPACIDADES!$C$1:$C$51,$K141,INCAPACIDADES!M$1:M$51,N$1))&gt;0,2,IF(VLOOKUP($I141,BD!$D:$F,3,0)&gt;N$1,0,3))),"")</f>
        <v/>
      </c>
      <c r="CF141" s="62" t="str">
        <f>+IF(AND(LEN($K141)&gt;10),IF(AND($J141&gt;O$1,$J141&lt;=$Y$1),1,IF((COUNTIFS(INCAPACIDADES!$C$1:$C$51,$K141,INCAPACIDADES!N$1:N$51,O$1))&gt;0,2,IF(VLOOKUP($I141,BD!$D:$F,3,0)&gt;O$1,0,3))),"")</f>
        <v/>
      </c>
      <c r="CG141" s="62" t="str">
        <f>+IF(AND(LEN($K141)&gt;10),IF(AND($J141&gt;P$1,$J141&lt;=$Y$1),1,IF((COUNTIFS(INCAPACIDADES!$C$1:$C$51,$K141,INCAPACIDADES!O$1:O$51,P$1))&gt;0,2,IF(VLOOKUP($I141,BD!$D:$F,3,0)&gt;P$1,0,3))),"")</f>
        <v/>
      </c>
      <c r="CH141" s="62" t="str">
        <f>+IF(AND(LEN($K141)&gt;10),IF(AND($J141&gt;Q$1,$J141&lt;=$Y$1),1,IF((COUNTIFS(INCAPACIDADES!$C$1:$C$51,$K141,INCAPACIDADES!P$1:P$51,Q$1))&gt;0,2,IF(VLOOKUP($I141,BD!$D:$F,3,0)&gt;Q$1,0,3))),"")</f>
        <v/>
      </c>
      <c r="CI141" s="62" t="str">
        <f>+IF(AND(LEN($K141)&gt;10),IF(AND($J141&gt;R$1,$J141&lt;=$Y$1),1,IF((COUNTIFS(INCAPACIDADES!$C$1:$C$51,$K141,INCAPACIDADES!Q$1:Q$51,R$1))&gt;0,2,IF(VLOOKUP($I141,BD!$D:$F,3,0)&gt;R$1,0,3))),"")</f>
        <v/>
      </c>
      <c r="CJ141" s="62" t="str">
        <f>+IF(AND(LEN($K141)&gt;10),IF(AND($J141&gt;S$1,$J141&lt;=$Y$1),1,IF((COUNTIFS(INCAPACIDADES!$C$1:$C$51,$K141,INCAPACIDADES!R$1:R$51,S$1))&gt;0,2,IF(VLOOKUP($I141,BD!$D:$F,3,0)&gt;S$1,0,3))),"")</f>
        <v/>
      </c>
      <c r="CK141" s="62" t="str">
        <f>+IF(AND(LEN($K141)&gt;10),IF(AND($J141&gt;T$1,$J141&lt;=$Y$1),1,IF((COUNTIFS(INCAPACIDADES!$C$1:$C$51,$K141,INCAPACIDADES!S$1:S$51,T$1))&gt;0,2,IF(VLOOKUP($I141,BD!$D:$F,3,0)&gt;T$1,0,3))),"")</f>
        <v/>
      </c>
      <c r="CL141" s="62" t="str">
        <f>+IF(AND(LEN($K141)&gt;10),IF(AND($J141&gt;U$1,$J141&lt;=$Y$1),1,IF((COUNTIFS(INCAPACIDADES!$C$1:$C$51,$K141,INCAPACIDADES!T$1:T$51,U$1))&gt;0,2,IF(VLOOKUP($I141,BD!$D:$F,3,0)&gt;U$1,0,3))),"")</f>
        <v/>
      </c>
      <c r="CM141" s="62" t="str">
        <f>+IF(AND(LEN($K141)&gt;10),IF(AND($J141&gt;V$1,$J141&lt;=$Y$1),1,IF((COUNTIFS(INCAPACIDADES!$C$1:$C$51,$K141,INCAPACIDADES!U$1:U$51,V$1))&gt;0,2,IF(VLOOKUP($I141,BD!$D:$F,3,0)&gt;V$1,0,3))),"")</f>
        <v/>
      </c>
      <c r="CN141" s="62" t="str">
        <f>+IF(AND(LEN($K141)&gt;10),IF(AND($J141&gt;W$1,$J141&lt;=$Y$1),1,IF((COUNTIFS(INCAPACIDADES!$C$1:$C$51,$K141,INCAPACIDADES!V$1:V$51,W$1))&gt;0,2,IF(VLOOKUP($I141,BD!$D:$F,3,0)&gt;W$1,0,3))),"")</f>
        <v/>
      </c>
      <c r="CO141" s="62" t="str">
        <f>+IF(AND(LEN($K141)&gt;10),IF(AND($J141&gt;X$1,$J141&lt;=$Y$1),1,IF((COUNTIFS(INCAPACIDADES!$C$1:$C$51,$K141,INCAPACIDADES!W$1:W$51,X$1))&gt;0,2,IF(VLOOKUP($I141,BD!$D:$F,3,0)&gt;X$1,0,3))),"")</f>
        <v/>
      </c>
      <c r="CP141" s="62" t="str">
        <f>+IF(AND(LEN($K141)&gt;10),IF(AND($J141&gt;Y$1,$J141&lt;=$Y$1),1,IF((COUNTIFS(INCAPACIDADES!$C$1:$C$51,$K141,INCAPACIDADES!X$1:X$51,Y$1))&gt;0,2,IF(VLOOKUP($I141,BD!$D:$F,3,0)&gt;Y$1,0,3))),"")</f>
        <v/>
      </c>
      <c r="CQ141" s="62" t="str">
        <f>+IF(LEN($K141)&gt;10,IF(ISERROR(VLOOKUP(L141,'CODIGO PAGO'!$B$1:$B$20,1,0)),1,IF(OR(AND(CC141=1,L141&lt;&gt;"N"),AND(CC141=3,L141&lt;&gt;"B"),AND(CC141=2,LEFT(TRIM(L141),1)&lt;&gt;"I")),1,IF(OR(AND(CC141=0,L141="N"),AND(CC141=0,L141="B"),AND(CC141=0,LEFT(TRIM(L141),1)="I")),1,0))),"")</f>
        <v/>
      </c>
      <c r="CR141" s="62" t="str">
        <f t="shared" si="75"/>
        <v/>
      </c>
      <c r="CS141" s="62" t="str">
        <f>+IF(LEN($K141)&gt;10,IF(ISERROR(VLOOKUP(N141,'CODIGO PAGO'!$B$1:$B$20,1,0)),1,IF(OR(AND(CE141=1,N141&lt;&gt;"N"),AND(CE141=3,N141&lt;&gt;"B"),AND(CE141=2,LEFT(TRIM(N141),1)&lt;&gt;"I")),1,IF(OR(AND(CE141=0,N141="N"),AND(CE141=0,N141="B"),AND(CE141=0,LEFT(TRIM(N141),1)="I")),1,0))),"")</f>
        <v/>
      </c>
      <c r="CT141" s="62" t="str">
        <f t="shared" si="76"/>
        <v/>
      </c>
      <c r="CU141" s="62" t="str">
        <f>+IF(LEN($K141)&gt;10,IF(ISERROR(VLOOKUP(P141,'CODIGO PAGO'!$B$1:$B$20,1,0)),1,IF(OR(AND(CG141=1,P141&lt;&gt;"N"),AND(CG141=3,P141&lt;&gt;"B"),AND(CG141=2,LEFT(TRIM(P141),1)&lt;&gt;"I")),1,IF(OR(AND(CG141=0,P141="N"),AND(CG141=0,P141="B"),AND(CG141=0,LEFT(TRIM(P141),1)="I")),1,0))),"")</f>
        <v/>
      </c>
      <c r="CV141" s="62" t="str">
        <f t="shared" si="77"/>
        <v/>
      </c>
      <c r="CW141" s="62" t="str">
        <f>+IF(LEN($K141)&gt;10,IF(ISERROR(VLOOKUP(R141,'CODIGO PAGO'!$B$1:$B$20,1,0)),1,IF(OR(AND(CI141=1,R141&lt;&gt;"N"),AND(CI141=3,R141&lt;&gt;"B"),AND(CI141=2,LEFT(TRIM(R141),1)&lt;&gt;"I")),1,IF(OR(AND(CI141=0,R141="N"),AND(CI141=0,R141="B"),AND(CI141=0,LEFT(TRIM(R141),1)="I")),1,0))),"")</f>
        <v/>
      </c>
      <c r="CX141" s="62" t="str">
        <f t="shared" si="78"/>
        <v/>
      </c>
      <c r="CY141" s="62" t="str">
        <f>+IF(LEN($K141)&gt;10,IF(ISERROR(VLOOKUP(T141,'CODIGO PAGO'!$B$1:$B$20,1,0)),1,IF(OR(AND(CK141=1,T141&lt;&gt;"N"),AND(CK141=3,T141&lt;&gt;"B"),AND(CK141=2,LEFT(TRIM(T141),1)&lt;&gt;"I")),1,IF(OR(AND(CK141=0,T141="N"),AND(CK141=0,T141="B"),AND(CK141=0,LEFT(TRIM(T141),1)="I")),1,0))),"")</f>
        <v/>
      </c>
      <c r="CZ141" s="62" t="str">
        <f t="shared" si="79"/>
        <v/>
      </c>
      <c r="DA141" s="62" t="str">
        <f>+IF(LEN($K141)&gt;10,IF(ISERROR(VLOOKUP(V141,'CODIGO PAGO'!$B$1:$B$20,1,0)),1,IF(OR(AND(CM141=1,V141&lt;&gt;"N"),AND(CM141=3,V141&lt;&gt;"B"),AND(CM141=2,LEFT(TRIM(V141),1)&lt;&gt;"I")),1,IF(OR(AND(CM141=0,V141="N"),AND(CM141=0,V141="B"),AND(CM141=0,LEFT(TRIM(V141),1)="I")),1,0))),"")</f>
        <v/>
      </c>
      <c r="DB141" s="62" t="str">
        <f t="shared" si="80"/>
        <v/>
      </c>
      <c r="DC141" s="62" t="str">
        <f>+IF(LEN($K141)&gt;10,IF(ISERROR(VLOOKUP(X141,'CODIGO PAGO'!$B$1:$B$20,1,0)),1,IF(OR(AND(CO141=1,X141&lt;&gt;"N"),AND(CO141=3,X141&lt;&gt;"B"),AND(CO141=2,LEFT(TRIM(X141),1)&lt;&gt;"I")),1,IF(OR(AND(CO141=0,X141="N"),AND(CO141=0,X141="B"),AND(CO141=0,LEFT(TRIM(X141),1)="I")),1,0))),"")</f>
        <v/>
      </c>
      <c r="DD141" s="62" t="str">
        <f t="shared" si="81"/>
        <v/>
      </c>
      <c r="DE141" s="62" t="str">
        <f t="shared" si="82"/>
        <v/>
      </c>
      <c r="DF141" s="63" t="str">
        <f t="shared" si="83"/>
        <v/>
      </c>
      <c r="DG141" s="170"/>
      <c r="DH141" s="63">
        <v>141</v>
      </c>
    </row>
    <row r="142" spans="1:112" s="64" customFormat="1">
      <c r="A142" s="16" t="str">
        <f t="shared" si="56"/>
        <v/>
      </c>
      <c r="B142" s="12"/>
      <c r="C142" s="60"/>
      <c r="D142" s="1" t="str">
        <f>+IF(LEN($K142)&gt;5,BD!A142,"")</f>
        <v/>
      </c>
      <c r="E142" s="1" t="str">
        <f>+IF(LEN($K142)&gt;5,BD!B142,"")</f>
        <v/>
      </c>
      <c r="F142" s="134"/>
      <c r="G142" s="133"/>
      <c r="H142" s="135"/>
      <c r="I142" s="3" t="str">
        <f>+IF(LEN($K142)&gt;5,BD!D142,"")</f>
        <v/>
      </c>
      <c r="J142" s="4" t="str">
        <f>+IF(LEN($K142)&gt;5,BD!E142,"")</f>
        <v/>
      </c>
      <c r="K142" s="5" t="str">
        <f>+IF(LEN(BD!G142)&gt;5,BD!G142,"")</f>
        <v/>
      </c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53" t="str">
        <f t="shared" si="57"/>
        <v/>
      </c>
      <c r="AB142" s="154" t="str">
        <f>+IF(LEN($K142)&gt;5,SUM(L142,N142,P142,R142,T142,V142,X142)+COUNTIF(L142:X142,"PCG")+'CODIGO PAGO'!$C$23*COUNTIF(L142:X142,"PDF")+'CODIGO PAGO'!$C$24*COUNTIF('PRE MAAS'!L142:X142,"PNH")+'CODIGO PAGO'!$C$25*COUNTIF('PRE MAAS'!L142:X142,"PS")+COUNTIF(L142:X142,"VAC"),"")</f>
        <v/>
      </c>
      <c r="AC142" s="154" t="str">
        <f t="shared" si="58"/>
        <v/>
      </c>
      <c r="AD142" s="155" t="str">
        <f t="shared" si="59"/>
        <v/>
      </c>
      <c r="AE142" s="155" t="str">
        <f t="shared" si="60"/>
        <v/>
      </c>
      <c r="AF142" s="155" t="str">
        <f>+IF(LEN($K142)&gt;5,IF(AND(VLOOKUP($I142,BD!$D$1:$F$501,3,0)&gt;=L$1,VLOOKUP($I142,BD!$D$1:$F$501,3,0)&lt;=X$1),1,0),"")</f>
        <v/>
      </c>
      <c r="AG142" s="155" t="str">
        <f t="shared" si="61"/>
        <v/>
      </c>
      <c r="AH142" s="156" t="str">
        <f t="shared" si="62"/>
        <v/>
      </c>
      <c r="AI142" s="156" t="str">
        <f t="shared" si="63"/>
        <v/>
      </c>
      <c r="AJ142" s="156" t="str">
        <f t="shared" si="64"/>
        <v/>
      </c>
      <c r="AK142" s="6" t="str">
        <f>+IF(LEN($K142)&gt;5,BD!H142,"")</f>
        <v/>
      </c>
      <c r="AL142" s="17" t="str">
        <f t="shared" si="65"/>
        <v/>
      </c>
      <c r="AM142" s="13"/>
      <c r="AN142" s="18" t="str">
        <f t="shared" si="66"/>
        <v/>
      </c>
      <c r="AO142" s="19" t="str">
        <f t="shared" si="67"/>
        <v/>
      </c>
      <c r="AP142" s="19" t="str">
        <f t="shared" si="68"/>
        <v/>
      </c>
      <c r="AQ142" s="20" t="str">
        <f t="shared" si="69"/>
        <v/>
      </c>
      <c r="AR142" s="7" t="str">
        <f t="shared" ca="1" si="70"/>
        <v/>
      </c>
      <c r="AS142" s="157"/>
      <c r="AT142" s="19" t="str">
        <f>+IF(LEN($K142)&gt;5,TRUNC(AS142*AK142*'CODIGO PAGO'!$C$27,2),"")</f>
        <v/>
      </c>
      <c r="AU142" s="15"/>
      <c r="AV142" s="15"/>
      <c r="AW142" s="15"/>
      <c r="AX142" s="14"/>
      <c r="AY142" s="15"/>
      <c r="AZ142" s="20" t="str">
        <f>+IF(LEN(K142)&gt;5,SUMIF(AJUSTES!$A$1:$A$50,K142,AJUSTES!$J$1:$J$50),"")</f>
        <v/>
      </c>
      <c r="BA142" s="20"/>
      <c r="BB142" s="14"/>
      <c r="BC142" s="14"/>
      <c r="BD142" s="164"/>
      <c r="BE142" s="15"/>
      <c r="BF142" s="15"/>
      <c r="BG142" s="152" t="str">
        <f t="shared" si="71"/>
        <v/>
      </c>
      <c r="BH142" s="20" t="str">
        <f t="shared" si="72"/>
        <v/>
      </c>
      <c r="BI142" s="20" t="str">
        <f>IF(LEN($K142)&gt;5,IF('CODIGO PAGO'!$C$26=9,0.5*AK142,'CODIGO PAGO'!$C$26*COUNTIF(L142:X142,"PT")*(AK142*7)/(7-(COUNTIF(L142:X142,"D")+COUNTIF(L142:X142,"DL")))),"")</f>
        <v/>
      </c>
      <c r="BJ142" s="15"/>
      <c r="BK142" s="20" t="str">
        <f>+IF(LEN(K142)&gt;5,SUMIF(AJUSTES!$A$1:$A$50,K142,AJUSTES!$K$1:$K$50),"")</f>
        <v/>
      </c>
      <c r="BL142" s="15"/>
      <c r="BM142" s="15"/>
      <c r="BN142" s="4" t="str">
        <f>+CONCATENATE(IF(COUNTIFS(INCAPACIDADES!$A$1:$A$100,"ACTIVA",INCAPACIDADES!$C$1:$C$100,'PRE MAAS'!K142)&gt;0,VLOOKUP(K142,INCAPACIDADES!$C$1:$Y$100,23,0),""),IF(LEN($K142)&gt;5,IF(BD!F142="N/A","",CONCATENATE("B (",DAY(BD!F142),"-",MONTH(BD!F142),"-",YEAR(BD!F142),")")),""))</f>
        <v/>
      </c>
      <c r="BO142" s="150"/>
      <c r="BP142" s="15"/>
      <c r="BQ142" s="15"/>
      <c r="BR142" s="15"/>
      <c r="BS142" s="15"/>
      <c r="BT142" s="15"/>
      <c r="BU142" s="9" t="str">
        <f>+IF(LEN($K142)&gt;10,IF(LEN(BD!I142)=11,BD!I142,CONCATENATE("0",BD!I142)),"")</f>
        <v/>
      </c>
      <c r="BV142" s="161" t="str">
        <f>+IF(LEN($K142)&gt;10,BD!J142,"")</f>
        <v/>
      </c>
      <c r="BW142" s="162" t="str">
        <f t="shared" si="73"/>
        <v/>
      </c>
      <c r="BX142" s="162" t="str">
        <f>+IF(LEN($K142)&gt;10,UPPER(BD!K142),"")</f>
        <v/>
      </c>
      <c r="BY142" s="161" t="str">
        <f>+IF(LEN($K150)&gt;5,BD!L142,"")</f>
        <v/>
      </c>
      <c r="BZ142" s="161" t="str">
        <f>+IF(LEN($K142)&gt;10,BD!M142,"")</f>
        <v/>
      </c>
      <c r="CA142" s="162" t="str">
        <f>+IF(LEN($K142)&gt;10,BD!N142,"")</f>
        <v/>
      </c>
      <c r="CB142" s="163" t="str">
        <f t="shared" si="74"/>
        <v/>
      </c>
      <c r="CC142" s="62" t="str">
        <f>+IF(AND(LEN($K142)&gt;10),IF(AND($J142&gt;L$1,$J142&lt;=$Y$1),1,IF((COUNTIFS(INCAPACIDADES!$C$1:$C$51,$K142,INCAPACIDADES!K$1:K$51,L$1))&gt;0,2,IF(VLOOKUP($I142,BD!D:F,3,0)&gt;L$1,0,3))),"")</f>
        <v/>
      </c>
      <c r="CD142" s="62" t="str">
        <f>+IF(AND(LEN($K142)&gt;10),IF(AND($J142&gt;M$1,$J142&lt;=$Y$1),1,IF((COUNTIFS(INCAPACIDADES!$C$1:$C$51,$K142,INCAPACIDADES!L$1:L$51,M$1))&gt;0,2,IF(VLOOKUP($I142,BD!$D:$F,3,0)&gt;M$1,0,3))),"")</f>
        <v/>
      </c>
      <c r="CE142" s="62" t="str">
        <f>+IF(AND(LEN($K142)&gt;10),IF(AND($J142&gt;N$1,$J142&lt;=$Y$1),1,IF((COUNTIFS(INCAPACIDADES!$C$1:$C$51,$K142,INCAPACIDADES!M$1:M$51,N$1))&gt;0,2,IF(VLOOKUP($I142,BD!$D:$F,3,0)&gt;N$1,0,3))),"")</f>
        <v/>
      </c>
      <c r="CF142" s="62" t="str">
        <f>+IF(AND(LEN($K142)&gt;10),IF(AND($J142&gt;O$1,$J142&lt;=$Y$1),1,IF((COUNTIFS(INCAPACIDADES!$C$1:$C$51,$K142,INCAPACIDADES!N$1:N$51,O$1))&gt;0,2,IF(VLOOKUP($I142,BD!$D:$F,3,0)&gt;O$1,0,3))),"")</f>
        <v/>
      </c>
      <c r="CG142" s="62" t="str">
        <f>+IF(AND(LEN($K142)&gt;10),IF(AND($J142&gt;P$1,$J142&lt;=$Y$1),1,IF((COUNTIFS(INCAPACIDADES!$C$1:$C$51,$K142,INCAPACIDADES!O$1:O$51,P$1))&gt;0,2,IF(VLOOKUP($I142,BD!$D:$F,3,0)&gt;P$1,0,3))),"")</f>
        <v/>
      </c>
      <c r="CH142" s="62" t="str">
        <f>+IF(AND(LEN($K142)&gt;10),IF(AND($J142&gt;Q$1,$J142&lt;=$Y$1),1,IF((COUNTIFS(INCAPACIDADES!$C$1:$C$51,$K142,INCAPACIDADES!P$1:P$51,Q$1))&gt;0,2,IF(VLOOKUP($I142,BD!$D:$F,3,0)&gt;Q$1,0,3))),"")</f>
        <v/>
      </c>
      <c r="CI142" s="62" t="str">
        <f>+IF(AND(LEN($K142)&gt;10),IF(AND($J142&gt;R$1,$J142&lt;=$Y$1),1,IF((COUNTIFS(INCAPACIDADES!$C$1:$C$51,$K142,INCAPACIDADES!Q$1:Q$51,R$1))&gt;0,2,IF(VLOOKUP($I142,BD!$D:$F,3,0)&gt;R$1,0,3))),"")</f>
        <v/>
      </c>
      <c r="CJ142" s="62" t="str">
        <f>+IF(AND(LEN($K142)&gt;10),IF(AND($J142&gt;S$1,$J142&lt;=$Y$1),1,IF((COUNTIFS(INCAPACIDADES!$C$1:$C$51,$K142,INCAPACIDADES!R$1:R$51,S$1))&gt;0,2,IF(VLOOKUP($I142,BD!$D:$F,3,0)&gt;S$1,0,3))),"")</f>
        <v/>
      </c>
      <c r="CK142" s="62" t="str">
        <f>+IF(AND(LEN($K142)&gt;10),IF(AND($J142&gt;T$1,$J142&lt;=$Y$1),1,IF((COUNTIFS(INCAPACIDADES!$C$1:$C$51,$K142,INCAPACIDADES!S$1:S$51,T$1))&gt;0,2,IF(VLOOKUP($I142,BD!$D:$F,3,0)&gt;T$1,0,3))),"")</f>
        <v/>
      </c>
      <c r="CL142" s="62" t="str">
        <f>+IF(AND(LEN($K142)&gt;10),IF(AND($J142&gt;U$1,$J142&lt;=$Y$1),1,IF((COUNTIFS(INCAPACIDADES!$C$1:$C$51,$K142,INCAPACIDADES!T$1:T$51,U$1))&gt;0,2,IF(VLOOKUP($I142,BD!$D:$F,3,0)&gt;U$1,0,3))),"")</f>
        <v/>
      </c>
      <c r="CM142" s="62" t="str">
        <f>+IF(AND(LEN($K142)&gt;10),IF(AND($J142&gt;V$1,$J142&lt;=$Y$1),1,IF((COUNTIFS(INCAPACIDADES!$C$1:$C$51,$K142,INCAPACIDADES!U$1:U$51,V$1))&gt;0,2,IF(VLOOKUP($I142,BD!$D:$F,3,0)&gt;V$1,0,3))),"")</f>
        <v/>
      </c>
      <c r="CN142" s="62" t="str">
        <f>+IF(AND(LEN($K142)&gt;10),IF(AND($J142&gt;W$1,$J142&lt;=$Y$1),1,IF((COUNTIFS(INCAPACIDADES!$C$1:$C$51,$K142,INCAPACIDADES!V$1:V$51,W$1))&gt;0,2,IF(VLOOKUP($I142,BD!$D:$F,3,0)&gt;W$1,0,3))),"")</f>
        <v/>
      </c>
      <c r="CO142" s="62" t="str">
        <f>+IF(AND(LEN($K142)&gt;10),IF(AND($J142&gt;X$1,$J142&lt;=$Y$1),1,IF((COUNTIFS(INCAPACIDADES!$C$1:$C$51,$K142,INCAPACIDADES!W$1:W$51,X$1))&gt;0,2,IF(VLOOKUP($I142,BD!$D:$F,3,0)&gt;X$1,0,3))),"")</f>
        <v/>
      </c>
      <c r="CP142" s="62" t="str">
        <f>+IF(AND(LEN($K142)&gt;10),IF(AND($J142&gt;Y$1,$J142&lt;=$Y$1),1,IF((COUNTIFS(INCAPACIDADES!$C$1:$C$51,$K142,INCAPACIDADES!X$1:X$51,Y$1))&gt;0,2,IF(VLOOKUP($I142,BD!$D:$F,3,0)&gt;Y$1,0,3))),"")</f>
        <v/>
      </c>
      <c r="CQ142" s="62" t="str">
        <f>+IF(LEN($K142)&gt;10,IF(ISERROR(VLOOKUP(L142,'CODIGO PAGO'!$B$1:$B$20,1,0)),1,IF(OR(AND(CC142=1,L142&lt;&gt;"N"),AND(CC142=3,L142&lt;&gt;"B"),AND(CC142=2,LEFT(TRIM(L142),1)&lt;&gt;"I")),1,IF(OR(AND(CC142=0,L142="N"),AND(CC142=0,L142="B"),AND(CC142=0,LEFT(TRIM(L142),1)="I")),1,0))),"")</f>
        <v/>
      </c>
      <c r="CR142" s="62" t="str">
        <f t="shared" si="75"/>
        <v/>
      </c>
      <c r="CS142" s="62" t="str">
        <f>+IF(LEN($K142)&gt;10,IF(ISERROR(VLOOKUP(N142,'CODIGO PAGO'!$B$1:$B$20,1,0)),1,IF(OR(AND(CE142=1,N142&lt;&gt;"N"),AND(CE142=3,N142&lt;&gt;"B"),AND(CE142=2,LEFT(TRIM(N142),1)&lt;&gt;"I")),1,IF(OR(AND(CE142=0,N142="N"),AND(CE142=0,N142="B"),AND(CE142=0,LEFT(TRIM(N142),1)="I")),1,0))),"")</f>
        <v/>
      </c>
      <c r="CT142" s="62" t="str">
        <f t="shared" si="76"/>
        <v/>
      </c>
      <c r="CU142" s="62" t="str">
        <f>+IF(LEN($K142)&gt;10,IF(ISERROR(VLOOKUP(P142,'CODIGO PAGO'!$B$1:$B$20,1,0)),1,IF(OR(AND(CG142=1,P142&lt;&gt;"N"),AND(CG142=3,P142&lt;&gt;"B"),AND(CG142=2,LEFT(TRIM(P142),1)&lt;&gt;"I")),1,IF(OR(AND(CG142=0,P142="N"),AND(CG142=0,P142="B"),AND(CG142=0,LEFT(TRIM(P142),1)="I")),1,0))),"")</f>
        <v/>
      </c>
      <c r="CV142" s="62" t="str">
        <f t="shared" si="77"/>
        <v/>
      </c>
      <c r="CW142" s="62" t="str">
        <f>+IF(LEN($K142)&gt;10,IF(ISERROR(VLOOKUP(R142,'CODIGO PAGO'!$B$1:$B$20,1,0)),1,IF(OR(AND(CI142=1,R142&lt;&gt;"N"),AND(CI142=3,R142&lt;&gt;"B"),AND(CI142=2,LEFT(TRIM(R142),1)&lt;&gt;"I")),1,IF(OR(AND(CI142=0,R142="N"),AND(CI142=0,R142="B"),AND(CI142=0,LEFT(TRIM(R142),1)="I")),1,0))),"")</f>
        <v/>
      </c>
      <c r="CX142" s="62" t="str">
        <f t="shared" si="78"/>
        <v/>
      </c>
      <c r="CY142" s="62" t="str">
        <f>+IF(LEN($K142)&gt;10,IF(ISERROR(VLOOKUP(T142,'CODIGO PAGO'!$B$1:$B$20,1,0)),1,IF(OR(AND(CK142=1,T142&lt;&gt;"N"),AND(CK142=3,T142&lt;&gt;"B"),AND(CK142=2,LEFT(TRIM(T142),1)&lt;&gt;"I")),1,IF(OR(AND(CK142=0,T142="N"),AND(CK142=0,T142="B"),AND(CK142=0,LEFT(TRIM(T142),1)="I")),1,0))),"")</f>
        <v/>
      </c>
      <c r="CZ142" s="62" t="str">
        <f t="shared" si="79"/>
        <v/>
      </c>
      <c r="DA142" s="62" t="str">
        <f>+IF(LEN($K142)&gt;10,IF(ISERROR(VLOOKUP(V142,'CODIGO PAGO'!$B$1:$B$20,1,0)),1,IF(OR(AND(CM142=1,V142&lt;&gt;"N"),AND(CM142=3,V142&lt;&gt;"B"),AND(CM142=2,LEFT(TRIM(V142),1)&lt;&gt;"I")),1,IF(OR(AND(CM142=0,V142="N"),AND(CM142=0,V142="B"),AND(CM142=0,LEFT(TRIM(V142),1)="I")),1,0))),"")</f>
        <v/>
      </c>
      <c r="DB142" s="62" t="str">
        <f t="shared" si="80"/>
        <v/>
      </c>
      <c r="DC142" s="62" t="str">
        <f>+IF(LEN($K142)&gt;10,IF(ISERROR(VLOOKUP(X142,'CODIGO PAGO'!$B$1:$B$20,1,0)),1,IF(OR(AND(CO142=1,X142&lt;&gt;"N"),AND(CO142=3,X142&lt;&gt;"B"),AND(CO142=2,LEFT(TRIM(X142),1)&lt;&gt;"I")),1,IF(OR(AND(CO142=0,X142="N"),AND(CO142=0,X142="B"),AND(CO142=0,LEFT(TRIM(X142),1)="I")),1,0))),"")</f>
        <v/>
      </c>
      <c r="DD142" s="62" t="str">
        <f t="shared" si="81"/>
        <v/>
      </c>
      <c r="DE142" s="62" t="str">
        <f t="shared" si="82"/>
        <v/>
      </c>
      <c r="DF142" s="63" t="str">
        <f t="shared" si="83"/>
        <v/>
      </c>
      <c r="DG142" s="170"/>
      <c r="DH142" s="63">
        <v>142</v>
      </c>
    </row>
    <row r="143" spans="1:112" s="64" customFormat="1">
      <c r="A143" s="16" t="str">
        <f t="shared" si="56"/>
        <v/>
      </c>
      <c r="B143" s="12"/>
      <c r="C143" s="60"/>
      <c r="D143" s="1" t="str">
        <f>+IF(LEN($K143)&gt;5,BD!A143,"")</f>
        <v/>
      </c>
      <c r="E143" s="1" t="str">
        <f>+IF(LEN($K143)&gt;5,BD!B143,"")</f>
        <v/>
      </c>
      <c r="F143" s="134"/>
      <c r="G143" s="133"/>
      <c r="H143" s="135"/>
      <c r="I143" s="3" t="str">
        <f>+IF(LEN($K143)&gt;5,BD!D143,"")</f>
        <v/>
      </c>
      <c r="J143" s="4" t="str">
        <f>+IF(LEN($K143)&gt;5,BD!E143,"")</f>
        <v/>
      </c>
      <c r="K143" s="5" t="str">
        <f>+IF(LEN(BD!G143)&gt;5,BD!G143,"")</f>
        <v/>
      </c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53" t="str">
        <f t="shared" si="57"/>
        <v/>
      </c>
      <c r="AB143" s="154" t="str">
        <f>+IF(LEN($K143)&gt;5,SUM(L143,N143,P143,R143,T143,V143,X143)+COUNTIF(L143:X143,"PCG")+'CODIGO PAGO'!$C$23*COUNTIF(L143:X143,"PDF")+'CODIGO PAGO'!$C$24*COUNTIF('PRE MAAS'!L143:X143,"PNH")+'CODIGO PAGO'!$C$25*COUNTIF('PRE MAAS'!L143:X143,"PS")+COUNTIF(L143:X143,"VAC"),"")</f>
        <v/>
      </c>
      <c r="AC143" s="154" t="str">
        <f t="shared" si="58"/>
        <v/>
      </c>
      <c r="AD143" s="155" t="str">
        <f t="shared" si="59"/>
        <v/>
      </c>
      <c r="AE143" s="155" t="str">
        <f t="shared" si="60"/>
        <v/>
      </c>
      <c r="AF143" s="155" t="str">
        <f>+IF(LEN($K143)&gt;5,IF(AND(VLOOKUP($I143,BD!$D$1:$F$501,3,0)&gt;=L$1,VLOOKUP($I143,BD!$D$1:$F$501,3,0)&lt;=X$1),1,0),"")</f>
        <v/>
      </c>
      <c r="AG143" s="155" t="str">
        <f t="shared" si="61"/>
        <v/>
      </c>
      <c r="AH143" s="156" t="str">
        <f t="shared" si="62"/>
        <v/>
      </c>
      <c r="AI143" s="156" t="str">
        <f t="shared" si="63"/>
        <v/>
      </c>
      <c r="AJ143" s="156" t="str">
        <f t="shared" si="64"/>
        <v/>
      </c>
      <c r="AK143" s="6" t="str">
        <f>+IF(LEN($K143)&gt;5,BD!H143,"")</f>
        <v/>
      </c>
      <c r="AL143" s="17" t="str">
        <f t="shared" si="65"/>
        <v/>
      </c>
      <c r="AM143" s="13"/>
      <c r="AN143" s="18" t="str">
        <f t="shared" si="66"/>
        <v/>
      </c>
      <c r="AO143" s="19" t="str">
        <f t="shared" si="67"/>
        <v/>
      </c>
      <c r="AP143" s="19" t="str">
        <f t="shared" si="68"/>
        <v/>
      </c>
      <c r="AQ143" s="20" t="str">
        <f t="shared" si="69"/>
        <v/>
      </c>
      <c r="AR143" s="7" t="str">
        <f t="shared" ca="1" si="70"/>
        <v/>
      </c>
      <c r="AS143" s="157"/>
      <c r="AT143" s="19" t="str">
        <f>+IF(LEN($K143)&gt;5,TRUNC(AS143*AK143*'CODIGO PAGO'!$C$27,2),"")</f>
        <v/>
      </c>
      <c r="AU143" s="15"/>
      <c r="AV143" s="15"/>
      <c r="AW143" s="15"/>
      <c r="AX143" s="14"/>
      <c r="AY143" s="15"/>
      <c r="AZ143" s="20" t="str">
        <f>+IF(LEN(K143)&gt;5,SUMIF(AJUSTES!$A$1:$A$50,K143,AJUSTES!$J$1:$J$50),"")</f>
        <v/>
      </c>
      <c r="BA143" s="20"/>
      <c r="BB143" s="14"/>
      <c r="BC143" s="14"/>
      <c r="BD143" s="164"/>
      <c r="BE143" s="15"/>
      <c r="BF143" s="15"/>
      <c r="BG143" s="152" t="str">
        <f t="shared" si="71"/>
        <v/>
      </c>
      <c r="BH143" s="20" t="str">
        <f t="shared" si="72"/>
        <v/>
      </c>
      <c r="BI143" s="20" t="str">
        <f>IF(LEN($K143)&gt;5,IF('CODIGO PAGO'!$C$26=9,0.5*AK143,'CODIGO PAGO'!$C$26*COUNTIF(L143:X143,"PT")*(AK143*7)/(7-(COUNTIF(L143:X143,"D")+COUNTIF(L143:X143,"DL")))),"")</f>
        <v/>
      </c>
      <c r="BJ143" s="15"/>
      <c r="BK143" s="20" t="str">
        <f>+IF(LEN(K143)&gt;5,SUMIF(AJUSTES!$A$1:$A$50,K143,AJUSTES!$K$1:$K$50),"")</f>
        <v/>
      </c>
      <c r="BL143" s="15"/>
      <c r="BM143" s="15"/>
      <c r="BN143" s="4" t="str">
        <f>+CONCATENATE(IF(COUNTIFS(INCAPACIDADES!$A$1:$A$100,"ACTIVA",INCAPACIDADES!$C$1:$C$100,'PRE MAAS'!K143)&gt;0,VLOOKUP(K143,INCAPACIDADES!$C$1:$Y$100,23,0),""),IF(LEN($K143)&gt;5,IF(BD!F143="N/A","",CONCATENATE("B (",DAY(BD!F143),"-",MONTH(BD!F143),"-",YEAR(BD!F143),")")),""))</f>
        <v/>
      </c>
      <c r="BO143" s="150"/>
      <c r="BP143" s="15"/>
      <c r="BQ143" s="15"/>
      <c r="BR143" s="15"/>
      <c r="BS143" s="15"/>
      <c r="BT143" s="15"/>
      <c r="BU143" s="9" t="str">
        <f>+IF(LEN($K143)&gt;10,IF(LEN(BD!I143)=11,BD!I143,CONCATENATE("0",BD!I143)),"")</f>
        <v/>
      </c>
      <c r="BV143" s="161" t="str">
        <f>+IF(LEN($K143)&gt;10,BD!J143,"")</f>
        <v/>
      </c>
      <c r="BW143" s="162" t="str">
        <f t="shared" si="73"/>
        <v/>
      </c>
      <c r="BX143" s="162" t="str">
        <f>+IF(LEN($K143)&gt;10,UPPER(BD!K143),"")</f>
        <v/>
      </c>
      <c r="BY143" s="161" t="str">
        <f>+IF(LEN($K151)&gt;5,BD!L143,"")</f>
        <v/>
      </c>
      <c r="BZ143" s="161" t="str">
        <f>+IF(LEN($K143)&gt;10,BD!M143,"")</f>
        <v/>
      </c>
      <c r="CA143" s="162" t="str">
        <f>+IF(LEN($K143)&gt;10,BD!N143,"")</f>
        <v/>
      </c>
      <c r="CB143" s="163" t="str">
        <f t="shared" si="74"/>
        <v/>
      </c>
      <c r="CC143" s="62" t="str">
        <f>+IF(AND(LEN($K143)&gt;10),IF(AND($J143&gt;L$1,$J143&lt;=$Y$1),1,IF((COUNTIFS(INCAPACIDADES!$C$1:$C$51,$K143,INCAPACIDADES!K$1:K$51,L$1))&gt;0,2,IF(VLOOKUP($I143,BD!D:F,3,0)&gt;L$1,0,3))),"")</f>
        <v/>
      </c>
      <c r="CD143" s="62" t="str">
        <f>+IF(AND(LEN($K143)&gt;10),IF(AND($J143&gt;M$1,$J143&lt;=$Y$1),1,IF((COUNTIFS(INCAPACIDADES!$C$1:$C$51,$K143,INCAPACIDADES!L$1:L$51,M$1))&gt;0,2,IF(VLOOKUP($I143,BD!$D:$F,3,0)&gt;M$1,0,3))),"")</f>
        <v/>
      </c>
      <c r="CE143" s="62" t="str">
        <f>+IF(AND(LEN($K143)&gt;10),IF(AND($J143&gt;N$1,$J143&lt;=$Y$1),1,IF((COUNTIFS(INCAPACIDADES!$C$1:$C$51,$K143,INCAPACIDADES!M$1:M$51,N$1))&gt;0,2,IF(VLOOKUP($I143,BD!$D:$F,3,0)&gt;N$1,0,3))),"")</f>
        <v/>
      </c>
      <c r="CF143" s="62" t="str">
        <f>+IF(AND(LEN($K143)&gt;10),IF(AND($J143&gt;O$1,$J143&lt;=$Y$1),1,IF((COUNTIFS(INCAPACIDADES!$C$1:$C$51,$K143,INCAPACIDADES!N$1:N$51,O$1))&gt;0,2,IF(VLOOKUP($I143,BD!$D:$F,3,0)&gt;O$1,0,3))),"")</f>
        <v/>
      </c>
      <c r="CG143" s="62" t="str">
        <f>+IF(AND(LEN($K143)&gt;10),IF(AND($J143&gt;P$1,$J143&lt;=$Y$1),1,IF((COUNTIFS(INCAPACIDADES!$C$1:$C$51,$K143,INCAPACIDADES!O$1:O$51,P$1))&gt;0,2,IF(VLOOKUP($I143,BD!$D:$F,3,0)&gt;P$1,0,3))),"")</f>
        <v/>
      </c>
      <c r="CH143" s="62" t="str">
        <f>+IF(AND(LEN($K143)&gt;10),IF(AND($J143&gt;Q$1,$J143&lt;=$Y$1),1,IF((COUNTIFS(INCAPACIDADES!$C$1:$C$51,$K143,INCAPACIDADES!P$1:P$51,Q$1))&gt;0,2,IF(VLOOKUP($I143,BD!$D:$F,3,0)&gt;Q$1,0,3))),"")</f>
        <v/>
      </c>
      <c r="CI143" s="62" t="str">
        <f>+IF(AND(LEN($K143)&gt;10),IF(AND($J143&gt;R$1,$J143&lt;=$Y$1),1,IF((COUNTIFS(INCAPACIDADES!$C$1:$C$51,$K143,INCAPACIDADES!Q$1:Q$51,R$1))&gt;0,2,IF(VLOOKUP($I143,BD!$D:$F,3,0)&gt;R$1,0,3))),"")</f>
        <v/>
      </c>
      <c r="CJ143" s="62" t="str">
        <f>+IF(AND(LEN($K143)&gt;10),IF(AND($J143&gt;S$1,$J143&lt;=$Y$1),1,IF((COUNTIFS(INCAPACIDADES!$C$1:$C$51,$K143,INCAPACIDADES!R$1:R$51,S$1))&gt;0,2,IF(VLOOKUP($I143,BD!$D:$F,3,0)&gt;S$1,0,3))),"")</f>
        <v/>
      </c>
      <c r="CK143" s="62" t="str">
        <f>+IF(AND(LEN($K143)&gt;10),IF(AND($J143&gt;T$1,$J143&lt;=$Y$1),1,IF((COUNTIFS(INCAPACIDADES!$C$1:$C$51,$K143,INCAPACIDADES!S$1:S$51,T$1))&gt;0,2,IF(VLOOKUP($I143,BD!$D:$F,3,0)&gt;T$1,0,3))),"")</f>
        <v/>
      </c>
      <c r="CL143" s="62" t="str">
        <f>+IF(AND(LEN($K143)&gt;10),IF(AND($J143&gt;U$1,$J143&lt;=$Y$1),1,IF((COUNTIFS(INCAPACIDADES!$C$1:$C$51,$K143,INCAPACIDADES!T$1:T$51,U$1))&gt;0,2,IF(VLOOKUP($I143,BD!$D:$F,3,0)&gt;U$1,0,3))),"")</f>
        <v/>
      </c>
      <c r="CM143" s="62" t="str">
        <f>+IF(AND(LEN($K143)&gt;10),IF(AND($J143&gt;V$1,$J143&lt;=$Y$1),1,IF((COUNTIFS(INCAPACIDADES!$C$1:$C$51,$K143,INCAPACIDADES!U$1:U$51,V$1))&gt;0,2,IF(VLOOKUP($I143,BD!$D:$F,3,0)&gt;V$1,0,3))),"")</f>
        <v/>
      </c>
      <c r="CN143" s="62" t="str">
        <f>+IF(AND(LEN($K143)&gt;10),IF(AND($J143&gt;W$1,$J143&lt;=$Y$1),1,IF((COUNTIFS(INCAPACIDADES!$C$1:$C$51,$K143,INCAPACIDADES!V$1:V$51,W$1))&gt;0,2,IF(VLOOKUP($I143,BD!$D:$F,3,0)&gt;W$1,0,3))),"")</f>
        <v/>
      </c>
      <c r="CO143" s="62" t="str">
        <f>+IF(AND(LEN($K143)&gt;10),IF(AND($J143&gt;X$1,$J143&lt;=$Y$1),1,IF((COUNTIFS(INCAPACIDADES!$C$1:$C$51,$K143,INCAPACIDADES!W$1:W$51,X$1))&gt;0,2,IF(VLOOKUP($I143,BD!$D:$F,3,0)&gt;X$1,0,3))),"")</f>
        <v/>
      </c>
      <c r="CP143" s="62" t="str">
        <f>+IF(AND(LEN($K143)&gt;10),IF(AND($J143&gt;Y$1,$J143&lt;=$Y$1),1,IF((COUNTIFS(INCAPACIDADES!$C$1:$C$51,$K143,INCAPACIDADES!X$1:X$51,Y$1))&gt;0,2,IF(VLOOKUP($I143,BD!$D:$F,3,0)&gt;Y$1,0,3))),"")</f>
        <v/>
      </c>
      <c r="CQ143" s="62" t="str">
        <f>+IF(LEN($K143)&gt;10,IF(ISERROR(VLOOKUP(L143,'CODIGO PAGO'!$B$1:$B$20,1,0)),1,IF(OR(AND(CC143=1,L143&lt;&gt;"N"),AND(CC143=3,L143&lt;&gt;"B"),AND(CC143=2,LEFT(TRIM(L143),1)&lt;&gt;"I")),1,IF(OR(AND(CC143=0,L143="N"),AND(CC143=0,L143="B"),AND(CC143=0,LEFT(TRIM(L143),1)="I")),1,0))),"")</f>
        <v/>
      </c>
      <c r="CR143" s="62" t="str">
        <f t="shared" si="75"/>
        <v/>
      </c>
      <c r="CS143" s="62" t="str">
        <f>+IF(LEN($K143)&gt;10,IF(ISERROR(VLOOKUP(N143,'CODIGO PAGO'!$B$1:$B$20,1,0)),1,IF(OR(AND(CE143=1,N143&lt;&gt;"N"),AND(CE143=3,N143&lt;&gt;"B"),AND(CE143=2,LEFT(TRIM(N143),1)&lt;&gt;"I")),1,IF(OR(AND(CE143=0,N143="N"),AND(CE143=0,N143="B"),AND(CE143=0,LEFT(TRIM(N143),1)="I")),1,0))),"")</f>
        <v/>
      </c>
      <c r="CT143" s="62" t="str">
        <f t="shared" si="76"/>
        <v/>
      </c>
      <c r="CU143" s="62" t="str">
        <f>+IF(LEN($K143)&gt;10,IF(ISERROR(VLOOKUP(P143,'CODIGO PAGO'!$B$1:$B$20,1,0)),1,IF(OR(AND(CG143=1,P143&lt;&gt;"N"),AND(CG143=3,P143&lt;&gt;"B"),AND(CG143=2,LEFT(TRIM(P143),1)&lt;&gt;"I")),1,IF(OR(AND(CG143=0,P143="N"),AND(CG143=0,P143="B"),AND(CG143=0,LEFT(TRIM(P143),1)="I")),1,0))),"")</f>
        <v/>
      </c>
      <c r="CV143" s="62" t="str">
        <f t="shared" si="77"/>
        <v/>
      </c>
      <c r="CW143" s="62" t="str">
        <f>+IF(LEN($K143)&gt;10,IF(ISERROR(VLOOKUP(R143,'CODIGO PAGO'!$B$1:$B$20,1,0)),1,IF(OR(AND(CI143=1,R143&lt;&gt;"N"),AND(CI143=3,R143&lt;&gt;"B"),AND(CI143=2,LEFT(TRIM(R143),1)&lt;&gt;"I")),1,IF(OR(AND(CI143=0,R143="N"),AND(CI143=0,R143="B"),AND(CI143=0,LEFT(TRIM(R143),1)="I")),1,0))),"")</f>
        <v/>
      </c>
      <c r="CX143" s="62" t="str">
        <f t="shared" si="78"/>
        <v/>
      </c>
      <c r="CY143" s="62" t="str">
        <f>+IF(LEN($K143)&gt;10,IF(ISERROR(VLOOKUP(T143,'CODIGO PAGO'!$B$1:$B$20,1,0)),1,IF(OR(AND(CK143=1,T143&lt;&gt;"N"),AND(CK143=3,T143&lt;&gt;"B"),AND(CK143=2,LEFT(TRIM(T143),1)&lt;&gt;"I")),1,IF(OR(AND(CK143=0,T143="N"),AND(CK143=0,T143="B"),AND(CK143=0,LEFT(TRIM(T143),1)="I")),1,0))),"")</f>
        <v/>
      </c>
      <c r="CZ143" s="62" t="str">
        <f t="shared" si="79"/>
        <v/>
      </c>
      <c r="DA143" s="62" t="str">
        <f>+IF(LEN($K143)&gt;10,IF(ISERROR(VLOOKUP(V143,'CODIGO PAGO'!$B$1:$B$20,1,0)),1,IF(OR(AND(CM143=1,V143&lt;&gt;"N"),AND(CM143=3,V143&lt;&gt;"B"),AND(CM143=2,LEFT(TRIM(V143),1)&lt;&gt;"I")),1,IF(OR(AND(CM143=0,V143="N"),AND(CM143=0,V143="B"),AND(CM143=0,LEFT(TRIM(V143),1)="I")),1,0))),"")</f>
        <v/>
      </c>
      <c r="DB143" s="62" t="str">
        <f t="shared" si="80"/>
        <v/>
      </c>
      <c r="DC143" s="62" t="str">
        <f>+IF(LEN($K143)&gt;10,IF(ISERROR(VLOOKUP(X143,'CODIGO PAGO'!$B$1:$B$20,1,0)),1,IF(OR(AND(CO143=1,X143&lt;&gt;"N"),AND(CO143=3,X143&lt;&gt;"B"),AND(CO143=2,LEFT(TRIM(X143),1)&lt;&gt;"I")),1,IF(OR(AND(CO143=0,X143="N"),AND(CO143=0,X143="B"),AND(CO143=0,LEFT(TRIM(X143),1)="I")),1,0))),"")</f>
        <v/>
      </c>
      <c r="DD143" s="62" t="str">
        <f t="shared" si="81"/>
        <v/>
      </c>
      <c r="DE143" s="62" t="str">
        <f t="shared" si="82"/>
        <v/>
      </c>
      <c r="DF143" s="63" t="str">
        <f t="shared" si="83"/>
        <v/>
      </c>
      <c r="DG143" s="170"/>
      <c r="DH143" s="63">
        <v>143</v>
      </c>
    </row>
    <row r="144" spans="1:112" s="64" customFormat="1">
      <c r="A144" s="16" t="str">
        <f t="shared" si="56"/>
        <v/>
      </c>
      <c r="B144" s="12"/>
      <c r="C144" s="60"/>
      <c r="D144" s="1" t="str">
        <f>+IF(LEN($K144)&gt;5,BD!A144,"")</f>
        <v/>
      </c>
      <c r="E144" s="1" t="str">
        <f>+IF(LEN($K144)&gt;5,BD!B144,"")</f>
        <v/>
      </c>
      <c r="F144" s="134"/>
      <c r="G144" s="133"/>
      <c r="H144" s="135"/>
      <c r="I144" s="3" t="str">
        <f>+IF(LEN($K144)&gt;5,BD!D144,"")</f>
        <v/>
      </c>
      <c r="J144" s="4" t="str">
        <f>+IF(LEN($K144)&gt;5,BD!E144,"")</f>
        <v/>
      </c>
      <c r="K144" s="5" t="str">
        <f>+IF(LEN(BD!G144)&gt;5,BD!G144,"")</f>
        <v/>
      </c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53" t="str">
        <f t="shared" si="57"/>
        <v/>
      </c>
      <c r="AB144" s="154" t="str">
        <f>+IF(LEN($K144)&gt;5,SUM(L144,N144,P144,R144,T144,V144,X144)+COUNTIF(L144:X144,"PCG")+'CODIGO PAGO'!$C$23*COUNTIF(L144:X144,"PDF")+'CODIGO PAGO'!$C$24*COUNTIF('PRE MAAS'!L144:X144,"PNH")+'CODIGO PAGO'!$C$25*COUNTIF('PRE MAAS'!L144:X144,"PS")+COUNTIF(L144:X144,"VAC"),"")</f>
        <v/>
      </c>
      <c r="AC144" s="154" t="str">
        <f t="shared" si="58"/>
        <v/>
      </c>
      <c r="AD144" s="155" t="str">
        <f t="shared" si="59"/>
        <v/>
      </c>
      <c r="AE144" s="155" t="str">
        <f t="shared" si="60"/>
        <v/>
      </c>
      <c r="AF144" s="155" t="str">
        <f>+IF(LEN($K144)&gt;5,IF(AND(VLOOKUP($I144,BD!$D$1:$F$501,3,0)&gt;=L$1,VLOOKUP($I144,BD!$D$1:$F$501,3,0)&lt;=X$1),1,0),"")</f>
        <v/>
      </c>
      <c r="AG144" s="155" t="str">
        <f t="shared" si="61"/>
        <v/>
      </c>
      <c r="AH144" s="156" t="str">
        <f t="shared" si="62"/>
        <v/>
      </c>
      <c r="AI144" s="156" t="str">
        <f t="shared" si="63"/>
        <v/>
      </c>
      <c r="AJ144" s="156" t="str">
        <f t="shared" si="64"/>
        <v/>
      </c>
      <c r="AK144" s="6" t="str">
        <f>+IF(LEN($K144)&gt;5,BD!H144,"")</f>
        <v/>
      </c>
      <c r="AL144" s="17" t="str">
        <f t="shared" si="65"/>
        <v/>
      </c>
      <c r="AM144" s="13"/>
      <c r="AN144" s="18" t="str">
        <f t="shared" si="66"/>
        <v/>
      </c>
      <c r="AO144" s="19" t="str">
        <f t="shared" si="67"/>
        <v/>
      </c>
      <c r="AP144" s="19" t="str">
        <f t="shared" si="68"/>
        <v/>
      </c>
      <c r="AQ144" s="20" t="str">
        <f t="shared" si="69"/>
        <v/>
      </c>
      <c r="AR144" s="7" t="str">
        <f t="shared" ca="1" si="70"/>
        <v/>
      </c>
      <c r="AS144" s="157"/>
      <c r="AT144" s="19" t="str">
        <f>+IF(LEN($K144)&gt;5,TRUNC(AS144*AK144*'CODIGO PAGO'!$C$27,2),"")</f>
        <v/>
      </c>
      <c r="AU144" s="15"/>
      <c r="AV144" s="15"/>
      <c r="AW144" s="15"/>
      <c r="AX144" s="14"/>
      <c r="AY144" s="15"/>
      <c r="AZ144" s="20" t="str">
        <f>+IF(LEN(K144)&gt;5,SUMIF(AJUSTES!$A$1:$A$50,K144,AJUSTES!$J$1:$J$50),"")</f>
        <v/>
      </c>
      <c r="BA144" s="20"/>
      <c r="BB144" s="14"/>
      <c r="BC144" s="14"/>
      <c r="BD144" s="164"/>
      <c r="BE144" s="15"/>
      <c r="BF144" s="15"/>
      <c r="BG144" s="152" t="str">
        <f t="shared" si="71"/>
        <v/>
      </c>
      <c r="BH144" s="20" t="str">
        <f t="shared" si="72"/>
        <v/>
      </c>
      <c r="BI144" s="20" t="str">
        <f>IF(LEN($K144)&gt;5,IF('CODIGO PAGO'!$C$26=9,0.5*AK144,'CODIGO PAGO'!$C$26*COUNTIF(L144:X144,"PT")*(AK144*7)/(7-(COUNTIF(L144:X144,"D")+COUNTIF(L144:X144,"DL")))),"")</f>
        <v/>
      </c>
      <c r="BJ144" s="15"/>
      <c r="BK144" s="20" t="str">
        <f>+IF(LEN(K144)&gt;5,SUMIF(AJUSTES!$A$1:$A$50,K144,AJUSTES!$K$1:$K$50),"")</f>
        <v/>
      </c>
      <c r="BL144" s="15"/>
      <c r="BM144" s="15"/>
      <c r="BN144" s="4" t="str">
        <f>+CONCATENATE(IF(COUNTIFS(INCAPACIDADES!$A$1:$A$100,"ACTIVA",INCAPACIDADES!$C$1:$C$100,'PRE MAAS'!K144)&gt;0,VLOOKUP(K144,INCAPACIDADES!$C$1:$Y$100,23,0),""),IF(LEN($K144)&gt;5,IF(BD!F144="N/A","",CONCATENATE("B (",DAY(BD!F144),"-",MONTH(BD!F144),"-",YEAR(BD!F144),")")),""))</f>
        <v/>
      </c>
      <c r="BO144" s="150"/>
      <c r="BP144" s="15"/>
      <c r="BQ144" s="15"/>
      <c r="BR144" s="15"/>
      <c r="BS144" s="15"/>
      <c r="BT144" s="15"/>
      <c r="BU144" s="9" t="str">
        <f>+IF(LEN($K144)&gt;10,IF(LEN(BD!I144)=11,BD!I144,CONCATENATE("0",BD!I144)),"")</f>
        <v/>
      </c>
      <c r="BV144" s="161" t="str">
        <f>+IF(LEN($K144)&gt;10,BD!J144,"")</f>
        <v/>
      </c>
      <c r="BW144" s="162" t="str">
        <f t="shared" si="73"/>
        <v/>
      </c>
      <c r="BX144" s="162" t="str">
        <f>+IF(LEN($K144)&gt;10,UPPER(BD!K144),"")</f>
        <v/>
      </c>
      <c r="BY144" s="161" t="str">
        <f>+IF(LEN($K152)&gt;5,BD!L144,"")</f>
        <v/>
      </c>
      <c r="BZ144" s="161" t="str">
        <f>+IF(LEN($K144)&gt;10,BD!M144,"")</f>
        <v/>
      </c>
      <c r="CA144" s="162" t="str">
        <f>+IF(LEN($K144)&gt;10,BD!N144,"")</f>
        <v/>
      </c>
      <c r="CB144" s="163" t="str">
        <f t="shared" si="74"/>
        <v/>
      </c>
      <c r="CC144" s="62" t="str">
        <f>+IF(AND(LEN($K144)&gt;10),IF(AND($J144&gt;L$1,$J144&lt;=$Y$1),1,IF((COUNTIFS(INCAPACIDADES!$C$1:$C$51,$K144,INCAPACIDADES!K$1:K$51,L$1))&gt;0,2,IF(VLOOKUP($I144,BD!D:F,3,0)&gt;L$1,0,3))),"")</f>
        <v/>
      </c>
      <c r="CD144" s="62" t="str">
        <f>+IF(AND(LEN($K144)&gt;10),IF(AND($J144&gt;M$1,$J144&lt;=$Y$1),1,IF((COUNTIFS(INCAPACIDADES!$C$1:$C$51,$K144,INCAPACIDADES!L$1:L$51,M$1))&gt;0,2,IF(VLOOKUP($I144,BD!$D:$F,3,0)&gt;M$1,0,3))),"")</f>
        <v/>
      </c>
      <c r="CE144" s="62" t="str">
        <f>+IF(AND(LEN($K144)&gt;10),IF(AND($J144&gt;N$1,$J144&lt;=$Y$1),1,IF((COUNTIFS(INCAPACIDADES!$C$1:$C$51,$K144,INCAPACIDADES!M$1:M$51,N$1))&gt;0,2,IF(VLOOKUP($I144,BD!$D:$F,3,0)&gt;N$1,0,3))),"")</f>
        <v/>
      </c>
      <c r="CF144" s="62" t="str">
        <f>+IF(AND(LEN($K144)&gt;10),IF(AND($J144&gt;O$1,$J144&lt;=$Y$1),1,IF((COUNTIFS(INCAPACIDADES!$C$1:$C$51,$K144,INCAPACIDADES!N$1:N$51,O$1))&gt;0,2,IF(VLOOKUP($I144,BD!$D:$F,3,0)&gt;O$1,0,3))),"")</f>
        <v/>
      </c>
      <c r="CG144" s="62" t="str">
        <f>+IF(AND(LEN($K144)&gt;10),IF(AND($J144&gt;P$1,$J144&lt;=$Y$1),1,IF((COUNTIFS(INCAPACIDADES!$C$1:$C$51,$K144,INCAPACIDADES!O$1:O$51,P$1))&gt;0,2,IF(VLOOKUP($I144,BD!$D:$F,3,0)&gt;P$1,0,3))),"")</f>
        <v/>
      </c>
      <c r="CH144" s="62" t="str">
        <f>+IF(AND(LEN($K144)&gt;10),IF(AND($J144&gt;Q$1,$J144&lt;=$Y$1),1,IF((COUNTIFS(INCAPACIDADES!$C$1:$C$51,$K144,INCAPACIDADES!P$1:P$51,Q$1))&gt;0,2,IF(VLOOKUP($I144,BD!$D:$F,3,0)&gt;Q$1,0,3))),"")</f>
        <v/>
      </c>
      <c r="CI144" s="62" t="str">
        <f>+IF(AND(LEN($K144)&gt;10),IF(AND($J144&gt;R$1,$J144&lt;=$Y$1),1,IF((COUNTIFS(INCAPACIDADES!$C$1:$C$51,$K144,INCAPACIDADES!Q$1:Q$51,R$1))&gt;0,2,IF(VLOOKUP($I144,BD!$D:$F,3,0)&gt;R$1,0,3))),"")</f>
        <v/>
      </c>
      <c r="CJ144" s="62" t="str">
        <f>+IF(AND(LEN($K144)&gt;10),IF(AND($J144&gt;S$1,$J144&lt;=$Y$1),1,IF((COUNTIFS(INCAPACIDADES!$C$1:$C$51,$K144,INCAPACIDADES!R$1:R$51,S$1))&gt;0,2,IF(VLOOKUP($I144,BD!$D:$F,3,0)&gt;S$1,0,3))),"")</f>
        <v/>
      </c>
      <c r="CK144" s="62" t="str">
        <f>+IF(AND(LEN($K144)&gt;10),IF(AND($J144&gt;T$1,$J144&lt;=$Y$1),1,IF((COUNTIFS(INCAPACIDADES!$C$1:$C$51,$K144,INCAPACIDADES!S$1:S$51,T$1))&gt;0,2,IF(VLOOKUP($I144,BD!$D:$F,3,0)&gt;T$1,0,3))),"")</f>
        <v/>
      </c>
      <c r="CL144" s="62" t="str">
        <f>+IF(AND(LEN($K144)&gt;10),IF(AND($J144&gt;U$1,$J144&lt;=$Y$1),1,IF((COUNTIFS(INCAPACIDADES!$C$1:$C$51,$K144,INCAPACIDADES!T$1:T$51,U$1))&gt;0,2,IF(VLOOKUP($I144,BD!$D:$F,3,0)&gt;U$1,0,3))),"")</f>
        <v/>
      </c>
      <c r="CM144" s="62" t="str">
        <f>+IF(AND(LEN($K144)&gt;10),IF(AND($J144&gt;V$1,$J144&lt;=$Y$1),1,IF((COUNTIFS(INCAPACIDADES!$C$1:$C$51,$K144,INCAPACIDADES!U$1:U$51,V$1))&gt;0,2,IF(VLOOKUP($I144,BD!$D:$F,3,0)&gt;V$1,0,3))),"")</f>
        <v/>
      </c>
      <c r="CN144" s="62" t="str">
        <f>+IF(AND(LEN($K144)&gt;10),IF(AND($J144&gt;W$1,$J144&lt;=$Y$1),1,IF((COUNTIFS(INCAPACIDADES!$C$1:$C$51,$K144,INCAPACIDADES!V$1:V$51,W$1))&gt;0,2,IF(VLOOKUP($I144,BD!$D:$F,3,0)&gt;W$1,0,3))),"")</f>
        <v/>
      </c>
      <c r="CO144" s="62" t="str">
        <f>+IF(AND(LEN($K144)&gt;10),IF(AND($J144&gt;X$1,$J144&lt;=$Y$1),1,IF((COUNTIFS(INCAPACIDADES!$C$1:$C$51,$K144,INCAPACIDADES!W$1:W$51,X$1))&gt;0,2,IF(VLOOKUP($I144,BD!$D:$F,3,0)&gt;X$1,0,3))),"")</f>
        <v/>
      </c>
      <c r="CP144" s="62" t="str">
        <f>+IF(AND(LEN($K144)&gt;10),IF(AND($J144&gt;Y$1,$J144&lt;=$Y$1),1,IF((COUNTIFS(INCAPACIDADES!$C$1:$C$51,$K144,INCAPACIDADES!X$1:X$51,Y$1))&gt;0,2,IF(VLOOKUP($I144,BD!$D:$F,3,0)&gt;Y$1,0,3))),"")</f>
        <v/>
      </c>
      <c r="CQ144" s="62" t="str">
        <f>+IF(LEN($K144)&gt;10,IF(ISERROR(VLOOKUP(L144,'CODIGO PAGO'!$B$1:$B$20,1,0)),1,IF(OR(AND(CC144=1,L144&lt;&gt;"N"),AND(CC144=3,L144&lt;&gt;"B"),AND(CC144=2,LEFT(TRIM(L144),1)&lt;&gt;"I")),1,IF(OR(AND(CC144=0,L144="N"),AND(CC144=0,L144="B"),AND(CC144=0,LEFT(TRIM(L144),1)="I")),1,0))),"")</f>
        <v/>
      </c>
      <c r="CR144" s="62" t="str">
        <f t="shared" si="75"/>
        <v/>
      </c>
      <c r="CS144" s="62" t="str">
        <f>+IF(LEN($K144)&gt;10,IF(ISERROR(VLOOKUP(N144,'CODIGO PAGO'!$B$1:$B$20,1,0)),1,IF(OR(AND(CE144=1,N144&lt;&gt;"N"),AND(CE144=3,N144&lt;&gt;"B"),AND(CE144=2,LEFT(TRIM(N144),1)&lt;&gt;"I")),1,IF(OR(AND(CE144=0,N144="N"),AND(CE144=0,N144="B"),AND(CE144=0,LEFT(TRIM(N144),1)="I")),1,0))),"")</f>
        <v/>
      </c>
      <c r="CT144" s="62" t="str">
        <f t="shared" si="76"/>
        <v/>
      </c>
      <c r="CU144" s="62" t="str">
        <f>+IF(LEN($K144)&gt;10,IF(ISERROR(VLOOKUP(P144,'CODIGO PAGO'!$B$1:$B$20,1,0)),1,IF(OR(AND(CG144=1,P144&lt;&gt;"N"),AND(CG144=3,P144&lt;&gt;"B"),AND(CG144=2,LEFT(TRIM(P144),1)&lt;&gt;"I")),1,IF(OR(AND(CG144=0,P144="N"),AND(CG144=0,P144="B"),AND(CG144=0,LEFT(TRIM(P144),1)="I")),1,0))),"")</f>
        <v/>
      </c>
      <c r="CV144" s="62" t="str">
        <f t="shared" si="77"/>
        <v/>
      </c>
      <c r="CW144" s="62" t="str">
        <f>+IF(LEN($K144)&gt;10,IF(ISERROR(VLOOKUP(R144,'CODIGO PAGO'!$B$1:$B$20,1,0)),1,IF(OR(AND(CI144=1,R144&lt;&gt;"N"),AND(CI144=3,R144&lt;&gt;"B"),AND(CI144=2,LEFT(TRIM(R144),1)&lt;&gt;"I")),1,IF(OR(AND(CI144=0,R144="N"),AND(CI144=0,R144="B"),AND(CI144=0,LEFT(TRIM(R144),1)="I")),1,0))),"")</f>
        <v/>
      </c>
      <c r="CX144" s="62" t="str">
        <f t="shared" si="78"/>
        <v/>
      </c>
      <c r="CY144" s="62" t="str">
        <f>+IF(LEN($K144)&gt;10,IF(ISERROR(VLOOKUP(T144,'CODIGO PAGO'!$B$1:$B$20,1,0)),1,IF(OR(AND(CK144=1,T144&lt;&gt;"N"),AND(CK144=3,T144&lt;&gt;"B"),AND(CK144=2,LEFT(TRIM(T144),1)&lt;&gt;"I")),1,IF(OR(AND(CK144=0,T144="N"),AND(CK144=0,T144="B"),AND(CK144=0,LEFT(TRIM(T144),1)="I")),1,0))),"")</f>
        <v/>
      </c>
      <c r="CZ144" s="62" t="str">
        <f t="shared" si="79"/>
        <v/>
      </c>
      <c r="DA144" s="62" t="str">
        <f>+IF(LEN($K144)&gt;10,IF(ISERROR(VLOOKUP(V144,'CODIGO PAGO'!$B$1:$B$20,1,0)),1,IF(OR(AND(CM144=1,V144&lt;&gt;"N"),AND(CM144=3,V144&lt;&gt;"B"),AND(CM144=2,LEFT(TRIM(V144),1)&lt;&gt;"I")),1,IF(OR(AND(CM144=0,V144="N"),AND(CM144=0,V144="B"),AND(CM144=0,LEFT(TRIM(V144),1)="I")),1,0))),"")</f>
        <v/>
      </c>
      <c r="DB144" s="62" t="str">
        <f t="shared" si="80"/>
        <v/>
      </c>
      <c r="DC144" s="62" t="str">
        <f>+IF(LEN($K144)&gt;10,IF(ISERROR(VLOOKUP(X144,'CODIGO PAGO'!$B$1:$B$20,1,0)),1,IF(OR(AND(CO144=1,X144&lt;&gt;"N"),AND(CO144=3,X144&lt;&gt;"B"),AND(CO144=2,LEFT(TRIM(X144),1)&lt;&gt;"I")),1,IF(OR(AND(CO144=0,X144="N"),AND(CO144=0,X144="B"),AND(CO144=0,LEFT(TRIM(X144),1)="I")),1,0))),"")</f>
        <v/>
      </c>
      <c r="DD144" s="62" t="str">
        <f t="shared" si="81"/>
        <v/>
      </c>
      <c r="DE144" s="62" t="str">
        <f t="shared" si="82"/>
        <v/>
      </c>
      <c r="DF144" s="63" t="str">
        <f t="shared" si="83"/>
        <v/>
      </c>
      <c r="DG144" s="170"/>
      <c r="DH144" s="63">
        <v>144</v>
      </c>
    </row>
    <row r="145" spans="1:112" s="64" customFormat="1">
      <c r="A145" s="16" t="str">
        <f t="shared" si="56"/>
        <v/>
      </c>
      <c r="B145" s="12"/>
      <c r="C145" s="60"/>
      <c r="D145" s="1" t="str">
        <f>+IF(LEN($K145)&gt;5,BD!A145,"")</f>
        <v/>
      </c>
      <c r="E145" s="1" t="str">
        <f>+IF(LEN($K145)&gt;5,BD!B145,"")</f>
        <v/>
      </c>
      <c r="F145" s="134"/>
      <c r="G145" s="133"/>
      <c r="H145" s="135"/>
      <c r="I145" s="3" t="str">
        <f>+IF(LEN($K145)&gt;5,BD!D145,"")</f>
        <v/>
      </c>
      <c r="J145" s="4" t="str">
        <f>+IF(LEN($K145)&gt;5,BD!E145,"")</f>
        <v/>
      </c>
      <c r="K145" s="5" t="str">
        <f>+IF(LEN(BD!G145)&gt;5,BD!G145,"")</f>
        <v/>
      </c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53" t="str">
        <f t="shared" si="57"/>
        <v/>
      </c>
      <c r="AB145" s="154" t="str">
        <f>+IF(LEN($K145)&gt;5,SUM(L145,N145,P145,R145,T145,V145,X145)+COUNTIF(L145:X145,"PCG")+'CODIGO PAGO'!$C$23*COUNTIF(L145:X145,"PDF")+'CODIGO PAGO'!$C$24*COUNTIF('PRE MAAS'!L145:X145,"PNH")+'CODIGO PAGO'!$C$25*COUNTIF('PRE MAAS'!L145:X145,"PS")+COUNTIF(L145:X145,"VAC"),"")</f>
        <v/>
      </c>
      <c r="AC145" s="154" t="str">
        <f t="shared" si="58"/>
        <v/>
      </c>
      <c r="AD145" s="155" t="str">
        <f t="shared" si="59"/>
        <v/>
      </c>
      <c r="AE145" s="155" t="str">
        <f t="shared" si="60"/>
        <v/>
      </c>
      <c r="AF145" s="155" t="str">
        <f>+IF(LEN($K145)&gt;5,IF(AND(VLOOKUP($I145,BD!$D$1:$F$501,3,0)&gt;=L$1,VLOOKUP($I145,BD!$D$1:$F$501,3,0)&lt;=X$1),1,0),"")</f>
        <v/>
      </c>
      <c r="AG145" s="155" t="str">
        <f t="shared" si="61"/>
        <v/>
      </c>
      <c r="AH145" s="156" t="str">
        <f t="shared" si="62"/>
        <v/>
      </c>
      <c r="AI145" s="156" t="str">
        <f t="shared" si="63"/>
        <v/>
      </c>
      <c r="AJ145" s="156" t="str">
        <f t="shared" si="64"/>
        <v/>
      </c>
      <c r="AK145" s="6" t="str">
        <f>+IF(LEN($K145)&gt;5,BD!H145,"")</f>
        <v/>
      </c>
      <c r="AL145" s="17" t="str">
        <f t="shared" si="65"/>
        <v/>
      </c>
      <c r="AM145" s="13"/>
      <c r="AN145" s="18" t="str">
        <f t="shared" si="66"/>
        <v/>
      </c>
      <c r="AO145" s="19" t="str">
        <f t="shared" si="67"/>
        <v/>
      </c>
      <c r="AP145" s="19" t="str">
        <f t="shared" si="68"/>
        <v/>
      </c>
      <c r="AQ145" s="20" t="str">
        <f t="shared" si="69"/>
        <v/>
      </c>
      <c r="AR145" s="7" t="str">
        <f t="shared" ca="1" si="70"/>
        <v/>
      </c>
      <c r="AS145" s="157"/>
      <c r="AT145" s="19" t="str">
        <f>+IF(LEN($K145)&gt;5,TRUNC(AS145*AK145*'CODIGO PAGO'!$C$27,2),"")</f>
        <v/>
      </c>
      <c r="AU145" s="15"/>
      <c r="AV145" s="15"/>
      <c r="AW145" s="15"/>
      <c r="AX145" s="14"/>
      <c r="AY145" s="15"/>
      <c r="AZ145" s="20" t="str">
        <f>+IF(LEN(K145)&gt;5,SUMIF(AJUSTES!$A$1:$A$50,K145,AJUSTES!$J$1:$J$50),"")</f>
        <v/>
      </c>
      <c r="BA145" s="20"/>
      <c r="BB145" s="14"/>
      <c r="BC145" s="14"/>
      <c r="BD145" s="164"/>
      <c r="BE145" s="15"/>
      <c r="BF145" s="15"/>
      <c r="BG145" s="152" t="str">
        <f t="shared" si="71"/>
        <v/>
      </c>
      <c r="BH145" s="20" t="str">
        <f t="shared" si="72"/>
        <v/>
      </c>
      <c r="BI145" s="20" t="str">
        <f>IF(LEN($K145)&gt;5,IF('CODIGO PAGO'!$C$26=9,0.5*AK145,'CODIGO PAGO'!$C$26*COUNTIF(L145:X145,"PT")*(AK145*7)/(7-(COUNTIF(L145:X145,"D")+COUNTIF(L145:X145,"DL")))),"")</f>
        <v/>
      </c>
      <c r="BJ145" s="15"/>
      <c r="BK145" s="20" t="str">
        <f>+IF(LEN(K145)&gt;5,SUMIF(AJUSTES!$A$1:$A$50,K145,AJUSTES!$K$1:$K$50),"")</f>
        <v/>
      </c>
      <c r="BL145" s="15"/>
      <c r="BM145" s="15"/>
      <c r="BN145" s="4" t="str">
        <f>+CONCATENATE(IF(COUNTIFS(INCAPACIDADES!$A$1:$A$100,"ACTIVA",INCAPACIDADES!$C$1:$C$100,'PRE MAAS'!K145)&gt;0,VLOOKUP(K145,INCAPACIDADES!$C$1:$Y$100,23,0),""),IF(LEN($K145)&gt;5,IF(BD!F145="N/A","",CONCATENATE("B (",DAY(BD!F145),"-",MONTH(BD!F145),"-",YEAR(BD!F145),")")),""))</f>
        <v/>
      </c>
      <c r="BO145" s="150"/>
      <c r="BP145" s="15"/>
      <c r="BQ145" s="15"/>
      <c r="BR145" s="15"/>
      <c r="BS145" s="15"/>
      <c r="BT145" s="15"/>
      <c r="BU145" s="9" t="str">
        <f>+IF(LEN($K145)&gt;10,IF(LEN(BD!I145)=11,BD!I145,CONCATENATE("0",BD!I145)),"")</f>
        <v/>
      </c>
      <c r="BV145" s="161" t="str">
        <f>+IF(LEN($K145)&gt;10,BD!J145,"")</f>
        <v/>
      </c>
      <c r="BW145" s="162" t="str">
        <f t="shared" si="73"/>
        <v/>
      </c>
      <c r="BX145" s="162" t="str">
        <f>+IF(LEN($K145)&gt;10,UPPER(BD!K145),"")</f>
        <v/>
      </c>
      <c r="BY145" s="161" t="str">
        <f>+IF(LEN($K153)&gt;5,BD!L145,"")</f>
        <v/>
      </c>
      <c r="BZ145" s="161" t="str">
        <f>+IF(LEN($K145)&gt;10,BD!M145,"")</f>
        <v/>
      </c>
      <c r="CA145" s="162" t="str">
        <f>+IF(LEN($K145)&gt;10,BD!N145,"")</f>
        <v/>
      </c>
      <c r="CB145" s="163" t="str">
        <f t="shared" si="74"/>
        <v/>
      </c>
      <c r="CC145" s="62" t="str">
        <f>+IF(AND(LEN($K145)&gt;10),IF(AND($J145&gt;L$1,$J145&lt;=$Y$1),1,IF((COUNTIFS(INCAPACIDADES!$C$1:$C$51,$K145,INCAPACIDADES!K$1:K$51,L$1))&gt;0,2,IF(VLOOKUP($I145,BD!D:F,3,0)&gt;L$1,0,3))),"")</f>
        <v/>
      </c>
      <c r="CD145" s="62" t="str">
        <f>+IF(AND(LEN($K145)&gt;10),IF(AND($J145&gt;M$1,$J145&lt;=$Y$1),1,IF((COUNTIFS(INCAPACIDADES!$C$1:$C$51,$K145,INCAPACIDADES!L$1:L$51,M$1))&gt;0,2,IF(VLOOKUP($I145,BD!$D:$F,3,0)&gt;M$1,0,3))),"")</f>
        <v/>
      </c>
      <c r="CE145" s="62" t="str">
        <f>+IF(AND(LEN($K145)&gt;10),IF(AND($J145&gt;N$1,$J145&lt;=$Y$1),1,IF((COUNTIFS(INCAPACIDADES!$C$1:$C$51,$K145,INCAPACIDADES!M$1:M$51,N$1))&gt;0,2,IF(VLOOKUP($I145,BD!$D:$F,3,0)&gt;N$1,0,3))),"")</f>
        <v/>
      </c>
      <c r="CF145" s="62" t="str">
        <f>+IF(AND(LEN($K145)&gt;10),IF(AND($J145&gt;O$1,$J145&lt;=$Y$1),1,IF((COUNTIFS(INCAPACIDADES!$C$1:$C$51,$K145,INCAPACIDADES!N$1:N$51,O$1))&gt;0,2,IF(VLOOKUP($I145,BD!$D:$F,3,0)&gt;O$1,0,3))),"")</f>
        <v/>
      </c>
      <c r="CG145" s="62" t="str">
        <f>+IF(AND(LEN($K145)&gt;10),IF(AND($J145&gt;P$1,$J145&lt;=$Y$1),1,IF((COUNTIFS(INCAPACIDADES!$C$1:$C$51,$K145,INCAPACIDADES!O$1:O$51,P$1))&gt;0,2,IF(VLOOKUP($I145,BD!$D:$F,3,0)&gt;P$1,0,3))),"")</f>
        <v/>
      </c>
      <c r="CH145" s="62" t="str">
        <f>+IF(AND(LEN($K145)&gt;10),IF(AND($J145&gt;Q$1,$J145&lt;=$Y$1),1,IF((COUNTIFS(INCAPACIDADES!$C$1:$C$51,$K145,INCAPACIDADES!P$1:P$51,Q$1))&gt;0,2,IF(VLOOKUP($I145,BD!$D:$F,3,0)&gt;Q$1,0,3))),"")</f>
        <v/>
      </c>
      <c r="CI145" s="62" t="str">
        <f>+IF(AND(LEN($K145)&gt;10),IF(AND($J145&gt;R$1,$J145&lt;=$Y$1),1,IF((COUNTIFS(INCAPACIDADES!$C$1:$C$51,$K145,INCAPACIDADES!Q$1:Q$51,R$1))&gt;0,2,IF(VLOOKUP($I145,BD!$D:$F,3,0)&gt;R$1,0,3))),"")</f>
        <v/>
      </c>
      <c r="CJ145" s="62" t="str">
        <f>+IF(AND(LEN($K145)&gt;10),IF(AND($J145&gt;S$1,$J145&lt;=$Y$1),1,IF((COUNTIFS(INCAPACIDADES!$C$1:$C$51,$K145,INCAPACIDADES!R$1:R$51,S$1))&gt;0,2,IF(VLOOKUP($I145,BD!$D:$F,3,0)&gt;S$1,0,3))),"")</f>
        <v/>
      </c>
      <c r="CK145" s="62" t="str">
        <f>+IF(AND(LEN($K145)&gt;10),IF(AND($J145&gt;T$1,$J145&lt;=$Y$1),1,IF((COUNTIFS(INCAPACIDADES!$C$1:$C$51,$K145,INCAPACIDADES!S$1:S$51,T$1))&gt;0,2,IF(VLOOKUP($I145,BD!$D:$F,3,0)&gt;T$1,0,3))),"")</f>
        <v/>
      </c>
      <c r="CL145" s="62" t="str">
        <f>+IF(AND(LEN($K145)&gt;10),IF(AND($J145&gt;U$1,$J145&lt;=$Y$1),1,IF((COUNTIFS(INCAPACIDADES!$C$1:$C$51,$K145,INCAPACIDADES!T$1:T$51,U$1))&gt;0,2,IF(VLOOKUP($I145,BD!$D:$F,3,0)&gt;U$1,0,3))),"")</f>
        <v/>
      </c>
      <c r="CM145" s="62" t="str">
        <f>+IF(AND(LEN($K145)&gt;10),IF(AND($J145&gt;V$1,$J145&lt;=$Y$1),1,IF((COUNTIFS(INCAPACIDADES!$C$1:$C$51,$K145,INCAPACIDADES!U$1:U$51,V$1))&gt;0,2,IF(VLOOKUP($I145,BD!$D:$F,3,0)&gt;V$1,0,3))),"")</f>
        <v/>
      </c>
      <c r="CN145" s="62" t="str">
        <f>+IF(AND(LEN($K145)&gt;10),IF(AND($J145&gt;W$1,$J145&lt;=$Y$1),1,IF((COUNTIFS(INCAPACIDADES!$C$1:$C$51,$K145,INCAPACIDADES!V$1:V$51,W$1))&gt;0,2,IF(VLOOKUP($I145,BD!$D:$F,3,0)&gt;W$1,0,3))),"")</f>
        <v/>
      </c>
      <c r="CO145" s="62" t="str">
        <f>+IF(AND(LEN($K145)&gt;10),IF(AND($J145&gt;X$1,$J145&lt;=$Y$1),1,IF((COUNTIFS(INCAPACIDADES!$C$1:$C$51,$K145,INCAPACIDADES!W$1:W$51,X$1))&gt;0,2,IF(VLOOKUP($I145,BD!$D:$F,3,0)&gt;X$1,0,3))),"")</f>
        <v/>
      </c>
      <c r="CP145" s="62" t="str">
        <f>+IF(AND(LEN($K145)&gt;10),IF(AND($J145&gt;Y$1,$J145&lt;=$Y$1),1,IF((COUNTIFS(INCAPACIDADES!$C$1:$C$51,$K145,INCAPACIDADES!X$1:X$51,Y$1))&gt;0,2,IF(VLOOKUP($I145,BD!$D:$F,3,0)&gt;Y$1,0,3))),"")</f>
        <v/>
      </c>
      <c r="CQ145" s="62" t="str">
        <f>+IF(LEN($K145)&gt;10,IF(ISERROR(VLOOKUP(L145,'CODIGO PAGO'!$B$1:$B$20,1,0)),1,IF(OR(AND(CC145=1,L145&lt;&gt;"N"),AND(CC145=3,L145&lt;&gt;"B"),AND(CC145=2,LEFT(TRIM(L145),1)&lt;&gt;"I")),1,IF(OR(AND(CC145=0,L145="N"),AND(CC145=0,L145="B"),AND(CC145=0,LEFT(TRIM(L145),1)="I")),1,0))),"")</f>
        <v/>
      </c>
      <c r="CR145" s="62" t="str">
        <f t="shared" si="75"/>
        <v/>
      </c>
      <c r="CS145" s="62" t="str">
        <f>+IF(LEN($K145)&gt;10,IF(ISERROR(VLOOKUP(N145,'CODIGO PAGO'!$B$1:$B$20,1,0)),1,IF(OR(AND(CE145=1,N145&lt;&gt;"N"),AND(CE145=3,N145&lt;&gt;"B"),AND(CE145=2,LEFT(TRIM(N145),1)&lt;&gt;"I")),1,IF(OR(AND(CE145=0,N145="N"),AND(CE145=0,N145="B"),AND(CE145=0,LEFT(TRIM(N145),1)="I")),1,0))),"")</f>
        <v/>
      </c>
      <c r="CT145" s="62" t="str">
        <f t="shared" si="76"/>
        <v/>
      </c>
      <c r="CU145" s="62" t="str">
        <f>+IF(LEN($K145)&gt;10,IF(ISERROR(VLOOKUP(P145,'CODIGO PAGO'!$B$1:$B$20,1,0)),1,IF(OR(AND(CG145=1,P145&lt;&gt;"N"),AND(CG145=3,P145&lt;&gt;"B"),AND(CG145=2,LEFT(TRIM(P145),1)&lt;&gt;"I")),1,IF(OR(AND(CG145=0,P145="N"),AND(CG145=0,P145="B"),AND(CG145=0,LEFT(TRIM(P145),1)="I")),1,0))),"")</f>
        <v/>
      </c>
      <c r="CV145" s="62" t="str">
        <f t="shared" si="77"/>
        <v/>
      </c>
      <c r="CW145" s="62" t="str">
        <f>+IF(LEN($K145)&gt;10,IF(ISERROR(VLOOKUP(R145,'CODIGO PAGO'!$B$1:$B$20,1,0)),1,IF(OR(AND(CI145=1,R145&lt;&gt;"N"),AND(CI145=3,R145&lt;&gt;"B"),AND(CI145=2,LEFT(TRIM(R145),1)&lt;&gt;"I")),1,IF(OR(AND(CI145=0,R145="N"),AND(CI145=0,R145="B"),AND(CI145=0,LEFT(TRIM(R145),1)="I")),1,0))),"")</f>
        <v/>
      </c>
      <c r="CX145" s="62" t="str">
        <f t="shared" si="78"/>
        <v/>
      </c>
      <c r="CY145" s="62" t="str">
        <f>+IF(LEN($K145)&gt;10,IF(ISERROR(VLOOKUP(T145,'CODIGO PAGO'!$B$1:$B$20,1,0)),1,IF(OR(AND(CK145=1,T145&lt;&gt;"N"),AND(CK145=3,T145&lt;&gt;"B"),AND(CK145=2,LEFT(TRIM(T145),1)&lt;&gt;"I")),1,IF(OR(AND(CK145=0,T145="N"),AND(CK145=0,T145="B"),AND(CK145=0,LEFT(TRIM(T145),1)="I")),1,0))),"")</f>
        <v/>
      </c>
      <c r="CZ145" s="62" t="str">
        <f t="shared" si="79"/>
        <v/>
      </c>
      <c r="DA145" s="62" t="str">
        <f>+IF(LEN($K145)&gt;10,IF(ISERROR(VLOOKUP(V145,'CODIGO PAGO'!$B$1:$B$20,1,0)),1,IF(OR(AND(CM145=1,V145&lt;&gt;"N"),AND(CM145=3,V145&lt;&gt;"B"),AND(CM145=2,LEFT(TRIM(V145),1)&lt;&gt;"I")),1,IF(OR(AND(CM145=0,V145="N"),AND(CM145=0,V145="B"),AND(CM145=0,LEFT(TRIM(V145),1)="I")),1,0))),"")</f>
        <v/>
      </c>
      <c r="DB145" s="62" t="str">
        <f t="shared" si="80"/>
        <v/>
      </c>
      <c r="DC145" s="62" t="str">
        <f>+IF(LEN($K145)&gt;10,IF(ISERROR(VLOOKUP(X145,'CODIGO PAGO'!$B$1:$B$20,1,0)),1,IF(OR(AND(CO145=1,X145&lt;&gt;"N"),AND(CO145=3,X145&lt;&gt;"B"),AND(CO145=2,LEFT(TRIM(X145),1)&lt;&gt;"I")),1,IF(OR(AND(CO145=0,X145="N"),AND(CO145=0,X145="B"),AND(CO145=0,LEFT(TRIM(X145),1)="I")),1,0))),"")</f>
        <v/>
      </c>
      <c r="DD145" s="62" t="str">
        <f t="shared" si="81"/>
        <v/>
      </c>
      <c r="DE145" s="62" t="str">
        <f t="shared" si="82"/>
        <v/>
      </c>
      <c r="DF145" s="63" t="str">
        <f t="shared" si="83"/>
        <v/>
      </c>
      <c r="DG145" s="170"/>
      <c r="DH145" s="63">
        <v>145</v>
      </c>
    </row>
    <row r="146" spans="1:112" s="64" customFormat="1">
      <c r="A146" s="16" t="str">
        <f t="shared" si="56"/>
        <v/>
      </c>
      <c r="B146" s="12"/>
      <c r="C146" s="60"/>
      <c r="D146" s="1" t="str">
        <f>+IF(LEN($K146)&gt;5,BD!A146,"")</f>
        <v/>
      </c>
      <c r="E146" s="1" t="str">
        <f>+IF(LEN($K146)&gt;5,BD!B146,"")</f>
        <v/>
      </c>
      <c r="F146" s="134"/>
      <c r="G146" s="133"/>
      <c r="H146" s="135"/>
      <c r="I146" s="3" t="str">
        <f>+IF(LEN($K146)&gt;5,BD!D146,"")</f>
        <v/>
      </c>
      <c r="J146" s="4" t="str">
        <f>+IF(LEN($K146)&gt;5,BD!E146,"")</f>
        <v/>
      </c>
      <c r="K146" s="5" t="str">
        <f>+IF(LEN(BD!G146)&gt;5,BD!G146,"")</f>
        <v/>
      </c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53" t="str">
        <f t="shared" si="57"/>
        <v/>
      </c>
      <c r="AB146" s="154" t="str">
        <f>+IF(LEN($K146)&gt;5,SUM(L146,N146,P146,R146,T146,V146,X146)+COUNTIF(L146:X146,"PCG")+'CODIGO PAGO'!$C$23*COUNTIF(L146:X146,"PDF")+'CODIGO PAGO'!$C$24*COUNTIF('PRE MAAS'!L146:X146,"PNH")+'CODIGO PAGO'!$C$25*COUNTIF('PRE MAAS'!L146:X146,"PS")+COUNTIF(L146:X146,"VAC"),"")</f>
        <v/>
      </c>
      <c r="AC146" s="154" t="str">
        <f t="shared" si="58"/>
        <v/>
      </c>
      <c r="AD146" s="155" t="str">
        <f t="shared" si="59"/>
        <v/>
      </c>
      <c r="AE146" s="155" t="str">
        <f t="shared" si="60"/>
        <v/>
      </c>
      <c r="AF146" s="155" t="str">
        <f>+IF(LEN($K146)&gt;5,IF(AND(VLOOKUP($I146,BD!$D$1:$F$501,3,0)&gt;=L$1,VLOOKUP($I146,BD!$D$1:$F$501,3,0)&lt;=X$1),1,0),"")</f>
        <v/>
      </c>
      <c r="AG146" s="155" t="str">
        <f t="shared" si="61"/>
        <v/>
      </c>
      <c r="AH146" s="156" t="str">
        <f t="shared" si="62"/>
        <v/>
      </c>
      <c r="AI146" s="156" t="str">
        <f t="shared" si="63"/>
        <v/>
      </c>
      <c r="AJ146" s="156" t="str">
        <f t="shared" si="64"/>
        <v/>
      </c>
      <c r="AK146" s="6" t="str">
        <f>+IF(LEN($K146)&gt;5,BD!H146,"")</f>
        <v/>
      </c>
      <c r="AL146" s="17" t="str">
        <f t="shared" si="65"/>
        <v/>
      </c>
      <c r="AM146" s="13"/>
      <c r="AN146" s="18" t="str">
        <f t="shared" si="66"/>
        <v/>
      </c>
      <c r="AO146" s="19" t="str">
        <f t="shared" si="67"/>
        <v/>
      </c>
      <c r="AP146" s="19" t="str">
        <f t="shared" si="68"/>
        <v/>
      </c>
      <c r="AQ146" s="20" t="str">
        <f t="shared" si="69"/>
        <v/>
      </c>
      <c r="AR146" s="7" t="str">
        <f t="shared" ca="1" si="70"/>
        <v/>
      </c>
      <c r="AS146" s="157"/>
      <c r="AT146" s="19" t="str">
        <f>+IF(LEN($K146)&gt;5,TRUNC(AS146*AK146*'CODIGO PAGO'!$C$27,2),"")</f>
        <v/>
      </c>
      <c r="AU146" s="15"/>
      <c r="AV146" s="15"/>
      <c r="AW146" s="15"/>
      <c r="AX146" s="14"/>
      <c r="AY146" s="15"/>
      <c r="AZ146" s="20" t="str">
        <f>+IF(LEN(K146)&gt;5,SUMIF(AJUSTES!$A$1:$A$50,K146,AJUSTES!$J$1:$J$50),"")</f>
        <v/>
      </c>
      <c r="BA146" s="20"/>
      <c r="BB146" s="14"/>
      <c r="BC146" s="14"/>
      <c r="BD146" s="164"/>
      <c r="BE146" s="15"/>
      <c r="BF146" s="15"/>
      <c r="BG146" s="152" t="str">
        <f t="shared" si="71"/>
        <v/>
      </c>
      <c r="BH146" s="20" t="str">
        <f t="shared" si="72"/>
        <v/>
      </c>
      <c r="BI146" s="20" t="str">
        <f>IF(LEN($K146)&gt;5,IF('CODIGO PAGO'!$C$26=9,0.5*AK146,'CODIGO PAGO'!$C$26*COUNTIF(L146:X146,"PT")*(AK146*7)/(7-(COUNTIF(L146:X146,"D")+COUNTIF(L146:X146,"DL")))),"")</f>
        <v/>
      </c>
      <c r="BJ146" s="15"/>
      <c r="BK146" s="20" t="str">
        <f>+IF(LEN(K146)&gt;5,SUMIF(AJUSTES!$A$1:$A$50,K146,AJUSTES!$K$1:$K$50),"")</f>
        <v/>
      </c>
      <c r="BL146" s="15"/>
      <c r="BM146" s="15"/>
      <c r="BN146" s="4" t="str">
        <f>+CONCATENATE(IF(COUNTIFS(INCAPACIDADES!$A$1:$A$100,"ACTIVA",INCAPACIDADES!$C$1:$C$100,'PRE MAAS'!K146)&gt;0,VLOOKUP(K146,INCAPACIDADES!$C$1:$Y$100,23,0),""),IF(LEN($K146)&gt;5,IF(BD!F146="N/A","",CONCATENATE("B (",DAY(BD!F146),"-",MONTH(BD!F146),"-",YEAR(BD!F146),")")),""))</f>
        <v/>
      </c>
      <c r="BO146" s="150"/>
      <c r="BP146" s="15"/>
      <c r="BQ146" s="15"/>
      <c r="BR146" s="15"/>
      <c r="BS146" s="15"/>
      <c r="BT146" s="15"/>
      <c r="BU146" s="9" t="str">
        <f>+IF(LEN($K146)&gt;10,IF(LEN(BD!I146)=11,BD!I146,CONCATENATE("0",BD!I146)),"")</f>
        <v/>
      </c>
      <c r="BV146" s="161" t="str">
        <f>+IF(LEN($K146)&gt;10,BD!J146,"")</f>
        <v/>
      </c>
      <c r="BW146" s="162" t="str">
        <f t="shared" si="73"/>
        <v/>
      </c>
      <c r="BX146" s="162" t="str">
        <f>+IF(LEN($K146)&gt;10,UPPER(BD!K146),"")</f>
        <v/>
      </c>
      <c r="BY146" s="161" t="str">
        <f>+IF(LEN($K154)&gt;5,BD!L146,"")</f>
        <v/>
      </c>
      <c r="BZ146" s="161" t="str">
        <f>+IF(LEN($K146)&gt;10,BD!M146,"")</f>
        <v/>
      </c>
      <c r="CA146" s="162" t="str">
        <f>+IF(LEN($K146)&gt;10,BD!N146,"")</f>
        <v/>
      </c>
      <c r="CB146" s="163" t="str">
        <f t="shared" si="74"/>
        <v/>
      </c>
      <c r="CC146" s="62" t="str">
        <f>+IF(AND(LEN($K146)&gt;10),IF(AND($J146&gt;L$1,$J146&lt;=$Y$1),1,IF((COUNTIFS(INCAPACIDADES!$C$1:$C$51,$K146,INCAPACIDADES!K$1:K$51,L$1))&gt;0,2,IF(VLOOKUP($I146,BD!D:F,3,0)&gt;L$1,0,3))),"")</f>
        <v/>
      </c>
      <c r="CD146" s="62" t="str">
        <f>+IF(AND(LEN($K146)&gt;10),IF(AND($J146&gt;M$1,$J146&lt;=$Y$1),1,IF((COUNTIFS(INCAPACIDADES!$C$1:$C$51,$K146,INCAPACIDADES!L$1:L$51,M$1))&gt;0,2,IF(VLOOKUP($I146,BD!$D:$F,3,0)&gt;M$1,0,3))),"")</f>
        <v/>
      </c>
      <c r="CE146" s="62" t="str">
        <f>+IF(AND(LEN($K146)&gt;10),IF(AND($J146&gt;N$1,$J146&lt;=$Y$1),1,IF((COUNTIFS(INCAPACIDADES!$C$1:$C$51,$K146,INCAPACIDADES!M$1:M$51,N$1))&gt;0,2,IF(VLOOKUP($I146,BD!$D:$F,3,0)&gt;N$1,0,3))),"")</f>
        <v/>
      </c>
      <c r="CF146" s="62" t="str">
        <f>+IF(AND(LEN($K146)&gt;10),IF(AND($J146&gt;O$1,$J146&lt;=$Y$1),1,IF((COUNTIFS(INCAPACIDADES!$C$1:$C$51,$K146,INCAPACIDADES!N$1:N$51,O$1))&gt;0,2,IF(VLOOKUP($I146,BD!$D:$F,3,0)&gt;O$1,0,3))),"")</f>
        <v/>
      </c>
      <c r="CG146" s="62" t="str">
        <f>+IF(AND(LEN($K146)&gt;10),IF(AND($J146&gt;P$1,$J146&lt;=$Y$1),1,IF((COUNTIFS(INCAPACIDADES!$C$1:$C$51,$K146,INCAPACIDADES!O$1:O$51,P$1))&gt;0,2,IF(VLOOKUP($I146,BD!$D:$F,3,0)&gt;P$1,0,3))),"")</f>
        <v/>
      </c>
      <c r="CH146" s="62" t="str">
        <f>+IF(AND(LEN($K146)&gt;10),IF(AND($J146&gt;Q$1,$J146&lt;=$Y$1),1,IF((COUNTIFS(INCAPACIDADES!$C$1:$C$51,$K146,INCAPACIDADES!P$1:P$51,Q$1))&gt;0,2,IF(VLOOKUP($I146,BD!$D:$F,3,0)&gt;Q$1,0,3))),"")</f>
        <v/>
      </c>
      <c r="CI146" s="62" t="str">
        <f>+IF(AND(LEN($K146)&gt;10),IF(AND($J146&gt;R$1,$J146&lt;=$Y$1),1,IF((COUNTIFS(INCAPACIDADES!$C$1:$C$51,$K146,INCAPACIDADES!Q$1:Q$51,R$1))&gt;0,2,IF(VLOOKUP($I146,BD!$D:$F,3,0)&gt;R$1,0,3))),"")</f>
        <v/>
      </c>
      <c r="CJ146" s="62" t="str">
        <f>+IF(AND(LEN($K146)&gt;10),IF(AND($J146&gt;S$1,$J146&lt;=$Y$1),1,IF((COUNTIFS(INCAPACIDADES!$C$1:$C$51,$K146,INCAPACIDADES!R$1:R$51,S$1))&gt;0,2,IF(VLOOKUP($I146,BD!$D:$F,3,0)&gt;S$1,0,3))),"")</f>
        <v/>
      </c>
      <c r="CK146" s="62" t="str">
        <f>+IF(AND(LEN($K146)&gt;10),IF(AND($J146&gt;T$1,$J146&lt;=$Y$1),1,IF((COUNTIFS(INCAPACIDADES!$C$1:$C$51,$K146,INCAPACIDADES!S$1:S$51,T$1))&gt;0,2,IF(VLOOKUP($I146,BD!$D:$F,3,0)&gt;T$1,0,3))),"")</f>
        <v/>
      </c>
      <c r="CL146" s="62" t="str">
        <f>+IF(AND(LEN($K146)&gt;10),IF(AND($J146&gt;U$1,$J146&lt;=$Y$1),1,IF((COUNTIFS(INCAPACIDADES!$C$1:$C$51,$K146,INCAPACIDADES!T$1:T$51,U$1))&gt;0,2,IF(VLOOKUP($I146,BD!$D:$F,3,0)&gt;U$1,0,3))),"")</f>
        <v/>
      </c>
      <c r="CM146" s="62" t="str">
        <f>+IF(AND(LEN($K146)&gt;10),IF(AND($J146&gt;V$1,$J146&lt;=$Y$1),1,IF((COUNTIFS(INCAPACIDADES!$C$1:$C$51,$K146,INCAPACIDADES!U$1:U$51,V$1))&gt;0,2,IF(VLOOKUP($I146,BD!$D:$F,3,0)&gt;V$1,0,3))),"")</f>
        <v/>
      </c>
      <c r="CN146" s="62" t="str">
        <f>+IF(AND(LEN($K146)&gt;10),IF(AND($J146&gt;W$1,$J146&lt;=$Y$1),1,IF((COUNTIFS(INCAPACIDADES!$C$1:$C$51,$K146,INCAPACIDADES!V$1:V$51,W$1))&gt;0,2,IF(VLOOKUP($I146,BD!$D:$F,3,0)&gt;W$1,0,3))),"")</f>
        <v/>
      </c>
      <c r="CO146" s="62" t="str">
        <f>+IF(AND(LEN($K146)&gt;10),IF(AND($J146&gt;X$1,$J146&lt;=$Y$1),1,IF((COUNTIFS(INCAPACIDADES!$C$1:$C$51,$K146,INCAPACIDADES!W$1:W$51,X$1))&gt;0,2,IF(VLOOKUP($I146,BD!$D:$F,3,0)&gt;X$1,0,3))),"")</f>
        <v/>
      </c>
      <c r="CP146" s="62" t="str">
        <f>+IF(AND(LEN($K146)&gt;10),IF(AND($J146&gt;Y$1,$J146&lt;=$Y$1),1,IF((COUNTIFS(INCAPACIDADES!$C$1:$C$51,$K146,INCAPACIDADES!X$1:X$51,Y$1))&gt;0,2,IF(VLOOKUP($I146,BD!$D:$F,3,0)&gt;Y$1,0,3))),"")</f>
        <v/>
      </c>
      <c r="CQ146" s="62" t="str">
        <f>+IF(LEN($K146)&gt;10,IF(ISERROR(VLOOKUP(L146,'CODIGO PAGO'!$B$1:$B$20,1,0)),1,IF(OR(AND(CC146=1,L146&lt;&gt;"N"),AND(CC146=3,L146&lt;&gt;"B"),AND(CC146=2,LEFT(TRIM(L146),1)&lt;&gt;"I")),1,IF(OR(AND(CC146=0,L146="N"),AND(CC146=0,L146="B"),AND(CC146=0,LEFT(TRIM(L146),1)="I")),1,0))),"")</f>
        <v/>
      </c>
      <c r="CR146" s="62" t="str">
        <f t="shared" si="75"/>
        <v/>
      </c>
      <c r="CS146" s="62" t="str">
        <f>+IF(LEN($K146)&gt;10,IF(ISERROR(VLOOKUP(N146,'CODIGO PAGO'!$B$1:$B$20,1,0)),1,IF(OR(AND(CE146=1,N146&lt;&gt;"N"),AND(CE146=3,N146&lt;&gt;"B"),AND(CE146=2,LEFT(TRIM(N146),1)&lt;&gt;"I")),1,IF(OR(AND(CE146=0,N146="N"),AND(CE146=0,N146="B"),AND(CE146=0,LEFT(TRIM(N146),1)="I")),1,0))),"")</f>
        <v/>
      </c>
      <c r="CT146" s="62" t="str">
        <f t="shared" si="76"/>
        <v/>
      </c>
      <c r="CU146" s="62" t="str">
        <f>+IF(LEN($K146)&gt;10,IF(ISERROR(VLOOKUP(P146,'CODIGO PAGO'!$B$1:$B$20,1,0)),1,IF(OR(AND(CG146=1,P146&lt;&gt;"N"),AND(CG146=3,P146&lt;&gt;"B"),AND(CG146=2,LEFT(TRIM(P146),1)&lt;&gt;"I")),1,IF(OR(AND(CG146=0,P146="N"),AND(CG146=0,P146="B"),AND(CG146=0,LEFT(TRIM(P146),1)="I")),1,0))),"")</f>
        <v/>
      </c>
      <c r="CV146" s="62" t="str">
        <f t="shared" si="77"/>
        <v/>
      </c>
      <c r="CW146" s="62" t="str">
        <f>+IF(LEN($K146)&gt;10,IF(ISERROR(VLOOKUP(R146,'CODIGO PAGO'!$B$1:$B$20,1,0)),1,IF(OR(AND(CI146=1,R146&lt;&gt;"N"),AND(CI146=3,R146&lt;&gt;"B"),AND(CI146=2,LEFT(TRIM(R146),1)&lt;&gt;"I")),1,IF(OR(AND(CI146=0,R146="N"),AND(CI146=0,R146="B"),AND(CI146=0,LEFT(TRIM(R146),1)="I")),1,0))),"")</f>
        <v/>
      </c>
      <c r="CX146" s="62" t="str">
        <f t="shared" si="78"/>
        <v/>
      </c>
      <c r="CY146" s="62" t="str">
        <f>+IF(LEN($K146)&gt;10,IF(ISERROR(VLOOKUP(T146,'CODIGO PAGO'!$B$1:$B$20,1,0)),1,IF(OR(AND(CK146=1,T146&lt;&gt;"N"),AND(CK146=3,T146&lt;&gt;"B"),AND(CK146=2,LEFT(TRIM(T146),1)&lt;&gt;"I")),1,IF(OR(AND(CK146=0,T146="N"),AND(CK146=0,T146="B"),AND(CK146=0,LEFT(TRIM(T146),1)="I")),1,0))),"")</f>
        <v/>
      </c>
      <c r="CZ146" s="62" t="str">
        <f t="shared" si="79"/>
        <v/>
      </c>
      <c r="DA146" s="62" t="str">
        <f>+IF(LEN($K146)&gt;10,IF(ISERROR(VLOOKUP(V146,'CODIGO PAGO'!$B$1:$B$20,1,0)),1,IF(OR(AND(CM146=1,V146&lt;&gt;"N"),AND(CM146=3,V146&lt;&gt;"B"),AND(CM146=2,LEFT(TRIM(V146),1)&lt;&gt;"I")),1,IF(OR(AND(CM146=0,V146="N"),AND(CM146=0,V146="B"),AND(CM146=0,LEFT(TRIM(V146),1)="I")),1,0))),"")</f>
        <v/>
      </c>
      <c r="DB146" s="62" t="str">
        <f t="shared" si="80"/>
        <v/>
      </c>
      <c r="DC146" s="62" t="str">
        <f>+IF(LEN($K146)&gt;10,IF(ISERROR(VLOOKUP(X146,'CODIGO PAGO'!$B$1:$B$20,1,0)),1,IF(OR(AND(CO146=1,X146&lt;&gt;"N"),AND(CO146=3,X146&lt;&gt;"B"),AND(CO146=2,LEFT(TRIM(X146),1)&lt;&gt;"I")),1,IF(OR(AND(CO146=0,X146="N"),AND(CO146=0,X146="B"),AND(CO146=0,LEFT(TRIM(X146),1)="I")),1,0))),"")</f>
        <v/>
      </c>
      <c r="DD146" s="62" t="str">
        <f t="shared" si="81"/>
        <v/>
      </c>
      <c r="DE146" s="62" t="str">
        <f t="shared" si="82"/>
        <v/>
      </c>
      <c r="DF146" s="63" t="str">
        <f t="shared" si="83"/>
        <v/>
      </c>
      <c r="DG146" s="170"/>
      <c r="DH146" s="63">
        <v>146</v>
      </c>
    </row>
    <row r="147" spans="1:112" s="64" customFormat="1">
      <c r="A147" s="16" t="str">
        <f t="shared" si="56"/>
        <v/>
      </c>
      <c r="B147" s="12"/>
      <c r="C147" s="60"/>
      <c r="D147" s="1" t="str">
        <f>+IF(LEN($K147)&gt;5,BD!A147,"")</f>
        <v/>
      </c>
      <c r="E147" s="1" t="str">
        <f>+IF(LEN($K147)&gt;5,BD!B147,"")</f>
        <v/>
      </c>
      <c r="F147" s="134"/>
      <c r="G147" s="133"/>
      <c r="H147" s="135"/>
      <c r="I147" s="3" t="str">
        <f>+IF(LEN($K147)&gt;5,BD!D147,"")</f>
        <v/>
      </c>
      <c r="J147" s="4" t="str">
        <f>+IF(LEN($K147)&gt;5,BD!E147,"")</f>
        <v/>
      </c>
      <c r="K147" s="5" t="str">
        <f>+IF(LEN(BD!G147)&gt;5,BD!G147,"")</f>
        <v/>
      </c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53" t="str">
        <f t="shared" si="57"/>
        <v/>
      </c>
      <c r="AB147" s="154" t="str">
        <f>+IF(LEN($K147)&gt;5,SUM(L147,N147,P147,R147,T147,V147,X147)+COUNTIF(L147:X147,"PCG")+'CODIGO PAGO'!$C$23*COUNTIF(L147:X147,"PDF")+'CODIGO PAGO'!$C$24*COUNTIF('PRE MAAS'!L147:X147,"PNH")+'CODIGO PAGO'!$C$25*COUNTIF('PRE MAAS'!L147:X147,"PS")+COUNTIF(L147:X147,"VAC"),"")</f>
        <v/>
      </c>
      <c r="AC147" s="154" t="str">
        <f t="shared" si="58"/>
        <v/>
      </c>
      <c r="AD147" s="155" t="str">
        <f t="shared" si="59"/>
        <v/>
      </c>
      <c r="AE147" s="155" t="str">
        <f t="shared" si="60"/>
        <v/>
      </c>
      <c r="AF147" s="155" t="str">
        <f>+IF(LEN($K147)&gt;5,IF(AND(VLOOKUP($I147,BD!$D$1:$F$501,3,0)&gt;=L$1,VLOOKUP($I147,BD!$D$1:$F$501,3,0)&lt;=X$1),1,0),"")</f>
        <v/>
      </c>
      <c r="AG147" s="155" t="str">
        <f t="shared" si="61"/>
        <v/>
      </c>
      <c r="AH147" s="156" t="str">
        <f t="shared" si="62"/>
        <v/>
      </c>
      <c r="AI147" s="156" t="str">
        <f t="shared" si="63"/>
        <v/>
      </c>
      <c r="AJ147" s="156" t="str">
        <f t="shared" si="64"/>
        <v/>
      </c>
      <c r="AK147" s="6" t="str">
        <f>+IF(LEN($K147)&gt;5,BD!H147,"")</f>
        <v/>
      </c>
      <c r="AL147" s="17" t="str">
        <f t="shared" si="65"/>
        <v/>
      </c>
      <c r="AM147" s="13"/>
      <c r="AN147" s="18" t="str">
        <f t="shared" si="66"/>
        <v/>
      </c>
      <c r="AO147" s="19" t="str">
        <f t="shared" si="67"/>
        <v/>
      </c>
      <c r="AP147" s="19" t="str">
        <f t="shared" si="68"/>
        <v/>
      </c>
      <c r="AQ147" s="20" t="str">
        <f t="shared" si="69"/>
        <v/>
      </c>
      <c r="AR147" s="7" t="str">
        <f t="shared" ca="1" si="70"/>
        <v/>
      </c>
      <c r="AS147" s="157"/>
      <c r="AT147" s="19" t="str">
        <f>+IF(LEN($K147)&gt;5,TRUNC(AS147*AK147*'CODIGO PAGO'!$C$27,2),"")</f>
        <v/>
      </c>
      <c r="AU147" s="15"/>
      <c r="AV147" s="15"/>
      <c r="AW147" s="15"/>
      <c r="AX147" s="14"/>
      <c r="AY147" s="15"/>
      <c r="AZ147" s="20" t="str">
        <f>+IF(LEN(K147)&gt;5,SUMIF(AJUSTES!$A$1:$A$50,K147,AJUSTES!$J$1:$J$50),"")</f>
        <v/>
      </c>
      <c r="BA147" s="20"/>
      <c r="BB147" s="14"/>
      <c r="BC147" s="14"/>
      <c r="BD147" s="164"/>
      <c r="BE147" s="15"/>
      <c r="BF147" s="15"/>
      <c r="BG147" s="152" t="str">
        <f t="shared" si="71"/>
        <v/>
      </c>
      <c r="BH147" s="20" t="str">
        <f t="shared" si="72"/>
        <v/>
      </c>
      <c r="BI147" s="20" t="str">
        <f>IF(LEN($K147)&gt;5,IF('CODIGO PAGO'!$C$26=9,0.5*AK147,'CODIGO PAGO'!$C$26*COUNTIF(L147:X147,"PT")*(AK147*7)/(7-(COUNTIF(L147:X147,"D")+COUNTIF(L147:X147,"DL")))),"")</f>
        <v/>
      </c>
      <c r="BJ147" s="15"/>
      <c r="BK147" s="20" t="str">
        <f>+IF(LEN(K147)&gt;5,SUMIF(AJUSTES!$A$1:$A$50,K147,AJUSTES!$K$1:$K$50),"")</f>
        <v/>
      </c>
      <c r="BL147" s="15"/>
      <c r="BM147" s="15"/>
      <c r="BN147" s="4" t="str">
        <f>+CONCATENATE(IF(COUNTIFS(INCAPACIDADES!$A$1:$A$100,"ACTIVA",INCAPACIDADES!$C$1:$C$100,'PRE MAAS'!K147)&gt;0,VLOOKUP(K147,INCAPACIDADES!$C$1:$Y$100,23,0),""),IF(LEN($K147)&gt;5,IF(BD!F147="N/A","",CONCATENATE("B (",DAY(BD!F147),"-",MONTH(BD!F147),"-",YEAR(BD!F147),")")),""))</f>
        <v/>
      </c>
      <c r="BO147" s="150"/>
      <c r="BP147" s="15"/>
      <c r="BQ147" s="15"/>
      <c r="BR147" s="15"/>
      <c r="BS147" s="15"/>
      <c r="BT147" s="15"/>
      <c r="BU147" s="9" t="str">
        <f>+IF(LEN($K147)&gt;10,IF(LEN(BD!I147)=11,BD!I147,CONCATENATE("0",BD!I147)),"")</f>
        <v/>
      </c>
      <c r="BV147" s="161" t="str">
        <f>+IF(LEN($K147)&gt;10,BD!J147,"")</f>
        <v/>
      </c>
      <c r="BW147" s="162" t="str">
        <f t="shared" si="73"/>
        <v/>
      </c>
      <c r="BX147" s="162" t="str">
        <f>+IF(LEN($K147)&gt;10,UPPER(BD!K147),"")</f>
        <v/>
      </c>
      <c r="BY147" s="161" t="str">
        <f>+IF(LEN($K155)&gt;5,BD!L147,"")</f>
        <v/>
      </c>
      <c r="BZ147" s="161" t="str">
        <f>+IF(LEN($K147)&gt;10,BD!M147,"")</f>
        <v/>
      </c>
      <c r="CA147" s="162" t="str">
        <f>+IF(LEN($K147)&gt;10,BD!N147,"")</f>
        <v/>
      </c>
      <c r="CB147" s="163" t="str">
        <f t="shared" si="74"/>
        <v/>
      </c>
      <c r="CC147" s="62" t="str">
        <f>+IF(AND(LEN($K147)&gt;10),IF(AND($J147&gt;L$1,$J147&lt;=$Y$1),1,IF((COUNTIFS(INCAPACIDADES!$C$1:$C$51,$K147,INCAPACIDADES!K$1:K$51,L$1))&gt;0,2,IF(VLOOKUP($I147,BD!D:F,3,0)&gt;L$1,0,3))),"")</f>
        <v/>
      </c>
      <c r="CD147" s="62" t="str">
        <f>+IF(AND(LEN($K147)&gt;10),IF(AND($J147&gt;M$1,$J147&lt;=$Y$1),1,IF((COUNTIFS(INCAPACIDADES!$C$1:$C$51,$K147,INCAPACIDADES!L$1:L$51,M$1))&gt;0,2,IF(VLOOKUP($I147,BD!$D:$F,3,0)&gt;M$1,0,3))),"")</f>
        <v/>
      </c>
      <c r="CE147" s="62" t="str">
        <f>+IF(AND(LEN($K147)&gt;10),IF(AND($J147&gt;N$1,$J147&lt;=$Y$1),1,IF((COUNTIFS(INCAPACIDADES!$C$1:$C$51,$K147,INCAPACIDADES!M$1:M$51,N$1))&gt;0,2,IF(VLOOKUP($I147,BD!$D:$F,3,0)&gt;N$1,0,3))),"")</f>
        <v/>
      </c>
      <c r="CF147" s="62" t="str">
        <f>+IF(AND(LEN($K147)&gt;10),IF(AND($J147&gt;O$1,$J147&lt;=$Y$1),1,IF((COUNTIFS(INCAPACIDADES!$C$1:$C$51,$K147,INCAPACIDADES!N$1:N$51,O$1))&gt;0,2,IF(VLOOKUP($I147,BD!$D:$F,3,0)&gt;O$1,0,3))),"")</f>
        <v/>
      </c>
      <c r="CG147" s="62" t="str">
        <f>+IF(AND(LEN($K147)&gt;10),IF(AND($J147&gt;P$1,$J147&lt;=$Y$1),1,IF((COUNTIFS(INCAPACIDADES!$C$1:$C$51,$K147,INCAPACIDADES!O$1:O$51,P$1))&gt;0,2,IF(VLOOKUP($I147,BD!$D:$F,3,0)&gt;P$1,0,3))),"")</f>
        <v/>
      </c>
      <c r="CH147" s="62" t="str">
        <f>+IF(AND(LEN($K147)&gt;10),IF(AND($J147&gt;Q$1,$J147&lt;=$Y$1),1,IF((COUNTIFS(INCAPACIDADES!$C$1:$C$51,$K147,INCAPACIDADES!P$1:P$51,Q$1))&gt;0,2,IF(VLOOKUP($I147,BD!$D:$F,3,0)&gt;Q$1,0,3))),"")</f>
        <v/>
      </c>
      <c r="CI147" s="62" t="str">
        <f>+IF(AND(LEN($K147)&gt;10),IF(AND($J147&gt;R$1,$J147&lt;=$Y$1),1,IF((COUNTIFS(INCAPACIDADES!$C$1:$C$51,$K147,INCAPACIDADES!Q$1:Q$51,R$1))&gt;0,2,IF(VLOOKUP($I147,BD!$D:$F,3,0)&gt;R$1,0,3))),"")</f>
        <v/>
      </c>
      <c r="CJ147" s="62" t="str">
        <f>+IF(AND(LEN($K147)&gt;10),IF(AND($J147&gt;S$1,$J147&lt;=$Y$1),1,IF((COUNTIFS(INCAPACIDADES!$C$1:$C$51,$K147,INCAPACIDADES!R$1:R$51,S$1))&gt;0,2,IF(VLOOKUP($I147,BD!$D:$F,3,0)&gt;S$1,0,3))),"")</f>
        <v/>
      </c>
      <c r="CK147" s="62" t="str">
        <f>+IF(AND(LEN($K147)&gt;10),IF(AND($J147&gt;T$1,$J147&lt;=$Y$1),1,IF((COUNTIFS(INCAPACIDADES!$C$1:$C$51,$K147,INCAPACIDADES!S$1:S$51,T$1))&gt;0,2,IF(VLOOKUP($I147,BD!$D:$F,3,0)&gt;T$1,0,3))),"")</f>
        <v/>
      </c>
      <c r="CL147" s="62" t="str">
        <f>+IF(AND(LEN($K147)&gt;10),IF(AND($J147&gt;U$1,$J147&lt;=$Y$1),1,IF((COUNTIFS(INCAPACIDADES!$C$1:$C$51,$K147,INCAPACIDADES!T$1:T$51,U$1))&gt;0,2,IF(VLOOKUP($I147,BD!$D:$F,3,0)&gt;U$1,0,3))),"")</f>
        <v/>
      </c>
      <c r="CM147" s="62" t="str">
        <f>+IF(AND(LEN($K147)&gt;10),IF(AND($J147&gt;V$1,$J147&lt;=$Y$1),1,IF((COUNTIFS(INCAPACIDADES!$C$1:$C$51,$K147,INCAPACIDADES!U$1:U$51,V$1))&gt;0,2,IF(VLOOKUP($I147,BD!$D:$F,3,0)&gt;V$1,0,3))),"")</f>
        <v/>
      </c>
      <c r="CN147" s="62" t="str">
        <f>+IF(AND(LEN($K147)&gt;10),IF(AND($J147&gt;W$1,$J147&lt;=$Y$1),1,IF((COUNTIFS(INCAPACIDADES!$C$1:$C$51,$K147,INCAPACIDADES!V$1:V$51,W$1))&gt;0,2,IF(VLOOKUP($I147,BD!$D:$F,3,0)&gt;W$1,0,3))),"")</f>
        <v/>
      </c>
      <c r="CO147" s="62" t="str">
        <f>+IF(AND(LEN($K147)&gt;10),IF(AND($J147&gt;X$1,$J147&lt;=$Y$1),1,IF((COUNTIFS(INCAPACIDADES!$C$1:$C$51,$K147,INCAPACIDADES!W$1:W$51,X$1))&gt;0,2,IF(VLOOKUP($I147,BD!$D:$F,3,0)&gt;X$1,0,3))),"")</f>
        <v/>
      </c>
      <c r="CP147" s="62" t="str">
        <f>+IF(AND(LEN($K147)&gt;10),IF(AND($J147&gt;Y$1,$J147&lt;=$Y$1),1,IF((COUNTIFS(INCAPACIDADES!$C$1:$C$51,$K147,INCAPACIDADES!X$1:X$51,Y$1))&gt;0,2,IF(VLOOKUP($I147,BD!$D:$F,3,0)&gt;Y$1,0,3))),"")</f>
        <v/>
      </c>
      <c r="CQ147" s="62" t="str">
        <f>+IF(LEN($K147)&gt;10,IF(ISERROR(VLOOKUP(L147,'CODIGO PAGO'!$B$1:$B$20,1,0)),1,IF(OR(AND(CC147=1,L147&lt;&gt;"N"),AND(CC147=3,L147&lt;&gt;"B"),AND(CC147=2,LEFT(TRIM(L147),1)&lt;&gt;"I")),1,IF(OR(AND(CC147=0,L147="N"),AND(CC147=0,L147="B"),AND(CC147=0,LEFT(TRIM(L147),1)="I")),1,0))),"")</f>
        <v/>
      </c>
      <c r="CR147" s="62" t="str">
        <f t="shared" si="75"/>
        <v/>
      </c>
      <c r="CS147" s="62" t="str">
        <f>+IF(LEN($K147)&gt;10,IF(ISERROR(VLOOKUP(N147,'CODIGO PAGO'!$B$1:$B$20,1,0)),1,IF(OR(AND(CE147=1,N147&lt;&gt;"N"),AND(CE147=3,N147&lt;&gt;"B"),AND(CE147=2,LEFT(TRIM(N147),1)&lt;&gt;"I")),1,IF(OR(AND(CE147=0,N147="N"),AND(CE147=0,N147="B"),AND(CE147=0,LEFT(TRIM(N147),1)="I")),1,0))),"")</f>
        <v/>
      </c>
      <c r="CT147" s="62" t="str">
        <f t="shared" si="76"/>
        <v/>
      </c>
      <c r="CU147" s="62" t="str">
        <f>+IF(LEN($K147)&gt;10,IF(ISERROR(VLOOKUP(P147,'CODIGO PAGO'!$B$1:$B$20,1,0)),1,IF(OR(AND(CG147=1,P147&lt;&gt;"N"),AND(CG147=3,P147&lt;&gt;"B"),AND(CG147=2,LEFT(TRIM(P147),1)&lt;&gt;"I")),1,IF(OR(AND(CG147=0,P147="N"),AND(CG147=0,P147="B"),AND(CG147=0,LEFT(TRIM(P147),1)="I")),1,0))),"")</f>
        <v/>
      </c>
      <c r="CV147" s="62" t="str">
        <f t="shared" si="77"/>
        <v/>
      </c>
      <c r="CW147" s="62" t="str">
        <f>+IF(LEN($K147)&gt;10,IF(ISERROR(VLOOKUP(R147,'CODIGO PAGO'!$B$1:$B$20,1,0)),1,IF(OR(AND(CI147=1,R147&lt;&gt;"N"),AND(CI147=3,R147&lt;&gt;"B"),AND(CI147=2,LEFT(TRIM(R147),1)&lt;&gt;"I")),1,IF(OR(AND(CI147=0,R147="N"),AND(CI147=0,R147="B"),AND(CI147=0,LEFT(TRIM(R147),1)="I")),1,0))),"")</f>
        <v/>
      </c>
      <c r="CX147" s="62" t="str">
        <f t="shared" si="78"/>
        <v/>
      </c>
      <c r="CY147" s="62" t="str">
        <f>+IF(LEN($K147)&gt;10,IF(ISERROR(VLOOKUP(T147,'CODIGO PAGO'!$B$1:$B$20,1,0)),1,IF(OR(AND(CK147=1,T147&lt;&gt;"N"),AND(CK147=3,T147&lt;&gt;"B"),AND(CK147=2,LEFT(TRIM(T147),1)&lt;&gt;"I")),1,IF(OR(AND(CK147=0,T147="N"),AND(CK147=0,T147="B"),AND(CK147=0,LEFT(TRIM(T147),1)="I")),1,0))),"")</f>
        <v/>
      </c>
      <c r="CZ147" s="62" t="str">
        <f t="shared" si="79"/>
        <v/>
      </c>
      <c r="DA147" s="62" t="str">
        <f>+IF(LEN($K147)&gt;10,IF(ISERROR(VLOOKUP(V147,'CODIGO PAGO'!$B$1:$B$20,1,0)),1,IF(OR(AND(CM147=1,V147&lt;&gt;"N"),AND(CM147=3,V147&lt;&gt;"B"),AND(CM147=2,LEFT(TRIM(V147),1)&lt;&gt;"I")),1,IF(OR(AND(CM147=0,V147="N"),AND(CM147=0,V147="B"),AND(CM147=0,LEFT(TRIM(V147),1)="I")),1,0))),"")</f>
        <v/>
      </c>
      <c r="DB147" s="62" t="str">
        <f t="shared" si="80"/>
        <v/>
      </c>
      <c r="DC147" s="62" t="str">
        <f>+IF(LEN($K147)&gt;10,IF(ISERROR(VLOOKUP(X147,'CODIGO PAGO'!$B$1:$B$20,1,0)),1,IF(OR(AND(CO147=1,X147&lt;&gt;"N"),AND(CO147=3,X147&lt;&gt;"B"),AND(CO147=2,LEFT(TRIM(X147),1)&lt;&gt;"I")),1,IF(OR(AND(CO147=0,X147="N"),AND(CO147=0,X147="B"),AND(CO147=0,LEFT(TRIM(X147),1)="I")),1,0))),"")</f>
        <v/>
      </c>
      <c r="DD147" s="62" t="str">
        <f t="shared" si="81"/>
        <v/>
      </c>
      <c r="DE147" s="62" t="str">
        <f t="shared" si="82"/>
        <v/>
      </c>
      <c r="DF147" s="63" t="str">
        <f t="shared" si="83"/>
        <v/>
      </c>
      <c r="DG147" s="170"/>
      <c r="DH147" s="63">
        <v>147</v>
      </c>
    </row>
    <row r="148" spans="1:112" s="64" customFormat="1">
      <c r="A148" s="16" t="str">
        <f t="shared" si="56"/>
        <v/>
      </c>
      <c r="B148" s="12"/>
      <c r="C148" s="60"/>
      <c r="D148" s="1" t="str">
        <f>+IF(LEN($K148)&gt;5,BD!A148,"")</f>
        <v/>
      </c>
      <c r="E148" s="1" t="str">
        <f>+IF(LEN($K148)&gt;5,BD!B148,"")</f>
        <v/>
      </c>
      <c r="F148" s="134"/>
      <c r="G148" s="133"/>
      <c r="H148" s="135"/>
      <c r="I148" s="3" t="str">
        <f>+IF(LEN($K148)&gt;5,BD!D148,"")</f>
        <v/>
      </c>
      <c r="J148" s="4" t="str">
        <f>+IF(LEN($K148)&gt;5,BD!E148,"")</f>
        <v/>
      </c>
      <c r="K148" s="5" t="str">
        <f>+IF(LEN(BD!G148)&gt;5,BD!G148,"")</f>
        <v/>
      </c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53" t="str">
        <f t="shared" si="57"/>
        <v/>
      </c>
      <c r="AB148" s="154" t="str">
        <f>+IF(LEN($K148)&gt;5,SUM(L148,N148,P148,R148,T148,V148,X148)+COUNTIF(L148:X148,"PCG")+'CODIGO PAGO'!$C$23*COUNTIF(L148:X148,"PDF")+'CODIGO PAGO'!$C$24*COUNTIF('PRE MAAS'!L148:X148,"PNH")+'CODIGO PAGO'!$C$25*COUNTIF('PRE MAAS'!L148:X148,"PS")+COUNTIF(L148:X148,"VAC"),"")</f>
        <v/>
      </c>
      <c r="AC148" s="154" t="str">
        <f t="shared" si="58"/>
        <v/>
      </c>
      <c r="AD148" s="155" t="str">
        <f t="shared" si="59"/>
        <v/>
      </c>
      <c r="AE148" s="155" t="str">
        <f t="shared" si="60"/>
        <v/>
      </c>
      <c r="AF148" s="155" t="str">
        <f>+IF(LEN($K148)&gt;5,IF(AND(VLOOKUP($I148,BD!$D$1:$F$501,3,0)&gt;=L$1,VLOOKUP($I148,BD!$D$1:$F$501,3,0)&lt;=X$1),1,0),"")</f>
        <v/>
      </c>
      <c r="AG148" s="155" t="str">
        <f t="shared" si="61"/>
        <v/>
      </c>
      <c r="AH148" s="156" t="str">
        <f t="shared" si="62"/>
        <v/>
      </c>
      <c r="AI148" s="156" t="str">
        <f t="shared" si="63"/>
        <v/>
      </c>
      <c r="AJ148" s="156" t="str">
        <f t="shared" si="64"/>
        <v/>
      </c>
      <c r="AK148" s="6" t="str">
        <f>+IF(LEN($K148)&gt;5,BD!H148,"")</f>
        <v/>
      </c>
      <c r="AL148" s="17" t="str">
        <f t="shared" si="65"/>
        <v/>
      </c>
      <c r="AM148" s="13"/>
      <c r="AN148" s="18" t="str">
        <f t="shared" si="66"/>
        <v/>
      </c>
      <c r="AO148" s="19" t="str">
        <f t="shared" si="67"/>
        <v/>
      </c>
      <c r="AP148" s="19" t="str">
        <f t="shared" si="68"/>
        <v/>
      </c>
      <c r="AQ148" s="20" t="str">
        <f t="shared" si="69"/>
        <v/>
      </c>
      <c r="AR148" s="7" t="str">
        <f t="shared" ca="1" si="70"/>
        <v/>
      </c>
      <c r="AS148" s="157"/>
      <c r="AT148" s="19" t="str">
        <f>+IF(LEN($K148)&gt;5,TRUNC(AS148*AK148*'CODIGO PAGO'!$C$27,2),"")</f>
        <v/>
      </c>
      <c r="AU148" s="15"/>
      <c r="AV148" s="15"/>
      <c r="AW148" s="15"/>
      <c r="AX148" s="14"/>
      <c r="AY148" s="15"/>
      <c r="AZ148" s="20" t="str">
        <f>+IF(LEN(K148)&gt;5,SUMIF(AJUSTES!$A$1:$A$50,K148,AJUSTES!$J$1:$J$50),"")</f>
        <v/>
      </c>
      <c r="BA148" s="20"/>
      <c r="BB148" s="14"/>
      <c r="BC148" s="14"/>
      <c r="BD148" s="164"/>
      <c r="BE148" s="15"/>
      <c r="BF148" s="15"/>
      <c r="BG148" s="152" t="str">
        <f t="shared" si="71"/>
        <v/>
      </c>
      <c r="BH148" s="20" t="str">
        <f t="shared" si="72"/>
        <v/>
      </c>
      <c r="BI148" s="20" t="str">
        <f>IF(LEN($K148)&gt;5,IF('CODIGO PAGO'!$C$26=9,0.5*AK148,'CODIGO PAGO'!$C$26*COUNTIF(L148:X148,"PT")*(AK148*7)/(7-(COUNTIF(L148:X148,"D")+COUNTIF(L148:X148,"DL")))),"")</f>
        <v/>
      </c>
      <c r="BJ148" s="15"/>
      <c r="BK148" s="20" t="str">
        <f>+IF(LEN(K148)&gt;5,SUMIF(AJUSTES!$A$1:$A$50,K148,AJUSTES!$K$1:$K$50),"")</f>
        <v/>
      </c>
      <c r="BL148" s="15"/>
      <c r="BM148" s="15"/>
      <c r="BN148" s="4" t="str">
        <f>+CONCATENATE(IF(COUNTIFS(INCAPACIDADES!$A$1:$A$100,"ACTIVA",INCAPACIDADES!$C$1:$C$100,'PRE MAAS'!K148)&gt;0,VLOOKUP(K148,INCAPACIDADES!$C$1:$Y$100,23,0),""),IF(LEN($K148)&gt;5,IF(BD!F148="N/A","",CONCATENATE("B (",DAY(BD!F148),"-",MONTH(BD!F148),"-",YEAR(BD!F148),")")),""))</f>
        <v/>
      </c>
      <c r="BO148" s="150"/>
      <c r="BP148" s="15"/>
      <c r="BQ148" s="15"/>
      <c r="BR148" s="15"/>
      <c r="BS148" s="15"/>
      <c r="BT148" s="15"/>
      <c r="BU148" s="9" t="str">
        <f>+IF(LEN($K148)&gt;10,IF(LEN(BD!I148)=11,BD!I148,CONCATENATE("0",BD!I148)),"")</f>
        <v/>
      </c>
      <c r="BV148" s="161" t="str">
        <f>+IF(LEN($K148)&gt;10,BD!J148,"")</f>
        <v/>
      </c>
      <c r="BW148" s="162" t="str">
        <f t="shared" si="73"/>
        <v/>
      </c>
      <c r="BX148" s="162" t="str">
        <f>+IF(LEN($K148)&gt;10,UPPER(BD!K148),"")</f>
        <v/>
      </c>
      <c r="BY148" s="161" t="str">
        <f>+IF(LEN($K156)&gt;5,BD!L148,"")</f>
        <v/>
      </c>
      <c r="BZ148" s="161" t="str">
        <f>+IF(LEN($K148)&gt;10,BD!M148,"")</f>
        <v/>
      </c>
      <c r="CA148" s="162" t="str">
        <f>+IF(LEN($K148)&gt;10,BD!N148,"")</f>
        <v/>
      </c>
      <c r="CB148" s="163" t="str">
        <f t="shared" si="74"/>
        <v/>
      </c>
      <c r="CC148" s="62" t="str">
        <f>+IF(AND(LEN($K148)&gt;10),IF(AND($J148&gt;L$1,$J148&lt;=$Y$1),1,IF((COUNTIFS(INCAPACIDADES!$C$1:$C$51,$K148,INCAPACIDADES!K$1:K$51,L$1))&gt;0,2,IF(VLOOKUP($I148,BD!D:F,3,0)&gt;L$1,0,3))),"")</f>
        <v/>
      </c>
      <c r="CD148" s="62" t="str">
        <f>+IF(AND(LEN($K148)&gt;10),IF(AND($J148&gt;M$1,$J148&lt;=$Y$1),1,IF((COUNTIFS(INCAPACIDADES!$C$1:$C$51,$K148,INCAPACIDADES!L$1:L$51,M$1))&gt;0,2,IF(VLOOKUP($I148,BD!$D:$F,3,0)&gt;M$1,0,3))),"")</f>
        <v/>
      </c>
      <c r="CE148" s="62" t="str">
        <f>+IF(AND(LEN($K148)&gt;10),IF(AND($J148&gt;N$1,$J148&lt;=$Y$1),1,IF((COUNTIFS(INCAPACIDADES!$C$1:$C$51,$K148,INCAPACIDADES!M$1:M$51,N$1))&gt;0,2,IF(VLOOKUP($I148,BD!$D:$F,3,0)&gt;N$1,0,3))),"")</f>
        <v/>
      </c>
      <c r="CF148" s="62" t="str">
        <f>+IF(AND(LEN($K148)&gt;10),IF(AND($J148&gt;O$1,$J148&lt;=$Y$1),1,IF((COUNTIFS(INCAPACIDADES!$C$1:$C$51,$K148,INCAPACIDADES!N$1:N$51,O$1))&gt;0,2,IF(VLOOKUP($I148,BD!$D:$F,3,0)&gt;O$1,0,3))),"")</f>
        <v/>
      </c>
      <c r="CG148" s="62" t="str">
        <f>+IF(AND(LEN($K148)&gt;10),IF(AND($J148&gt;P$1,$J148&lt;=$Y$1),1,IF((COUNTIFS(INCAPACIDADES!$C$1:$C$51,$K148,INCAPACIDADES!O$1:O$51,P$1))&gt;0,2,IF(VLOOKUP($I148,BD!$D:$F,3,0)&gt;P$1,0,3))),"")</f>
        <v/>
      </c>
      <c r="CH148" s="62" t="str">
        <f>+IF(AND(LEN($K148)&gt;10),IF(AND($J148&gt;Q$1,$J148&lt;=$Y$1),1,IF((COUNTIFS(INCAPACIDADES!$C$1:$C$51,$K148,INCAPACIDADES!P$1:P$51,Q$1))&gt;0,2,IF(VLOOKUP($I148,BD!$D:$F,3,0)&gt;Q$1,0,3))),"")</f>
        <v/>
      </c>
      <c r="CI148" s="62" t="str">
        <f>+IF(AND(LEN($K148)&gt;10),IF(AND($J148&gt;R$1,$J148&lt;=$Y$1),1,IF((COUNTIFS(INCAPACIDADES!$C$1:$C$51,$K148,INCAPACIDADES!Q$1:Q$51,R$1))&gt;0,2,IF(VLOOKUP($I148,BD!$D:$F,3,0)&gt;R$1,0,3))),"")</f>
        <v/>
      </c>
      <c r="CJ148" s="62" t="str">
        <f>+IF(AND(LEN($K148)&gt;10),IF(AND($J148&gt;S$1,$J148&lt;=$Y$1),1,IF((COUNTIFS(INCAPACIDADES!$C$1:$C$51,$K148,INCAPACIDADES!R$1:R$51,S$1))&gt;0,2,IF(VLOOKUP($I148,BD!$D:$F,3,0)&gt;S$1,0,3))),"")</f>
        <v/>
      </c>
      <c r="CK148" s="62" t="str">
        <f>+IF(AND(LEN($K148)&gt;10),IF(AND($J148&gt;T$1,$J148&lt;=$Y$1),1,IF((COUNTIFS(INCAPACIDADES!$C$1:$C$51,$K148,INCAPACIDADES!S$1:S$51,T$1))&gt;0,2,IF(VLOOKUP($I148,BD!$D:$F,3,0)&gt;T$1,0,3))),"")</f>
        <v/>
      </c>
      <c r="CL148" s="62" t="str">
        <f>+IF(AND(LEN($K148)&gt;10),IF(AND($J148&gt;U$1,$J148&lt;=$Y$1),1,IF((COUNTIFS(INCAPACIDADES!$C$1:$C$51,$K148,INCAPACIDADES!T$1:T$51,U$1))&gt;0,2,IF(VLOOKUP($I148,BD!$D:$F,3,0)&gt;U$1,0,3))),"")</f>
        <v/>
      </c>
      <c r="CM148" s="62" t="str">
        <f>+IF(AND(LEN($K148)&gt;10),IF(AND($J148&gt;V$1,$J148&lt;=$Y$1),1,IF((COUNTIFS(INCAPACIDADES!$C$1:$C$51,$K148,INCAPACIDADES!U$1:U$51,V$1))&gt;0,2,IF(VLOOKUP($I148,BD!$D:$F,3,0)&gt;V$1,0,3))),"")</f>
        <v/>
      </c>
      <c r="CN148" s="62" t="str">
        <f>+IF(AND(LEN($K148)&gt;10),IF(AND($J148&gt;W$1,$J148&lt;=$Y$1),1,IF((COUNTIFS(INCAPACIDADES!$C$1:$C$51,$K148,INCAPACIDADES!V$1:V$51,W$1))&gt;0,2,IF(VLOOKUP($I148,BD!$D:$F,3,0)&gt;W$1,0,3))),"")</f>
        <v/>
      </c>
      <c r="CO148" s="62" t="str">
        <f>+IF(AND(LEN($K148)&gt;10),IF(AND($J148&gt;X$1,$J148&lt;=$Y$1),1,IF((COUNTIFS(INCAPACIDADES!$C$1:$C$51,$K148,INCAPACIDADES!W$1:W$51,X$1))&gt;0,2,IF(VLOOKUP($I148,BD!$D:$F,3,0)&gt;X$1,0,3))),"")</f>
        <v/>
      </c>
      <c r="CP148" s="62" t="str">
        <f>+IF(AND(LEN($K148)&gt;10),IF(AND($J148&gt;Y$1,$J148&lt;=$Y$1),1,IF((COUNTIFS(INCAPACIDADES!$C$1:$C$51,$K148,INCAPACIDADES!X$1:X$51,Y$1))&gt;0,2,IF(VLOOKUP($I148,BD!$D:$F,3,0)&gt;Y$1,0,3))),"")</f>
        <v/>
      </c>
      <c r="CQ148" s="62" t="str">
        <f>+IF(LEN($K148)&gt;10,IF(ISERROR(VLOOKUP(L148,'CODIGO PAGO'!$B$1:$B$20,1,0)),1,IF(OR(AND(CC148=1,L148&lt;&gt;"N"),AND(CC148=3,L148&lt;&gt;"B"),AND(CC148=2,LEFT(TRIM(L148),1)&lt;&gt;"I")),1,IF(OR(AND(CC148=0,L148="N"),AND(CC148=0,L148="B"),AND(CC148=0,LEFT(TRIM(L148),1)="I")),1,0))),"")</f>
        <v/>
      </c>
      <c r="CR148" s="62" t="str">
        <f t="shared" si="75"/>
        <v/>
      </c>
      <c r="CS148" s="62" t="str">
        <f>+IF(LEN($K148)&gt;10,IF(ISERROR(VLOOKUP(N148,'CODIGO PAGO'!$B$1:$B$20,1,0)),1,IF(OR(AND(CE148=1,N148&lt;&gt;"N"),AND(CE148=3,N148&lt;&gt;"B"),AND(CE148=2,LEFT(TRIM(N148),1)&lt;&gt;"I")),1,IF(OR(AND(CE148=0,N148="N"),AND(CE148=0,N148="B"),AND(CE148=0,LEFT(TRIM(N148),1)="I")),1,0))),"")</f>
        <v/>
      </c>
      <c r="CT148" s="62" t="str">
        <f t="shared" si="76"/>
        <v/>
      </c>
      <c r="CU148" s="62" t="str">
        <f>+IF(LEN($K148)&gt;10,IF(ISERROR(VLOOKUP(P148,'CODIGO PAGO'!$B$1:$B$20,1,0)),1,IF(OR(AND(CG148=1,P148&lt;&gt;"N"),AND(CG148=3,P148&lt;&gt;"B"),AND(CG148=2,LEFT(TRIM(P148),1)&lt;&gt;"I")),1,IF(OR(AND(CG148=0,P148="N"),AND(CG148=0,P148="B"),AND(CG148=0,LEFT(TRIM(P148),1)="I")),1,0))),"")</f>
        <v/>
      </c>
      <c r="CV148" s="62" t="str">
        <f t="shared" si="77"/>
        <v/>
      </c>
      <c r="CW148" s="62" t="str">
        <f>+IF(LEN($K148)&gt;10,IF(ISERROR(VLOOKUP(R148,'CODIGO PAGO'!$B$1:$B$20,1,0)),1,IF(OR(AND(CI148=1,R148&lt;&gt;"N"),AND(CI148=3,R148&lt;&gt;"B"),AND(CI148=2,LEFT(TRIM(R148),1)&lt;&gt;"I")),1,IF(OR(AND(CI148=0,R148="N"),AND(CI148=0,R148="B"),AND(CI148=0,LEFT(TRIM(R148),1)="I")),1,0))),"")</f>
        <v/>
      </c>
      <c r="CX148" s="62" t="str">
        <f t="shared" si="78"/>
        <v/>
      </c>
      <c r="CY148" s="62" t="str">
        <f>+IF(LEN($K148)&gt;10,IF(ISERROR(VLOOKUP(T148,'CODIGO PAGO'!$B$1:$B$20,1,0)),1,IF(OR(AND(CK148=1,T148&lt;&gt;"N"),AND(CK148=3,T148&lt;&gt;"B"),AND(CK148=2,LEFT(TRIM(T148),1)&lt;&gt;"I")),1,IF(OR(AND(CK148=0,T148="N"),AND(CK148=0,T148="B"),AND(CK148=0,LEFT(TRIM(T148),1)="I")),1,0))),"")</f>
        <v/>
      </c>
      <c r="CZ148" s="62" t="str">
        <f t="shared" si="79"/>
        <v/>
      </c>
      <c r="DA148" s="62" t="str">
        <f>+IF(LEN($K148)&gt;10,IF(ISERROR(VLOOKUP(V148,'CODIGO PAGO'!$B$1:$B$20,1,0)),1,IF(OR(AND(CM148=1,V148&lt;&gt;"N"),AND(CM148=3,V148&lt;&gt;"B"),AND(CM148=2,LEFT(TRIM(V148),1)&lt;&gt;"I")),1,IF(OR(AND(CM148=0,V148="N"),AND(CM148=0,V148="B"),AND(CM148=0,LEFT(TRIM(V148),1)="I")),1,0))),"")</f>
        <v/>
      </c>
      <c r="DB148" s="62" t="str">
        <f t="shared" si="80"/>
        <v/>
      </c>
      <c r="DC148" s="62" t="str">
        <f>+IF(LEN($K148)&gt;10,IF(ISERROR(VLOOKUP(X148,'CODIGO PAGO'!$B$1:$B$20,1,0)),1,IF(OR(AND(CO148=1,X148&lt;&gt;"N"),AND(CO148=3,X148&lt;&gt;"B"),AND(CO148=2,LEFT(TRIM(X148),1)&lt;&gt;"I")),1,IF(OR(AND(CO148=0,X148="N"),AND(CO148=0,X148="B"),AND(CO148=0,LEFT(TRIM(X148),1)="I")),1,0))),"")</f>
        <v/>
      </c>
      <c r="DD148" s="62" t="str">
        <f t="shared" si="81"/>
        <v/>
      </c>
      <c r="DE148" s="62" t="str">
        <f t="shared" si="82"/>
        <v/>
      </c>
      <c r="DF148" s="63" t="str">
        <f t="shared" si="83"/>
        <v/>
      </c>
      <c r="DG148" s="170"/>
      <c r="DH148" s="63">
        <v>148</v>
      </c>
    </row>
    <row r="149" spans="1:112" s="64" customFormat="1">
      <c r="A149" s="16" t="str">
        <f t="shared" si="56"/>
        <v/>
      </c>
      <c r="B149" s="12"/>
      <c r="C149" s="60"/>
      <c r="D149" s="1" t="str">
        <f>+IF(LEN($K149)&gt;5,BD!A149,"")</f>
        <v/>
      </c>
      <c r="E149" s="1" t="str">
        <f>+IF(LEN($K149)&gt;5,BD!B149,"")</f>
        <v/>
      </c>
      <c r="F149" s="134"/>
      <c r="G149" s="133"/>
      <c r="H149" s="135"/>
      <c r="I149" s="3" t="str">
        <f>+IF(LEN($K149)&gt;5,BD!D149,"")</f>
        <v/>
      </c>
      <c r="J149" s="4" t="str">
        <f>+IF(LEN($K149)&gt;5,BD!E149,"")</f>
        <v/>
      </c>
      <c r="K149" s="5" t="str">
        <f>+IF(LEN(BD!G149)&gt;5,BD!G149,"")</f>
        <v/>
      </c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53" t="str">
        <f t="shared" si="57"/>
        <v/>
      </c>
      <c r="AB149" s="154" t="str">
        <f>+IF(LEN($K149)&gt;5,SUM(L149,N149,P149,R149,T149,V149,X149)+COUNTIF(L149:X149,"PCG")+'CODIGO PAGO'!$C$23*COUNTIF(L149:X149,"PDF")+'CODIGO PAGO'!$C$24*COUNTIF('PRE MAAS'!L149:X149,"PNH")+'CODIGO PAGO'!$C$25*COUNTIF('PRE MAAS'!L149:X149,"PS")+COUNTIF(L149:X149,"VAC"),"")</f>
        <v/>
      </c>
      <c r="AC149" s="154" t="str">
        <f t="shared" si="58"/>
        <v/>
      </c>
      <c r="AD149" s="155" t="str">
        <f t="shared" si="59"/>
        <v/>
      </c>
      <c r="AE149" s="155" t="str">
        <f t="shared" si="60"/>
        <v/>
      </c>
      <c r="AF149" s="155" t="str">
        <f>+IF(LEN($K149)&gt;5,IF(AND(VLOOKUP($I149,BD!$D$1:$F$501,3,0)&gt;=L$1,VLOOKUP($I149,BD!$D$1:$F$501,3,0)&lt;=X$1),1,0),"")</f>
        <v/>
      </c>
      <c r="AG149" s="155" t="str">
        <f t="shared" si="61"/>
        <v/>
      </c>
      <c r="AH149" s="156" t="str">
        <f t="shared" si="62"/>
        <v/>
      </c>
      <c r="AI149" s="156" t="str">
        <f t="shared" si="63"/>
        <v/>
      </c>
      <c r="AJ149" s="156" t="str">
        <f t="shared" si="64"/>
        <v/>
      </c>
      <c r="AK149" s="6" t="str">
        <f>+IF(LEN($K149)&gt;5,BD!H149,"")</f>
        <v/>
      </c>
      <c r="AL149" s="17" t="str">
        <f t="shared" si="65"/>
        <v/>
      </c>
      <c r="AM149" s="13"/>
      <c r="AN149" s="18" t="str">
        <f t="shared" si="66"/>
        <v/>
      </c>
      <c r="AO149" s="19" t="str">
        <f t="shared" si="67"/>
        <v/>
      </c>
      <c r="AP149" s="19" t="str">
        <f t="shared" si="68"/>
        <v/>
      </c>
      <c r="AQ149" s="20" t="str">
        <f t="shared" si="69"/>
        <v/>
      </c>
      <c r="AR149" s="7" t="str">
        <f t="shared" ca="1" si="70"/>
        <v/>
      </c>
      <c r="AS149" s="157"/>
      <c r="AT149" s="19" t="str">
        <f>+IF(LEN($K149)&gt;5,TRUNC(AS149*AK149*'CODIGO PAGO'!$C$27,2),"")</f>
        <v/>
      </c>
      <c r="AU149" s="15"/>
      <c r="AV149" s="15"/>
      <c r="AW149" s="15"/>
      <c r="AX149" s="14"/>
      <c r="AY149" s="15"/>
      <c r="AZ149" s="20" t="str">
        <f>+IF(LEN(K149)&gt;5,SUMIF(AJUSTES!$A$1:$A$50,K149,AJUSTES!$J$1:$J$50),"")</f>
        <v/>
      </c>
      <c r="BA149" s="20"/>
      <c r="BB149" s="14"/>
      <c r="BC149" s="14"/>
      <c r="BD149" s="164"/>
      <c r="BE149" s="15"/>
      <c r="BF149" s="15"/>
      <c r="BG149" s="152" t="str">
        <f t="shared" si="71"/>
        <v/>
      </c>
      <c r="BH149" s="20" t="str">
        <f t="shared" si="72"/>
        <v/>
      </c>
      <c r="BI149" s="20" t="str">
        <f>IF(LEN($K149)&gt;5,IF('CODIGO PAGO'!$C$26=9,0.5*AK149,'CODIGO PAGO'!$C$26*COUNTIF(L149:X149,"PT")*(AK149*7)/(7-(COUNTIF(L149:X149,"D")+COUNTIF(L149:X149,"DL")))),"")</f>
        <v/>
      </c>
      <c r="BJ149" s="15"/>
      <c r="BK149" s="20" t="str">
        <f>+IF(LEN(K149)&gt;5,SUMIF(AJUSTES!$A$1:$A$50,K149,AJUSTES!$K$1:$K$50),"")</f>
        <v/>
      </c>
      <c r="BL149" s="15"/>
      <c r="BM149" s="15"/>
      <c r="BN149" s="4" t="str">
        <f>+CONCATENATE(IF(COUNTIFS(INCAPACIDADES!$A$1:$A$100,"ACTIVA",INCAPACIDADES!$C$1:$C$100,'PRE MAAS'!K149)&gt;0,VLOOKUP(K149,INCAPACIDADES!$C$1:$Y$100,23,0),""),IF(LEN($K149)&gt;5,IF(BD!F149="N/A","",CONCATENATE("B (",DAY(BD!F149),"-",MONTH(BD!F149),"-",YEAR(BD!F149),")")),""))</f>
        <v/>
      </c>
      <c r="BO149" s="150"/>
      <c r="BP149" s="15"/>
      <c r="BQ149" s="15"/>
      <c r="BR149" s="15"/>
      <c r="BS149" s="15"/>
      <c r="BT149" s="15"/>
      <c r="BU149" s="9" t="str">
        <f>+IF(LEN($K149)&gt;10,IF(LEN(BD!I149)=11,BD!I149,CONCATENATE("0",BD!I149)),"")</f>
        <v/>
      </c>
      <c r="BV149" s="161" t="str">
        <f>+IF(LEN($K149)&gt;10,BD!J149,"")</f>
        <v/>
      </c>
      <c r="BW149" s="162" t="str">
        <f t="shared" si="73"/>
        <v/>
      </c>
      <c r="BX149" s="162" t="str">
        <f>+IF(LEN($K149)&gt;10,UPPER(BD!K149),"")</f>
        <v/>
      </c>
      <c r="BY149" s="161" t="str">
        <f>+IF(LEN($K157)&gt;5,BD!L149,"")</f>
        <v/>
      </c>
      <c r="BZ149" s="161" t="str">
        <f>+IF(LEN($K149)&gt;10,BD!M149,"")</f>
        <v/>
      </c>
      <c r="CA149" s="162" t="str">
        <f>+IF(LEN($K149)&gt;10,BD!N149,"")</f>
        <v/>
      </c>
      <c r="CB149" s="163" t="str">
        <f t="shared" si="74"/>
        <v/>
      </c>
      <c r="CC149" s="62" t="str">
        <f>+IF(AND(LEN($K149)&gt;10),IF(AND($J149&gt;L$1,$J149&lt;=$Y$1),1,IF((COUNTIFS(INCAPACIDADES!$C$1:$C$51,$K149,INCAPACIDADES!K$1:K$51,L$1))&gt;0,2,IF(VLOOKUP($I149,BD!D:F,3,0)&gt;L$1,0,3))),"")</f>
        <v/>
      </c>
      <c r="CD149" s="62" t="str">
        <f>+IF(AND(LEN($K149)&gt;10),IF(AND($J149&gt;M$1,$J149&lt;=$Y$1),1,IF((COUNTIFS(INCAPACIDADES!$C$1:$C$51,$K149,INCAPACIDADES!L$1:L$51,M$1))&gt;0,2,IF(VLOOKUP($I149,BD!$D:$F,3,0)&gt;M$1,0,3))),"")</f>
        <v/>
      </c>
      <c r="CE149" s="62" t="str">
        <f>+IF(AND(LEN($K149)&gt;10),IF(AND($J149&gt;N$1,$J149&lt;=$Y$1),1,IF((COUNTIFS(INCAPACIDADES!$C$1:$C$51,$K149,INCAPACIDADES!M$1:M$51,N$1))&gt;0,2,IF(VLOOKUP($I149,BD!$D:$F,3,0)&gt;N$1,0,3))),"")</f>
        <v/>
      </c>
      <c r="CF149" s="62" t="str">
        <f>+IF(AND(LEN($K149)&gt;10),IF(AND($J149&gt;O$1,$J149&lt;=$Y$1),1,IF((COUNTIFS(INCAPACIDADES!$C$1:$C$51,$K149,INCAPACIDADES!N$1:N$51,O$1))&gt;0,2,IF(VLOOKUP($I149,BD!$D:$F,3,0)&gt;O$1,0,3))),"")</f>
        <v/>
      </c>
      <c r="CG149" s="62" t="str">
        <f>+IF(AND(LEN($K149)&gt;10),IF(AND($J149&gt;P$1,$J149&lt;=$Y$1),1,IF((COUNTIFS(INCAPACIDADES!$C$1:$C$51,$K149,INCAPACIDADES!O$1:O$51,P$1))&gt;0,2,IF(VLOOKUP($I149,BD!$D:$F,3,0)&gt;P$1,0,3))),"")</f>
        <v/>
      </c>
      <c r="CH149" s="62" t="str">
        <f>+IF(AND(LEN($K149)&gt;10),IF(AND($J149&gt;Q$1,$J149&lt;=$Y$1),1,IF((COUNTIFS(INCAPACIDADES!$C$1:$C$51,$K149,INCAPACIDADES!P$1:P$51,Q$1))&gt;0,2,IF(VLOOKUP($I149,BD!$D:$F,3,0)&gt;Q$1,0,3))),"")</f>
        <v/>
      </c>
      <c r="CI149" s="62" t="str">
        <f>+IF(AND(LEN($K149)&gt;10),IF(AND($J149&gt;R$1,$J149&lt;=$Y$1),1,IF((COUNTIFS(INCAPACIDADES!$C$1:$C$51,$K149,INCAPACIDADES!Q$1:Q$51,R$1))&gt;0,2,IF(VLOOKUP($I149,BD!$D:$F,3,0)&gt;R$1,0,3))),"")</f>
        <v/>
      </c>
      <c r="CJ149" s="62" t="str">
        <f>+IF(AND(LEN($K149)&gt;10),IF(AND($J149&gt;S$1,$J149&lt;=$Y$1),1,IF((COUNTIFS(INCAPACIDADES!$C$1:$C$51,$K149,INCAPACIDADES!R$1:R$51,S$1))&gt;0,2,IF(VLOOKUP($I149,BD!$D:$F,3,0)&gt;S$1,0,3))),"")</f>
        <v/>
      </c>
      <c r="CK149" s="62" t="str">
        <f>+IF(AND(LEN($K149)&gt;10),IF(AND($J149&gt;T$1,$J149&lt;=$Y$1),1,IF((COUNTIFS(INCAPACIDADES!$C$1:$C$51,$K149,INCAPACIDADES!S$1:S$51,T$1))&gt;0,2,IF(VLOOKUP($I149,BD!$D:$F,3,0)&gt;T$1,0,3))),"")</f>
        <v/>
      </c>
      <c r="CL149" s="62" t="str">
        <f>+IF(AND(LEN($K149)&gt;10),IF(AND($J149&gt;U$1,$J149&lt;=$Y$1),1,IF((COUNTIFS(INCAPACIDADES!$C$1:$C$51,$K149,INCAPACIDADES!T$1:T$51,U$1))&gt;0,2,IF(VLOOKUP($I149,BD!$D:$F,3,0)&gt;U$1,0,3))),"")</f>
        <v/>
      </c>
      <c r="CM149" s="62" t="str">
        <f>+IF(AND(LEN($K149)&gt;10),IF(AND($J149&gt;V$1,$J149&lt;=$Y$1),1,IF((COUNTIFS(INCAPACIDADES!$C$1:$C$51,$K149,INCAPACIDADES!U$1:U$51,V$1))&gt;0,2,IF(VLOOKUP($I149,BD!$D:$F,3,0)&gt;V$1,0,3))),"")</f>
        <v/>
      </c>
      <c r="CN149" s="62" t="str">
        <f>+IF(AND(LEN($K149)&gt;10),IF(AND($J149&gt;W$1,$J149&lt;=$Y$1),1,IF((COUNTIFS(INCAPACIDADES!$C$1:$C$51,$K149,INCAPACIDADES!V$1:V$51,W$1))&gt;0,2,IF(VLOOKUP($I149,BD!$D:$F,3,0)&gt;W$1,0,3))),"")</f>
        <v/>
      </c>
      <c r="CO149" s="62" t="str">
        <f>+IF(AND(LEN($K149)&gt;10),IF(AND($J149&gt;X$1,$J149&lt;=$Y$1),1,IF((COUNTIFS(INCAPACIDADES!$C$1:$C$51,$K149,INCAPACIDADES!W$1:W$51,X$1))&gt;0,2,IF(VLOOKUP($I149,BD!$D:$F,3,0)&gt;X$1,0,3))),"")</f>
        <v/>
      </c>
      <c r="CP149" s="62" t="str">
        <f>+IF(AND(LEN($K149)&gt;10),IF(AND($J149&gt;Y$1,$J149&lt;=$Y$1),1,IF((COUNTIFS(INCAPACIDADES!$C$1:$C$51,$K149,INCAPACIDADES!X$1:X$51,Y$1))&gt;0,2,IF(VLOOKUP($I149,BD!$D:$F,3,0)&gt;Y$1,0,3))),"")</f>
        <v/>
      </c>
      <c r="CQ149" s="62" t="str">
        <f>+IF(LEN($K149)&gt;10,IF(ISERROR(VLOOKUP(L149,'CODIGO PAGO'!$B$1:$B$20,1,0)),1,IF(OR(AND(CC149=1,L149&lt;&gt;"N"),AND(CC149=3,L149&lt;&gt;"B"),AND(CC149=2,LEFT(TRIM(L149),1)&lt;&gt;"I")),1,IF(OR(AND(CC149=0,L149="N"),AND(CC149=0,L149="B"),AND(CC149=0,LEFT(TRIM(L149),1)="I")),1,0))),"")</f>
        <v/>
      </c>
      <c r="CR149" s="62" t="str">
        <f t="shared" si="75"/>
        <v/>
      </c>
      <c r="CS149" s="62" t="str">
        <f>+IF(LEN($K149)&gt;10,IF(ISERROR(VLOOKUP(N149,'CODIGO PAGO'!$B$1:$B$20,1,0)),1,IF(OR(AND(CE149=1,N149&lt;&gt;"N"),AND(CE149=3,N149&lt;&gt;"B"),AND(CE149=2,LEFT(TRIM(N149),1)&lt;&gt;"I")),1,IF(OR(AND(CE149=0,N149="N"),AND(CE149=0,N149="B"),AND(CE149=0,LEFT(TRIM(N149),1)="I")),1,0))),"")</f>
        <v/>
      </c>
      <c r="CT149" s="62" t="str">
        <f t="shared" si="76"/>
        <v/>
      </c>
      <c r="CU149" s="62" t="str">
        <f>+IF(LEN($K149)&gt;10,IF(ISERROR(VLOOKUP(P149,'CODIGO PAGO'!$B$1:$B$20,1,0)),1,IF(OR(AND(CG149=1,P149&lt;&gt;"N"),AND(CG149=3,P149&lt;&gt;"B"),AND(CG149=2,LEFT(TRIM(P149),1)&lt;&gt;"I")),1,IF(OR(AND(CG149=0,P149="N"),AND(CG149=0,P149="B"),AND(CG149=0,LEFT(TRIM(P149),1)="I")),1,0))),"")</f>
        <v/>
      </c>
      <c r="CV149" s="62" t="str">
        <f t="shared" si="77"/>
        <v/>
      </c>
      <c r="CW149" s="62" t="str">
        <f>+IF(LEN($K149)&gt;10,IF(ISERROR(VLOOKUP(R149,'CODIGO PAGO'!$B$1:$B$20,1,0)),1,IF(OR(AND(CI149=1,R149&lt;&gt;"N"),AND(CI149=3,R149&lt;&gt;"B"),AND(CI149=2,LEFT(TRIM(R149),1)&lt;&gt;"I")),1,IF(OR(AND(CI149=0,R149="N"),AND(CI149=0,R149="B"),AND(CI149=0,LEFT(TRIM(R149),1)="I")),1,0))),"")</f>
        <v/>
      </c>
      <c r="CX149" s="62" t="str">
        <f t="shared" si="78"/>
        <v/>
      </c>
      <c r="CY149" s="62" t="str">
        <f>+IF(LEN($K149)&gt;10,IF(ISERROR(VLOOKUP(T149,'CODIGO PAGO'!$B$1:$B$20,1,0)),1,IF(OR(AND(CK149=1,T149&lt;&gt;"N"),AND(CK149=3,T149&lt;&gt;"B"),AND(CK149=2,LEFT(TRIM(T149),1)&lt;&gt;"I")),1,IF(OR(AND(CK149=0,T149="N"),AND(CK149=0,T149="B"),AND(CK149=0,LEFT(TRIM(T149),1)="I")),1,0))),"")</f>
        <v/>
      </c>
      <c r="CZ149" s="62" t="str">
        <f t="shared" si="79"/>
        <v/>
      </c>
      <c r="DA149" s="62" t="str">
        <f>+IF(LEN($K149)&gt;10,IF(ISERROR(VLOOKUP(V149,'CODIGO PAGO'!$B$1:$B$20,1,0)),1,IF(OR(AND(CM149=1,V149&lt;&gt;"N"),AND(CM149=3,V149&lt;&gt;"B"),AND(CM149=2,LEFT(TRIM(V149),1)&lt;&gt;"I")),1,IF(OR(AND(CM149=0,V149="N"),AND(CM149=0,V149="B"),AND(CM149=0,LEFT(TRIM(V149),1)="I")),1,0))),"")</f>
        <v/>
      </c>
      <c r="DB149" s="62" t="str">
        <f t="shared" si="80"/>
        <v/>
      </c>
      <c r="DC149" s="62" t="str">
        <f>+IF(LEN($K149)&gt;10,IF(ISERROR(VLOOKUP(X149,'CODIGO PAGO'!$B$1:$B$20,1,0)),1,IF(OR(AND(CO149=1,X149&lt;&gt;"N"),AND(CO149=3,X149&lt;&gt;"B"),AND(CO149=2,LEFT(TRIM(X149),1)&lt;&gt;"I")),1,IF(OR(AND(CO149=0,X149="N"),AND(CO149=0,X149="B"),AND(CO149=0,LEFT(TRIM(X149),1)="I")),1,0))),"")</f>
        <v/>
      </c>
      <c r="DD149" s="62" t="str">
        <f t="shared" si="81"/>
        <v/>
      </c>
      <c r="DE149" s="62" t="str">
        <f t="shared" si="82"/>
        <v/>
      </c>
      <c r="DF149" s="63" t="str">
        <f t="shared" si="83"/>
        <v/>
      </c>
      <c r="DG149" s="170"/>
      <c r="DH149" s="63">
        <v>149</v>
      </c>
    </row>
    <row r="150" spans="1:112" s="64" customFormat="1">
      <c r="A150" s="16" t="str">
        <f t="shared" si="56"/>
        <v/>
      </c>
      <c r="B150" s="12"/>
      <c r="C150" s="60"/>
      <c r="D150" s="1" t="str">
        <f>+IF(LEN($K150)&gt;5,BD!A150,"")</f>
        <v/>
      </c>
      <c r="E150" s="1" t="str">
        <f>+IF(LEN($K150)&gt;5,BD!B150,"")</f>
        <v/>
      </c>
      <c r="F150" s="134"/>
      <c r="G150" s="133"/>
      <c r="H150" s="135"/>
      <c r="I150" s="3" t="str">
        <f>+IF(LEN($K150)&gt;5,BD!D150,"")</f>
        <v/>
      </c>
      <c r="J150" s="4" t="str">
        <f>+IF(LEN($K150)&gt;5,BD!E150,"")</f>
        <v/>
      </c>
      <c r="K150" s="5" t="str">
        <f>+IF(LEN(BD!G150)&gt;5,BD!G150,"")</f>
        <v/>
      </c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53" t="str">
        <f t="shared" si="57"/>
        <v/>
      </c>
      <c r="AB150" s="154" t="str">
        <f>+IF(LEN($K150)&gt;5,SUM(L150,N150,P150,R150,T150,V150,X150)+COUNTIF(L150:X150,"PCG")+'CODIGO PAGO'!$C$23*COUNTIF(L150:X150,"PDF")+'CODIGO PAGO'!$C$24*COUNTIF('PRE MAAS'!L150:X150,"PNH")+'CODIGO PAGO'!$C$25*COUNTIF('PRE MAAS'!L150:X150,"PS")+COUNTIF(L150:X150,"VAC"),"")</f>
        <v/>
      </c>
      <c r="AC150" s="154" t="str">
        <f t="shared" si="58"/>
        <v/>
      </c>
      <c r="AD150" s="155" t="str">
        <f t="shared" si="59"/>
        <v/>
      </c>
      <c r="AE150" s="155" t="str">
        <f t="shared" si="60"/>
        <v/>
      </c>
      <c r="AF150" s="155" t="str">
        <f>+IF(LEN($K150)&gt;5,IF(AND(VLOOKUP($I150,BD!$D$1:$F$501,3,0)&gt;=L$1,VLOOKUP($I150,BD!$D$1:$F$501,3,0)&lt;=X$1),1,0),"")</f>
        <v/>
      </c>
      <c r="AG150" s="155" t="str">
        <f t="shared" si="61"/>
        <v/>
      </c>
      <c r="AH150" s="156" t="str">
        <f t="shared" si="62"/>
        <v/>
      </c>
      <c r="AI150" s="156" t="str">
        <f t="shared" si="63"/>
        <v/>
      </c>
      <c r="AJ150" s="156" t="str">
        <f t="shared" si="64"/>
        <v/>
      </c>
      <c r="AK150" s="6" t="str">
        <f>+IF(LEN($K150)&gt;5,BD!H150,"")</f>
        <v/>
      </c>
      <c r="AL150" s="17" t="str">
        <f t="shared" si="65"/>
        <v/>
      </c>
      <c r="AM150" s="13"/>
      <c r="AN150" s="18" t="str">
        <f t="shared" si="66"/>
        <v/>
      </c>
      <c r="AO150" s="19" t="str">
        <f t="shared" si="67"/>
        <v/>
      </c>
      <c r="AP150" s="19" t="str">
        <f t="shared" si="68"/>
        <v/>
      </c>
      <c r="AQ150" s="20" t="str">
        <f t="shared" si="69"/>
        <v/>
      </c>
      <c r="AR150" s="7" t="str">
        <f t="shared" ca="1" si="70"/>
        <v/>
      </c>
      <c r="AS150" s="157"/>
      <c r="AT150" s="19" t="str">
        <f>+IF(LEN($K150)&gt;5,TRUNC(AS150*AK150*'CODIGO PAGO'!$C$27,2),"")</f>
        <v/>
      </c>
      <c r="AU150" s="15"/>
      <c r="AV150" s="15"/>
      <c r="AW150" s="15"/>
      <c r="AX150" s="14"/>
      <c r="AY150" s="15"/>
      <c r="AZ150" s="20" t="str">
        <f>+IF(LEN(K150)&gt;5,SUMIF(AJUSTES!$A$1:$A$50,K150,AJUSTES!$J$1:$J$50),"")</f>
        <v/>
      </c>
      <c r="BA150" s="20"/>
      <c r="BB150" s="14"/>
      <c r="BC150" s="14"/>
      <c r="BD150" s="164"/>
      <c r="BE150" s="15"/>
      <c r="BF150" s="15"/>
      <c r="BG150" s="152" t="str">
        <f t="shared" si="71"/>
        <v/>
      </c>
      <c r="BH150" s="20" t="str">
        <f t="shared" si="72"/>
        <v/>
      </c>
      <c r="BI150" s="20" t="str">
        <f>IF(LEN($K150)&gt;5,IF('CODIGO PAGO'!$C$26=9,0.5*AK150,'CODIGO PAGO'!$C$26*COUNTIF(L150:X150,"PT")*(AK150*7)/(7-(COUNTIF(L150:X150,"D")+COUNTIF(L150:X150,"DL")))),"")</f>
        <v/>
      </c>
      <c r="BJ150" s="15"/>
      <c r="BK150" s="20" t="str">
        <f>+IF(LEN(K150)&gt;5,SUMIF(AJUSTES!$A$1:$A$50,K150,AJUSTES!$K$1:$K$50),"")</f>
        <v/>
      </c>
      <c r="BL150" s="15"/>
      <c r="BM150" s="15"/>
      <c r="BN150" s="4" t="str">
        <f>+CONCATENATE(IF(COUNTIFS(INCAPACIDADES!$A$1:$A$100,"ACTIVA",INCAPACIDADES!$C$1:$C$100,'PRE MAAS'!K150)&gt;0,VLOOKUP(K150,INCAPACIDADES!$C$1:$Y$100,23,0),""),IF(LEN($K150)&gt;5,IF(BD!F150="N/A","",CONCATENATE("B (",DAY(BD!F150),"-",MONTH(BD!F150),"-",YEAR(BD!F150),")")),""))</f>
        <v/>
      </c>
      <c r="BO150" s="150"/>
      <c r="BP150" s="15"/>
      <c r="BQ150" s="15"/>
      <c r="BR150" s="15"/>
      <c r="BS150" s="15"/>
      <c r="BT150" s="15"/>
      <c r="BU150" s="9" t="str">
        <f>+IF(LEN($K150)&gt;10,IF(LEN(BD!I150)=11,BD!I150,CONCATENATE("0",BD!I150)),"")</f>
        <v/>
      </c>
      <c r="BV150" s="161" t="str">
        <f>+IF(LEN($K150)&gt;10,BD!J150,"")</f>
        <v/>
      </c>
      <c r="BW150" s="162" t="str">
        <f t="shared" si="73"/>
        <v/>
      </c>
      <c r="BX150" s="162" t="str">
        <f>+IF(LEN($K150)&gt;10,UPPER(BD!K150),"")</f>
        <v/>
      </c>
      <c r="BY150" s="161" t="str">
        <f>+IF(LEN($K158)&gt;5,BD!L150,"")</f>
        <v/>
      </c>
      <c r="BZ150" s="161" t="str">
        <f>+IF(LEN($K150)&gt;10,BD!M150,"")</f>
        <v/>
      </c>
      <c r="CA150" s="162" t="str">
        <f>+IF(LEN($K150)&gt;10,BD!N150,"")</f>
        <v/>
      </c>
      <c r="CB150" s="163" t="str">
        <f t="shared" si="74"/>
        <v/>
      </c>
      <c r="CC150" s="62" t="str">
        <f>+IF(AND(LEN($K150)&gt;10),IF(AND($J150&gt;L$1,$J150&lt;=$Y$1),1,IF((COUNTIFS(INCAPACIDADES!$C$1:$C$51,$K150,INCAPACIDADES!K$1:K$51,L$1))&gt;0,2,IF(VLOOKUP($I150,BD!D:F,3,0)&gt;L$1,0,3))),"")</f>
        <v/>
      </c>
      <c r="CD150" s="62" t="str">
        <f>+IF(AND(LEN($K150)&gt;10),IF(AND($J150&gt;M$1,$J150&lt;=$Y$1),1,IF((COUNTIFS(INCAPACIDADES!$C$1:$C$51,$K150,INCAPACIDADES!L$1:L$51,M$1))&gt;0,2,IF(VLOOKUP($I150,BD!$D:$F,3,0)&gt;M$1,0,3))),"")</f>
        <v/>
      </c>
      <c r="CE150" s="62" t="str">
        <f>+IF(AND(LEN($K150)&gt;10),IF(AND($J150&gt;N$1,$J150&lt;=$Y$1),1,IF((COUNTIFS(INCAPACIDADES!$C$1:$C$51,$K150,INCAPACIDADES!M$1:M$51,N$1))&gt;0,2,IF(VLOOKUP($I150,BD!$D:$F,3,0)&gt;N$1,0,3))),"")</f>
        <v/>
      </c>
      <c r="CF150" s="62" t="str">
        <f>+IF(AND(LEN($K150)&gt;10),IF(AND($J150&gt;O$1,$J150&lt;=$Y$1),1,IF((COUNTIFS(INCAPACIDADES!$C$1:$C$51,$K150,INCAPACIDADES!N$1:N$51,O$1))&gt;0,2,IF(VLOOKUP($I150,BD!$D:$F,3,0)&gt;O$1,0,3))),"")</f>
        <v/>
      </c>
      <c r="CG150" s="62" t="str">
        <f>+IF(AND(LEN($K150)&gt;10),IF(AND($J150&gt;P$1,$J150&lt;=$Y$1),1,IF((COUNTIFS(INCAPACIDADES!$C$1:$C$51,$K150,INCAPACIDADES!O$1:O$51,P$1))&gt;0,2,IF(VLOOKUP($I150,BD!$D:$F,3,0)&gt;P$1,0,3))),"")</f>
        <v/>
      </c>
      <c r="CH150" s="62" t="str">
        <f>+IF(AND(LEN($K150)&gt;10),IF(AND($J150&gt;Q$1,$J150&lt;=$Y$1),1,IF((COUNTIFS(INCAPACIDADES!$C$1:$C$51,$K150,INCAPACIDADES!P$1:P$51,Q$1))&gt;0,2,IF(VLOOKUP($I150,BD!$D:$F,3,0)&gt;Q$1,0,3))),"")</f>
        <v/>
      </c>
      <c r="CI150" s="62" t="str">
        <f>+IF(AND(LEN($K150)&gt;10),IF(AND($J150&gt;R$1,$J150&lt;=$Y$1),1,IF((COUNTIFS(INCAPACIDADES!$C$1:$C$51,$K150,INCAPACIDADES!Q$1:Q$51,R$1))&gt;0,2,IF(VLOOKUP($I150,BD!$D:$F,3,0)&gt;R$1,0,3))),"")</f>
        <v/>
      </c>
      <c r="CJ150" s="62" t="str">
        <f>+IF(AND(LEN($K150)&gt;10),IF(AND($J150&gt;S$1,$J150&lt;=$Y$1),1,IF((COUNTIFS(INCAPACIDADES!$C$1:$C$51,$K150,INCAPACIDADES!R$1:R$51,S$1))&gt;0,2,IF(VLOOKUP($I150,BD!$D:$F,3,0)&gt;S$1,0,3))),"")</f>
        <v/>
      </c>
      <c r="CK150" s="62" t="str">
        <f>+IF(AND(LEN($K150)&gt;10),IF(AND($J150&gt;T$1,$J150&lt;=$Y$1),1,IF((COUNTIFS(INCAPACIDADES!$C$1:$C$51,$K150,INCAPACIDADES!S$1:S$51,T$1))&gt;0,2,IF(VLOOKUP($I150,BD!$D:$F,3,0)&gt;T$1,0,3))),"")</f>
        <v/>
      </c>
      <c r="CL150" s="62" t="str">
        <f>+IF(AND(LEN($K150)&gt;10),IF(AND($J150&gt;U$1,$J150&lt;=$Y$1),1,IF((COUNTIFS(INCAPACIDADES!$C$1:$C$51,$K150,INCAPACIDADES!T$1:T$51,U$1))&gt;0,2,IF(VLOOKUP($I150,BD!$D:$F,3,0)&gt;U$1,0,3))),"")</f>
        <v/>
      </c>
      <c r="CM150" s="62" t="str">
        <f>+IF(AND(LEN($K150)&gt;10),IF(AND($J150&gt;V$1,$J150&lt;=$Y$1),1,IF((COUNTIFS(INCAPACIDADES!$C$1:$C$51,$K150,INCAPACIDADES!U$1:U$51,V$1))&gt;0,2,IF(VLOOKUP($I150,BD!$D:$F,3,0)&gt;V$1,0,3))),"")</f>
        <v/>
      </c>
      <c r="CN150" s="62" t="str">
        <f>+IF(AND(LEN($K150)&gt;10),IF(AND($J150&gt;W$1,$J150&lt;=$Y$1),1,IF((COUNTIFS(INCAPACIDADES!$C$1:$C$51,$K150,INCAPACIDADES!V$1:V$51,W$1))&gt;0,2,IF(VLOOKUP($I150,BD!$D:$F,3,0)&gt;W$1,0,3))),"")</f>
        <v/>
      </c>
      <c r="CO150" s="62" t="str">
        <f>+IF(AND(LEN($K150)&gt;10),IF(AND($J150&gt;X$1,$J150&lt;=$Y$1),1,IF((COUNTIFS(INCAPACIDADES!$C$1:$C$51,$K150,INCAPACIDADES!W$1:W$51,X$1))&gt;0,2,IF(VLOOKUP($I150,BD!$D:$F,3,0)&gt;X$1,0,3))),"")</f>
        <v/>
      </c>
      <c r="CP150" s="62" t="str">
        <f>+IF(AND(LEN($K150)&gt;10),IF(AND($J150&gt;Y$1,$J150&lt;=$Y$1),1,IF((COUNTIFS(INCAPACIDADES!$C$1:$C$51,$K150,INCAPACIDADES!X$1:X$51,Y$1))&gt;0,2,IF(VLOOKUP($I150,BD!$D:$F,3,0)&gt;Y$1,0,3))),"")</f>
        <v/>
      </c>
      <c r="CQ150" s="62" t="str">
        <f>+IF(LEN($K150)&gt;10,IF(ISERROR(VLOOKUP(L150,'CODIGO PAGO'!$B$1:$B$20,1,0)),1,IF(OR(AND(CC150=1,L150&lt;&gt;"N"),AND(CC150=3,L150&lt;&gt;"B"),AND(CC150=2,LEFT(TRIM(L150),1)&lt;&gt;"I")),1,IF(OR(AND(CC150=0,L150="N"),AND(CC150=0,L150="B"),AND(CC150=0,LEFT(TRIM(L150),1)="I")),1,0))),"")</f>
        <v/>
      </c>
      <c r="CR150" s="62" t="str">
        <f t="shared" si="75"/>
        <v/>
      </c>
      <c r="CS150" s="62" t="str">
        <f>+IF(LEN($K150)&gt;10,IF(ISERROR(VLOOKUP(N150,'CODIGO PAGO'!$B$1:$B$20,1,0)),1,IF(OR(AND(CE150=1,N150&lt;&gt;"N"),AND(CE150=3,N150&lt;&gt;"B"),AND(CE150=2,LEFT(TRIM(N150),1)&lt;&gt;"I")),1,IF(OR(AND(CE150=0,N150="N"),AND(CE150=0,N150="B"),AND(CE150=0,LEFT(TRIM(N150),1)="I")),1,0))),"")</f>
        <v/>
      </c>
      <c r="CT150" s="62" t="str">
        <f t="shared" si="76"/>
        <v/>
      </c>
      <c r="CU150" s="62" t="str">
        <f>+IF(LEN($K150)&gt;10,IF(ISERROR(VLOOKUP(P150,'CODIGO PAGO'!$B$1:$B$20,1,0)),1,IF(OR(AND(CG150=1,P150&lt;&gt;"N"),AND(CG150=3,P150&lt;&gt;"B"),AND(CG150=2,LEFT(TRIM(P150),1)&lt;&gt;"I")),1,IF(OR(AND(CG150=0,P150="N"),AND(CG150=0,P150="B"),AND(CG150=0,LEFT(TRIM(P150),1)="I")),1,0))),"")</f>
        <v/>
      </c>
      <c r="CV150" s="62" t="str">
        <f t="shared" si="77"/>
        <v/>
      </c>
      <c r="CW150" s="62" t="str">
        <f>+IF(LEN($K150)&gt;10,IF(ISERROR(VLOOKUP(R150,'CODIGO PAGO'!$B$1:$B$20,1,0)),1,IF(OR(AND(CI150=1,R150&lt;&gt;"N"),AND(CI150=3,R150&lt;&gt;"B"),AND(CI150=2,LEFT(TRIM(R150),1)&lt;&gt;"I")),1,IF(OR(AND(CI150=0,R150="N"),AND(CI150=0,R150="B"),AND(CI150=0,LEFT(TRIM(R150),1)="I")),1,0))),"")</f>
        <v/>
      </c>
      <c r="CX150" s="62" t="str">
        <f t="shared" si="78"/>
        <v/>
      </c>
      <c r="CY150" s="62" t="str">
        <f>+IF(LEN($K150)&gt;10,IF(ISERROR(VLOOKUP(T150,'CODIGO PAGO'!$B$1:$B$20,1,0)),1,IF(OR(AND(CK150=1,T150&lt;&gt;"N"),AND(CK150=3,T150&lt;&gt;"B"),AND(CK150=2,LEFT(TRIM(T150),1)&lt;&gt;"I")),1,IF(OR(AND(CK150=0,T150="N"),AND(CK150=0,T150="B"),AND(CK150=0,LEFT(TRIM(T150),1)="I")),1,0))),"")</f>
        <v/>
      </c>
      <c r="CZ150" s="62" t="str">
        <f t="shared" si="79"/>
        <v/>
      </c>
      <c r="DA150" s="62" t="str">
        <f>+IF(LEN($K150)&gt;10,IF(ISERROR(VLOOKUP(V150,'CODIGO PAGO'!$B$1:$B$20,1,0)),1,IF(OR(AND(CM150=1,V150&lt;&gt;"N"),AND(CM150=3,V150&lt;&gt;"B"),AND(CM150=2,LEFT(TRIM(V150),1)&lt;&gt;"I")),1,IF(OR(AND(CM150=0,V150="N"),AND(CM150=0,V150="B"),AND(CM150=0,LEFT(TRIM(V150),1)="I")),1,0))),"")</f>
        <v/>
      </c>
      <c r="DB150" s="62" t="str">
        <f t="shared" si="80"/>
        <v/>
      </c>
      <c r="DC150" s="62" t="str">
        <f>+IF(LEN($K150)&gt;10,IF(ISERROR(VLOOKUP(X150,'CODIGO PAGO'!$B$1:$B$20,1,0)),1,IF(OR(AND(CO150=1,X150&lt;&gt;"N"),AND(CO150=3,X150&lt;&gt;"B"),AND(CO150=2,LEFT(TRIM(X150),1)&lt;&gt;"I")),1,IF(OR(AND(CO150=0,X150="N"),AND(CO150=0,X150="B"),AND(CO150=0,LEFT(TRIM(X150),1)="I")),1,0))),"")</f>
        <v/>
      </c>
      <c r="DD150" s="62" t="str">
        <f t="shared" si="81"/>
        <v/>
      </c>
      <c r="DE150" s="62" t="str">
        <f t="shared" si="82"/>
        <v/>
      </c>
      <c r="DF150" s="63" t="str">
        <f t="shared" si="83"/>
        <v/>
      </c>
      <c r="DG150" s="170"/>
      <c r="DH150" s="63">
        <v>150</v>
      </c>
    </row>
    <row r="151" spans="1:112" s="64" customFormat="1">
      <c r="A151" s="16" t="str">
        <f t="shared" si="56"/>
        <v/>
      </c>
      <c r="B151" s="12"/>
      <c r="C151" s="60"/>
      <c r="D151" s="1" t="str">
        <f>+IF(LEN($K151)&gt;5,BD!A151,"")</f>
        <v/>
      </c>
      <c r="E151" s="1" t="str">
        <f>+IF(LEN($K151)&gt;5,BD!B151,"")</f>
        <v/>
      </c>
      <c r="F151" s="134"/>
      <c r="G151" s="133"/>
      <c r="H151" s="135"/>
      <c r="I151" s="3" t="str">
        <f>+IF(LEN($K151)&gt;5,BD!D151,"")</f>
        <v/>
      </c>
      <c r="J151" s="4" t="str">
        <f>+IF(LEN($K151)&gt;5,BD!E151,"")</f>
        <v/>
      </c>
      <c r="K151" s="5" t="str">
        <f>+IF(LEN(BD!G151)&gt;5,BD!G151,"")</f>
        <v/>
      </c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53" t="str">
        <f t="shared" si="57"/>
        <v/>
      </c>
      <c r="AB151" s="154" t="str">
        <f>+IF(LEN($K151)&gt;5,SUM(L151,N151,P151,R151,T151,V151,X151)+COUNTIF(L151:X151,"PCG")+'CODIGO PAGO'!$C$23*COUNTIF(L151:X151,"PDF")+'CODIGO PAGO'!$C$24*COUNTIF('PRE MAAS'!L151:X151,"PNH")+'CODIGO PAGO'!$C$25*COUNTIF('PRE MAAS'!L151:X151,"PS")+COUNTIF(L151:X151,"VAC"),"")</f>
        <v/>
      </c>
      <c r="AC151" s="154" t="str">
        <f t="shared" si="58"/>
        <v/>
      </c>
      <c r="AD151" s="155" t="str">
        <f t="shared" si="59"/>
        <v/>
      </c>
      <c r="AE151" s="155" t="str">
        <f t="shared" si="60"/>
        <v/>
      </c>
      <c r="AF151" s="155" t="str">
        <f>+IF(LEN($K151)&gt;5,IF(AND(VLOOKUP($I151,BD!$D$1:$F$501,3,0)&gt;=L$1,VLOOKUP($I151,BD!$D$1:$F$501,3,0)&lt;=X$1),1,0),"")</f>
        <v/>
      </c>
      <c r="AG151" s="155" t="str">
        <f t="shared" si="61"/>
        <v/>
      </c>
      <c r="AH151" s="156" t="str">
        <f t="shared" si="62"/>
        <v/>
      </c>
      <c r="AI151" s="156" t="str">
        <f t="shared" si="63"/>
        <v/>
      </c>
      <c r="AJ151" s="156" t="str">
        <f t="shared" si="64"/>
        <v/>
      </c>
      <c r="AK151" s="6" t="str">
        <f>+IF(LEN($K151)&gt;5,BD!H151,"")</f>
        <v/>
      </c>
      <c r="AL151" s="17" t="str">
        <f t="shared" si="65"/>
        <v/>
      </c>
      <c r="AM151" s="13"/>
      <c r="AN151" s="18" t="str">
        <f t="shared" si="66"/>
        <v/>
      </c>
      <c r="AO151" s="19" t="str">
        <f t="shared" si="67"/>
        <v/>
      </c>
      <c r="AP151" s="19" t="str">
        <f t="shared" si="68"/>
        <v/>
      </c>
      <c r="AQ151" s="20" t="str">
        <f t="shared" si="69"/>
        <v/>
      </c>
      <c r="AR151" s="7" t="str">
        <f t="shared" ca="1" si="70"/>
        <v/>
      </c>
      <c r="AS151" s="157"/>
      <c r="AT151" s="19" t="str">
        <f>+IF(LEN($K151)&gt;5,TRUNC(AS151*AK151*'CODIGO PAGO'!$C$27,2),"")</f>
        <v/>
      </c>
      <c r="AU151" s="15"/>
      <c r="AV151" s="15"/>
      <c r="AW151" s="15"/>
      <c r="AX151" s="14"/>
      <c r="AY151" s="15"/>
      <c r="AZ151" s="20" t="str">
        <f>+IF(LEN(K151)&gt;5,SUMIF(AJUSTES!$A$1:$A$50,K151,AJUSTES!$J$1:$J$50),"")</f>
        <v/>
      </c>
      <c r="BA151" s="20"/>
      <c r="BB151" s="14"/>
      <c r="BC151" s="14"/>
      <c r="BD151" s="164"/>
      <c r="BE151" s="15"/>
      <c r="BF151" s="15"/>
      <c r="BG151" s="152" t="str">
        <f t="shared" si="71"/>
        <v/>
      </c>
      <c r="BH151" s="20" t="str">
        <f t="shared" si="72"/>
        <v/>
      </c>
      <c r="BI151" s="20" t="str">
        <f>IF(LEN($K151)&gt;5,IF('CODIGO PAGO'!$C$26=9,0.5*AK151,'CODIGO PAGO'!$C$26*COUNTIF(L151:X151,"PT")*(AK151*7)/(7-(COUNTIF(L151:X151,"D")+COUNTIF(L151:X151,"DL")))),"")</f>
        <v/>
      </c>
      <c r="BJ151" s="15"/>
      <c r="BK151" s="20" t="str">
        <f>+IF(LEN(K151)&gt;5,SUMIF(AJUSTES!$A$1:$A$50,K151,AJUSTES!$K$1:$K$50),"")</f>
        <v/>
      </c>
      <c r="BL151" s="15"/>
      <c r="BM151" s="15"/>
      <c r="BN151" s="4" t="str">
        <f>+CONCATENATE(IF(COUNTIFS(INCAPACIDADES!$A$1:$A$100,"ACTIVA",INCAPACIDADES!$C$1:$C$100,'PRE MAAS'!K151)&gt;0,VLOOKUP(K151,INCAPACIDADES!$C$1:$Y$100,23,0),""),IF(LEN($K151)&gt;5,IF(BD!F151="N/A","",CONCATENATE("B (",DAY(BD!F151),"-",MONTH(BD!F151),"-",YEAR(BD!F151),")")),""))</f>
        <v/>
      </c>
      <c r="BO151" s="150"/>
      <c r="BP151" s="15"/>
      <c r="BQ151" s="15"/>
      <c r="BR151" s="15"/>
      <c r="BS151" s="15"/>
      <c r="BT151" s="15"/>
      <c r="BU151" s="9" t="str">
        <f>+IF(LEN($K151)&gt;10,IF(LEN(BD!I151)=11,BD!I151,CONCATENATE("0",BD!I151)),"")</f>
        <v/>
      </c>
      <c r="BV151" s="161" t="str">
        <f>+IF(LEN($K151)&gt;10,BD!J151,"")</f>
        <v/>
      </c>
      <c r="BW151" s="162" t="str">
        <f t="shared" si="73"/>
        <v/>
      </c>
      <c r="BX151" s="162" t="str">
        <f>+IF(LEN($K151)&gt;10,UPPER(BD!K151),"")</f>
        <v/>
      </c>
      <c r="BY151" s="161" t="str">
        <f>+IF(LEN($K159)&gt;5,BD!L151,"")</f>
        <v/>
      </c>
      <c r="BZ151" s="161" t="str">
        <f>+IF(LEN($K151)&gt;10,BD!M151,"")</f>
        <v/>
      </c>
      <c r="CA151" s="162" t="str">
        <f>+IF(LEN($K151)&gt;10,BD!N151,"")</f>
        <v/>
      </c>
      <c r="CB151" s="163" t="str">
        <f t="shared" si="74"/>
        <v/>
      </c>
      <c r="CC151" s="62" t="str">
        <f>+IF(AND(LEN($K151)&gt;10),IF(AND($J151&gt;L$1,$J151&lt;=$Y$1),1,IF((COUNTIFS(INCAPACIDADES!$C$1:$C$51,$K151,INCAPACIDADES!K$1:K$51,L$1))&gt;0,2,IF(VLOOKUP($I151,BD!D:F,3,0)&gt;L$1,0,3))),"")</f>
        <v/>
      </c>
      <c r="CD151" s="62" t="str">
        <f>+IF(AND(LEN($K151)&gt;10),IF(AND($J151&gt;M$1,$J151&lt;=$Y$1),1,IF((COUNTIFS(INCAPACIDADES!$C$1:$C$51,$K151,INCAPACIDADES!L$1:L$51,M$1))&gt;0,2,IF(VLOOKUP($I151,BD!$D:$F,3,0)&gt;M$1,0,3))),"")</f>
        <v/>
      </c>
      <c r="CE151" s="62" t="str">
        <f>+IF(AND(LEN($K151)&gt;10),IF(AND($J151&gt;N$1,$J151&lt;=$Y$1),1,IF((COUNTIFS(INCAPACIDADES!$C$1:$C$51,$K151,INCAPACIDADES!M$1:M$51,N$1))&gt;0,2,IF(VLOOKUP($I151,BD!$D:$F,3,0)&gt;N$1,0,3))),"")</f>
        <v/>
      </c>
      <c r="CF151" s="62" t="str">
        <f>+IF(AND(LEN($K151)&gt;10),IF(AND($J151&gt;O$1,$J151&lt;=$Y$1),1,IF((COUNTIFS(INCAPACIDADES!$C$1:$C$51,$K151,INCAPACIDADES!N$1:N$51,O$1))&gt;0,2,IF(VLOOKUP($I151,BD!$D:$F,3,0)&gt;O$1,0,3))),"")</f>
        <v/>
      </c>
      <c r="CG151" s="62" t="str">
        <f>+IF(AND(LEN($K151)&gt;10),IF(AND($J151&gt;P$1,$J151&lt;=$Y$1),1,IF((COUNTIFS(INCAPACIDADES!$C$1:$C$51,$K151,INCAPACIDADES!O$1:O$51,P$1))&gt;0,2,IF(VLOOKUP($I151,BD!$D:$F,3,0)&gt;P$1,0,3))),"")</f>
        <v/>
      </c>
      <c r="CH151" s="62" t="str">
        <f>+IF(AND(LEN($K151)&gt;10),IF(AND($J151&gt;Q$1,$J151&lt;=$Y$1),1,IF((COUNTIFS(INCAPACIDADES!$C$1:$C$51,$K151,INCAPACIDADES!P$1:P$51,Q$1))&gt;0,2,IF(VLOOKUP($I151,BD!$D:$F,3,0)&gt;Q$1,0,3))),"")</f>
        <v/>
      </c>
      <c r="CI151" s="62" t="str">
        <f>+IF(AND(LEN($K151)&gt;10),IF(AND($J151&gt;R$1,$J151&lt;=$Y$1),1,IF((COUNTIFS(INCAPACIDADES!$C$1:$C$51,$K151,INCAPACIDADES!Q$1:Q$51,R$1))&gt;0,2,IF(VLOOKUP($I151,BD!$D:$F,3,0)&gt;R$1,0,3))),"")</f>
        <v/>
      </c>
      <c r="CJ151" s="62" t="str">
        <f>+IF(AND(LEN($K151)&gt;10),IF(AND($J151&gt;S$1,$J151&lt;=$Y$1),1,IF((COUNTIFS(INCAPACIDADES!$C$1:$C$51,$K151,INCAPACIDADES!R$1:R$51,S$1))&gt;0,2,IF(VLOOKUP($I151,BD!$D:$F,3,0)&gt;S$1,0,3))),"")</f>
        <v/>
      </c>
      <c r="CK151" s="62" t="str">
        <f>+IF(AND(LEN($K151)&gt;10),IF(AND($J151&gt;T$1,$J151&lt;=$Y$1),1,IF((COUNTIFS(INCAPACIDADES!$C$1:$C$51,$K151,INCAPACIDADES!S$1:S$51,T$1))&gt;0,2,IF(VLOOKUP($I151,BD!$D:$F,3,0)&gt;T$1,0,3))),"")</f>
        <v/>
      </c>
      <c r="CL151" s="62" t="str">
        <f>+IF(AND(LEN($K151)&gt;10),IF(AND($J151&gt;U$1,$J151&lt;=$Y$1),1,IF((COUNTIFS(INCAPACIDADES!$C$1:$C$51,$K151,INCAPACIDADES!T$1:T$51,U$1))&gt;0,2,IF(VLOOKUP($I151,BD!$D:$F,3,0)&gt;U$1,0,3))),"")</f>
        <v/>
      </c>
      <c r="CM151" s="62" t="str">
        <f>+IF(AND(LEN($K151)&gt;10),IF(AND($J151&gt;V$1,$J151&lt;=$Y$1),1,IF((COUNTIFS(INCAPACIDADES!$C$1:$C$51,$K151,INCAPACIDADES!U$1:U$51,V$1))&gt;0,2,IF(VLOOKUP($I151,BD!$D:$F,3,0)&gt;V$1,0,3))),"")</f>
        <v/>
      </c>
      <c r="CN151" s="62" t="str">
        <f>+IF(AND(LEN($K151)&gt;10),IF(AND($J151&gt;W$1,$J151&lt;=$Y$1),1,IF((COUNTIFS(INCAPACIDADES!$C$1:$C$51,$K151,INCAPACIDADES!V$1:V$51,W$1))&gt;0,2,IF(VLOOKUP($I151,BD!$D:$F,3,0)&gt;W$1,0,3))),"")</f>
        <v/>
      </c>
      <c r="CO151" s="62" t="str">
        <f>+IF(AND(LEN($K151)&gt;10),IF(AND($J151&gt;X$1,$J151&lt;=$Y$1),1,IF((COUNTIFS(INCAPACIDADES!$C$1:$C$51,$K151,INCAPACIDADES!W$1:W$51,X$1))&gt;0,2,IF(VLOOKUP($I151,BD!$D:$F,3,0)&gt;X$1,0,3))),"")</f>
        <v/>
      </c>
      <c r="CP151" s="62" t="str">
        <f>+IF(AND(LEN($K151)&gt;10),IF(AND($J151&gt;Y$1,$J151&lt;=$Y$1),1,IF((COUNTIFS(INCAPACIDADES!$C$1:$C$51,$K151,INCAPACIDADES!X$1:X$51,Y$1))&gt;0,2,IF(VLOOKUP($I151,BD!$D:$F,3,0)&gt;Y$1,0,3))),"")</f>
        <v/>
      </c>
      <c r="CQ151" s="62" t="str">
        <f>+IF(LEN($K151)&gt;10,IF(ISERROR(VLOOKUP(L151,'CODIGO PAGO'!$B$1:$B$20,1,0)),1,IF(OR(AND(CC151=1,L151&lt;&gt;"N"),AND(CC151=3,L151&lt;&gt;"B"),AND(CC151=2,LEFT(TRIM(L151),1)&lt;&gt;"I")),1,IF(OR(AND(CC151=0,L151="N"),AND(CC151=0,L151="B"),AND(CC151=0,LEFT(TRIM(L151),1)="I")),1,0))),"")</f>
        <v/>
      </c>
      <c r="CR151" s="62" t="str">
        <f t="shared" si="75"/>
        <v/>
      </c>
      <c r="CS151" s="62" t="str">
        <f>+IF(LEN($K151)&gt;10,IF(ISERROR(VLOOKUP(N151,'CODIGO PAGO'!$B$1:$B$20,1,0)),1,IF(OR(AND(CE151=1,N151&lt;&gt;"N"),AND(CE151=3,N151&lt;&gt;"B"),AND(CE151=2,LEFT(TRIM(N151),1)&lt;&gt;"I")),1,IF(OR(AND(CE151=0,N151="N"),AND(CE151=0,N151="B"),AND(CE151=0,LEFT(TRIM(N151),1)="I")),1,0))),"")</f>
        <v/>
      </c>
      <c r="CT151" s="62" t="str">
        <f t="shared" si="76"/>
        <v/>
      </c>
      <c r="CU151" s="62" t="str">
        <f>+IF(LEN($K151)&gt;10,IF(ISERROR(VLOOKUP(P151,'CODIGO PAGO'!$B$1:$B$20,1,0)),1,IF(OR(AND(CG151=1,P151&lt;&gt;"N"),AND(CG151=3,P151&lt;&gt;"B"),AND(CG151=2,LEFT(TRIM(P151),1)&lt;&gt;"I")),1,IF(OR(AND(CG151=0,P151="N"),AND(CG151=0,P151="B"),AND(CG151=0,LEFT(TRIM(P151),1)="I")),1,0))),"")</f>
        <v/>
      </c>
      <c r="CV151" s="62" t="str">
        <f t="shared" si="77"/>
        <v/>
      </c>
      <c r="CW151" s="62" t="str">
        <f>+IF(LEN($K151)&gt;10,IF(ISERROR(VLOOKUP(R151,'CODIGO PAGO'!$B$1:$B$20,1,0)),1,IF(OR(AND(CI151=1,R151&lt;&gt;"N"),AND(CI151=3,R151&lt;&gt;"B"),AND(CI151=2,LEFT(TRIM(R151),1)&lt;&gt;"I")),1,IF(OR(AND(CI151=0,R151="N"),AND(CI151=0,R151="B"),AND(CI151=0,LEFT(TRIM(R151),1)="I")),1,0))),"")</f>
        <v/>
      </c>
      <c r="CX151" s="62" t="str">
        <f t="shared" si="78"/>
        <v/>
      </c>
      <c r="CY151" s="62" t="str">
        <f>+IF(LEN($K151)&gt;10,IF(ISERROR(VLOOKUP(T151,'CODIGO PAGO'!$B$1:$B$20,1,0)),1,IF(OR(AND(CK151=1,T151&lt;&gt;"N"),AND(CK151=3,T151&lt;&gt;"B"),AND(CK151=2,LEFT(TRIM(T151),1)&lt;&gt;"I")),1,IF(OR(AND(CK151=0,T151="N"),AND(CK151=0,T151="B"),AND(CK151=0,LEFT(TRIM(T151),1)="I")),1,0))),"")</f>
        <v/>
      </c>
      <c r="CZ151" s="62" t="str">
        <f t="shared" si="79"/>
        <v/>
      </c>
      <c r="DA151" s="62" t="str">
        <f>+IF(LEN($K151)&gt;10,IF(ISERROR(VLOOKUP(V151,'CODIGO PAGO'!$B$1:$B$20,1,0)),1,IF(OR(AND(CM151=1,V151&lt;&gt;"N"),AND(CM151=3,V151&lt;&gt;"B"),AND(CM151=2,LEFT(TRIM(V151),1)&lt;&gt;"I")),1,IF(OR(AND(CM151=0,V151="N"),AND(CM151=0,V151="B"),AND(CM151=0,LEFT(TRIM(V151),1)="I")),1,0))),"")</f>
        <v/>
      </c>
      <c r="DB151" s="62" t="str">
        <f t="shared" si="80"/>
        <v/>
      </c>
      <c r="DC151" s="62" t="str">
        <f>+IF(LEN($K151)&gt;10,IF(ISERROR(VLOOKUP(X151,'CODIGO PAGO'!$B$1:$B$20,1,0)),1,IF(OR(AND(CO151=1,X151&lt;&gt;"N"),AND(CO151=3,X151&lt;&gt;"B"),AND(CO151=2,LEFT(TRIM(X151),1)&lt;&gt;"I")),1,IF(OR(AND(CO151=0,X151="N"),AND(CO151=0,X151="B"),AND(CO151=0,LEFT(TRIM(X151),1)="I")),1,0))),"")</f>
        <v/>
      </c>
      <c r="DD151" s="62" t="str">
        <f t="shared" si="81"/>
        <v/>
      </c>
      <c r="DE151" s="62" t="str">
        <f t="shared" si="82"/>
        <v/>
      </c>
      <c r="DF151" s="63" t="str">
        <f t="shared" si="83"/>
        <v/>
      </c>
      <c r="DG151" s="170"/>
      <c r="DH151" s="63">
        <v>151</v>
      </c>
    </row>
    <row r="152" spans="1:112" s="64" customFormat="1">
      <c r="A152" s="16" t="str">
        <f t="shared" si="56"/>
        <v/>
      </c>
      <c r="B152" s="12"/>
      <c r="C152" s="60"/>
      <c r="D152" s="1" t="str">
        <f>+IF(LEN($K152)&gt;5,BD!A152,"")</f>
        <v/>
      </c>
      <c r="E152" s="1" t="str">
        <f>+IF(LEN($K152)&gt;5,BD!B152,"")</f>
        <v/>
      </c>
      <c r="F152" s="134"/>
      <c r="G152" s="133"/>
      <c r="H152" s="135"/>
      <c r="I152" s="3" t="str">
        <f>+IF(LEN($K152)&gt;5,BD!D152,"")</f>
        <v/>
      </c>
      <c r="J152" s="4" t="str">
        <f>+IF(LEN($K152)&gt;5,BD!E152,"")</f>
        <v/>
      </c>
      <c r="K152" s="5" t="str">
        <f>+IF(LEN(BD!G152)&gt;5,BD!G152,"")</f>
        <v/>
      </c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53" t="str">
        <f t="shared" si="57"/>
        <v/>
      </c>
      <c r="AB152" s="154" t="str">
        <f>+IF(LEN($K152)&gt;5,SUM(L152,N152,P152,R152,T152,V152,X152)+COUNTIF(L152:X152,"PCG")+'CODIGO PAGO'!$C$23*COUNTIF(L152:X152,"PDF")+'CODIGO PAGO'!$C$24*COUNTIF('PRE MAAS'!L152:X152,"PNH")+'CODIGO PAGO'!$C$25*COUNTIF('PRE MAAS'!L152:X152,"PS")+COUNTIF(L152:X152,"VAC"),"")</f>
        <v/>
      </c>
      <c r="AC152" s="154" t="str">
        <f t="shared" si="58"/>
        <v/>
      </c>
      <c r="AD152" s="155" t="str">
        <f t="shared" si="59"/>
        <v/>
      </c>
      <c r="AE152" s="155" t="str">
        <f t="shared" si="60"/>
        <v/>
      </c>
      <c r="AF152" s="155" t="str">
        <f>+IF(LEN($K152)&gt;5,IF(AND(VLOOKUP($I152,BD!$D$1:$F$501,3,0)&gt;=L$1,VLOOKUP($I152,BD!$D$1:$F$501,3,0)&lt;=X$1),1,0),"")</f>
        <v/>
      </c>
      <c r="AG152" s="155" t="str">
        <f t="shared" si="61"/>
        <v/>
      </c>
      <c r="AH152" s="156" t="str">
        <f t="shared" si="62"/>
        <v/>
      </c>
      <c r="AI152" s="156" t="str">
        <f t="shared" si="63"/>
        <v/>
      </c>
      <c r="AJ152" s="156" t="str">
        <f t="shared" si="64"/>
        <v/>
      </c>
      <c r="AK152" s="6" t="str">
        <f>+IF(LEN($K152)&gt;5,BD!H152,"")</f>
        <v/>
      </c>
      <c r="AL152" s="17" t="str">
        <f t="shared" si="65"/>
        <v/>
      </c>
      <c r="AM152" s="13"/>
      <c r="AN152" s="18" t="str">
        <f t="shared" si="66"/>
        <v/>
      </c>
      <c r="AO152" s="19" t="str">
        <f t="shared" si="67"/>
        <v/>
      </c>
      <c r="AP152" s="19" t="str">
        <f t="shared" si="68"/>
        <v/>
      </c>
      <c r="AQ152" s="20" t="str">
        <f t="shared" si="69"/>
        <v/>
      </c>
      <c r="AR152" s="7" t="str">
        <f t="shared" ca="1" si="70"/>
        <v/>
      </c>
      <c r="AS152" s="157"/>
      <c r="AT152" s="19" t="str">
        <f>+IF(LEN($K152)&gt;5,TRUNC(AS152*AK152*'CODIGO PAGO'!$C$27,2),"")</f>
        <v/>
      </c>
      <c r="AU152" s="15"/>
      <c r="AV152" s="15"/>
      <c r="AW152" s="15"/>
      <c r="AX152" s="14"/>
      <c r="AY152" s="15"/>
      <c r="AZ152" s="20" t="str">
        <f>+IF(LEN(K152)&gt;5,SUMIF(AJUSTES!$A$1:$A$50,K152,AJUSTES!$J$1:$J$50),"")</f>
        <v/>
      </c>
      <c r="BA152" s="20"/>
      <c r="BB152" s="14"/>
      <c r="BC152" s="14"/>
      <c r="BD152" s="164"/>
      <c r="BE152" s="15"/>
      <c r="BF152" s="15"/>
      <c r="BG152" s="152" t="str">
        <f t="shared" si="71"/>
        <v/>
      </c>
      <c r="BH152" s="20" t="str">
        <f t="shared" si="72"/>
        <v/>
      </c>
      <c r="BI152" s="20" t="str">
        <f>IF(LEN($K152)&gt;5,IF('CODIGO PAGO'!$C$26=9,0.5*AK152,'CODIGO PAGO'!$C$26*COUNTIF(L152:X152,"PT")*(AK152*7)/(7-(COUNTIF(L152:X152,"D")+COUNTIF(L152:X152,"DL")))),"")</f>
        <v/>
      </c>
      <c r="BJ152" s="15"/>
      <c r="BK152" s="20" t="str">
        <f>+IF(LEN(K152)&gt;5,SUMIF(AJUSTES!$A$1:$A$50,K152,AJUSTES!$K$1:$K$50),"")</f>
        <v/>
      </c>
      <c r="BL152" s="15"/>
      <c r="BM152" s="15"/>
      <c r="BN152" s="4" t="str">
        <f>+CONCATENATE(IF(COUNTIFS(INCAPACIDADES!$A$1:$A$100,"ACTIVA",INCAPACIDADES!$C$1:$C$100,'PRE MAAS'!K152)&gt;0,VLOOKUP(K152,INCAPACIDADES!$C$1:$Y$100,23,0),""),IF(LEN($K152)&gt;5,IF(BD!F152="N/A","",CONCATENATE("B (",DAY(BD!F152),"-",MONTH(BD!F152),"-",YEAR(BD!F152),")")),""))</f>
        <v/>
      </c>
      <c r="BO152" s="150"/>
      <c r="BP152" s="15"/>
      <c r="BQ152" s="15"/>
      <c r="BR152" s="15"/>
      <c r="BS152" s="15"/>
      <c r="BT152" s="15"/>
      <c r="BU152" s="9" t="str">
        <f>+IF(LEN($K152)&gt;10,IF(LEN(BD!I152)=11,BD!I152,CONCATENATE("0",BD!I152)),"")</f>
        <v/>
      </c>
      <c r="BV152" s="161" t="str">
        <f>+IF(LEN($K152)&gt;10,BD!J152,"")</f>
        <v/>
      </c>
      <c r="BW152" s="162" t="str">
        <f t="shared" si="73"/>
        <v/>
      </c>
      <c r="BX152" s="162" t="str">
        <f>+IF(LEN($K152)&gt;10,UPPER(BD!K152),"")</f>
        <v/>
      </c>
      <c r="BY152" s="161" t="str">
        <f>+IF(LEN($K160)&gt;5,BD!L152,"")</f>
        <v/>
      </c>
      <c r="BZ152" s="161" t="str">
        <f>+IF(LEN($K152)&gt;10,BD!M152,"")</f>
        <v/>
      </c>
      <c r="CA152" s="162" t="str">
        <f>+IF(LEN($K152)&gt;10,BD!N152,"")</f>
        <v/>
      </c>
      <c r="CB152" s="163" t="str">
        <f t="shared" si="74"/>
        <v/>
      </c>
      <c r="CC152" s="62" t="str">
        <f>+IF(AND(LEN($K152)&gt;10),IF(AND($J152&gt;L$1,$J152&lt;=$Y$1),1,IF((COUNTIFS(INCAPACIDADES!$C$1:$C$51,$K152,INCAPACIDADES!K$1:K$51,L$1))&gt;0,2,IF(VLOOKUP($I152,BD!D:F,3,0)&gt;L$1,0,3))),"")</f>
        <v/>
      </c>
      <c r="CD152" s="62" t="str">
        <f>+IF(AND(LEN($K152)&gt;10),IF(AND($J152&gt;M$1,$J152&lt;=$Y$1),1,IF((COUNTIFS(INCAPACIDADES!$C$1:$C$51,$K152,INCAPACIDADES!L$1:L$51,M$1))&gt;0,2,IF(VLOOKUP($I152,BD!$D:$F,3,0)&gt;M$1,0,3))),"")</f>
        <v/>
      </c>
      <c r="CE152" s="62" t="str">
        <f>+IF(AND(LEN($K152)&gt;10),IF(AND($J152&gt;N$1,$J152&lt;=$Y$1),1,IF((COUNTIFS(INCAPACIDADES!$C$1:$C$51,$K152,INCAPACIDADES!M$1:M$51,N$1))&gt;0,2,IF(VLOOKUP($I152,BD!$D:$F,3,0)&gt;N$1,0,3))),"")</f>
        <v/>
      </c>
      <c r="CF152" s="62" t="str">
        <f>+IF(AND(LEN($K152)&gt;10),IF(AND($J152&gt;O$1,$J152&lt;=$Y$1),1,IF((COUNTIFS(INCAPACIDADES!$C$1:$C$51,$K152,INCAPACIDADES!N$1:N$51,O$1))&gt;0,2,IF(VLOOKUP($I152,BD!$D:$F,3,0)&gt;O$1,0,3))),"")</f>
        <v/>
      </c>
      <c r="CG152" s="62" t="str">
        <f>+IF(AND(LEN($K152)&gt;10),IF(AND($J152&gt;P$1,$J152&lt;=$Y$1),1,IF((COUNTIFS(INCAPACIDADES!$C$1:$C$51,$K152,INCAPACIDADES!O$1:O$51,P$1))&gt;0,2,IF(VLOOKUP($I152,BD!$D:$F,3,0)&gt;P$1,0,3))),"")</f>
        <v/>
      </c>
      <c r="CH152" s="62" t="str">
        <f>+IF(AND(LEN($K152)&gt;10),IF(AND($J152&gt;Q$1,$J152&lt;=$Y$1),1,IF((COUNTIFS(INCAPACIDADES!$C$1:$C$51,$K152,INCAPACIDADES!P$1:P$51,Q$1))&gt;0,2,IF(VLOOKUP($I152,BD!$D:$F,3,0)&gt;Q$1,0,3))),"")</f>
        <v/>
      </c>
      <c r="CI152" s="62" t="str">
        <f>+IF(AND(LEN($K152)&gt;10),IF(AND($J152&gt;R$1,$J152&lt;=$Y$1),1,IF((COUNTIFS(INCAPACIDADES!$C$1:$C$51,$K152,INCAPACIDADES!Q$1:Q$51,R$1))&gt;0,2,IF(VLOOKUP($I152,BD!$D:$F,3,0)&gt;R$1,0,3))),"")</f>
        <v/>
      </c>
      <c r="CJ152" s="62" t="str">
        <f>+IF(AND(LEN($K152)&gt;10),IF(AND($J152&gt;S$1,$J152&lt;=$Y$1),1,IF((COUNTIFS(INCAPACIDADES!$C$1:$C$51,$K152,INCAPACIDADES!R$1:R$51,S$1))&gt;0,2,IF(VLOOKUP($I152,BD!$D:$F,3,0)&gt;S$1,0,3))),"")</f>
        <v/>
      </c>
      <c r="CK152" s="62" t="str">
        <f>+IF(AND(LEN($K152)&gt;10),IF(AND($J152&gt;T$1,$J152&lt;=$Y$1),1,IF((COUNTIFS(INCAPACIDADES!$C$1:$C$51,$K152,INCAPACIDADES!S$1:S$51,T$1))&gt;0,2,IF(VLOOKUP($I152,BD!$D:$F,3,0)&gt;T$1,0,3))),"")</f>
        <v/>
      </c>
      <c r="CL152" s="62" t="str">
        <f>+IF(AND(LEN($K152)&gt;10),IF(AND($J152&gt;U$1,$J152&lt;=$Y$1),1,IF((COUNTIFS(INCAPACIDADES!$C$1:$C$51,$K152,INCAPACIDADES!T$1:T$51,U$1))&gt;0,2,IF(VLOOKUP($I152,BD!$D:$F,3,0)&gt;U$1,0,3))),"")</f>
        <v/>
      </c>
      <c r="CM152" s="62" t="str">
        <f>+IF(AND(LEN($K152)&gt;10),IF(AND($J152&gt;V$1,$J152&lt;=$Y$1),1,IF((COUNTIFS(INCAPACIDADES!$C$1:$C$51,$K152,INCAPACIDADES!U$1:U$51,V$1))&gt;0,2,IF(VLOOKUP($I152,BD!$D:$F,3,0)&gt;V$1,0,3))),"")</f>
        <v/>
      </c>
      <c r="CN152" s="62" t="str">
        <f>+IF(AND(LEN($K152)&gt;10),IF(AND($J152&gt;W$1,$J152&lt;=$Y$1),1,IF((COUNTIFS(INCAPACIDADES!$C$1:$C$51,$K152,INCAPACIDADES!V$1:V$51,W$1))&gt;0,2,IF(VLOOKUP($I152,BD!$D:$F,3,0)&gt;W$1,0,3))),"")</f>
        <v/>
      </c>
      <c r="CO152" s="62" t="str">
        <f>+IF(AND(LEN($K152)&gt;10),IF(AND($J152&gt;X$1,$J152&lt;=$Y$1),1,IF((COUNTIFS(INCAPACIDADES!$C$1:$C$51,$K152,INCAPACIDADES!W$1:W$51,X$1))&gt;0,2,IF(VLOOKUP($I152,BD!$D:$F,3,0)&gt;X$1,0,3))),"")</f>
        <v/>
      </c>
      <c r="CP152" s="62" t="str">
        <f>+IF(AND(LEN($K152)&gt;10),IF(AND($J152&gt;Y$1,$J152&lt;=$Y$1),1,IF((COUNTIFS(INCAPACIDADES!$C$1:$C$51,$K152,INCAPACIDADES!X$1:X$51,Y$1))&gt;0,2,IF(VLOOKUP($I152,BD!$D:$F,3,0)&gt;Y$1,0,3))),"")</f>
        <v/>
      </c>
      <c r="CQ152" s="62" t="str">
        <f>+IF(LEN($K152)&gt;10,IF(ISERROR(VLOOKUP(L152,'CODIGO PAGO'!$B$1:$B$20,1,0)),1,IF(OR(AND(CC152=1,L152&lt;&gt;"N"),AND(CC152=3,L152&lt;&gt;"B"),AND(CC152=2,LEFT(TRIM(L152),1)&lt;&gt;"I")),1,IF(OR(AND(CC152=0,L152="N"),AND(CC152=0,L152="B"),AND(CC152=0,LEFT(TRIM(L152),1)="I")),1,0))),"")</f>
        <v/>
      </c>
      <c r="CR152" s="62" t="str">
        <f t="shared" si="75"/>
        <v/>
      </c>
      <c r="CS152" s="62" t="str">
        <f>+IF(LEN($K152)&gt;10,IF(ISERROR(VLOOKUP(N152,'CODIGO PAGO'!$B$1:$B$20,1,0)),1,IF(OR(AND(CE152=1,N152&lt;&gt;"N"),AND(CE152=3,N152&lt;&gt;"B"),AND(CE152=2,LEFT(TRIM(N152),1)&lt;&gt;"I")),1,IF(OR(AND(CE152=0,N152="N"),AND(CE152=0,N152="B"),AND(CE152=0,LEFT(TRIM(N152),1)="I")),1,0))),"")</f>
        <v/>
      </c>
      <c r="CT152" s="62" t="str">
        <f t="shared" si="76"/>
        <v/>
      </c>
      <c r="CU152" s="62" t="str">
        <f>+IF(LEN($K152)&gt;10,IF(ISERROR(VLOOKUP(P152,'CODIGO PAGO'!$B$1:$B$20,1,0)),1,IF(OR(AND(CG152=1,P152&lt;&gt;"N"),AND(CG152=3,P152&lt;&gt;"B"),AND(CG152=2,LEFT(TRIM(P152),1)&lt;&gt;"I")),1,IF(OR(AND(CG152=0,P152="N"),AND(CG152=0,P152="B"),AND(CG152=0,LEFT(TRIM(P152),1)="I")),1,0))),"")</f>
        <v/>
      </c>
      <c r="CV152" s="62" t="str">
        <f t="shared" si="77"/>
        <v/>
      </c>
      <c r="CW152" s="62" t="str">
        <f>+IF(LEN($K152)&gt;10,IF(ISERROR(VLOOKUP(R152,'CODIGO PAGO'!$B$1:$B$20,1,0)),1,IF(OR(AND(CI152=1,R152&lt;&gt;"N"),AND(CI152=3,R152&lt;&gt;"B"),AND(CI152=2,LEFT(TRIM(R152),1)&lt;&gt;"I")),1,IF(OR(AND(CI152=0,R152="N"),AND(CI152=0,R152="B"),AND(CI152=0,LEFT(TRIM(R152),1)="I")),1,0))),"")</f>
        <v/>
      </c>
      <c r="CX152" s="62" t="str">
        <f t="shared" si="78"/>
        <v/>
      </c>
      <c r="CY152" s="62" t="str">
        <f>+IF(LEN($K152)&gt;10,IF(ISERROR(VLOOKUP(T152,'CODIGO PAGO'!$B$1:$B$20,1,0)),1,IF(OR(AND(CK152=1,T152&lt;&gt;"N"),AND(CK152=3,T152&lt;&gt;"B"),AND(CK152=2,LEFT(TRIM(T152),1)&lt;&gt;"I")),1,IF(OR(AND(CK152=0,T152="N"),AND(CK152=0,T152="B"),AND(CK152=0,LEFT(TRIM(T152),1)="I")),1,0))),"")</f>
        <v/>
      </c>
      <c r="CZ152" s="62" t="str">
        <f t="shared" si="79"/>
        <v/>
      </c>
      <c r="DA152" s="62" t="str">
        <f>+IF(LEN($K152)&gt;10,IF(ISERROR(VLOOKUP(V152,'CODIGO PAGO'!$B$1:$B$20,1,0)),1,IF(OR(AND(CM152=1,V152&lt;&gt;"N"),AND(CM152=3,V152&lt;&gt;"B"),AND(CM152=2,LEFT(TRIM(V152),1)&lt;&gt;"I")),1,IF(OR(AND(CM152=0,V152="N"),AND(CM152=0,V152="B"),AND(CM152=0,LEFT(TRIM(V152),1)="I")),1,0))),"")</f>
        <v/>
      </c>
      <c r="DB152" s="62" t="str">
        <f t="shared" si="80"/>
        <v/>
      </c>
      <c r="DC152" s="62" t="str">
        <f>+IF(LEN($K152)&gt;10,IF(ISERROR(VLOOKUP(X152,'CODIGO PAGO'!$B$1:$B$20,1,0)),1,IF(OR(AND(CO152=1,X152&lt;&gt;"N"),AND(CO152=3,X152&lt;&gt;"B"),AND(CO152=2,LEFT(TRIM(X152),1)&lt;&gt;"I")),1,IF(OR(AND(CO152=0,X152="N"),AND(CO152=0,X152="B"),AND(CO152=0,LEFT(TRIM(X152),1)="I")),1,0))),"")</f>
        <v/>
      </c>
      <c r="DD152" s="62" t="str">
        <f t="shared" si="81"/>
        <v/>
      </c>
      <c r="DE152" s="62" t="str">
        <f t="shared" si="82"/>
        <v/>
      </c>
      <c r="DF152" s="63" t="str">
        <f t="shared" si="83"/>
        <v/>
      </c>
      <c r="DG152" s="170"/>
      <c r="DH152" s="63">
        <v>152</v>
      </c>
    </row>
    <row r="153" spans="1:112" s="64" customFormat="1">
      <c r="A153" s="16" t="str">
        <f t="shared" si="56"/>
        <v/>
      </c>
      <c r="B153" s="134"/>
      <c r="C153" s="134"/>
      <c r="D153" s="1" t="str">
        <f>+IF(LEN($K153)&gt;5,BD!A153,"")</f>
        <v/>
      </c>
      <c r="E153" s="1" t="str">
        <f>+IF(LEN($K153)&gt;5,BD!B153,"")</f>
        <v/>
      </c>
      <c r="F153" s="134"/>
      <c r="G153" s="133"/>
      <c r="H153" s="135"/>
      <c r="I153" s="3" t="str">
        <f>+IF(LEN($K153)&gt;5,BD!D153,"")</f>
        <v/>
      </c>
      <c r="J153" s="4" t="str">
        <f>+IF(LEN($K153)&gt;5,BD!E153,"")</f>
        <v/>
      </c>
      <c r="K153" s="5" t="str">
        <f>+IF(LEN(BD!G153)&gt;5,BD!G153,"")</f>
        <v/>
      </c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53" t="str">
        <f t="shared" si="57"/>
        <v/>
      </c>
      <c r="AB153" s="154" t="str">
        <f>+IF(LEN($K153)&gt;5,SUM(L153,N153,P153,R153,T153,V153,X153)+COUNTIF(L153:X153,"PCG")+'CODIGO PAGO'!$C$23*COUNTIF(L153:X153,"PDF")+'CODIGO PAGO'!$C$24*COUNTIF('PRE MAAS'!L153:X153,"PNH")+'CODIGO PAGO'!$C$25*COUNTIF('PRE MAAS'!L153:X153,"PS")+COUNTIF(L153:X153,"VAC"),"")</f>
        <v/>
      </c>
      <c r="AC153" s="154" t="str">
        <f t="shared" si="58"/>
        <v/>
      </c>
      <c r="AD153" s="155" t="str">
        <f t="shared" si="59"/>
        <v/>
      </c>
      <c r="AE153" s="155" t="str">
        <f t="shared" si="60"/>
        <v/>
      </c>
      <c r="AF153" s="155" t="str">
        <f>+IF(LEN($K153)&gt;5,IF(AND(VLOOKUP($I153,BD!$D$1:$F$501,3,0)&gt;=L$1,VLOOKUP($I153,BD!$D$1:$F$501,3,0)&lt;=X$1),1,0),"")</f>
        <v/>
      </c>
      <c r="AG153" s="155" t="str">
        <f t="shared" si="61"/>
        <v/>
      </c>
      <c r="AH153" s="156" t="str">
        <f t="shared" si="62"/>
        <v/>
      </c>
      <c r="AI153" s="156" t="str">
        <f t="shared" si="63"/>
        <v/>
      </c>
      <c r="AJ153" s="156" t="str">
        <f t="shared" si="64"/>
        <v/>
      </c>
      <c r="AK153" s="6" t="str">
        <f>+IF(LEN($K153)&gt;5,BD!H153,"")</f>
        <v/>
      </c>
      <c r="AL153" s="17" t="str">
        <f t="shared" si="65"/>
        <v/>
      </c>
      <c r="AM153" s="13"/>
      <c r="AN153" s="18" t="str">
        <f t="shared" si="66"/>
        <v/>
      </c>
      <c r="AO153" s="19" t="str">
        <f t="shared" si="67"/>
        <v/>
      </c>
      <c r="AP153" s="19" t="str">
        <f t="shared" si="68"/>
        <v/>
      </c>
      <c r="AQ153" s="20" t="str">
        <f t="shared" si="69"/>
        <v/>
      </c>
      <c r="AR153" s="7" t="str">
        <f t="shared" ca="1" si="70"/>
        <v/>
      </c>
      <c r="AS153" s="157"/>
      <c r="AT153" s="19" t="str">
        <f>+IF(LEN($K153)&gt;5,TRUNC(AS153*AK153*'CODIGO PAGO'!$C$27,2),"")</f>
        <v/>
      </c>
      <c r="AU153" s="15"/>
      <c r="AV153" s="15"/>
      <c r="AW153" s="15"/>
      <c r="AX153" s="14"/>
      <c r="AY153" s="15"/>
      <c r="AZ153" s="20" t="str">
        <f>+IF(LEN(K153)&gt;5,SUMIF(AJUSTES!$A$1:$A$50,K153,AJUSTES!$J$1:$J$50),"")</f>
        <v/>
      </c>
      <c r="BA153" s="20"/>
      <c r="BB153" s="14"/>
      <c r="BC153" s="14"/>
      <c r="BD153" s="164"/>
      <c r="BE153" s="15"/>
      <c r="BF153" s="15"/>
      <c r="BG153" s="152" t="str">
        <f t="shared" si="71"/>
        <v/>
      </c>
      <c r="BH153" s="20" t="str">
        <f t="shared" si="72"/>
        <v/>
      </c>
      <c r="BI153" s="20" t="str">
        <f>IF(LEN($K153)&gt;5,IF('CODIGO PAGO'!$C$26=9,0.5*AK153,'CODIGO PAGO'!$C$26*COUNTIF(L153:X153,"PT")*(AK153*7)/(7-(COUNTIF(L153:X153,"D")+COUNTIF(L153:X153,"DL")))),"")</f>
        <v/>
      </c>
      <c r="BJ153" s="15"/>
      <c r="BK153" s="20" t="str">
        <f>+IF(LEN(K153)&gt;5,SUMIF(AJUSTES!$A$1:$A$50,K153,AJUSTES!$K$1:$K$50),"")</f>
        <v/>
      </c>
      <c r="BL153" s="15"/>
      <c r="BM153" s="15"/>
      <c r="BN153" s="4" t="str">
        <f>+CONCATENATE(IF(COUNTIFS(INCAPACIDADES!$A$1:$A$100,"ACTIVA",INCAPACIDADES!$C$1:$C$100,'PRE MAAS'!K153)&gt;0,VLOOKUP(K153,INCAPACIDADES!$C$1:$Y$100,23,0),""),IF(LEN($K153)&gt;5,IF(BD!F153="N/A","",CONCATENATE("B (",DAY(BD!F153),"-",MONTH(BD!F153),"-",YEAR(BD!F153),")")),""))</f>
        <v/>
      </c>
      <c r="BO153" s="150"/>
      <c r="BP153" s="15"/>
      <c r="BQ153" s="15"/>
      <c r="BR153" s="15"/>
      <c r="BS153" s="15"/>
      <c r="BT153" s="15"/>
      <c r="BU153" s="9" t="str">
        <f>+IF(LEN($K153)&gt;10,IF(LEN(BD!I153)=11,BD!I153,CONCATENATE("0",BD!I153)),"")</f>
        <v/>
      </c>
      <c r="BV153" s="161" t="str">
        <f>+IF(LEN($K153)&gt;10,BD!J153,"")</f>
        <v/>
      </c>
      <c r="BW153" s="162" t="str">
        <f t="shared" si="73"/>
        <v/>
      </c>
      <c r="BX153" s="162" t="str">
        <f>+IF(LEN($K153)&gt;10,UPPER(BD!K153),"")</f>
        <v/>
      </c>
      <c r="BY153" s="161" t="str">
        <f>+IF(LEN($K161)&gt;5,BD!L153,"")</f>
        <v/>
      </c>
      <c r="BZ153" s="161" t="str">
        <f>+IF(LEN($K153)&gt;10,BD!M153,"")</f>
        <v/>
      </c>
      <c r="CA153" s="162" t="str">
        <f>+IF(LEN($K153)&gt;10,BD!N153,"")</f>
        <v/>
      </c>
      <c r="CB153" s="163" t="str">
        <f t="shared" si="74"/>
        <v/>
      </c>
      <c r="CC153" s="62" t="str">
        <f>+IF(AND(LEN($K153)&gt;10),IF(AND($J153&gt;L$1,$J153&lt;=$Y$1),1,IF((COUNTIFS(INCAPACIDADES!$C$1:$C$51,$K153,INCAPACIDADES!K$1:K$51,L$1))&gt;0,2,IF(VLOOKUP($I153,BD!D:F,3,0)&gt;L$1,0,3))),"")</f>
        <v/>
      </c>
      <c r="CD153" s="62" t="str">
        <f>+IF(AND(LEN($K153)&gt;10),IF(AND($J153&gt;M$1,$J153&lt;=$Y$1),1,IF((COUNTIFS(INCAPACIDADES!$C$1:$C$51,$K153,INCAPACIDADES!L$1:L$51,M$1))&gt;0,2,IF(VLOOKUP($I153,BD!$D:$F,3,0)&gt;M$1,0,3))),"")</f>
        <v/>
      </c>
      <c r="CE153" s="62" t="str">
        <f>+IF(AND(LEN($K153)&gt;10),IF(AND($J153&gt;N$1,$J153&lt;=$Y$1),1,IF((COUNTIFS(INCAPACIDADES!$C$1:$C$51,$K153,INCAPACIDADES!M$1:M$51,N$1))&gt;0,2,IF(VLOOKUP($I153,BD!$D:$F,3,0)&gt;N$1,0,3))),"")</f>
        <v/>
      </c>
      <c r="CF153" s="62" t="str">
        <f>+IF(AND(LEN($K153)&gt;10),IF(AND($J153&gt;O$1,$J153&lt;=$Y$1),1,IF((COUNTIFS(INCAPACIDADES!$C$1:$C$51,$K153,INCAPACIDADES!N$1:N$51,O$1))&gt;0,2,IF(VLOOKUP($I153,BD!$D:$F,3,0)&gt;O$1,0,3))),"")</f>
        <v/>
      </c>
      <c r="CG153" s="62" t="str">
        <f>+IF(AND(LEN($K153)&gt;10),IF(AND($J153&gt;P$1,$J153&lt;=$Y$1),1,IF((COUNTIFS(INCAPACIDADES!$C$1:$C$51,$K153,INCAPACIDADES!O$1:O$51,P$1))&gt;0,2,IF(VLOOKUP($I153,BD!$D:$F,3,0)&gt;P$1,0,3))),"")</f>
        <v/>
      </c>
      <c r="CH153" s="62" t="str">
        <f>+IF(AND(LEN($K153)&gt;10),IF(AND($J153&gt;Q$1,$J153&lt;=$Y$1),1,IF((COUNTIFS(INCAPACIDADES!$C$1:$C$51,$K153,INCAPACIDADES!P$1:P$51,Q$1))&gt;0,2,IF(VLOOKUP($I153,BD!$D:$F,3,0)&gt;Q$1,0,3))),"")</f>
        <v/>
      </c>
      <c r="CI153" s="62" t="str">
        <f>+IF(AND(LEN($K153)&gt;10),IF(AND($J153&gt;R$1,$J153&lt;=$Y$1),1,IF((COUNTIFS(INCAPACIDADES!$C$1:$C$51,$K153,INCAPACIDADES!Q$1:Q$51,R$1))&gt;0,2,IF(VLOOKUP($I153,BD!$D:$F,3,0)&gt;R$1,0,3))),"")</f>
        <v/>
      </c>
      <c r="CJ153" s="62" t="str">
        <f>+IF(AND(LEN($K153)&gt;10),IF(AND($J153&gt;S$1,$J153&lt;=$Y$1),1,IF((COUNTIFS(INCAPACIDADES!$C$1:$C$51,$K153,INCAPACIDADES!R$1:R$51,S$1))&gt;0,2,IF(VLOOKUP($I153,BD!$D:$F,3,0)&gt;S$1,0,3))),"")</f>
        <v/>
      </c>
      <c r="CK153" s="62" t="str">
        <f>+IF(AND(LEN($K153)&gt;10),IF(AND($J153&gt;T$1,$J153&lt;=$Y$1),1,IF((COUNTIFS(INCAPACIDADES!$C$1:$C$51,$K153,INCAPACIDADES!S$1:S$51,T$1))&gt;0,2,IF(VLOOKUP($I153,BD!$D:$F,3,0)&gt;T$1,0,3))),"")</f>
        <v/>
      </c>
      <c r="CL153" s="62" t="str">
        <f>+IF(AND(LEN($K153)&gt;10),IF(AND($J153&gt;U$1,$J153&lt;=$Y$1),1,IF((COUNTIFS(INCAPACIDADES!$C$1:$C$51,$K153,INCAPACIDADES!T$1:T$51,U$1))&gt;0,2,IF(VLOOKUP($I153,BD!$D:$F,3,0)&gt;U$1,0,3))),"")</f>
        <v/>
      </c>
      <c r="CM153" s="62" t="str">
        <f>+IF(AND(LEN($K153)&gt;10),IF(AND($J153&gt;V$1,$J153&lt;=$Y$1),1,IF((COUNTIFS(INCAPACIDADES!$C$1:$C$51,$K153,INCAPACIDADES!U$1:U$51,V$1))&gt;0,2,IF(VLOOKUP($I153,BD!$D:$F,3,0)&gt;V$1,0,3))),"")</f>
        <v/>
      </c>
      <c r="CN153" s="62" t="str">
        <f>+IF(AND(LEN($K153)&gt;10),IF(AND($J153&gt;W$1,$J153&lt;=$Y$1),1,IF((COUNTIFS(INCAPACIDADES!$C$1:$C$51,$K153,INCAPACIDADES!V$1:V$51,W$1))&gt;0,2,IF(VLOOKUP($I153,BD!$D:$F,3,0)&gt;W$1,0,3))),"")</f>
        <v/>
      </c>
      <c r="CO153" s="62" t="str">
        <f>+IF(AND(LEN($K153)&gt;10),IF(AND($J153&gt;X$1,$J153&lt;=$Y$1),1,IF((COUNTIFS(INCAPACIDADES!$C$1:$C$51,$K153,INCAPACIDADES!W$1:W$51,X$1))&gt;0,2,IF(VLOOKUP($I153,BD!$D:$F,3,0)&gt;X$1,0,3))),"")</f>
        <v/>
      </c>
      <c r="CP153" s="62" t="str">
        <f>+IF(AND(LEN($K153)&gt;10),IF(AND($J153&gt;Y$1,$J153&lt;=$Y$1),1,IF((COUNTIFS(INCAPACIDADES!$C$1:$C$51,$K153,INCAPACIDADES!X$1:X$51,Y$1))&gt;0,2,IF(VLOOKUP($I153,BD!$D:$F,3,0)&gt;Y$1,0,3))),"")</f>
        <v/>
      </c>
      <c r="CQ153" s="62" t="str">
        <f>+IF(LEN($K153)&gt;10,IF(ISERROR(VLOOKUP(L153,'CODIGO PAGO'!$B$1:$B$20,1,0)),1,IF(OR(AND(CC153=1,L153&lt;&gt;"N"),AND(CC153=3,L153&lt;&gt;"B"),AND(CC153=2,LEFT(TRIM(L153),1)&lt;&gt;"I")),1,IF(OR(AND(CC153=0,L153="N"),AND(CC153=0,L153="B"),AND(CC153=0,LEFT(TRIM(L153),1)="I")),1,0))),"")</f>
        <v/>
      </c>
      <c r="CR153" s="62" t="str">
        <f t="shared" si="75"/>
        <v/>
      </c>
      <c r="CS153" s="62" t="str">
        <f>+IF(LEN($K153)&gt;10,IF(ISERROR(VLOOKUP(N153,'CODIGO PAGO'!$B$1:$B$20,1,0)),1,IF(OR(AND(CE153=1,N153&lt;&gt;"N"),AND(CE153=3,N153&lt;&gt;"B"),AND(CE153=2,LEFT(TRIM(N153),1)&lt;&gt;"I")),1,IF(OR(AND(CE153=0,N153="N"),AND(CE153=0,N153="B"),AND(CE153=0,LEFT(TRIM(N153),1)="I")),1,0))),"")</f>
        <v/>
      </c>
      <c r="CT153" s="62" t="str">
        <f t="shared" si="76"/>
        <v/>
      </c>
      <c r="CU153" s="62" t="str">
        <f>+IF(LEN($K153)&gt;10,IF(ISERROR(VLOOKUP(P153,'CODIGO PAGO'!$B$1:$B$20,1,0)),1,IF(OR(AND(CG153=1,P153&lt;&gt;"N"),AND(CG153=3,P153&lt;&gt;"B"),AND(CG153=2,LEFT(TRIM(P153),1)&lt;&gt;"I")),1,IF(OR(AND(CG153=0,P153="N"),AND(CG153=0,P153="B"),AND(CG153=0,LEFT(TRIM(P153),1)="I")),1,0))),"")</f>
        <v/>
      </c>
      <c r="CV153" s="62" t="str">
        <f t="shared" si="77"/>
        <v/>
      </c>
      <c r="CW153" s="62" t="str">
        <f>+IF(LEN($K153)&gt;10,IF(ISERROR(VLOOKUP(R153,'CODIGO PAGO'!$B$1:$B$20,1,0)),1,IF(OR(AND(CI153=1,R153&lt;&gt;"N"),AND(CI153=3,R153&lt;&gt;"B"),AND(CI153=2,LEFT(TRIM(R153),1)&lt;&gt;"I")),1,IF(OR(AND(CI153=0,R153="N"),AND(CI153=0,R153="B"),AND(CI153=0,LEFT(TRIM(R153),1)="I")),1,0))),"")</f>
        <v/>
      </c>
      <c r="CX153" s="62" t="str">
        <f t="shared" si="78"/>
        <v/>
      </c>
      <c r="CY153" s="62" t="str">
        <f>+IF(LEN($K153)&gt;10,IF(ISERROR(VLOOKUP(T153,'CODIGO PAGO'!$B$1:$B$20,1,0)),1,IF(OR(AND(CK153=1,T153&lt;&gt;"N"),AND(CK153=3,T153&lt;&gt;"B"),AND(CK153=2,LEFT(TRIM(T153),1)&lt;&gt;"I")),1,IF(OR(AND(CK153=0,T153="N"),AND(CK153=0,T153="B"),AND(CK153=0,LEFT(TRIM(T153),1)="I")),1,0))),"")</f>
        <v/>
      </c>
      <c r="CZ153" s="62" t="str">
        <f t="shared" si="79"/>
        <v/>
      </c>
      <c r="DA153" s="62" t="str">
        <f>+IF(LEN($K153)&gt;10,IF(ISERROR(VLOOKUP(V153,'CODIGO PAGO'!$B$1:$B$20,1,0)),1,IF(OR(AND(CM153=1,V153&lt;&gt;"N"),AND(CM153=3,V153&lt;&gt;"B"),AND(CM153=2,LEFT(TRIM(V153),1)&lt;&gt;"I")),1,IF(OR(AND(CM153=0,V153="N"),AND(CM153=0,V153="B"),AND(CM153=0,LEFT(TRIM(V153),1)="I")),1,0))),"")</f>
        <v/>
      </c>
      <c r="DB153" s="62" t="str">
        <f t="shared" si="80"/>
        <v/>
      </c>
      <c r="DC153" s="62" t="str">
        <f>+IF(LEN($K153)&gt;10,IF(ISERROR(VLOOKUP(X153,'CODIGO PAGO'!$B$1:$B$20,1,0)),1,IF(OR(AND(CO153=1,X153&lt;&gt;"N"),AND(CO153=3,X153&lt;&gt;"B"),AND(CO153=2,LEFT(TRIM(X153),1)&lt;&gt;"I")),1,IF(OR(AND(CO153=0,X153="N"),AND(CO153=0,X153="B"),AND(CO153=0,LEFT(TRIM(X153),1)="I")),1,0))),"")</f>
        <v/>
      </c>
      <c r="DD153" s="62" t="str">
        <f t="shared" si="81"/>
        <v/>
      </c>
      <c r="DE153" s="62" t="str">
        <f t="shared" si="82"/>
        <v/>
      </c>
      <c r="DF153" s="63" t="str">
        <f t="shared" si="83"/>
        <v/>
      </c>
      <c r="DG153" s="170"/>
      <c r="DH153" s="63">
        <v>153</v>
      </c>
    </row>
    <row r="154" spans="1:112" s="64" customFormat="1">
      <c r="A154" s="16" t="str">
        <f t="shared" si="56"/>
        <v/>
      </c>
      <c r="B154" s="134"/>
      <c r="C154" s="134"/>
      <c r="D154" s="1" t="str">
        <f>+IF(LEN($K154)&gt;5,BD!A154,"")</f>
        <v/>
      </c>
      <c r="E154" s="1" t="str">
        <f>+IF(LEN($K154)&gt;5,BD!B154,"")</f>
        <v/>
      </c>
      <c r="F154" s="134"/>
      <c r="G154" s="133"/>
      <c r="H154" s="135"/>
      <c r="I154" s="3" t="str">
        <f>+IF(LEN($K154)&gt;5,BD!D154,"")</f>
        <v/>
      </c>
      <c r="J154" s="4" t="str">
        <f>+IF(LEN($K154)&gt;5,BD!E154,"")</f>
        <v/>
      </c>
      <c r="K154" s="5" t="str">
        <f>+IF(LEN(BD!G154)&gt;5,BD!G154,"")</f>
        <v/>
      </c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53" t="str">
        <f t="shared" si="57"/>
        <v/>
      </c>
      <c r="AB154" s="154" t="str">
        <f>+IF(LEN($K154)&gt;5,SUM(L154,N154,P154,R154,T154,V154,X154)+COUNTIF(L154:X154,"PCG")+'CODIGO PAGO'!$C$23*COUNTIF(L154:X154,"PDF")+'CODIGO PAGO'!$C$24*COUNTIF('PRE MAAS'!L154:X154,"PNH")+'CODIGO PAGO'!$C$25*COUNTIF('PRE MAAS'!L154:X154,"PS")+COUNTIF(L154:X154,"VAC"),"")</f>
        <v/>
      </c>
      <c r="AC154" s="154" t="str">
        <f t="shared" si="58"/>
        <v/>
      </c>
      <c r="AD154" s="155" t="str">
        <f t="shared" si="59"/>
        <v/>
      </c>
      <c r="AE154" s="155" t="str">
        <f t="shared" si="60"/>
        <v/>
      </c>
      <c r="AF154" s="155" t="str">
        <f>+IF(LEN($K154)&gt;5,IF(AND(VLOOKUP($I154,BD!$D$1:$F$501,3,0)&gt;=L$1,VLOOKUP($I154,BD!$D$1:$F$501,3,0)&lt;=X$1),1,0),"")</f>
        <v/>
      </c>
      <c r="AG154" s="155" t="str">
        <f t="shared" si="61"/>
        <v/>
      </c>
      <c r="AH154" s="156" t="str">
        <f t="shared" si="62"/>
        <v/>
      </c>
      <c r="AI154" s="156" t="str">
        <f t="shared" si="63"/>
        <v/>
      </c>
      <c r="AJ154" s="156" t="str">
        <f t="shared" si="64"/>
        <v/>
      </c>
      <c r="AK154" s="6" t="str">
        <f>+IF(LEN($K154)&gt;5,BD!H154,"")</f>
        <v/>
      </c>
      <c r="AL154" s="17" t="str">
        <f t="shared" si="65"/>
        <v/>
      </c>
      <c r="AM154" s="13"/>
      <c r="AN154" s="18" t="str">
        <f t="shared" si="66"/>
        <v/>
      </c>
      <c r="AO154" s="19" t="str">
        <f t="shared" si="67"/>
        <v/>
      </c>
      <c r="AP154" s="19" t="str">
        <f t="shared" si="68"/>
        <v/>
      </c>
      <c r="AQ154" s="20" t="str">
        <f t="shared" si="69"/>
        <v/>
      </c>
      <c r="AR154" s="7" t="str">
        <f t="shared" ca="1" si="70"/>
        <v/>
      </c>
      <c r="AS154" s="157"/>
      <c r="AT154" s="19" t="str">
        <f>+IF(LEN($K154)&gt;5,TRUNC(AS154*AK154*'CODIGO PAGO'!$C$27,2),"")</f>
        <v/>
      </c>
      <c r="AU154" s="15"/>
      <c r="AV154" s="15"/>
      <c r="AW154" s="15"/>
      <c r="AX154" s="14"/>
      <c r="AY154" s="15"/>
      <c r="AZ154" s="20" t="str">
        <f>+IF(LEN(K154)&gt;5,SUMIF(AJUSTES!$A$1:$A$50,K154,AJUSTES!$J$1:$J$50),"")</f>
        <v/>
      </c>
      <c r="BA154" s="20"/>
      <c r="BB154" s="14"/>
      <c r="BC154" s="14"/>
      <c r="BD154" s="164"/>
      <c r="BE154" s="15"/>
      <c r="BF154" s="15"/>
      <c r="BG154" s="152" t="str">
        <f t="shared" si="71"/>
        <v/>
      </c>
      <c r="BH154" s="20" t="str">
        <f t="shared" si="72"/>
        <v/>
      </c>
      <c r="BI154" s="20" t="str">
        <f>IF(LEN($K154)&gt;5,IF('CODIGO PAGO'!$C$26=9,0.5*AK154,'CODIGO PAGO'!$C$26*COUNTIF(L154:X154,"PT")*(AK154*7)/(7-(COUNTIF(L154:X154,"D")+COUNTIF(L154:X154,"DL")))),"")</f>
        <v/>
      </c>
      <c r="BJ154" s="15"/>
      <c r="BK154" s="20" t="str">
        <f>+IF(LEN(K154)&gt;5,SUMIF(AJUSTES!$A$1:$A$50,K154,AJUSTES!$K$1:$K$50),"")</f>
        <v/>
      </c>
      <c r="BL154" s="15"/>
      <c r="BM154" s="15"/>
      <c r="BN154" s="4" t="str">
        <f>+CONCATENATE(IF(COUNTIFS(INCAPACIDADES!$A$1:$A$100,"ACTIVA",INCAPACIDADES!$C$1:$C$100,'PRE MAAS'!K154)&gt;0,VLOOKUP(K154,INCAPACIDADES!$C$1:$Y$100,23,0),""),IF(LEN($K154)&gt;5,IF(BD!F154="N/A","",CONCATENATE("B (",DAY(BD!F154),"-",MONTH(BD!F154),"-",YEAR(BD!F154),")")),""))</f>
        <v/>
      </c>
      <c r="BO154" s="150"/>
      <c r="BP154" s="15"/>
      <c r="BQ154" s="15"/>
      <c r="BR154" s="15"/>
      <c r="BS154" s="15"/>
      <c r="BT154" s="15"/>
      <c r="BU154" s="9" t="str">
        <f>+IF(LEN($K154)&gt;10,IF(LEN(BD!I154)=11,BD!I154,CONCATENATE("0",BD!I154)),"")</f>
        <v/>
      </c>
      <c r="BV154" s="161" t="str">
        <f>+IF(LEN($K154)&gt;10,BD!J154,"")</f>
        <v/>
      </c>
      <c r="BW154" s="162" t="str">
        <f t="shared" si="73"/>
        <v/>
      </c>
      <c r="BX154" s="162" t="str">
        <f>+IF(LEN($K154)&gt;10,UPPER(BD!K154),"")</f>
        <v/>
      </c>
      <c r="BY154" s="161" t="str">
        <f>+IF(LEN($K162)&gt;5,BD!L154,"")</f>
        <v/>
      </c>
      <c r="BZ154" s="161" t="str">
        <f>+IF(LEN($K154)&gt;10,BD!M154,"")</f>
        <v/>
      </c>
      <c r="CA154" s="162" t="str">
        <f>+IF(LEN($K154)&gt;10,BD!N154,"")</f>
        <v/>
      </c>
      <c r="CB154" s="163" t="str">
        <f t="shared" si="74"/>
        <v/>
      </c>
      <c r="CC154" s="62" t="str">
        <f>+IF(AND(LEN($K154)&gt;10),IF(AND($J154&gt;L$1,$J154&lt;=$Y$1),1,IF((COUNTIFS(INCAPACIDADES!$C$1:$C$51,$K154,INCAPACIDADES!K$1:K$51,L$1))&gt;0,2,IF(VLOOKUP($I154,BD!D:F,3,0)&gt;L$1,0,3))),"")</f>
        <v/>
      </c>
      <c r="CD154" s="62" t="str">
        <f>+IF(AND(LEN($K154)&gt;10),IF(AND($J154&gt;M$1,$J154&lt;=$Y$1),1,IF((COUNTIFS(INCAPACIDADES!$C$1:$C$51,$K154,INCAPACIDADES!L$1:L$51,M$1))&gt;0,2,IF(VLOOKUP($I154,BD!$D:$F,3,0)&gt;M$1,0,3))),"")</f>
        <v/>
      </c>
      <c r="CE154" s="62" t="str">
        <f>+IF(AND(LEN($K154)&gt;10),IF(AND($J154&gt;N$1,$J154&lt;=$Y$1),1,IF((COUNTIFS(INCAPACIDADES!$C$1:$C$51,$K154,INCAPACIDADES!M$1:M$51,N$1))&gt;0,2,IF(VLOOKUP($I154,BD!$D:$F,3,0)&gt;N$1,0,3))),"")</f>
        <v/>
      </c>
      <c r="CF154" s="62" t="str">
        <f>+IF(AND(LEN($K154)&gt;10),IF(AND($J154&gt;O$1,$J154&lt;=$Y$1),1,IF((COUNTIFS(INCAPACIDADES!$C$1:$C$51,$K154,INCAPACIDADES!N$1:N$51,O$1))&gt;0,2,IF(VLOOKUP($I154,BD!$D:$F,3,0)&gt;O$1,0,3))),"")</f>
        <v/>
      </c>
      <c r="CG154" s="62" t="str">
        <f>+IF(AND(LEN($K154)&gt;10),IF(AND($J154&gt;P$1,$J154&lt;=$Y$1),1,IF((COUNTIFS(INCAPACIDADES!$C$1:$C$51,$K154,INCAPACIDADES!O$1:O$51,P$1))&gt;0,2,IF(VLOOKUP($I154,BD!$D:$F,3,0)&gt;P$1,0,3))),"")</f>
        <v/>
      </c>
      <c r="CH154" s="62" t="str">
        <f>+IF(AND(LEN($K154)&gt;10),IF(AND($J154&gt;Q$1,$J154&lt;=$Y$1),1,IF((COUNTIFS(INCAPACIDADES!$C$1:$C$51,$K154,INCAPACIDADES!P$1:P$51,Q$1))&gt;0,2,IF(VLOOKUP($I154,BD!$D:$F,3,0)&gt;Q$1,0,3))),"")</f>
        <v/>
      </c>
      <c r="CI154" s="62" t="str">
        <f>+IF(AND(LEN($K154)&gt;10),IF(AND($J154&gt;R$1,$J154&lt;=$Y$1),1,IF((COUNTIFS(INCAPACIDADES!$C$1:$C$51,$K154,INCAPACIDADES!Q$1:Q$51,R$1))&gt;0,2,IF(VLOOKUP($I154,BD!$D:$F,3,0)&gt;R$1,0,3))),"")</f>
        <v/>
      </c>
      <c r="CJ154" s="62" t="str">
        <f>+IF(AND(LEN($K154)&gt;10),IF(AND($J154&gt;S$1,$J154&lt;=$Y$1),1,IF((COUNTIFS(INCAPACIDADES!$C$1:$C$51,$K154,INCAPACIDADES!R$1:R$51,S$1))&gt;0,2,IF(VLOOKUP($I154,BD!$D:$F,3,0)&gt;S$1,0,3))),"")</f>
        <v/>
      </c>
      <c r="CK154" s="62" t="str">
        <f>+IF(AND(LEN($K154)&gt;10),IF(AND($J154&gt;T$1,$J154&lt;=$Y$1),1,IF((COUNTIFS(INCAPACIDADES!$C$1:$C$51,$K154,INCAPACIDADES!S$1:S$51,T$1))&gt;0,2,IF(VLOOKUP($I154,BD!$D:$F,3,0)&gt;T$1,0,3))),"")</f>
        <v/>
      </c>
      <c r="CL154" s="62" t="str">
        <f>+IF(AND(LEN($K154)&gt;10),IF(AND($J154&gt;U$1,$J154&lt;=$Y$1),1,IF((COUNTIFS(INCAPACIDADES!$C$1:$C$51,$K154,INCAPACIDADES!T$1:T$51,U$1))&gt;0,2,IF(VLOOKUP($I154,BD!$D:$F,3,0)&gt;U$1,0,3))),"")</f>
        <v/>
      </c>
      <c r="CM154" s="62" t="str">
        <f>+IF(AND(LEN($K154)&gt;10),IF(AND($J154&gt;V$1,$J154&lt;=$Y$1),1,IF((COUNTIFS(INCAPACIDADES!$C$1:$C$51,$K154,INCAPACIDADES!U$1:U$51,V$1))&gt;0,2,IF(VLOOKUP($I154,BD!$D:$F,3,0)&gt;V$1,0,3))),"")</f>
        <v/>
      </c>
      <c r="CN154" s="62" t="str">
        <f>+IF(AND(LEN($K154)&gt;10),IF(AND($J154&gt;W$1,$J154&lt;=$Y$1),1,IF((COUNTIFS(INCAPACIDADES!$C$1:$C$51,$K154,INCAPACIDADES!V$1:V$51,W$1))&gt;0,2,IF(VLOOKUP($I154,BD!$D:$F,3,0)&gt;W$1,0,3))),"")</f>
        <v/>
      </c>
      <c r="CO154" s="62" t="str">
        <f>+IF(AND(LEN($K154)&gt;10),IF(AND($J154&gt;X$1,$J154&lt;=$Y$1),1,IF((COUNTIFS(INCAPACIDADES!$C$1:$C$51,$K154,INCAPACIDADES!W$1:W$51,X$1))&gt;0,2,IF(VLOOKUP($I154,BD!$D:$F,3,0)&gt;X$1,0,3))),"")</f>
        <v/>
      </c>
      <c r="CP154" s="62" t="str">
        <f>+IF(AND(LEN($K154)&gt;10),IF(AND($J154&gt;Y$1,$J154&lt;=$Y$1),1,IF((COUNTIFS(INCAPACIDADES!$C$1:$C$51,$K154,INCAPACIDADES!X$1:X$51,Y$1))&gt;0,2,IF(VLOOKUP($I154,BD!$D:$F,3,0)&gt;Y$1,0,3))),"")</f>
        <v/>
      </c>
      <c r="CQ154" s="62" t="str">
        <f>+IF(LEN($K154)&gt;10,IF(ISERROR(VLOOKUP(L154,'CODIGO PAGO'!$B$1:$B$20,1,0)),1,IF(OR(AND(CC154=1,L154&lt;&gt;"N"),AND(CC154=3,L154&lt;&gt;"B"),AND(CC154=2,LEFT(TRIM(L154),1)&lt;&gt;"I")),1,IF(OR(AND(CC154=0,L154="N"),AND(CC154=0,L154="B"),AND(CC154=0,LEFT(TRIM(L154),1)="I")),1,0))),"")</f>
        <v/>
      </c>
      <c r="CR154" s="62" t="str">
        <f t="shared" si="75"/>
        <v/>
      </c>
      <c r="CS154" s="62" t="str">
        <f>+IF(LEN($K154)&gt;10,IF(ISERROR(VLOOKUP(N154,'CODIGO PAGO'!$B$1:$B$20,1,0)),1,IF(OR(AND(CE154=1,N154&lt;&gt;"N"),AND(CE154=3,N154&lt;&gt;"B"),AND(CE154=2,LEFT(TRIM(N154),1)&lt;&gt;"I")),1,IF(OR(AND(CE154=0,N154="N"),AND(CE154=0,N154="B"),AND(CE154=0,LEFT(TRIM(N154),1)="I")),1,0))),"")</f>
        <v/>
      </c>
      <c r="CT154" s="62" t="str">
        <f t="shared" si="76"/>
        <v/>
      </c>
      <c r="CU154" s="62" t="str">
        <f>+IF(LEN($K154)&gt;10,IF(ISERROR(VLOOKUP(P154,'CODIGO PAGO'!$B$1:$B$20,1,0)),1,IF(OR(AND(CG154=1,P154&lt;&gt;"N"),AND(CG154=3,P154&lt;&gt;"B"),AND(CG154=2,LEFT(TRIM(P154),1)&lt;&gt;"I")),1,IF(OR(AND(CG154=0,P154="N"),AND(CG154=0,P154="B"),AND(CG154=0,LEFT(TRIM(P154),1)="I")),1,0))),"")</f>
        <v/>
      </c>
      <c r="CV154" s="62" t="str">
        <f t="shared" si="77"/>
        <v/>
      </c>
      <c r="CW154" s="62" t="str">
        <f>+IF(LEN($K154)&gt;10,IF(ISERROR(VLOOKUP(R154,'CODIGO PAGO'!$B$1:$B$20,1,0)),1,IF(OR(AND(CI154=1,R154&lt;&gt;"N"),AND(CI154=3,R154&lt;&gt;"B"),AND(CI154=2,LEFT(TRIM(R154),1)&lt;&gt;"I")),1,IF(OR(AND(CI154=0,R154="N"),AND(CI154=0,R154="B"),AND(CI154=0,LEFT(TRIM(R154),1)="I")),1,0))),"")</f>
        <v/>
      </c>
      <c r="CX154" s="62" t="str">
        <f t="shared" si="78"/>
        <v/>
      </c>
      <c r="CY154" s="62" t="str">
        <f>+IF(LEN($K154)&gt;10,IF(ISERROR(VLOOKUP(T154,'CODIGO PAGO'!$B$1:$B$20,1,0)),1,IF(OR(AND(CK154=1,T154&lt;&gt;"N"),AND(CK154=3,T154&lt;&gt;"B"),AND(CK154=2,LEFT(TRIM(T154),1)&lt;&gt;"I")),1,IF(OR(AND(CK154=0,T154="N"),AND(CK154=0,T154="B"),AND(CK154=0,LEFT(TRIM(T154),1)="I")),1,0))),"")</f>
        <v/>
      </c>
      <c r="CZ154" s="62" t="str">
        <f t="shared" si="79"/>
        <v/>
      </c>
      <c r="DA154" s="62" t="str">
        <f>+IF(LEN($K154)&gt;10,IF(ISERROR(VLOOKUP(V154,'CODIGO PAGO'!$B$1:$B$20,1,0)),1,IF(OR(AND(CM154=1,V154&lt;&gt;"N"),AND(CM154=3,V154&lt;&gt;"B"),AND(CM154=2,LEFT(TRIM(V154),1)&lt;&gt;"I")),1,IF(OR(AND(CM154=0,V154="N"),AND(CM154=0,V154="B"),AND(CM154=0,LEFT(TRIM(V154),1)="I")),1,0))),"")</f>
        <v/>
      </c>
      <c r="DB154" s="62" t="str">
        <f t="shared" si="80"/>
        <v/>
      </c>
      <c r="DC154" s="62" t="str">
        <f>+IF(LEN($K154)&gt;10,IF(ISERROR(VLOOKUP(X154,'CODIGO PAGO'!$B$1:$B$20,1,0)),1,IF(OR(AND(CO154=1,X154&lt;&gt;"N"),AND(CO154=3,X154&lt;&gt;"B"),AND(CO154=2,LEFT(TRIM(X154),1)&lt;&gt;"I")),1,IF(OR(AND(CO154=0,X154="N"),AND(CO154=0,X154="B"),AND(CO154=0,LEFT(TRIM(X154),1)="I")),1,0))),"")</f>
        <v/>
      </c>
      <c r="DD154" s="62" t="str">
        <f t="shared" si="81"/>
        <v/>
      </c>
      <c r="DE154" s="62" t="str">
        <f t="shared" si="82"/>
        <v/>
      </c>
      <c r="DF154" s="63" t="str">
        <f t="shared" si="83"/>
        <v/>
      </c>
      <c r="DG154" s="170"/>
      <c r="DH154" s="63">
        <v>154</v>
      </c>
    </row>
    <row r="155" spans="1:112" s="64" customFormat="1">
      <c r="A155" s="16" t="str">
        <f t="shared" si="56"/>
        <v/>
      </c>
      <c r="B155" s="134"/>
      <c r="C155" s="134"/>
      <c r="D155" s="1" t="str">
        <f>+IF(LEN($K155)&gt;5,BD!A155,"")</f>
        <v/>
      </c>
      <c r="E155" s="1" t="str">
        <f>+IF(LEN($K155)&gt;5,BD!B155,"")</f>
        <v/>
      </c>
      <c r="F155" s="134"/>
      <c r="G155" s="133"/>
      <c r="H155" s="135"/>
      <c r="I155" s="3" t="str">
        <f>+IF(LEN($K155)&gt;5,BD!D155,"")</f>
        <v/>
      </c>
      <c r="J155" s="4" t="str">
        <f>+IF(LEN($K155)&gt;5,BD!E155,"")</f>
        <v/>
      </c>
      <c r="K155" s="5" t="str">
        <f>+IF(LEN(BD!G155)&gt;5,BD!G155,"")</f>
        <v/>
      </c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53" t="str">
        <f t="shared" si="57"/>
        <v/>
      </c>
      <c r="AB155" s="154" t="str">
        <f>+IF(LEN($K155)&gt;5,SUM(L155,N155,P155,R155,T155,V155,X155)+COUNTIF(L155:X155,"PCG")+'CODIGO PAGO'!$C$23*COUNTIF(L155:X155,"PDF")+'CODIGO PAGO'!$C$24*COUNTIF('PRE MAAS'!L155:X155,"PNH")+'CODIGO PAGO'!$C$25*COUNTIF('PRE MAAS'!L155:X155,"PS")+COUNTIF(L155:X155,"VAC"),"")</f>
        <v/>
      </c>
      <c r="AC155" s="154" t="str">
        <f t="shared" si="58"/>
        <v/>
      </c>
      <c r="AD155" s="155" t="str">
        <f t="shared" si="59"/>
        <v/>
      </c>
      <c r="AE155" s="155" t="str">
        <f t="shared" si="60"/>
        <v/>
      </c>
      <c r="AF155" s="155" t="str">
        <f>+IF(LEN($K155)&gt;5,IF(AND(VLOOKUP($I155,BD!$D$1:$F$501,3,0)&gt;=L$1,VLOOKUP($I155,BD!$D$1:$F$501,3,0)&lt;=X$1),1,0),"")</f>
        <v/>
      </c>
      <c r="AG155" s="155" t="str">
        <f t="shared" si="61"/>
        <v/>
      </c>
      <c r="AH155" s="156" t="str">
        <f t="shared" si="62"/>
        <v/>
      </c>
      <c r="AI155" s="156" t="str">
        <f t="shared" si="63"/>
        <v/>
      </c>
      <c r="AJ155" s="156" t="str">
        <f t="shared" si="64"/>
        <v/>
      </c>
      <c r="AK155" s="6" t="str">
        <f>+IF(LEN($K155)&gt;5,BD!H155,"")</f>
        <v/>
      </c>
      <c r="AL155" s="17" t="str">
        <f t="shared" si="65"/>
        <v/>
      </c>
      <c r="AM155" s="13"/>
      <c r="AN155" s="18" t="str">
        <f t="shared" si="66"/>
        <v/>
      </c>
      <c r="AO155" s="19" t="str">
        <f t="shared" si="67"/>
        <v/>
      </c>
      <c r="AP155" s="19" t="str">
        <f t="shared" si="68"/>
        <v/>
      </c>
      <c r="AQ155" s="20" t="str">
        <f t="shared" si="69"/>
        <v/>
      </c>
      <c r="AR155" s="7" t="str">
        <f t="shared" ca="1" si="70"/>
        <v/>
      </c>
      <c r="AS155" s="157"/>
      <c r="AT155" s="19" t="str">
        <f>+IF(LEN($K155)&gt;5,TRUNC(AS155*AK155*'CODIGO PAGO'!$C$27,2),"")</f>
        <v/>
      </c>
      <c r="AU155" s="15"/>
      <c r="AV155" s="15"/>
      <c r="AW155" s="15"/>
      <c r="AX155" s="14"/>
      <c r="AY155" s="15"/>
      <c r="AZ155" s="20" t="str">
        <f>+IF(LEN(K155)&gt;5,SUMIF(AJUSTES!$A$1:$A$50,K155,AJUSTES!$J$1:$J$50),"")</f>
        <v/>
      </c>
      <c r="BA155" s="20"/>
      <c r="BB155" s="14"/>
      <c r="BC155" s="14"/>
      <c r="BD155" s="164"/>
      <c r="BE155" s="15"/>
      <c r="BF155" s="15"/>
      <c r="BG155" s="152" t="str">
        <f t="shared" si="71"/>
        <v/>
      </c>
      <c r="BH155" s="20" t="str">
        <f t="shared" si="72"/>
        <v/>
      </c>
      <c r="BI155" s="20" t="str">
        <f>IF(LEN($K155)&gt;5,IF('CODIGO PAGO'!$C$26=9,0.5*AK155,'CODIGO PAGO'!$C$26*COUNTIF(L155:X155,"PT")*(AK155*7)/(7-(COUNTIF(L155:X155,"D")+COUNTIF(L155:X155,"DL")))),"")</f>
        <v/>
      </c>
      <c r="BJ155" s="15"/>
      <c r="BK155" s="20" t="str">
        <f>+IF(LEN(K155)&gt;5,SUMIF(AJUSTES!$A$1:$A$50,K155,AJUSTES!$K$1:$K$50),"")</f>
        <v/>
      </c>
      <c r="BL155" s="15"/>
      <c r="BM155" s="15"/>
      <c r="BN155" s="4" t="str">
        <f>+CONCATENATE(IF(COUNTIFS(INCAPACIDADES!$A$1:$A$100,"ACTIVA",INCAPACIDADES!$C$1:$C$100,'PRE MAAS'!K155)&gt;0,VLOOKUP(K155,INCAPACIDADES!$C$1:$Y$100,23,0),""),IF(LEN($K155)&gt;5,IF(BD!F155="N/A","",CONCATENATE("B (",DAY(BD!F155),"-",MONTH(BD!F155),"-",YEAR(BD!F155),")")),""))</f>
        <v/>
      </c>
      <c r="BO155" s="150"/>
      <c r="BP155" s="15"/>
      <c r="BQ155" s="15"/>
      <c r="BR155" s="15"/>
      <c r="BS155" s="15"/>
      <c r="BT155" s="15"/>
      <c r="BU155" s="9" t="str">
        <f>+IF(LEN($K155)&gt;10,IF(LEN(BD!I155)=11,BD!I155,CONCATENATE("0",BD!I155)),"")</f>
        <v/>
      </c>
      <c r="BV155" s="161" t="str">
        <f>+IF(LEN($K155)&gt;10,BD!J155,"")</f>
        <v/>
      </c>
      <c r="BW155" s="162" t="str">
        <f t="shared" si="73"/>
        <v/>
      </c>
      <c r="BX155" s="162" t="str">
        <f>+IF(LEN($K155)&gt;10,UPPER(BD!K155),"")</f>
        <v/>
      </c>
      <c r="BY155" s="161" t="str">
        <f>+IF(LEN($K163)&gt;5,BD!L155,"")</f>
        <v/>
      </c>
      <c r="BZ155" s="161" t="str">
        <f>+IF(LEN($K155)&gt;10,BD!M155,"")</f>
        <v/>
      </c>
      <c r="CA155" s="162" t="str">
        <f>+IF(LEN($K155)&gt;10,BD!N155,"")</f>
        <v/>
      </c>
      <c r="CB155" s="163" t="str">
        <f t="shared" si="74"/>
        <v/>
      </c>
      <c r="CC155" s="62" t="str">
        <f>+IF(AND(LEN($K155)&gt;10),IF(AND($J155&gt;L$1,$J155&lt;=$Y$1),1,IF((COUNTIFS(INCAPACIDADES!$C$1:$C$51,$K155,INCAPACIDADES!K$1:K$51,L$1))&gt;0,2,IF(VLOOKUP($I155,BD!D:F,3,0)&gt;L$1,0,3))),"")</f>
        <v/>
      </c>
      <c r="CD155" s="62" t="str">
        <f>+IF(AND(LEN($K155)&gt;10),IF(AND($J155&gt;M$1,$J155&lt;=$Y$1),1,IF((COUNTIFS(INCAPACIDADES!$C$1:$C$51,$K155,INCAPACIDADES!L$1:L$51,M$1))&gt;0,2,IF(VLOOKUP($I155,BD!$D:$F,3,0)&gt;M$1,0,3))),"")</f>
        <v/>
      </c>
      <c r="CE155" s="62" t="str">
        <f>+IF(AND(LEN($K155)&gt;10),IF(AND($J155&gt;N$1,$J155&lt;=$Y$1),1,IF((COUNTIFS(INCAPACIDADES!$C$1:$C$51,$K155,INCAPACIDADES!M$1:M$51,N$1))&gt;0,2,IF(VLOOKUP($I155,BD!$D:$F,3,0)&gt;N$1,0,3))),"")</f>
        <v/>
      </c>
      <c r="CF155" s="62" t="str">
        <f>+IF(AND(LEN($K155)&gt;10),IF(AND($J155&gt;O$1,$J155&lt;=$Y$1),1,IF((COUNTIFS(INCAPACIDADES!$C$1:$C$51,$K155,INCAPACIDADES!N$1:N$51,O$1))&gt;0,2,IF(VLOOKUP($I155,BD!$D:$F,3,0)&gt;O$1,0,3))),"")</f>
        <v/>
      </c>
      <c r="CG155" s="62" t="str">
        <f>+IF(AND(LEN($K155)&gt;10),IF(AND($J155&gt;P$1,$J155&lt;=$Y$1),1,IF((COUNTIFS(INCAPACIDADES!$C$1:$C$51,$K155,INCAPACIDADES!O$1:O$51,P$1))&gt;0,2,IF(VLOOKUP($I155,BD!$D:$F,3,0)&gt;P$1,0,3))),"")</f>
        <v/>
      </c>
      <c r="CH155" s="62" t="str">
        <f>+IF(AND(LEN($K155)&gt;10),IF(AND($J155&gt;Q$1,$J155&lt;=$Y$1),1,IF((COUNTIFS(INCAPACIDADES!$C$1:$C$51,$K155,INCAPACIDADES!P$1:P$51,Q$1))&gt;0,2,IF(VLOOKUP($I155,BD!$D:$F,3,0)&gt;Q$1,0,3))),"")</f>
        <v/>
      </c>
      <c r="CI155" s="62" t="str">
        <f>+IF(AND(LEN($K155)&gt;10),IF(AND($J155&gt;R$1,$J155&lt;=$Y$1),1,IF((COUNTIFS(INCAPACIDADES!$C$1:$C$51,$K155,INCAPACIDADES!Q$1:Q$51,R$1))&gt;0,2,IF(VLOOKUP($I155,BD!$D:$F,3,0)&gt;R$1,0,3))),"")</f>
        <v/>
      </c>
      <c r="CJ155" s="62" t="str">
        <f>+IF(AND(LEN($K155)&gt;10),IF(AND($J155&gt;S$1,$J155&lt;=$Y$1),1,IF((COUNTIFS(INCAPACIDADES!$C$1:$C$51,$K155,INCAPACIDADES!R$1:R$51,S$1))&gt;0,2,IF(VLOOKUP($I155,BD!$D:$F,3,0)&gt;S$1,0,3))),"")</f>
        <v/>
      </c>
      <c r="CK155" s="62" t="str">
        <f>+IF(AND(LEN($K155)&gt;10),IF(AND($J155&gt;T$1,$J155&lt;=$Y$1),1,IF((COUNTIFS(INCAPACIDADES!$C$1:$C$51,$K155,INCAPACIDADES!S$1:S$51,T$1))&gt;0,2,IF(VLOOKUP($I155,BD!$D:$F,3,0)&gt;T$1,0,3))),"")</f>
        <v/>
      </c>
      <c r="CL155" s="62" t="str">
        <f>+IF(AND(LEN($K155)&gt;10),IF(AND($J155&gt;U$1,$J155&lt;=$Y$1),1,IF((COUNTIFS(INCAPACIDADES!$C$1:$C$51,$K155,INCAPACIDADES!T$1:T$51,U$1))&gt;0,2,IF(VLOOKUP($I155,BD!$D:$F,3,0)&gt;U$1,0,3))),"")</f>
        <v/>
      </c>
      <c r="CM155" s="62" t="str">
        <f>+IF(AND(LEN($K155)&gt;10),IF(AND($J155&gt;V$1,$J155&lt;=$Y$1),1,IF((COUNTIFS(INCAPACIDADES!$C$1:$C$51,$K155,INCAPACIDADES!U$1:U$51,V$1))&gt;0,2,IF(VLOOKUP($I155,BD!$D:$F,3,0)&gt;V$1,0,3))),"")</f>
        <v/>
      </c>
      <c r="CN155" s="62" t="str">
        <f>+IF(AND(LEN($K155)&gt;10),IF(AND($J155&gt;W$1,$J155&lt;=$Y$1),1,IF((COUNTIFS(INCAPACIDADES!$C$1:$C$51,$K155,INCAPACIDADES!V$1:V$51,W$1))&gt;0,2,IF(VLOOKUP($I155,BD!$D:$F,3,0)&gt;W$1,0,3))),"")</f>
        <v/>
      </c>
      <c r="CO155" s="62" t="str">
        <f>+IF(AND(LEN($K155)&gt;10),IF(AND($J155&gt;X$1,$J155&lt;=$Y$1),1,IF((COUNTIFS(INCAPACIDADES!$C$1:$C$51,$K155,INCAPACIDADES!W$1:W$51,X$1))&gt;0,2,IF(VLOOKUP($I155,BD!$D:$F,3,0)&gt;X$1,0,3))),"")</f>
        <v/>
      </c>
      <c r="CP155" s="62" t="str">
        <f>+IF(AND(LEN($K155)&gt;10),IF(AND($J155&gt;Y$1,$J155&lt;=$Y$1),1,IF((COUNTIFS(INCAPACIDADES!$C$1:$C$51,$K155,INCAPACIDADES!X$1:X$51,Y$1))&gt;0,2,IF(VLOOKUP($I155,BD!$D:$F,3,0)&gt;Y$1,0,3))),"")</f>
        <v/>
      </c>
      <c r="CQ155" s="62" t="str">
        <f>+IF(LEN($K155)&gt;10,IF(ISERROR(VLOOKUP(L155,'CODIGO PAGO'!$B$1:$B$20,1,0)),1,IF(OR(AND(CC155=1,L155&lt;&gt;"N"),AND(CC155=3,L155&lt;&gt;"B"),AND(CC155=2,LEFT(TRIM(L155),1)&lt;&gt;"I")),1,IF(OR(AND(CC155=0,L155="N"),AND(CC155=0,L155="B"),AND(CC155=0,LEFT(TRIM(L155),1)="I")),1,0))),"")</f>
        <v/>
      </c>
      <c r="CR155" s="62" t="str">
        <f t="shared" si="75"/>
        <v/>
      </c>
      <c r="CS155" s="62" t="str">
        <f>+IF(LEN($K155)&gt;10,IF(ISERROR(VLOOKUP(N155,'CODIGO PAGO'!$B$1:$B$20,1,0)),1,IF(OR(AND(CE155=1,N155&lt;&gt;"N"),AND(CE155=3,N155&lt;&gt;"B"),AND(CE155=2,LEFT(TRIM(N155),1)&lt;&gt;"I")),1,IF(OR(AND(CE155=0,N155="N"),AND(CE155=0,N155="B"),AND(CE155=0,LEFT(TRIM(N155),1)="I")),1,0))),"")</f>
        <v/>
      </c>
      <c r="CT155" s="62" t="str">
        <f t="shared" si="76"/>
        <v/>
      </c>
      <c r="CU155" s="62" t="str">
        <f>+IF(LEN($K155)&gt;10,IF(ISERROR(VLOOKUP(P155,'CODIGO PAGO'!$B$1:$B$20,1,0)),1,IF(OR(AND(CG155=1,P155&lt;&gt;"N"),AND(CG155=3,P155&lt;&gt;"B"),AND(CG155=2,LEFT(TRIM(P155),1)&lt;&gt;"I")),1,IF(OR(AND(CG155=0,P155="N"),AND(CG155=0,P155="B"),AND(CG155=0,LEFT(TRIM(P155),1)="I")),1,0))),"")</f>
        <v/>
      </c>
      <c r="CV155" s="62" t="str">
        <f t="shared" si="77"/>
        <v/>
      </c>
      <c r="CW155" s="62" t="str">
        <f>+IF(LEN($K155)&gt;10,IF(ISERROR(VLOOKUP(R155,'CODIGO PAGO'!$B$1:$B$20,1,0)),1,IF(OR(AND(CI155=1,R155&lt;&gt;"N"),AND(CI155=3,R155&lt;&gt;"B"),AND(CI155=2,LEFT(TRIM(R155),1)&lt;&gt;"I")),1,IF(OR(AND(CI155=0,R155="N"),AND(CI155=0,R155="B"),AND(CI155=0,LEFT(TRIM(R155),1)="I")),1,0))),"")</f>
        <v/>
      </c>
      <c r="CX155" s="62" t="str">
        <f t="shared" si="78"/>
        <v/>
      </c>
      <c r="CY155" s="62" t="str">
        <f>+IF(LEN($K155)&gt;10,IF(ISERROR(VLOOKUP(T155,'CODIGO PAGO'!$B$1:$B$20,1,0)),1,IF(OR(AND(CK155=1,T155&lt;&gt;"N"),AND(CK155=3,T155&lt;&gt;"B"),AND(CK155=2,LEFT(TRIM(T155),1)&lt;&gt;"I")),1,IF(OR(AND(CK155=0,T155="N"),AND(CK155=0,T155="B"),AND(CK155=0,LEFT(TRIM(T155),1)="I")),1,0))),"")</f>
        <v/>
      </c>
      <c r="CZ155" s="62" t="str">
        <f t="shared" si="79"/>
        <v/>
      </c>
      <c r="DA155" s="62" t="str">
        <f>+IF(LEN($K155)&gt;10,IF(ISERROR(VLOOKUP(V155,'CODIGO PAGO'!$B$1:$B$20,1,0)),1,IF(OR(AND(CM155=1,V155&lt;&gt;"N"),AND(CM155=3,V155&lt;&gt;"B"),AND(CM155=2,LEFT(TRIM(V155),1)&lt;&gt;"I")),1,IF(OR(AND(CM155=0,V155="N"),AND(CM155=0,V155="B"),AND(CM155=0,LEFT(TRIM(V155),1)="I")),1,0))),"")</f>
        <v/>
      </c>
      <c r="DB155" s="62" t="str">
        <f t="shared" si="80"/>
        <v/>
      </c>
      <c r="DC155" s="62" t="str">
        <f>+IF(LEN($K155)&gt;10,IF(ISERROR(VLOOKUP(X155,'CODIGO PAGO'!$B$1:$B$20,1,0)),1,IF(OR(AND(CO155=1,X155&lt;&gt;"N"),AND(CO155=3,X155&lt;&gt;"B"),AND(CO155=2,LEFT(TRIM(X155),1)&lt;&gt;"I")),1,IF(OR(AND(CO155=0,X155="N"),AND(CO155=0,X155="B"),AND(CO155=0,LEFT(TRIM(X155),1)="I")),1,0))),"")</f>
        <v/>
      </c>
      <c r="DD155" s="62" t="str">
        <f t="shared" si="81"/>
        <v/>
      </c>
      <c r="DE155" s="62" t="str">
        <f t="shared" si="82"/>
        <v/>
      </c>
      <c r="DF155" s="63" t="str">
        <f t="shared" si="83"/>
        <v/>
      </c>
      <c r="DG155" s="170"/>
      <c r="DH155" s="63">
        <v>155</v>
      </c>
    </row>
    <row r="156" spans="1:112" s="64" customFormat="1">
      <c r="A156" s="16" t="str">
        <f t="shared" si="56"/>
        <v/>
      </c>
      <c r="B156" s="134"/>
      <c r="C156" s="134"/>
      <c r="D156" s="1" t="str">
        <f>+IF(LEN($K156)&gt;5,BD!A156,"")</f>
        <v/>
      </c>
      <c r="E156" s="1" t="str">
        <f>+IF(LEN($K156)&gt;5,BD!B156,"")</f>
        <v/>
      </c>
      <c r="F156" s="134"/>
      <c r="G156" s="133"/>
      <c r="H156" s="135"/>
      <c r="I156" s="3" t="str">
        <f>+IF(LEN($K156)&gt;5,BD!D156,"")</f>
        <v/>
      </c>
      <c r="J156" s="4" t="str">
        <f>+IF(LEN($K156)&gt;5,BD!E156,"")</f>
        <v/>
      </c>
      <c r="K156" s="5" t="str">
        <f>+IF(LEN(BD!G156)&gt;5,BD!G156,"")</f>
        <v/>
      </c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53" t="str">
        <f t="shared" si="57"/>
        <v/>
      </c>
      <c r="AB156" s="154" t="str">
        <f>+IF(LEN($K156)&gt;5,SUM(L156,N156,P156,R156,T156,V156,X156)+COUNTIF(L156:X156,"PCG")+'CODIGO PAGO'!$C$23*COUNTIF(L156:X156,"PDF")+'CODIGO PAGO'!$C$24*COUNTIF('PRE MAAS'!L156:X156,"PNH")+'CODIGO PAGO'!$C$25*COUNTIF('PRE MAAS'!L156:X156,"PS")+COUNTIF(L156:X156,"VAC"),"")</f>
        <v/>
      </c>
      <c r="AC156" s="154" t="str">
        <f t="shared" si="58"/>
        <v/>
      </c>
      <c r="AD156" s="155" t="str">
        <f t="shared" si="59"/>
        <v/>
      </c>
      <c r="AE156" s="155" t="str">
        <f t="shared" si="60"/>
        <v/>
      </c>
      <c r="AF156" s="155" t="str">
        <f>+IF(LEN($K156)&gt;5,IF(AND(VLOOKUP($I156,BD!$D$1:$F$501,3,0)&gt;=L$1,VLOOKUP($I156,BD!$D$1:$F$501,3,0)&lt;=X$1),1,0),"")</f>
        <v/>
      </c>
      <c r="AG156" s="155" t="str">
        <f t="shared" si="61"/>
        <v/>
      </c>
      <c r="AH156" s="156" t="str">
        <f t="shared" si="62"/>
        <v/>
      </c>
      <c r="AI156" s="156" t="str">
        <f t="shared" si="63"/>
        <v/>
      </c>
      <c r="AJ156" s="156" t="str">
        <f t="shared" si="64"/>
        <v/>
      </c>
      <c r="AK156" s="6" t="str">
        <f>+IF(LEN($K156)&gt;5,BD!H156,"")</f>
        <v/>
      </c>
      <c r="AL156" s="17" t="str">
        <f t="shared" si="65"/>
        <v/>
      </c>
      <c r="AM156" s="13"/>
      <c r="AN156" s="18" t="str">
        <f t="shared" si="66"/>
        <v/>
      </c>
      <c r="AO156" s="19" t="str">
        <f t="shared" si="67"/>
        <v/>
      </c>
      <c r="AP156" s="19" t="str">
        <f t="shared" si="68"/>
        <v/>
      </c>
      <c r="AQ156" s="20" t="str">
        <f t="shared" si="69"/>
        <v/>
      </c>
      <c r="AR156" s="7" t="str">
        <f t="shared" ca="1" si="70"/>
        <v/>
      </c>
      <c r="AS156" s="157"/>
      <c r="AT156" s="19" t="str">
        <f>+IF(LEN($K156)&gt;5,TRUNC(AS156*AK156*'CODIGO PAGO'!$C$27,2),"")</f>
        <v/>
      </c>
      <c r="AU156" s="15"/>
      <c r="AV156" s="15"/>
      <c r="AW156" s="15"/>
      <c r="AX156" s="14"/>
      <c r="AY156" s="15"/>
      <c r="AZ156" s="20" t="str">
        <f>+IF(LEN(K156)&gt;5,SUMIF(AJUSTES!$A$1:$A$50,K156,AJUSTES!$J$1:$J$50),"")</f>
        <v/>
      </c>
      <c r="BA156" s="20"/>
      <c r="BB156" s="14"/>
      <c r="BC156" s="14"/>
      <c r="BD156" s="164"/>
      <c r="BE156" s="15"/>
      <c r="BF156" s="15"/>
      <c r="BG156" s="152" t="str">
        <f t="shared" si="71"/>
        <v/>
      </c>
      <c r="BH156" s="20" t="str">
        <f t="shared" si="72"/>
        <v/>
      </c>
      <c r="BI156" s="20" t="str">
        <f>IF(LEN($K156)&gt;5,IF('CODIGO PAGO'!$C$26=9,0.5*AK156,'CODIGO PAGO'!$C$26*COUNTIF(L156:X156,"PT")*(AK156*7)/(7-(COUNTIF(L156:X156,"D")+COUNTIF(L156:X156,"DL")))),"")</f>
        <v/>
      </c>
      <c r="BJ156" s="15"/>
      <c r="BK156" s="20" t="str">
        <f>+IF(LEN(K156)&gt;5,SUMIF(AJUSTES!$A$1:$A$50,K156,AJUSTES!$K$1:$K$50),"")</f>
        <v/>
      </c>
      <c r="BL156" s="15"/>
      <c r="BM156" s="15"/>
      <c r="BN156" s="4" t="str">
        <f>+CONCATENATE(IF(COUNTIFS(INCAPACIDADES!$A$1:$A$100,"ACTIVA",INCAPACIDADES!$C$1:$C$100,'PRE MAAS'!K156)&gt;0,VLOOKUP(K156,INCAPACIDADES!$C$1:$Y$100,23,0),""),IF(LEN($K156)&gt;5,IF(BD!F156="N/A","",CONCATENATE("B (",DAY(BD!F156),"-",MONTH(BD!F156),"-",YEAR(BD!F156),")")),""))</f>
        <v/>
      </c>
      <c r="BO156" s="150"/>
      <c r="BP156" s="15"/>
      <c r="BQ156" s="15"/>
      <c r="BR156" s="15"/>
      <c r="BS156" s="15"/>
      <c r="BT156" s="15"/>
      <c r="BU156" s="9" t="str">
        <f>+IF(LEN($K156)&gt;10,IF(LEN(BD!I156)=11,BD!I156,CONCATENATE("0",BD!I156)),"")</f>
        <v/>
      </c>
      <c r="BV156" s="161" t="str">
        <f>+IF(LEN($K156)&gt;10,BD!J156,"")</f>
        <v/>
      </c>
      <c r="BW156" s="162" t="str">
        <f t="shared" si="73"/>
        <v/>
      </c>
      <c r="BX156" s="162" t="str">
        <f>+IF(LEN($K156)&gt;10,UPPER(BD!K156),"")</f>
        <v/>
      </c>
      <c r="BY156" s="161" t="str">
        <f>+IF(LEN($K164)&gt;5,BD!L156,"")</f>
        <v/>
      </c>
      <c r="BZ156" s="161" t="str">
        <f>+IF(LEN($K156)&gt;10,BD!M156,"")</f>
        <v/>
      </c>
      <c r="CA156" s="162" t="str">
        <f>+IF(LEN($K156)&gt;10,BD!N156,"")</f>
        <v/>
      </c>
      <c r="CB156" s="163" t="str">
        <f t="shared" si="74"/>
        <v/>
      </c>
      <c r="CC156" s="62" t="str">
        <f>+IF(AND(LEN($K156)&gt;10),IF(AND($J156&gt;L$1,$J156&lt;=$Y$1),1,IF((COUNTIFS(INCAPACIDADES!$C$1:$C$51,$K156,INCAPACIDADES!K$1:K$51,L$1))&gt;0,2,IF(VLOOKUP($I156,BD!D:F,3,0)&gt;L$1,0,3))),"")</f>
        <v/>
      </c>
      <c r="CD156" s="62" t="str">
        <f>+IF(AND(LEN($K156)&gt;10),IF(AND($J156&gt;M$1,$J156&lt;=$Y$1),1,IF((COUNTIFS(INCAPACIDADES!$C$1:$C$51,$K156,INCAPACIDADES!L$1:L$51,M$1))&gt;0,2,IF(VLOOKUP($I156,BD!$D:$F,3,0)&gt;M$1,0,3))),"")</f>
        <v/>
      </c>
      <c r="CE156" s="62" t="str">
        <f>+IF(AND(LEN($K156)&gt;10),IF(AND($J156&gt;N$1,$J156&lt;=$Y$1),1,IF((COUNTIFS(INCAPACIDADES!$C$1:$C$51,$K156,INCAPACIDADES!M$1:M$51,N$1))&gt;0,2,IF(VLOOKUP($I156,BD!$D:$F,3,0)&gt;N$1,0,3))),"")</f>
        <v/>
      </c>
      <c r="CF156" s="62" t="str">
        <f>+IF(AND(LEN($K156)&gt;10),IF(AND($J156&gt;O$1,$J156&lt;=$Y$1),1,IF((COUNTIFS(INCAPACIDADES!$C$1:$C$51,$K156,INCAPACIDADES!N$1:N$51,O$1))&gt;0,2,IF(VLOOKUP($I156,BD!$D:$F,3,0)&gt;O$1,0,3))),"")</f>
        <v/>
      </c>
      <c r="CG156" s="62" t="str">
        <f>+IF(AND(LEN($K156)&gt;10),IF(AND($J156&gt;P$1,$J156&lt;=$Y$1),1,IF((COUNTIFS(INCAPACIDADES!$C$1:$C$51,$K156,INCAPACIDADES!O$1:O$51,P$1))&gt;0,2,IF(VLOOKUP($I156,BD!$D:$F,3,0)&gt;P$1,0,3))),"")</f>
        <v/>
      </c>
      <c r="CH156" s="62" t="str">
        <f>+IF(AND(LEN($K156)&gt;10),IF(AND($J156&gt;Q$1,$J156&lt;=$Y$1),1,IF((COUNTIFS(INCAPACIDADES!$C$1:$C$51,$K156,INCAPACIDADES!P$1:P$51,Q$1))&gt;0,2,IF(VLOOKUP($I156,BD!$D:$F,3,0)&gt;Q$1,0,3))),"")</f>
        <v/>
      </c>
      <c r="CI156" s="62" t="str">
        <f>+IF(AND(LEN($K156)&gt;10),IF(AND($J156&gt;R$1,$J156&lt;=$Y$1),1,IF((COUNTIFS(INCAPACIDADES!$C$1:$C$51,$K156,INCAPACIDADES!Q$1:Q$51,R$1))&gt;0,2,IF(VLOOKUP($I156,BD!$D:$F,3,0)&gt;R$1,0,3))),"")</f>
        <v/>
      </c>
      <c r="CJ156" s="62" t="str">
        <f>+IF(AND(LEN($K156)&gt;10),IF(AND($J156&gt;S$1,$J156&lt;=$Y$1),1,IF((COUNTIFS(INCAPACIDADES!$C$1:$C$51,$K156,INCAPACIDADES!R$1:R$51,S$1))&gt;0,2,IF(VLOOKUP($I156,BD!$D:$F,3,0)&gt;S$1,0,3))),"")</f>
        <v/>
      </c>
      <c r="CK156" s="62" t="str">
        <f>+IF(AND(LEN($K156)&gt;10),IF(AND($J156&gt;T$1,$J156&lt;=$Y$1),1,IF((COUNTIFS(INCAPACIDADES!$C$1:$C$51,$K156,INCAPACIDADES!S$1:S$51,T$1))&gt;0,2,IF(VLOOKUP($I156,BD!$D:$F,3,0)&gt;T$1,0,3))),"")</f>
        <v/>
      </c>
      <c r="CL156" s="62" t="str">
        <f>+IF(AND(LEN($K156)&gt;10),IF(AND($J156&gt;U$1,$J156&lt;=$Y$1),1,IF((COUNTIFS(INCAPACIDADES!$C$1:$C$51,$K156,INCAPACIDADES!T$1:T$51,U$1))&gt;0,2,IF(VLOOKUP($I156,BD!$D:$F,3,0)&gt;U$1,0,3))),"")</f>
        <v/>
      </c>
      <c r="CM156" s="62" t="str">
        <f>+IF(AND(LEN($K156)&gt;10),IF(AND($J156&gt;V$1,$J156&lt;=$Y$1),1,IF((COUNTIFS(INCAPACIDADES!$C$1:$C$51,$K156,INCAPACIDADES!U$1:U$51,V$1))&gt;0,2,IF(VLOOKUP($I156,BD!$D:$F,3,0)&gt;V$1,0,3))),"")</f>
        <v/>
      </c>
      <c r="CN156" s="62" t="str">
        <f>+IF(AND(LEN($K156)&gt;10),IF(AND($J156&gt;W$1,$J156&lt;=$Y$1),1,IF((COUNTIFS(INCAPACIDADES!$C$1:$C$51,$K156,INCAPACIDADES!V$1:V$51,W$1))&gt;0,2,IF(VLOOKUP($I156,BD!$D:$F,3,0)&gt;W$1,0,3))),"")</f>
        <v/>
      </c>
      <c r="CO156" s="62" t="str">
        <f>+IF(AND(LEN($K156)&gt;10),IF(AND($J156&gt;X$1,$J156&lt;=$Y$1),1,IF((COUNTIFS(INCAPACIDADES!$C$1:$C$51,$K156,INCAPACIDADES!W$1:W$51,X$1))&gt;0,2,IF(VLOOKUP($I156,BD!$D:$F,3,0)&gt;X$1,0,3))),"")</f>
        <v/>
      </c>
      <c r="CP156" s="62" t="str">
        <f>+IF(AND(LEN($K156)&gt;10),IF(AND($J156&gt;Y$1,$J156&lt;=$Y$1),1,IF((COUNTIFS(INCAPACIDADES!$C$1:$C$51,$K156,INCAPACIDADES!X$1:X$51,Y$1))&gt;0,2,IF(VLOOKUP($I156,BD!$D:$F,3,0)&gt;Y$1,0,3))),"")</f>
        <v/>
      </c>
      <c r="CQ156" s="62" t="str">
        <f>+IF(LEN($K156)&gt;10,IF(ISERROR(VLOOKUP(L156,'CODIGO PAGO'!$B$1:$B$20,1,0)),1,IF(OR(AND(CC156=1,L156&lt;&gt;"N"),AND(CC156=3,L156&lt;&gt;"B"),AND(CC156=2,LEFT(TRIM(L156),1)&lt;&gt;"I")),1,IF(OR(AND(CC156=0,L156="N"),AND(CC156=0,L156="B"),AND(CC156=0,LEFT(TRIM(L156),1)="I")),1,0))),"")</f>
        <v/>
      </c>
      <c r="CR156" s="62" t="str">
        <f t="shared" si="75"/>
        <v/>
      </c>
      <c r="CS156" s="62" t="str">
        <f>+IF(LEN($K156)&gt;10,IF(ISERROR(VLOOKUP(N156,'CODIGO PAGO'!$B$1:$B$20,1,0)),1,IF(OR(AND(CE156=1,N156&lt;&gt;"N"),AND(CE156=3,N156&lt;&gt;"B"),AND(CE156=2,LEFT(TRIM(N156),1)&lt;&gt;"I")),1,IF(OR(AND(CE156=0,N156="N"),AND(CE156=0,N156="B"),AND(CE156=0,LEFT(TRIM(N156),1)="I")),1,0))),"")</f>
        <v/>
      </c>
      <c r="CT156" s="62" t="str">
        <f t="shared" si="76"/>
        <v/>
      </c>
      <c r="CU156" s="62" t="str">
        <f>+IF(LEN($K156)&gt;10,IF(ISERROR(VLOOKUP(P156,'CODIGO PAGO'!$B$1:$B$20,1,0)),1,IF(OR(AND(CG156=1,P156&lt;&gt;"N"),AND(CG156=3,P156&lt;&gt;"B"),AND(CG156=2,LEFT(TRIM(P156),1)&lt;&gt;"I")),1,IF(OR(AND(CG156=0,P156="N"),AND(CG156=0,P156="B"),AND(CG156=0,LEFT(TRIM(P156),1)="I")),1,0))),"")</f>
        <v/>
      </c>
      <c r="CV156" s="62" t="str">
        <f t="shared" si="77"/>
        <v/>
      </c>
      <c r="CW156" s="62" t="str">
        <f>+IF(LEN($K156)&gt;10,IF(ISERROR(VLOOKUP(R156,'CODIGO PAGO'!$B$1:$B$20,1,0)),1,IF(OR(AND(CI156=1,R156&lt;&gt;"N"),AND(CI156=3,R156&lt;&gt;"B"),AND(CI156=2,LEFT(TRIM(R156),1)&lt;&gt;"I")),1,IF(OR(AND(CI156=0,R156="N"),AND(CI156=0,R156="B"),AND(CI156=0,LEFT(TRIM(R156),1)="I")),1,0))),"")</f>
        <v/>
      </c>
      <c r="CX156" s="62" t="str">
        <f t="shared" si="78"/>
        <v/>
      </c>
      <c r="CY156" s="62" t="str">
        <f>+IF(LEN($K156)&gt;10,IF(ISERROR(VLOOKUP(T156,'CODIGO PAGO'!$B$1:$B$20,1,0)),1,IF(OR(AND(CK156=1,T156&lt;&gt;"N"),AND(CK156=3,T156&lt;&gt;"B"),AND(CK156=2,LEFT(TRIM(T156),1)&lt;&gt;"I")),1,IF(OR(AND(CK156=0,T156="N"),AND(CK156=0,T156="B"),AND(CK156=0,LEFT(TRIM(T156),1)="I")),1,0))),"")</f>
        <v/>
      </c>
      <c r="CZ156" s="62" t="str">
        <f t="shared" si="79"/>
        <v/>
      </c>
      <c r="DA156" s="62" t="str">
        <f>+IF(LEN($K156)&gt;10,IF(ISERROR(VLOOKUP(V156,'CODIGO PAGO'!$B$1:$B$20,1,0)),1,IF(OR(AND(CM156=1,V156&lt;&gt;"N"),AND(CM156=3,V156&lt;&gt;"B"),AND(CM156=2,LEFT(TRIM(V156),1)&lt;&gt;"I")),1,IF(OR(AND(CM156=0,V156="N"),AND(CM156=0,V156="B"),AND(CM156=0,LEFT(TRIM(V156),1)="I")),1,0))),"")</f>
        <v/>
      </c>
      <c r="DB156" s="62" t="str">
        <f t="shared" si="80"/>
        <v/>
      </c>
      <c r="DC156" s="62" t="str">
        <f>+IF(LEN($K156)&gt;10,IF(ISERROR(VLOOKUP(X156,'CODIGO PAGO'!$B$1:$B$20,1,0)),1,IF(OR(AND(CO156=1,X156&lt;&gt;"N"),AND(CO156=3,X156&lt;&gt;"B"),AND(CO156=2,LEFT(TRIM(X156),1)&lt;&gt;"I")),1,IF(OR(AND(CO156=0,X156="N"),AND(CO156=0,X156="B"),AND(CO156=0,LEFT(TRIM(X156),1)="I")),1,0))),"")</f>
        <v/>
      </c>
      <c r="DD156" s="62" t="str">
        <f t="shared" si="81"/>
        <v/>
      </c>
      <c r="DE156" s="62" t="str">
        <f t="shared" si="82"/>
        <v/>
      </c>
      <c r="DF156" s="63" t="str">
        <f t="shared" si="83"/>
        <v/>
      </c>
      <c r="DG156" s="170"/>
      <c r="DH156" s="63">
        <v>156</v>
      </c>
    </row>
    <row r="157" spans="1:112" s="64" customFormat="1">
      <c r="A157" s="16" t="str">
        <f t="shared" si="56"/>
        <v/>
      </c>
      <c r="B157" s="134"/>
      <c r="C157" s="134"/>
      <c r="D157" s="1" t="str">
        <f>+IF(LEN($K157)&gt;5,BD!A157,"")</f>
        <v/>
      </c>
      <c r="E157" s="1" t="str">
        <f>+IF(LEN($K157)&gt;5,BD!B157,"")</f>
        <v/>
      </c>
      <c r="F157" s="134"/>
      <c r="G157" s="133"/>
      <c r="H157" s="135"/>
      <c r="I157" s="3" t="str">
        <f>+IF(LEN($K157)&gt;5,BD!D157,"")</f>
        <v/>
      </c>
      <c r="J157" s="4" t="str">
        <f>+IF(LEN($K157)&gt;5,BD!E157,"")</f>
        <v/>
      </c>
      <c r="K157" s="5" t="str">
        <f>+IF(LEN(BD!G157)&gt;5,BD!G157,"")</f>
        <v/>
      </c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53" t="str">
        <f t="shared" si="57"/>
        <v/>
      </c>
      <c r="AB157" s="154" t="str">
        <f>+IF(LEN($K157)&gt;5,SUM(L157,N157,P157,R157,T157,V157,X157)+COUNTIF(L157:X157,"PCG")+'CODIGO PAGO'!$C$23*COUNTIF(L157:X157,"PDF")+'CODIGO PAGO'!$C$24*COUNTIF('PRE MAAS'!L157:X157,"PNH")+'CODIGO PAGO'!$C$25*COUNTIF('PRE MAAS'!L157:X157,"PS")+COUNTIF(L157:X157,"VAC"),"")</f>
        <v/>
      </c>
      <c r="AC157" s="154" t="str">
        <f t="shared" si="58"/>
        <v/>
      </c>
      <c r="AD157" s="155" t="str">
        <f t="shared" si="59"/>
        <v/>
      </c>
      <c r="AE157" s="155" t="str">
        <f t="shared" si="60"/>
        <v/>
      </c>
      <c r="AF157" s="155" t="str">
        <f>+IF(LEN($K157)&gt;5,IF(AND(VLOOKUP($I157,BD!$D$1:$F$501,3,0)&gt;=L$1,VLOOKUP($I157,BD!$D$1:$F$501,3,0)&lt;=X$1),1,0),"")</f>
        <v/>
      </c>
      <c r="AG157" s="155" t="str">
        <f t="shared" si="61"/>
        <v/>
      </c>
      <c r="AH157" s="156" t="str">
        <f t="shared" si="62"/>
        <v/>
      </c>
      <c r="AI157" s="156" t="str">
        <f t="shared" si="63"/>
        <v/>
      </c>
      <c r="AJ157" s="156" t="str">
        <f t="shared" si="64"/>
        <v/>
      </c>
      <c r="AK157" s="6" t="str">
        <f>+IF(LEN($K157)&gt;5,BD!H157,"")</f>
        <v/>
      </c>
      <c r="AL157" s="17" t="str">
        <f t="shared" si="65"/>
        <v/>
      </c>
      <c r="AM157" s="13"/>
      <c r="AN157" s="18" t="str">
        <f t="shared" si="66"/>
        <v/>
      </c>
      <c r="AO157" s="19" t="str">
        <f t="shared" si="67"/>
        <v/>
      </c>
      <c r="AP157" s="19" t="str">
        <f t="shared" si="68"/>
        <v/>
      </c>
      <c r="AQ157" s="20" t="str">
        <f t="shared" si="69"/>
        <v/>
      </c>
      <c r="AR157" s="7" t="str">
        <f t="shared" ca="1" si="70"/>
        <v/>
      </c>
      <c r="AS157" s="157"/>
      <c r="AT157" s="19" t="str">
        <f>+IF(LEN($K157)&gt;5,TRUNC(AS157*AK157*'CODIGO PAGO'!$C$27,2),"")</f>
        <v/>
      </c>
      <c r="AU157" s="15"/>
      <c r="AV157" s="15"/>
      <c r="AW157" s="15"/>
      <c r="AX157" s="14"/>
      <c r="AY157" s="15"/>
      <c r="AZ157" s="20" t="str">
        <f>+IF(LEN(K157)&gt;5,SUMIF(AJUSTES!$A$1:$A$50,K157,AJUSTES!$J$1:$J$50),"")</f>
        <v/>
      </c>
      <c r="BA157" s="20"/>
      <c r="BB157" s="14"/>
      <c r="BC157" s="14"/>
      <c r="BD157" s="164"/>
      <c r="BE157" s="15"/>
      <c r="BF157" s="15"/>
      <c r="BG157" s="152" t="str">
        <f t="shared" si="71"/>
        <v/>
      </c>
      <c r="BH157" s="20" t="str">
        <f t="shared" si="72"/>
        <v/>
      </c>
      <c r="BI157" s="20" t="str">
        <f>IF(LEN($K157)&gt;5,IF('CODIGO PAGO'!$C$26=9,0.5*AK157,'CODIGO PAGO'!$C$26*COUNTIF(L157:X157,"PT")*(AK157*7)/(7-(COUNTIF(L157:X157,"D")+COUNTIF(L157:X157,"DL")))),"")</f>
        <v/>
      </c>
      <c r="BJ157" s="15"/>
      <c r="BK157" s="20" t="str">
        <f>+IF(LEN(K157)&gt;5,SUMIF(AJUSTES!$A$1:$A$50,K157,AJUSTES!$K$1:$K$50),"")</f>
        <v/>
      </c>
      <c r="BL157" s="15"/>
      <c r="BM157" s="15"/>
      <c r="BN157" s="4" t="str">
        <f>+CONCATENATE(IF(COUNTIFS(INCAPACIDADES!$A$1:$A$100,"ACTIVA",INCAPACIDADES!$C$1:$C$100,'PRE MAAS'!K157)&gt;0,VLOOKUP(K157,INCAPACIDADES!$C$1:$Y$100,23,0),""),IF(LEN($K157)&gt;5,IF(BD!F157="N/A","",CONCATENATE("B (",DAY(BD!F157),"-",MONTH(BD!F157),"-",YEAR(BD!F157),")")),""))</f>
        <v/>
      </c>
      <c r="BO157" s="150"/>
      <c r="BP157" s="15"/>
      <c r="BQ157" s="15"/>
      <c r="BR157" s="15"/>
      <c r="BS157" s="15"/>
      <c r="BT157" s="15"/>
      <c r="BU157" s="9" t="str">
        <f>+IF(LEN($K157)&gt;10,IF(LEN(BD!I157)=11,BD!I157,CONCATENATE("0",BD!I157)),"")</f>
        <v/>
      </c>
      <c r="BV157" s="161" t="str">
        <f>+IF(LEN($K157)&gt;10,BD!J157,"")</f>
        <v/>
      </c>
      <c r="BW157" s="162" t="str">
        <f t="shared" si="73"/>
        <v/>
      </c>
      <c r="BX157" s="162" t="str">
        <f>+IF(LEN($K157)&gt;10,UPPER(BD!K157),"")</f>
        <v/>
      </c>
      <c r="BY157" s="161" t="str">
        <f>+IF(LEN($K165)&gt;5,BD!L157,"")</f>
        <v/>
      </c>
      <c r="BZ157" s="161" t="str">
        <f>+IF(LEN($K157)&gt;10,BD!M157,"")</f>
        <v/>
      </c>
      <c r="CA157" s="162" t="str">
        <f>+IF(LEN($K157)&gt;10,BD!N157,"")</f>
        <v/>
      </c>
      <c r="CB157" s="163" t="str">
        <f t="shared" si="74"/>
        <v/>
      </c>
      <c r="CC157" s="62" t="str">
        <f>+IF(AND(LEN($K157)&gt;10),IF(AND($J157&gt;L$1,$J157&lt;=$Y$1),1,IF((COUNTIFS(INCAPACIDADES!$C$1:$C$51,$K157,INCAPACIDADES!K$1:K$51,L$1))&gt;0,2,IF(VLOOKUP($I157,BD!D:F,3,0)&gt;L$1,0,3))),"")</f>
        <v/>
      </c>
      <c r="CD157" s="62" t="str">
        <f>+IF(AND(LEN($K157)&gt;10),IF(AND($J157&gt;M$1,$J157&lt;=$Y$1),1,IF((COUNTIFS(INCAPACIDADES!$C$1:$C$51,$K157,INCAPACIDADES!L$1:L$51,M$1))&gt;0,2,IF(VLOOKUP($I157,BD!$D:$F,3,0)&gt;M$1,0,3))),"")</f>
        <v/>
      </c>
      <c r="CE157" s="62" t="str">
        <f>+IF(AND(LEN($K157)&gt;10),IF(AND($J157&gt;N$1,$J157&lt;=$Y$1),1,IF((COUNTIFS(INCAPACIDADES!$C$1:$C$51,$K157,INCAPACIDADES!M$1:M$51,N$1))&gt;0,2,IF(VLOOKUP($I157,BD!$D:$F,3,0)&gt;N$1,0,3))),"")</f>
        <v/>
      </c>
      <c r="CF157" s="62" t="str">
        <f>+IF(AND(LEN($K157)&gt;10),IF(AND($J157&gt;O$1,$J157&lt;=$Y$1),1,IF((COUNTIFS(INCAPACIDADES!$C$1:$C$51,$K157,INCAPACIDADES!N$1:N$51,O$1))&gt;0,2,IF(VLOOKUP($I157,BD!$D:$F,3,0)&gt;O$1,0,3))),"")</f>
        <v/>
      </c>
      <c r="CG157" s="62" t="str">
        <f>+IF(AND(LEN($K157)&gt;10),IF(AND($J157&gt;P$1,$J157&lt;=$Y$1),1,IF((COUNTIFS(INCAPACIDADES!$C$1:$C$51,$K157,INCAPACIDADES!O$1:O$51,P$1))&gt;0,2,IF(VLOOKUP($I157,BD!$D:$F,3,0)&gt;P$1,0,3))),"")</f>
        <v/>
      </c>
      <c r="CH157" s="62" t="str">
        <f>+IF(AND(LEN($K157)&gt;10),IF(AND($J157&gt;Q$1,$J157&lt;=$Y$1),1,IF((COUNTIFS(INCAPACIDADES!$C$1:$C$51,$K157,INCAPACIDADES!P$1:P$51,Q$1))&gt;0,2,IF(VLOOKUP($I157,BD!$D:$F,3,0)&gt;Q$1,0,3))),"")</f>
        <v/>
      </c>
      <c r="CI157" s="62" t="str">
        <f>+IF(AND(LEN($K157)&gt;10),IF(AND($J157&gt;R$1,$J157&lt;=$Y$1),1,IF((COUNTIFS(INCAPACIDADES!$C$1:$C$51,$K157,INCAPACIDADES!Q$1:Q$51,R$1))&gt;0,2,IF(VLOOKUP($I157,BD!$D:$F,3,0)&gt;R$1,0,3))),"")</f>
        <v/>
      </c>
      <c r="CJ157" s="62" t="str">
        <f>+IF(AND(LEN($K157)&gt;10),IF(AND($J157&gt;S$1,$J157&lt;=$Y$1),1,IF((COUNTIFS(INCAPACIDADES!$C$1:$C$51,$K157,INCAPACIDADES!R$1:R$51,S$1))&gt;0,2,IF(VLOOKUP($I157,BD!$D:$F,3,0)&gt;S$1,0,3))),"")</f>
        <v/>
      </c>
      <c r="CK157" s="62" t="str">
        <f>+IF(AND(LEN($K157)&gt;10),IF(AND($J157&gt;T$1,$J157&lt;=$Y$1),1,IF((COUNTIFS(INCAPACIDADES!$C$1:$C$51,$K157,INCAPACIDADES!S$1:S$51,T$1))&gt;0,2,IF(VLOOKUP($I157,BD!$D:$F,3,0)&gt;T$1,0,3))),"")</f>
        <v/>
      </c>
      <c r="CL157" s="62" t="str">
        <f>+IF(AND(LEN($K157)&gt;10),IF(AND($J157&gt;U$1,$J157&lt;=$Y$1),1,IF((COUNTIFS(INCAPACIDADES!$C$1:$C$51,$K157,INCAPACIDADES!T$1:T$51,U$1))&gt;0,2,IF(VLOOKUP($I157,BD!$D:$F,3,0)&gt;U$1,0,3))),"")</f>
        <v/>
      </c>
      <c r="CM157" s="62" t="str">
        <f>+IF(AND(LEN($K157)&gt;10),IF(AND($J157&gt;V$1,$J157&lt;=$Y$1),1,IF((COUNTIFS(INCAPACIDADES!$C$1:$C$51,$K157,INCAPACIDADES!U$1:U$51,V$1))&gt;0,2,IF(VLOOKUP($I157,BD!$D:$F,3,0)&gt;V$1,0,3))),"")</f>
        <v/>
      </c>
      <c r="CN157" s="62" t="str">
        <f>+IF(AND(LEN($K157)&gt;10),IF(AND($J157&gt;W$1,$J157&lt;=$Y$1),1,IF((COUNTIFS(INCAPACIDADES!$C$1:$C$51,$K157,INCAPACIDADES!V$1:V$51,W$1))&gt;0,2,IF(VLOOKUP($I157,BD!$D:$F,3,0)&gt;W$1,0,3))),"")</f>
        <v/>
      </c>
      <c r="CO157" s="62" t="str">
        <f>+IF(AND(LEN($K157)&gt;10),IF(AND($J157&gt;X$1,$J157&lt;=$Y$1),1,IF((COUNTIFS(INCAPACIDADES!$C$1:$C$51,$K157,INCAPACIDADES!W$1:W$51,X$1))&gt;0,2,IF(VLOOKUP($I157,BD!$D:$F,3,0)&gt;X$1,0,3))),"")</f>
        <v/>
      </c>
      <c r="CP157" s="62" t="str">
        <f>+IF(AND(LEN($K157)&gt;10),IF(AND($J157&gt;Y$1,$J157&lt;=$Y$1),1,IF((COUNTIFS(INCAPACIDADES!$C$1:$C$51,$K157,INCAPACIDADES!X$1:X$51,Y$1))&gt;0,2,IF(VLOOKUP($I157,BD!$D:$F,3,0)&gt;Y$1,0,3))),"")</f>
        <v/>
      </c>
      <c r="CQ157" s="62" t="str">
        <f>+IF(LEN($K157)&gt;10,IF(ISERROR(VLOOKUP(L157,'CODIGO PAGO'!$B$1:$B$20,1,0)),1,IF(OR(AND(CC157=1,L157&lt;&gt;"N"),AND(CC157=3,L157&lt;&gt;"B"),AND(CC157=2,LEFT(TRIM(L157),1)&lt;&gt;"I")),1,IF(OR(AND(CC157=0,L157="N"),AND(CC157=0,L157="B"),AND(CC157=0,LEFT(TRIM(L157),1)="I")),1,0))),"")</f>
        <v/>
      </c>
      <c r="CR157" s="62" t="str">
        <f t="shared" si="75"/>
        <v/>
      </c>
      <c r="CS157" s="62" t="str">
        <f>+IF(LEN($K157)&gt;10,IF(ISERROR(VLOOKUP(N157,'CODIGO PAGO'!$B$1:$B$20,1,0)),1,IF(OR(AND(CE157=1,N157&lt;&gt;"N"),AND(CE157=3,N157&lt;&gt;"B"),AND(CE157=2,LEFT(TRIM(N157),1)&lt;&gt;"I")),1,IF(OR(AND(CE157=0,N157="N"),AND(CE157=0,N157="B"),AND(CE157=0,LEFT(TRIM(N157),1)="I")),1,0))),"")</f>
        <v/>
      </c>
      <c r="CT157" s="62" t="str">
        <f t="shared" si="76"/>
        <v/>
      </c>
      <c r="CU157" s="62" t="str">
        <f>+IF(LEN($K157)&gt;10,IF(ISERROR(VLOOKUP(P157,'CODIGO PAGO'!$B$1:$B$20,1,0)),1,IF(OR(AND(CG157=1,P157&lt;&gt;"N"),AND(CG157=3,P157&lt;&gt;"B"),AND(CG157=2,LEFT(TRIM(P157),1)&lt;&gt;"I")),1,IF(OR(AND(CG157=0,P157="N"),AND(CG157=0,P157="B"),AND(CG157=0,LEFT(TRIM(P157),1)="I")),1,0))),"")</f>
        <v/>
      </c>
      <c r="CV157" s="62" t="str">
        <f t="shared" si="77"/>
        <v/>
      </c>
      <c r="CW157" s="62" t="str">
        <f>+IF(LEN($K157)&gt;10,IF(ISERROR(VLOOKUP(R157,'CODIGO PAGO'!$B$1:$B$20,1,0)),1,IF(OR(AND(CI157=1,R157&lt;&gt;"N"),AND(CI157=3,R157&lt;&gt;"B"),AND(CI157=2,LEFT(TRIM(R157),1)&lt;&gt;"I")),1,IF(OR(AND(CI157=0,R157="N"),AND(CI157=0,R157="B"),AND(CI157=0,LEFT(TRIM(R157),1)="I")),1,0))),"")</f>
        <v/>
      </c>
      <c r="CX157" s="62" t="str">
        <f t="shared" si="78"/>
        <v/>
      </c>
      <c r="CY157" s="62" t="str">
        <f>+IF(LEN($K157)&gt;10,IF(ISERROR(VLOOKUP(T157,'CODIGO PAGO'!$B$1:$B$20,1,0)),1,IF(OR(AND(CK157=1,T157&lt;&gt;"N"),AND(CK157=3,T157&lt;&gt;"B"),AND(CK157=2,LEFT(TRIM(T157),1)&lt;&gt;"I")),1,IF(OR(AND(CK157=0,T157="N"),AND(CK157=0,T157="B"),AND(CK157=0,LEFT(TRIM(T157),1)="I")),1,0))),"")</f>
        <v/>
      </c>
      <c r="CZ157" s="62" t="str">
        <f t="shared" si="79"/>
        <v/>
      </c>
      <c r="DA157" s="62" t="str">
        <f>+IF(LEN($K157)&gt;10,IF(ISERROR(VLOOKUP(V157,'CODIGO PAGO'!$B$1:$B$20,1,0)),1,IF(OR(AND(CM157=1,V157&lt;&gt;"N"),AND(CM157=3,V157&lt;&gt;"B"),AND(CM157=2,LEFT(TRIM(V157),1)&lt;&gt;"I")),1,IF(OR(AND(CM157=0,V157="N"),AND(CM157=0,V157="B"),AND(CM157=0,LEFT(TRIM(V157),1)="I")),1,0))),"")</f>
        <v/>
      </c>
      <c r="DB157" s="62" t="str">
        <f t="shared" si="80"/>
        <v/>
      </c>
      <c r="DC157" s="62" t="str">
        <f>+IF(LEN($K157)&gt;10,IF(ISERROR(VLOOKUP(X157,'CODIGO PAGO'!$B$1:$B$20,1,0)),1,IF(OR(AND(CO157=1,X157&lt;&gt;"N"),AND(CO157=3,X157&lt;&gt;"B"),AND(CO157=2,LEFT(TRIM(X157),1)&lt;&gt;"I")),1,IF(OR(AND(CO157=0,X157="N"),AND(CO157=0,X157="B"),AND(CO157=0,LEFT(TRIM(X157),1)="I")),1,0))),"")</f>
        <v/>
      </c>
      <c r="DD157" s="62" t="str">
        <f t="shared" si="81"/>
        <v/>
      </c>
      <c r="DE157" s="62" t="str">
        <f t="shared" si="82"/>
        <v/>
      </c>
      <c r="DF157" s="63" t="str">
        <f t="shared" si="83"/>
        <v/>
      </c>
      <c r="DG157" s="170"/>
      <c r="DH157" s="63">
        <v>157</v>
      </c>
    </row>
    <row r="158" spans="1:112" s="64" customFormat="1">
      <c r="A158" s="16" t="str">
        <f t="shared" si="56"/>
        <v/>
      </c>
      <c r="B158" s="134"/>
      <c r="C158" s="134"/>
      <c r="D158" s="1" t="str">
        <f>+IF(LEN($K158)&gt;5,BD!A158,"")</f>
        <v/>
      </c>
      <c r="E158" s="1" t="str">
        <f>+IF(LEN($K158)&gt;5,BD!B158,"")</f>
        <v/>
      </c>
      <c r="F158" s="134"/>
      <c r="G158" s="133"/>
      <c r="H158" s="135"/>
      <c r="I158" s="3" t="str">
        <f>+IF(LEN($K158)&gt;5,BD!D158,"")</f>
        <v/>
      </c>
      <c r="J158" s="4" t="str">
        <f>+IF(LEN($K158)&gt;5,BD!E158,"")</f>
        <v/>
      </c>
      <c r="K158" s="5" t="str">
        <f>+IF(LEN(BD!G158)&gt;5,BD!G158,"")</f>
        <v/>
      </c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53" t="str">
        <f t="shared" si="57"/>
        <v/>
      </c>
      <c r="AB158" s="154" t="str">
        <f>+IF(LEN($K158)&gt;5,SUM(L158,N158,P158,R158,T158,V158,X158)+COUNTIF(L158:X158,"PCG")+'CODIGO PAGO'!$C$23*COUNTIF(L158:X158,"PDF")+'CODIGO PAGO'!$C$24*COUNTIF('PRE MAAS'!L158:X158,"PNH")+'CODIGO PAGO'!$C$25*COUNTIF('PRE MAAS'!L158:X158,"PS")+COUNTIF(L158:X158,"VAC"),"")</f>
        <v/>
      </c>
      <c r="AC158" s="154" t="str">
        <f t="shared" si="58"/>
        <v/>
      </c>
      <c r="AD158" s="155" t="str">
        <f t="shared" si="59"/>
        <v/>
      </c>
      <c r="AE158" s="155" t="str">
        <f t="shared" si="60"/>
        <v/>
      </c>
      <c r="AF158" s="155" t="str">
        <f>+IF(LEN($K158)&gt;5,IF(AND(VLOOKUP($I158,BD!$D$1:$F$501,3,0)&gt;=L$1,VLOOKUP($I158,BD!$D$1:$F$501,3,0)&lt;=X$1),1,0),"")</f>
        <v/>
      </c>
      <c r="AG158" s="155" t="str">
        <f t="shared" si="61"/>
        <v/>
      </c>
      <c r="AH158" s="156" t="str">
        <f t="shared" si="62"/>
        <v/>
      </c>
      <c r="AI158" s="156" t="str">
        <f t="shared" si="63"/>
        <v/>
      </c>
      <c r="AJ158" s="156" t="str">
        <f t="shared" si="64"/>
        <v/>
      </c>
      <c r="AK158" s="6" t="str">
        <f>+IF(LEN($K158)&gt;5,BD!H158,"")</f>
        <v/>
      </c>
      <c r="AL158" s="17" t="str">
        <f t="shared" si="65"/>
        <v/>
      </c>
      <c r="AM158" s="13"/>
      <c r="AN158" s="18" t="str">
        <f t="shared" si="66"/>
        <v/>
      </c>
      <c r="AO158" s="19" t="str">
        <f t="shared" si="67"/>
        <v/>
      </c>
      <c r="AP158" s="19" t="str">
        <f t="shared" si="68"/>
        <v/>
      </c>
      <c r="AQ158" s="20" t="str">
        <f t="shared" si="69"/>
        <v/>
      </c>
      <c r="AR158" s="7" t="str">
        <f t="shared" ca="1" si="70"/>
        <v/>
      </c>
      <c r="AS158" s="157"/>
      <c r="AT158" s="19" t="str">
        <f>+IF(LEN($K158)&gt;5,TRUNC(AS158*AK158*'CODIGO PAGO'!$C$27,2),"")</f>
        <v/>
      </c>
      <c r="AU158" s="15"/>
      <c r="AV158" s="15"/>
      <c r="AW158" s="15"/>
      <c r="AX158" s="14"/>
      <c r="AY158" s="15"/>
      <c r="AZ158" s="20" t="str">
        <f>+IF(LEN(K158)&gt;5,SUMIF(AJUSTES!$A$1:$A$50,K158,AJUSTES!$J$1:$J$50),"")</f>
        <v/>
      </c>
      <c r="BA158" s="20"/>
      <c r="BB158" s="14"/>
      <c r="BC158" s="14"/>
      <c r="BD158" s="164"/>
      <c r="BE158" s="15"/>
      <c r="BF158" s="15"/>
      <c r="BG158" s="152" t="str">
        <f t="shared" si="71"/>
        <v/>
      </c>
      <c r="BH158" s="20" t="str">
        <f t="shared" si="72"/>
        <v/>
      </c>
      <c r="BI158" s="20" t="str">
        <f>IF(LEN($K158)&gt;5,IF('CODIGO PAGO'!$C$26=9,0.5*AK158,'CODIGO PAGO'!$C$26*COUNTIF(L158:X158,"PT")*(AK158*7)/(7-(COUNTIF(L158:X158,"D")+COUNTIF(L158:X158,"DL")))),"")</f>
        <v/>
      </c>
      <c r="BJ158" s="15"/>
      <c r="BK158" s="20" t="str">
        <f>+IF(LEN(K158)&gt;5,SUMIF(AJUSTES!$A$1:$A$50,K158,AJUSTES!$K$1:$K$50),"")</f>
        <v/>
      </c>
      <c r="BL158" s="15"/>
      <c r="BM158" s="15"/>
      <c r="BN158" s="4" t="str">
        <f>+CONCATENATE(IF(COUNTIFS(INCAPACIDADES!$A$1:$A$100,"ACTIVA",INCAPACIDADES!$C$1:$C$100,'PRE MAAS'!K158)&gt;0,VLOOKUP(K158,INCAPACIDADES!$C$1:$Y$100,23,0),""),IF(LEN($K158)&gt;5,IF(BD!F158="N/A","",CONCATENATE("B (",DAY(BD!F158),"-",MONTH(BD!F158),"-",YEAR(BD!F158),")")),""))</f>
        <v/>
      </c>
      <c r="BO158" s="150"/>
      <c r="BP158" s="15"/>
      <c r="BQ158" s="15"/>
      <c r="BR158" s="15"/>
      <c r="BS158" s="15"/>
      <c r="BT158" s="15"/>
      <c r="BU158" s="9" t="str">
        <f>+IF(LEN($K158)&gt;10,IF(LEN(BD!I158)=11,BD!I158,CONCATENATE("0",BD!I158)),"")</f>
        <v/>
      </c>
      <c r="BV158" s="161" t="str">
        <f>+IF(LEN($K158)&gt;10,BD!J158,"")</f>
        <v/>
      </c>
      <c r="BW158" s="162" t="str">
        <f t="shared" si="73"/>
        <v/>
      </c>
      <c r="BX158" s="162" t="str">
        <f>+IF(LEN($K158)&gt;10,UPPER(BD!K158),"")</f>
        <v/>
      </c>
      <c r="BY158" s="161" t="str">
        <f>+IF(LEN($K166)&gt;5,BD!L158,"")</f>
        <v/>
      </c>
      <c r="BZ158" s="161" t="str">
        <f>+IF(LEN($K158)&gt;10,BD!M158,"")</f>
        <v/>
      </c>
      <c r="CA158" s="162" t="str">
        <f>+IF(LEN($K158)&gt;10,BD!N158,"")</f>
        <v/>
      </c>
      <c r="CB158" s="163" t="str">
        <f t="shared" si="74"/>
        <v/>
      </c>
      <c r="CC158" s="62" t="str">
        <f>+IF(AND(LEN($K158)&gt;10),IF(AND($J158&gt;L$1,$J158&lt;=$Y$1),1,IF((COUNTIFS(INCAPACIDADES!$C$1:$C$51,$K158,INCAPACIDADES!K$1:K$51,L$1))&gt;0,2,IF(VLOOKUP($I158,BD!D:F,3,0)&gt;L$1,0,3))),"")</f>
        <v/>
      </c>
      <c r="CD158" s="62" t="str">
        <f>+IF(AND(LEN($K158)&gt;10),IF(AND($J158&gt;M$1,$J158&lt;=$Y$1),1,IF((COUNTIFS(INCAPACIDADES!$C$1:$C$51,$K158,INCAPACIDADES!L$1:L$51,M$1))&gt;0,2,IF(VLOOKUP($I158,BD!$D:$F,3,0)&gt;M$1,0,3))),"")</f>
        <v/>
      </c>
      <c r="CE158" s="62" t="str">
        <f>+IF(AND(LEN($K158)&gt;10),IF(AND($J158&gt;N$1,$J158&lt;=$Y$1),1,IF((COUNTIFS(INCAPACIDADES!$C$1:$C$51,$K158,INCAPACIDADES!M$1:M$51,N$1))&gt;0,2,IF(VLOOKUP($I158,BD!$D:$F,3,0)&gt;N$1,0,3))),"")</f>
        <v/>
      </c>
      <c r="CF158" s="62" t="str">
        <f>+IF(AND(LEN($K158)&gt;10),IF(AND($J158&gt;O$1,$J158&lt;=$Y$1),1,IF((COUNTIFS(INCAPACIDADES!$C$1:$C$51,$K158,INCAPACIDADES!N$1:N$51,O$1))&gt;0,2,IF(VLOOKUP($I158,BD!$D:$F,3,0)&gt;O$1,0,3))),"")</f>
        <v/>
      </c>
      <c r="CG158" s="62" t="str">
        <f>+IF(AND(LEN($K158)&gt;10),IF(AND($J158&gt;P$1,$J158&lt;=$Y$1),1,IF((COUNTIFS(INCAPACIDADES!$C$1:$C$51,$K158,INCAPACIDADES!O$1:O$51,P$1))&gt;0,2,IF(VLOOKUP($I158,BD!$D:$F,3,0)&gt;P$1,0,3))),"")</f>
        <v/>
      </c>
      <c r="CH158" s="62" t="str">
        <f>+IF(AND(LEN($K158)&gt;10),IF(AND($J158&gt;Q$1,$J158&lt;=$Y$1),1,IF((COUNTIFS(INCAPACIDADES!$C$1:$C$51,$K158,INCAPACIDADES!P$1:P$51,Q$1))&gt;0,2,IF(VLOOKUP($I158,BD!$D:$F,3,0)&gt;Q$1,0,3))),"")</f>
        <v/>
      </c>
      <c r="CI158" s="62" t="str">
        <f>+IF(AND(LEN($K158)&gt;10),IF(AND($J158&gt;R$1,$J158&lt;=$Y$1),1,IF((COUNTIFS(INCAPACIDADES!$C$1:$C$51,$K158,INCAPACIDADES!Q$1:Q$51,R$1))&gt;0,2,IF(VLOOKUP($I158,BD!$D:$F,3,0)&gt;R$1,0,3))),"")</f>
        <v/>
      </c>
      <c r="CJ158" s="62" t="str">
        <f>+IF(AND(LEN($K158)&gt;10),IF(AND($J158&gt;S$1,$J158&lt;=$Y$1),1,IF((COUNTIFS(INCAPACIDADES!$C$1:$C$51,$K158,INCAPACIDADES!R$1:R$51,S$1))&gt;0,2,IF(VLOOKUP($I158,BD!$D:$F,3,0)&gt;S$1,0,3))),"")</f>
        <v/>
      </c>
      <c r="CK158" s="62" t="str">
        <f>+IF(AND(LEN($K158)&gt;10),IF(AND($J158&gt;T$1,$J158&lt;=$Y$1),1,IF((COUNTIFS(INCAPACIDADES!$C$1:$C$51,$K158,INCAPACIDADES!S$1:S$51,T$1))&gt;0,2,IF(VLOOKUP($I158,BD!$D:$F,3,0)&gt;T$1,0,3))),"")</f>
        <v/>
      </c>
      <c r="CL158" s="62" t="str">
        <f>+IF(AND(LEN($K158)&gt;10),IF(AND($J158&gt;U$1,$J158&lt;=$Y$1),1,IF((COUNTIFS(INCAPACIDADES!$C$1:$C$51,$K158,INCAPACIDADES!T$1:T$51,U$1))&gt;0,2,IF(VLOOKUP($I158,BD!$D:$F,3,0)&gt;U$1,0,3))),"")</f>
        <v/>
      </c>
      <c r="CM158" s="62" t="str">
        <f>+IF(AND(LEN($K158)&gt;10),IF(AND($J158&gt;V$1,$J158&lt;=$Y$1),1,IF((COUNTIFS(INCAPACIDADES!$C$1:$C$51,$K158,INCAPACIDADES!U$1:U$51,V$1))&gt;0,2,IF(VLOOKUP($I158,BD!$D:$F,3,0)&gt;V$1,0,3))),"")</f>
        <v/>
      </c>
      <c r="CN158" s="62" t="str">
        <f>+IF(AND(LEN($K158)&gt;10),IF(AND($J158&gt;W$1,$J158&lt;=$Y$1),1,IF((COUNTIFS(INCAPACIDADES!$C$1:$C$51,$K158,INCAPACIDADES!V$1:V$51,W$1))&gt;0,2,IF(VLOOKUP($I158,BD!$D:$F,3,0)&gt;W$1,0,3))),"")</f>
        <v/>
      </c>
      <c r="CO158" s="62" t="str">
        <f>+IF(AND(LEN($K158)&gt;10),IF(AND($J158&gt;X$1,$J158&lt;=$Y$1),1,IF((COUNTIFS(INCAPACIDADES!$C$1:$C$51,$K158,INCAPACIDADES!W$1:W$51,X$1))&gt;0,2,IF(VLOOKUP($I158,BD!$D:$F,3,0)&gt;X$1,0,3))),"")</f>
        <v/>
      </c>
      <c r="CP158" s="62" t="str">
        <f>+IF(AND(LEN($K158)&gt;10),IF(AND($J158&gt;Y$1,$J158&lt;=$Y$1),1,IF((COUNTIFS(INCAPACIDADES!$C$1:$C$51,$K158,INCAPACIDADES!X$1:X$51,Y$1))&gt;0,2,IF(VLOOKUP($I158,BD!$D:$F,3,0)&gt;Y$1,0,3))),"")</f>
        <v/>
      </c>
      <c r="CQ158" s="62" t="str">
        <f>+IF(LEN($K158)&gt;10,IF(ISERROR(VLOOKUP(L158,'CODIGO PAGO'!$B$1:$B$20,1,0)),1,IF(OR(AND(CC158=1,L158&lt;&gt;"N"),AND(CC158=3,L158&lt;&gt;"B"),AND(CC158=2,LEFT(TRIM(L158),1)&lt;&gt;"I")),1,IF(OR(AND(CC158=0,L158="N"),AND(CC158=0,L158="B"),AND(CC158=0,LEFT(TRIM(L158),1)="I")),1,0))),"")</f>
        <v/>
      </c>
      <c r="CR158" s="62" t="str">
        <f t="shared" si="75"/>
        <v/>
      </c>
      <c r="CS158" s="62" t="str">
        <f>+IF(LEN($K158)&gt;10,IF(ISERROR(VLOOKUP(N158,'CODIGO PAGO'!$B$1:$B$20,1,0)),1,IF(OR(AND(CE158=1,N158&lt;&gt;"N"),AND(CE158=3,N158&lt;&gt;"B"),AND(CE158=2,LEFT(TRIM(N158),1)&lt;&gt;"I")),1,IF(OR(AND(CE158=0,N158="N"),AND(CE158=0,N158="B"),AND(CE158=0,LEFT(TRIM(N158),1)="I")),1,0))),"")</f>
        <v/>
      </c>
      <c r="CT158" s="62" t="str">
        <f t="shared" si="76"/>
        <v/>
      </c>
      <c r="CU158" s="62" t="str">
        <f>+IF(LEN($K158)&gt;10,IF(ISERROR(VLOOKUP(P158,'CODIGO PAGO'!$B$1:$B$20,1,0)),1,IF(OR(AND(CG158=1,P158&lt;&gt;"N"),AND(CG158=3,P158&lt;&gt;"B"),AND(CG158=2,LEFT(TRIM(P158),1)&lt;&gt;"I")),1,IF(OR(AND(CG158=0,P158="N"),AND(CG158=0,P158="B"),AND(CG158=0,LEFT(TRIM(P158),1)="I")),1,0))),"")</f>
        <v/>
      </c>
      <c r="CV158" s="62" t="str">
        <f t="shared" si="77"/>
        <v/>
      </c>
      <c r="CW158" s="62" t="str">
        <f>+IF(LEN($K158)&gt;10,IF(ISERROR(VLOOKUP(R158,'CODIGO PAGO'!$B$1:$B$20,1,0)),1,IF(OR(AND(CI158=1,R158&lt;&gt;"N"),AND(CI158=3,R158&lt;&gt;"B"),AND(CI158=2,LEFT(TRIM(R158),1)&lt;&gt;"I")),1,IF(OR(AND(CI158=0,R158="N"),AND(CI158=0,R158="B"),AND(CI158=0,LEFT(TRIM(R158),1)="I")),1,0))),"")</f>
        <v/>
      </c>
      <c r="CX158" s="62" t="str">
        <f t="shared" si="78"/>
        <v/>
      </c>
      <c r="CY158" s="62" t="str">
        <f>+IF(LEN($K158)&gt;10,IF(ISERROR(VLOOKUP(T158,'CODIGO PAGO'!$B$1:$B$20,1,0)),1,IF(OR(AND(CK158=1,T158&lt;&gt;"N"),AND(CK158=3,T158&lt;&gt;"B"),AND(CK158=2,LEFT(TRIM(T158),1)&lt;&gt;"I")),1,IF(OR(AND(CK158=0,T158="N"),AND(CK158=0,T158="B"),AND(CK158=0,LEFT(TRIM(T158),1)="I")),1,0))),"")</f>
        <v/>
      </c>
      <c r="CZ158" s="62" t="str">
        <f t="shared" si="79"/>
        <v/>
      </c>
      <c r="DA158" s="62" t="str">
        <f>+IF(LEN($K158)&gt;10,IF(ISERROR(VLOOKUP(V158,'CODIGO PAGO'!$B$1:$B$20,1,0)),1,IF(OR(AND(CM158=1,V158&lt;&gt;"N"),AND(CM158=3,V158&lt;&gt;"B"),AND(CM158=2,LEFT(TRIM(V158),1)&lt;&gt;"I")),1,IF(OR(AND(CM158=0,V158="N"),AND(CM158=0,V158="B"),AND(CM158=0,LEFT(TRIM(V158),1)="I")),1,0))),"")</f>
        <v/>
      </c>
      <c r="DB158" s="62" t="str">
        <f t="shared" si="80"/>
        <v/>
      </c>
      <c r="DC158" s="62" t="str">
        <f>+IF(LEN($K158)&gt;10,IF(ISERROR(VLOOKUP(X158,'CODIGO PAGO'!$B$1:$B$20,1,0)),1,IF(OR(AND(CO158=1,X158&lt;&gt;"N"),AND(CO158=3,X158&lt;&gt;"B"),AND(CO158=2,LEFT(TRIM(X158),1)&lt;&gt;"I")),1,IF(OR(AND(CO158=0,X158="N"),AND(CO158=0,X158="B"),AND(CO158=0,LEFT(TRIM(X158),1)="I")),1,0))),"")</f>
        <v/>
      </c>
      <c r="DD158" s="62" t="str">
        <f t="shared" si="81"/>
        <v/>
      </c>
      <c r="DE158" s="62" t="str">
        <f t="shared" si="82"/>
        <v/>
      </c>
      <c r="DF158" s="63" t="str">
        <f t="shared" si="83"/>
        <v/>
      </c>
      <c r="DG158" s="170"/>
      <c r="DH158" s="63">
        <v>158</v>
      </c>
    </row>
    <row r="159" spans="1:112" s="64" customFormat="1">
      <c r="A159" s="16" t="str">
        <f t="shared" si="56"/>
        <v/>
      </c>
      <c r="B159" s="134"/>
      <c r="C159" s="134"/>
      <c r="D159" s="1" t="str">
        <f>+IF(LEN($K159)&gt;5,BD!A159,"")</f>
        <v/>
      </c>
      <c r="E159" s="1" t="str">
        <f>+IF(LEN($K159)&gt;5,BD!B159,"")</f>
        <v/>
      </c>
      <c r="F159" s="134"/>
      <c r="G159" s="133"/>
      <c r="H159" s="135"/>
      <c r="I159" s="3" t="str">
        <f>+IF(LEN($K159)&gt;5,BD!D159,"")</f>
        <v/>
      </c>
      <c r="J159" s="4" t="str">
        <f>+IF(LEN($K159)&gt;5,BD!E159,"")</f>
        <v/>
      </c>
      <c r="K159" s="5" t="str">
        <f>+IF(LEN(BD!G159)&gt;5,BD!G159,"")</f>
        <v/>
      </c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53" t="str">
        <f t="shared" si="57"/>
        <v/>
      </c>
      <c r="AB159" s="154" t="str">
        <f>+IF(LEN($K159)&gt;5,SUM(L159,N159,P159,R159,T159,V159,X159)+COUNTIF(L159:X159,"PCG")+'CODIGO PAGO'!$C$23*COUNTIF(L159:X159,"PDF")+'CODIGO PAGO'!$C$24*COUNTIF('PRE MAAS'!L159:X159,"PNH")+'CODIGO PAGO'!$C$25*COUNTIF('PRE MAAS'!L159:X159,"PS")+COUNTIF(L159:X159,"VAC"),"")</f>
        <v/>
      </c>
      <c r="AC159" s="154" t="str">
        <f t="shared" si="58"/>
        <v/>
      </c>
      <c r="AD159" s="155" t="str">
        <f t="shared" si="59"/>
        <v/>
      </c>
      <c r="AE159" s="155" t="str">
        <f t="shared" si="60"/>
        <v/>
      </c>
      <c r="AF159" s="155" t="str">
        <f>+IF(LEN($K159)&gt;5,IF(AND(VLOOKUP($I159,BD!$D$1:$F$501,3,0)&gt;=L$1,VLOOKUP($I159,BD!$D$1:$F$501,3,0)&lt;=X$1),1,0),"")</f>
        <v/>
      </c>
      <c r="AG159" s="155" t="str">
        <f t="shared" si="61"/>
        <v/>
      </c>
      <c r="AH159" s="156" t="str">
        <f t="shared" si="62"/>
        <v/>
      </c>
      <c r="AI159" s="156" t="str">
        <f t="shared" si="63"/>
        <v/>
      </c>
      <c r="AJ159" s="156" t="str">
        <f t="shared" si="64"/>
        <v/>
      </c>
      <c r="AK159" s="6" t="str">
        <f>+IF(LEN($K159)&gt;5,BD!H159,"")</f>
        <v/>
      </c>
      <c r="AL159" s="17" t="str">
        <f t="shared" si="65"/>
        <v/>
      </c>
      <c r="AM159" s="13"/>
      <c r="AN159" s="18" t="str">
        <f t="shared" si="66"/>
        <v/>
      </c>
      <c r="AO159" s="19" t="str">
        <f t="shared" si="67"/>
        <v/>
      </c>
      <c r="AP159" s="19" t="str">
        <f t="shared" si="68"/>
        <v/>
      </c>
      <c r="AQ159" s="20" t="str">
        <f t="shared" si="69"/>
        <v/>
      </c>
      <c r="AR159" s="7" t="str">
        <f t="shared" ca="1" si="70"/>
        <v/>
      </c>
      <c r="AS159" s="157"/>
      <c r="AT159" s="19" t="str">
        <f>+IF(LEN($K159)&gt;5,TRUNC(AS159*AK159*'CODIGO PAGO'!$C$27,2),"")</f>
        <v/>
      </c>
      <c r="AU159" s="15"/>
      <c r="AV159" s="15"/>
      <c r="AW159" s="15"/>
      <c r="AX159" s="14"/>
      <c r="AY159" s="15"/>
      <c r="AZ159" s="20" t="str">
        <f>+IF(LEN(K159)&gt;5,SUMIF(AJUSTES!$A$1:$A$50,K159,AJUSTES!$J$1:$J$50),"")</f>
        <v/>
      </c>
      <c r="BA159" s="20"/>
      <c r="BB159" s="14"/>
      <c r="BC159" s="14"/>
      <c r="BD159" s="164"/>
      <c r="BE159" s="15"/>
      <c r="BF159" s="15"/>
      <c r="BG159" s="152" t="str">
        <f t="shared" si="71"/>
        <v/>
      </c>
      <c r="BH159" s="20" t="str">
        <f t="shared" si="72"/>
        <v/>
      </c>
      <c r="BI159" s="20" t="str">
        <f>IF(LEN($K159)&gt;5,IF('CODIGO PAGO'!$C$26=9,0.5*AK159,'CODIGO PAGO'!$C$26*COUNTIF(L159:X159,"PT")*(AK159*7)/(7-(COUNTIF(L159:X159,"D")+COUNTIF(L159:X159,"DL")))),"")</f>
        <v/>
      </c>
      <c r="BJ159" s="15"/>
      <c r="BK159" s="20" t="str">
        <f>+IF(LEN(K159)&gt;5,SUMIF(AJUSTES!$A$1:$A$50,K159,AJUSTES!$K$1:$K$50),"")</f>
        <v/>
      </c>
      <c r="BL159" s="15"/>
      <c r="BM159" s="15"/>
      <c r="BN159" s="4" t="str">
        <f>+CONCATENATE(IF(COUNTIFS(INCAPACIDADES!$A$1:$A$100,"ACTIVA",INCAPACIDADES!$C$1:$C$100,'PRE MAAS'!K159)&gt;0,VLOOKUP(K159,INCAPACIDADES!$C$1:$Y$100,23,0),""),IF(LEN($K159)&gt;5,IF(BD!F159="N/A","",CONCATENATE("B (",DAY(BD!F159),"-",MONTH(BD!F159),"-",YEAR(BD!F159),")")),""))</f>
        <v/>
      </c>
      <c r="BO159" s="150"/>
      <c r="BP159" s="15"/>
      <c r="BQ159" s="15"/>
      <c r="BR159" s="15"/>
      <c r="BS159" s="15"/>
      <c r="BT159" s="15"/>
      <c r="BU159" s="9" t="str">
        <f>+IF(LEN($K159)&gt;10,IF(LEN(BD!I159)=11,BD!I159,CONCATENATE("0",BD!I159)),"")</f>
        <v/>
      </c>
      <c r="BV159" s="161" t="str">
        <f>+IF(LEN($K159)&gt;10,BD!J159,"")</f>
        <v/>
      </c>
      <c r="BW159" s="162" t="str">
        <f t="shared" si="73"/>
        <v/>
      </c>
      <c r="BX159" s="162" t="str">
        <f>+IF(LEN($K159)&gt;10,UPPER(BD!K159),"")</f>
        <v/>
      </c>
      <c r="BY159" s="161" t="str">
        <f>+IF(LEN($K167)&gt;5,BD!L159,"")</f>
        <v/>
      </c>
      <c r="BZ159" s="161" t="str">
        <f>+IF(LEN($K159)&gt;10,BD!M159,"")</f>
        <v/>
      </c>
      <c r="CA159" s="162" t="str">
        <f>+IF(LEN($K159)&gt;10,BD!N159,"")</f>
        <v/>
      </c>
      <c r="CB159" s="163" t="str">
        <f t="shared" si="74"/>
        <v/>
      </c>
      <c r="CC159" s="62" t="str">
        <f>+IF(AND(LEN($K159)&gt;10),IF(AND($J159&gt;L$1,$J159&lt;=$Y$1),1,IF((COUNTIFS(INCAPACIDADES!$C$1:$C$51,$K159,INCAPACIDADES!K$1:K$51,L$1))&gt;0,2,IF(VLOOKUP($I159,BD!D:F,3,0)&gt;L$1,0,3))),"")</f>
        <v/>
      </c>
      <c r="CD159" s="62" t="str">
        <f>+IF(AND(LEN($K159)&gt;10),IF(AND($J159&gt;M$1,$J159&lt;=$Y$1),1,IF((COUNTIFS(INCAPACIDADES!$C$1:$C$51,$K159,INCAPACIDADES!L$1:L$51,M$1))&gt;0,2,IF(VLOOKUP($I159,BD!$D:$F,3,0)&gt;M$1,0,3))),"")</f>
        <v/>
      </c>
      <c r="CE159" s="62" t="str">
        <f>+IF(AND(LEN($K159)&gt;10),IF(AND($J159&gt;N$1,$J159&lt;=$Y$1),1,IF((COUNTIFS(INCAPACIDADES!$C$1:$C$51,$K159,INCAPACIDADES!M$1:M$51,N$1))&gt;0,2,IF(VLOOKUP($I159,BD!$D:$F,3,0)&gt;N$1,0,3))),"")</f>
        <v/>
      </c>
      <c r="CF159" s="62" t="str">
        <f>+IF(AND(LEN($K159)&gt;10),IF(AND($J159&gt;O$1,$J159&lt;=$Y$1),1,IF((COUNTIFS(INCAPACIDADES!$C$1:$C$51,$K159,INCAPACIDADES!N$1:N$51,O$1))&gt;0,2,IF(VLOOKUP($I159,BD!$D:$F,3,0)&gt;O$1,0,3))),"")</f>
        <v/>
      </c>
      <c r="CG159" s="62" t="str">
        <f>+IF(AND(LEN($K159)&gt;10),IF(AND($J159&gt;P$1,$J159&lt;=$Y$1),1,IF((COUNTIFS(INCAPACIDADES!$C$1:$C$51,$K159,INCAPACIDADES!O$1:O$51,P$1))&gt;0,2,IF(VLOOKUP($I159,BD!$D:$F,3,0)&gt;P$1,0,3))),"")</f>
        <v/>
      </c>
      <c r="CH159" s="62" t="str">
        <f>+IF(AND(LEN($K159)&gt;10),IF(AND($J159&gt;Q$1,$J159&lt;=$Y$1),1,IF((COUNTIFS(INCAPACIDADES!$C$1:$C$51,$K159,INCAPACIDADES!P$1:P$51,Q$1))&gt;0,2,IF(VLOOKUP($I159,BD!$D:$F,3,0)&gt;Q$1,0,3))),"")</f>
        <v/>
      </c>
      <c r="CI159" s="62" t="str">
        <f>+IF(AND(LEN($K159)&gt;10),IF(AND($J159&gt;R$1,$J159&lt;=$Y$1),1,IF((COUNTIFS(INCAPACIDADES!$C$1:$C$51,$K159,INCAPACIDADES!Q$1:Q$51,R$1))&gt;0,2,IF(VLOOKUP($I159,BD!$D:$F,3,0)&gt;R$1,0,3))),"")</f>
        <v/>
      </c>
      <c r="CJ159" s="62" t="str">
        <f>+IF(AND(LEN($K159)&gt;10),IF(AND($J159&gt;S$1,$J159&lt;=$Y$1),1,IF((COUNTIFS(INCAPACIDADES!$C$1:$C$51,$K159,INCAPACIDADES!R$1:R$51,S$1))&gt;0,2,IF(VLOOKUP($I159,BD!$D:$F,3,0)&gt;S$1,0,3))),"")</f>
        <v/>
      </c>
      <c r="CK159" s="62" t="str">
        <f>+IF(AND(LEN($K159)&gt;10),IF(AND($J159&gt;T$1,$J159&lt;=$Y$1),1,IF((COUNTIFS(INCAPACIDADES!$C$1:$C$51,$K159,INCAPACIDADES!S$1:S$51,T$1))&gt;0,2,IF(VLOOKUP($I159,BD!$D:$F,3,0)&gt;T$1,0,3))),"")</f>
        <v/>
      </c>
      <c r="CL159" s="62" t="str">
        <f>+IF(AND(LEN($K159)&gt;10),IF(AND($J159&gt;U$1,$J159&lt;=$Y$1),1,IF((COUNTIFS(INCAPACIDADES!$C$1:$C$51,$K159,INCAPACIDADES!T$1:T$51,U$1))&gt;0,2,IF(VLOOKUP($I159,BD!$D:$F,3,0)&gt;U$1,0,3))),"")</f>
        <v/>
      </c>
      <c r="CM159" s="62" t="str">
        <f>+IF(AND(LEN($K159)&gt;10),IF(AND($J159&gt;V$1,$J159&lt;=$Y$1),1,IF((COUNTIFS(INCAPACIDADES!$C$1:$C$51,$K159,INCAPACIDADES!U$1:U$51,V$1))&gt;0,2,IF(VLOOKUP($I159,BD!$D:$F,3,0)&gt;V$1,0,3))),"")</f>
        <v/>
      </c>
      <c r="CN159" s="62" t="str">
        <f>+IF(AND(LEN($K159)&gt;10),IF(AND($J159&gt;W$1,$J159&lt;=$Y$1),1,IF((COUNTIFS(INCAPACIDADES!$C$1:$C$51,$K159,INCAPACIDADES!V$1:V$51,W$1))&gt;0,2,IF(VLOOKUP($I159,BD!$D:$F,3,0)&gt;W$1,0,3))),"")</f>
        <v/>
      </c>
      <c r="CO159" s="62" t="str">
        <f>+IF(AND(LEN($K159)&gt;10),IF(AND($J159&gt;X$1,$J159&lt;=$Y$1),1,IF((COUNTIFS(INCAPACIDADES!$C$1:$C$51,$K159,INCAPACIDADES!W$1:W$51,X$1))&gt;0,2,IF(VLOOKUP($I159,BD!$D:$F,3,0)&gt;X$1,0,3))),"")</f>
        <v/>
      </c>
      <c r="CP159" s="62" t="str">
        <f>+IF(AND(LEN($K159)&gt;10),IF(AND($J159&gt;Y$1,$J159&lt;=$Y$1),1,IF((COUNTIFS(INCAPACIDADES!$C$1:$C$51,$K159,INCAPACIDADES!X$1:X$51,Y$1))&gt;0,2,IF(VLOOKUP($I159,BD!$D:$F,3,0)&gt;Y$1,0,3))),"")</f>
        <v/>
      </c>
      <c r="CQ159" s="62" t="str">
        <f>+IF(LEN($K159)&gt;10,IF(ISERROR(VLOOKUP(L159,'CODIGO PAGO'!$B$1:$B$20,1,0)),1,IF(OR(AND(CC159=1,L159&lt;&gt;"N"),AND(CC159=3,L159&lt;&gt;"B"),AND(CC159=2,LEFT(TRIM(L159),1)&lt;&gt;"I")),1,IF(OR(AND(CC159=0,L159="N"),AND(CC159=0,L159="B"),AND(CC159=0,LEFT(TRIM(L159),1)="I")),1,0))),"")</f>
        <v/>
      </c>
      <c r="CR159" s="62" t="str">
        <f t="shared" si="75"/>
        <v/>
      </c>
      <c r="CS159" s="62" t="str">
        <f>+IF(LEN($K159)&gt;10,IF(ISERROR(VLOOKUP(N159,'CODIGO PAGO'!$B$1:$B$20,1,0)),1,IF(OR(AND(CE159=1,N159&lt;&gt;"N"),AND(CE159=3,N159&lt;&gt;"B"),AND(CE159=2,LEFT(TRIM(N159),1)&lt;&gt;"I")),1,IF(OR(AND(CE159=0,N159="N"),AND(CE159=0,N159="B"),AND(CE159=0,LEFT(TRIM(N159),1)="I")),1,0))),"")</f>
        <v/>
      </c>
      <c r="CT159" s="62" t="str">
        <f t="shared" si="76"/>
        <v/>
      </c>
      <c r="CU159" s="62" t="str">
        <f>+IF(LEN($K159)&gt;10,IF(ISERROR(VLOOKUP(P159,'CODIGO PAGO'!$B$1:$B$20,1,0)),1,IF(OR(AND(CG159=1,P159&lt;&gt;"N"),AND(CG159=3,P159&lt;&gt;"B"),AND(CG159=2,LEFT(TRIM(P159),1)&lt;&gt;"I")),1,IF(OR(AND(CG159=0,P159="N"),AND(CG159=0,P159="B"),AND(CG159=0,LEFT(TRIM(P159),1)="I")),1,0))),"")</f>
        <v/>
      </c>
      <c r="CV159" s="62" t="str">
        <f t="shared" si="77"/>
        <v/>
      </c>
      <c r="CW159" s="62" t="str">
        <f>+IF(LEN($K159)&gt;10,IF(ISERROR(VLOOKUP(R159,'CODIGO PAGO'!$B$1:$B$20,1,0)),1,IF(OR(AND(CI159=1,R159&lt;&gt;"N"),AND(CI159=3,R159&lt;&gt;"B"),AND(CI159=2,LEFT(TRIM(R159),1)&lt;&gt;"I")),1,IF(OR(AND(CI159=0,R159="N"),AND(CI159=0,R159="B"),AND(CI159=0,LEFT(TRIM(R159),1)="I")),1,0))),"")</f>
        <v/>
      </c>
      <c r="CX159" s="62" t="str">
        <f t="shared" si="78"/>
        <v/>
      </c>
      <c r="CY159" s="62" t="str">
        <f>+IF(LEN($K159)&gt;10,IF(ISERROR(VLOOKUP(T159,'CODIGO PAGO'!$B$1:$B$20,1,0)),1,IF(OR(AND(CK159=1,T159&lt;&gt;"N"),AND(CK159=3,T159&lt;&gt;"B"),AND(CK159=2,LEFT(TRIM(T159),1)&lt;&gt;"I")),1,IF(OR(AND(CK159=0,T159="N"),AND(CK159=0,T159="B"),AND(CK159=0,LEFT(TRIM(T159),1)="I")),1,0))),"")</f>
        <v/>
      </c>
      <c r="CZ159" s="62" t="str">
        <f t="shared" si="79"/>
        <v/>
      </c>
      <c r="DA159" s="62" t="str">
        <f>+IF(LEN($K159)&gt;10,IF(ISERROR(VLOOKUP(V159,'CODIGO PAGO'!$B$1:$B$20,1,0)),1,IF(OR(AND(CM159=1,V159&lt;&gt;"N"),AND(CM159=3,V159&lt;&gt;"B"),AND(CM159=2,LEFT(TRIM(V159),1)&lt;&gt;"I")),1,IF(OR(AND(CM159=0,V159="N"),AND(CM159=0,V159="B"),AND(CM159=0,LEFT(TRIM(V159),1)="I")),1,0))),"")</f>
        <v/>
      </c>
      <c r="DB159" s="62" t="str">
        <f t="shared" si="80"/>
        <v/>
      </c>
      <c r="DC159" s="62" t="str">
        <f>+IF(LEN($K159)&gt;10,IF(ISERROR(VLOOKUP(X159,'CODIGO PAGO'!$B$1:$B$20,1,0)),1,IF(OR(AND(CO159=1,X159&lt;&gt;"N"),AND(CO159=3,X159&lt;&gt;"B"),AND(CO159=2,LEFT(TRIM(X159),1)&lt;&gt;"I")),1,IF(OR(AND(CO159=0,X159="N"),AND(CO159=0,X159="B"),AND(CO159=0,LEFT(TRIM(X159),1)="I")),1,0))),"")</f>
        <v/>
      </c>
      <c r="DD159" s="62" t="str">
        <f t="shared" si="81"/>
        <v/>
      </c>
      <c r="DE159" s="62" t="str">
        <f t="shared" si="82"/>
        <v/>
      </c>
      <c r="DF159" s="63" t="str">
        <f t="shared" si="83"/>
        <v/>
      </c>
      <c r="DG159" s="170"/>
      <c r="DH159" s="63">
        <v>159</v>
      </c>
    </row>
    <row r="160" spans="1:112" s="64" customFormat="1">
      <c r="A160" s="16" t="str">
        <f t="shared" si="56"/>
        <v/>
      </c>
      <c r="B160" s="134"/>
      <c r="C160" s="134"/>
      <c r="D160" s="1" t="str">
        <f>+IF(LEN($K160)&gt;5,BD!A160,"")</f>
        <v/>
      </c>
      <c r="E160" s="1" t="str">
        <f>+IF(LEN($K160)&gt;5,BD!B160,"")</f>
        <v/>
      </c>
      <c r="F160" s="134"/>
      <c r="G160" s="133"/>
      <c r="H160" s="135"/>
      <c r="I160" s="3" t="str">
        <f>+IF(LEN($K160)&gt;5,BD!D160,"")</f>
        <v/>
      </c>
      <c r="J160" s="4" t="str">
        <f>+IF(LEN($K160)&gt;5,BD!E160,"")</f>
        <v/>
      </c>
      <c r="K160" s="5" t="str">
        <f>+IF(LEN(BD!G160)&gt;5,BD!G160,"")</f>
        <v/>
      </c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53" t="str">
        <f t="shared" si="57"/>
        <v/>
      </c>
      <c r="AB160" s="154" t="str">
        <f>+IF(LEN($K160)&gt;5,SUM(L160,N160,P160,R160,T160,V160,X160)+COUNTIF(L160:X160,"PCG")+'CODIGO PAGO'!$C$23*COUNTIF(L160:X160,"PDF")+'CODIGO PAGO'!$C$24*COUNTIF('PRE MAAS'!L160:X160,"PNH")+'CODIGO PAGO'!$C$25*COUNTIF('PRE MAAS'!L160:X160,"PS")+COUNTIF(L160:X160,"VAC"),"")</f>
        <v/>
      </c>
      <c r="AC160" s="154" t="str">
        <f t="shared" si="58"/>
        <v/>
      </c>
      <c r="AD160" s="155" t="str">
        <f t="shared" si="59"/>
        <v/>
      </c>
      <c r="AE160" s="155" t="str">
        <f t="shared" si="60"/>
        <v/>
      </c>
      <c r="AF160" s="155" t="str">
        <f>+IF(LEN($K160)&gt;5,IF(AND(VLOOKUP($I160,BD!$D$1:$F$501,3,0)&gt;=L$1,VLOOKUP($I160,BD!$D$1:$F$501,3,0)&lt;=X$1),1,0),"")</f>
        <v/>
      </c>
      <c r="AG160" s="155" t="str">
        <f t="shared" si="61"/>
        <v/>
      </c>
      <c r="AH160" s="156" t="str">
        <f t="shared" si="62"/>
        <v/>
      </c>
      <c r="AI160" s="156" t="str">
        <f t="shared" si="63"/>
        <v/>
      </c>
      <c r="AJ160" s="156" t="str">
        <f t="shared" si="64"/>
        <v/>
      </c>
      <c r="AK160" s="6" t="str">
        <f>+IF(LEN($K160)&gt;5,BD!H160,"")</f>
        <v/>
      </c>
      <c r="AL160" s="17" t="str">
        <f t="shared" si="65"/>
        <v/>
      </c>
      <c r="AM160" s="13"/>
      <c r="AN160" s="18" t="str">
        <f t="shared" si="66"/>
        <v/>
      </c>
      <c r="AO160" s="19" t="str">
        <f t="shared" si="67"/>
        <v/>
      </c>
      <c r="AP160" s="19" t="str">
        <f t="shared" si="68"/>
        <v/>
      </c>
      <c r="AQ160" s="20" t="str">
        <f t="shared" si="69"/>
        <v/>
      </c>
      <c r="AR160" s="7" t="str">
        <f t="shared" ca="1" si="70"/>
        <v/>
      </c>
      <c r="AS160" s="157"/>
      <c r="AT160" s="19" t="str">
        <f>+IF(LEN($K160)&gt;5,TRUNC(AS160*AK160*'CODIGO PAGO'!$C$27,2),"")</f>
        <v/>
      </c>
      <c r="AU160" s="15"/>
      <c r="AV160" s="15"/>
      <c r="AW160" s="15"/>
      <c r="AX160" s="14"/>
      <c r="AY160" s="15"/>
      <c r="AZ160" s="20" t="str">
        <f>+IF(LEN(K160)&gt;5,SUMIF(AJUSTES!$A$1:$A$50,K160,AJUSTES!$J$1:$J$50),"")</f>
        <v/>
      </c>
      <c r="BA160" s="20"/>
      <c r="BB160" s="14"/>
      <c r="BC160" s="14"/>
      <c r="BD160" s="164"/>
      <c r="BE160" s="15"/>
      <c r="BF160" s="15"/>
      <c r="BG160" s="152" t="str">
        <f t="shared" si="71"/>
        <v/>
      </c>
      <c r="BH160" s="20" t="str">
        <f t="shared" si="72"/>
        <v/>
      </c>
      <c r="BI160" s="20" t="str">
        <f>IF(LEN($K160)&gt;5,IF('CODIGO PAGO'!$C$26=9,0.5*AK160,'CODIGO PAGO'!$C$26*COUNTIF(L160:X160,"PT")*(AK160*7)/(7-(COUNTIF(L160:X160,"D")+COUNTIF(L160:X160,"DL")))),"")</f>
        <v/>
      </c>
      <c r="BJ160" s="15"/>
      <c r="BK160" s="20" t="str">
        <f>+IF(LEN(K160)&gt;5,SUMIF(AJUSTES!$A$1:$A$50,K160,AJUSTES!$K$1:$K$50),"")</f>
        <v/>
      </c>
      <c r="BL160" s="15"/>
      <c r="BM160" s="15"/>
      <c r="BN160" s="4" t="str">
        <f>+CONCATENATE(IF(COUNTIFS(INCAPACIDADES!$A$1:$A$100,"ACTIVA",INCAPACIDADES!$C$1:$C$100,'PRE MAAS'!K160)&gt;0,VLOOKUP(K160,INCAPACIDADES!$C$1:$Y$100,23,0),""),IF(LEN($K160)&gt;5,IF(BD!F160="N/A","",CONCATENATE("B (",DAY(BD!F160),"-",MONTH(BD!F160),"-",YEAR(BD!F160),")")),""))</f>
        <v/>
      </c>
      <c r="BO160" s="150"/>
      <c r="BP160" s="15"/>
      <c r="BQ160" s="15"/>
      <c r="BR160" s="15"/>
      <c r="BS160" s="15"/>
      <c r="BT160" s="15"/>
      <c r="BU160" s="9" t="str">
        <f>+IF(LEN($K160)&gt;10,IF(LEN(BD!I160)=11,BD!I160,CONCATENATE("0",BD!I160)),"")</f>
        <v/>
      </c>
      <c r="BV160" s="161" t="str">
        <f>+IF(LEN($K160)&gt;10,BD!J160,"")</f>
        <v/>
      </c>
      <c r="BW160" s="162" t="str">
        <f t="shared" si="73"/>
        <v/>
      </c>
      <c r="BX160" s="162" t="str">
        <f>+IF(LEN($K160)&gt;10,UPPER(BD!K160),"")</f>
        <v/>
      </c>
      <c r="BY160" s="161" t="str">
        <f>+IF(LEN($K168)&gt;5,BD!L160,"")</f>
        <v/>
      </c>
      <c r="BZ160" s="161" t="str">
        <f>+IF(LEN($K160)&gt;10,BD!M160,"")</f>
        <v/>
      </c>
      <c r="CA160" s="162" t="str">
        <f>+IF(LEN($K160)&gt;10,BD!N160,"")</f>
        <v/>
      </c>
      <c r="CB160" s="163" t="str">
        <f t="shared" si="74"/>
        <v/>
      </c>
      <c r="CC160" s="62" t="str">
        <f>+IF(AND(LEN($K160)&gt;10),IF(AND($J160&gt;L$1,$J160&lt;=$Y$1),1,IF((COUNTIFS(INCAPACIDADES!$C$1:$C$51,$K160,INCAPACIDADES!K$1:K$51,L$1))&gt;0,2,IF(VLOOKUP($I160,BD!D:F,3,0)&gt;L$1,0,3))),"")</f>
        <v/>
      </c>
      <c r="CD160" s="62" t="str">
        <f>+IF(AND(LEN($K160)&gt;10),IF(AND($J160&gt;M$1,$J160&lt;=$Y$1),1,IF((COUNTIFS(INCAPACIDADES!$C$1:$C$51,$K160,INCAPACIDADES!L$1:L$51,M$1))&gt;0,2,IF(VLOOKUP($I160,BD!$D:$F,3,0)&gt;M$1,0,3))),"")</f>
        <v/>
      </c>
      <c r="CE160" s="62" t="str">
        <f>+IF(AND(LEN($K160)&gt;10),IF(AND($J160&gt;N$1,$J160&lt;=$Y$1),1,IF((COUNTIFS(INCAPACIDADES!$C$1:$C$51,$K160,INCAPACIDADES!M$1:M$51,N$1))&gt;0,2,IF(VLOOKUP($I160,BD!$D:$F,3,0)&gt;N$1,0,3))),"")</f>
        <v/>
      </c>
      <c r="CF160" s="62" t="str">
        <f>+IF(AND(LEN($K160)&gt;10),IF(AND($J160&gt;O$1,$J160&lt;=$Y$1),1,IF((COUNTIFS(INCAPACIDADES!$C$1:$C$51,$K160,INCAPACIDADES!N$1:N$51,O$1))&gt;0,2,IF(VLOOKUP($I160,BD!$D:$F,3,0)&gt;O$1,0,3))),"")</f>
        <v/>
      </c>
      <c r="CG160" s="62" t="str">
        <f>+IF(AND(LEN($K160)&gt;10),IF(AND($J160&gt;P$1,$J160&lt;=$Y$1),1,IF((COUNTIFS(INCAPACIDADES!$C$1:$C$51,$K160,INCAPACIDADES!O$1:O$51,P$1))&gt;0,2,IF(VLOOKUP($I160,BD!$D:$F,3,0)&gt;P$1,0,3))),"")</f>
        <v/>
      </c>
      <c r="CH160" s="62" t="str">
        <f>+IF(AND(LEN($K160)&gt;10),IF(AND($J160&gt;Q$1,$J160&lt;=$Y$1),1,IF((COUNTIFS(INCAPACIDADES!$C$1:$C$51,$K160,INCAPACIDADES!P$1:P$51,Q$1))&gt;0,2,IF(VLOOKUP($I160,BD!$D:$F,3,0)&gt;Q$1,0,3))),"")</f>
        <v/>
      </c>
      <c r="CI160" s="62" t="str">
        <f>+IF(AND(LEN($K160)&gt;10),IF(AND($J160&gt;R$1,$J160&lt;=$Y$1),1,IF((COUNTIFS(INCAPACIDADES!$C$1:$C$51,$K160,INCAPACIDADES!Q$1:Q$51,R$1))&gt;0,2,IF(VLOOKUP($I160,BD!$D:$F,3,0)&gt;R$1,0,3))),"")</f>
        <v/>
      </c>
      <c r="CJ160" s="62" t="str">
        <f>+IF(AND(LEN($K160)&gt;10),IF(AND($J160&gt;S$1,$J160&lt;=$Y$1),1,IF((COUNTIFS(INCAPACIDADES!$C$1:$C$51,$K160,INCAPACIDADES!R$1:R$51,S$1))&gt;0,2,IF(VLOOKUP($I160,BD!$D:$F,3,0)&gt;S$1,0,3))),"")</f>
        <v/>
      </c>
      <c r="CK160" s="62" t="str">
        <f>+IF(AND(LEN($K160)&gt;10),IF(AND($J160&gt;T$1,$J160&lt;=$Y$1),1,IF((COUNTIFS(INCAPACIDADES!$C$1:$C$51,$K160,INCAPACIDADES!S$1:S$51,T$1))&gt;0,2,IF(VLOOKUP($I160,BD!$D:$F,3,0)&gt;T$1,0,3))),"")</f>
        <v/>
      </c>
      <c r="CL160" s="62" t="str">
        <f>+IF(AND(LEN($K160)&gt;10),IF(AND($J160&gt;U$1,$J160&lt;=$Y$1),1,IF((COUNTIFS(INCAPACIDADES!$C$1:$C$51,$K160,INCAPACIDADES!T$1:T$51,U$1))&gt;0,2,IF(VLOOKUP($I160,BD!$D:$F,3,0)&gt;U$1,0,3))),"")</f>
        <v/>
      </c>
      <c r="CM160" s="62" t="str">
        <f>+IF(AND(LEN($K160)&gt;10),IF(AND($J160&gt;V$1,$J160&lt;=$Y$1),1,IF((COUNTIFS(INCAPACIDADES!$C$1:$C$51,$K160,INCAPACIDADES!U$1:U$51,V$1))&gt;0,2,IF(VLOOKUP($I160,BD!$D:$F,3,0)&gt;V$1,0,3))),"")</f>
        <v/>
      </c>
      <c r="CN160" s="62" t="str">
        <f>+IF(AND(LEN($K160)&gt;10),IF(AND($J160&gt;W$1,$J160&lt;=$Y$1),1,IF((COUNTIFS(INCAPACIDADES!$C$1:$C$51,$K160,INCAPACIDADES!V$1:V$51,W$1))&gt;0,2,IF(VLOOKUP($I160,BD!$D:$F,3,0)&gt;W$1,0,3))),"")</f>
        <v/>
      </c>
      <c r="CO160" s="62" t="str">
        <f>+IF(AND(LEN($K160)&gt;10),IF(AND($J160&gt;X$1,$J160&lt;=$Y$1),1,IF((COUNTIFS(INCAPACIDADES!$C$1:$C$51,$K160,INCAPACIDADES!W$1:W$51,X$1))&gt;0,2,IF(VLOOKUP($I160,BD!$D:$F,3,0)&gt;X$1,0,3))),"")</f>
        <v/>
      </c>
      <c r="CP160" s="62" t="str">
        <f>+IF(AND(LEN($K160)&gt;10),IF(AND($J160&gt;Y$1,$J160&lt;=$Y$1),1,IF((COUNTIFS(INCAPACIDADES!$C$1:$C$51,$K160,INCAPACIDADES!X$1:X$51,Y$1))&gt;0,2,IF(VLOOKUP($I160,BD!$D:$F,3,0)&gt;Y$1,0,3))),"")</f>
        <v/>
      </c>
      <c r="CQ160" s="62" t="str">
        <f>+IF(LEN($K160)&gt;10,IF(ISERROR(VLOOKUP(L160,'CODIGO PAGO'!$B$1:$B$20,1,0)),1,IF(OR(AND(CC160=1,L160&lt;&gt;"N"),AND(CC160=3,L160&lt;&gt;"B"),AND(CC160=2,LEFT(TRIM(L160),1)&lt;&gt;"I")),1,IF(OR(AND(CC160=0,L160="N"),AND(CC160=0,L160="B"),AND(CC160=0,LEFT(TRIM(L160),1)="I")),1,0))),"")</f>
        <v/>
      </c>
      <c r="CR160" s="62" t="str">
        <f t="shared" si="75"/>
        <v/>
      </c>
      <c r="CS160" s="62" t="str">
        <f>+IF(LEN($K160)&gt;10,IF(ISERROR(VLOOKUP(N160,'CODIGO PAGO'!$B$1:$B$20,1,0)),1,IF(OR(AND(CE160=1,N160&lt;&gt;"N"),AND(CE160=3,N160&lt;&gt;"B"),AND(CE160=2,LEFT(TRIM(N160),1)&lt;&gt;"I")),1,IF(OR(AND(CE160=0,N160="N"),AND(CE160=0,N160="B"),AND(CE160=0,LEFT(TRIM(N160),1)="I")),1,0))),"")</f>
        <v/>
      </c>
      <c r="CT160" s="62" t="str">
        <f t="shared" si="76"/>
        <v/>
      </c>
      <c r="CU160" s="62" t="str">
        <f>+IF(LEN($K160)&gt;10,IF(ISERROR(VLOOKUP(P160,'CODIGO PAGO'!$B$1:$B$20,1,0)),1,IF(OR(AND(CG160=1,P160&lt;&gt;"N"),AND(CG160=3,P160&lt;&gt;"B"),AND(CG160=2,LEFT(TRIM(P160),1)&lt;&gt;"I")),1,IF(OR(AND(CG160=0,P160="N"),AND(CG160=0,P160="B"),AND(CG160=0,LEFT(TRIM(P160),1)="I")),1,0))),"")</f>
        <v/>
      </c>
      <c r="CV160" s="62" t="str">
        <f t="shared" si="77"/>
        <v/>
      </c>
      <c r="CW160" s="62" t="str">
        <f>+IF(LEN($K160)&gt;10,IF(ISERROR(VLOOKUP(R160,'CODIGO PAGO'!$B$1:$B$20,1,0)),1,IF(OR(AND(CI160=1,R160&lt;&gt;"N"),AND(CI160=3,R160&lt;&gt;"B"),AND(CI160=2,LEFT(TRIM(R160),1)&lt;&gt;"I")),1,IF(OR(AND(CI160=0,R160="N"),AND(CI160=0,R160="B"),AND(CI160=0,LEFT(TRIM(R160),1)="I")),1,0))),"")</f>
        <v/>
      </c>
      <c r="CX160" s="62" t="str">
        <f t="shared" si="78"/>
        <v/>
      </c>
      <c r="CY160" s="62" t="str">
        <f>+IF(LEN($K160)&gt;10,IF(ISERROR(VLOOKUP(T160,'CODIGO PAGO'!$B$1:$B$20,1,0)),1,IF(OR(AND(CK160=1,T160&lt;&gt;"N"),AND(CK160=3,T160&lt;&gt;"B"),AND(CK160=2,LEFT(TRIM(T160),1)&lt;&gt;"I")),1,IF(OR(AND(CK160=0,T160="N"),AND(CK160=0,T160="B"),AND(CK160=0,LEFT(TRIM(T160),1)="I")),1,0))),"")</f>
        <v/>
      </c>
      <c r="CZ160" s="62" t="str">
        <f t="shared" si="79"/>
        <v/>
      </c>
      <c r="DA160" s="62" t="str">
        <f>+IF(LEN($K160)&gt;10,IF(ISERROR(VLOOKUP(V160,'CODIGO PAGO'!$B$1:$B$20,1,0)),1,IF(OR(AND(CM160=1,V160&lt;&gt;"N"),AND(CM160=3,V160&lt;&gt;"B"),AND(CM160=2,LEFT(TRIM(V160),1)&lt;&gt;"I")),1,IF(OR(AND(CM160=0,V160="N"),AND(CM160=0,V160="B"),AND(CM160=0,LEFT(TRIM(V160),1)="I")),1,0))),"")</f>
        <v/>
      </c>
      <c r="DB160" s="62" t="str">
        <f t="shared" si="80"/>
        <v/>
      </c>
      <c r="DC160" s="62" t="str">
        <f>+IF(LEN($K160)&gt;10,IF(ISERROR(VLOOKUP(X160,'CODIGO PAGO'!$B$1:$B$20,1,0)),1,IF(OR(AND(CO160=1,X160&lt;&gt;"N"),AND(CO160=3,X160&lt;&gt;"B"),AND(CO160=2,LEFT(TRIM(X160),1)&lt;&gt;"I")),1,IF(OR(AND(CO160=0,X160="N"),AND(CO160=0,X160="B"),AND(CO160=0,LEFT(TRIM(X160),1)="I")),1,0))),"")</f>
        <v/>
      </c>
      <c r="DD160" s="62" t="str">
        <f t="shared" si="81"/>
        <v/>
      </c>
      <c r="DE160" s="62" t="str">
        <f t="shared" si="82"/>
        <v/>
      </c>
      <c r="DF160" s="63" t="str">
        <f t="shared" si="83"/>
        <v/>
      </c>
      <c r="DG160" s="170"/>
      <c r="DH160" s="63">
        <v>160</v>
      </c>
    </row>
    <row r="161" spans="1:112" s="64" customFormat="1">
      <c r="A161" s="16" t="str">
        <f t="shared" si="56"/>
        <v/>
      </c>
      <c r="B161" s="134"/>
      <c r="C161" s="134"/>
      <c r="D161" s="1" t="str">
        <f>+IF(LEN($K161)&gt;5,BD!A161,"")</f>
        <v/>
      </c>
      <c r="E161" s="1" t="str">
        <f>+IF(LEN($K161)&gt;5,BD!B161,"")</f>
        <v/>
      </c>
      <c r="F161" s="134"/>
      <c r="G161" s="133"/>
      <c r="H161" s="135"/>
      <c r="I161" s="3" t="str">
        <f>+IF(LEN($K161)&gt;5,BD!D161,"")</f>
        <v/>
      </c>
      <c r="J161" s="4" t="str">
        <f>+IF(LEN($K161)&gt;5,BD!E161,"")</f>
        <v/>
      </c>
      <c r="K161" s="5" t="str">
        <f>+IF(LEN(BD!G161)&gt;5,BD!G161,"")</f>
        <v/>
      </c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53" t="str">
        <f t="shared" si="57"/>
        <v/>
      </c>
      <c r="AB161" s="154" t="str">
        <f>+IF(LEN($K161)&gt;5,SUM(L161,N161,P161,R161,T161,V161,X161)+COUNTIF(L161:X161,"PCG")+'CODIGO PAGO'!$C$23*COUNTIF(L161:X161,"PDF")+'CODIGO PAGO'!$C$24*COUNTIF('PRE MAAS'!L161:X161,"PNH")+'CODIGO PAGO'!$C$25*COUNTIF('PRE MAAS'!L161:X161,"PS")+COUNTIF(L161:X161,"VAC"),"")</f>
        <v/>
      </c>
      <c r="AC161" s="154" t="str">
        <f t="shared" si="58"/>
        <v/>
      </c>
      <c r="AD161" s="155" t="str">
        <f t="shared" si="59"/>
        <v/>
      </c>
      <c r="AE161" s="155" t="str">
        <f t="shared" si="60"/>
        <v/>
      </c>
      <c r="AF161" s="155" t="str">
        <f>+IF(LEN($K161)&gt;5,IF(AND(VLOOKUP($I161,BD!$D$1:$F$501,3,0)&gt;=L$1,VLOOKUP($I161,BD!$D$1:$F$501,3,0)&lt;=X$1),1,0),"")</f>
        <v/>
      </c>
      <c r="AG161" s="155" t="str">
        <f t="shared" si="61"/>
        <v/>
      </c>
      <c r="AH161" s="156" t="str">
        <f t="shared" si="62"/>
        <v/>
      </c>
      <c r="AI161" s="156" t="str">
        <f t="shared" si="63"/>
        <v/>
      </c>
      <c r="AJ161" s="156" t="str">
        <f t="shared" si="64"/>
        <v/>
      </c>
      <c r="AK161" s="6" t="str">
        <f>+IF(LEN($K161)&gt;5,BD!H161,"")</f>
        <v/>
      </c>
      <c r="AL161" s="17" t="str">
        <f t="shared" si="65"/>
        <v/>
      </c>
      <c r="AM161" s="13"/>
      <c r="AN161" s="18" t="str">
        <f t="shared" si="66"/>
        <v/>
      </c>
      <c r="AO161" s="19" t="str">
        <f t="shared" si="67"/>
        <v/>
      </c>
      <c r="AP161" s="19" t="str">
        <f t="shared" si="68"/>
        <v/>
      </c>
      <c r="AQ161" s="20" t="str">
        <f t="shared" si="69"/>
        <v/>
      </c>
      <c r="AR161" s="7" t="str">
        <f t="shared" ca="1" si="70"/>
        <v/>
      </c>
      <c r="AS161" s="157"/>
      <c r="AT161" s="19" t="str">
        <f>+IF(LEN($K161)&gt;5,TRUNC(AS161*AK161*'CODIGO PAGO'!$C$27,2),"")</f>
        <v/>
      </c>
      <c r="AU161" s="15"/>
      <c r="AV161" s="15"/>
      <c r="AW161" s="15"/>
      <c r="AX161" s="14"/>
      <c r="AY161" s="15"/>
      <c r="AZ161" s="20" t="str">
        <f>+IF(LEN(K161)&gt;5,SUMIF(AJUSTES!$A$1:$A$50,K161,AJUSTES!$J$1:$J$50),"")</f>
        <v/>
      </c>
      <c r="BA161" s="20"/>
      <c r="BB161" s="14"/>
      <c r="BC161" s="14"/>
      <c r="BD161" s="164"/>
      <c r="BE161" s="15"/>
      <c r="BF161" s="15"/>
      <c r="BG161" s="152" t="str">
        <f t="shared" si="71"/>
        <v/>
      </c>
      <c r="BH161" s="20" t="str">
        <f t="shared" si="72"/>
        <v/>
      </c>
      <c r="BI161" s="20" t="str">
        <f>IF(LEN($K161)&gt;5,IF('CODIGO PAGO'!$C$26=9,0.5*AK161,'CODIGO PAGO'!$C$26*COUNTIF(L161:X161,"PT")*(AK161*7)/(7-(COUNTIF(L161:X161,"D")+COUNTIF(L161:X161,"DL")))),"")</f>
        <v/>
      </c>
      <c r="BJ161" s="15"/>
      <c r="BK161" s="20" t="str">
        <f>+IF(LEN(K161)&gt;5,SUMIF(AJUSTES!$A$1:$A$50,K161,AJUSTES!$K$1:$K$50),"")</f>
        <v/>
      </c>
      <c r="BL161" s="15"/>
      <c r="BM161" s="15"/>
      <c r="BN161" s="4" t="str">
        <f>+CONCATENATE(IF(COUNTIFS(INCAPACIDADES!$A$1:$A$100,"ACTIVA",INCAPACIDADES!$C$1:$C$100,'PRE MAAS'!K161)&gt;0,VLOOKUP(K161,INCAPACIDADES!$C$1:$Y$100,23,0),""),IF(LEN($K161)&gt;5,IF(BD!F161="N/A","",CONCATENATE("B (",DAY(BD!F161),"-",MONTH(BD!F161),"-",YEAR(BD!F161),")")),""))</f>
        <v/>
      </c>
      <c r="BO161" s="150"/>
      <c r="BP161" s="15"/>
      <c r="BQ161" s="15"/>
      <c r="BR161" s="15"/>
      <c r="BS161" s="15"/>
      <c r="BT161" s="15"/>
      <c r="BU161" s="9" t="str">
        <f>+IF(LEN($K161)&gt;10,IF(LEN(BD!I161)=11,BD!I161,CONCATENATE("0",BD!I161)),"")</f>
        <v/>
      </c>
      <c r="BV161" s="161" t="str">
        <f>+IF(LEN($K161)&gt;10,BD!J161,"")</f>
        <v/>
      </c>
      <c r="BW161" s="162" t="str">
        <f t="shared" si="73"/>
        <v/>
      </c>
      <c r="BX161" s="162" t="str">
        <f>+IF(LEN($K161)&gt;10,UPPER(BD!K161),"")</f>
        <v/>
      </c>
      <c r="BY161" s="161" t="str">
        <f>+IF(LEN($K169)&gt;5,BD!L161,"")</f>
        <v/>
      </c>
      <c r="BZ161" s="161" t="str">
        <f>+IF(LEN($K161)&gt;10,BD!M161,"")</f>
        <v/>
      </c>
      <c r="CA161" s="162" t="str">
        <f>+IF(LEN($K161)&gt;10,BD!N161,"")</f>
        <v/>
      </c>
      <c r="CB161" s="163" t="str">
        <f t="shared" si="74"/>
        <v/>
      </c>
      <c r="CC161" s="62" t="str">
        <f>+IF(AND(LEN($K161)&gt;10),IF(AND($J161&gt;L$1,$J161&lt;=$Y$1),1,IF((COUNTIFS(INCAPACIDADES!$C$1:$C$51,$K161,INCAPACIDADES!K$1:K$51,L$1))&gt;0,2,IF(VLOOKUP($I161,BD!D:F,3,0)&gt;L$1,0,3))),"")</f>
        <v/>
      </c>
      <c r="CD161" s="62" t="str">
        <f>+IF(AND(LEN($K161)&gt;10),IF(AND($J161&gt;M$1,$J161&lt;=$Y$1),1,IF((COUNTIFS(INCAPACIDADES!$C$1:$C$51,$K161,INCAPACIDADES!L$1:L$51,M$1))&gt;0,2,IF(VLOOKUP($I161,BD!$D:$F,3,0)&gt;M$1,0,3))),"")</f>
        <v/>
      </c>
      <c r="CE161" s="62" t="str">
        <f>+IF(AND(LEN($K161)&gt;10),IF(AND($J161&gt;N$1,$J161&lt;=$Y$1),1,IF((COUNTIFS(INCAPACIDADES!$C$1:$C$51,$K161,INCAPACIDADES!M$1:M$51,N$1))&gt;0,2,IF(VLOOKUP($I161,BD!$D:$F,3,0)&gt;N$1,0,3))),"")</f>
        <v/>
      </c>
      <c r="CF161" s="62" t="str">
        <f>+IF(AND(LEN($K161)&gt;10),IF(AND($J161&gt;O$1,$J161&lt;=$Y$1),1,IF((COUNTIFS(INCAPACIDADES!$C$1:$C$51,$K161,INCAPACIDADES!N$1:N$51,O$1))&gt;0,2,IF(VLOOKUP($I161,BD!$D:$F,3,0)&gt;O$1,0,3))),"")</f>
        <v/>
      </c>
      <c r="CG161" s="62" t="str">
        <f>+IF(AND(LEN($K161)&gt;10),IF(AND($J161&gt;P$1,$J161&lt;=$Y$1),1,IF((COUNTIFS(INCAPACIDADES!$C$1:$C$51,$K161,INCAPACIDADES!O$1:O$51,P$1))&gt;0,2,IF(VLOOKUP($I161,BD!$D:$F,3,0)&gt;P$1,0,3))),"")</f>
        <v/>
      </c>
      <c r="CH161" s="62" t="str">
        <f>+IF(AND(LEN($K161)&gt;10),IF(AND($J161&gt;Q$1,$J161&lt;=$Y$1),1,IF((COUNTIFS(INCAPACIDADES!$C$1:$C$51,$K161,INCAPACIDADES!P$1:P$51,Q$1))&gt;0,2,IF(VLOOKUP($I161,BD!$D:$F,3,0)&gt;Q$1,0,3))),"")</f>
        <v/>
      </c>
      <c r="CI161" s="62" t="str">
        <f>+IF(AND(LEN($K161)&gt;10),IF(AND($J161&gt;R$1,$J161&lt;=$Y$1),1,IF((COUNTIFS(INCAPACIDADES!$C$1:$C$51,$K161,INCAPACIDADES!Q$1:Q$51,R$1))&gt;0,2,IF(VLOOKUP($I161,BD!$D:$F,3,0)&gt;R$1,0,3))),"")</f>
        <v/>
      </c>
      <c r="CJ161" s="62" t="str">
        <f>+IF(AND(LEN($K161)&gt;10),IF(AND($J161&gt;S$1,$J161&lt;=$Y$1),1,IF((COUNTIFS(INCAPACIDADES!$C$1:$C$51,$K161,INCAPACIDADES!R$1:R$51,S$1))&gt;0,2,IF(VLOOKUP($I161,BD!$D:$F,3,0)&gt;S$1,0,3))),"")</f>
        <v/>
      </c>
      <c r="CK161" s="62" t="str">
        <f>+IF(AND(LEN($K161)&gt;10),IF(AND($J161&gt;T$1,$J161&lt;=$Y$1),1,IF((COUNTIFS(INCAPACIDADES!$C$1:$C$51,$K161,INCAPACIDADES!S$1:S$51,T$1))&gt;0,2,IF(VLOOKUP($I161,BD!$D:$F,3,0)&gt;T$1,0,3))),"")</f>
        <v/>
      </c>
      <c r="CL161" s="62" t="str">
        <f>+IF(AND(LEN($K161)&gt;10),IF(AND($J161&gt;U$1,$J161&lt;=$Y$1),1,IF((COUNTIFS(INCAPACIDADES!$C$1:$C$51,$K161,INCAPACIDADES!T$1:T$51,U$1))&gt;0,2,IF(VLOOKUP($I161,BD!$D:$F,3,0)&gt;U$1,0,3))),"")</f>
        <v/>
      </c>
      <c r="CM161" s="62" t="str">
        <f>+IF(AND(LEN($K161)&gt;10),IF(AND($J161&gt;V$1,$J161&lt;=$Y$1),1,IF((COUNTIFS(INCAPACIDADES!$C$1:$C$51,$K161,INCAPACIDADES!U$1:U$51,V$1))&gt;0,2,IF(VLOOKUP($I161,BD!$D:$F,3,0)&gt;V$1,0,3))),"")</f>
        <v/>
      </c>
      <c r="CN161" s="62" t="str">
        <f>+IF(AND(LEN($K161)&gt;10),IF(AND($J161&gt;W$1,$J161&lt;=$Y$1),1,IF((COUNTIFS(INCAPACIDADES!$C$1:$C$51,$K161,INCAPACIDADES!V$1:V$51,W$1))&gt;0,2,IF(VLOOKUP($I161,BD!$D:$F,3,0)&gt;W$1,0,3))),"")</f>
        <v/>
      </c>
      <c r="CO161" s="62" t="str">
        <f>+IF(AND(LEN($K161)&gt;10),IF(AND($J161&gt;X$1,$J161&lt;=$Y$1),1,IF((COUNTIFS(INCAPACIDADES!$C$1:$C$51,$K161,INCAPACIDADES!W$1:W$51,X$1))&gt;0,2,IF(VLOOKUP($I161,BD!$D:$F,3,0)&gt;X$1,0,3))),"")</f>
        <v/>
      </c>
      <c r="CP161" s="62" t="str">
        <f>+IF(AND(LEN($K161)&gt;10),IF(AND($J161&gt;Y$1,$J161&lt;=$Y$1),1,IF((COUNTIFS(INCAPACIDADES!$C$1:$C$51,$K161,INCAPACIDADES!X$1:X$51,Y$1))&gt;0,2,IF(VLOOKUP($I161,BD!$D:$F,3,0)&gt;Y$1,0,3))),"")</f>
        <v/>
      </c>
      <c r="CQ161" s="62" t="str">
        <f>+IF(LEN($K161)&gt;10,IF(ISERROR(VLOOKUP(L161,'CODIGO PAGO'!$B$1:$B$20,1,0)),1,IF(OR(AND(CC161=1,L161&lt;&gt;"N"),AND(CC161=3,L161&lt;&gt;"B"),AND(CC161=2,LEFT(TRIM(L161),1)&lt;&gt;"I")),1,IF(OR(AND(CC161=0,L161="N"),AND(CC161=0,L161="B"),AND(CC161=0,LEFT(TRIM(L161),1)="I")),1,0))),"")</f>
        <v/>
      </c>
      <c r="CR161" s="62" t="str">
        <f t="shared" si="75"/>
        <v/>
      </c>
      <c r="CS161" s="62" t="str">
        <f>+IF(LEN($K161)&gt;10,IF(ISERROR(VLOOKUP(N161,'CODIGO PAGO'!$B$1:$B$20,1,0)),1,IF(OR(AND(CE161=1,N161&lt;&gt;"N"),AND(CE161=3,N161&lt;&gt;"B"),AND(CE161=2,LEFT(TRIM(N161),1)&lt;&gt;"I")),1,IF(OR(AND(CE161=0,N161="N"),AND(CE161=0,N161="B"),AND(CE161=0,LEFT(TRIM(N161),1)="I")),1,0))),"")</f>
        <v/>
      </c>
      <c r="CT161" s="62" t="str">
        <f t="shared" si="76"/>
        <v/>
      </c>
      <c r="CU161" s="62" t="str">
        <f>+IF(LEN($K161)&gt;10,IF(ISERROR(VLOOKUP(P161,'CODIGO PAGO'!$B$1:$B$20,1,0)),1,IF(OR(AND(CG161=1,P161&lt;&gt;"N"),AND(CG161=3,P161&lt;&gt;"B"),AND(CG161=2,LEFT(TRIM(P161),1)&lt;&gt;"I")),1,IF(OR(AND(CG161=0,P161="N"),AND(CG161=0,P161="B"),AND(CG161=0,LEFT(TRIM(P161),1)="I")),1,0))),"")</f>
        <v/>
      </c>
      <c r="CV161" s="62" t="str">
        <f t="shared" si="77"/>
        <v/>
      </c>
      <c r="CW161" s="62" t="str">
        <f>+IF(LEN($K161)&gt;10,IF(ISERROR(VLOOKUP(R161,'CODIGO PAGO'!$B$1:$B$20,1,0)),1,IF(OR(AND(CI161=1,R161&lt;&gt;"N"),AND(CI161=3,R161&lt;&gt;"B"),AND(CI161=2,LEFT(TRIM(R161),1)&lt;&gt;"I")),1,IF(OR(AND(CI161=0,R161="N"),AND(CI161=0,R161="B"),AND(CI161=0,LEFT(TRIM(R161),1)="I")),1,0))),"")</f>
        <v/>
      </c>
      <c r="CX161" s="62" t="str">
        <f t="shared" si="78"/>
        <v/>
      </c>
      <c r="CY161" s="62" t="str">
        <f>+IF(LEN($K161)&gt;10,IF(ISERROR(VLOOKUP(T161,'CODIGO PAGO'!$B$1:$B$20,1,0)),1,IF(OR(AND(CK161=1,T161&lt;&gt;"N"),AND(CK161=3,T161&lt;&gt;"B"),AND(CK161=2,LEFT(TRIM(T161),1)&lt;&gt;"I")),1,IF(OR(AND(CK161=0,T161="N"),AND(CK161=0,T161="B"),AND(CK161=0,LEFT(TRIM(T161),1)="I")),1,0))),"")</f>
        <v/>
      </c>
      <c r="CZ161" s="62" t="str">
        <f t="shared" si="79"/>
        <v/>
      </c>
      <c r="DA161" s="62" t="str">
        <f>+IF(LEN($K161)&gt;10,IF(ISERROR(VLOOKUP(V161,'CODIGO PAGO'!$B$1:$B$20,1,0)),1,IF(OR(AND(CM161=1,V161&lt;&gt;"N"),AND(CM161=3,V161&lt;&gt;"B"),AND(CM161=2,LEFT(TRIM(V161),1)&lt;&gt;"I")),1,IF(OR(AND(CM161=0,V161="N"),AND(CM161=0,V161="B"),AND(CM161=0,LEFT(TRIM(V161),1)="I")),1,0))),"")</f>
        <v/>
      </c>
      <c r="DB161" s="62" t="str">
        <f t="shared" si="80"/>
        <v/>
      </c>
      <c r="DC161" s="62" t="str">
        <f>+IF(LEN($K161)&gt;10,IF(ISERROR(VLOOKUP(X161,'CODIGO PAGO'!$B$1:$B$20,1,0)),1,IF(OR(AND(CO161=1,X161&lt;&gt;"N"),AND(CO161=3,X161&lt;&gt;"B"),AND(CO161=2,LEFT(TRIM(X161),1)&lt;&gt;"I")),1,IF(OR(AND(CO161=0,X161="N"),AND(CO161=0,X161="B"),AND(CO161=0,LEFT(TRIM(X161),1)="I")),1,0))),"")</f>
        <v/>
      </c>
      <c r="DD161" s="62" t="str">
        <f t="shared" si="81"/>
        <v/>
      </c>
      <c r="DE161" s="62" t="str">
        <f t="shared" si="82"/>
        <v/>
      </c>
      <c r="DF161" s="63" t="str">
        <f t="shared" si="83"/>
        <v/>
      </c>
      <c r="DG161" s="170"/>
      <c r="DH161" s="63">
        <v>161</v>
      </c>
    </row>
    <row r="162" spans="1:112" s="64" customFormat="1">
      <c r="A162" s="16" t="str">
        <f t="shared" si="56"/>
        <v/>
      </c>
      <c r="B162" s="134"/>
      <c r="C162" s="134"/>
      <c r="D162" s="1" t="str">
        <f>+IF(LEN($K162)&gt;5,BD!A162,"")</f>
        <v/>
      </c>
      <c r="E162" s="1" t="str">
        <f>+IF(LEN($K162)&gt;5,BD!B162,"")</f>
        <v/>
      </c>
      <c r="F162" s="134"/>
      <c r="G162" s="133"/>
      <c r="H162" s="135"/>
      <c r="I162" s="3" t="str">
        <f>+IF(LEN($K162)&gt;5,BD!D162,"")</f>
        <v/>
      </c>
      <c r="J162" s="4" t="str">
        <f>+IF(LEN($K162)&gt;5,BD!E162,"")</f>
        <v/>
      </c>
      <c r="K162" s="5" t="str">
        <f>+IF(LEN(BD!G162)&gt;5,BD!G162,"")</f>
        <v/>
      </c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53" t="str">
        <f t="shared" si="57"/>
        <v/>
      </c>
      <c r="AB162" s="154" t="str">
        <f>+IF(LEN($K162)&gt;5,SUM(L162,N162,P162,R162,T162,V162,X162)+COUNTIF(L162:X162,"PCG")+'CODIGO PAGO'!$C$23*COUNTIF(L162:X162,"PDF")+'CODIGO PAGO'!$C$24*COUNTIF('PRE MAAS'!L162:X162,"PNH")+'CODIGO PAGO'!$C$25*COUNTIF('PRE MAAS'!L162:X162,"PS")+COUNTIF(L162:X162,"VAC"),"")</f>
        <v/>
      </c>
      <c r="AC162" s="154" t="str">
        <f t="shared" si="58"/>
        <v/>
      </c>
      <c r="AD162" s="155" t="str">
        <f t="shared" si="59"/>
        <v/>
      </c>
      <c r="AE162" s="155" t="str">
        <f t="shared" si="60"/>
        <v/>
      </c>
      <c r="AF162" s="155" t="str">
        <f>+IF(LEN($K162)&gt;5,IF(AND(VLOOKUP($I162,BD!$D$1:$F$501,3,0)&gt;=L$1,VLOOKUP($I162,BD!$D$1:$F$501,3,0)&lt;=X$1),1,0),"")</f>
        <v/>
      </c>
      <c r="AG162" s="155" t="str">
        <f t="shared" si="61"/>
        <v/>
      </c>
      <c r="AH162" s="156" t="str">
        <f t="shared" si="62"/>
        <v/>
      </c>
      <c r="AI162" s="156" t="str">
        <f t="shared" si="63"/>
        <v/>
      </c>
      <c r="AJ162" s="156" t="str">
        <f t="shared" si="64"/>
        <v/>
      </c>
      <c r="AK162" s="6" t="str">
        <f>+IF(LEN($K162)&gt;5,BD!H162,"")</f>
        <v/>
      </c>
      <c r="AL162" s="17" t="str">
        <f t="shared" si="65"/>
        <v/>
      </c>
      <c r="AM162" s="13"/>
      <c r="AN162" s="18" t="str">
        <f t="shared" si="66"/>
        <v/>
      </c>
      <c r="AO162" s="19" t="str">
        <f t="shared" si="67"/>
        <v/>
      </c>
      <c r="AP162" s="19" t="str">
        <f t="shared" si="68"/>
        <v/>
      </c>
      <c r="AQ162" s="20" t="str">
        <f t="shared" si="69"/>
        <v/>
      </c>
      <c r="AR162" s="7" t="str">
        <f t="shared" ca="1" si="70"/>
        <v/>
      </c>
      <c r="AS162" s="157"/>
      <c r="AT162" s="19" t="str">
        <f>+IF(LEN($K162)&gt;5,TRUNC(AS162*AK162*'CODIGO PAGO'!$C$27,2),"")</f>
        <v/>
      </c>
      <c r="AU162" s="15"/>
      <c r="AV162" s="15"/>
      <c r="AW162" s="15"/>
      <c r="AX162" s="14"/>
      <c r="AY162" s="15"/>
      <c r="AZ162" s="20" t="str">
        <f>+IF(LEN(K162)&gt;5,SUMIF(AJUSTES!$A$1:$A$50,K162,AJUSTES!$J$1:$J$50),"")</f>
        <v/>
      </c>
      <c r="BA162" s="20"/>
      <c r="BB162" s="14"/>
      <c r="BC162" s="14"/>
      <c r="BD162" s="164"/>
      <c r="BE162" s="15"/>
      <c r="BF162" s="15"/>
      <c r="BG162" s="152" t="str">
        <f t="shared" si="71"/>
        <v/>
      </c>
      <c r="BH162" s="20" t="str">
        <f t="shared" si="72"/>
        <v/>
      </c>
      <c r="BI162" s="20" t="str">
        <f>IF(LEN($K162)&gt;5,IF('CODIGO PAGO'!$C$26=9,0.5*AK162,'CODIGO PAGO'!$C$26*COUNTIF(L162:X162,"PT")*(AK162*7)/(7-(COUNTIF(L162:X162,"D")+COUNTIF(L162:X162,"DL")))),"")</f>
        <v/>
      </c>
      <c r="BJ162" s="15"/>
      <c r="BK162" s="20" t="str">
        <f>+IF(LEN(K162)&gt;5,SUMIF(AJUSTES!$A$1:$A$50,K162,AJUSTES!$K$1:$K$50),"")</f>
        <v/>
      </c>
      <c r="BL162" s="15"/>
      <c r="BM162" s="15"/>
      <c r="BN162" s="4" t="str">
        <f>+CONCATENATE(IF(COUNTIFS(INCAPACIDADES!$A$1:$A$100,"ACTIVA",INCAPACIDADES!$C$1:$C$100,'PRE MAAS'!K162)&gt;0,VLOOKUP(K162,INCAPACIDADES!$C$1:$Y$100,23,0),""),IF(LEN($K162)&gt;5,IF(BD!F162="N/A","",CONCATENATE("B (",DAY(BD!F162),"-",MONTH(BD!F162),"-",YEAR(BD!F162),")")),""))</f>
        <v/>
      </c>
      <c r="BO162" s="150"/>
      <c r="BP162" s="15"/>
      <c r="BQ162" s="15"/>
      <c r="BR162" s="15"/>
      <c r="BS162" s="15"/>
      <c r="BT162" s="15"/>
      <c r="BU162" s="9" t="str">
        <f>+IF(LEN($K162)&gt;10,IF(LEN(BD!I162)=11,BD!I162,CONCATENATE("0",BD!I162)),"")</f>
        <v/>
      </c>
      <c r="BV162" s="161" t="str">
        <f>+IF(LEN($K162)&gt;10,BD!J162,"")</f>
        <v/>
      </c>
      <c r="BW162" s="162" t="str">
        <f t="shared" si="73"/>
        <v/>
      </c>
      <c r="BX162" s="162" t="str">
        <f>+IF(LEN($K162)&gt;10,UPPER(BD!K162),"")</f>
        <v/>
      </c>
      <c r="BY162" s="161" t="str">
        <f>+IF(LEN($K170)&gt;5,BD!L162,"")</f>
        <v/>
      </c>
      <c r="BZ162" s="161" t="str">
        <f>+IF(LEN($K162)&gt;10,BD!M162,"")</f>
        <v/>
      </c>
      <c r="CA162" s="162" t="str">
        <f>+IF(LEN($K162)&gt;10,BD!N162,"")</f>
        <v/>
      </c>
      <c r="CB162" s="163" t="str">
        <f t="shared" si="74"/>
        <v/>
      </c>
      <c r="CC162" s="62" t="str">
        <f>+IF(AND(LEN($K162)&gt;10),IF(AND($J162&gt;L$1,$J162&lt;=$Y$1),1,IF((COUNTIFS(INCAPACIDADES!$C$1:$C$51,$K162,INCAPACIDADES!K$1:K$51,L$1))&gt;0,2,IF(VLOOKUP($I162,BD!D:F,3,0)&gt;L$1,0,3))),"")</f>
        <v/>
      </c>
      <c r="CD162" s="62" t="str">
        <f>+IF(AND(LEN($K162)&gt;10),IF(AND($J162&gt;M$1,$J162&lt;=$Y$1),1,IF((COUNTIFS(INCAPACIDADES!$C$1:$C$51,$K162,INCAPACIDADES!L$1:L$51,M$1))&gt;0,2,IF(VLOOKUP($I162,BD!$D:$F,3,0)&gt;M$1,0,3))),"")</f>
        <v/>
      </c>
      <c r="CE162" s="62" t="str">
        <f>+IF(AND(LEN($K162)&gt;10),IF(AND($J162&gt;N$1,$J162&lt;=$Y$1),1,IF((COUNTIFS(INCAPACIDADES!$C$1:$C$51,$K162,INCAPACIDADES!M$1:M$51,N$1))&gt;0,2,IF(VLOOKUP($I162,BD!$D:$F,3,0)&gt;N$1,0,3))),"")</f>
        <v/>
      </c>
      <c r="CF162" s="62" t="str">
        <f>+IF(AND(LEN($K162)&gt;10),IF(AND($J162&gt;O$1,$J162&lt;=$Y$1),1,IF((COUNTIFS(INCAPACIDADES!$C$1:$C$51,$K162,INCAPACIDADES!N$1:N$51,O$1))&gt;0,2,IF(VLOOKUP($I162,BD!$D:$F,3,0)&gt;O$1,0,3))),"")</f>
        <v/>
      </c>
      <c r="CG162" s="62" t="str">
        <f>+IF(AND(LEN($K162)&gt;10),IF(AND($J162&gt;P$1,$J162&lt;=$Y$1),1,IF((COUNTIFS(INCAPACIDADES!$C$1:$C$51,$K162,INCAPACIDADES!O$1:O$51,P$1))&gt;0,2,IF(VLOOKUP($I162,BD!$D:$F,3,0)&gt;P$1,0,3))),"")</f>
        <v/>
      </c>
      <c r="CH162" s="62" t="str">
        <f>+IF(AND(LEN($K162)&gt;10),IF(AND($J162&gt;Q$1,$J162&lt;=$Y$1),1,IF((COUNTIFS(INCAPACIDADES!$C$1:$C$51,$K162,INCAPACIDADES!P$1:P$51,Q$1))&gt;0,2,IF(VLOOKUP($I162,BD!$D:$F,3,0)&gt;Q$1,0,3))),"")</f>
        <v/>
      </c>
      <c r="CI162" s="62" t="str">
        <f>+IF(AND(LEN($K162)&gt;10),IF(AND($J162&gt;R$1,$J162&lt;=$Y$1),1,IF((COUNTIFS(INCAPACIDADES!$C$1:$C$51,$K162,INCAPACIDADES!Q$1:Q$51,R$1))&gt;0,2,IF(VLOOKUP($I162,BD!$D:$F,3,0)&gt;R$1,0,3))),"")</f>
        <v/>
      </c>
      <c r="CJ162" s="62" t="str">
        <f>+IF(AND(LEN($K162)&gt;10),IF(AND($J162&gt;S$1,$J162&lt;=$Y$1),1,IF((COUNTIFS(INCAPACIDADES!$C$1:$C$51,$K162,INCAPACIDADES!R$1:R$51,S$1))&gt;0,2,IF(VLOOKUP($I162,BD!$D:$F,3,0)&gt;S$1,0,3))),"")</f>
        <v/>
      </c>
      <c r="CK162" s="62" t="str">
        <f>+IF(AND(LEN($K162)&gt;10),IF(AND($J162&gt;T$1,$J162&lt;=$Y$1),1,IF((COUNTIFS(INCAPACIDADES!$C$1:$C$51,$K162,INCAPACIDADES!S$1:S$51,T$1))&gt;0,2,IF(VLOOKUP($I162,BD!$D:$F,3,0)&gt;T$1,0,3))),"")</f>
        <v/>
      </c>
      <c r="CL162" s="62" t="str">
        <f>+IF(AND(LEN($K162)&gt;10),IF(AND($J162&gt;U$1,$J162&lt;=$Y$1),1,IF((COUNTIFS(INCAPACIDADES!$C$1:$C$51,$K162,INCAPACIDADES!T$1:T$51,U$1))&gt;0,2,IF(VLOOKUP($I162,BD!$D:$F,3,0)&gt;U$1,0,3))),"")</f>
        <v/>
      </c>
      <c r="CM162" s="62" t="str">
        <f>+IF(AND(LEN($K162)&gt;10),IF(AND($J162&gt;V$1,$J162&lt;=$Y$1),1,IF((COUNTIFS(INCAPACIDADES!$C$1:$C$51,$K162,INCAPACIDADES!U$1:U$51,V$1))&gt;0,2,IF(VLOOKUP($I162,BD!$D:$F,3,0)&gt;V$1,0,3))),"")</f>
        <v/>
      </c>
      <c r="CN162" s="62" t="str">
        <f>+IF(AND(LEN($K162)&gt;10),IF(AND($J162&gt;W$1,$J162&lt;=$Y$1),1,IF((COUNTIFS(INCAPACIDADES!$C$1:$C$51,$K162,INCAPACIDADES!V$1:V$51,W$1))&gt;0,2,IF(VLOOKUP($I162,BD!$D:$F,3,0)&gt;W$1,0,3))),"")</f>
        <v/>
      </c>
      <c r="CO162" s="62" t="str">
        <f>+IF(AND(LEN($K162)&gt;10),IF(AND($J162&gt;X$1,$J162&lt;=$Y$1),1,IF((COUNTIFS(INCAPACIDADES!$C$1:$C$51,$K162,INCAPACIDADES!W$1:W$51,X$1))&gt;0,2,IF(VLOOKUP($I162,BD!$D:$F,3,0)&gt;X$1,0,3))),"")</f>
        <v/>
      </c>
      <c r="CP162" s="62" t="str">
        <f>+IF(AND(LEN($K162)&gt;10),IF(AND($J162&gt;Y$1,$J162&lt;=$Y$1),1,IF((COUNTIFS(INCAPACIDADES!$C$1:$C$51,$K162,INCAPACIDADES!X$1:X$51,Y$1))&gt;0,2,IF(VLOOKUP($I162,BD!$D:$F,3,0)&gt;Y$1,0,3))),"")</f>
        <v/>
      </c>
      <c r="CQ162" s="62" t="str">
        <f>+IF(LEN($K162)&gt;10,IF(ISERROR(VLOOKUP(L162,'CODIGO PAGO'!$B$1:$B$20,1,0)),1,IF(OR(AND(CC162=1,L162&lt;&gt;"N"),AND(CC162=3,L162&lt;&gt;"B"),AND(CC162=2,LEFT(TRIM(L162),1)&lt;&gt;"I")),1,IF(OR(AND(CC162=0,L162="N"),AND(CC162=0,L162="B"),AND(CC162=0,LEFT(TRIM(L162),1)="I")),1,0))),"")</f>
        <v/>
      </c>
      <c r="CR162" s="62" t="str">
        <f t="shared" si="75"/>
        <v/>
      </c>
      <c r="CS162" s="62" t="str">
        <f>+IF(LEN($K162)&gt;10,IF(ISERROR(VLOOKUP(N162,'CODIGO PAGO'!$B$1:$B$20,1,0)),1,IF(OR(AND(CE162=1,N162&lt;&gt;"N"),AND(CE162=3,N162&lt;&gt;"B"),AND(CE162=2,LEFT(TRIM(N162),1)&lt;&gt;"I")),1,IF(OR(AND(CE162=0,N162="N"),AND(CE162=0,N162="B"),AND(CE162=0,LEFT(TRIM(N162),1)="I")),1,0))),"")</f>
        <v/>
      </c>
      <c r="CT162" s="62" t="str">
        <f t="shared" si="76"/>
        <v/>
      </c>
      <c r="CU162" s="62" t="str">
        <f>+IF(LEN($K162)&gt;10,IF(ISERROR(VLOOKUP(P162,'CODIGO PAGO'!$B$1:$B$20,1,0)),1,IF(OR(AND(CG162=1,P162&lt;&gt;"N"),AND(CG162=3,P162&lt;&gt;"B"),AND(CG162=2,LEFT(TRIM(P162),1)&lt;&gt;"I")),1,IF(OR(AND(CG162=0,P162="N"),AND(CG162=0,P162="B"),AND(CG162=0,LEFT(TRIM(P162),1)="I")),1,0))),"")</f>
        <v/>
      </c>
      <c r="CV162" s="62" t="str">
        <f t="shared" si="77"/>
        <v/>
      </c>
      <c r="CW162" s="62" t="str">
        <f>+IF(LEN($K162)&gt;10,IF(ISERROR(VLOOKUP(R162,'CODIGO PAGO'!$B$1:$B$20,1,0)),1,IF(OR(AND(CI162=1,R162&lt;&gt;"N"),AND(CI162=3,R162&lt;&gt;"B"),AND(CI162=2,LEFT(TRIM(R162),1)&lt;&gt;"I")),1,IF(OR(AND(CI162=0,R162="N"),AND(CI162=0,R162="B"),AND(CI162=0,LEFT(TRIM(R162),1)="I")),1,0))),"")</f>
        <v/>
      </c>
      <c r="CX162" s="62" t="str">
        <f t="shared" si="78"/>
        <v/>
      </c>
      <c r="CY162" s="62" t="str">
        <f>+IF(LEN($K162)&gt;10,IF(ISERROR(VLOOKUP(T162,'CODIGO PAGO'!$B$1:$B$20,1,0)),1,IF(OR(AND(CK162=1,T162&lt;&gt;"N"),AND(CK162=3,T162&lt;&gt;"B"),AND(CK162=2,LEFT(TRIM(T162),1)&lt;&gt;"I")),1,IF(OR(AND(CK162=0,T162="N"),AND(CK162=0,T162="B"),AND(CK162=0,LEFT(TRIM(T162),1)="I")),1,0))),"")</f>
        <v/>
      </c>
      <c r="CZ162" s="62" t="str">
        <f t="shared" si="79"/>
        <v/>
      </c>
      <c r="DA162" s="62" t="str">
        <f>+IF(LEN($K162)&gt;10,IF(ISERROR(VLOOKUP(V162,'CODIGO PAGO'!$B$1:$B$20,1,0)),1,IF(OR(AND(CM162=1,V162&lt;&gt;"N"),AND(CM162=3,V162&lt;&gt;"B"),AND(CM162=2,LEFT(TRIM(V162),1)&lt;&gt;"I")),1,IF(OR(AND(CM162=0,V162="N"),AND(CM162=0,V162="B"),AND(CM162=0,LEFT(TRIM(V162),1)="I")),1,0))),"")</f>
        <v/>
      </c>
      <c r="DB162" s="62" t="str">
        <f t="shared" si="80"/>
        <v/>
      </c>
      <c r="DC162" s="62" t="str">
        <f>+IF(LEN($K162)&gt;10,IF(ISERROR(VLOOKUP(X162,'CODIGO PAGO'!$B$1:$B$20,1,0)),1,IF(OR(AND(CO162=1,X162&lt;&gt;"N"),AND(CO162=3,X162&lt;&gt;"B"),AND(CO162=2,LEFT(TRIM(X162),1)&lt;&gt;"I")),1,IF(OR(AND(CO162=0,X162="N"),AND(CO162=0,X162="B"),AND(CO162=0,LEFT(TRIM(X162),1)="I")),1,0))),"")</f>
        <v/>
      </c>
      <c r="DD162" s="62" t="str">
        <f t="shared" si="81"/>
        <v/>
      </c>
      <c r="DE162" s="62" t="str">
        <f t="shared" si="82"/>
        <v/>
      </c>
      <c r="DF162" s="63" t="str">
        <f t="shared" si="83"/>
        <v/>
      </c>
      <c r="DG162" s="170"/>
      <c r="DH162" s="63">
        <v>162</v>
      </c>
    </row>
    <row r="163" spans="1:112" s="64" customFormat="1">
      <c r="A163" s="16" t="str">
        <f t="shared" si="56"/>
        <v/>
      </c>
      <c r="B163" s="134"/>
      <c r="C163" s="134"/>
      <c r="D163" s="1" t="str">
        <f>+IF(LEN($K163)&gt;5,BD!A163,"")</f>
        <v/>
      </c>
      <c r="E163" s="1" t="str">
        <f>+IF(LEN($K163)&gt;5,BD!B163,"")</f>
        <v/>
      </c>
      <c r="F163" s="134"/>
      <c r="G163" s="133"/>
      <c r="H163" s="135"/>
      <c r="I163" s="3" t="str">
        <f>+IF(LEN($K163)&gt;5,BD!D163,"")</f>
        <v/>
      </c>
      <c r="J163" s="4" t="str">
        <f>+IF(LEN($K163)&gt;5,BD!E163,"")</f>
        <v/>
      </c>
      <c r="K163" s="5" t="str">
        <f>+IF(LEN(BD!G163)&gt;5,BD!G163,"")</f>
        <v/>
      </c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53" t="str">
        <f t="shared" si="57"/>
        <v/>
      </c>
      <c r="AB163" s="154" t="str">
        <f>+IF(LEN($K163)&gt;5,SUM(L163,N163,P163,R163,T163,V163,X163)+COUNTIF(L163:X163,"PCG")+'CODIGO PAGO'!$C$23*COUNTIF(L163:X163,"PDF")+'CODIGO PAGO'!$C$24*COUNTIF('PRE MAAS'!L163:X163,"PNH")+'CODIGO PAGO'!$C$25*COUNTIF('PRE MAAS'!L163:X163,"PS")+COUNTIF(L163:X163,"VAC"),"")</f>
        <v/>
      </c>
      <c r="AC163" s="154" t="str">
        <f t="shared" si="58"/>
        <v/>
      </c>
      <c r="AD163" s="155" t="str">
        <f t="shared" si="59"/>
        <v/>
      </c>
      <c r="AE163" s="155" t="str">
        <f t="shared" si="60"/>
        <v/>
      </c>
      <c r="AF163" s="155" t="str">
        <f>+IF(LEN($K163)&gt;5,IF(AND(VLOOKUP($I163,BD!$D$1:$F$501,3,0)&gt;=L$1,VLOOKUP($I163,BD!$D$1:$F$501,3,0)&lt;=X$1),1,0),"")</f>
        <v/>
      </c>
      <c r="AG163" s="155" t="str">
        <f t="shared" si="61"/>
        <v/>
      </c>
      <c r="AH163" s="156" t="str">
        <f t="shared" si="62"/>
        <v/>
      </c>
      <c r="AI163" s="156" t="str">
        <f t="shared" si="63"/>
        <v/>
      </c>
      <c r="AJ163" s="156" t="str">
        <f t="shared" si="64"/>
        <v/>
      </c>
      <c r="AK163" s="6" t="str">
        <f>+IF(LEN($K163)&gt;5,BD!H163,"")</f>
        <v/>
      </c>
      <c r="AL163" s="17" t="str">
        <f t="shared" si="65"/>
        <v/>
      </c>
      <c r="AM163" s="13"/>
      <c r="AN163" s="18" t="str">
        <f t="shared" si="66"/>
        <v/>
      </c>
      <c r="AO163" s="19" t="str">
        <f t="shared" si="67"/>
        <v/>
      </c>
      <c r="AP163" s="19" t="str">
        <f t="shared" si="68"/>
        <v/>
      </c>
      <c r="AQ163" s="20" t="str">
        <f t="shared" si="69"/>
        <v/>
      </c>
      <c r="AR163" s="7" t="str">
        <f t="shared" ca="1" si="70"/>
        <v/>
      </c>
      <c r="AS163" s="157"/>
      <c r="AT163" s="19" t="str">
        <f>+IF(LEN($K163)&gt;5,TRUNC(AS163*AK163*'CODIGO PAGO'!$C$27,2),"")</f>
        <v/>
      </c>
      <c r="AU163" s="15"/>
      <c r="AV163" s="15"/>
      <c r="AW163" s="15"/>
      <c r="AX163" s="14"/>
      <c r="AY163" s="15"/>
      <c r="AZ163" s="20" t="str">
        <f>+IF(LEN(K163)&gt;5,SUMIF(AJUSTES!$A$1:$A$50,K163,AJUSTES!$J$1:$J$50),"")</f>
        <v/>
      </c>
      <c r="BA163" s="20"/>
      <c r="BB163" s="14"/>
      <c r="BC163" s="14"/>
      <c r="BD163" s="164"/>
      <c r="BE163" s="15"/>
      <c r="BF163" s="15"/>
      <c r="BG163" s="152" t="str">
        <f t="shared" si="71"/>
        <v/>
      </c>
      <c r="BH163" s="20" t="str">
        <f t="shared" si="72"/>
        <v/>
      </c>
      <c r="BI163" s="20" t="str">
        <f>IF(LEN($K163)&gt;5,IF('CODIGO PAGO'!$C$26=9,0.5*AK163,'CODIGO PAGO'!$C$26*COUNTIF(L163:X163,"PT")*(AK163*7)/(7-(COUNTIF(L163:X163,"D")+COUNTIF(L163:X163,"DL")))),"")</f>
        <v/>
      </c>
      <c r="BJ163" s="15"/>
      <c r="BK163" s="20" t="str">
        <f>+IF(LEN(K163)&gt;5,SUMIF(AJUSTES!$A$1:$A$50,K163,AJUSTES!$K$1:$K$50),"")</f>
        <v/>
      </c>
      <c r="BL163" s="15"/>
      <c r="BM163" s="15"/>
      <c r="BN163" s="4" t="str">
        <f>+CONCATENATE(IF(COUNTIFS(INCAPACIDADES!$A$1:$A$100,"ACTIVA",INCAPACIDADES!$C$1:$C$100,'PRE MAAS'!K163)&gt;0,VLOOKUP(K163,INCAPACIDADES!$C$1:$Y$100,23,0),""),IF(LEN($K163)&gt;5,IF(BD!F163="N/A","",CONCATENATE("B (",DAY(BD!F163),"-",MONTH(BD!F163),"-",YEAR(BD!F163),")")),""))</f>
        <v/>
      </c>
      <c r="BO163" s="150"/>
      <c r="BP163" s="15"/>
      <c r="BQ163" s="15"/>
      <c r="BR163" s="15"/>
      <c r="BS163" s="15"/>
      <c r="BT163" s="15"/>
      <c r="BU163" s="9" t="str">
        <f>+IF(LEN($K163)&gt;10,IF(LEN(BD!I163)=11,BD!I163,CONCATENATE("0",BD!I163)),"")</f>
        <v/>
      </c>
      <c r="BV163" s="161" t="str">
        <f>+IF(LEN($K163)&gt;10,BD!J163,"")</f>
        <v/>
      </c>
      <c r="BW163" s="162" t="str">
        <f t="shared" si="73"/>
        <v/>
      </c>
      <c r="BX163" s="162" t="str">
        <f>+IF(LEN($K163)&gt;10,UPPER(BD!K163),"")</f>
        <v/>
      </c>
      <c r="BY163" s="161" t="str">
        <f>+IF(LEN($K171)&gt;5,BD!L163,"")</f>
        <v/>
      </c>
      <c r="BZ163" s="161" t="str">
        <f>+IF(LEN($K163)&gt;10,BD!M163,"")</f>
        <v/>
      </c>
      <c r="CA163" s="162" t="str">
        <f>+IF(LEN($K163)&gt;10,BD!N163,"")</f>
        <v/>
      </c>
      <c r="CB163" s="163" t="str">
        <f t="shared" si="74"/>
        <v/>
      </c>
      <c r="CC163" s="62" t="str">
        <f>+IF(AND(LEN($K163)&gt;10),IF(AND($J163&gt;L$1,$J163&lt;=$Y$1),1,IF((COUNTIFS(INCAPACIDADES!$C$1:$C$51,$K163,INCAPACIDADES!K$1:K$51,L$1))&gt;0,2,IF(VLOOKUP($I163,BD!D:F,3,0)&gt;L$1,0,3))),"")</f>
        <v/>
      </c>
      <c r="CD163" s="62" t="str">
        <f>+IF(AND(LEN($K163)&gt;10),IF(AND($J163&gt;M$1,$J163&lt;=$Y$1),1,IF((COUNTIFS(INCAPACIDADES!$C$1:$C$51,$K163,INCAPACIDADES!L$1:L$51,M$1))&gt;0,2,IF(VLOOKUP($I163,BD!$D:$F,3,0)&gt;M$1,0,3))),"")</f>
        <v/>
      </c>
      <c r="CE163" s="62" t="str">
        <f>+IF(AND(LEN($K163)&gt;10),IF(AND($J163&gt;N$1,$J163&lt;=$Y$1),1,IF((COUNTIFS(INCAPACIDADES!$C$1:$C$51,$K163,INCAPACIDADES!M$1:M$51,N$1))&gt;0,2,IF(VLOOKUP($I163,BD!$D:$F,3,0)&gt;N$1,0,3))),"")</f>
        <v/>
      </c>
      <c r="CF163" s="62" t="str">
        <f>+IF(AND(LEN($K163)&gt;10),IF(AND($J163&gt;O$1,$J163&lt;=$Y$1),1,IF((COUNTIFS(INCAPACIDADES!$C$1:$C$51,$K163,INCAPACIDADES!N$1:N$51,O$1))&gt;0,2,IF(VLOOKUP($I163,BD!$D:$F,3,0)&gt;O$1,0,3))),"")</f>
        <v/>
      </c>
      <c r="CG163" s="62" t="str">
        <f>+IF(AND(LEN($K163)&gt;10),IF(AND($J163&gt;P$1,$J163&lt;=$Y$1),1,IF((COUNTIFS(INCAPACIDADES!$C$1:$C$51,$K163,INCAPACIDADES!O$1:O$51,P$1))&gt;0,2,IF(VLOOKUP($I163,BD!$D:$F,3,0)&gt;P$1,0,3))),"")</f>
        <v/>
      </c>
      <c r="CH163" s="62" t="str">
        <f>+IF(AND(LEN($K163)&gt;10),IF(AND($J163&gt;Q$1,$J163&lt;=$Y$1),1,IF((COUNTIFS(INCAPACIDADES!$C$1:$C$51,$K163,INCAPACIDADES!P$1:P$51,Q$1))&gt;0,2,IF(VLOOKUP($I163,BD!$D:$F,3,0)&gt;Q$1,0,3))),"")</f>
        <v/>
      </c>
      <c r="CI163" s="62" t="str">
        <f>+IF(AND(LEN($K163)&gt;10),IF(AND($J163&gt;R$1,$J163&lt;=$Y$1),1,IF((COUNTIFS(INCAPACIDADES!$C$1:$C$51,$K163,INCAPACIDADES!Q$1:Q$51,R$1))&gt;0,2,IF(VLOOKUP($I163,BD!$D:$F,3,0)&gt;R$1,0,3))),"")</f>
        <v/>
      </c>
      <c r="CJ163" s="62" t="str">
        <f>+IF(AND(LEN($K163)&gt;10),IF(AND($J163&gt;S$1,$J163&lt;=$Y$1),1,IF((COUNTIFS(INCAPACIDADES!$C$1:$C$51,$K163,INCAPACIDADES!R$1:R$51,S$1))&gt;0,2,IF(VLOOKUP($I163,BD!$D:$F,3,0)&gt;S$1,0,3))),"")</f>
        <v/>
      </c>
      <c r="CK163" s="62" t="str">
        <f>+IF(AND(LEN($K163)&gt;10),IF(AND($J163&gt;T$1,$J163&lt;=$Y$1),1,IF((COUNTIFS(INCAPACIDADES!$C$1:$C$51,$K163,INCAPACIDADES!S$1:S$51,T$1))&gt;0,2,IF(VLOOKUP($I163,BD!$D:$F,3,0)&gt;T$1,0,3))),"")</f>
        <v/>
      </c>
      <c r="CL163" s="62" t="str">
        <f>+IF(AND(LEN($K163)&gt;10),IF(AND($J163&gt;U$1,$J163&lt;=$Y$1),1,IF((COUNTIFS(INCAPACIDADES!$C$1:$C$51,$K163,INCAPACIDADES!T$1:T$51,U$1))&gt;0,2,IF(VLOOKUP($I163,BD!$D:$F,3,0)&gt;U$1,0,3))),"")</f>
        <v/>
      </c>
      <c r="CM163" s="62" t="str">
        <f>+IF(AND(LEN($K163)&gt;10),IF(AND($J163&gt;V$1,$J163&lt;=$Y$1),1,IF((COUNTIFS(INCAPACIDADES!$C$1:$C$51,$K163,INCAPACIDADES!U$1:U$51,V$1))&gt;0,2,IF(VLOOKUP($I163,BD!$D:$F,3,0)&gt;V$1,0,3))),"")</f>
        <v/>
      </c>
      <c r="CN163" s="62" t="str">
        <f>+IF(AND(LEN($K163)&gt;10),IF(AND($J163&gt;W$1,$J163&lt;=$Y$1),1,IF((COUNTIFS(INCAPACIDADES!$C$1:$C$51,$K163,INCAPACIDADES!V$1:V$51,W$1))&gt;0,2,IF(VLOOKUP($I163,BD!$D:$F,3,0)&gt;W$1,0,3))),"")</f>
        <v/>
      </c>
      <c r="CO163" s="62" t="str">
        <f>+IF(AND(LEN($K163)&gt;10),IF(AND($J163&gt;X$1,$J163&lt;=$Y$1),1,IF((COUNTIFS(INCAPACIDADES!$C$1:$C$51,$K163,INCAPACIDADES!W$1:W$51,X$1))&gt;0,2,IF(VLOOKUP($I163,BD!$D:$F,3,0)&gt;X$1,0,3))),"")</f>
        <v/>
      </c>
      <c r="CP163" s="62" t="str">
        <f>+IF(AND(LEN($K163)&gt;10),IF(AND($J163&gt;Y$1,$J163&lt;=$Y$1),1,IF((COUNTIFS(INCAPACIDADES!$C$1:$C$51,$K163,INCAPACIDADES!X$1:X$51,Y$1))&gt;0,2,IF(VLOOKUP($I163,BD!$D:$F,3,0)&gt;Y$1,0,3))),"")</f>
        <v/>
      </c>
      <c r="CQ163" s="62" t="str">
        <f>+IF(LEN($K163)&gt;10,IF(ISERROR(VLOOKUP(L163,'CODIGO PAGO'!$B$1:$B$20,1,0)),1,IF(OR(AND(CC163=1,L163&lt;&gt;"N"),AND(CC163=3,L163&lt;&gt;"B"),AND(CC163=2,LEFT(TRIM(L163),1)&lt;&gt;"I")),1,IF(OR(AND(CC163=0,L163="N"),AND(CC163=0,L163="B"),AND(CC163=0,LEFT(TRIM(L163),1)="I")),1,0))),"")</f>
        <v/>
      </c>
      <c r="CR163" s="62" t="str">
        <f t="shared" si="75"/>
        <v/>
      </c>
      <c r="CS163" s="62" t="str">
        <f>+IF(LEN($K163)&gt;10,IF(ISERROR(VLOOKUP(N163,'CODIGO PAGO'!$B$1:$B$20,1,0)),1,IF(OR(AND(CE163=1,N163&lt;&gt;"N"),AND(CE163=3,N163&lt;&gt;"B"),AND(CE163=2,LEFT(TRIM(N163),1)&lt;&gt;"I")),1,IF(OR(AND(CE163=0,N163="N"),AND(CE163=0,N163="B"),AND(CE163=0,LEFT(TRIM(N163),1)="I")),1,0))),"")</f>
        <v/>
      </c>
      <c r="CT163" s="62" t="str">
        <f t="shared" si="76"/>
        <v/>
      </c>
      <c r="CU163" s="62" t="str">
        <f>+IF(LEN($K163)&gt;10,IF(ISERROR(VLOOKUP(P163,'CODIGO PAGO'!$B$1:$B$20,1,0)),1,IF(OR(AND(CG163=1,P163&lt;&gt;"N"),AND(CG163=3,P163&lt;&gt;"B"),AND(CG163=2,LEFT(TRIM(P163),1)&lt;&gt;"I")),1,IF(OR(AND(CG163=0,P163="N"),AND(CG163=0,P163="B"),AND(CG163=0,LEFT(TRIM(P163),1)="I")),1,0))),"")</f>
        <v/>
      </c>
      <c r="CV163" s="62" t="str">
        <f t="shared" si="77"/>
        <v/>
      </c>
      <c r="CW163" s="62" t="str">
        <f>+IF(LEN($K163)&gt;10,IF(ISERROR(VLOOKUP(R163,'CODIGO PAGO'!$B$1:$B$20,1,0)),1,IF(OR(AND(CI163=1,R163&lt;&gt;"N"),AND(CI163=3,R163&lt;&gt;"B"),AND(CI163=2,LEFT(TRIM(R163),1)&lt;&gt;"I")),1,IF(OR(AND(CI163=0,R163="N"),AND(CI163=0,R163="B"),AND(CI163=0,LEFT(TRIM(R163),1)="I")),1,0))),"")</f>
        <v/>
      </c>
      <c r="CX163" s="62" t="str">
        <f t="shared" si="78"/>
        <v/>
      </c>
      <c r="CY163" s="62" t="str">
        <f>+IF(LEN($K163)&gt;10,IF(ISERROR(VLOOKUP(T163,'CODIGO PAGO'!$B$1:$B$20,1,0)),1,IF(OR(AND(CK163=1,T163&lt;&gt;"N"),AND(CK163=3,T163&lt;&gt;"B"),AND(CK163=2,LEFT(TRIM(T163),1)&lt;&gt;"I")),1,IF(OR(AND(CK163=0,T163="N"),AND(CK163=0,T163="B"),AND(CK163=0,LEFT(TRIM(T163),1)="I")),1,0))),"")</f>
        <v/>
      </c>
      <c r="CZ163" s="62" t="str">
        <f t="shared" si="79"/>
        <v/>
      </c>
      <c r="DA163" s="62" t="str">
        <f>+IF(LEN($K163)&gt;10,IF(ISERROR(VLOOKUP(V163,'CODIGO PAGO'!$B$1:$B$20,1,0)),1,IF(OR(AND(CM163=1,V163&lt;&gt;"N"),AND(CM163=3,V163&lt;&gt;"B"),AND(CM163=2,LEFT(TRIM(V163),1)&lt;&gt;"I")),1,IF(OR(AND(CM163=0,V163="N"),AND(CM163=0,V163="B"),AND(CM163=0,LEFT(TRIM(V163),1)="I")),1,0))),"")</f>
        <v/>
      </c>
      <c r="DB163" s="62" t="str">
        <f t="shared" si="80"/>
        <v/>
      </c>
      <c r="DC163" s="62" t="str">
        <f>+IF(LEN($K163)&gt;10,IF(ISERROR(VLOOKUP(X163,'CODIGO PAGO'!$B$1:$B$20,1,0)),1,IF(OR(AND(CO163=1,X163&lt;&gt;"N"),AND(CO163=3,X163&lt;&gt;"B"),AND(CO163=2,LEFT(TRIM(X163),1)&lt;&gt;"I")),1,IF(OR(AND(CO163=0,X163="N"),AND(CO163=0,X163="B"),AND(CO163=0,LEFT(TRIM(X163),1)="I")),1,0))),"")</f>
        <v/>
      </c>
      <c r="DD163" s="62" t="str">
        <f t="shared" si="81"/>
        <v/>
      </c>
      <c r="DE163" s="62" t="str">
        <f t="shared" si="82"/>
        <v/>
      </c>
      <c r="DF163" s="63" t="str">
        <f t="shared" si="83"/>
        <v/>
      </c>
      <c r="DG163" s="170"/>
      <c r="DH163" s="63">
        <v>163</v>
      </c>
    </row>
    <row r="164" spans="1:112" s="64" customFormat="1">
      <c r="A164" s="16" t="str">
        <f t="shared" si="56"/>
        <v/>
      </c>
      <c r="B164" s="134"/>
      <c r="C164" s="134"/>
      <c r="D164" s="1" t="str">
        <f>+IF(LEN($K164)&gt;5,BD!A164,"")</f>
        <v/>
      </c>
      <c r="E164" s="1" t="str">
        <f>+IF(LEN($K164)&gt;5,BD!B164,"")</f>
        <v/>
      </c>
      <c r="F164" s="134"/>
      <c r="G164" s="133"/>
      <c r="H164" s="135"/>
      <c r="I164" s="3" t="str">
        <f>+IF(LEN($K164)&gt;5,BD!D164,"")</f>
        <v/>
      </c>
      <c r="J164" s="4" t="str">
        <f>+IF(LEN($K164)&gt;5,BD!E164,"")</f>
        <v/>
      </c>
      <c r="K164" s="5" t="str">
        <f>+IF(LEN(BD!G164)&gt;5,BD!G164,"")</f>
        <v/>
      </c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53" t="str">
        <f t="shared" si="57"/>
        <v/>
      </c>
      <c r="AB164" s="154" t="str">
        <f>+IF(LEN($K164)&gt;5,SUM(L164,N164,P164,R164,T164,V164,X164)+COUNTIF(L164:X164,"PCG")+'CODIGO PAGO'!$C$23*COUNTIF(L164:X164,"PDF")+'CODIGO PAGO'!$C$24*COUNTIF('PRE MAAS'!L164:X164,"PNH")+'CODIGO PAGO'!$C$25*COUNTIF('PRE MAAS'!L164:X164,"PS")+COUNTIF(L164:X164,"VAC"),"")</f>
        <v/>
      </c>
      <c r="AC164" s="154" t="str">
        <f t="shared" si="58"/>
        <v/>
      </c>
      <c r="AD164" s="155" t="str">
        <f t="shared" si="59"/>
        <v/>
      </c>
      <c r="AE164" s="155" t="str">
        <f t="shared" si="60"/>
        <v/>
      </c>
      <c r="AF164" s="155" t="str">
        <f>+IF(LEN($K164)&gt;5,IF(AND(VLOOKUP($I164,BD!$D$1:$F$501,3,0)&gt;=L$1,VLOOKUP($I164,BD!$D$1:$F$501,3,0)&lt;=X$1),1,0),"")</f>
        <v/>
      </c>
      <c r="AG164" s="155" t="str">
        <f t="shared" si="61"/>
        <v/>
      </c>
      <c r="AH164" s="156" t="str">
        <f t="shared" si="62"/>
        <v/>
      </c>
      <c r="AI164" s="156" t="str">
        <f t="shared" si="63"/>
        <v/>
      </c>
      <c r="AJ164" s="156" t="str">
        <f t="shared" si="64"/>
        <v/>
      </c>
      <c r="AK164" s="6" t="str">
        <f>+IF(LEN($K164)&gt;5,BD!H164,"")</f>
        <v/>
      </c>
      <c r="AL164" s="17" t="str">
        <f t="shared" si="65"/>
        <v/>
      </c>
      <c r="AM164" s="13"/>
      <c r="AN164" s="18" t="str">
        <f t="shared" si="66"/>
        <v/>
      </c>
      <c r="AO164" s="19" t="str">
        <f t="shared" si="67"/>
        <v/>
      </c>
      <c r="AP164" s="19" t="str">
        <f t="shared" si="68"/>
        <v/>
      </c>
      <c r="AQ164" s="20" t="str">
        <f t="shared" si="69"/>
        <v/>
      </c>
      <c r="AR164" s="7" t="str">
        <f t="shared" ca="1" si="70"/>
        <v/>
      </c>
      <c r="AS164" s="157"/>
      <c r="AT164" s="19" t="str">
        <f>+IF(LEN($K164)&gt;5,TRUNC(AS164*AK164*'CODIGO PAGO'!$C$27,2),"")</f>
        <v/>
      </c>
      <c r="AU164" s="15"/>
      <c r="AV164" s="15"/>
      <c r="AW164" s="15"/>
      <c r="AX164" s="14"/>
      <c r="AY164" s="15"/>
      <c r="AZ164" s="20" t="str">
        <f>+IF(LEN(K164)&gt;5,SUMIF(AJUSTES!$A$1:$A$50,K164,AJUSTES!$J$1:$J$50),"")</f>
        <v/>
      </c>
      <c r="BA164" s="20"/>
      <c r="BB164" s="14"/>
      <c r="BC164" s="14"/>
      <c r="BD164" s="164"/>
      <c r="BE164" s="15"/>
      <c r="BF164" s="15"/>
      <c r="BG164" s="152" t="str">
        <f t="shared" si="71"/>
        <v/>
      </c>
      <c r="BH164" s="20" t="str">
        <f t="shared" si="72"/>
        <v/>
      </c>
      <c r="BI164" s="20" t="str">
        <f>IF(LEN($K164)&gt;5,IF('CODIGO PAGO'!$C$26=9,0.5*AK164,'CODIGO PAGO'!$C$26*COUNTIF(L164:X164,"PT")*(AK164*7)/(7-(COUNTIF(L164:X164,"D")+COUNTIF(L164:X164,"DL")))),"")</f>
        <v/>
      </c>
      <c r="BJ164" s="15"/>
      <c r="BK164" s="20" t="str">
        <f>+IF(LEN(K164)&gt;5,SUMIF(AJUSTES!$A$1:$A$50,K164,AJUSTES!$K$1:$K$50),"")</f>
        <v/>
      </c>
      <c r="BL164" s="15"/>
      <c r="BM164" s="15"/>
      <c r="BN164" s="4" t="str">
        <f>+CONCATENATE(IF(COUNTIFS(INCAPACIDADES!$A$1:$A$100,"ACTIVA",INCAPACIDADES!$C$1:$C$100,'PRE MAAS'!K164)&gt;0,VLOOKUP(K164,INCAPACIDADES!$C$1:$Y$100,23,0),""),IF(LEN($K164)&gt;5,IF(BD!F164="N/A","",CONCATENATE("B (",DAY(BD!F164),"-",MONTH(BD!F164),"-",YEAR(BD!F164),")")),""))</f>
        <v/>
      </c>
      <c r="BO164" s="150"/>
      <c r="BP164" s="15"/>
      <c r="BQ164" s="15"/>
      <c r="BR164" s="15"/>
      <c r="BS164" s="15"/>
      <c r="BT164" s="15"/>
      <c r="BU164" s="9" t="str">
        <f>+IF(LEN($K164)&gt;10,IF(LEN(BD!I164)=11,BD!I164,CONCATENATE("0",BD!I164)),"")</f>
        <v/>
      </c>
      <c r="BV164" s="161" t="str">
        <f>+IF(LEN($K164)&gt;10,BD!J164,"")</f>
        <v/>
      </c>
      <c r="BW164" s="162" t="str">
        <f t="shared" si="73"/>
        <v/>
      </c>
      <c r="BX164" s="162" t="str">
        <f>+IF(LEN($K164)&gt;10,UPPER(BD!K164),"")</f>
        <v/>
      </c>
      <c r="BY164" s="161" t="str">
        <f>+IF(LEN($K172)&gt;5,BD!L164,"")</f>
        <v/>
      </c>
      <c r="BZ164" s="161" t="str">
        <f>+IF(LEN($K164)&gt;10,BD!M164,"")</f>
        <v/>
      </c>
      <c r="CA164" s="162" t="str">
        <f>+IF(LEN($K164)&gt;10,BD!N164,"")</f>
        <v/>
      </c>
      <c r="CB164" s="163" t="str">
        <f t="shared" si="74"/>
        <v/>
      </c>
      <c r="CC164" s="62" t="str">
        <f>+IF(AND(LEN($K164)&gt;10),IF(AND($J164&gt;L$1,$J164&lt;=$Y$1),1,IF((COUNTIFS(INCAPACIDADES!$C$1:$C$51,$K164,INCAPACIDADES!K$1:K$51,L$1))&gt;0,2,IF(VLOOKUP($I164,BD!D:F,3,0)&gt;L$1,0,3))),"")</f>
        <v/>
      </c>
      <c r="CD164" s="62" t="str">
        <f>+IF(AND(LEN($K164)&gt;10),IF(AND($J164&gt;M$1,$J164&lt;=$Y$1),1,IF((COUNTIFS(INCAPACIDADES!$C$1:$C$51,$K164,INCAPACIDADES!L$1:L$51,M$1))&gt;0,2,IF(VLOOKUP($I164,BD!$D:$F,3,0)&gt;M$1,0,3))),"")</f>
        <v/>
      </c>
      <c r="CE164" s="62" t="str">
        <f>+IF(AND(LEN($K164)&gt;10),IF(AND($J164&gt;N$1,$J164&lt;=$Y$1),1,IF((COUNTIFS(INCAPACIDADES!$C$1:$C$51,$K164,INCAPACIDADES!M$1:M$51,N$1))&gt;0,2,IF(VLOOKUP($I164,BD!$D:$F,3,0)&gt;N$1,0,3))),"")</f>
        <v/>
      </c>
      <c r="CF164" s="62" t="str">
        <f>+IF(AND(LEN($K164)&gt;10),IF(AND($J164&gt;O$1,$J164&lt;=$Y$1),1,IF((COUNTIFS(INCAPACIDADES!$C$1:$C$51,$K164,INCAPACIDADES!N$1:N$51,O$1))&gt;0,2,IF(VLOOKUP($I164,BD!$D:$F,3,0)&gt;O$1,0,3))),"")</f>
        <v/>
      </c>
      <c r="CG164" s="62" t="str">
        <f>+IF(AND(LEN($K164)&gt;10),IF(AND($J164&gt;P$1,$J164&lt;=$Y$1),1,IF((COUNTIFS(INCAPACIDADES!$C$1:$C$51,$K164,INCAPACIDADES!O$1:O$51,P$1))&gt;0,2,IF(VLOOKUP($I164,BD!$D:$F,3,0)&gt;P$1,0,3))),"")</f>
        <v/>
      </c>
      <c r="CH164" s="62" t="str">
        <f>+IF(AND(LEN($K164)&gt;10),IF(AND($J164&gt;Q$1,$J164&lt;=$Y$1),1,IF((COUNTIFS(INCAPACIDADES!$C$1:$C$51,$K164,INCAPACIDADES!P$1:P$51,Q$1))&gt;0,2,IF(VLOOKUP($I164,BD!$D:$F,3,0)&gt;Q$1,0,3))),"")</f>
        <v/>
      </c>
      <c r="CI164" s="62" t="str">
        <f>+IF(AND(LEN($K164)&gt;10),IF(AND($J164&gt;R$1,$J164&lt;=$Y$1),1,IF((COUNTIFS(INCAPACIDADES!$C$1:$C$51,$K164,INCAPACIDADES!Q$1:Q$51,R$1))&gt;0,2,IF(VLOOKUP($I164,BD!$D:$F,3,0)&gt;R$1,0,3))),"")</f>
        <v/>
      </c>
      <c r="CJ164" s="62" t="str">
        <f>+IF(AND(LEN($K164)&gt;10),IF(AND($J164&gt;S$1,$J164&lt;=$Y$1),1,IF((COUNTIFS(INCAPACIDADES!$C$1:$C$51,$K164,INCAPACIDADES!R$1:R$51,S$1))&gt;0,2,IF(VLOOKUP($I164,BD!$D:$F,3,0)&gt;S$1,0,3))),"")</f>
        <v/>
      </c>
      <c r="CK164" s="62" t="str">
        <f>+IF(AND(LEN($K164)&gt;10),IF(AND($J164&gt;T$1,$J164&lt;=$Y$1),1,IF((COUNTIFS(INCAPACIDADES!$C$1:$C$51,$K164,INCAPACIDADES!S$1:S$51,T$1))&gt;0,2,IF(VLOOKUP($I164,BD!$D:$F,3,0)&gt;T$1,0,3))),"")</f>
        <v/>
      </c>
      <c r="CL164" s="62" t="str">
        <f>+IF(AND(LEN($K164)&gt;10),IF(AND($J164&gt;U$1,$J164&lt;=$Y$1),1,IF((COUNTIFS(INCAPACIDADES!$C$1:$C$51,$K164,INCAPACIDADES!T$1:T$51,U$1))&gt;0,2,IF(VLOOKUP($I164,BD!$D:$F,3,0)&gt;U$1,0,3))),"")</f>
        <v/>
      </c>
      <c r="CM164" s="62" t="str">
        <f>+IF(AND(LEN($K164)&gt;10),IF(AND($J164&gt;V$1,$J164&lt;=$Y$1),1,IF((COUNTIFS(INCAPACIDADES!$C$1:$C$51,$K164,INCAPACIDADES!U$1:U$51,V$1))&gt;0,2,IF(VLOOKUP($I164,BD!$D:$F,3,0)&gt;V$1,0,3))),"")</f>
        <v/>
      </c>
      <c r="CN164" s="62" t="str">
        <f>+IF(AND(LEN($K164)&gt;10),IF(AND($J164&gt;W$1,$J164&lt;=$Y$1),1,IF((COUNTIFS(INCAPACIDADES!$C$1:$C$51,$K164,INCAPACIDADES!V$1:V$51,W$1))&gt;0,2,IF(VLOOKUP($I164,BD!$D:$F,3,0)&gt;W$1,0,3))),"")</f>
        <v/>
      </c>
      <c r="CO164" s="62" t="str">
        <f>+IF(AND(LEN($K164)&gt;10),IF(AND($J164&gt;X$1,$J164&lt;=$Y$1),1,IF((COUNTIFS(INCAPACIDADES!$C$1:$C$51,$K164,INCAPACIDADES!W$1:W$51,X$1))&gt;0,2,IF(VLOOKUP($I164,BD!$D:$F,3,0)&gt;X$1,0,3))),"")</f>
        <v/>
      </c>
      <c r="CP164" s="62" t="str">
        <f>+IF(AND(LEN($K164)&gt;10),IF(AND($J164&gt;Y$1,$J164&lt;=$Y$1),1,IF((COUNTIFS(INCAPACIDADES!$C$1:$C$51,$K164,INCAPACIDADES!X$1:X$51,Y$1))&gt;0,2,IF(VLOOKUP($I164,BD!$D:$F,3,0)&gt;Y$1,0,3))),"")</f>
        <v/>
      </c>
      <c r="CQ164" s="62" t="str">
        <f>+IF(LEN($K164)&gt;10,IF(ISERROR(VLOOKUP(L164,'CODIGO PAGO'!$B$1:$B$20,1,0)),1,IF(OR(AND(CC164=1,L164&lt;&gt;"N"),AND(CC164=3,L164&lt;&gt;"B"),AND(CC164=2,LEFT(TRIM(L164),1)&lt;&gt;"I")),1,IF(OR(AND(CC164=0,L164="N"),AND(CC164=0,L164="B"),AND(CC164=0,LEFT(TRIM(L164),1)="I")),1,0))),"")</f>
        <v/>
      </c>
      <c r="CR164" s="62" t="str">
        <f t="shared" si="75"/>
        <v/>
      </c>
      <c r="CS164" s="62" t="str">
        <f>+IF(LEN($K164)&gt;10,IF(ISERROR(VLOOKUP(N164,'CODIGO PAGO'!$B$1:$B$20,1,0)),1,IF(OR(AND(CE164=1,N164&lt;&gt;"N"),AND(CE164=3,N164&lt;&gt;"B"),AND(CE164=2,LEFT(TRIM(N164),1)&lt;&gt;"I")),1,IF(OR(AND(CE164=0,N164="N"),AND(CE164=0,N164="B"),AND(CE164=0,LEFT(TRIM(N164),1)="I")),1,0))),"")</f>
        <v/>
      </c>
      <c r="CT164" s="62" t="str">
        <f t="shared" si="76"/>
        <v/>
      </c>
      <c r="CU164" s="62" t="str">
        <f>+IF(LEN($K164)&gt;10,IF(ISERROR(VLOOKUP(P164,'CODIGO PAGO'!$B$1:$B$20,1,0)),1,IF(OR(AND(CG164=1,P164&lt;&gt;"N"),AND(CG164=3,P164&lt;&gt;"B"),AND(CG164=2,LEFT(TRIM(P164),1)&lt;&gt;"I")),1,IF(OR(AND(CG164=0,P164="N"),AND(CG164=0,P164="B"),AND(CG164=0,LEFT(TRIM(P164),1)="I")),1,0))),"")</f>
        <v/>
      </c>
      <c r="CV164" s="62" t="str">
        <f t="shared" si="77"/>
        <v/>
      </c>
      <c r="CW164" s="62" t="str">
        <f>+IF(LEN($K164)&gt;10,IF(ISERROR(VLOOKUP(R164,'CODIGO PAGO'!$B$1:$B$20,1,0)),1,IF(OR(AND(CI164=1,R164&lt;&gt;"N"),AND(CI164=3,R164&lt;&gt;"B"),AND(CI164=2,LEFT(TRIM(R164),1)&lt;&gt;"I")),1,IF(OR(AND(CI164=0,R164="N"),AND(CI164=0,R164="B"),AND(CI164=0,LEFT(TRIM(R164),1)="I")),1,0))),"")</f>
        <v/>
      </c>
      <c r="CX164" s="62" t="str">
        <f t="shared" si="78"/>
        <v/>
      </c>
      <c r="CY164" s="62" t="str">
        <f>+IF(LEN($K164)&gt;10,IF(ISERROR(VLOOKUP(T164,'CODIGO PAGO'!$B$1:$B$20,1,0)),1,IF(OR(AND(CK164=1,T164&lt;&gt;"N"),AND(CK164=3,T164&lt;&gt;"B"),AND(CK164=2,LEFT(TRIM(T164),1)&lt;&gt;"I")),1,IF(OR(AND(CK164=0,T164="N"),AND(CK164=0,T164="B"),AND(CK164=0,LEFT(TRIM(T164),1)="I")),1,0))),"")</f>
        <v/>
      </c>
      <c r="CZ164" s="62" t="str">
        <f t="shared" si="79"/>
        <v/>
      </c>
      <c r="DA164" s="62" t="str">
        <f>+IF(LEN($K164)&gt;10,IF(ISERROR(VLOOKUP(V164,'CODIGO PAGO'!$B$1:$B$20,1,0)),1,IF(OR(AND(CM164=1,V164&lt;&gt;"N"),AND(CM164=3,V164&lt;&gt;"B"),AND(CM164=2,LEFT(TRIM(V164),1)&lt;&gt;"I")),1,IF(OR(AND(CM164=0,V164="N"),AND(CM164=0,V164="B"),AND(CM164=0,LEFT(TRIM(V164),1)="I")),1,0))),"")</f>
        <v/>
      </c>
      <c r="DB164" s="62" t="str">
        <f t="shared" si="80"/>
        <v/>
      </c>
      <c r="DC164" s="62" t="str">
        <f>+IF(LEN($K164)&gt;10,IF(ISERROR(VLOOKUP(X164,'CODIGO PAGO'!$B$1:$B$20,1,0)),1,IF(OR(AND(CO164=1,X164&lt;&gt;"N"),AND(CO164=3,X164&lt;&gt;"B"),AND(CO164=2,LEFT(TRIM(X164),1)&lt;&gt;"I")),1,IF(OR(AND(CO164=0,X164="N"),AND(CO164=0,X164="B"),AND(CO164=0,LEFT(TRIM(X164),1)="I")),1,0))),"")</f>
        <v/>
      </c>
      <c r="DD164" s="62" t="str">
        <f t="shared" si="81"/>
        <v/>
      </c>
      <c r="DE164" s="62" t="str">
        <f t="shared" si="82"/>
        <v/>
      </c>
      <c r="DF164" s="63" t="str">
        <f t="shared" si="83"/>
        <v/>
      </c>
      <c r="DG164" s="170"/>
      <c r="DH164" s="63">
        <v>164</v>
      </c>
    </row>
    <row r="165" spans="1:112" s="64" customFormat="1">
      <c r="A165" s="16" t="str">
        <f t="shared" si="56"/>
        <v/>
      </c>
      <c r="B165" s="134"/>
      <c r="C165" s="134"/>
      <c r="D165" s="1" t="str">
        <f>+IF(LEN($K165)&gt;5,BD!A165,"")</f>
        <v/>
      </c>
      <c r="E165" s="1" t="str">
        <f>+IF(LEN($K165)&gt;5,BD!B165,"")</f>
        <v/>
      </c>
      <c r="F165" s="134"/>
      <c r="G165" s="133"/>
      <c r="H165" s="135"/>
      <c r="I165" s="3" t="str">
        <f>+IF(LEN($K165)&gt;5,BD!D165,"")</f>
        <v/>
      </c>
      <c r="J165" s="4" t="str">
        <f>+IF(LEN($K165)&gt;5,BD!E165,"")</f>
        <v/>
      </c>
      <c r="K165" s="5" t="str">
        <f>+IF(LEN(BD!G165)&gt;5,BD!G165,"")</f>
        <v/>
      </c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53" t="str">
        <f t="shared" si="57"/>
        <v/>
      </c>
      <c r="AB165" s="154" t="str">
        <f>+IF(LEN($K165)&gt;5,SUM(L165,N165,P165,R165,T165,V165,X165)+COUNTIF(L165:X165,"PCG")+'CODIGO PAGO'!$C$23*COUNTIF(L165:X165,"PDF")+'CODIGO PAGO'!$C$24*COUNTIF('PRE MAAS'!L165:X165,"PNH")+'CODIGO PAGO'!$C$25*COUNTIF('PRE MAAS'!L165:X165,"PS")+COUNTIF(L165:X165,"VAC"),"")</f>
        <v/>
      </c>
      <c r="AC165" s="154" t="str">
        <f t="shared" si="58"/>
        <v/>
      </c>
      <c r="AD165" s="155" t="str">
        <f t="shared" si="59"/>
        <v/>
      </c>
      <c r="AE165" s="155" t="str">
        <f t="shared" si="60"/>
        <v/>
      </c>
      <c r="AF165" s="155" t="str">
        <f>+IF(LEN($K165)&gt;5,IF(AND(VLOOKUP($I165,BD!$D$1:$F$501,3,0)&gt;=L$1,VLOOKUP($I165,BD!$D$1:$F$501,3,0)&lt;=X$1),1,0),"")</f>
        <v/>
      </c>
      <c r="AG165" s="155" t="str">
        <f t="shared" si="61"/>
        <v/>
      </c>
      <c r="AH165" s="156" t="str">
        <f t="shared" si="62"/>
        <v/>
      </c>
      <c r="AI165" s="156" t="str">
        <f t="shared" si="63"/>
        <v/>
      </c>
      <c r="AJ165" s="156" t="str">
        <f t="shared" si="64"/>
        <v/>
      </c>
      <c r="AK165" s="6" t="str">
        <f>+IF(LEN($K165)&gt;5,BD!H165,"")</f>
        <v/>
      </c>
      <c r="AL165" s="17" t="str">
        <f t="shared" si="65"/>
        <v/>
      </c>
      <c r="AM165" s="13"/>
      <c r="AN165" s="18" t="str">
        <f t="shared" si="66"/>
        <v/>
      </c>
      <c r="AO165" s="19" t="str">
        <f t="shared" si="67"/>
        <v/>
      </c>
      <c r="AP165" s="19" t="str">
        <f t="shared" si="68"/>
        <v/>
      </c>
      <c r="AQ165" s="20" t="str">
        <f t="shared" si="69"/>
        <v/>
      </c>
      <c r="AR165" s="7" t="str">
        <f t="shared" ca="1" si="70"/>
        <v/>
      </c>
      <c r="AS165" s="157"/>
      <c r="AT165" s="19" t="str">
        <f>+IF(LEN($K165)&gt;5,TRUNC(AS165*AK165*'CODIGO PAGO'!$C$27,2),"")</f>
        <v/>
      </c>
      <c r="AU165" s="15"/>
      <c r="AV165" s="15"/>
      <c r="AW165" s="15"/>
      <c r="AX165" s="14"/>
      <c r="AY165" s="15"/>
      <c r="AZ165" s="20" t="str">
        <f>+IF(LEN(K165)&gt;5,SUMIF(AJUSTES!$A$1:$A$50,K165,AJUSTES!$J$1:$J$50),"")</f>
        <v/>
      </c>
      <c r="BA165" s="20"/>
      <c r="BB165" s="14"/>
      <c r="BC165" s="14"/>
      <c r="BD165" s="164"/>
      <c r="BE165" s="15"/>
      <c r="BF165" s="15"/>
      <c r="BG165" s="152" t="str">
        <f t="shared" si="71"/>
        <v/>
      </c>
      <c r="BH165" s="20" t="str">
        <f t="shared" si="72"/>
        <v/>
      </c>
      <c r="BI165" s="20" t="str">
        <f>IF(LEN($K165)&gt;5,IF('CODIGO PAGO'!$C$26=9,0.5*AK165,'CODIGO PAGO'!$C$26*COUNTIF(L165:X165,"PT")*(AK165*7)/(7-(COUNTIF(L165:X165,"D")+COUNTIF(L165:X165,"DL")))),"")</f>
        <v/>
      </c>
      <c r="BJ165" s="15"/>
      <c r="BK165" s="20" t="str">
        <f>+IF(LEN(K165)&gt;5,SUMIF(AJUSTES!$A$1:$A$50,K165,AJUSTES!$K$1:$K$50),"")</f>
        <v/>
      </c>
      <c r="BL165" s="15"/>
      <c r="BM165" s="15"/>
      <c r="BN165" s="4" t="str">
        <f>+CONCATENATE(IF(COUNTIFS(INCAPACIDADES!$A$1:$A$100,"ACTIVA",INCAPACIDADES!$C$1:$C$100,'PRE MAAS'!K165)&gt;0,VLOOKUP(K165,INCAPACIDADES!$C$1:$Y$100,23,0),""),IF(LEN($K165)&gt;5,IF(BD!F165="N/A","",CONCATENATE("B (",DAY(BD!F165),"-",MONTH(BD!F165),"-",YEAR(BD!F165),")")),""))</f>
        <v/>
      </c>
      <c r="BO165" s="150"/>
      <c r="BP165" s="15"/>
      <c r="BQ165" s="15"/>
      <c r="BR165" s="15"/>
      <c r="BS165" s="15"/>
      <c r="BT165" s="15"/>
      <c r="BU165" s="9" t="str">
        <f>+IF(LEN($K165)&gt;10,IF(LEN(BD!I165)=11,BD!I165,CONCATENATE("0",BD!I165)),"")</f>
        <v/>
      </c>
      <c r="BV165" s="161" t="str">
        <f>+IF(LEN($K165)&gt;10,BD!J165,"")</f>
        <v/>
      </c>
      <c r="BW165" s="162" t="str">
        <f t="shared" si="73"/>
        <v/>
      </c>
      <c r="BX165" s="162" t="str">
        <f>+IF(LEN($K165)&gt;10,UPPER(BD!K165),"")</f>
        <v/>
      </c>
      <c r="BY165" s="161" t="str">
        <f>+IF(LEN($K173)&gt;5,BD!L165,"")</f>
        <v/>
      </c>
      <c r="BZ165" s="161" t="str">
        <f>+IF(LEN($K165)&gt;10,BD!M165,"")</f>
        <v/>
      </c>
      <c r="CA165" s="162" t="str">
        <f>+IF(LEN($K165)&gt;10,BD!N165,"")</f>
        <v/>
      </c>
      <c r="CB165" s="163" t="str">
        <f t="shared" si="74"/>
        <v/>
      </c>
      <c r="CC165" s="62" t="str">
        <f>+IF(AND(LEN($K165)&gt;10),IF(AND($J165&gt;L$1,$J165&lt;=$Y$1),1,IF((COUNTIFS(INCAPACIDADES!$C$1:$C$51,$K165,INCAPACIDADES!K$1:K$51,L$1))&gt;0,2,IF(VLOOKUP($I165,BD!D:F,3,0)&gt;L$1,0,3))),"")</f>
        <v/>
      </c>
      <c r="CD165" s="62" t="str">
        <f>+IF(AND(LEN($K165)&gt;10),IF(AND($J165&gt;M$1,$J165&lt;=$Y$1),1,IF((COUNTIFS(INCAPACIDADES!$C$1:$C$51,$K165,INCAPACIDADES!L$1:L$51,M$1))&gt;0,2,IF(VLOOKUP($I165,BD!$D:$F,3,0)&gt;M$1,0,3))),"")</f>
        <v/>
      </c>
      <c r="CE165" s="62" t="str">
        <f>+IF(AND(LEN($K165)&gt;10),IF(AND($J165&gt;N$1,$J165&lt;=$Y$1),1,IF((COUNTIFS(INCAPACIDADES!$C$1:$C$51,$K165,INCAPACIDADES!M$1:M$51,N$1))&gt;0,2,IF(VLOOKUP($I165,BD!$D:$F,3,0)&gt;N$1,0,3))),"")</f>
        <v/>
      </c>
      <c r="CF165" s="62" t="str">
        <f>+IF(AND(LEN($K165)&gt;10),IF(AND($J165&gt;O$1,$J165&lt;=$Y$1),1,IF((COUNTIFS(INCAPACIDADES!$C$1:$C$51,$K165,INCAPACIDADES!N$1:N$51,O$1))&gt;0,2,IF(VLOOKUP($I165,BD!$D:$F,3,0)&gt;O$1,0,3))),"")</f>
        <v/>
      </c>
      <c r="CG165" s="62" t="str">
        <f>+IF(AND(LEN($K165)&gt;10),IF(AND($J165&gt;P$1,$J165&lt;=$Y$1),1,IF((COUNTIFS(INCAPACIDADES!$C$1:$C$51,$K165,INCAPACIDADES!O$1:O$51,P$1))&gt;0,2,IF(VLOOKUP($I165,BD!$D:$F,3,0)&gt;P$1,0,3))),"")</f>
        <v/>
      </c>
      <c r="CH165" s="62" t="str">
        <f>+IF(AND(LEN($K165)&gt;10),IF(AND($J165&gt;Q$1,$J165&lt;=$Y$1),1,IF((COUNTIFS(INCAPACIDADES!$C$1:$C$51,$K165,INCAPACIDADES!P$1:P$51,Q$1))&gt;0,2,IF(VLOOKUP($I165,BD!$D:$F,3,0)&gt;Q$1,0,3))),"")</f>
        <v/>
      </c>
      <c r="CI165" s="62" t="str">
        <f>+IF(AND(LEN($K165)&gt;10),IF(AND($J165&gt;R$1,$J165&lt;=$Y$1),1,IF((COUNTIFS(INCAPACIDADES!$C$1:$C$51,$K165,INCAPACIDADES!Q$1:Q$51,R$1))&gt;0,2,IF(VLOOKUP($I165,BD!$D:$F,3,0)&gt;R$1,0,3))),"")</f>
        <v/>
      </c>
      <c r="CJ165" s="62" t="str">
        <f>+IF(AND(LEN($K165)&gt;10),IF(AND($J165&gt;S$1,$J165&lt;=$Y$1),1,IF((COUNTIFS(INCAPACIDADES!$C$1:$C$51,$K165,INCAPACIDADES!R$1:R$51,S$1))&gt;0,2,IF(VLOOKUP($I165,BD!$D:$F,3,0)&gt;S$1,0,3))),"")</f>
        <v/>
      </c>
      <c r="CK165" s="62" t="str">
        <f>+IF(AND(LEN($K165)&gt;10),IF(AND($J165&gt;T$1,$J165&lt;=$Y$1),1,IF((COUNTIFS(INCAPACIDADES!$C$1:$C$51,$K165,INCAPACIDADES!S$1:S$51,T$1))&gt;0,2,IF(VLOOKUP($I165,BD!$D:$F,3,0)&gt;T$1,0,3))),"")</f>
        <v/>
      </c>
      <c r="CL165" s="62" t="str">
        <f>+IF(AND(LEN($K165)&gt;10),IF(AND($J165&gt;U$1,$J165&lt;=$Y$1),1,IF((COUNTIFS(INCAPACIDADES!$C$1:$C$51,$K165,INCAPACIDADES!T$1:T$51,U$1))&gt;0,2,IF(VLOOKUP($I165,BD!$D:$F,3,0)&gt;U$1,0,3))),"")</f>
        <v/>
      </c>
      <c r="CM165" s="62" t="str">
        <f>+IF(AND(LEN($K165)&gt;10),IF(AND($J165&gt;V$1,$J165&lt;=$Y$1),1,IF((COUNTIFS(INCAPACIDADES!$C$1:$C$51,$K165,INCAPACIDADES!U$1:U$51,V$1))&gt;0,2,IF(VLOOKUP($I165,BD!$D:$F,3,0)&gt;V$1,0,3))),"")</f>
        <v/>
      </c>
      <c r="CN165" s="62" t="str">
        <f>+IF(AND(LEN($K165)&gt;10),IF(AND($J165&gt;W$1,$J165&lt;=$Y$1),1,IF((COUNTIFS(INCAPACIDADES!$C$1:$C$51,$K165,INCAPACIDADES!V$1:V$51,W$1))&gt;0,2,IF(VLOOKUP($I165,BD!$D:$F,3,0)&gt;W$1,0,3))),"")</f>
        <v/>
      </c>
      <c r="CO165" s="62" t="str">
        <f>+IF(AND(LEN($K165)&gt;10),IF(AND($J165&gt;X$1,$J165&lt;=$Y$1),1,IF((COUNTIFS(INCAPACIDADES!$C$1:$C$51,$K165,INCAPACIDADES!W$1:W$51,X$1))&gt;0,2,IF(VLOOKUP($I165,BD!$D:$F,3,0)&gt;X$1,0,3))),"")</f>
        <v/>
      </c>
      <c r="CP165" s="62" t="str">
        <f>+IF(AND(LEN($K165)&gt;10),IF(AND($J165&gt;Y$1,$J165&lt;=$Y$1),1,IF((COUNTIFS(INCAPACIDADES!$C$1:$C$51,$K165,INCAPACIDADES!X$1:X$51,Y$1))&gt;0,2,IF(VLOOKUP($I165,BD!$D:$F,3,0)&gt;Y$1,0,3))),"")</f>
        <v/>
      </c>
      <c r="CQ165" s="62" t="str">
        <f>+IF(LEN($K165)&gt;10,IF(ISERROR(VLOOKUP(L165,'CODIGO PAGO'!$B$1:$B$20,1,0)),1,IF(OR(AND(CC165=1,L165&lt;&gt;"N"),AND(CC165=3,L165&lt;&gt;"B"),AND(CC165=2,LEFT(TRIM(L165),1)&lt;&gt;"I")),1,IF(OR(AND(CC165=0,L165="N"),AND(CC165=0,L165="B"),AND(CC165=0,LEFT(TRIM(L165),1)="I")),1,0))),"")</f>
        <v/>
      </c>
      <c r="CR165" s="62" t="str">
        <f t="shared" si="75"/>
        <v/>
      </c>
      <c r="CS165" s="62" t="str">
        <f>+IF(LEN($K165)&gt;10,IF(ISERROR(VLOOKUP(N165,'CODIGO PAGO'!$B$1:$B$20,1,0)),1,IF(OR(AND(CE165=1,N165&lt;&gt;"N"),AND(CE165=3,N165&lt;&gt;"B"),AND(CE165=2,LEFT(TRIM(N165),1)&lt;&gt;"I")),1,IF(OR(AND(CE165=0,N165="N"),AND(CE165=0,N165="B"),AND(CE165=0,LEFT(TRIM(N165),1)="I")),1,0))),"")</f>
        <v/>
      </c>
      <c r="CT165" s="62" t="str">
        <f t="shared" si="76"/>
        <v/>
      </c>
      <c r="CU165" s="62" t="str">
        <f>+IF(LEN($K165)&gt;10,IF(ISERROR(VLOOKUP(P165,'CODIGO PAGO'!$B$1:$B$20,1,0)),1,IF(OR(AND(CG165=1,P165&lt;&gt;"N"),AND(CG165=3,P165&lt;&gt;"B"),AND(CG165=2,LEFT(TRIM(P165),1)&lt;&gt;"I")),1,IF(OR(AND(CG165=0,P165="N"),AND(CG165=0,P165="B"),AND(CG165=0,LEFT(TRIM(P165),1)="I")),1,0))),"")</f>
        <v/>
      </c>
      <c r="CV165" s="62" t="str">
        <f t="shared" si="77"/>
        <v/>
      </c>
      <c r="CW165" s="62" t="str">
        <f>+IF(LEN($K165)&gt;10,IF(ISERROR(VLOOKUP(R165,'CODIGO PAGO'!$B$1:$B$20,1,0)),1,IF(OR(AND(CI165=1,R165&lt;&gt;"N"),AND(CI165=3,R165&lt;&gt;"B"),AND(CI165=2,LEFT(TRIM(R165),1)&lt;&gt;"I")),1,IF(OR(AND(CI165=0,R165="N"),AND(CI165=0,R165="B"),AND(CI165=0,LEFT(TRIM(R165),1)="I")),1,0))),"")</f>
        <v/>
      </c>
      <c r="CX165" s="62" t="str">
        <f t="shared" si="78"/>
        <v/>
      </c>
      <c r="CY165" s="62" t="str">
        <f>+IF(LEN($K165)&gt;10,IF(ISERROR(VLOOKUP(T165,'CODIGO PAGO'!$B$1:$B$20,1,0)),1,IF(OR(AND(CK165=1,T165&lt;&gt;"N"),AND(CK165=3,T165&lt;&gt;"B"),AND(CK165=2,LEFT(TRIM(T165),1)&lt;&gt;"I")),1,IF(OR(AND(CK165=0,T165="N"),AND(CK165=0,T165="B"),AND(CK165=0,LEFT(TRIM(T165),1)="I")),1,0))),"")</f>
        <v/>
      </c>
      <c r="CZ165" s="62" t="str">
        <f t="shared" si="79"/>
        <v/>
      </c>
      <c r="DA165" s="62" t="str">
        <f>+IF(LEN($K165)&gt;10,IF(ISERROR(VLOOKUP(V165,'CODIGO PAGO'!$B$1:$B$20,1,0)),1,IF(OR(AND(CM165=1,V165&lt;&gt;"N"),AND(CM165=3,V165&lt;&gt;"B"),AND(CM165=2,LEFT(TRIM(V165),1)&lt;&gt;"I")),1,IF(OR(AND(CM165=0,V165="N"),AND(CM165=0,V165="B"),AND(CM165=0,LEFT(TRIM(V165),1)="I")),1,0))),"")</f>
        <v/>
      </c>
      <c r="DB165" s="62" t="str">
        <f t="shared" si="80"/>
        <v/>
      </c>
      <c r="DC165" s="62" t="str">
        <f>+IF(LEN($K165)&gt;10,IF(ISERROR(VLOOKUP(X165,'CODIGO PAGO'!$B$1:$B$20,1,0)),1,IF(OR(AND(CO165=1,X165&lt;&gt;"N"),AND(CO165=3,X165&lt;&gt;"B"),AND(CO165=2,LEFT(TRIM(X165),1)&lt;&gt;"I")),1,IF(OR(AND(CO165=0,X165="N"),AND(CO165=0,X165="B"),AND(CO165=0,LEFT(TRIM(X165),1)="I")),1,0))),"")</f>
        <v/>
      </c>
      <c r="DD165" s="62" t="str">
        <f t="shared" si="81"/>
        <v/>
      </c>
      <c r="DE165" s="62" t="str">
        <f t="shared" si="82"/>
        <v/>
      </c>
      <c r="DF165" s="63" t="str">
        <f t="shared" si="83"/>
        <v/>
      </c>
      <c r="DG165" s="170"/>
      <c r="DH165" s="63">
        <v>165</v>
      </c>
    </row>
    <row r="166" spans="1:112" s="64" customFormat="1">
      <c r="A166" s="16" t="str">
        <f t="shared" si="56"/>
        <v/>
      </c>
      <c r="B166" s="134"/>
      <c r="C166" s="134"/>
      <c r="D166" s="1" t="str">
        <f>+IF(LEN($K166)&gt;5,BD!A166,"")</f>
        <v/>
      </c>
      <c r="E166" s="1" t="str">
        <f>+IF(LEN($K166)&gt;5,BD!B166,"")</f>
        <v/>
      </c>
      <c r="F166" s="134"/>
      <c r="G166" s="133"/>
      <c r="H166" s="135"/>
      <c r="I166" s="3" t="str">
        <f>+IF(LEN($K166)&gt;5,BD!D166,"")</f>
        <v/>
      </c>
      <c r="J166" s="4" t="str">
        <f>+IF(LEN($K166)&gt;5,BD!E166,"")</f>
        <v/>
      </c>
      <c r="K166" s="5" t="str">
        <f>+IF(LEN(BD!G166)&gt;5,BD!G166,"")</f>
        <v/>
      </c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53" t="str">
        <f t="shared" si="57"/>
        <v/>
      </c>
      <c r="AB166" s="154" t="str">
        <f>+IF(LEN($K166)&gt;5,SUM(L166,N166,P166,R166,T166,V166,X166)+COUNTIF(L166:X166,"PCG")+'CODIGO PAGO'!$C$23*COUNTIF(L166:X166,"PDF")+'CODIGO PAGO'!$C$24*COUNTIF('PRE MAAS'!L166:X166,"PNH")+'CODIGO PAGO'!$C$25*COUNTIF('PRE MAAS'!L166:X166,"PS")+COUNTIF(L166:X166,"VAC"),"")</f>
        <v/>
      </c>
      <c r="AC166" s="154" t="str">
        <f t="shared" si="58"/>
        <v/>
      </c>
      <c r="AD166" s="155" t="str">
        <f t="shared" si="59"/>
        <v/>
      </c>
      <c r="AE166" s="155" t="str">
        <f t="shared" si="60"/>
        <v/>
      </c>
      <c r="AF166" s="155" t="str">
        <f>+IF(LEN($K166)&gt;5,IF(AND(VLOOKUP($I166,BD!$D$1:$F$501,3,0)&gt;=L$1,VLOOKUP($I166,BD!$D$1:$F$501,3,0)&lt;=X$1),1,0),"")</f>
        <v/>
      </c>
      <c r="AG166" s="155" t="str">
        <f t="shared" si="61"/>
        <v/>
      </c>
      <c r="AH166" s="156" t="str">
        <f t="shared" si="62"/>
        <v/>
      </c>
      <c r="AI166" s="156" t="str">
        <f t="shared" si="63"/>
        <v/>
      </c>
      <c r="AJ166" s="156" t="str">
        <f t="shared" si="64"/>
        <v/>
      </c>
      <c r="AK166" s="6" t="str">
        <f>+IF(LEN($K166)&gt;5,BD!H166,"")</f>
        <v/>
      </c>
      <c r="AL166" s="17" t="str">
        <f t="shared" si="65"/>
        <v/>
      </c>
      <c r="AM166" s="13"/>
      <c r="AN166" s="18" t="str">
        <f t="shared" si="66"/>
        <v/>
      </c>
      <c r="AO166" s="19" t="str">
        <f t="shared" si="67"/>
        <v/>
      </c>
      <c r="AP166" s="19" t="str">
        <f t="shared" si="68"/>
        <v/>
      </c>
      <c r="AQ166" s="20" t="str">
        <f t="shared" si="69"/>
        <v/>
      </c>
      <c r="AR166" s="7" t="str">
        <f t="shared" ca="1" si="70"/>
        <v/>
      </c>
      <c r="AS166" s="157"/>
      <c r="AT166" s="19" t="str">
        <f>+IF(LEN($K166)&gt;5,TRUNC(AS166*AK166*'CODIGO PAGO'!$C$27,2),"")</f>
        <v/>
      </c>
      <c r="AU166" s="15"/>
      <c r="AV166" s="15"/>
      <c r="AW166" s="15"/>
      <c r="AX166" s="14"/>
      <c r="AY166" s="15"/>
      <c r="AZ166" s="20" t="str">
        <f>+IF(LEN(K166)&gt;5,SUMIF(AJUSTES!$A$1:$A$50,K166,AJUSTES!$J$1:$J$50),"")</f>
        <v/>
      </c>
      <c r="BA166" s="20"/>
      <c r="BB166" s="14"/>
      <c r="BC166" s="14"/>
      <c r="BD166" s="164"/>
      <c r="BE166" s="15"/>
      <c r="BF166" s="15"/>
      <c r="BG166" s="152" t="str">
        <f t="shared" si="71"/>
        <v/>
      </c>
      <c r="BH166" s="20" t="str">
        <f t="shared" si="72"/>
        <v/>
      </c>
      <c r="BI166" s="20" t="str">
        <f>IF(LEN($K166)&gt;5,IF('CODIGO PAGO'!$C$26=9,0.5*AK166,'CODIGO PAGO'!$C$26*COUNTIF(L166:X166,"PT")*(AK166*7)/(7-(COUNTIF(L166:X166,"D")+COUNTIF(L166:X166,"DL")))),"")</f>
        <v/>
      </c>
      <c r="BJ166" s="15"/>
      <c r="BK166" s="20" t="str">
        <f>+IF(LEN(K166)&gt;5,SUMIF(AJUSTES!$A$1:$A$50,K166,AJUSTES!$K$1:$K$50),"")</f>
        <v/>
      </c>
      <c r="BL166" s="15"/>
      <c r="BM166" s="15"/>
      <c r="BN166" s="4" t="str">
        <f>+CONCATENATE(IF(COUNTIFS(INCAPACIDADES!$A$1:$A$100,"ACTIVA",INCAPACIDADES!$C$1:$C$100,'PRE MAAS'!K166)&gt;0,VLOOKUP(K166,INCAPACIDADES!$C$1:$Y$100,23,0),""),IF(LEN($K166)&gt;5,IF(BD!F166="N/A","",CONCATENATE("B (",DAY(BD!F166),"-",MONTH(BD!F166),"-",YEAR(BD!F166),")")),""))</f>
        <v/>
      </c>
      <c r="BO166" s="150"/>
      <c r="BP166" s="15"/>
      <c r="BQ166" s="15"/>
      <c r="BR166" s="15"/>
      <c r="BS166" s="15"/>
      <c r="BT166" s="15"/>
      <c r="BU166" s="9" t="str">
        <f>+IF(LEN($K166)&gt;10,IF(LEN(BD!I166)=11,BD!I166,CONCATENATE("0",BD!I166)),"")</f>
        <v/>
      </c>
      <c r="BV166" s="161" t="str">
        <f>+IF(LEN($K166)&gt;10,BD!J166,"")</f>
        <v/>
      </c>
      <c r="BW166" s="162" t="str">
        <f t="shared" si="73"/>
        <v/>
      </c>
      <c r="BX166" s="162" t="str">
        <f>+IF(LEN($K166)&gt;10,UPPER(BD!K166),"")</f>
        <v/>
      </c>
      <c r="BY166" s="161" t="str">
        <f>+IF(LEN($K174)&gt;5,BD!L166,"")</f>
        <v/>
      </c>
      <c r="BZ166" s="161" t="str">
        <f>+IF(LEN($K166)&gt;10,BD!M166,"")</f>
        <v/>
      </c>
      <c r="CA166" s="162" t="str">
        <f>+IF(LEN($K166)&gt;10,BD!N166,"")</f>
        <v/>
      </c>
      <c r="CB166" s="163" t="str">
        <f t="shared" si="74"/>
        <v/>
      </c>
      <c r="CC166" s="62" t="str">
        <f>+IF(AND(LEN($K166)&gt;10),IF(AND($J166&gt;L$1,$J166&lt;=$Y$1),1,IF((COUNTIFS(INCAPACIDADES!$C$1:$C$51,$K166,INCAPACIDADES!K$1:K$51,L$1))&gt;0,2,IF(VLOOKUP($I166,BD!D:F,3,0)&gt;L$1,0,3))),"")</f>
        <v/>
      </c>
      <c r="CD166" s="62" t="str">
        <f>+IF(AND(LEN($K166)&gt;10),IF(AND($J166&gt;M$1,$J166&lt;=$Y$1),1,IF((COUNTIFS(INCAPACIDADES!$C$1:$C$51,$K166,INCAPACIDADES!L$1:L$51,M$1))&gt;0,2,IF(VLOOKUP($I166,BD!$D:$F,3,0)&gt;M$1,0,3))),"")</f>
        <v/>
      </c>
      <c r="CE166" s="62" t="str">
        <f>+IF(AND(LEN($K166)&gt;10),IF(AND($J166&gt;N$1,$J166&lt;=$Y$1),1,IF((COUNTIFS(INCAPACIDADES!$C$1:$C$51,$K166,INCAPACIDADES!M$1:M$51,N$1))&gt;0,2,IF(VLOOKUP($I166,BD!$D:$F,3,0)&gt;N$1,0,3))),"")</f>
        <v/>
      </c>
      <c r="CF166" s="62" t="str">
        <f>+IF(AND(LEN($K166)&gt;10),IF(AND($J166&gt;O$1,$J166&lt;=$Y$1),1,IF((COUNTIFS(INCAPACIDADES!$C$1:$C$51,$K166,INCAPACIDADES!N$1:N$51,O$1))&gt;0,2,IF(VLOOKUP($I166,BD!$D:$F,3,0)&gt;O$1,0,3))),"")</f>
        <v/>
      </c>
      <c r="CG166" s="62" t="str">
        <f>+IF(AND(LEN($K166)&gt;10),IF(AND($J166&gt;P$1,$J166&lt;=$Y$1),1,IF((COUNTIFS(INCAPACIDADES!$C$1:$C$51,$K166,INCAPACIDADES!O$1:O$51,P$1))&gt;0,2,IF(VLOOKUP($I166,BD!$D:$F,3,0)&gt;P$1,0,3))),"")</f>
        <v/>
      </c>
      <c r="CH166" s="62" t="str">
        <f>+IF(AND(LEN($K166)&gt;10),IF(AND($J166&gt;Q$1,$J166&lt;=$Y$1),1,IF((COUNTIFS(INCAPACIDADES!$C$1:$C$51,$K166,INCAPACIDADES!P$1:P$51,Q$1))&gt;0,2,IF(VLOOKUP($I166,BD!$D:$F,3,0)&gt;Q$1,0,3))),"")</f>
        <v/>
      </c>
      <c r="CI166" s="62" t="str">
        <f>+IF(AND(LEN($K166)&gt;10),IF(AND($J166&gt;R$1,$J166&lt;=$Y$1),1,IF((COUNTIFS(INCAPACIDADES!$C$1:$C$51,$K166,INCAPACIDADES!Q$1:Q$51,R$1))&gt;0,2,IF(VLOOKUP($I166,BD!$D:$F,3,0)&gt;R$1,0,3))),"")</f>
        <v/>
      </c>
      <c r="CJ166" s="62" t="str">
        <f>+IF(AND(LEN($K166)&gt;10),IF(AND($J166&gt;S$1,$J166&lt;=$Y$1),1,IF((COUNTIFS(INCAPACIDADES!$C$1:$C$51,$K166,INCAPACIDADES!R$1:R$51,S$1))&gt;0,2,IF(VLOOKUP($I166,BD!$D:$F,3,0)&gt;S$1,0,3))),"")</f>
        <v/>
      </c>
      <c r="CK166" s="62" t="str">
        <f>+IF(AND(LEN($K166)&gt;10),IF(AND($J166&gt;T$1,$J166&lt;=$Y$1),1,IF((COUNTIFS(INCAPACIDADES!$C$1:$C$51,$K166,INCAPACIDADES!S$1:S$51,T$1))&gt;0,2,IF(VLOOKUP($I166,BD!$D:$F,3,0)&gt;T$1,0,3))),"")</f>
        <v/>
      </c>
      <c r="CL166" s="62" t="str">
        <f>+IF(AND(LEN($K166)&gt;10),IF(AND($J166&gt;U$1,$J166&lt;=$Y$1),1,IF((COUNTIFS(INCAPACIDADES!$C$1:$C$51,$K166,INCAPACIDADES!T$1:T$51,U$1))&gt;0,2,IF(VLOOKUP($I166,BD!$D:$F,3,0)&gt;U$1,0,3))),"")</f>
        <v/>
      </c>
      <c r="CM166" s="62" t="str">
        <f>+IF(AND(LEN($K166)&gt;10),IF(AND($J166&gt;V$1,$J166&lt;=$Y$1),1,IF((COUNTIFS(INCAPACIDADES!$C$1:$C$51,$K166,INCAPACIDADES!U$1:U$51,V$1))&gt;0,2,IF(VLOOKUP($I166,BD!$D:$F,3,0)&gt;V$1,0,3))),"")</f>
        <v/>
      </c>
      <c r="CN166" s="62" t="str">
        <f>+IF(AND(LEN($K166)&gt;10),IF(AND($J166&gt;W$1,$J166&lt;=$Y$1),1,IF((COUNTIFS(INCAPACIDADES!$C$1:$C$51,$K166,INCAPACIDADES!V$1:V$51,W$1))&gt;0,2,IF(VLOOKUP($I166,BD!$D:$F,3,0)&gt;W$1,0,3))),"")</f>
        <v/>
      </c>
      <c r="CO166" s="62" t="str">
        <f>+IF(AND(LEN($K166)&gt;10),IF(AND($J166&gt;X$1,$J166&lt;=$Y$1),1,IF((COUNTIFS(INCAPACIDADES!$C$1:$C$51,$K166,INCAPACIDADES!W$1:W$51,X$1))&gt;0,2,IF(VLOOKUP($I166,BD!$D:$F,3,0)&gt;X$1,0,3))),"")</f>
        <v/>
      </c>
      <c r="CP166" s="62" t="str">
        <f>+IF(AND(LEN($K166)&gt;10),IF(AND($J166&gt;Y$1,$J166&lt;=$Y$1),1,IF((COUNTIFS(INCAPACIDADES!$C$1:$C$51,$K166,INCAPACIDADES!X$1:X$51,Y$1))&gt;0,2,IF(VLOOKUP($I166,BD!$D:$F,3,0)&gt;Y$1,0,3))),"")</f>
        <v/>
      </c>
      <c r="CQ166" s="62" t="str">
        <f>+IF(LEN($K166)&gt;10,IF(ISERROR(VLOOKUP(L166,'CODIGO PAGO'!$B$1:$B$20,1,0)),1,IF(OR(AND(CC166=1,L166&lt;&gt;"N"),AND(CC166=3,L166&lt;&gt;"B"),AND(CC166=2,LEFT(TRIM(L166),1)&lt;&gt;"I")),1,IF(OR(AND(CC166=0,L166="N"),AND(CC166=0,L166="B"),AND(CC166=0,LEFT(TRIM(L166),1)="I")),1,0))),"")</f>
        <v/>
      </c>
      <c r="CR166" s="62" t="str">
        <f t="shared" si="75"/>
        <v/>
      </c>
      <c r="CS166" s="62" t="str">
        <f>+IF(LEN($K166)&gt;10,IF(ISERROR(VLOOKUP(N166,'CODIGO PAGO'!$B$1:$B$20,1,0)),1,IF(OR(AND(CE166=1,N166&lt;&gt;"N"),AND(CE166=3,N166&lt;&gt;"B"),AND(CE166=2,LEFT(TRIM(N166),1)&lt;&gt;"I")),1,IF(OR(AND(CE166=0,N166="N"),AND(CE166=0,N166="B"),AND(CE166=0,LEFT(TRIM(N166),1)="I")),1,0))),"")</f>
        <v/>
      </c>
      <c r="CT166" s="62" t="str">
        <f t="shared" si="76"/>
        <v/>
      </c>
      <c r="CU166" s="62" t="str">
        <f>+IF(LEN($K166)&gt;10,IF(ISERROR(VLOOKUP(P166,'CODIGO PAGO'!$B$1:$B$20,1,0)),1,IF(OR(AND(CG166=1,P166&lt;&gt;"N"),AND(CG166=3,P166&lt;&gt;"B"),AND(CG166=2,LEFT(TRIM(P166),1)&lt;&gt;"I")),1,IF(OR(AND(CG166=0,P166="N"),AND(CG166=0,P166="B"),AND(CG166=0,LEFT(TRIM(P166),1)="I")),1,0))),"")</f>
        <v/>
      </c>
      <c r="CV166" s="62" t="str">
        <f t="shared" si="77"/>
        <v/>
      </c>
      <c r="CW166" s="62" t="str">
        <f>+IF(LEN($K166)&gt;10,IF(ISERROR(VLOOKUP(R166,'CODIGO PAGO'!$B$1:$B$20,1,0)),1,IF(OR(AND(CI166=1,R166&lt;&gt;"N"),AND(CI166=3,R166&lt;&gt;"B"),AND(CI166=2,LEFT(TRIM(R166),1)&lt;&gt;"I")),1,IF(OR(AND(CI166=0,R166="N"),AND(CI166=0,R166="B"),AND(CI166=0,LEFT(TRIM(R166),1)="I")),1,0))),"")</f>
        <v/>
      </c>
      <c r="CX166" s="62" t="str">
        <f t="shared" si="78"/>
        <v/>
      </c>
      <c r="CY166" s="62" t="str">
        <f>+IF(LEN($K166)&gt;10,IF(ISERROR(VLOOKUP(T166,'CODIGO PAGO'!$B$1:$B$20,1,0)),1,IF(OR(AND(CK166=1,T166&lt;&gt;"N"),AND(CK166=3,T166&lt;&gt;"B"),AND(CK166=2,LEFT(TRIM(T166),1)&lt;&gt;"I")),1,IF(OR(AND(CK166=0,T166="N"),AND(CK166=0,T166="B"),AND(CK166=0,LEFT(TRIM(T166),1)="I")),1,0))),"")</f>
        <v/>
      </c>
      <c r="CZ166" s="62" t="str">
        <f t="shared" si="79"/>
        <v/>
      </c>
      <c r="DA166" s="62" t="str">
        <f>+IF(LEN($K166)&gt;10,IF(ISERROR(VLOOKUP(V166,'CODIGO PAGO'!$B$1:$B$20,1,0)),1,IF(OR(AND(CM166=1,V166&lt;&gt;"N"),AND(CM166=3,V166&lt;&gt;"B"),AND(CM166=2,LEFT(TRIM(V166),1)&lt;&gt;"I")),1,IF(OR(AND(CM166=0,V166="N"),AND(CM166=0,V166="B"),AND(CM166=0,LEFT(TRIM(V166),1)="I")),1,0))),"")</f>
        <v/>
      </c>
      <c r="DB166" s="62" t="str">
        <f t="shared" si="80"/>
        <v/>
      </c>
      <c r="DC166" s="62" t="str">
        <f>+IF(LEN($K166)&gt;10,IF(ISERROR(VLOOKUP(X166,'CODIGO PAGO'!$B$1:$B$20,1,0)),1,IF(OR(AND(CO166=1,X166&lt;&gt;"N"),AND(CO166=3,X166&lt;&gt;"B"),AND(CO166=2,LEFT(TRIM(X166),1)&lt;&gt;"I")),1,IF(OR(AND(CO166=0,X166="N"),AND(CO166=0,X166="B"),AND(CO166=0,LEFT(TRIM(X166),1)="I")),1,0))),"")</f>
        <v/>
      </c>
      <c r="DD166" s="62" t="str">
        <f t="shared" si="81"/>
        <v/>
      </c>
      <c r="DE166" s="62" t="str">
        <f t="shared" si="82"/>
        <v/>
      </c>
      <c r="DF166" s="63" t="str">
        <f t="shared" si="83"/>
        <v/>
      </c>
      <c r="DG166" s="170"/>
      <c r="DH166" s="63">
        <v>166</v>
      </c>
    </row>
    <row r="167" spans="1:112" s="64" customFormat="1">
      <c r="A167" s="16" t="str">
        <f t="shared" si="56"/>
        <v/>
      </c>
      <c r="B167" s="134"/>
      <c r="C167" s="134"/>
      <c r="D167" s="1" t="str">
        <f>+IF(LEN($K167)&gt;5,BD!A167,"")</f>
        <v/>
      </c>
      <c r="E167" s="1" t="str">
        <f>+IF(LEN($K167)&gt;5,BD!B167,"")</f>
        <v/>
      </c>
      <c r="F167" s="134"/>
      <c r="G167" s="133"/>
      <c r="H167" s="135"/>
      <c r="I167" s="3" t="str">
        <f>+IF(LEN($K167)&gt;5,BD!D167,"")</f>
        <v/>
      </c>
      <c r="J167" s="4" t="str">
        <f>+IF(LEN($K167)&gt;5,BD!E167,"")</f>
        <v/>
      </c>
      <c r="K167" s="5" t="str">
        <f>+IF(LEN(BD!G167)&gt;5,BD!G167,"")</f>
        <v/>
      </c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53" t="str">
        <f t="shared" si="57"/>
        <v/>
      </c>
      <c r="AB167" s="154" t="str">
        <f>+IF(LEN($K167)&gt;5,SUM(L167,N167,P167,R167,T167,V167,X167)+COUNTIF(L167:X167,"PCG")+'CODIGO PAGO'!$C$23*COUNTIF(L167:X167,"PDF")+'CODIGO PAGO'!$C$24*COUNTIF('PRE MAAS'!L167:X167,"PNH")+'CODIGO PAGO'!$C$25*COUNTIF('PRE MAAS'!L167:X167,"PS")+COUNTIF(L167:X167,"VAC"),"")</f>
        <v/>
      </c>
      <c r="AC167" s="154" t="str">
        <f t="shared" si="58"/>
        <v/>
      </c>
      <c r="AD167" s="155" t="str">
        <f t="shared" si="59"/>
        <v/>
      </c>
      <c r="AE167" s="155" t="str">
        <f t="shared" si="60"/>
        <v/>
      </c>
      <c r="AF167" s="155" t="str">
        <f>+IF(LEN($K167)&gt;5,IF(AND(VLOOKUP($I167,BD!$D$1:$F$501,3,0)&gt;=L$1,VLOOKUP($I167,BD!$D$1:$F$501,3,0)&lt;=X$1),1,0),"")</f>
        <v/>
      </c>
      <c r="AG167" s="155" t="str">
        <f t="shared" si="61"/>
        <v/>
      </c>
      <c r="AH167" s="156" t="str">
        <f t="shared" si="62"/>
        <v/>
      </c>
      <c r="AI167" s="156" t="str">
        <f t="shared" si="63"/>
        <v/>
      </c>
      <c r="AJ167" s="156" t="str">
        <f t="shared" si="64"/>
        <v/>
      </c>
      <c r="AK167" s="6" t="str">
        <f>+IF(LEN($K167)&gt;5,BD!H167,"")</f>
        <v/>
      </c>
      <c r="AL167" s="17" t="str">
        <f t="shared" si="65"/>
        <v/>
      </c>
      <c r="AM167" s="13"/>
      <c r="AN167" s="18" t="str">
        <f t="shared" si="66"/>
        <v/>
      </c>
      <c r="AO167" s="19" t="str">
        <f t="shared" si="67"/>
        <v/>
      </c>
      <c r="AP167" s="19" t="str">
        <f t="shared" si="68"/>
        <v/>
      </c>
      <c r="AQ167" s="20" t="str">
        <f t="shared" si="69"/>
        <v/>
      </c>
      <c r="AR167" s="7" t="str">
        <f t="shared" ca="1" si="70"/>
        <v/>
      </c>
      <c r="AS167" s="157"/>
      <c r="AT167" s="19" t="str">
        <f>+IF(LEN($K167)&gt;5,TRUNC(AS167*AK167*'CODIGO PAGO'!$C$27,2),"")</f>
        <v/>
      </c>
      <c r="AU167" s="15"/>
      <c r="AV167" s="15"/>
      <c r="AW167" s="15"/>
      <c r="AX167" s="14"/>
      <c r="AY167" s="15"/>
      <c r="AZ167" s="20" t="str">
        <f>+IF(LEN(K167)&gt;5,SUMIF(AJUSTES!$A$1:$A$50,K167,AJUSTES!$J$1:$J$50),"")</f>
        <v/>
      </c>
      <c r="BA167" s="20"/>
      <c r="BB167" s="14"/>
      <c r="BC167" s="14"/>
      <c r="BD167" s="164"/>
      <c r="BE167" s="15"/>
      <c r="BF167" s="15"/>
      <c r="BG167" s="152" t="str">
        <f t="shared" si="71"/>
        <v/>
      </c>
      <c r="BH167" s="20" t="str">
        <f t="shared" si="72"/>
        <v/>
      </c>
      <c r="BI167" s="20" t="str">
        <f>IF(LEN($K167)&gt;5,IF('CODIGO PAGO'!$C$26=9,0.5*AK167,'CODIGO PAGO'!$C$26*COUNTIF(L167:X167,"PT")*(AK167*7)/(7-(COUNTIF(L167:X167,"D")+COUNTIF(L167:X167,"DL")))),"")</f>
        <v/>
      </c>
      <c r="BJ167" s="15"/>
      <c r="BK167" s="20" t="str">
        <f>+IF(LEN(K167)&gt;5,SUMIF(AJUSTES!$A$1:$A$50,K167,AJUSTES!$K$1:$K$50),"")</f>
        <v/>
      </c>
      <c r="BL167" s="15"/>
      <c r="BM167" s="15"/>
      <c r="BN167" s="4" t="str">
        <f>+CONCATENATE(IF(COUNTIFS(INCAPACIDADES!$A$1:$A$100,"ACTIVA",INCAPACIDADES!$C$1:$C$100,'PRE MAAS'!K167)&gt;0,VLOOKUP(K167,INCAPACIDADES!$C$1:$Y$100,23,0),""),IF(LEN($K167)&gt;5,IF(BD!F167="N/A","",CONCATENATE("B (",DAY(BD!F167),"-",MONTH(BD!F167),"-",YEAR(BD!F167),")")),""))</f>
        <v/>
      </c>
      <c r="BO167" s="150"/>
      <c r="BP167" s="15"/>
      <c r="BQ167" s="15"/>
      <c r="BR167" s="15"/>
      <c r="BS167" s="15"/>
      <c r="BT167" s="15"/>
      <c r="BU167" s="9" t="str">
        <f>+IF(LEN($K167)&gt;10,IF(LEN(BD!I167)=11,BD!I167,CONCATENATE("0",BD!I167)),"")</f>
        <v/>
      </c>
      <c r="BV167" s="161" t="str">
        <f>+IF(LEN($K167)&gt;10,BD!J167,"")</f>
        <v/>
      </c>
      <c r="BW167" s="162" t="str">
        <f t="shared" si="73"/>
        <v/>
      </c>
      <c r="BX167" s="162" t="str">
        <f>+IF(LEN($K167)&gt;10,UPPER(BD!K167),"")</f>
        <v/>
      </c>
      <c r="BY167" s="161" t="str">
        <f>+IF(LEN($K175)&gt;5,BD!L167,"")</f>
        <v/>
      </c>
      <c r="BZ167" s="161" t="str">
        <f>+IF(LEN($K167)&gt;10,BD!M167,"")</f>
        <v/>
      </c>
      <c r="CA167" s="162" t="str">
        <f>+IF(LEN($K167)&gt;10,BD!N167,"")</f>
        <v/>
      </c>
      <c r="CB167" s="163" t="str">
        <f t="shared" si="74"/>
        <v/>
      </c>
      <c r="CC167" s="62" t="str">
        <f>+IF(AND(LEN($K167)&gt;10),IF(AND($J167&gt;L$1,$J167&lt;=$Y$1),1,IF((COUNTIFS(INCAPACIDADES!$C$1:$C$51,$K167,INCAPACIDADES!K$1:K$51,L$1))&gt;0,2,IF(VLOOKUP($I167,BD!D:F,3,0)&gt;L$1,0,3))),"")</f>
        <v/>
      </c>
      <c r="CD167" s="62" t="str">
        <f>+IF(AND(LEN($K167)&gt;10),IF(AND($J167&gt;M$1,$J167&lt;=$Y$1),1,IF((COUNTIFS(INCAPACIDADES!$C$1:$C$51,$K167,INCAPACIDADES!L$1:L$51,M$1))&gt;0,2,IF(VLOOKUP($I167,BD!$D:$F,3,0)&gt;M$1,0,3))),"")</f>
        <v/>
      </c>
      <c r="CE167" s="62" t="str">
        <f>+IF(AND(LEN($K167)&gt;10),IF(AND($J167&gt;N$1,$J167&lt;=$Y$1),1,IF((COUNTIFS(INCAPACIDADES!$C$1:$C$51,$K167,INCAPACIDADES!M$1:M$51,N$1))&gt;0,2,IF(VLOOKUP($I167,BD!$D:$F,3,0)&gt;N$1,0,3))),"")</f>
        <v/>
      </c>
      <c r="CF167" s="62" t="str">
        <f>+IF(AND(LEN($K167)&gt;10),IF(AND($J167&gt;O$1,$J167&lt;=$Y$1),1,IF((COUNTIFS(INCAPACIDADES!$C$1:$C$51,$K167,INCAPACIDADES!N$1:N$51,O$1))&gt;0,2,IF(VLOOKUP($I167,BD!$D:$F,3,0)&gt;O$1,0,3))),"")</f>
        <v/>
      </c>
      <c r="CG167" s="62" t="str">
        <f>+IF(AND(LEN($K167)&gt;10),IF(AND($J167&gt;P$1,$J167&lt;=$Y$1),1,IF((COUNTIFS(INCAPACIDADES!$C$1:$C$51,$K167,INCAPACIDADES!O$1:O$51,P$1))&gt;0,2,IF(VLOOKUP($I167,BD!$D:$F,3,0)&gt;P$1,0,3))),"")</f>
        <v/>
      </c>
      <c r="CH167" s="62" t="str">
        <f>+IF(AND(LEN($K167)&gt;10),IF(AND($J167&gt;Q$1,$J167&lt;=$Y$1),1,IF((COUNTIFS(INCAPACIDADES!$C$1:$C$51,$K167,INCAPACIDADES!P$1:P$51,Q$1))&gt;0,2,IF(VLOOKUP($I167,BD!$D:$F,3,0)&gt;Q$1,0,3))),"")</f>
        <v/>
      </c>
      <c r="CI167" s="62" t="str">
        <f>+IF(AND(LEN($K167)&gt;10),IF(AND($J167&gt;R$1,$J167&lt;=$Y$1),1,IF((COUNTIFS(INCAPACIDADES!$C$1:$C$51,$K167,INCAPACIDADES!Q$1:Q$51,R$1))&gt;0,2,IF(VLOOKUP($I167,BD!$D:$F,3,0)&gt;R$1,0,3))),"")</f>
        <v/>
      </c>
      <c r="CJ167" s="62" t="str">
        <f>+IF(AND(LEN($K167)&gt;10),IF(AND($J167&gt;S$1,$J167&lt;=$Y$1),1,IF((COUNTIFS(INCAPACIDADES!$C$1:$C$51,$K167,INCAPACIDADES!R$1:R$51,S$1))&gt;0,2,IF(VLOOKUP($I167,BD!$D:$F,3,0)&gt;S$1,0,3))),"")</f>
        <v/>
      </c>
      <c r="CK167" s="62" t="str">
        <f>+IF(AND(LEN($K167)&gt;10),IF(AND($J167&gt;T$1,$J167&lt;=$Y$1),1,IF((COUNTIFS(INCAPACIDADES!$C$1:$C$51,$K167,INCAPACIDADES!S$1:S$51,T$1))&gt;0,2,IF(VLOOKUP($I167,BD!$D:$F,3,0)&gt;T$1,0,3))),"")</f>
        <v/>
      </c>
      <c r="CL167" s="62" t="str">
        <f>+IF(AND(LEN($K167)&gt;10),IF(AND($J167&gt;U$1,$J167&lt;=$Y$1),1,IF((COUNTIFS(INCAPACIDADES!$C$1:$C$51,$K167,INCAPACIDADES!T$1:T$51,U$1))&gt;0,2,IF(VLOOKUP($I167,BD!$D:$F,3,0)&gt;U$1,0,3))),"")</f>
        <v/>
      </c>
      <c r="CM167" s="62" t="str">
        <f>+IF(AND(LEN($K167)&gt;10),IF(AND($J167&gt;V$1,$J167&lt;=$Y$1),1,IF((COUNTIFS(INCAPACIDADES!$C$1:$C$51,$K167,INCAPACIDADES!U$1:U$51,V$1))&gt;0,2,IF(VLOOKUP($I167,BD!$D:$F,3,0)&gt;V$1,0,3))),"")</f>
        <v/>
      </c>
      <c r="CN167" s="62" t="str">
        <f>+IF(AND(LEN($K167)&gt;10),IF(AND($J167&gt;W$1,$J167&lt;=$Y$1),1,IF((COUNTIFS(INCAPACIDADES!$C$1:$C$51,$K167,INCAPACIDADES!V$1:V$51,W$1))&gt;0,2,IF(VLOOKUP($I167,BD!$D:$F,3,0)&gt;W$1,0,3))),"")</f>
        <v/>
      </c>
      <c r="CO167" s="62" t="str">
        <f>+IF(AND(LEN($K167)&gt;10),IF(AND($J167&gt;X$1,$J167&lt;=$Y$1),1,IF((COUNTIFS(INCAPACIDADES!$C$1:$C$51,$K167,INCAPACIDADES!W$1:W$51,X$1))&gt;0,2,IF(VLOOKUP($I167,BD!$D:$F,3,0)&gt;X$1,0,3))),"")</f>
        <v/>
      </c>
      <c r="CP167" s="62" t="str">
        <f>+IF(AND(LEN($K167)&gt;10),IF(AND($J167&gt;Y$1,$J167&lt;=$Y$1),1,IF((COUNTIFS(INCAPACIDADES!$C$1:$C$51,$K167,INCAPACIDADES!X$1:X$51,Y$1))&gt;0,2,IF(VLOOKUP($I167,BD!$D:$F,3,0)&gt;Y$1,0,3))),"")</f>
        <v/>
      </c>
      <c r="CQ167" s="62" t="str">
        <f>+IF(LEN($K167)&gt;10,IF(ISERROR(VLOOKUP(L167,'CODIGO PAGO'!$B$1:$B$20,1,0)),1,IF(OR(AND(CC167=1,L167&lt;&gt;"N"),AND(CC167=3,L167&lt;&gt;"B"),AND(CC167=2,LEFT(TRIM(L167),1)&lt;&gt;"I")),1,IF(OR(AND(CC167=0,L167="N"),AND(CC167=0,L167="B"),AND(CC167=0,LEFT(TRIM(L167),1)="I")),1,0))),"")</f>
        <v/>
      </c>
      <c r="CR167" s="62" t="str">
        <f t="shared" si="75"/>
        <v/>
      </c>
      <c r="CS167" s="62" t="str">
        <f>+IF(LEN($K167)&gt;10,IF(ISERROR(VLOOKUP(N167,'CODIGO PAGO'!$B$1:$B$20,1,0)),1,IF(OR(AND(CE167=1,N167&lt;&gt;"N"),AND(CE167=3,N167&lt;&gt;"B"),AND(CE167=2,LEFT(TRIM(N167),1)&lt;&gt;"I")),1,IF(OR(AND(CE167=0,N167="N"),AND(CE167=0,N167="B"),AND(CE167=0,LEFT(TRIM(N167),1)="I")),1,0))),"")</f>
        <v/>
      </c>
      <c r="CT167" s="62" t="str">
        <f t="shared" si="76"/>
        <v/>
      </c>
      <c r="CU167" s="62" t="str">
        <f>+IF(LEN($K167)&gt;10,IF(ISERROR(VLOOKUP(P167,'CODIGO PAGO'!$B$1:$B$20,1,0)),1,IF(OR(AND(CG167=1,P167&lt;&gt;"N"),AND(CG167=3,P167&lt;&gt;"B"),AND(CG167=2,LEFT(TRIM(P167),1)&lt;&gt;"I")),1,IF(OR(AND(CG167=0,P167="N"),AND(CG167=0,P167="B"),AND(CG167=0,LEFT(TRIM(P167),1)="I")),1,0))),"")</f>
        <v/>
      </c>
      <c r="CV167" s="62" t="str">
        <f t="shared" si="77"/>
        <v/>
      </c>
      <c r="CW167" s="62" t="str">
        <f>+IF(LEN($K167)&gt;10,IF(ISERROR(VLOOKUP(R167,'CODIGO PAGO'!$B$1:$B$20,1,0)),1,IF(OR(AND(CI167=1,R167&lt;&gt;"N"),AND(CI167=3,R167&lt;&gt;"B"),AND(CI167=2,LEFT(TRIM(R167),1)&lt;&gt;"I")),1,IF(OR(AND(CI167=0,R167="N"),AND(CI167=0,R167="B"),AND(CI167=0,LEFT(TRIM(R167),1)="I")),1,0))),"")</f>
        <v/>
      </c>
      <c r="CX167" s="62" t="str">
        <f t="shared" si="78"/>
        <v/>
      </c>
      <c r="CY167" s="62" t="str">
        <f>+IF(LEN($K167)&gt;10,IF(ISERROR(VLOOKUP(T167,'CODIGO PAGO'!$B$1:$B$20,1,0)),1,IF(OR(AND(CK167=1,T167&lt;&gt;"N"),AND(CK167=3,T167&lt;&gt;"B"),AND(CK167=2,LEFT(TRIM(T167),1)&lt;&gt;"I")),1,IF(OR(AND(CK167=0,T167="N"),AND(CK167=0,T167="B"),AND(CK167=0,LEFT(TRIM(T167),1)="I")),1,0))),"")</f>
        <v/>
      </c>
      <c r="CZ167" s="62" t="str">
        <f t="shared" si="79"/>
        <v/>
      </c>
      <c r="DA167" s="62" t="str">
        <f>+IF(LEN($K167)&gt;10,IF(ISERROR(VLOOKUP(V167,'CODIGO PAGO'!$B$1:$B$20,1,0)),1,IF(OR(AND(CM167=1,V167&lt;&gt;"N"),AND(CM167=3,V167&lt;&gt;"B"),AND(CM167=2,LEFT(TRIM(V167),1)&lt;&gt;"I")),1,IF(OR(AND(CM167=0,V167="N"),AND(CM167=0,V167="B"),AND(CM167=0,LEFT(TRIM(V167),1)="I")),1,0))),"")</f>
        <v/>
      </c>
      <c r="DB167" s="62" t="str">
        <f t="shared" si="80"/>
        <v/>
      </c>
      <c r="DC167" s="62" t="str">
        <f>+IF(LEN($K167)&gt;10,IF(ISERROR(VLOOKUP(X167,'CODIGO PAGO'!$B$1:$B$20,1,0)),1,IF(OR(AND(CO167=1,X167&lt;&gt;"N"),AND(CO167=3,X167&lt;&gt;"B"),AND(CO167=2,LEFT(TRIM(X167),1)&lt;&gt;"I")),1,IF(OR(AND(CO167=0,X167="N"),AND(CO167=0,X167="B"),AND(CO167=0,LEFT(TRIM(X167),1)="I")),1,0))),"")</f>
        <v/>
      </c>
      <c r="DD167" s="62" t="str">
        <f t="shared" si="81"/>
        <v/>
      </c>
      <c r="DE167" s="62" t="str">
        <f t="shared" si="82"/>
        <v/>
      </c>
      <c r="DF167" s="63" t="str">
        <f t="shared" si="83"/>
        <v/>
      </c>
      <c r="DG167" s="170"/>
      <c r="DH167" s="63">
        <v>167</v>
      </c>
    </row>
    <row r="168" spans="1:112" s="64" customFormat="1">
      <c r="A168" s="16" t="str">
        <f t="shared" si="56"/>
        <v/>
      </c>
      <c r="B168" s="134"/>
      <c r="C168" s="134"/>
      <c r="D168" s="1" t="str">
        <f>+IF(LEN($K168)&gt;5,BD!A168,"")</f>
        <v/>
      </c>
      <c r="E168" s="1" t="str">
        <f>+IF(LEN($K168)&gt;5,BD!B168,"")</f>
        <v/>
      </c>
      <c r="F168" s="134"/>
      <c r="G168" s="133"/>
      <c r="H168" s="135"/>
      <c r="I168" s="3" t="str">
        <f>+IF(LEN($K168)&gt;5,BD!D168,"")</f>
        <v/>
      </c>
      <c r="J168" s="4" t="str">
        <f>+IF(LEN($K168)&gt;5,BD!E168,"")</f>
        <v/>
      </c>
      <c r="K168" s="5" t="str">
        <f>+IF(LEN(BD!G168)&gt;5,BD!G168,"")</f>
        <v/>
      </c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53" t="str">
        <f t="shared" si="57"/>
        <v/>
      </c>
      <c r="AB168" s="154" t="str">
        <f>+IF(LEN($K168)&gt;5,SUM(L168,N168,P168,R168,T168,V168,X168)+COUNTIF(L168:X168,"PCG")+'CODIGO PAGO'!$C$23*COUNTIF(L168:X168,"PDF")+'CODIGO PAGO'!$C$24*COUNTIF('PRE MAAS'!L168:X168,"PNH")+'CODIGO PAGO'!$C$25*COUNTIF('PRE MAAS'!L168:X168,"PS")+COUNTIF(L168:X168,"VAC"),"")</f>
        <v/>
      </c>
      <c r="AC168" s="154" t="str">
        <f t="shared" si="58"/>
        <v/>
      </c>
      <c r="AD168" s="155" t="str">
        <f t="shared" si="59"/>
        <v/>
      </c>
      <c r="AE168" s="155" t="str">
        <f t="shared" si="60"/>
        <v/>
      </c>
      <c r="AF168" s="155" t="str">
        <f>+IF(LEN($K168)&gt;5,IF(AND(VLOOKUP($I168,BD!$D$1:$F$501,3,0)&gt;=L$1,VLOOKUP($I168,BD!$D$1:$F$501,3,0)&lt;=X$1),1,0),"")</f>
        <v/>
      </c>
      <c r="AG168" s="155" t="str">
        <f t="shared" si="61"/>
        <v/>
      </c>
      <c r="AH168" s="156" t="str">
        <f t="shared" si="62"/>
        <v/>
      </c>
      <c r="AI168" s="156" t="str">
        <f t="shared" si="63"/>
        <v/>
      </c>
      <c r="AJ168" s="156" t="str">
        <f t="shared" si="64"/>
        <v/>
      </c>
      <c r="AK168" s="6" t="str">
        <f>+IF(LEN($K168)&gt;5,BD!H168,"")</f>
        <v/>
      </c>
      <c r="AL168" s="17" t="str">
        <f t="shared" si="65"/>
        <v/>
      </c>
      <c r="AM168" s="13"/>
      <c r="AN168" s="18" t="str">
        <f t="shared" si="66"/>
        <v/>
      </c>
      <c r="AO168" s="19" t="str">
        <f t="shared" si="67"/>
        <v/>
      </c>
      <c r="AP168" s="19" t="str">
        <f t="shared" si="68"/>
        <v/>
      </c>
      <c r="AQ168" s="20" t="str">
        <f t="shared" si="69"/>
        <v/>
      </c>
      <c r="AR168" s="7" t="str">
        <f t="shared" ca="1" si="70"/>
        <v/>
      </c>
      <c r="AS168" s="157"/>
      <c r="AT168" s="19" t="str">
        <f>+IF(LEN($K168)&gt;5,TRUNC(AS168*AK168*'CODIGO PAGO'!$C$27,2),"")</f>
        <v/>
      </c>
      <c r="AU168" s="15"/>
      <c r="AV168" s="15"/>
      <c r="AW168" s="15"/>
      <c r="AX168" s="14"/>
      <c r="AY168" s="15"/>
      <c r="AZ168" s="20" t="str">
        <f>+IF(LEN(K168)&gt;5,SUMIF(AJUSTES!$A$1:$A$50,K168,AJUSTES!$J$1:$J$50),"")</f>
        <v/>
      </c>
      <c r="BA168" s="20"/>
      <c r="BB168" s="14"/>
      <c r="BC168" s="14"/>
      <c r="BD168" s="164"/>
      <c r="BE168" s="15"/>
      <c r="BF168" s="15"/>
      <c r="BG168" s="152" t="str">
        <f t="shared" si="71"/>
        <v/>
      </c>
      <c r="BH168" s="20" t="str">
        <f t="shared" si="72"/>
        <v/>
      </c>
      <c r="BI168" s="20" t="str">
        <f>IF(LEN($K168)&gt;5,IF('CODIGO PAGO'!$C$26=9,0.5*AK168,'CODIGO PAGO'!$C$26*COUNTIF(L168:X168,"PT")*(AK168*7)/(7-(COUNTIF(L168:X168,"D")+COUNTIF(L168:X168,"DL")))),"")</f>
        <v/>
      </c>
      <c r="BJ168" s="15"/>
      <c r="BK168" s="20" t="str">
        <f>+IF(LEN(K168)&gt;5,SUMIF(AJUSTES!$A$1:$A$50,K168,AJUSTES!$K$1:$K$50),"")</f>
        <v/>
      </c>
      <c r="BL168" s="15"/>
      <c r="BM168" s="15"/>
      <c r="BN168" s="4" t="str">
        <f>+CONCATENATE(IF(COUNTIFS(INCAPACIDADES!$A$1:$A$100,"ACTIVA",INCAPACIDADES!$C$1:$C$100,'PRE MAAS'!K168)&gt;0,VLOOKUP(K168,INCAPACIDADES!$C$1:$Y$100,23,0),""),IF(LEN($K168)&gt;5,IF(BD!F168="N/A","",CONCATENATE("B (",DAY(BD!F168),"-",MONTH(BD!F168),"-",YEAR(BD!F168),")")),""))</f>
        <v/>
      </c>
      <c r="BO168" s="150"/>
      <c r="BP168" s="15"/>
      <c r="BQ168" s="15"/>
      <c r="BR168" s="15"/>
      <c r="BS168" s="15"/>
      <c r="BT168" s="15"/>
      <c r="BU168" s="9" t="str">
        <f>+IF(LEN($K168)&gt;10,IF(LEN(BD!I168)=11,BD!I168,CONCATENATE("0",BD!I168)),"")</f>
        <v/>
      </c>
      <c r="BV168" s="161" t="str">
        <f>+IF(LEN($K168)&gt;10,BD!J168,"")</f>
        <v/>
      </c>
      <c r="BW168" s="162" t="str">
        <f t="shared" si="73"/>
        <v/>
      </c>
      <c r="BX168" s="162" t="str">
        <f>+IF(LEN($K168)&gt;10,UPPER(BD!K168),"")</f>
        <v/>
      </c>
      <c r="BY168" s="161" t="str">
        <f>+IF(LEN($K176)&gt;5,BD!L168,"")</f>
        <v/>
      </c>
      <c r="BZ168" s="161" t="str">
        <f>+IF(LEN($K168)&gt;10,BD!M168,"")</f>
        <v/>
      </c>
      <c r="CA168" s="162" t="str">
        <f>+IF(LEN($K168)&gt;10,BD!N168,"")</f>
        <v/>
      </c>
      <c r="CB168" s="163" t="str">
        <f t="shared" si="74"/>
        <v/>
      </c>
      <c r="CC168" s="62" t="str">
        <f>+IF(AND(LEN($K168)&gt;10),IF(AND($J168&gt;L$1,$J168&lt;=$Y$1),1,IF((COUNTIFS(INCAPACIDADES!$C$1:$C$51,$K168,INCAPACIDADES!K$1:K$51,L$1))&gt;0,2,IF(VLOOKUP($I168,BD!D:F,3,0)&gt;L$1,0,3))),"")</f>
        <v/>
      </c>
      <c r="CD168" s="62" t="str">
        <f>+IF(AND(LEN($K168)&gt;10),IF(AND($J168&gt;M$1,$J168&lt;=$Y$1),1,IF((COUNTIFS(INCAPACIDADES!$C$1:$C$51,$K168,INCAPACIDADES!L$1:L$51,M$1))&gt;0,2,IF(VLOOKUP($I168,BD!$D:$F,3,0)&gt;M$1,0,3))),"")</f>
        <v/>
      </c>
      <c r="CE168" s="62" t="str">
        <f>+IF(AND(LEN($K168)&gt;10),IF(AND($J168&gt;N$1,$J168&lt;=$Y$1),1,IF((COUNTIFS(INCAPACIDADES!$C$1:$C$51,$K168,INCAPACIDADES!M$1:M$51,N$1))&gt;0,2,IF(VLOOKUP($I168,BD!$D:$F,3,0)&gt;N$1,0,3))),"")</f>
        <v/>
      </c>
      <c r="CF168" s="62" t="str">
        <f>+IF(AND(LEN($K168)&gt;10),IF(AND($J168&gt;O$1,$J168&lt;=$Y$1),1,IF((COUNTIFS(INCAPACIDADES!$C$1:$C$51,$K168,INCAPACIDADES!N$1:N$51,O$1))&gt;0,2,IF(VLOOKUP($I168,BD!$D:$F,3,0)&gt;O$1,0,3))),"")</f>
        <v/>
      </c>
      <c r="CG168" s="62" t="str">
        <f>+IF(AND(LEN($K168)&gt;10),IF(AND($J168&gt;P$1,$J168&lt;=$Y$1),1,IF((COUNTIFS(INCAPACIDADES!$C$1:$C$51,$K168,INCAPACIDADES!O$1:O$51,P$1))&gt;0,2,IF(VLOOKUP($I168,BD!$D:$F,3,0)&gt;P$1,0,3))),"")</f>
        <v/>
      </c>
      <c r="CH168" s="62" t="str">
        <f>+IF(AND(LEN($K168)&gt;10),IF(AND($J168&gt;Q$1,$J168&lt;=$Y$1),1,IF((COUNTIFS(INCAPACIDADES!$C$1:$C$51,$K168,INCAPACIDADES!P$1:P$51,Q$1))&gt;0,2,IF(VLOOKUP($I168,BD!$D:$F,3,0)&gt;Q$1,0,3))),"")</f>
        <v/>
      </c>
      <c r="CI168" s="62" t="str">
        <f>+IF(AND(LEN($K168)&gt;10),IF(AND($J168&gt;R$1,$J168&lt;=$Y$1),1,IF((COUNTIFS(INCAPACIDADES!$C$1:$C$51,$K168,INCAPACIDADES!Q$1:Q$51,R$1))&gt;0,2,IF(VLOOKUP($I168,BD!$D:$F,3,0)&gt;R$1,0,3))),"")</f>
        <v/>
      </c>
      <c r="CJ168" s="62" t="str">
        <f>+IF(AND(LEN($K168)&gt;10),IF(AND($J168&gt;S$1,$J168&lt;=$Y$1),1,IF((COUNTIFS(INCAPACIDADES!$C$1:$C$51,$K168,INCAPACIDADES!R$1:R$51,S$1))&gt;0,2,IF(VLOOKUP($I168,BD!$D:$F,3,0)&gt;S$1,0,3))),"")</f>
        <v/>
      </c>
      <c r="CK168" s="62" t="str">
        <f>+IF(AND(LEN($K168)&gt;10),IF(AND($J168&gt;T$1,$J168&lt;=$Y$1),1,IF((COUNTIFS(INCAPACIDADES!$C$1:$C$51,$K168,INCAPACIDADES!S$1:S$51,T$1))&gt;0,2,IF(VLOOKUP($I168,BD!$D:$F,3,0)&gt;T$1,0,3))),"")</f>
        <v/>
      </c>
      <c r="CL168" s="62" t="str">
        <f>+IF(AND(LEN($K168)&gt;10),IF(AND($J168&gt;U$1,$J168&lt;=$Y$1),1,IF((COUNTIFS(INCAPACIDADES!$C$1:$C$51,$K168,INCAPACIDADES!T$1:T$51,U$1))&gt;0,2,IF(VLOOKUP($I168,BD!$D:$F,3,0)&gt;U$1,0,3))),"")</f>
        <v/>
      </c>
      <c r="CM168" s="62" t="str">
        <f>+IF(AND(LEN($K168)&gt;10),IF(AND($J168&gt;V$1,$J168&lt;=$Y$1),1,IF((COUNTIFS(INCAPACIDADES!$C$1:$C$51,$K168,INCAPACIDADES!U$1:U$51,V$1))&gt;0,2,IF(VLOOKUP($I168,BD!$D:$F,3,0)&gt;V$1,0,3))),"")</f>
        <v/>
      </c>
      <c r="CN168" s="62" t="str">
        <f>+IF(AND(LEN($K168)&gt;10),IF(AND($J168&gt;W$1,$J168&lt;=$Y$1),1,IF((COUNTIFS(INCAPACIDADES!$C$1:$C$51,$K168,INCAPACIDADES!V$1:V$51,W$1))&gt;0,2,IF(VLOOKUP($I168,BD!$D:$F,3,0)&gt;W$1,0,3))),"")</f>
        <v/>
      </c>
      <c r="CO168" s="62" t="str">
        <f>+IF(AND(LEN($K168)&gt;10),IF(AND($J168&gt;X$1,$J168&lt;=$Y$1),1,IF((COUNTIFS(INCAPACIDADES!$C$1:$C$51,$K168,INCAPACIDADES!W$1:W$51,X$1))&gt;0,2,IF(VLOOKUP($I168,BD!$D:$F,3,0)&gt;X$1,0,3))),"")</f>
        <v/>
      </c>
      <c r="CP168" s="62" t="str">
        <f>+IF(AND(LEN($K168)&gt;10),IF(AND($J168&gt;Y$1,$J168&lt;=$Y$1),1,IF((COUNTIFS(INCAPACIDADES!$C$1:$C$51,$K168,INCAPACIDADES!X$1:X$51,Y$1))&gt;0,2,IF(VLOOKUP($I168,BD!$D:$F,3,0)&gt;Y$1,0,3))),"")</f>
        <v/>
      </c>
      <c r="CQ168" s="62" t="str">
        <f>+IF(LEN($K168)&gt;10,IF(ISERROR(VLOOKUP(L168,'CODIGO PAGO'!$B$1:$B$20,1,0)),1,IF(OR(AND(CC168=1,L168&lt;&gt;"N"),AND(CC168=3,L168&lt;&gt;"B"),AND(CC168=2,LEFT(TRIM(L168),1)&lt;&gt;"I")),1,IF(OR(AND(CC168=0,L168="N"),AND(CC168=0,L168="B"),AND(CC168=0,LEFT(TRIM(L168),1)="I")),1,0))),"")</f>
        <v/>
      </c>
      <c r="CR168" s="62" t="str">
        <f t="shared" si="75"/>
        <v/>
      </c>
      <c r="CS168" s="62" t="str">
        <f>+IF(LEN($K168)&gt;10,IF(ISERROR(VLOOKUP(N168,'CODIGO PAGO'!$B$1:$B$20,1,0)),1,IF(OR(AND(CE168=1,N168&lt;&gt;"N"),AND(CE168=3,N168&lt;&gt;"B"),AND(CE168=2,LEFT(TRIM(N168),1)&lt;&gt;"I")),1,IF(OR(AND(CE168=0,N168="N"),AND(CE168=0,N168="B"),AND(CE168=0,LEFT(TRIM(N168),1)="I")),1,0))),"")</f>
        <v/>
      </c>
      <c r="CT168" s="62" t="str">
        <f t="shared" si="76"/>
        <v/>
      </c>
      <c r="CU168" s="62" t="str">
        <f>+IF(LEN($K168)&gt;10,IF(ISERROR(VLOOKUP(P168,'CODIGO PAGO'!$B$1:$B$20,1,0)),1,IF(OR(AND(CG168=1,P168&lt;&gt;"N"),AND(CG168=3,P168&lt;&gt;"B"),AND(CG168=2,LEFT(TRIM(P168),1)&lt;&gt;"I")),1,IF(OR(AND(CG168=0,P168="N"),AND(CG168=0,P168="B"),AND(CG168=0,LEFT(TRIM(P168),1)="I")),1,0))),"")</f>
        <v/>
      </c>
      <c r="CV168" s="62" t="str">
        <f t="shared" si="77"/>
        <v/>
      </c>
      <c r="CW168" s="62" t="str">
        <f>+IF(LEN($K168)&gt;10,IF(ISERROR(VLOOKUP(R168,'CODIGO PAGO'!$B$1:$B$20,1,0)),1,IF(OR(AND(CI168=1,R168&lt;&gt;"N"),AND(CI168=3,R168&lt;&gt;"B"),AND(CI168=2,LEFT(TRIM(R168),1)&lt;&gt;"I")),1,IF(OR(AND(CI168=0,R168="N"),AND(CI168=0,R168="B"),AND(CI168=0,LEFT(TRIM(R168),1)="I")),1,0))),"")</f>
        <v/>
      </c>
      <c r="CX168" s="62" t="str">
        <f t="shared" si="78"/>
        <v/>
      </c>
      <c r="CY168" s="62" t="str">
        <f>+IF(LEN($K168)&gt;10,IF(ISERROR(VLOOKUP(T168,'CODIGO PAGO'!$B$1:$B$20,1,0)),1,IF(OR(AND(CK168=1,T168&lt;&gt;"N"),AND(CK168=3,T168&lt;&gt;"B"),AND(CK168=2,LEFT(TRIM(T168),1)&lt;&gt;"I")),1,IF(OR(AND(CK168=0,T168="N"),AND(CK168=0,T168="B"),AND(CK168=0,LEFT(TRIM(T168),1)="I")),1,0))),"")</f>
        <v/>
      </c>
      <c r="CZ168" s="62" t="str">
        <f t="shared" si="79"/>
        <v/>
      </c>
      <c r="DA168" s="62" t="str">
        <f>+IF(LEN($K168)&gt;10,IF(ISERROR(VLOOKUP(V168,'CODIGO PAGO'!$B$1:$B$20,1,0)),1,IF(OR(AND(CM168=1,V168&lt;&gt;"N"),AND(CM168=3,V168&lt;&gt;"B"),AND(CM168=2,LEFT(TRIM(V168),1)&lt;&gt;"I")),1,IF(OR(AND(CM168=0,V168="N"),AND(CM168=0,V168="B"),AND(CM168=0,LEFT(TRIM(V168),1)="I")),1,0))),"")</f>
        <v/>
      </c>
      <c r="DB168" s="62" t="str">
        <f t="shared" si="80"/>
        <v/>
      </c>
      <c r="DC168" s="62" t="str">
        <f>+IF(LEN($K168)&gt;10,IF(ISERROR(VLOOKUP(X168,'CODIGO PAGO'!$B$1:$B$20,1,0)),1,IF(OR(AND(CO168=1,X168&lt;&gt;"N"),AND(CO168=3,X168&lt;&gt;"B"),AND(CO168=2,LEFT(TRIM(X168),1)&lt;&gt;"I")),1,IF(OR(AND(CO168=0,X168="N"),AND(CO168=0,X168="B"),AND(CO168=0,LEFT(TRIM(X168),1)="I")),1,0))),"")</f>
        <v/>
      </c>
      <c r="DD168" s="62" t="str">
        <f t="shared" si="81"/>
        <v/>
      </c>
      <c r="DE168" s="62" t="str">
        <f t="shared" si="82"/>
        <v/>
      </c>
      <c r="DF168" s="63" t="str">
        <f t="shared" si="83"/>
        <v/>
      </c>
      <c r="DG168" s="170"/>
      <c r="DH168" s="63">
        <v>168</v>
      </c>
    </row>
    <row r="169" spans="1:112" s="64" customFormat="1">
      <c r="A169" s="16" t="str">
        <f t="shared" si="56"/>
        <v/>
      </c>
      <c r="B169" s="134"/>
      <c r="C169" s="134"/>
      <c r="D169" s="1" t="str">
        <f>+IF(LEN($K169)&gt;5,BD!A169,"")</f>
        <v/>
      </c>
      <c r="E169" s="1" t="str">
        <f>+IF(LEN($K169)&gt;5,BD!B169,"")</f>
        <v/>
      </c>
      <c r="F169" s="134"/>
      <c r="G169" s="133"/>
      <c r="H169" s="135"/>
      <c r="I169" s="3" t="str">
        <f>+IF(LEN($K169)&gt;5,BD!D169,"")</f>
        <v/>
      </c>
      <c r="J169" s="4" t="str">
        <f>+IF(LEN($K169)&gt;5,BD!E169,"")</f>
        <v/>
      </c>
      <c r="K169" s="5" t="str">
        <f>+IF(LEN(BD!G169)&gt;5,BD!G169,"")</f>
        <v/>
      </c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53" t="str">
        <f t="shared" si="57"/>
        <v/>
      </c>
      <c r="AB169" s="154" t="str">
        <f>+IF(LEN($K169)&gt;5,SUM(L169,N169,P169,R169,T169,V169,X169)+COUNTIF(L169:X169,"PCG")+'CODIGO PAGO'!$C$23*COUNTIF(L169:X169,"PDF")+'CODIGO PAGO'!$C$24*COUNTIF('PRE MAAS'!L169:X169,"PNH")+'CODIGO PAGO'!$C$25*COUNTIF('PRE MAAS'!L169:X169,"PS")+COUNTIF(L169:X169,"VAC"),"")</f>
        <v/>
      </c>
      <c r="AC169" s="154" t="str">
        <f t="shared" si="58"/>
        <v/>
      </c>
      <c r="AD169" s="155" t="str">
        <f t="shared" si="59"/>
        <v/>
      </c>
      <c r="AE169" s="155" t="str">
        <f t="shared" si="60"/>
        <v/>
      </c>
      <c r="AF169" s="155" t="str">
        <f>+IF(LEN($K169)&gt;5,IF(AND(VLOOKUP($I169,BD!$D$1:$F$501,3,0)&gt;=L$1,VLOOKUP($I169,BD!$D$1:$F$501,3,0)&lt;=X$1),1,0),"")</f>
        <v/>
      </c>
      <c r="AG169" s="155" t="str">
        <f t="shared" si="61"/>
        <v/>
      </c>
      <c r="AH169" s="156" t="str">
        <f t="shared" si="62"/>
        <v/>
      </c>
      <c r="AI169" s="156" t="str">
        <f t="shared" si="63"/>
        <v/>
      </c>
      <c r="AJ169" s="156" t="str">
        <f t="shared" si="64"/>
        <v/>
      </c>
      <c r="AK169" s="6" t="str">
        <f>+IF(LEN($K169)&gt;5,BD!H169,"")</f>
        <v/>
      </c>
      <c r="AL169" s="17" t="str">
        <f t="shared" si="65"/>
        <v/>
      </c>
      <c r="AM169" s="13"/>
      <c r="AN169" s="18" t="str">
        <f t="shared" si="66"/>
        <v/>
      </c>
      <c r="AO169" s="19" t="str">
        <f t="shared" si="67"/>
        <v/>
      </c>
      <c r="AP169" s="19" t="str">
        <f t="shared" si="68"/>
        <v/>
      </c>
      <c r="AQ169" s="20" t="str">
        <f t="shared" si="69"/>
        <v/>
      </c>
      <c r="AR169" s="7" t="str">
        <f t="shared" ca="1" si="70"/>
        <v/>
      </c>
      <c r="AS169" s="157"/>
      <c r="AT169" s="19" t="str">
        <f>+IF(LEN($K169)&gt;5,TRUNC(AS169*AK169*'CODIGO PAGO'!$C$27,2),"")</f>
        <v/>
      </c>
      <c r="AU169" s="15"/>
      <c r="AV169" s="15"/>
      <c r="AW169" s="15"/>
      <c r="AX169" s="14"/>
      <c r="AY169" s="15"/>
      <c r="AZ169" s="20" t="str">
        <f>+IF(LEN(K169)&gt;5,SUMIF(AJUSTES!$A$1:$A$50,K169,AJUSTES!$J$1:$J$50),"")</f>
        <v/>
      </c>
      <c r="BA169" s="20"/>
      <c r="BB169" s="14"/>
      <c r="BC169" s="14"/>
      <c r="BD169" s="164"/>
      <c r="BE169" s="15"/>
      <c r="BF169" s="15"/>
      <c r="BG169" s="152" t="str">
        <f t="shared" si="71"/>
        <v/>
      </c>
      <c r="BH169" s="20" t="str">
        <f t="shared" si="72"/>
        <v/>
      </c>
      <c r="BI169" s="20" t="str">
        <f>IF(LEN($K169)&gt;5,IF('CODIGO PAGO'!$C$26=9,0.5*AK169,'CODIGO PAGO'!$C$26*COUNTIF(L169:X169,"PT")*(AK169*7)/(7-(COUNTIF(L169:X169,"D")+COUNTIF(L169:X169,"DL")))),"")</f>
        <v/>
      </c>
      <c r="BJ169" s="15"/>
      <c r="BK169" s="20" t="str">
        <f>+IF(LEN(K169)&gt;5,SUMIF(AJUSTES!$A$1:$A$50,K169,AJUSTES!$K$1:$K$50),"")</f>
        <v/>
      </c>
      <c r="BL169" s="15"/>
      <c r="BM169" s="15"/>
      <c r="BN169" s="4" t="str">
        <f>+CONCATENATE(IF(COUNTIFS(INCAPACIDADES!$A$1:$A$100,"ACTIVA",INCAPACIDADES!$C$1:$C$100,'PRE MAAS'!K169)&gt;0,VLOOKUP(K169,INCAPACIDADES!$C$1:$Y$100,23,0),""),IF(LEN($K169)&gt;5,IF(BD!F169="N/A","",CONCATENATE("B (",DAY(BD!F169),"-",MONTH(BD!F169),"-",YEAR(BD!F169),")")),""))</f>
        <v/>
      </c>
      <c r="BO169" s="150"/>
      <c r="BP169" s="15"/>
      <c r="BQ169" s="15"/>
      <c r="BR169" s="15"/>
      <c r="BS169" s="15"/>
      <c r="BT169" s="15"/>
      <c r="BU169" s="9" t="str">
        <f>+IF(LEN($K169)&gt;10,IF(LEN(BD!I169)=11,BD!I169,CONCATENATE("0",BD!I169)),"")</f>
        <v/>
      </c>
      <c r="BV169" s="161" t="str">
        <f>+IF(LEN($K169)&gt;10,BD!J169,"")</f>
        <v/>
      </c>
      <c r="BW169" s="162" t="str">
        <f t="shared" si="73"/>
        <v/>
      </c>
      <c r="BX169" s="162" t="str">
        <f>+IF(LEN($K169)&gt;10,UPPER(BD!K169),"")</f>
        <v/>
      </c>
      <c r="BY169" s="161" t="str">
        <f>+IF(LEN($K177)&gt;5,BD!L169,"")</f>
        <v/>
      </c>
      <c r="BZ169" s="161" t="str">
        <f>+IF(LEN($K169)&gt;10,BD!M169,"")</f>
        <v/>
      </c>
      <c r="CA169" s="162" t="str">
        <f>+IF(LEN($K169)&gt;10,BD!N169,"")</f>
        <v/>
      </c>
      <c r="CB169" s="163" t="str">
        <f t="shared" si="74"/>
        <v/>
      </c>
      <c r="CC169" s="62" t="str">
        <f>+IF(AND(LEN($K169)&gt;10),IF(AND($J169&gt;L$1,$J169&lt;=$Y$1),1,IF((COUNTIFS(INCAPACIDADES!$C$1:$C$51,$K169,INCAPACIDADES!K$1:K$51,L$1))&gt;0,2,IF(VLOOKUP($I169,BD!D:F,3,0)&gt;L$1,0,3))),"")</f>
        <v/>
      </c>
      <c r="CD169" s="62" t="str">
        <f>+IF(AND(LEN($K169)&gt;10),IF(AND($J169&gt;M$1,$J169&lt;=$Y$1),1,IF((COUNTIFS(INCAPACIDADES!$C$1:$C$51,$K169,INCAPACIDADES!L$1:L$51,M$1))&gt;0,2,IF(VLOOKUP($I169,BD!$D:$F,3,0)&gt;M$1,0,3))),"")</f>
        <v/>
      </c>
      <c r="CE169" s="62" t="str">
        <f>+IF(AND(LEN($K169)&gt;10),IF(AND($J169&gt;N$1,$J169&lt;=$Y$1),1,IF((COUNTIFS(INCAPACIDADES!$C$1:$C$51,$K169,INCAPACIDADES!M$1:M$51,N$1))&gt;0,2,IF(VLOOKUP($I169,BD!$D:$F,3,0)&gt;N$1,0,3))),"")</f>
        <v/>
      </c>
      <c r="CF169" s="62" t="str">
        <f>+IF(AND(LEN($K169)&gt;10),IF(AND($J169&gt;O$1,$J169&lt;=$Y$1),1,IF((COUNTIFS(INCAPACIDADES!$C$1:$C$51,$K169,INCAPACIDADES!N$1:N$51,O$1))&gt;0,2,IF(VLOOKUP($I169,BD!$D:$F,3,0)&gt;O$1,0,3))),"")</f>
        <v/>
      </c>
      <c r="CG169" s="62" t="str">
        <f>+IF(AND(LEN($K169)&gt;10),IF(AND($J169&gt;P$1,$J169&lt;=$Y$1),1,IF((COUNTIFS(INCAPACIDADES!$C$1:$C$51,$K169,INCAPACIDADES!O$1:O$51,P$1))&gt;0,2,IF(VLOOKUP($I169,BD!$D:$F,3,0)&gt;P$1,0,3))),"")</f>
        <v/>
      </c>
      <c r="CH169" s="62" t="str">
        <f>+IF(AND(LEN($K169)&gt;10),IF(AND($J169&gt;Q$1,$J169&lt;=$Y$1),1,IF((COUNTIFS(INCAPACIDADES!$C$1:$C$51,$K169,INCAPACIDADES!P$1:P$51,Q$1))&gt;0,2,IF(VLOOKUP($I169,BD!$D:$F,3,0)&gt;Q$1,0,3))),"")</f>
        <v/>
      </c>
      <c r="CI169" s="62" t="str">
        <f>+IF(AND(LEN($K169)&gt;10),IF(AND($J169&gt;R$1,$J169&lt;=$Y$1),1,IF((COUNTIFS(INCAPACIDADES!$C$1:$C$51,$K169,INCAPACIDADES!Q$1:Q$51,R$1))&gt;0,2,IF(VLOOKUP($I169,BD!$D:$F,3,0)&gt;R$1,0,3))),"")</f>
        <v/>
      </c>
      <c r="CJ169" s="62" t="str">
        <f>+IF(AND(LEN($K169)&gt;10),IF(AND($J169&gt;S$1,$J169&lt;=$Y$1),1,IF((COUNTIFS(INCAPACIDADES!$C$1:$C$51,$K169,INCAPACIDADES!R$1:R$51,S$1))&gt;0,2,IF(VLOOKUP($I169,BD!$D:$F,3,0)&gt;S$1,0,3))),"")</f>
        <v/>
      </c>
      <c r="CK169" s="62" t="str">
        <f>+IF(AND(LEN($K169)&gt;10),IF(AND($J169&gt;T$1,$J169&lt;=$Y$1),1,IF((COUNTIFS(INCAPACIDADES!$C$1:$C$51,$K169,INCAPACIDADES!S$1:S$51,T$1))&gt;0,2,IF(VLOOKUP($I169,BD!$D:$F,3,0)&gt;T$1,0,3))),"")</f>
        <v/>
      </c>
      <c r="CL169" s="62" t="str">
        <f>+IF(AND(LEN($K169)&gt;10),IF(AND($J169&gt;U$1,$J169&lt;=$Y$1),1,IF((COUNTIFS(INCAPACIDADES!$C$1:$C$51,$K169,INCAPACIDADES!T$1:T$51,U$1))&gt;0,2,IF(VLOOKUP($I169,BD!$D:$F,3,0)&gt;U$1,0,3))),"")</f>
        <v/>
      </c>
      <c r="CM169" s="62" t="str">
        <f>+IF(AND(LEN($K169)&gt;10),IF(AND($J169&gt;V$1,$J169&lt;=$Y$1),1,IF((COUNTIFS(INCAPACIDADES!$C$1:$C$51,$K169,INCAPACIDADES!U$1:U$51,V$1))&gt;0,2,IF(VLOOKUP($I169,BD!$D:$F,3,0)&gt;V$1,0,3))),"")</f>
        <v/>
      </c>
      <c r="CN169" s="62" t="str">
        <f>+IF(AND(LEN($K169)&gt;10),IF(AND($J169&gt;W$1,$J169&lt;=$Y$1),1,IF((COUNTIFS(INCAPACIDADES!$C$1:$C$51,$K169,INCAPACIDADES!V$1:V$51,W$1))&gt;0,2,IF(VLOOKUP($I169,BD!$D:$F,3,0)&gt;W$1,0,3))),"")</f>
        <v/>
      </c>
      <c r="CO169" s="62" t="str">
        <f>+IF(AND(LEN($K169)&gt;10),IF(AND($J169&gt;X$1,$J169&lt;=$Y$1),1,IF((COUNTIFS(INCAPACIDADES!$C$1:$C$51,$K169,INCAPACIDADES!W$1:W$51,X$1))&gt;0,2,IF(VLOOKUP($I169,BD!$D:$F,3,0)&gt;X$1,0,3))),"")</f>
        <v/>
      </c>
      <c r="CP169" s="62" t="str">
        <f>+IF(AND(LEN($K169)&gt;10),IF(AND($J169&gt;Y$1,$J169&lt;=$Y$1),1,IF((COUNTIFS(INCAPACIDADES!$C$1:$C$51,$K169,INCAPACIDADES!X$1:X$51,Y$1))&gt;0,2,IF(VLOOKUP($I169,BD!$D:$F,3,0)&gt;Y$1,0,3))),"")</f>
        <v/>
      </c>
      <c r="CQ169" s="62" t="str">
        <f>+IF(LEN($K169)&gt;10,IF(ISERROR(VLOOKUP(L169,'CODIGO PAGO'!$B$1:$B$20,1,0)),1,IF(OR(AND(CC169=1,L169&lt;&gt;"N"),AND(CC169=3,L169&lt;&gt;"B"),AND(CC169=2,LEFT(TRIM(L169),1)&lt;&gt;"I")),1,IF(OR(AND(CC169=0,L169="N"),AND(CC169=0,L169="B"),AND(CC169=0,LEFT(TRIM(L169),1)="I")),1,0))),"")</f>
        <v/>
      </c>
      <c r="CR169" s="62" t="str">
        <f t="shared" si="75"/>
        <v/>
      </c>
      <c r="CS169" s="62" t="str">
        <f>+IF(LEN($K169)&gt;10,IF(ISERROR(VLOOKUP(N169,'CODIGO PAGO'!$B$1:$B$20,1,0)),1,IF(OR(AND(CE169=1,N169&lt;&gt;"N"),AND(CE169=3,N169&lt;&gt;"B"),AND(CE169=2,LEFT(TRIM(N169),1)&lt;&gt;"I")),1,IF(OR(AND(CE169=0,N169="N"),AND(CE169=0,N169="B"),AND(CE169=0,LEFT(TRIM(N169),1)="I")),1,0))),"")</f>
        <v/>
      </c>
      <c r="CT169" s="62" t="str">
        <f t="shared" si="76"/>
        <v/>
      </c>
      <c r="CU169" s="62" t="str">
        <f>+IF(LEN($K169)&gt;10,IF(ISERROR(VLOOKUP(P169,'CODIGO PAGO'!$B$1:$B$20,1,0)),1,IF(OR(AND(CG169=1,P169&lt;&gt;"N"),AND(CG169=3,P169&lt;&gt;"B"),AND(CG169=2,LEFT(TRIM(P169),1)&lt;&gt;"I")),1,IF(OR(AND(CG169=0,P169="N"),AND(CG169=0,P169="B"),AND(CG169=0,LEFT(TRIM(P169),1)="I")),1,0))),"")</f>
        <v/>
      </c>
      <c r="CV169" s="62" t="str">
        <f t="shared" si="77"/>
        <v/>
      </c>
      <c r="CW169" s="62" t="str">
        <f>+IF(LEN($K169)&gt;10,IF(ISERROR(VLOOKUP(R169,'CODIGO PAGO'!$B$1:$B$20,1,0)),1,IF(OR(AND(CI169=1,R169&lt;&gt;"N"),AND(CI169=3,R169&lt;&gt;"B"),AND(CI169=2,LEFT(TRIM(R169),1)&lt;&gt;"I")),1,IF(OR(AND(CI169=0,R169="N"),AND(CI169=0,R169="B"),AND(CI169=0,LEFT(TRIM(R169),1)="I")),1,0))),"")</f>
        <v/>
      </c>
      <c r="CX169" s="62" t="str">
        <f t="shared" si="78"/>
        <v/>
      </c>
      <c r="CY169" s="62" t="str">
        <f>+IF(LEN($K169)&gt;10,IF(ISERROR(VLOOKUP(T169,'CODIGO PAGO'!$B$1:$B$20,1,0)),1,IF(OR(AND(CK169=1,T169&lt;&gt;"N"),AND(CK169=3,T169&lt;&gt;"B"),AND(CK169=2,LEFT(TRIM(T169),1)&lt;&gt;"I")),1,IF(OR(AND(CK169=0,T169="N"),AND(CK169=0,T169="B"),AND(CK169=0,LEFT(TRIM(T169),1)="I")),1,0))),"")</f>
        <v/>
      </c>
      <c r="CZ169" s="62" t="str">
        <f t="shared" si="79"/>
        <v/>
      </c>
      <c r="DA169" s="62" t="str">
        <f>+IF(LEN($K169)&gt;10,IF(ISERROR(VLOOKUP(V169,'CODIGO PAGO'!$B$1:$B$20,1,0)),1,IF(OR(AND(CM169=1,V169&lt;&gt;"N"),AND(CM169=3,V169&lt;&gt;"B"),AND(CM169=2,LEFT(TRIM(V169),1)&lt;&gt;"I")),1,IF(OR(AND(CM169=0,V169="N"),AND(CM169=0,V169="B"),AND(CM169=0,LEFT(TRIM(V169),1)="I")),1,0))),"")</f>
        <v/>
      </c>
      <c r="DB169" s="62" t="str">
        <f t="shared" si="80"/>
        <v/>
      </c>
      <c r="DC169" s="62" t="str">
        <f>+IF(LEN($K169)&gt;10,IF(ISERROR(VLOOKUP(X169,'CODIGO PAGO'!$B$1:$B$20,1,0)),1,IF(OR(AND(CO169=1,X169&lt;&gt;"N"),AND(CO169=3,X169&lt;&gt;"B"),AND(CO169=2,LEFT(TRIM(X169),1)&lt;&gt;"I")),1,IF(OR(AND(CO169=0,X169="N"),AND(CO169=0,X169="B"),AND(CO169=0,LEFT(TRIM(X169),1)="I")),1,0))),"")</f>
        <v/>
      </c>
      <c r="DD169" s="62" t="str">
        <f t="shared" si="81"/>
        <v/>
      </c>
      <c r="DE169" s="62" t="str">
        <f t="shared" si="82"/>
        <v/>
      </c>
      <c r="DF169" s="63" t="str">
        <f t="shared" si="83"/>
        <v/>
      </c>
      <c r="DG169" s="170"/>
      <c r="DH169" s="63">
        <v>169</v>
      </c>
    </row>
    <row r="170" spans="1:112" s="64" customFormat="1">
      <c r="A170" s="16" t="str">
        <f t="shared" si="56"/>
        <v/>
      </c>
      <c r="B170" s="134"/>
      <c r="C170" s="134"/>
      <c r="D170" s="1" t="str">
        <f>+IF(LEN($K170)&gt;5,BD!A170,"")</f>
        <v/>
      </c>
      <c r="E170" s="1" t="str">
        <f>+IF(LEN($K170)&gt;5,BD!B170,"")</f>
        <v/>
      </c>
      <c r="F170" s="134"/>
      <c r="G170" s="133"/>
      <c r="H170" s="135"/>
      <c r="I170" s="3" t="str">
        <f>+IF(LEN($K170)&gt;5,BD!D170,"")</f>
        <v/>
      </c>
      <c r="J170" s="4" t="str">
        <f>+IF(LEN($K170)&gt;5,BD!E170,"")</f>
        <v/>
      </c>
      <c r="K170" s="5" t="str">
        <f>+IF(LEN(BD!G170)&gt;5,BD!G170,"")</f>
        <v/>
      </c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53" t="str">
        <f t="shared" si="57"/>
        <v/>
      </c>
      <c r="AB170" s="154" t="str">
        <f>+IF(LEN($K170)&gt;5,SUM(L170,N170,P170,R170,T170,V170,X170)+COUNTIF(L170:X170,"PCG")+'CODIGO PAGO'!$C$23*COUNTIF(L170:X170,"PDF")+'CODIGO PAGO'!$C$24*COUNTIF('PRE MAAS'!L170:X170,"PNH")+'CODIGO PAGO'!$C$25*COUNTIF('PRE MAAS'!L170:X170,"PS")+COUNTIF(L170:X170,"VAC"),"")</f>
        <v/>
      </c>
      <c r="AC170" s="154" t="str">
        <f t="shared" si="58"/>
        <v/>
      </c>
      <c r="AD170" s="155" t="str">
        <f t="shared" si="59"/>
        <v/>
      </c>
      <c r="AE170" s="155" t="str">
        <f t="shared" si="60"/>
        <v/>
      </c>
      <c r="AF170" s="155" t="str">
        <f>+IF(LEN($K170)&gt;5,IF(AND(VLOOKUP($I170,BD!$D$1:$F$501,3,0)&gt;=L$1,VLOOKUP($I170,BD!$D$1:$F$501,3,0)&lt;=X$1),1,0),"")</f>
        <v/>
      </c>
      <c r="AG170" s="155" t="str">
        <f t="shared" si="61"/>
        <v/>
      </c>
      <c r="AH170" s="156" t="str">
        <f t="shared" si="62"/>
        <v/>
      </c>
      <c r="AI170" s="156" t="str">
        <f t="shared" si="63"/>
        <v/>
      </c>
      <c r="AJ170" s="156" t="str">
        <f t="shared" si="64"/>
        <v/>
      </c>
      <c r="AK170" s="6" t="str">
        <f>+IF(LEN($K170)&gt;5,BD!H170,"")</f>
        <v/>
      </c>
      <c r="AL170" s="17" t="str">
        <f t="shared" si="65"/>
        <v/>
      </c>
      <c r="AM170" s="13"/>
      <c r="AN170" s="18" t="str">
        <f t="shared" si="66"/>
        <v/>
      </c>
      <c r="AO170" s="19" t="str">
        <f t="shared" si="67"/>
        <v/>
      </c>
      <c r="AP170" s="19" t="str">
        <f t="shared" si="68"/>
        <v/>
      </c>
      <c r="AQ170" s="20" t="str">
        <f t="shared" si="69"/>
        <v/>
      </c>
      <c r="AR170" s="7" t="str">
        <f t="shared" ca="1" si="70"/>
        <v/>
      </c>
      <c r="AS170" s="157"/>
      <c r="AT170" s="19" t="str">
        <f>+IF(LEN($K170)&gt;5,TRUNC(AS170*AK170*'CODIGO PAGO'!$C$27,2),"")</f>
        <v/>
      </c>
      <c r="AU170" s="15"/>
      <c r="AV170" s="15"/>
      <c r="AW170" s="15"/>
      <c r="AX170" s="14"/>
      <c r="AY170" s="15"/>
      <c r="AZ170" s="20" t="str">
        <f>+IF(LEN(K170)&gt;5,SUMIF(AJUSTES!$A$1:$A$50,K170,AJUSTES!$J$1:$J$50),"")</f>
        <v/>
      </c>
      <c r="BA170" s="20"/>
      <c r="BB170" s="14"/>
      <c r="BC170" s="14"/>
      <c r="BD170" s="164"/>
      <c r="BE170" s="15"/>
      <c r="BF170" s="15"/>
      <c r="BG170" s="152" t="str">
        <f t="shared" si="71"/>
        <v/>
      </c>
      <c r="BH170" s="20" t="str">
        <f t="shared" si="72"/>
        <v/>
      </c>
      <c r="BI170" s="20" t="str">
        <f>IF(LEN($K170)&gt;5,IF('CODIGO PAGO'!$C$26=9,0.5*AK170,'CODIGO PAGO'!$C$26*COUNTIF(L170:X170,"PT")*(AK170*7)/(7-(COUNTIF(L170:X170,"D")+COUNTIF(L170:X170,"DL")))),"")</f>
        <v/>
      </c>
      <c r="BJ170" s="15"/>
      <c r="BK170" s="20" t="str">
        <f>+IF(LEN(K170)&gt;5,SUMIF(AJUSTES!$A$1:$A$50,K170,AJUSTES!$K$1:$K$50),"")</f>
        <v/>
      </c>
      <c r="BL170" s="15"/>
      <c r="BM170" s="15"/>
      <c r="BN170" s="4" t="str">
        <f>+CONCATENATE(IF(COUNTIFS(INCAPACIDADES!$A$1:$A$100,"ACTIVA",INCAPACIDADES!$C$1:$C$100,'PRE MAAS'!K170)&gt;0,VLOOKUP(K170,INCAPACIDADES!$C$1:$Y$100,23,0),""),IF(LEN($K170)&gt;5,IF(BD!F170="N/A","",CONCATENATE("B (",DAY(BD!F170),"-",MONTH(BD!F170),"-",YEAR(BD!F170),")")),""))</f>
        <v/>
      </c>
      <c r="BO170" s="150"/>
      <c r="BP170" s="15"/>
      <c r="BQ170" s="15"/>
      <c r="BR170" s="15"/>
      <c r="BS170" s="15"/>
      <c r="BT170" s="15"/>
      <c r="BU170" s="9" t="str">
        <f>+IF(LEN($K170)&gt;10,IF(LEN(BD!I170)=11,BD!I170,CONCATENATE("0",BD!I170)),"")</f>
        <v/>
      </c>
      <c r="BV170" s="161" t="str">
        <f>+IF(LEN($K170)&gt;10,BD!J170,"")</f>
        <v/>
      </c>
      <c r="BW170" s="162" t="str">
        <f t="shared" si="73"/>
        <v/>
      </c>
      <c r="BX170" s="162" t="str">
        <f>+IF(LEN($K170)&gt;10,UPPER(BD!K170),"")</f>
        <v/>
      </c>
      <c r="BY170" s="161" t="str">
        <f>+IF(LEN($K178)&gt;5,BD!L170,"")</f>
        <v/>
      </c>
      <c r="BZ170" s="161" t="str">
        <f>+IF(LEN($K170)&gt;10,BD!M170,"")</f>
        <v/>
      </c>
      <c r="CA170" s="162" t="str">
        <f>+IF(LEN($K170)&gt;10,BD!N170,"")</f>
        <v/>
      </c>
      <c r="CB170" s="163" t="str">
        <f t="shared" si="74"/>
        <v/>
      </c>
      <c r="CC170" s="62" t="str">
        <f>+IF(AND(LEN($K170)&gt;10),IF(AND($J170&gt;L$1,$J170&lt;=$Y$1),1,IF((COUNTIFS(INCAPACIDADES!$C$1:$C$51,$K170,INCAPACIDADES!K$1:K$51,L$1))&gt;0,2,IF(VLOOKUP($I170,BD!D:F,3,0)&gt;L$1,0,3))),"")</f>
        <v/>
      </c>
      <c r="CD170" s="62" t="str">
        <f>+IF(AND(LEN($K170)&gt;10),IF(AND($J170&gt;M$1,$J170&lt;=$Y$1),1,IF((COUNTIFS(INCAPACIDADES!$C$1:$C$51,$K170,INCAPACIDADES!L$1:L$51,M$1))&gt;0,2,IF(VLOOKUP($I170,BD!$D:$F,3,0)&gt;M$1,0,3))),"")</f>
        <v/>
      </c>
      <c r="CE170" s="62" t="str">
        <f>+IF(AND(LEN($K170)&gt;10),IF(AND($J170&gt;N$1,$J170&lt;=$Y$1),1,IF((COUNTIFS(INCAPACIDADES!$C$1:$C$51,$K170,INCAPACIDADES!M$1:M$51,N$1))&gt;0,2,IF(VLOOKUP($I170,BD!$D:$F,3,0)&gt;N$1,0,3))),"")</f>
        <v/>
      </c>
      <c r="CF170" s="62" t="str">
        <f>+IF(AND(LEN($K170)&gt;10),IF(AND($J170&gt;O$1,$J170&lt;=$Y$1),1,IF((COUNTIFS(INCAPACIDADES!$C$1:$C$51,$K170,INCAPACIDADES!N$1:N$51,O$1))&gt;0,2,IF(VLOOKUP($I170,BD!$D:$F,3,0)&gt;O$1,0,3))),"")</f>
        <v/>
      </c>
      <c r="CG170" s="62" t="str">
        <f>+IF(AND(LEN($K170)&gt;10),IF(AND($J170&gt;P$1,$J170&lt;=$Y$1),1,IF((COUNTIFS(INCAPACIDADES!$C$1:$C$51,$K170,INCAPACIDADES!O$1:O$51,P$1))&gt;0,2,IF(VLOOKUP($I170,BD!$D:$F,3,0)&gt;P$1,0,3))),"")</f>
        <v/>
      </c>
      <c r="CH170" s="62" t="str">
        <f>+IF(AND(LEN($K170)&gt;10),IF(AND($J170&gt;Q$1,$J170&lt;=$Y$1),1,IF((COUNTIFS(INCAPACIDADES!$C$1:$C$51,$K170,INCAPACIDADES!P$1:P$51,Q$1))&gt;0,2,IF(VLOOKUP($I170,BD!$D:$F,3,0)&gt;Q$1,0,3))),"")</f>
        <v/>
      </c>
      <c r="CI170" s="62" t="str">
        <f>+IF(AND(LEN($K170)&gt;10),IF(AND($J170&gt;R$1,$J170&lt;=$Y$1),1,IF((COUNTIFS(INCAPACIDADES!$C$1:$C$51,$K170,INCAPACIDADES!Q$1:Q$51,R$1))&gt;0,2,IF(VLOOKUP($I170,BD!$D:$F,3,0)&gt;R$1,0,3))),"")</f>
        <v/>
      </c>
      <c r="CJ170" s="62" t="str">
        <f>+IF(AND(LEN($K170)&gt;10),IF(AND($J170&gt;S$1,$J170&lt;=$Y$1),1,IF((COUNTIFS(INCAPACIDADES!$C$1:$C$51,$K170,INCAPACIDADES!R$1:R$51,S$1))&gt;0,2,IF(VLOOKUP($I170,BD!$D:$F,3,0)&gt;S$1,0,3))),"")</f>
        <v/>
      </c>
      <c r="CK170" s="62" t="str">
        <f>+IF(AND(LEN($K170)&gt;10),IF(AND($J170&gt;T$1,$J170&lt;=$Y$1),1,IF((COUNTIFS(INCAPACIDADES!$C$1:$C$51,$K170,INCAPACIDADES!S$1:S$51,T$1))&gt;0,2,IF(VLOOKUP($I170,BD!$D:$F,3,0)&gt;T$1,0,3))),"")</f>
        <v/>
      </c>
      <c r="CL170" s="62" t="str">
        <f>+IF(AND(LEN($K170)&gt;10),IF(AND($J170&gt;U$1,$J170&lt;=$Y$1),1,IF((COUNTIFS(INCAPACIDADES!$C$1:$C$51,$K170,INCAPACIDADES!T$1:T$51,U$1))&gt;0,2,IF(VLOOKUP($I170,BD!$D:$F,3,0)&gt;U$1,0,3))),"")</f>
        <v/>
      </c>
      <c r="CM170" s="62" t="str">
        <f>+IF(AND(LEN($K170)&gt;10),IF(AND($J170&gt;V$1,$J170&lt;=$Y$1),1,IF((COUNTIFS(INCAPACIDADES!$C$1:$C$51,$K170,INCAPACIDADES!U$1:U$51,V$1))&gt;0,2,IF(VLOOKUP($I170,BD!$D:$F,3,0)&gt;V$1,0,3))),"")</f>
        <v/>
      </c>
      <c r="CN170" s="62" t="str">
        <f>+IF(AND(LEN($K170)&gt;10),IF(AND($J170&gt;W$1,$J170&lt;=$Y$1),1,IF((COUNTIFS(INCAPACIDADES!$C$1:$C$51,$K170,INCAPACIDADES!V$1:V$51,W$1))&gt;0,2,IF(VLOOKUP($I170,BD!$D:$F,3,0)&gt;W$1,0,3))),"")</f>
        <v/>
      </c>
      <c r="CO170" s="62" t="str">
        <f>+IF(AND(LEN($K170)&gt;10),IF(AND($J170&gt;X$1,$J170&lt;=$Y$1),1,IF((COUNTIFS(INCAPACIDADES!$C$1:$C$51,$K170,INCAPACIDADES!W$1:W$51,X$1))&gt;0,2,IF(VLOOKUP($I170,BD!$D:$F,3,0)&gt;X$1,0,3))),"")</f>
        <v/>
      </c>
      <c r="CP170" s="62" t="str">
        <f>+IF(AND(LEN($K170)&gt;10),IF(AND($J170&gt;Y$1,$J170&lt;=$Y$1),1,IF((COUNTIFS(INCAPACIDADES!$C$1:$C$51,$K170,INCAPACIDADES!X$1:X$51,Y$1))&gt;0,2,IF(VLOOKUP($I170,BD!$D:$F,3,0)&gt;Y$1,0,3))),"")</f>
        <v/>
      </c>
      <c r="CQ170" s="62" t="str">
        <f>+IF(LEN($K170)&gt;10,IF(ISERROR(VLOOKUP(L170,'CODIGO PAGO'!$B$1:$B$20,1,0)),1,IF(OR(AND(CC170=1,L170&lt;&gt;"N"),AND(CC170=3,L170&lt;&gt;"B"),AND(CC170=2,LEFT(TRIM(L170),1)&lt;&gt;"I")),1,IF(OR(AND(CC170=0,L170="N"),AND(CC170=0,L170="B"),AND(CC170=0,LEFT(TRIM(L170),1)="I")),1,0))),"")</f>
        <v/>
      </c>
      <c r="CR170" s="62" t="str">
        <f t="shared" si="75"/>
        <v/>
      </c>
      <c r="CS170" s="62" t="str">
        <f>+IF(LEN($K170)&gt;10,IF(ISERROR(VLOOKUP(N170,'CODIGO PAGO'!$B$1:$B$20,1,0)),1,IF(OR(AND(CE170=1,N170&lt;&gt;"N"),AND(CE170=3,N170&lt;&gt;"B"),AND(CE170=2,LEFT(TRIM(N170),1)&lt;&gt;"I")),1,IF(OR(AND(CE170=0,N170="N"),AND(CE170=0,N170="B"),AND(CE170=0,LEFT(TRIM(N170),1)="I")),1,0))),"")</f>
        <v/>
      </c>
      <c r="CT170" s="62" t="str">
        <f t="shared" si="76"/>
        <v/>
      </c>
      <c r="CU170" s="62" t="str">
        <f>+IF(LEN($K170)&gt;10,IF(ISERROR(VLOOKUP(P170,'CODIGO PAGO'!$B$1:$B$20,1,0)),1,IF(OR(AND(CG170=1,P170&lt;&gt;"N"),AND(CG170=3,P170&lt;&gt;"B"),AND(CG170=2,LEFT(TRIM(P170),1)&lt;&gt;"I")),1,IF(OR(AND(CG170=0,P170="N"),AND(CG170=0,P170="B"),AND(CG170=0,LEFT(TRIM(P170),1)="I")),1,0))),"")</f>
        <v/>
      </c>
      <c r="CV170" s="62" t="str">
        <f t="shared" si="77"/>
        <v/>
      </c>
      <c r="CW170" s="62" t="str">
        <f>+IF(LEN($K170)&gt;10,IF(ISERROR(VLOOKUP(R170,'CODIGO PAGO'!$B$1:$B$20,1,0)),1,IF(OR(AND(CI170=1,R170&lt;&gt;"N"),AND(CI170=3,R170&lt;&gt;"B"),AND(CI170=2,LEFT(TRIM(R170),1)&lt;&gt;"I")),1,IF(OR(AND(CI170=0,R170="N"),AND(CI170=0,R170="B"),AND(CI170=0,LEFT(TRIM(R170),1)="I")),1,0))),"")</f>
        <v/>
      </c>
      <c r="CX170" s="62" t="str">
        <f t="shared" si="78"/>
        <v/>
      </c>
      <c r="CY170" s="62" t="str">
        <f>+IF(LEN($K170)&gt;10,IF(ISERROR(VLOOKUP(T170,'CODIGO PAGO'!$B$1:$B$20,1,0)),1,IF(OR(AND(CK170=1,T170&lt;&gt;"N"),AND(CK170=3,T170&lt;&gt;"B"),AND(CK170=2,LEFT(TRIM(T170),1)&lt;&gt;"I")),1,IF(OR(AND(CK170=0,T170="N"),AND(CK170=0,T170="B"),AND(CK170=0,LEFT(TRIM(T170),1)="I")),1,0))),"")</f>
        <v/>
      </c>
      <c r="CZ170" s="62" t="str">
        <f t="shared" si="79"/>
        <v/>
      </c>
      <c r="DA170" s="62" t="str">
        <f>+IF(LEN($K170)&gt;10,IF(ISERROR(VLOOKUP(V170,'CODIGO PAGO'!$B$1:$B$20,1,0)),1,IF(OR(AND(CM170=1,V170&lt;&gt;"N"),AND(CM170=3,V170&lt;&gt;"B"),AND(CM170=2,LEFT(TRIM(V170),1)&lt;&gt;"I")),1,IF(OR(AND(CM170=0,V170="N"),AND(CM170=0,V170="B"),AND(CM170=0,LEFT(TRIM(V170),1)="I")),1,0))),"")</f>
        <v/>
      </c>
      <c r="DB170" s="62" t="str">
        <f t="shared" si="80"/>
        <v/>
      </c>
      <c r="DC170" s="62" t="str">
        <f>+IF(LEN($K170)&gt;10,IF(ISERROR(VLOOKUP(X170,'CODIGO PAGO'!$B$1:$B$20,1,0)),1,IF(OR(AND(CO170=1,X170&lt;&gt;"N"),AND(CO170=3,X170&lt;&gt;"B"),AND(CO170=2,LEFT(TRIM(X170),1)&lt;&gt;"I")),1,IF(OR(AND(CO170=0,X170="N"),AND(CO170=0,X170="B"),AND(CO170=0,LEFT(TRIM(X170),1)="I")),1,0))),"")</f>
        <v/>
      </c>
      <c r="DD170" s="62" t="str">
        <f t="shared" si="81"/>
        <v/>
      </c>
      <c r="DE170" s="62" t="str">
        <f t="shared" si="82"/>
        <v/>
      </c>
      <c r="DF170" s="63" t="str">
        <f t="shared" si="83"/>
        <v/>
      </c>
      <c r="DG170" s="170"/>
      <c r="DH170" s="63">
        <v>170</v>
      </c>
    </row>
    <row r="171" spans="1:112" s="64" customFormat="1">
      <c r="A171" s="16" t="str">
        <f t="shared" si="56"/>
        <v/>
      </c>
      <c r="B171" s="134"/>
      <c r="C171" s="134"/>
      <c r="D171" s="1" t="str">
        <f>+IF(LEN($K171)&gt;5,BD!A171,"")</f>
        <v/>
      </c>
      <c r="E171" s="1" t="str">
        <f>+IF(LEN($K171)&gt;5,BD!B171,"")</f>
        <v/>
      </c>
      <c r="F171" s="134"/>
      <c r="G171" s="133"/>
      <c r="H171" s="135"/>
      <c r="I171" s="3" t="str">
        <f>+IF(LEN($K171)&gt;5,BD!D171,"")</f>
        <v/>
      </c>
      <c r="J171" s="4" t="str">
        <f>+IF(LEN($K171)&gt;5,BD!E171,"")</f>
        <v/>
      </c>
      <c r="K171" s="5" t="str">
        <f>+IF(LEN(BD!G171)&gt;5,BD!G171,"")</f>
        <v/>
      </c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53" t="str">
        <f t="shared" si="57"/>
        <v/>
      </c>
      <c r="AB171" s="154" t="str">
        <f>+IF(LEN($K171)&gt;5,SUM(L171,N171,P171,R171,T171,V171,X171)+COUNTIF(L171:X171,"PCG")+'CODIGO PAGO'!$C$23*COUNTIF(L171:X171,"PDF")+'CODIGO PAGO'!$C$24*COUNTIF('PRE MAAS'!L171:X171,"PNH")+'CODIGO PAGO'!$C$25*COUNTIF('PRE MAAS'!L171:X171,"PS")+COUNTIF(L171:X171,"VAC"),"")</f>
        <v/>
      </c>
      <c r="AC171" s="154" t="str">
        <f t="shared" si="58"/>
        <v/>
      </c>
      <c r="AD171" s="155" t="str">
        <f t="shared" si="59"/>
        <v/>
      </c>
      <c r="AE171" s="155" t="str">
        <f t="shared" si="60"/>
        <v/>
      </c>
      <c r="AF171" s="155" t="str">
        <f>+IF(LEN($K171)&gt;5,IF(AND(VLOOKUP($I171,BD!$D$1:$F$501,3,0)&gt;=L$1,VLOOKUP($I171,BD!$D$1:$F$501,3,0)&lt;=X$1),1,0),"")</f>
        <v/>
      </c>
      <c r="AG171" s="155" t="str">
        <f t="shared" si="61"/>
        <v/>
      </c>
      <c r="AH171" s="156" t="str">
        <f t="shared" si="62"/>
        <v/>
      </c>
      <c r="AI171" s="156" t="str">
        <f t="shared" si="63"/>
        <v/>
      </c>
      <c r="AJ171" s="156" t="str">
        <f t="shared" si="64"/>
        <v/>
      </c>
      <c r="AK171" s="6" t="str">
        <f>+IF(LEN($K171)&gt;5,BD!H171,"")</f>
        <v/>
      </c>
      <c r="AL171" s="17" t="str">
        <f t="shared" si="65"/>
        <v/>
      </c>
      <c r="AM171" s="13"/>
      <c r="AN171" s="18" t="str">
        <f t="shared" si="66"/>
        <v/>
      </c>
      <c r="AO171" s="19" t="str">
        <f t="shared" si="67"/>
        <v/>
      </c>
      <c r="AP171" s="19" t="str">
        <f t="shared" si="68"/>
        <v/>
      </c>
      <c r="AQ171" s="20" t="str">
        <f t="shared" si="69"/>
        <v/>
      </c>
      <c r="AR171" s="7" t="str">
        <f t="shared" ca="1" si="70"/>
        <v/>
      </c>
      <c r="AS171" s="157"/>
      <c r="AT171" s="19" t="str">
        <f>+IF(LEN($K171)&gt;5,TRUNC(AS171*AK171*'CODIGO PAGO'!$C$27,2),"")</f>
        <v/>
      </c>
      <c r="AU171" s="15"/>
      <c r="AV171" s="15"/>
      <c r="AW171" s="15"/>
      <c r="AX171" s="14"/>
      <c r="AY171" s="15"/>
      <c r="AZ171" s="20" t="str">
        <f>+IF(LEN(K171)&gt;5,SUMIF(AJUSTES!$A$1:$A$50,K171,AJUSTES!$J$1:$J$50),"")</f>
        <v/>
      </c>
      <c r="BA171" s="20"/>
      <c r="BB171" s="14"/>
      <c r="BC171" s="14"/>
      <c r="BD171" s="164"/>
      <c r="BE171" s="15"/>
      <c r="BF171" s="15"/>
      <c r="BG171" s="152" t="str">
        <f t="shared" si="71"/>
        <v/>
      </c>
      <c r="BH171" s="20" t="str">
        <f t="shared" si="72"/>
        <v/>
      </c>
      <c r="BI171" s="20" t="str">
        <f>IF(LEN($K171)&gt;5,IF('CODIGO PAGO'!$C$26=9,0.5*AK171,'CODIGO PAGO'!$C$26*COUNTIF(L171:X171,"PT")*(AK171*7)/(7-(COUNTIF(L171:X171,"D")+COUNTIF(L171:X171,"DL")))),"")</f>
        <v/>
      </c>
      <c r="BJ171" s="15"/>
      <c r="BK171" s="20" t="str">
        <f>+IF(LEN(K171)&gt;5,SUMIF(AJUSTES!$A$1:$A$50,K171,AJUSTES!$K$1:$K$50),"")</f>
        <v/>
      </c>
      <c r="BL171" s="15"/>
      <c r="BM171" s="15"/>
      <c r="BN171" s="4" t="str">
        <f>+CONCATENATE(IF(COUNTIFS(INCAPACIDADES!$A$1:$A$100,"ACTIVA",INCAPACIDADES!$C$1:$C$100,'PRE MAAS'!K171)&gt;0,VLOOKUP(K171,INCAPACIDADES!$C$1:$Y$100,23,0),""),IF(LEN($K171)&gt;5,IF(BD!F171="N/A","",CONCATENATE("B (",DAY(BD!F171),"-",MONTH(BD!F171),"-",YEAR(BD!F171),")")),""))</f>
        <v/>
      </c>
      <c r="BO171" s="150"/>
      <c r="BP171" s="15"/>
      <c r="BQ171" s="15"/>
      <c r="BR171" s="15"/>
      <c r="BS171" s="15"/>
      <c r="BT171" s="15"/>
      <c r="BU171" s="9" t="str">
        <f>+IF(LEN($K171)&gt;10,IF(LEN(BD!I171)=11,BD!I171,CONCATENATE("0",BD!I171)),"")</f>
        <v/>
      </c>
      <c r="BV171" s="161" t="str">
        <f>+IF(LEN($K171)&gt;10,BD!J171,"")</f>
        <v/>
      </c>
      <c r="BW171" s="162" t="str">
        <f t="shared" si="73"/>
        <v/>
      </c>
      <c r="BX171" s="162" t="str">
        <f>+IF(LEN($K171)&gt;10,UPPER(BD!K171),"")</f>
        <v/>
      </c>
      <c r="BY171" s="161" t="str">
        <f>+IF(LEN($K179)&gt;5,BD!L171,"")</f>
        <v/>
      </c>
      <c r="BZ171" s="161" t="str">
        <f>+IF(LEN($K171)&gt;10,BD!M171,"")</f>
        <v/>
      </c>
      <c r="CA171" s="162" t="str">
        <f>+IF(LEN($K171)&gt;10,BD!N171,"")</f>
        <v/>
      </c>
      <c r="CB171" s="163" t="str">
        <f t="shared" si="74"/>
        <v/>
      </c>
      <c r="CC171" s="62" t="str">
        <f>+IF(AND(LEN($K171)&gt;10),IF(AND($J171&gt;L$1,$J171&lt;=$Y$1),1,IF((COUNTIFS(INCAPACIDADES!$C$1:$C$51,$K171,INCAPACIDADES!K$1:K$51,L$1))&gt;0,2,IF(VLOOKUP($I171,BD!D:F,3,0)&gt;L$1,0,3))),"")</f>
        <v/>
      </c>
      <c r="CD171" s="62" t="str">
        <f>+IF(AND(LEN($K171)&gt;10),IF(AND($J171&gt;M$1,$J171&lt;=$Y$1),1,IF((COUNTIFS(INCAPACIDADES!$C$1:$C$51,$K171,INCAPACIDADES!L$1:L$51,M$1))&gt;0,2,IF(VLOOKUP($I171,BD!$D:$F,3,0)&gt;M$1,0,3))),"")</f>
        <v/>
      </c>
      <c r="CE171" s="62" t="str">
        <f>+IF(AND(LEN($K171)&gt;10),IF(AND($J171&gt;N$1,$J171&lt;=$Y$1),1,IF((COUNTIFS(INCAPACIDADES!$C$1:$C$51,$K171,INCAPACIDADES!M$1:M$51,N$1))&gt;0,2,IF(VLOOKUP($I171,BD!$D:$F,3,0)&gt;N$1,0,3))),"")</f>
        <v/>
      </c>
      <c r="CF171" s="62" t="str">
        <f>+IF(AND(LEN($K171)&gt;10),IF(AND($J171&gt;O$1,$J171&lt;=$Y$1),1,IF((COUNTIFS(INCAPACIDADES!$C$1:$C$51,$K171,INCAPACIDADES!N$1:N$51,O$1))&gt;0,2,IF(VLOOKUP($I171,BD!$D:$F,3,0)&gt;O$1,0,3))),"")</f>
        <v/>
      </c>
      <c r="CG171" s="62" t="str">
        <f>+IF(AND(LEN($K171)&gt;10),IF(AND($J171&gt;P$1,$J171&lt;=$Y$1),1,IF((COUNTIFS(INCAPACIDADES!$C$1:$C$51,$K171,INCAPACIDADES!O$1:O$51,P$1))&gt;0,2,IF(VLOOKUP($I171,BD!$D:$F,3,0)&gt;P$1,0,3))),"")</f>
        <v/>
      </c>
      <c r="CH171" s="62" t="str">
        <f>+IF(AND(LEN($K171)&gt;10),IF(AND($J171&gt;Q$1,$J171&lt;=$Y$1),1,IF((COUNTIFS(INCAPACIDADES!$C$1:$C$51,$K171,INCAPACIDADES!P$1:P$51,Q$1))&gt;0,2,IF(VLOOKUP($I171,BD!$D:$F,3,0)&gt;Q$1,0,3))),"")</f>
        <v/>
      </c>
      <c r="CI171" s="62" t="str">
        <f>+IF(AND(LEN($K171)&gt;10),IF(AND($J171&gt;R$1,$J171&lt;=$Y$1),1,IF((COUNTIFS(INCAPACIDADES!$C$1:$C$51,$K171,INCAPACIDADES!Q$1:Q$51,R$1))&gt;0,2,IF(VLOOKUP($I171,BD!$D:$F,3,0)&gt;R$1,0,3))),"")</f>
        <v/>
      </c>
      <c r="CJ171" s="62" t="str">
        <f>+IF(AND(LEN($K171)&gt;10),IF(AND($J171&gt;S$1,$J171&lt;=$Y$1),1,IF((COUNTIFS(INCAPACIDADES!$C$1:$C$51,$K171,INCAPACIDADES!R$1:R$51,S$1))&gt;0,2,IF(VLOOKUP($I171,BD!$D:$F,3,0)&gt;S$1,0,3))),"")</f>
        <v/>
      </c>
      <c r="CK171" s="62" t="str">
        <f>+IF(AND(LEN($K171)&gt;10),IF(AND($J171&gt;T$1,$J171&lt;=$Y$1),1,IF((COUNTIFS(INCAPACIDADES!$C$1:$C$51,$K171,INCAPACIDADES!S$1:S$51,T$1))&gt;0,2,IF(VLOOKUP($I171,BD!$D:$F,3,0)&gt;T$1,0,3))),"")</f>
        <v/>
      </c>
      <c r="CL171" s="62" t="str">
        <f>+IF(AND(LEN($K171)&gt;10),IF(AND($J171&gt;U$1,$J171&lt;=$Y$1),1,IF((COUNTIFS(INCAPACIDADES!$C$1:$C$51,$K171,INCAPACIDADES!T$1:T$51,U$1))&gt;0,2,IF(VLOOKUP($I171,BD!$D:$F,3,0)&gt;U$1,0,3))),"")</f>
        <v/>
      </c>
      <c r="CM171" s="62" t="str">
        <f>+IF(AND(LEN($K171)&gt;10),IF(AND($J171&gt;V$1,$J171&lt;=$Y$1),1,IF((COUNTIFS(INCAPACIDADES!$C$1:$C$51,$K171,INCAPACIDADES!U$1:U$51,V$1))&gt;0,2,IF(VLOOKUP($I171,BD!$D:$F,3,0)&gt;V$1,0,3))),"")</f>
        <v/>
      </c>
      <c r="CN171" s="62" t="str">
        <f>+IF(AND(LEN($K171)&gt;10),IF(AND($J171&gt;W$1,$J171&lt;=$Y$1),1,IF((COUNTIFS(INCAPACIDADES!$C$1:$C$51,$K171,INCAPACIDADES!V$1:V$51,W$1))&gt;0,2,IF(VLOOKUP($I171,BD!$D:$F,3,0)&gt;W$1,0,3))),"")</f>
        <v/>
      </c>
      <c r="CO171" s="62" t="str">
        <f>+IF(AND(LEN($K171)&gt;10),IF(AND($J171&gt;X$1,$J171&lt;=$Y$1),1,IF((COUNTIFS(INCAPACIDADES!$C$1:$C$51,$K171,INCAPACIDADES!W$1:W$51,X$1))&gt;0,2,IF(VLOOKUP($I171,BD!$D:$F,3,0)&gt;X$1,0,3))),"")</f>
        <v/>
      </c>
      <c r="CP171" s="62" t="str">
        <f>+IF(AND(LEN($K171)&gt;10),IF(AND($J171&gt;Y$1,$J171&lt;=$Y$1),1,IF((COUNTIFS(INCAPACIDADES!$C$1:$C$51,$K171,INCAPACIDADES!X$1:X$51,Y$1))&gt;0,2,IF(VLOOKUP($I171,BD!$D:$F,3,0)&gt;Y$1,0,3))),"")</f>
        <v/>
      </c>
      <c r="CQ171" s="62" t="str">
        <f>+IF(LEN($K171)&gt;10,IF(ISERROR(VLOOKUP(L171,'CODIGO PAGO'!$B$1:$B$20,1,0)),1,IF(OR(AND(CC171=1,L171&lt;&gt;"N"),AND(CC171=3,L171&lt;&gt;"B"),AND(CC171=2,LEFT(TRIM(L171),1)&lt;&gt;"I")),1,IF(OR(AND(CC171=0,L171="N"),AND(CC171=0,L171="B"),AND(CC171=0,LEFT(TRIM(L171),1)="I")),1,0))),"")</f>
        <v/>
      </c>
      <c r="CR171" s="62" t="str">
        <f t="shared" si="75"/>
        <v/>
      </c>
      <c r="CS171" s="62" t="str">
        <f>+IF(LEN($K171)&gt;10,IF(ISERROR(VLOOKUP(N171,'CODIGO PAGO'!$B$1:$B$20,1,0)),1,IF(OR(AND(CE171=1,N171&lt;&gt;"N"),AND(CE171=3,N171&lt;&gt;"B"),AND(CE171=2,LEFT(TRIM(N171),1)&lt;&gt;"I")),1,IF(OR(AND(CE171=0,N171="N"),AND(CE171=0,N171="B"),AND(CE171=0,LEFT(TRIM(N171),1)="I")),1,0))),"")</f>
        <v/>
      </c>
      <c r="CT171" s="62" t="str">
        <f t="shared" si="76"/>
        <v/>
      </c>
      <c r="CU171" s="62" t="str">
        <f>+IF(LEN($K171)&gt;10,IF(ISERROR(VLOOKUP(P171,'CODIGO PAGO'!$B$1:$B$20,1,0)),1,IF(OR(AND(CG171=1,P171&lt;&gt;"N"),AND(CG171=3,P171&lt;&gt;"B"),AND(CG171=2,LEFT(TRIM(P171),1)&lt;&gt;"I")),1,IF(OR(AND(CG171=0,P171="N"),AND(CG171=0,P171="B"),AND(CG171=0,LEFT(TRIM(P171),1)="I")),1,0))),"")</f>
        <v/>
      </c>
      <c r="CV171" s="62" t="str">
        <f t="shared" si="77"/>
        <v/>
      </c>
      <c r="CW171" s="62" t="str">
        <f>+IF(LEN($K171)&gt;10,IF(ISERROR(VLOOKUP(R171,'CODIGO PAGO'!$B$1:$B$20,1,0)),1,IF(OR(AND(CI171=1,R171&lt;&gt;"N"),AND(CI171=3,R171&lt;&gt;"B"),AND(CI171=2,LEFT(TRIM(R171),1)&lt;&gt;"I")),1,IF(OR(AND(CI171=0,R171="N"),AND(CI171=0,R171="B"),AND(CI171=0,LEFT(TRIM(R171),1)="I")),1,0))),"")</f>
        <v/>
      </c>
      <c r="CX171" s="62" t="str">
        <f t="shared" si="78"/>
        <v/>
      </c>
      <c r="CY171" s="62" t="str">
        <f>+IF(LEN($K171)&gt;10,IF(ISERROR(VLOOKUP(T171,'CODIGO PAGO'!$B$1:$B$20,1,0)),1,IF(OR(AND(CK171=1,T171&lt;&gt;"N"),AND(CK171=3,T171&lt;&gt;"B"),AND(CK171=2,LEFT(TRIM(T171),1)&lt;&gt;"I")),1,IF(OR(AND(CK171=0,T171="N"),AND(CK171=0,T171="B"),AND(CK171=0,LEFT(TRIM(T171),1)="I")),1,0))),"")</f>
        <v/>
      </c>
      <c r="CZ171" s="62" t="str">
        <f t="shared" si="79"/>
        <v/>
      </c>
      <c r="DA171" s="62" t="str">
        <f>+IF(LEN($K171)&gt;10,IF(ISERROR(VLOOKUP(V171,'CODIGO PAGO'!$B$1:$B$20,1,0)),1,IF(OR(AND(CM171=1,V171&lt;&gt;"N"),AND(CM171=3,V171&lt;&gt;"B"),AND(CM171=2,LEFT(TRIM(V171),1)&lt;&gt;"I")),1,IF(OR(AND(CM171=0,V171="N"),AND(CM171=0,V171="B"),AND(CM171=0,LEFT(TRIM(V171),1)="I")),1,0))),"")</f>
        <v/>
      </c>
      <c r="DB171" s="62" t="str">
        <f t="shared" si="80"/>
        <v/>
      </c>
      <c r="DC171" s="62" t="str">
        <f>+IF(LEN($K171)&gt;10,IF(ISERROR(VLOOKUP(X171,'CODIGO PAGO'!$B$1:$B$20,1,0)),1,IF(OR(AND(CO171=1,X171&lt;&gt;"N"),AND(CO171=3,X171&lt;&gt;"B"),AND(CO171=2,LEFT(TRIM(X171),1)&lt;&gt;"I")),1,IF(OR(AND(CO171=0,X171="N"),AND(CO171=0,X171="B"),AND(CO171=0,LEFT(TRIM(X171),1)="I")),1,0))),"")</f>
        <v/>
      </c>
      <c r="DD171" s="62" t="str">
        <f t="shared" si="81"/>
        <v/>
      </c>
      <c r="DE171" s="62" t="str">
        <f t="shared" si="82"/>
        <v/>
      </c>
      <c r="DF171" s="63" t="str">
        <f t="shared" si="83"/>
        <v/>
      </c>
      <c r="DG171" s="170"/>
      <c r="DH171" s="63">
        <v>171</v>
      </c>
    </row>
    <row r="172" spans="1:112" s="64" customFormat="1">
      <c r="A172" s="16" t="str">
        <f t="shared" si="56"/>
        <v/>
      </c>
      <c r="B172" s="134"/>
      <c r="C172" s="134"/>
      <c r="D172" s="1" t="str">
        <f>+IF(LEN($K172)&gt;5,BD!A172,"")</f>
        <v/>
      </c>
      <c r="E172" s="1" t="str">
        <f>+IF(LEN($K172)&gt;5,BD!B172,"")</f>
        <v/>
      </c>
      <c r="F172" s="134"/>
      <c r="G172" s="133"/>
      <c r="H172" s="135"/>
      <c r="I172" s="3" t="str">
        <f>+IF(LEN($K172)&gt;5,BD!D172,"")</f>
        <v/>
      </c>
      <c r="J172" s="4" t="str">
        <f>+IF(LEN($K172)&gt;5,BD!E172,"")</f>
        <v/>
      </c>
      <c r="K172" s="5" t="str">
        <f>+IF(LEN(BD!G172)&gt;5,BD!G172,"")</f>
        <v/>
      </c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53" t="str">
        <f t="shared" si="57"/>
        <v/>
      </c>
      <c r="AB172" s="154" t="str">
        <f>+IF(LEN($K172)&gt;5,SUM(L172,N172,P172,R172,T172,V172,X172)+COUNTIF(L172:X172,"PCG")+'CODIGO PAGO'!$C$23*COUNTIF(L172:X172,"PDF")+'CODIGO PAGO'!$C$24*COUNTIF('PRE MAAS'!L172:X172,"PNH")+'CODIGO PAGO'!$C$25*COUNTIF('PRE MAAS'!L172:X172,"PS")+COUNTIF(L172:X172,"VAC"),"")</f>
        <v/>
      </c>
      <c r="AC172" s="154" t="str">
        <f t="shared" si="58"/>
        <v/>
      </c>
      <c r="AD172" s="155" t="str">
        <f t="shared" si="59"/>
        <v/>
      </c>
      <c r="AE172" s="155" t="str">
        <f t="shared" si="60"/>
        <v/>
      </c>
      <c r="AF172" s="155" t="str">
        <f>+IF(LEN($K172)&gt;5,IF(AND(VLOOKUP($I172,BD!$D$1:$F$501,3,0)&gt;=L$1,VLOOKUP($I172,BD!$D$1:$F$501,3,0)&lt;=X$1),1,0),"")</f>
        <v/>
      </c>
      <c r="AG172" s="155" t="str">
        <f t="shared" si="61"/>
        <v/>
      </c>
      <c r="AH172" s="156" t="str">
        <f t="shared" si="62"/>
        <v/>
      </c>
      <c r="AI172" s="156" t="str">
        <f t="shared" si="63"/>
        <v/>
      </c>
      <c r="AJ172" s="156" t="str">
        <f t="shared" si="64"/>
        <v/>
      </c>
      <c r="AK172" s="6" t="str">
        <f>+IF(LEN($K172)&gt;5,BD!H172,"")</f>
        <v/>
      </c>
      <c r="AL172" s="17" t="str">
        <f t="shared" si="65"/>
        <v/>
      </c>
      <c r="AM172" s="13"/>
      <c r="AN172" s="18" t="str">
        <f t="shared" si="66"/>
        <v/>
      </c>
      <c r="AO172" s="19" t="str">
        <f t="shared" si="67"/>
        <v/>
      </c>
      <c r="AP172" s="19" t="str">
        <f t="shared" si="68"/>
        <v/>
      </c>
      <c r="AQ172" s="20" t="str">
        <f t="shared" si="69"/>
        <v/>
      </c>
      <c r="AR172" s="7" t="str">
        <f t="shared" ca="1" si="70"/>
        <v/>
      </c>
      <c r="AS172" s="157"/>
      <c r="AT172" s="19" t="str">
        <f>+IF(LEN($K172)&gt;5,TRUNC(AS172*AK172*'CODIGO PAGO'!$C$27,2),"")</f>
        <v/>
      </c>
      <c r="AU172" s="15"/>
      <c r="AV172" s="15"/>
      <c r="AW172" s="15"/>
      <c r="AX172" s="14"/>
      <c r="AY172" s="15"/>
      <c r="AZ172" s="20" t="str">
        <f>+IF(LEN(K172)&gt;5,SUMIF(AJUSTES!$A$1:$A$50,K172,AJUSTES!$J$1:$J$50),"")</f>
        <v/>
      </c>
      <c r="BA172" s="20"/>
      <c r="BB172" s="14"/>
      <c r="BC172" s="14"/>
      <c r="BD172" s="164"/>
      <c r="BE172" s="15"/>
      <c r="BF172" s="15"/>
      <c r="BG172" s="152" t="str">
        <f t="shared" si="71"/>
        <v/>
      </c>
      <c r="BH172" s="20" t="str">
        <f t="shared" si="72"/>
        <v/>
      </c>
      <c r="BI172" s="20" t="str">
        <f>IF(LEN($K172)&gt;5,IF('CODIGO PAGO'!$C$26=9,0.5*AK172,'CODIGO PAGO'!$C$26*COUNTIF(L172:X172,"PT")*(AK172*7)/(7-(COUNTIF(L172:X172,"D")+COUNTIF(L172:X172,"DL")))),"")</f>
        <v/>
      </c>
      <c r="BJ172" s="15"/>
      <c r="BK172" s="20" t="str">
        <f>+IF(LEN(K172)&gt;5,SUMIF(AJUSTES!$A$1:$A$50,K172,AJUSTES!$K$1:$K$50),"")</f>
        <v/>
      </c>
      <c r="BL172" s="15"/>
      <c r="BM172" s="15"/>
      <c r="BN172" s="4" t="str">
        <f>+CONCATENATE(IF(COUNTIFS(INCAPACIDADES!$A$1:$A$100,"ACTIVA",INCAPACIDADES!$C$1:$C$100,'PRE MAAS'!K172)&gt;0,VLOOKUP(K172,INCAPACIDADES!$C$1:$Y$100,23,0),""),IF(LEN($K172)&gt;5,IF(BD!F172="N/A","",CONCATENATE("B (",DAY(BD!F172),"-",MONTH(BD!F172),"-",YEAR(BD!F172),")")),""))</f>
        <v/>
      </c>
      <c r="BO172" s="150"/>
      <c r="BP172" s="15"/>
      <c r="BQ172" s="15"/>
      <c r="BR172" s="15"/>
      <c r="BS172" s="15"/>
      <c r="BT172" s="15"/>
      <c r="BU172" s="9" t="str">
        <f>+IF(LEN($K172)&gt;10,IF(LEN(BD!I172)=11,BD!I172,CONCATENATE("0",BD!I172)),"")</f>
        <v/>
      </c>
      <c r="BV172" s="161" t="str">
        <f>+IF(LEN($K172)&gt;10,BD!J172,"")</f>
        <v/>
      </c>
      <c r="BW172" s="162" t="str">
        <f t="shared" si="73"/>
        <v/>
      </c>
      <c r="BX172" s="162" t="str">
        <f>+IF(LEN($K172)&gt;10,UPPER(BD!K172),"")</f>
        <v/>
      </c>
      <c r="BY172" s="161" t="str">
        <f>+IF(LEN($K180)&gt;5,BD!L172,"")</f>
        <v/>
      </c>
      <c r="BZ172" s="161" t="str">
        <f>+IF(LEN($K172)&gt;10,BD!M172,"")</f>
        <v/>
      </c>
      <c r="CA172" s="162" t="str">
        <f>+IF(LEN($K172)&gt;10,BD!N172,"")</f>
        <v/>
      </c>
      <c r="CB172" s="163" t="str">
        <f t="shared" si="74"/>
        <v/>
      </c>
      <c r="CC172" s="62" t="str">
        <f>+IF(AND(LEN($K172)&gt;10),IF(AND($J172&gt;L$1,$J172&lt;=$Y$1),1,IF((COUNTIFS(INCAPACIDADES!$C$1:$C$51,$K172,INCAPACIDADES!K$1:K$51,L$1))&gt;0,2,IF(VLOOKUP($I172,BD!D:F,3,0)&gt;L$1,0,3))),"")</f>
        <v/>
      </c>
      <c r="CD172" s="62" t="str">
        <f>+IF(AND(LEN($K172)&gt;10),IF(AND($J172&gt;M$1,$J172&lt;=$Y$1),1,IF((COUNTIFS(INCAPACIDADES!$C$1:$C$51,$K172,INCAPACIDADES!L$1:L$51,M$1))&gt;0,2,IF(VLOOKUP($I172,BD!$D:$F,3,0)&gt;M$1,0,3))),"")</f>
        <v/>
      </c>
      <c r="CE172" s="62" t="str">
        <f>+IF(AND(LEN($K172)&gt;10),IF(AND($J172&gt;N$1,$J172&lt;=$Y$1),1,IF((COUNTIFS(INCAPACIDADES!$C$1:$C$51,$K172,INCAPACIDADES!M$1:M$51,N$1))&gt;0,2,IF(VLOOKUP($I172,BD!$D:$F,3,0)&gt;N$1,0,3))),"")</f>
        <v/>
      </c>
      <c r="CF172" s="62" t="str">
        <f>+IF(AND(LEN($K172)&gt;10),IF(AND($J172&gt;O$1,$J172&lt;=$Y$1),1,IF((COUNTIFS(INCAPACIDADES!$C$1:$C$51,$K172,INCAPACIDADES!N$1:N$51,O$1))&gt;0,2,IF(VLOOKUP($I172,BD!$D:$F,3,0)&gt;O$1,0,3))),"")</f>
        <v/>
      </c>
      <c r="CG172" s="62" t="str">
        <f>+IF(AND(LEN($K172)&gt;10),IF(AND($J172&gt;P$1,$J172&lt;=$Y$1),1,IF((COUNTIFS(INCAPACIDADES!$C$1:$C$51,$K172,INCAPACIDADES!O$1:O$51,P$1))&gt;0,2,IF(VLOOKUP($I172,BD!$D:$F,3,0)&gt;P$1,0,3))),"")</f>
        <v/>
      </c>
      <c r="CH172" s="62" t="str">
        <f>+IF(AND(LEN($K172)&gt;10),IF(AND($J172&gt;Q$1,$J172&lt;=$Y$1),1,IF((COUNTIFS(INCAPACIDADES!$C$1:$C$51,$K172,INCAPACIDADES!P$1:P$51,Q$1))&gt;0,2,IF(VLOOKUP($I172,BD!$D:$F,3,0)&gt;Q$1,0,3))),"")</f>
        <v/>
      </c>
      <c r="CI172" s="62" t="str">
        <f>+IF(AND(LEN($K172)&gt;10),IF(AND($J172&gt;R$1,$J172&lt;=$Y$1),1,IF((COUNTIFS(INCAPACIDADES!$C$1:$C$51,$K172,INCAPACIDADES!Q$1:Q$51,R$1))&gt;0,2,IF(VLOOKUP($I172,BD!$D:$F,3,0)&gt;R$1,0,3))),"")</f>
        <v/>
      </c>
      <c r="CJ172" s="62" t="str">
        <f>+IF(AND(LEN($K172)&gt;10),IF(AND($J172&gt;S$1,$J172&lt;=$Y$1),1,IF((COUNTIFS(INCAPACIDADES!$C$1:$C$51,$K172,INCAPACIDADES!R$1:R$51,S$1))&gt;0,2,IF(VLOOKUP($I172,BD!$D:$F,3,0)&gt;S$1,0,3))),"")</f>
        <v/>
      </c>
      <c r="CK172" s="62" t="str">
        <f>+IF(AND(LEN($K172)&gt;10),IF(AND($J172&gt;T$1,$J172&lt;=$Y$1),1,IF((COUNTIFS(INCAPACIDADES!$C$1:$C$51,$K172,INCAPACIDADES!S$1:S$51,T$1))&gt;0,2,IF(VLOOKUP($I172,BD!$D:$F,3,0)&gt;T$1,0,3))),"")</f>
        <v/>
      </c>
      <c r="CL172" s="62" t="str">
        <f>+IF(AND(LEN($K172)&gt;10),IF(AND($J172&gt;U$1,$J172&lt;=$Y$1),1,IF((COUNTIFS(INCAPACIDADES!$C$1:$C$51,$K172,INCAPACIDADES!T$1:T$51,U$1))&gt;0,2,IF(VLOOKUP($I172,BD!$D:$F,3,0)&gt;U$1,0,3))),"")</f>
        <v/>
      </c>
      <c r="CM172" s="62" t="str">
        <f>+IF(AND(LEN($K172)&gt;10),IF(AND($J172&gt;V$1,$J172&lt;=$Y$1),1,IF((COUNTIFS(INCAPACIDADES!$C$1:$C$51,$K172,INCAPACIDADES!U$1:U$51,V$1))&gt;0,2,IF(VLOOKUP($I172,BD!$D:$F,3,0)&gt;V$1,0,3))),"")</f>
        <v/>
      </c>
      <c r="CN172" s="62" t="str">
        <f>+IF(AND(LEN($K172)&gt;10),IF(AND($J172&gt;W$1,$J172&lt;=$Y$1),1,IF((COUNTIFS(INCAPACIDADES!$C$1:$C$51,$K172,INCAPACIDADES!V$1:V$51,W$1))&gt;0,2,IF(VLOOKUP($I172,BD!$D:$F,3,0)&gt;W$1,0,3))),"")</f>
        <v/>
      </c>
      <c r="CO172" s="62" t="str">
        <f>+IF(AND(LEN($K172)&gt;10),IF(AND($J172&gt;X$1,$J172&lt;=$Y$1),1,IF((COUNTIFS(INCAPACIDADES!$C$1:$C$51,$K172,INCAPACIDADES!W$1:W$51,X$1))&gt;0,2,IF(VLOOKUP($I172,BD!$D:$F,3,0)&gt;X$1,0,3))),"")</f>
        <v/>
      </c>
      <c r="CP172" s="62" t="str">
        <f>+IF(AND(LEN($K172)&gt;10),IF(AND($J172&gt;Y$1,$J172&lt;=$Y$1),1,IF((COUNTIFS(INCAPACIDADES!$C$1:$C$51,$K172,INCAPACIDADES!X$1:X$51,Y$1))&gt;0,2,IF(VLOOKUP($I172,BD!$D:$F,3,0)&gt;Y$1,0,3))),"")</f>
        <v/>
      </c>
      <c r="CQ172" s="62" t="str">
        <f>+IF(LEN($K172)&gt;10,IF(ISERROR(VLOOKUP(L172,'CODIGO PAGO'!$B$1:$B$20,1,0)),1,IF(OR(AND(CC172=1,L172&lt;&gt;"N"),AND(CC172=3,L172&lt;&gt;"B"),AND(CC172=2,LEFT(TRIM(L172),1)&lt;&gt;"I")),1,IF(OR(AND(CC172=0,L172="N"),AND(CC172=0,L172="B"),AND(CC172=0,LEFT(TRIM(L172),1)="I")),1,0))),"")</f>
        <v/>
      </c>
      <c r="CR172" s="62" t="str">
        <f t="shared" si="75"/>
        <v/>
      </c>
      <c r="CS172" s="62" t="str">
        <f>+IF(LEN($K172)&gt;10,IF(ISERROR(VLOOKUP(N172,'CODIGO PAGO'!$B$1:$B$20,1,0)),1,IF(OR(AND(CE172=1,N172&lt;&gt;"N"),AND(CE172=3,N172&lt;&gt;"B"),AND(CE172=2,LEFT(TRIM(N172),1)&lt;&gt;"I")),1,IF(OR(AND(CE172=0,N172="N"),AND(CE172=0,N172="B"),AND(CE172=0,LEFT(TRIM(N172),1)="I")),1,0))),"")</f>
        <v/>
      </c>
      <c r="CT172" s="62" t="str">
        <f t="shared" si="76"/>
        <v/>
      </c>
      <c r="CU172" s="62" t="str">
        <f>+IF(LEN($K172)&gt;10,IF(ISERROR(VLOOKUP(P172,'CODIGO PAGO'!$B$1:$B$20,1,0)),1,IF(OR(AND(CG172=1,P172&lt;&gt;"N"),AND(CG172=3,P172&lt;&gt;"B"),AND(CG172=2,LEFT(TRIM(P172),1)&lt;&gt;"I")),1,IF(OR(AND(CG172=0,P172="N"),AND(CG172=0,P172="B"),AND(CG172=0,LEFT(TRIM(P172),1)="I")),1,0))),"")</f>
        <v/>
      </c>
      <c r="CV172" s="62" t="str">
        <f t="shared" si="77"/>
        <v/>
      </c>
      <c r="CW172" s="62" t="str">
        <f>+IF(LEN($K172)&gt;10,IF(ISERROR(VLOOKUP(R172,'CODIGO PAGO'!$B$1:$B$20,1,0)),1,IF(OR(AND(CI172=1,R172&lt;&gt;"N"),AND(CI172=3,R172&lt;&gt;"B"),AND(CI172=2,LEFT(TRIM(R172),1)&lt;&gt;"I")),1,IF(OR(AND(CI172=0,R172="N"),AND(CI172=0,R172="B"),AND(CI172=0,LEFT(TRIM(R172),1)="I")),1,0))),"")</f>
        <v/>
      </c>
      <c r="CX172" s="62" t="str">
        <f t="shared" si="78"/>
        <v/>
      </c>
      <c r="CY172" s="62" t="str">
        <f>+IF(LEN($K172)&gt;10,IF(ISERROR(VLOOKUP(T172,'CODIGO PAGO'!$B$1:$B$20,1,0)),1,IF(OR(AND(CK172=1,T172&lt;&gt;"N"),AND(CK172=3,T172&lt;&gt;"B"),AND(CK172=2,LEFT(TRIM(T172),1)&lt;&gt;"I")),1,IF(OR(AND(CK172=0,T172="N"),AND(CK172=0,T172="B"),AND(CK172=0,LEFT(TRIM(T172),1)="I")),1,0))),"")</f>
        <v/>
      </c>
      <c r="CZ172" s="62" t="str">
        <f t="shared" si="79"/>
        <v/>
      </c>
      <c r="DA172" s="62" t="str">
        <f>+IF(LEN($K172)&gt;10,IF(ISERROR(VLOOKUP(V172,'CODIGO PAGO'!$B$1:$B$20,1,0)),1,IF(OR(AND(CM172=1,V172&lt;&gt;"N"),AND(CM172=3,V172&lt;&gt;"B"),AND(CM172=2,LEFT(TRIM(V172),1)&lt;&gt;"I")),1,IF(OR(AND(CM172=0,V172="N"),AND(CM172=0,V172="B"),AND(CM172=0,LEFT(TRIM(V172),1)="I")),1,0))),"")</f>
        <v/>
      </c>
      <c r="DB172" s="62" t="str">
        <f t="shared" si="80"/>
        <v/>
      </c>
      <c r="DC172" s="62" t="str">
        <f>+IF(LEN($K172)&gt;10,IF(ISERROR(VLOOKUP(X172,'CODIGO PAGO'!$B$1:$B$20,1,0)),1,IF(OR(AND(CO172=1,X172&lt;&gt;"N"),AND(CO172=3,X172&lt;&gt;"B"),AND(CO172=2,LEFT(TRIM(X172),1)&lt;&gt;"I")),1,IF(OR(AND(CO172=0,X172="N"),AND(CO172=0,X172="B"),AND(CO172=0,LEFT(TRIM(X172),1)="I")),1,0))),"")</f>
        <v/>
      </c>
      <c r="DD172" s="62" t="str">
        <f t="shared" si="81"/>
        <v/>
      </c>
      <c r="DE172" s="62" t="str">
        <f t="shared" si="82"/>
        <v/>
      </c>
      <c r="DF172" s="63" t="str">
        <f t="shared" si="83"/>
        <v/>
      </c>
      <c r="DG172" s="170"/>
      <c r="DH172" s="63">
        <v>172</v>
      </c>
    </row>
    <row r="173" spans="1:112" s="64" customFormat="1">
      <c r="A173" s="16" t="str">
        <f t="shared" si="56"/>
        <v/>
      </c>
      <c r="B173" s="134"/>
      <c r="C173" s="134"/>
      <c r="D173" s="1" t="str">
        <f>+IF(LEN($K173)&gt;5,BD!A173,"")</f>
        <v/>
      </c>
      <c r="E173" s="1" t="str">
        <f>+IF(LEN($K173)&gt;5,BD!B173,"")</f>
        <v/>
      </c>
      <c r="F173" s="134"/>
      <c r="G173" s="133"/>
      <c r="H173" s="135"/>
      <c r="I173" s="3" t="str">
        <f>+IF(LEN($K173)&gt;5,BD!D173,"")</f>
        <v/>
      </c>
      <c r="J173" s="4" t="str">
        <f>+IF(LEN($K173)&gt;5,BD!E173,"")</f>
        <v/>
      </c>
      <c r="K173" s="5" t="str">
        <f>+IF(LEN(BD!G173)&gt;5,BD!G173,"")</f>
        <v/>
      </c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53" t="str">
        <f t="shared" si="57"/>
        <v/>
      </c>
      <c r="AB173" s="154" t="str">
        <f>+IF(LEN($K173)&gt;5,SUM(L173,N173,P173,R173,T173,V173,X173)+COUNTIF(L173:X173,"PCG")+'CODIGO PAGO'!$C$23*COUNTIF(L173:X173,"PDF")+'CODIGO PAGO'!$C$24*COUNTIF('PRE MAAS'!L173:X173,"PNH")+'CODIGO PAGO'!$C$25*COUNTIF('PRE MAAS'!L173:X173,"PS")+COUNTIF(L173:X173,"VAC"),"")</f>
        <v/>
      </c>
      <c r="AC173" s="154" t="str">
        <f t="shared" si="58"/>
        <v/>
      </c>
      <c r="AD173" s="155" t="str">
        <f t="shared" si="59"/>
        <v/>
      </c>
      <c r="AE173" s="155" t="str">
        <f t="shared" si="60"/>
        <v/>
      </c>
      <c r="AF173" s="155" t="str">
        <f>+IF(LEN($K173)&gt;5,IF(AND(VLOOKUP($I173,BD!$D$1:$F$501,3,0)&gt;=L$1,VLOOKUP($I173,BD!$D$1:$F$501,3,0)&lt;=X$1),1,0),"")</f>
        <v/>
      </c>
      <c r="AG173" s="155" t="str">
        <f t="shared" si="61"/>
        <v/>
      </c>
      <c r="AH173" s="156" t="str">
        <f t="shared" si="62"/>
        <v/>
      </c>
      <c r="AI173" s="156" t="str">
        <f t="shared" si="63"/>
        <v/>
      </c>
      <c r="AJ173" s="156" t="str">
        <f t="shared" si="64"/>
        <v/>
      </c>
      <c r="AK173" s="6" t="str">
        <f>+IF(LEN($K173)&gt;5,BD!H173,"")</f>
        <v/>
      </c>
      <c r="AL173" s="17" t="str">
        <f t="shared" si="65"/>
        <v/>
      </c>
      <c r="AM173" s="13"/>
      <c r="AN173" s="18" t="str">
        <f t="shared" si="66"/>
        <v/>
      </c>
      <c r="AO173" s="19" t="str">
        <f t="shared" si="67"/>
        <v/>
      </c>
      <c r="AP173" s="19" t="str">
        <f t="shared" si="68"/>
        <v/>
      </c>
      <c r="AQ173" s="20" t="str">
        <f t="shared" si="69"/>
        <v/>
      </c>
      <c r="AR173" s="7" t="str">
        <f t="shared" ca="1" si="70"/>
        <v/>
      </c>
      <c r="AS173" s="157"/>
      <c r="AT173" s="19" t="str">
        <f>+IF(LEN($K173)&gt;5,TRUNC(AS173*AK173*'CODIGO PAGO'!$C$27,2),"")</f>
        <v/>
      </c>
      <c r="AU173" s="15"/>
      <c r="AV173" s="15"/>
      <c r="AW173" s="15"/>
      <c r="AX173" s="14"/>
      <c r="AY173" s="15"/>
      <c r="AZ173" s="20" t="str">
        <f>+IF(LEN(K173)&gt;5,SUMIF(AJUSTES!$A$1:$A$50,K173,AJUSTES!$J$1:$J$50),"")</f>
        <v/>
      </c>
      <c r="BA173" s="20"/>
      <c r="BB173" s="14"/>
      <c r="BC173" s="14"/>
      <c r="BD173" s="164"/>
      <c r="BE173" s="15"/>
      <c r="BF173" s="15"/>
      <c r="BG173" s="152" t="str">
        <f t="shared" si="71"/>
        <v/>
      </c>
      <c r="BH173" s="20" t="str">
        <f t="shared" si="72"/>
        <v/>
      </c>
      <c r="BI173" s="20" t="str">
        <f>IF(LEN($K173)&gt;5,IF('CODIGO PAGO'!$C$26=9,0.5*AK173,'CODIGO PAGO'!$C$26*COUNTIF(L173:X173,"PT")*(AK173*7)/(7-(COUNTIF(L173:X173,"D")+COUNTIF(L173:X173,"DL")))),"")</f>
        <v/>
      </c>
      <c r="BJ173" s="15"/>
      <c r="BK173" s="20" t="str">
        <f>+IF(LEN(K173)&gt;5,SUMIF(AJUSTES!$A$1:$A$50,K173,AJUSTES!$K$1:$K$50),"")</f>
        <v/>
      </c>
      <c r="BL173" s="15"/>
      <c r="BM173" s="15"/>
      <c r="BN173" s="4" t="str">
        <f>+CONCATENATE(IF(COUNTIFS(INCAPACIDADES!$A$1:$A$100,"ACTIVA",INCAPACIDADES!$C$1:$C$100,'PRE MAAS'!K173)&gt;0,VLOOKUP(K173,INCAPACIDADES!$C$1:$Y$100,23,0),""),IF(LEN($K173)&gt;5,IF(BD!F173="N/A","",CONCATENATE("B (",DAY(BD!F173),"-",MONTH(BD!F173),"-",YEAR(BD!F173),")")),""))</f>
        <v/>
      </c>
      <c r="BO173" s="150"/>
      <c r="BP173" s="15"/>
      <c r="BQ173" s="15"/>
      <c r="BR173" s="15"/>
      <c r="BS173" s="15"/>
      <c r="BT173" s="15"/>
      <c r="BU173" s="9" t="str">
        <f>+IF(LEN($K173)&gt;10,IF(LEN(BD!I173)=11,BD!I173,CONCATENATE("0",BD!I173)),"")</f>
        <v/>
      </c>
      <c r="BV173" s="161" t="str">
        <f>+IF(LEN($K173)&gt;10,BD!J173,"")</f>
        <v/>
      </c>
      <c r="BW173" s="162" t="str">
        <f t="shared" si="73"/>
        <v/>
      </c>
      <c r="BX173" s="162" t="str">
        <f>+IF(LEN($K173)&gt;10,UPPER(BD!K173),"")</f>
        <v/>
      </c>
      <c r="BY173" s="161" t="str">
        <f>+IF(LEN($K181)&gt;5,BD!L173,"")</f>
        <v/>
      </c>
      <c r="BZ173" s="161" t="str">
        <f>+IF(LEN($K173)&gt;10,BD!M173,"")</f>
        <v/>
      </c>
      <c r="CA173" s="162" t="str">
        <f>+IF(LEN($K173)&gt;10,BD!N173,"")</f>
        <v/>
      </c>
      <c r="CB173" s="163" t="str">
        <f t="shared" si="74"/>
        <v/>
      </c>
      <c r="CC173" s="62" t="str">
        <f>+IF(AND(LEN($K173)&gt;10),IF(AND($J173&gt;L$1,$J173&lt;=$Y$1),1,IF((COUNTIFS(INCAPACIDADES!$C$1:$C$51,$K173,INCAPACIDADES!K$1:K$51,L$1))&gt;0,2,IF(VLOOKUP($I173,BD!D:F,3,0)&gt;L$1,0,3))),"")</f>
        <v/>
      </c>
      <c r="CD173" s="62" t="str">
        <f>+IF(AND(LEN($K173)&gt;10),IF(AND($J173&gt;M$1,$J173&lt;=$Y$1),1,IF((COUNTIFS(INCAPACIDADES!$C$1:$C$51,$K173,INCAPACIDADES!L$1:L$51,M$1))&gt;0,2,IF(VLOOKUP($I173,BD!$D:$F,3,0)&gt;M$1,0,3))),"")</f>
        <v/>
      </c>
      <c r="CE173" s="62" t="str">
        <f>+IF(AND(LEN($K173)&gt;10),IF(AND($J173&gt;N$1,$J173&lt;=$Y$1),1,IF((COUNTIFS(INCAPACIDADES!$C$1:$C$51,$K173,INCAPACIDADES!M$1:M$51,N$1))&gt;0,2,IF(VLOOKUP($I173,BD!$D:$F,3,0)&gt;N$1,0,3))),"")</f>
        <v/>
      </c>
      <c r="CF173" s="62" t="str">
        <f>+IF(AND(LEN($K173)&gt;10),IF(AND($J173&gt;O$1,$J173&lt;=$Y$1),1,IF((COUNTIFS(INCAPACIDADES!$C$1:$C$51,$K173,INCAPACIDADES!N$1:N$51,O$1))&gt;0,2,IF(VLOOKUP($I173,BD!$D:$F,3,0)&gt;O$1,0,3))),"")</f>
        <v/>
      </c>
      <c r="CG173" s="62" t="str">
        <f>+IF(AND(LEN($K173)&gt;10),IF(AND($J173&gt;P$1,$J173&lt;=$Y$1),1,IF((COUNTIFS(INCAPACIDADES!$C$1:$C$51,$K173,INCAPACIDADES!O$1:O$51,P$1))&gt;0,2,IF(VLOOKUP($I173,BD!$D:$F,3,0)&gt;P$1,0,3))),"")</f>
        <v/>
      </c>
      <c r="CH173" s="62" t="str">
        <f>+IF(AND(LEN($K173)&gt;10),IF(AND($J173&gt;Q$1,$J173&lt;=$Y$1),1,IF((COUNTIFS(INCAPACIDADES!$C$1:$C$51,$K173,INCAPACIDADES!P$1:P$51,Q$1))&gt;0,2,IF(VLOOKUP($I173,BD!$D:$F,3,0)&gt;Q$1,0,3))),"")</f>
        <v/>
      </c>
      <c r="CI173" s="62" t="str">
        <f>+IF(AND(LEN($K173)&gt;10),IF(AND($J173&gt;R$1,$J173&lt;=$Y$1),1,IF((COUNTIFS(INCAPACIDADES!$C$1:$C$51,$K173,INCAPACIDADES!Q$1:Q$51,R$1))&gt;0,2,IF(VLOOKUP($I173,BD!$D:$F,3,0)&gt;R$1,0,3))),"")</f>
        <v/>
      </c>
      <c r="CJ173" s="62" t="str">
        <f>+IF(AND(LEN($K173)&gt;10),IF(AND($J173&gt;S$1,$J173&lt;=$Y$1),1,IF((COUNTIFS(INCAPACIDADES!$C$1:$C$51,$K173,INCAPACIDADES!R$1:R$51,S$1))&gt;0,2,IF(VLOOKUP($I173,BD!$D:$F,3,0)&gt;S$1,0,3))),"")</f>
        <v/>
      </c>
      <c r="CK173" s="62" t="str">
        <f>+IF(AND(LEN($K173)&gt;10),IF(AND($J173&gt;T$1,$J173&lt;=$Y$1),1,IF((COUNTIFS(INCAPACIDADES!$C$1:$C$51,$K173,INCAPACIDADES!S$1:S$51,T$1))&gt;0,2,IF(VLOOKUP($I173,BD!$D:$F,3,0)&gt;T$1,0,3))),"")</f>
        <v/>
      </c>
      <c r="CL173" s="62" t="str">
        <f>+IF(AND(LEN($K173)&gt;10),IF(AND($J173&gt;U$1,$J173&lt;=$Y$1),1,IF((COUNTIFS(INCAPACIDADES!$C$1:$C$51,$K173,INCAPACIDADES!T$1:T$51,U$1))&gt;0,2,IF(VLOOKUP($I173,BD!$D:$F,3,0)&gt;U$1,0,3))),"")</f>
        <v/>
      </c>
      <c r="CM173" s="62" t="str">
        <f>+IF(AND(LEN($K173)&gt;10),IF(AND($J173&gt;V$1,$J173&lt;=$Y$1),1,IF((COUNTIFS(INCAPACIDADES!$C$1:$C$51,$K173,INCAPACIDADES!U$1:U$51,V$1))&gt;0,2,IF(VLOOKUP($I173,BD!$D:$F,3,0)&gt;V$1,0,3))),"")</f>
        <v/>
      </c>
      <c r="CN173" s="62" t="str">
        <f>+IF(AND(LEN($K173)&gt;10),IF(AND($J173&gt;W$1,$J173&lt;=$Y$1),1,IF((COUNTIFS(INCAPACIDADES!$C$1:$C$51,$K173,INCAPACIDADES!V$1:V$51,W$1))&gt;0,2,IF(VLOOKUP($I173,BD!$D:$F,3,0)&gt;W$1,0,3))),"")</f>
        <v/>
      </c>
      <c r="CO173" s="62" t="str">
        <f>+IF(AND(LEN($K173)&gt;10),IF(AND($J173&gt;X$1,$J173&lt;=$Y$1),1,IF((COUNTIFS(INCAPACIDADES!$C$1:$C$51,$K173,INCAPACIDADES!W$1:W$51,X$1))&gt;0,2,IF(VLOOKUP($I173,BD!$D:$F,3,0)&gt;X$1,0,3))),"")</f>
        <v/>
      </c>
      <c r="CP173" s="62" t="str">
        <f>+IF(AND(LEN($K173)&gt;10),IF(AND($J173&gt;Y$1,$J173&lt;=$Y$1),1,IF((COUNTIFS(INCAPACIDADES!$C$1:$C$51,$K173,INCAPACIDADES!X$1:X$51,Y$1))&gt;0,2,IF(VLOOKUP($I173,BD!$D:$F,3,0)&gt;Y$1,0,3))),"")</f>
        <v/>
      </c>
      <c r="CQ173" s="62" t="str">
        <f>+IF(LEN($K173)&gt;10,IF(ISERROR(VLOOKUP(L173,'CODIGO PAGO'!$B$1:$B$20,1,0)),1,IF(OR(AND(CC173=1,L173&lt;&gt;"N"),AND(CC173=3,L173&lt;&gt;"B"),AND(CC173=2,LEFT(TRIM(L173),1)&lt;&gt;"I")),1,IF(OR(AND(CC173=0,L173="N"),AND(CC173=0,L173="B"),AND(CC173=0,LEFT(TRIM(L173),1)="I")),1,0))),"")</f>
        <v/>
      </c>
      <c r="CR173" s="62" t="str">
        <f t="shared" si="75"/>
        <v/>
      </c>
      <c r="CS173" s="62" t="str">
        <f>+IF(LEN($K173)&gt;10,IF(ISERROR(VLOOKUP(N173,'CODIGO PAGO'!$B$1:$B$20,1,0)),1,IF(OR(AND(CE173=1,N173&lt;&gt;"N"),AND(CE173=3,N173&lt;&gt;"B"),AND(CE173=2,LEFT(TRIM(N173),1)&lt;&gt;"I")),1,IF(OR(AND(CE173=0,N173="N"),AND(CE173=0,N173="B"),AND(CE173=0,LEFT(TRIM(N173),1)="I")),1,0))),"")</f>
        <v/>
      </c>
      <c r="CT173" s="62" t="str">
        <f t="shared" si="76"/>
        <v/>
      </c>
      <c r="CU173" s="62" t="str">
        <f>+IF(LEN($K173)&gt;10,IF(ISERROR(VLOOKUP(P173,'CODIGO PAGO'!$B$1:$B$20,1,0)),1,IF(OR(AND(CG173=1,P173&lt;&gt;"N"),AND(CG173=3,P173&lt;&gt;"B"),AND(CG173=2,LEFT(TRIM(P173),1)&lt;&gt;"I")),1,IF(OR(AND(CG173=0,P173="N"),AND(CG173=0,P173="B"),AND(CG173=0,LEFT(TRIM(P173),1)="I")),1,0))),"")</f>
        <v/>
      </c>
      <c r="CV173" s="62" t="str">
        <f t="shared" si="77"/>
        <v/>
      </c>
      <c r="CW173" s="62" t="str">
        <f>+IF(LEN($K173)&gt;10,IF(ISERROR(VLOOKUP(R173,'CODIGO PAGO'!$B$1:$B$20,1,0)),1,IF(OR(AND(CI173=1,R173&lt;&gt;"N"),AND(CI173=3,R173&lt;&gt;"B"),AND(CI173=2,LEFT(TRIM(R173),1)&lt;&gt;"I")),1,IF(OR(AND(CI173=0,R173="N"),AND(CI173=0,R173="B"),AND(CI173=0,LEFT(TRIM(R173),1)="I")),1,0))),"")</f>
        <v/>
      </c>
      <c r="CX173" s="62" t="str">
        <f t="shared" si="78"/>
        <v/>
      </c>
      <c r="CY173" s="62" t="str">
        <f>+IF(LEN($K173)&gt;10,IF(ISERROR(VLOOKUP(T173,'CODIGO PAGO'!$B$1:$B$20,1,0)),1,IF(OR(AND(CK173=1,T173&lt;&gt;"N"),AND(CK173=3,T173&lt;&gt;"B"),AND(CK173=2,LEFT(TRIM(T173),1)&lt;&gt;"I")),1,IF(OR(AND(CK173=0,T173="N"),AND(CK173=0,T173="B"),AND(CK173=0,LEFT(TRIM(T173),1)="I")),1,0))),"")</f>
        <v/>
      </c>
      <c r="CZ173" s="62" t="str">
        <f t="shared" si="79"/>
        <v/>
      </c>
      <c r="DA173" s="62" t="str">
        <f>+IF(LEN($K173)&gt;10,IF(ISERROR(VLOOKUP(V173,'CODIGO PAGO'!$B$1:$B$20,1,0)),1,IF(OR(AND(CM173=1,V173&lt;&gt;"N"),AND(CM173=3,V173&lt;&gt;"B"),AND(CM173=2,LEFT(TRIM(V173),1)&lt;&gt;"I")),1,IF(OR(AND(CM173=0,V173="N"),AND(CM173=0,V173="B"),AND(CM173=0,LEFT(TRIM(V173),1)="I")),1,0))),"")</f>
        <v/>
      </c>
      <c r="DB173" s="62" t="str">
        <f t="shared" si="80"/>
        <v/>
      </c>
      <c r="DC173" s="62" t="str">
        <f>+IF(LEN($K173)&gt;10,IF(ISERROR(VLOOKUP(X173,'CODIGO PAGO'!$B$1:$B$20,1,0)),1,IF(OR(AND(CO173=1,X173&lt;&gt;"N"),AND(CO173=3,X173&lt;&gt;"B"),AND(CO173=2,LEFT(TRIM(X173),1)&lt;&gt;"I")),1,IF(OR(AND(CO173=0,X173="N"),AND(CO173=0,X173="B"),AND(CO173=0,LEFT(TRIM(X173),1)="I")),1,0))),"")</f>
        <v/>
      </c>
      <c r="DD173" s="62" t="str">
        <f t="shared" si="81"/>
        <v/>
      </c>
      <c r="DE173" s="62" t="str">
        <f t="shared" si="82"/>
        <v/>
      </c>
      <c r="DF173" s="63" t="str">
        <f t="shared" si="83"/>
        <v/>
      </c>
      <c r="DG173" s="170"/>
      <c r="DH173" s="63">
        <v>173</v>
      </c>
    </row>
    <row r="174" spans="1:112" s="64" customFormat="1">
      <c r="A174" s="16" t="str">
        <f t="shared" si="56"/>
        <v/>
      </c>
      <c r="B174" s="134"/>
      <c r="C174" s="134"/>
      <c r="D174" s="1" t="str">
        <f>+IF(LEN($K174)&gt;5,BD!A174,"")</f>
        <v/>
      </c>
      <c r="E174" s="1" t="str">
        <f>+IF(LEN($K174)&gt;5,BD!B174,"")</f>
        <v/>
      </c>
      <c r="F174" s="134"/>
      <c r="G174" s="133"/>
      <c r="H174" s="135"/>
      <c r="I174" s="3" t="str">
        <f>+IF(LEN($K174)&gt;5,BD!D174,"")</f>
        <v/>
      </c>
      <c r="J174" s="4" t="str">
        <f>+IF(LEN($K174)&gt;5,BD!E174,"")</f>
        <v/>
      </c>
      <c r="K174" s="5" t="str">
        <f>+IF(LEN(BD!G174)&gt;5,BD!G174,"")</f>
        <v/>
      </c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53" t="str">
        <f t="shared" si="57"/>
        <v/>
      </c>
      <c r="AB174" s="154" t="str">
        <f>+IF(LEN($K174)&gt;5,SUM(L174,N174,P174,R174,T174,V174,X174)+COUNTIF(L174:X174,"PCG")+'CODIGO PAGO'!$C$23*COUNTIF(L174:X174,"PDF")+'CODIGO PAGO'!$C$24*COUNTIF('PRE MAAS'!L174:X174,"PNH")+'CODIGO PAGO'!$C$25*COUNTIF('PRE MAAS'!L174:X174,"PS")+COUNTIF(L174:X174,"VAC"),"")</f>
        <v/>
      </c>
      <c r="AC174" s="154" t="str">
        <f t="shared" si="58"/>
        <v/>
      </c>
      <c r="AD174" s="155" t="str">
        <f t="shared" si="59"/>
        <v/>
      </c>
      <c r="AE174" s="155" t="str">
        <f t="shared" si="60"/>
        <v/>
      </c>
      <c r="AF174" s="155" t="str">
        <f>+IF(LEN($K174)&gt;5,IF(AND(VLOOKUP($I174,BD!$D$1:$F$501,3,0)&gt;=L$1,VLOOKUP($I174,BD!$D$1:$F$501,3,0)&lt;=X$1),1,0),"")</f>
        <v/>
      </c>
      <c r="AG174" s="155" t="str">
        <f t="shared" si="61"/>
        <v/>
      </c>
      <c r="AH174" s="156" t="str">
        <f t="shared" si="62"/>
        <v/>
      </c>
      <c r="AI174" s="156" t="str">
        <f t="shared" si="63"/>
        <v/>
      </c>
      <c r="AJ174" s="156" t="str">
        <f t="shared" si="64"/>
        <v/>
      </c>
      <c r="AK174" s="6" t="str">
        <f>+IF(LEN($K174)&gt;5,BD!H174,"")</f>
        <v/>
      </c>
      <c r="AL174" s="17" t="str">
        <f t="shared" si="65"/>
        <v/>
      </c>
      <c r="AM174" s="13"/>
      <c r="AN174" s="18" t="str">
        <f t="shared" si="66"/>
        <v/>
      </c>
      <c r="AO174" s="19" t="str">
        <f t="shared" si="67"/>
        <v/>
      </c>
      <c r="AP174" s="19" t="str">
        <f t="shared" si="68"/>
        <v/>
      </c>
      <c r="AQ174" s="20" t="str">
        <f t="shared" si="69"/>
        <v/>
      </c>
      <c r="AR174" s="7" t="str">
        <f t="shared" ca="1" si="70"/>
        <v/>
      </c>
      <c r="AS174" s="157"/>
      <c r="AT174" s="19" t="str">
        <f>+IF(LEN($K174)&gt;5,TRUNC(AS174*AK174*'CODIGO PAGO'!$C$27,2),"")</f>
        <v/>
      </c>
      <c r="AU174" s="15"/>
      <c r="AV174" s="15"/>
      <c r="AW174" s="15"/>
      <c r="AX174" s="14"/>
      <c r="AY174" s="15"/>
      <c r="AZ174" s="20" t="str">
        <f>+IF(LEN(K174)&gt;5,SUMIF(AJUSTES!$A$1:$A$50,K174,AJUSTES!$J$1:$J$50),"")</f>
        <v/>
      </c>
      <c r="BA174" s="20"/>
      <c r="BB174" s="14"/>
      <c r="BC174" s="14"/>
      <c r="BD174" s="164"/>
      <c r="BE174" s="15"/>
      <c r="BF174" s="15"/>
      <c r="BG174" s="152" t="str">
        <f t="shared" si="71"/>
        <v/>
      </c>
      <c r="BH174" s="20" t="str">
        <f t="shared" si="72"/>
        <v/>
      </c>
      <c r="BI174" s="20" t="str">
        <f>IF(LEN($K174)&gt;5,IF('CODIGO PAGO'!$C$26=9,0.5*AK174,'CODIGO PAGO'!$C$26*COUNTIF(L174:X174,"PT")*(AK174*7)/(7-(COUNTIF(L174:X174,"D")+COUNTIF(L174:X174,"DL")))),"")</f>
        <v/>
      </c>
      <c r="BJ174" s="15"/>
      <c r="BK174" s="20" t="str">
        <f>+IF(LEN(K174)&gt;5,SUMIF(AJUSTES!$A$1:$A$50,K174,AJUSTES!$K$1:$K$50),"")</f>
        <v/>
      </c>
      <c r="BL174" s="15"/>
      <c r="BM174" s="15"/>
      <c r="BN174" s="4" t="str">
        <f>+CONCATENATE(IF(COUNTIFS(INCAPACIDADES!$A$1:$A$100,"ACTIVA",INCAPACIDADES!$C$1:$C$100,'PRE MAAS'!K174)&gt;0,VLOOKUP(K174,INCAPACIDADES!$C$1:$Y$100,23,0),""),IF(LEN($K174)&gt;5,IF(BD!F174="N/A","",CONCATENATE("B (",DAY(BD!F174),"-",MONTH(BD!F174),"-",YEAR(BD!F174),")")),""))</f>
        <v/>
      </c>
      <c r="BO174" s="150"/>
      <c r="BP174" s="15"/>
      <c r="BQ174" s="15"/>
      <c r="BR174" s="15"/>
      <c r="BS174" s="15"/>
      <c r="BT174" s="15"/>
      <c r="BU174" s="9" t="str">
        <f>+IF(LEN($K174)&gt;10,IF(LEN(BD!I174)=11,BD!I174,CONCATENATE("0",BD!I174)),"")</f>
        <v/>
      </c>
      <c r="BV174" s="161" t="str">
        <f>+IF(LEN($K174)&gt;10,BD!J174,"")</f>
        <v/>
      </c>
      <c r="BW174" s="162" t="str">
        <f t="shared" si="73"/>
        <v/>
      </c>
      <c r="BX174" s="162" t="str">
        <f>+IF(LEN($K174)&gt;10,UPPER(BD!K174),"")</f>
        <v/>
      </c>
      <c r="BY174" s="161" t="str">
        <f>+IF(LEN($K182)&gt;5,BD!L174,"")</f>
        <v/>
      </c>
      <c r="BZ174" s="161" t="str">
        <f>+IF(LEN($K174)&gt;10,BD!M174,"")</f>
        <v/>
      </c>
      <c r="CA174" s="162" t="str">
        <f>+IF(LEN($K174)&gt;10,BD!N174,"")</f>
        <v/>
      </c>
      <c r="CB174" s="163" t="str">
        <f t="shared" si="74"/>
        <v/>
      </c>
      <c r="CC174" s="62" t="str">
        <f>+IF(AND(LEN($K174)&gt;10),IF(AND($J174&gt;L$1,$J174&lt;=$Y$1),1,IF((COUNTIFS(INCAPACIDADES!$C$1:$C$51,$K174,INCAPACIDADES!K$1:K$51,L$1))&gt;0,2,IF(VLOOKUP($I174,BD!D:F,3,0)&gt;L$1,0,3))),"")</f>
        <v/>
      </c>
      <c r="CD174" s="62" t="str">
        <f>+IF(AND(LEN($K174)&gt;10),IF(AND($J174&gt;M$1,$J174&lt;=$Y$1),1,IF((COUNTIFS(INCAPACIDADES!$C$1:$C$51,$K174,INCAPACIDADES!L$1:L$51,M$1))&gt;0,2,IF(VLOOKUP($I174,BD!$D:$F,3,0)&gt;M$1,0,3))),"")</f>
        <v/>
      </c>
      <c r="CE174" s="62" t="str">
        <f>+IF(AND(LEN($K174)&gt;10),IF(AND($J174&gt;N$1,$J174&lt;=$Y$1),1,IF((COUNTIFS(INCAPACIDADES!$C$1:$C$51,$K174,INCAPACIDADES!M$1:M$51,N$1))&gt;0,2,IF(VLOOKUP($I174,BD!$D:$F,3,0)&gt;N$1,0,3))),"")</f>
        <v/>
      </c>
      <c r="CF174" s="62" t="str">
        <f>+IF(AND(LEN($K174)&gt;10),IF(AND($J174&gt;O$1,$J174&lt;=$Y$1),1,IF((COUNTIFS(INCAPACIDADES!$C$1:$C$51,$K174,INCAPACIDADES!N$1:N$51,O$1))&gt;0,2,IF(VLOOKUP($I174,BD!$D:$F,3,0)&gt;O$1,0,3))),"")</f>
        <v/>
      </c>
      <c r="CG174" s="62" t="str">
        <f>+IF(AND(LEN($K174)&gt;10),IF(AND($J174&gt;P$1,$J174&lt;=$Y$1),1,IF((COUNTIFS(INCAPACIDADES!$C$1:$C$51,$K174,INCAPACIDADES!O$1:O$51,P$1))&gt;0,2,IF(VLOOKUP($I174,BD!$D:$F,3,0)&gt;P$1,0,3))),"")</f>
        <v/>
      </c>
      <c r="CH174" s="62" t="str">
        <f>+IF(AND(LEN($K174)&gt;10),IF(AND($J174&gt;Q$1,$J174&lt;=$Y$1),1,IF((COUNTIFS(INCAPACIDADES!$C$1:$C$51,$K174,INCAPACIDADES!P$1:P$51,Q$1))&gt;0,2,IF(VLOOKUP($I174,BD!$D:$F,3,0)&gt;Q$1,0,3))),"")</f>
        <v/>
      </c>
      <c r="CI174" s="62" t="str">
        <f>+IF(AND(LEN($K174)&gt;10),IF(AND($J174&gt;R$1,$J174&lt;=$Y$1),1,IF((COUNTIFS(INCAPACIDADES!$C$1:$C$51,$K174,INCAPACIDADES!Q$1:Q$51,R$1))&gt;0,2,IF(VLOOKUP($I174,BD!$D:$F,3,0)&gt;R$1,0,3))),"")</f>
        <v/>
      </c>
      <c r="CJ174" s="62" t="str">
        <f>+IF(AND(LEN($K174)&gt;10),IF(AND($J174&gt;S$1,$J174&lt;=$Y$1),1,IF((COUNTIFS(INCAPACIDADES!$C$1:$C$51,$K174,INCAPACIDADES!R$1:R$51,S$1))&gt;0,2,IF(VLOOKUP($I174,BD!$D:$F,3,0)&gt;S$1,0,3))),"")</f>
        <v/>
      </c>
      <c r="CK174" s="62" t="str">
        <f>+IF(AND(LEN($K174)&gt;10),IF(AND($J174&gt;T$1,$J174&lt;=$Y$1),1,IF((COUNTIFS(INCAPACIDADES!$C$1:$C$51,$K174,INCAPACIDADES!S$1:S$51,T$1))&gt;0,2,IF(VLOOKUP($I174,BD!$D:$F,3,0)&gt;T$1,0,3))),"")</f>
        <v/>
      </c>
      <c r="CL174" s="62" t="str">
        <f>+IF(AND(LEN($K174)&gt;10),IF(AND($J174&gt;U$1,$J174&lt;=$Y$1),1,IF((COUNTIFS(INCAPACIDADES!$C$1:$C$51,$K174,INCAPACIDADES!T$1:T$51,U$1))&gt;0,2,IF(VLOOKUP($I174,BD!$D:$F,3,0)&gt;U$1,0,3))),"")</f>
        <v/>
      </c>
      <c r="CM174" s="62" t="str">
        <f>+IF(AND(LEN($K174)&gt;10),IF(AND($J174&gt;V$1,$J174&lt;=$Y$1),1,IF((COUNTIFS(INCAPACIDADES!$C$1:$C$51,$K174,INCAPACIDADES!U$1:U$51,V$1))&gt;0,2,IF(VLOOKUP($I174,BD!$D:$F,3,0)&gt;V$1,0,3))),"")</f>
        <v/>
      </c>
      <c r="CN174" s="62" t="str">
        <f>+IF(AND(LEN($K174)&gt;10),IF(AND($J174&gt;W$1,$J174&lt;=$Y$1),1,IF((COUNTIFS(INCAPACIDADES!$C$1:$C$51,$K174,INCAPACIDADES!V$1:V$51,W$1))&gt;0,2,IF(VLOOKUP($I174,BD!$D:$F,3,0)&gt;W$1,0,3))),"")</f>
        <v/>
      </c>
      <c r="CO174" s="62" t="str">
        <f>+IF(AND(LEN($K174)&gt;10),IF(AND($J174&gt;X$1,$J174&lt;=$Y$1),1,IF((COUNTIFS(INCAPACIDADES!$C$1:$C$51,$K174,INCAPACIDADES!W$1:W$51,X$1))&gt;0,2,IF(VLOOKUP($I174,BD!$D:$F,3,0)&gt;X$1,0,3))),"")</f>
        <v/>
      </c>
      <c r="CP174" s="62" t="str">
        <f>+IF(AND(LEN($K174)&gt;10),IF(AND($J174&gt;Y$1,$J174&lt;=$Y$1),1,IF((COUNTIFS(INCAPACIDADES!$C$1:$C$51,$K174,INCAPACIDADES!X$1:X$51,Y$1))&gt;0,2,IF(VLOOKUP($I174,BD!$D:$F,3,0)&gt;Y$1,0,3))),"")</f>
        <v/>
      </c>
      <c r="CQ174" s="62" t="str">
        <f>+IF(LEN($K174)&gt;10,IF(ISERROR(VLOOKUP(L174,'CODIGO PAGO'!$B$1:$B$20,1,0)),1,IF(OR(AND(CC174=1,L174&lt;&gt;"N"),AND(CC174=3,L174&lt;&gt;"B"),AND(CC174=2,LEFT(TRIM(L174),1)&lt;&gt;"I")),1,IF(OR(AND(CC174=0,L174="N"),AND(CC174=0,L174="B"),AND(CC174=0,LEFT(TRIM(L174),1)="I")),1,0))),"")</f>
        <v/>
      </c>
      <c r="CR174" s="62" t="str">
        <f t="shared" si="75"/>
        <v/>
      </c>
      <c r="CS174" s="62" t="str">
        <f>+IF(LEN($K174)&gt;10,IF(ISERROR(VLOOKUP(N174,'CODIGO PAGO'!$B$1:$B$20,1,0)),1,IF(OR(AND(CE174=1,N174&lt;&gt;"N"),AND(CE174=3,N174&lt;&gt;"B"),AND(CE174=2,LEFT(TRIM(N174),1)&lt;&gt;"I")),1,IF(OR(AND(CE174=0,N174="N"),AND(CE174=0,N174="B"),AND(CE174=0,LEFT(TRIM(N174),1)="I")),1,0))),"")</f>
        <v/>
      </c>
      <c r="CT174" s="62" t="str">
        <f t="shared" si="76"/>
        <v/>
      </c>
      <c r="CU174" s="62" t="str">
        <f>+IF(LEN($K174)&gt;10,IF(ISERROR(VLOOKUP(P174,'CODIGO PAGO'!$B$1:$B$20,1,0)),1,IF(OR(AND(CG174=1,P174&lt;&gt;"N"),AND(CG174=3,P174&lt;&gt;"B"),AND(CG174=2,LEFT(TRIM(P174),1)&lt;&gt;"I")),1,IF(OR(AND(CG174=0,P174="N"),AND(CG174=0,P174="B"),AND(CG174=0,LEFT(TRIM(P174),1)="I")),1,0))),"")</f>
        <v/>
      </c>
      <c r="CV174" s="62" t="str">
        <f t="shared" si="77"/>
        <v/>
      </c>
      <c r="CW174" s="62" t="str">
        <f>+IF(LEN($K174)&gt;10,IF(ISERROR(VLOOKUP(R174,'CODIGO PAGO'!$B$1:$B$20,1,0)),1,IF(OR(AND(CI174=1,R174&lt;&gt;"N"),AND(CI174=3,R174&lt;&gt;"B"),AND(CI174=2,LEFT(TRIM(R174),1)&lt;&gt;"I")),1,IF(OR(AND(CI174=0,R174="N"),AND(CI174=0,R174="B"),AND(CI174=0,LEFT(TRIM(R174),1)="I")),1,0))),"")</f>
        <v/>
      </c>
      <c r="CX174" s="62" t="str">
        <f t="shared" si="78"/>
        <v/>
      </c>
      <c r="CY174" s="62" t="str">
        <f>+IF(LEN($K174)&gt;10,IF(ISERROR(VLOOKUP(T174,'CODIGO PAGO'!$B$1:$B$20,1,0)),1,IF(OR(AND(CK174=1,T174&lt;&gt;"N"),AND(CK174=3,T174&lt;&gt;"B"),AND(CK174=2,LEFT(TRIM(T174),1)&lt;&gt;"I")),1,IF(OR(AND(CK174=0,T174="N"),AND(CK174=0,T174="B"),AND(CK174=0,LEFT(TRIM(T174),1)="I")),1,0))),"")</f>
        <v/>
      </c>
      <c r="CZ174" s="62" t="str">
        <f t="shared" si="79"/>
        <v/>
      </c>
      <c r="DA174" s="62" t="str">
        <f>+IF(LEN($K174)&gt;10,IF(ISERROR(VLOOKUP(V174,'CODIGO PAGO'!$B$1:$B$20,1,0)),1,IF(OR(AND(CM174=1,V174&lt;&gt;"N"),AND(CM174=3,V174&lt;&gt;"B"),AND(CM174=2,LEFT(TRIM(V174),1)&lt;&gt;"I")),1,IF(OR(AND(CM174=0,V174="N"),AND(CM174=0,V174="B"),AND(CM174=0,LEFT(TRIM(V174),1)="I")),1,0))),"")</f>
        <v/>
      </c>
      <c r="DB174" s="62" t="str">
        <f t="shared" si="80"/>
        <v/>
      </c>
      <c r="DC174" s="62" t="str">
        <f>+IF(LEN($K174)&gt;10,IF(ISERROR(VLOOKUP(X174,'CODIGO PAGO'!$B$1:$B$20,1,0)),1,IF(OR(AND(CO174=1,X174&lt;&gt;"N"),AND(CO174=3,X174&lt;&gt;"B"),AND(CO174=2,LEFT(TRIM(X174),1)&lt;&gt;"I")),1,IF(OR(AND(CO174=0,X174="N"),AND(CO174=0,X174="B"),AND(CO174=0,LEFT(TRIM(X174),1)="I")),1,0))),"")</f>
        <v/>
      </c>
      <c r="DD174" s="62" t="str">
        <f t="shared" si="81"/>
        <v/>
      </c>
      <c r="DE174" s="62" t="str">
        <f t="shared" si="82"/>
        <v/>
      </c>
      <c r="DF174" s="63" t="str">
        <f t="shared" si="83"/>
        <v/>
      </c>
      <c r="DG174" s="170"/>
      <c r="DH174" s="63">
        <v>174</v>
      </c>
    </row>
    <row r="175" spans="1:112" s="64" customFormat="1">
      <c r="A175" s="16" t="str">
        <f t="shared" si="56"/>
        <v/>
      </c>
      <c r="B175" s="134"/>
      <c r="C175" s="134"/>
      <c r="D175" s="1" t="str">
        <f>+IF(LEN($K175)&gt;5,BD!A175,"")</f>
        <v/>
      </c>
      <c r="E175" s="1" t="str">
        <f>+IF(LEN($K175)&gt;5,BD!B175,"")</f>
        <v/>
      </c>
      <c r="F175" s="134"/>
      <c r="G175" s="133"/>
      <c r="H175" s="135"/>
      <c r="I175" s="3" t="str">
        <f>+IF(LEN($K175)&gt;5,BD!D175,"")</f>
        <v/>
      </c>
      <c r="J175" s="4" t="str">
        <f>+IF(LEN($K175)&gt;5,BD!E175,"")</f>
        <v/>
      </c>
      <c r="K175" s="5" t="str">
        <f>+IF(LEN(BD!G175)&gt;5,BD!G175,"")</f>
        <v/>
      </c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53" t="str">
        <f t="shared" si="57"/>
        <v/>
      </c>
      <c r="AB175" s="154" t="str">
        <f>+IF(LEN($K175)&gt;5,SUM(L175,N175,P175,R175,T175,V175,X175)+COUNTIF(L175:X175,"PCG")+'CODIGO PAGO'!$C$23*COUNTIF(L175:X175,"PDF")+'CODIGO PAGO'!$C$24*COUNTIF('PRE MAAS'!L175:X175,"PNH")+'CODIGO PAGO'!$C$25*COUNTIF('PRE MAAS'!L175:X175,"PS")+COUNTIF(L175:X175,"VAC"),"")</f>
        <v/>
      </c>
      <c r="AC175" s="154" t="str">
        <f t="shared" si="58"/>
        <v/>
      </c>
      <c r="AD175" s="155" t="str">
        <f t="shared" si="59"/>
        <v/>
      </c>
      <c r="AE175" s="155" t="str">
        <f t="shared" si="60"/>
        <v/>
      </c>
      <c r="AF175" s="155" t="str">
        <f>+IF(LEN($K175)&gt;5,IF(AND(VLOOKUP($I175,BD!$D$1:$F$501,3,0)&gt;=L$1,VLOOKUP($I175,BD!$D$1:$F$501,3,0)&lt;=X$1),1,0),"")</f>
        <v/>
      </c>
      <c r="AG175" s="155" t="str">
        <f t="shared" si="61"/>
        <v/>
      </c>
      <c r="AH175" s="156" t="str">
        <f t="shared" si="62"/>
        <v/>
      </c>
      <c r="AI175" s="156" t="str">
        <f t="shared" si="63"/>
        <v/>
      </c>
      <c r="AJ175" s="156" t="str">
        <f t="shared" si="64"/>
        <v/>
      </c>
      <c r="AK175" s="6" t="str">
        <f>+IF(LEN($K175)&gt;5,BD!H175,"")</f>
        <v/>
      </c>
      <c r="AL175" s="17" t="str">
        <f t="shared" si="65"/>
        <v/>
      </c>
      <c r="AM175" s="13"/>
      <c r="AN175" s="18" t="str">
        <f t="shared" si="66"/>
        <v/>
      </c>
      <c r="AO175" s="19" t="str">
        <f t="shared" si="67"/>
        <v/>
      </c>
      <c r="AP175" s="19" t="str">
        <f t="shared" si="68"/>
        <v/>
      </c>
      <c r="AQ175" s="20" t="str">
        <f t="shared" si="69"/>
        <v/>
      </c>
      <c r="AR175" s="7" t="str">
        <f t="shared" ca="1" si="70"/>
        <v/>
      </c>
      <c r="AS175" s="157"/>
      <c r="AT175" s="19" t="str">
        <f>+IF(LEN($K175)&gt;5,TRUNC(AS175*AK175*'CODIGO PAGO'!$C$27,2),"")</f>
        <v/>
      </c>
      <c r="AU175" s="15"/>
      <c r="AV175" s="15"/>
      <c r="AW175" s="15"/>
      <c r="AX175" s="14"/>
      <c r="AY175" s="15"/>
      <c r="AZ175" s="20" t="str">
        <f>+IF(LEN(K175)&gt;5,SUMIF(AJUSTES!$A$1:$A$50,K175,AJUSTES!$J$1:$J$50),"")</f>
        <v/>
      </c>
      <c r="BA175" s="20"/>
      <c r="BB175" s="14"/>
      <c r="BC175" s="14"/>
      <c r="BD175" s="164"/>
      <c r="BE175" s="15"/>
      <c r="BF175" s="15"/>
      <c r="BG175" s="152" t="str">
        <f t="shared" si="71"/>
        <v/>
      </c>
      <c r="BH175" s="20" t="str">
        <f t="shared" si="72"/>
        <v/>
      </c>
      <c r="BI175" s="20" t="str">
        <f>IF(LEN($K175)&gt;5,IF('CODIGO PAGO'!$C$26=9,0.5*AK175,'CODIGO PAGO'!$C$26*COUNTIF(L175:X175,"PT")*(AK175*7)/(7-(COUNTIF(L175:X175,"D")+COUNTIF(L175:X175,"DL")))),"")</f>
        <v/>
      </c>
      <c r="BJ175" s="15"/>
      <c r="BK175" s="20" t="str">
        <f>+IF(LEN(K175)&gt;5,SUMIF(AJUSTES!$A$1:$A$50,K175,AJUSTES!$K$1:$K$50),"")</f>
        <v/>
      </c>
      <c r="BL175" s="15"/>
      <c r="BM175" s="15"/>
      <c r="BN175" s="4" t="str">
        <f>+CONCATENATE(IF(COUNTIFS(INCAPACIDADES!$A$1:$A$100,"ACTIVA",INCAPACIDADES!$C$1:$C$100,'PRE MAAS'!K175)&gt;0,VLOOKUP(K175,INCAPACIDADES!$C$1:$Y$100,23,0),""),IF(LEN($K175)&gt;5,IF(BD!F175="N/A","",CONCATENATE("B (",DAY(BD!F175),"-",MONTH(BD!F175),"-",YEAR(BD!F175),")")),""))</f>
        <v/>
      </c>
      <c r="BO175" s="150"/>
      <c r="BP175" s="15"/>
      <c r="BQ175" s="15"/>
      <c r="BR175" s="15"/>
      <c r="BS175" s="15"/>
      <c r="BT175" s="15"/>
      <c r="BU175" s="9" t="str">
        <f>+IF(LEN($K175)&gt;10,IF(LEN(BD!I175)=11,BD!I175,CONCATENATE("0",BD!I175)),"")</f>
        <v/>
      </c>
      <c r="BV175" s="161" t="str">
        <f>+IF(LEN($K175)&gt;10,BD!J175,"")</f>
        <v/>
      </c>
      <c r="BW175" s="162" t="str">
        <f t="shared" si="73"/>
        <v/>
      </c>
      <c r="BX175" s="162" t="str">
        <f>+IF(LEN($K175)&gt;10,UPPER(BD!K175),"")</f>
        <v/>
      </c>
      <c r="BY175" s="161" t="str">
        <f>+IF(LEN($K183)&gt;5,BD!L175,"")</f>
        <v/>
      </c>
      <c r="BZ175" s="161" t="str">
        <f>+IF(LEN($K175)&gt;10,BD!M175,"")</f>
        <v/>
      </c>
      <c r="CA175" s="162" t="str">
        <f>+IF(LEN($K175)&gt;10,BD!N175,"")</f>
        <v/>
      </c>
      <c r="CB175" s="163" t="str">
        <f t="shared" si="74"/>
        <v/>
      </c>
      <c r="CC175" s="62" t="str">
        <f>+IF(AND(LEN($K175)&gt;10),IF(AND($J175&gt;L$1,$J175&lt;=$Y$1),1,IF((COUNTIFS(INCAPACIDADES!$C$1:$C$51,$K175,INCAPACIDADES!K$1:K$51,L$1))&gt;0,2,IF(VLOOKUP($I175,BD!D:F,3,0)&gt;L$1,0,3))),"")</f>
        <v/>
      </c>
      <c r="CD175" s="62" t="str">
        <f>+IF(AND(LEN($K175)&gt;10),IF(AND($J175&gt;M$1,$J175&lt;=$Y$1),1,IF((COUNTIFS(INCAPACIDADES!$C$1:$C$51,$K175,INCAPACIDADES!L$1:L$51,M$1))&gt;0,2,IF(VLOOKUP($I175,BD!$D:$F,3,0)&gt;M$1,0,3))),"")</f>
        <v/>
      </c>
      <c r="CE175" s="62" t="str">
        <f>+IF(AND(LEN($K175)&gt;10),IF(AND($J175&gt;N$1,$J175&lt;=$Y$1),1,IF((COUNTIFS(INCAPACIDADES!$C$1:$C$51,$K175,INCAPACIDADES!M$1:M$51,N$1))&gt;0,2,IF(VLOOKUP($I175,BD!$D:$F,3,0)&gt;N$1,0,3))),"")</f>
        <v/>
      </c>
      <c r="CF175" s="62" t="str">
        <f>+IF(AND(LEN($K175)&gt;10),IF(AND($J175&gt;O$1,$J175&lt;=$Y$1),1,IF((COUNTIFS(INCAPACIDADES!$C$1:$C$51,$K175,INCAPACIDADES!N$1:N$51,O$1))&gt;0,2,IF(VLOOKUP($I175,BD!$D:$F,3,0)&gt;O$1,0,3))),"")</f>
        <v/>
      </c>
      <c r="CG175" s="62" t="str">
        <f>+IF(AND(LEN($K175)&gt;10),IF(AND($J175&gt;P$1,$J175&lt;=$Y$1),1,IF((COUNTIFS(INCAPACIDADES!$C$1:$C$51,$K175,INCAPACIDADES!O$1:O$51,P$1))&gt;0,2,IF(VLOOKUP($I175,BD!$D:$F,3,0)&gt;P$1,0,3))),"")</f>
        <v/>
      </c>
      <c r="CH175" s="62" t="str">
        <f>+IF(AND(LEN($K175)&gt;10),IF(AND($J175&gt;Q$1,$J175&lt;=$Y$1),1,IF((COUNTIFS(INCAPACIDADES!$C$1:$C$51,$K175,INCAPACIDADES!P$1:P$51,Q$1))&gt;0,2,IF(VLOOKUP($I175,BD!$D:$F,3,0)&gt;Q$1,0,3))),"")</f>
        <v/>
      </c>
      <c r="CI175" s="62" t="str">
        <f>+IF(AND(LEN($K175)&gt;10),IF(AND($J175&gt;R$1,$J175&lt;=$Y$1),1,IF((COUNTIFS(INCAPACIDADES!$C$1:$C$51,$K175,INCAPACIDADES!Q$1:Q$51,R$1))&gt;0,2,IF(VLOOKUP($I175,BD!$D:$F,3,0)&gt;R$1,0,3))),"")</f>
        <v/>
      </c>
      <c r="CJ175" s="62" t="str">
        <f>+IF(AND(LEN($K175)&gt;10),IF(AND($J175&gt;S$1,$J175&lt;=$Y$1),1,IF((COUNTIFS(INCAPACIDADES!$C$1:$C$51,$K175,INCAPACIDADES!R$1:R$51,S$1))&gt;0,2,IF(VLOOKUP($I175,BD!$D:$F,3,0)&gt;S$1,0,3))),"")</f>
        <v/>
      </c>
      <c r="CK175" s="62" t="str">
        <f>+IF(AND(LEN($K175)&gt;10),IF(AND($J175&gt;T$1,$J175&lt;=$Y$1),1,IF((COUNTIFS(INCAPACIDADES!$C$1:$C$51,$K175,INCAPACIDADES!S$1:S$51,T$1))&gt;0,2,IF(VLOOKUP($I175,BD!$D:$F,3,0)&gt;T$1,0,3))),"")</f>
        <v/>
      </c>
      <c r="CL175" s="62" t="str">
        <f>+IF(AND(LEN($K175)&gt;10),IF(AND($J175&gt;U$1,$J175&lt;=$Y$1),1,IF((COUNTIFS(INCAPACIDADES!$C$1:$C$51,$K175,INCAPACIDADES!T$1:T$51,U$1))&gt;0,2,IF(VLOOKUP($I175,BD!$D:$F,3,0)&gt;U$1,0,3))),"")</f>
        <v/>
      </c>
      <c r="CM175" s="62" t="str">
        <f>+IF(AND(LEN($K175)&gt;10),IF(AND($J175&gt;V$1,$J175&lt;=$Y$1),1,IF((COUNTIFS(INCAPACIDADES!$C$1:$C$51,$K175,INCAPACIDADES!U$1:U$51,V$1))&gt;0,2,IF(VLOOKUP($I175,BD!$D:$F,3,0)&gt;V$1,0,3))),"")</f>
        <v/>
      </c>
      <c r="CN175" s="62" t="str">
        <f>+IF(AND(LEN($K175)&gt;10),IF(AND($J175&gt;W$1,$J175&lt;=$Y$1),1,IF((COUNTIFS(INCAPACIDADES!$C$1:$C$51,$K175,INCAPACIDADES!V$1:V$51,W$1))&gt;0,2,IF(VLOOKUP($I175,BD!$D:$F,3,0)&gt;W$1,0,3))),"")</f>
        <v/>
      </c>
      <c r="CO175" s="62" t="str">
        <f>+IF(AND(LEN($K175)&gt;10),IF(AND($J175&gt;X$1,$J175&lt;=$Y$1),1,IF((COUNTIFS(INCAPACIDADES!$C$1:$C$51,$K175,INCAPACIDADES!W$1:W$51,X$1))&gt;0,2,IF(VLOOKUP($I175,BD!$D:$F,3,0)&gt;X$1,0,3))),"")</f>
        <v/>
      </c>
      <c r="CP175" s="62" t="str">
        <f>+IF(AND(LEN($K175)&gt;10),IF(AND($J175&gt;Y$1,$J175&lt;=$Y$1),1,IF((COUNTIFS(INCAPACIDADES!$C$1:$C$51,$K175,INCAPACIDADES!X$1:X$51,Y$1))&gt;0,2,IF(VLOOKUP($I175,BD!$D:$F,3,0)&gt;Y$1,0,3))),"")</f>
        <v/>
      </c>
      <c r="CQ175" s="62" t="str">
        <f>+IF(LEN($K175)&gt;10,IF(ISERROR(VLOOKUP(L175,'CODIGO PAGO'!$B$1:$B$20,1,0)),1,IF(OR(AND(CC175=1,L175&lt;&gt;"N"),AND(CC175=3,L175&lt;&gt;"B"),AND(CC175=2,LEFT(TRIM(L175),1)&lt;&gt;"I")),1,IF(OR(AND(CC175=0,L175="N"),AND(CC175=0,L175="B"),AND(CC175=0,LEFT(TRIM(L175),1)="I")),1,0))),"")</f>
        <v/>
      </c>
      <c r="CR175" s="62" t="str">
        <f t="shared" si="75"/>
        <v/>
      </c>
      <c r="CS175" s="62" t="str">
        <f>+IF(LEN($K175)&gt;10,IF(ISERROR(VLOOKUP(N175,'CODIGO PAGO'!$B$1:$B$20,1,0)),1,IF(OR(AND(CE175=1,N175&lt;&gt;"N"),AND(CE175=3,N175&lt;&gt;"B"),AND(CE175=2,LEFT(TRIM(N175),1)&lt;&gt;"I")),1,IF(OR(AND(CE175=0,N175="N"),AND(CE175=0,N175="B"),AND(CE175=0,LEFT(TRIM(N175),1)="I")),1,0))),"")</f>
        <v/>
      </c>
      <c r="CT175" s="62" t="str">
        <f t="shared" si="76"/>
        <v/>
      </c>
      <c r="CU175" s="62" t="str">
        <f>+IF(LEN($K175)&gt;10,IF(ISERROR(VLOOKUP(P175,'CODIGO PAGO'!$B$1:$B$20,1,0)),1,IF(OR(AND(CG175=1,P175&lt;&gt;"N"),AND(CG175=3,P175&lt;&gt;"B"),AND(CG175=2,LEFT(TRIM(P175),1)&lt;&gt;"I")),1,IF(OR(AND(CG175=0,P175="N"),AND(CG175=0,P175="B"),AND(CG175=0,LEFT(TRIM(P175),1)="I")),1,0))),"")</f>
        <v/>
      </c>
      <c r="CV175" s="62" t="str">
        <f t="shared" si="77"/>
        <v/>
      </c>
      <c r="CW175" s="62" t="str">
        <f>+IF(LEN($K175)&gt;10,IF(ISERROR(VLOOKUP(R175,'CODIGO PAGO'!$B$1:$B$20,1,0)),1,IF(OR(AND(CI175=1,R175&lt;&gt;"N"),AND(CI175=3,R175&lt;&gt;"B"),AND(CI175=2,LEFT(TRIM(R175),1)&lt;&gt;"I")),1,IF(OR(AND(CI175=0,R175="N"),AND(CI175=0,R175="B"),AND(CI175=0,LEFT(TRIM(R175),1)="I")),1,0))),"")</f>
        <v/>
      </c>
      <c r="CX175" s="62" t="str">
        <f t="shared" si="78"/>
        <v/>
      </c>
      <c r="CY175" s="62" t="str">
        <f>+IF(LEN($K175)&gt;10,IF(ISERROR(VLOOKUP(T175,'CODIGO PAGO'!$B$1:$B$20,1,0)),1,IF(OR(AND(CK175=1,T175&lt;&gt;"N"),AND(CK175=3,T175&lt;&gt;"B"),AND(CK175=2,LEFT(TRIM(T175),1)&lt;&gt;"I")),1,IF(OR(AND(CK175=0,T175="N"),AND(CK175=0,T175="B"),AND(CK175=0,LEFT(TRIM(T175),1)="I")),1,0))),"")</f>
        <v/>
      </c>
      <c r="CZ175" s="62" t="str">
        <f t="shared" si="79"/>
        <v/>
      </c>
      <c r="DA175" s="62" t="str">
        <f>+IF(LEN($K175)&gt;10,IF(ISERROR(VLOOKUP(V175,'CODIGO PAGO'!$B$1:$B$20,1,0)),1,IF(OR(AND(CM175=1,V175&lt;&gt;"N"),AND(CM175=3,V175&lt;&gt;"B"),AND(CM175=2,LEFT(TRIM(V175),1)&lt;&gt;"I")),1,IF(OR(AND(CM175=0,V175="N"),AND(CM175=0,V175="B"),AND(CM175=0,LEFT(TRIM(V175),1)="I")),1,0))),"")</f>
        <v/>
      </c>
      <c r="DB175" s="62" t="str">
        <f t="shared" si="80"/>
        <v/>
      </c>
      <c r="DC175" s="62" t="str">
        <f>+IF(LEN($K175)&gt;10,IF(ISERROR(VLOOKUP(X175,'CODIGO PAGO'!$B$1:$B$20,1,0)),1,IF(OR(AND(CO175=1,X175&lt;&gt;"N"),AND(CO175=3,X175&lt;&gt;"B"),AND(CO175=2,LEFT(TRIM(X175),1)&lt;&gt;"I")),1,IF(OR(AND(CO175=0,X175="N"),AND(CO175=0,X175="B"),AND(CO175=0,LEFT(TRIM(X175),1)="I")),1,0))),"")</f>
        <v/>
      </c>
      <c r="DD175" s="62" t="str">
        <f t="shared" si="81"/>
        <v/>
      </c>
      <c r="DE175" s="62" t="str">
        <f t="shared" si="82"/>
        <v/>
      </c>
      <c r="DF175" s="63" t="str">
        <f t="shared" si="83"/>
        <v/>
      </c>
      <c r="DG175" s="170"/>
      <c r="DH175" s="63">
        <v>175</v>
      </c>
    </row>
    <row r="176" spans="1:112" s="64" customFormat="1">
      <c r="A176" s="16" t="str">
        <f t="shared" si="56"/>
        <v/>
      </c>
      <c r="B176" s="134"/>
      <c r="C176" s="134"/>
      <c r="D176" s="1" t="str">
        <f>+IF(LEN($K176)&gt;5,BD!A176,"")</f>
        <v/>
      </c>
      <c r="E176" s="1" t="str">
        <f>+IF(LEN($K176)&gt;5,BD!B176,"")</f>
        <v/>
      </c>
      <c r="F176" s="134"/>
      <c r="G176" s="133"/>
      <c r="H176" s="135"/>
      <c r="I176" s="3" t="str">
        <f>+IF(LEN($K176)&gt;5,BD!D176,"")</f>
        <v/>
      </c>
      <c r="J176" s="4" t="str">
        <f>+IF(LEN($K176)&gt;5,BD!E176,"")</f>
        <v/>
      </c>
      <c r="K176" s="5" t="str">
        <f>+IF(LEN(BD!G176)&gt;5,BD!G176,"")</f>
        <v/>
      </c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53" t="str">
        <f t="shared" si="57"/>
        <v/>
      </c>
      <c r="AB176" s="154" t="str">
        <f>+IF(LEN($K176)&gt;5,SUM(L176,N176,P176,R176,T176,V176,X176)+COUNTIF(L176:X176,"PCG")+'CODIGO PAGO'!$C$23*COUNTIF(L176:X176,"PDF")+'CODIGO PAGO'!$C$24*COUNTIF('PRE MAAS'!L176:X176,"PNH")+'CODIGO PAGO'!$C$25*COUNTIF('PRE MAAS'!L176:X176,"PS")+COUNTIF(L176:X176,"VAC"),"")</f>
        <v/>
      </c>
      <c r="AC176" s="154" t="str">
        <f t="shared" si="58"/>
        <v/>
      </c>
      <c r="AD176" s="155" t="str">
        <f t="shared" si="59"/>
        <v/>
      </c>
      <c r="AE176" s="155" t="str">
        <f t="shared" si="60"/>
        <v/>
      </c>
      <c r="AF176" s="155" t="str">
        <f>+IF(LEN($K176)&gt;5,IF(AND(VLOOKUP($I176,BD!$D$1:$F$501,3,0)&gt;=L$1,VLOOKUP($I176,BD!$D$1:$F$501,3,0)&lt;=X$1),1,0),"")</f>
        <v/>
      </c>
      <c r="AG176" s="155" t="str">
        <f t="shared" si="61"/>
        <v/>
      </c>
      <c r="AH176" s="156" t="str">
        <f t="shared" si="62"/>
        <v/>
      </c>
      <c r="AI176" s="156" t="str">
        <f t="shared" si="63"/>
        <v/>
      </c>
      <c r="AJ176" s="156" t="str">
        <f t="shared" si="64"/>
        <v/>
      </c>
      <c r="AK176" s="6" t="str">
        <f>+IF(LEN($K176)&gt;5,BD!H176,"")</f>
        <v/>
      </c>
      <c r="AL176" s="17" t="str">
        <f t="shared" si="65"/>
        <v/>
      </c>
      <c r="AM176" s="13"/>
      <c r="AN176" s="18" t="str">
        <f t="shared" si="66"/>
        <v/>
      </c>
      <c r="AO176" s="19" t="str">
        <f t="shared" si="67"/>
        <v/>
      </c>
      <c r="AP176" s="19" t="str">
        <f t="shared" si="68"/>
        <v/>
      </c>
      <c r="AQ176" s="20" t="str">
        <f t="shared" si="69"/>
        <v/>
      </c>
      <c r="AR176" s="7" t="str">
        <f t="shared" ca="1" si="70"/>
        <v/>
      </c>
      <c r="AS176" s="157"/>
      <c r="AT176" s="19" t="str">
        <f>+IF(LEN($K176)&gt;5,TRUNC(AS176*AK176*'CODIGO PAGO'!$C$27,2),"")</f>
        <v/>
      </c>
      <c r="AU176" s="15"/>
      <c r="AV176" s="15"/>
      <c r="AW176" s="15"/>
      <c r="AX176" s="14"/>
      <c r="AY176" s="15"/>
      <c r="AZ176" s="20" t="str">
        <f>+IF(LEN(K176)&gt;5,SUMIF(AJUSTES!$A$1:$A$50,K176,AJUSTES!$J$1:$J$50),"")</f>
        <v/>
      </c>
      <c r="BA176" s="20"/>
      <c r="BB176" s="14"/>
      <c r="BC176" s="14"/>
      <c r="BD176" s="164"/>
      <c r="BE176" s="15"/>
      <c r="BF176" s="15"/>
      <c r="BG176" s="152" t="str">
        <f t="shared" si="71"/>
        <v/>
      </c>
      <c r="BH176" s="20" t="str">
        <f t="shared" si="72"/>
        <v/>
      </c>
      <c r="BI176" s="20" t="str">
        <f>IF(LEN($K176)&gt;5,IF('CODIGO PAGO'!$C$26=9,0.5*AK176,'CODIGO PAGO'!$C$26*COUNTIF(L176:X176,"PT")*(AK176*7)/(7-(COUNTIF(L176:X176,"D")+COUNTIF(L176:X176,"DL")))),"")</f>
        <v/>
      </c>
      <c r="BJ176" s="15"/>
      <c r="BK176" s="20" t="str">
        <f>+IF(LEN(K176)&gt;5,SUMIF(AJUSTES!$A$1:$A$50,K176,AJUSTES!$K$1:$K$50),"")</f>
        <v/>
      </c>
      <c r="BL176" s="15"/>
      <c r="BM176" s="15"/>
      <c r="BN176" s="4" t="str">
        <f>+CONCATENATE(IF(COUNTIFS(INCAPACIDADES!$A$1:$A$100,"ACTIVA",INCAPACIDADES!$C$1:$C$100,'PRE MAAS'!K176)&gt;0,VLOOKUP(K176,INCAPACIDADES!$C$1:$Y$100,23,0),""),IF(LEN($K176)&gt;5,IF(BD!F176="N/A","",CONCATENATE("B (",DAY(BD!F176),"-",MONTH(BD!F176),"-",YEAR(BD!F176),")")),""))</f>
        <v/>
      </c>
      <c r="BO176" s="150"/>
      <c r="BP176" s="15"/>
      <c r="BQ176" s="15"/>
      <c r="BR176" s="15"/>
      <c r="BS176" s="15"/>
      <c r="BT176" s="15"/>
      <c r="BU176" s="9" t="str">
        <f>+IF(LEN($K176)&gt;10,IF(LEN(BD!I176)=11,BD!I176,CONCATENATE("0",BD!I176)),"")</f>
        <v/>
      </c>
      <c r="BV176" s="161" t="str">
        <f>+IF(LEN($K176)&gt;10,BD!J176,"")</f>
        <v/>
      </c>
      <c r="BW176" s="162" t="str">
        <f t="shared" si="73"/>
        <v/>
      </c>
      <c r="BX176" s="162" t="str">
        <f>+IF(LEN($K176)&gt;10,UPPER(BD!K176),"")</f>
        <v/>
      </c>
      <c r="BY176" s="161" t="str">
        <f>+IF(LEN($K184)&gt;5,BD!L176,"")</f>
        <v/>
      </c>
      <c r="BZ176" s="161" t="str">
        <f>+IF(LEN($K176)&gt;10,BD!M176,"")</f>
        <v/>
      </c>
      <c r="CA176" s="162" t="str">
        <f>+IF(LEN($K176)&gt;10,BD!N176,"")</f>
        <v/>
      </c>
      <c r="CB176" s="163" t="str">
        <f t="shared" si="74"/>
        <v/>
      </c>
      <c r="CC176" s="62" t="str">
        <f>+IF(AND(LEN($K176)&gt;10),IF(AND($J176&gt;L$1,$J176&lt;=$Y$1),1,IF((COUNTIFS(INCAPACIDADES!$C$1:$C$51,$K176,INCAPACIDADES!K$1:K$51,L$1))&gt;0,2,IF(VLOOKUP($I176,BD!D:F,3,0)&gt;L$1,0,3))),"")</f>
        <v/>
      </c>
      <c r="CD176" s="62" t="str">
        <f>+IF(AND(LEN($K176)&gt;10),IF(AND($J176&gt;M$1,$J176&lt;=$Y$1),1,IF((COUNTIFS(INCAPACIDADES!$C$1:$C$51,$K176,INCAPACIDADES!L$1:L$51,M$1))&gt;0,2,IF(VLOOKUP($I176,BD!$D:$F,3,0)&gt;M$1,0,3))),"")</f>
        <v/>
      </c>
      <c r="CE176" s="62" t="str">
        <f>+IF(AND(LEN($K176)&gt;10),IF(AND($J176&gt;N$1,$J176&lt;=$Y$1),1,IF((COUNTIFS(INCAPACIDADES!$C$1:$C$51,$K176,INCAPACIDADES!M$1:M$51,N$1))&gt;0,2,IF(VLOOKUP($I176,BD!$D:$F,3,0)&gt;N$1,0,3))),"")</f>
        <v/>
      </c>
      <c r="CF176" s="62" t="str">
        <f>+IF(AND(LEN($K176)&gt;10),IF(AND($J176&gt;O$1,$J176&lt;=$Y$1),1,IF((COUNTIFS(INCAPACIDADES!$C$1:$C$51,$K176,INCAPACIDADES!N$1:N$51,O$1))&gt;0,2,IF(VLOOKUP($I176,BD!$D:$F,3,0)&gt;O$1,0,3))),"")</f>
        <v/>
      </c>
      <c r="CG176" s="62" t="str">
        <f>+IF(AND(LEN($K176)&gt;10),IF(AND($J176&gt;P$1,$J176&lt;=$Y$1),1,IF((COUNTIFS(INCAPACIDADES!$C$1:$C$51,$K176,INCAPACIDADES!O$1:O$51,P$1))&gt;0,2,IF(VLOOKUP($I176,BD!$D:$F,3,0)&gt;P$1,0,3))),"")</f>
        <v/>
      </c>
      <c r="CH176" s="62" t="str">
        <f>+IF(AND(LEN($K176)&gt;10),IF(AND($J176&gt;Q$1,$J176&lt;=$Y$1),1,IF((COUNTIFS(INCAPACIDADES!$C$1:$C$51,$K176,INCAPACIDADES!P$1:P$51,Q$1))&gt;0,2,IF(VLOOKUP($I176,BD!$D:$F,3,0)&gt;Q$1,0,3))),"")</f>
        <v/>
      </c>
      <c r="CI176" s="62" t="str">
        <f>+IF(AND(LEN($K176)&gt;10),IF(AND($J176&gt;R$1,$J176&lt;=$Y$1),1,IF((COUNTIFS(INCAPACIDADES!$C$1:$C$51,$K176,INCAPACIDADES!Q$1:Q$51,R$1))&gt;0,2,IF(VLOOKUP($I176,BD!$D:$F,3,0)&gt;R$1,0,3))),"")</f>
        <v/>
      </c>
      <c r="CJ176" s="62" t="str">
        <f>+IF(AND(LEN($K176)&gt;10),IF(AND($J176&gt;S$1,$J176&lt;=$Y$1),1,IF((COUNTIFS(INCAPACIDADES!$C$1:$C$51,$K176,INCAPACIDADES!R$1:R$51,S$1))&gt;0,2,IF(VLOOKUP($I176,BD!$D:$F,3,0)&gt;S$1,0,3))),"")</f>
        <v/>
      </c>
      <c r="CK176" s="62" t="str">
        <f>+IF(AND(LEN($K176)&gt;10),IF(AND($J176&gt;T$1,$J176&lt;=$Y$1),1,IF((COUNTIFS(INCAPACIDADES!$C$1:$C$51,$K176,INCAPACIDADES!S$1:S$51,T$1))&gt;0,2,IF(VLOOKUP($I176,BD!$D:$F,3,0)&gt;T$1,0,3))),"")</f>
        <v/>
      </c>
      <c r="CL176" s="62" t="str">
        <f>+IF(AND(LEN($K176)&gt;10),IF(AND($J176&gt;U$1,$J176&lt;=$Y$1),1,IF((COUNTIFS(INCAPACIDADES!$C$1:$C$51,$K176,INCAPACIDADES!T$1:T$51,U$1))&gt;0,2,IF(VLOOKUP($I176,BD!$D:$F,3,0)&gt;U$1,0,3))),"")</f>
        <v/>
      </c>
      <c r="CM176" s="62" t="str">
        <f>+IF(AND(LEN($K176)&gt;10),IF(AND($J176&gt;V$1,$J176&lt;=$Y$1),1,IF((COUNTIFS(INCAPACIDADES!$C$1:$C$51,$K176,INCAPACIDADES!U$1:U$51,V$1))&gt;0,2,IF(VLOOKUP($I176,BD!$D:$F,3,0)&gt;V$1,0,3))),"")</f>
        <v/>
      </c>
      <c r="CN176" s="62" t="str">
        <f>+IF(AND(LEN($K176)&gt;10),IF(AND($J176&gt;W$1,$J176&lt;=$Y$1),1,IF((COUNTIFS(INCAPACIDADES!$C$1:$C$51,$K176,INCAPACIDADES!V$1:V$51,W$1))&gt;0,2,IF(VLOOKUP($I176,BD!$D:$F,3,0)&gt;W$1,0,3))),"")</f>
        <v/>
      </c>
      <c r="CO176" s="62" t="str">
        <f>+IF(AND(LEN($K176)&gt;10),IF(AND($J176&gt;X$1,$J176&lt;=$Y$1),1,IF((COUNTIFS(INCAPACIDADES!$C$1:$C$51,$K176,INCAPACIDADES!W$1:W$51,X$1))&gt;0,2,IF(VLOOKUP($I176,BD!$D:$F,3,0)&gt;X$1,0,3))),"")</f>
        <v/>
      </c>
      <c r="CP176" s="62" t="str">
        <f>+IF(AND(LEN($K176)&gt;10),IF(AND($J176&gt;Y$1,$J176&lt;=$Y$1),1,IF((COUNTIFS(INCAPACIDADES!$C$1:$C$51,$K176,INCAPACIDADES!X$1:X$51,Y$1))&gt;0,2,IF(VLOOKUP($I176,BD!$D:$F,3,0)&gt;Y$1,0,3))),"")</f>
        <v/>
      </c>
      <c r="CQ176" s="62" t="str">
        <f>+IF(LEN($K176)&gt;10,IF(ISERROR(VLOOKUP(L176,'CODIGO PAGO'!$B$1:$B$20,1,0)),1,IF(OR(AND(CC176=1,L176&lt;&gt;"N"),AND(CC176=3,L176&lt;&gt;"B"),AND(CC176=2,LEFT(TRIM(L176),1)&lt;&gt;"I")),1,IF(OR(AND(CC176=0,L176="N"),AND(CC176=0,L176="B"),AND(CC176=0,LEFT(TRIM(L176),1)="I")),1,0))),"")</f>
        <v/>
      </c>
      <c r="CR176" s="62" t="str">
        <f t="shared" si="75"/>
        <v/>
      </c>
      <c r="CS176" s="62" t="str">
        <f>+IF(LEN($K176)&gt;10,IF(ISERROR(VLOOKUP(N176,'CODIGO PAGO'!$B$1:$B$20,1,0)),1,IF(OR(AND(CE176=1,N176&lt;&gt;"N"),AND(CE176=3,N176&lt;&gt;"B"),AND(CE176=2,LEFT(TRIM(N176),1)&lt;&gt;"I")),1,IF(OR(AND(CE176=0,N176="N"),AND(CE176=0,N176="B"),AND(CE176=0,LEFT(TRIM(N176),1)="I")),1,0))),"")</f>
        <v/>
      </c>
      <c r="CT176" s="62" t="str">
        <f t="shared" si="76"/>
        <v/>
      </c>
      <c r="CU176" s="62" t="str">
        <f>+IF(LEN($K176)&gt;10,IF(ISERROR(VLOOKUP(P176,'CODIGO PAGO'!$B$1:$B$20,1,0)),1,IF(OR(AND(CG176=1,P176&lt;&gt;"N"),AND(CG176=3,P176&lt;&gt;"B"),AND(CG176=2,LEFT(TRIM(P176),1)&lt;&gt;"I")),1,IF(OR(AND(CG176=0,P176="N"),AND(CG176=0,P176="B"),AND(CG176=0,LEFT(TRIM(P176),1)="I")),1,0))),"")</f>
        <v/>
      </c>
      <c r="CV176" s="62" t="str">
        <f t="shared" si="77"/>
        <v/>
      </c>
      <c r="CW176" s="62" t="str">
        <f>+IF(LEN($K176)&gt;10,IF(ISERROR(VLOOKUP(R176,'CODIGO PAGO'!$B$1:$B$20,1,0)),1,IF(OR(AND(CI176=1,R176&lt;&gt;"N"),AND(CI176=3,R176&lt;&gt;"B"),AND(CI176=2,LEFT(TRIM(R176),1)&lt;&gt;"I")),1,IF(OR(AND(CI176=0,R176="N"),AND(CI176=0,R176="B"),AND(CI176=0,LEFT(TRIM(R176),1)="I")),1,0))),"")</f>
        <v/>
      </c>
      <c r="CX176" s="62" t="str">
        <f t="shared" si="78"/>
        <v/>
      </c>
      <c r="CY176" s="62" t="str">
        <f>+IF(LEN($K176)&gt;10,IF(ISERROR(VLOOKUP(T176,'CODIGO PAGO'!$B$1:$B$20,1,0)),1,IF(OR(AND(CK176=1,T176&lt;&gt;"N"),AND(CK176=3,T176&lt;&gt;"B"),AND(CK176=2,LEFT(TRIM(T176),1)&lt;&gt;"I")),1,IF(OR(AND(CK176=0,T176="N"),AND(CK176=0,T176="B"),AND(CK176=0,LEFT(TRIM(T176),1)="I")),1,0))),"")</f>
        <v/>
      </c>
      <c r="CZ176" s="62" t="str">
        <f t="shared" si="79"/>
        <v/>
      </c>
      <c r="DA176" s="62" t="str">
        <f>+IF(LEN($K176)&gt;10,IF(ISERROR(VLOOKUP(V176,'CODIGO PAGO'!$B$1:$B$20,1,0)),1,IF(OR(AND(CM176=1,V176&lt;&gt;"N"),AND(CM176=3,V176&lt;&gt;"B"),AND(CM176=2,LEFT(TRIM(V176),1)&lt;&gt;"I")),1,IF(OR(AND(CM176=0,V176="N"),AND(CM176=0,V176="B"),AND(CM176=0,LEFT(TRIM(V176),1)="I")),1,0))),"")</f>
        <v/>
      </c>
      <c r="DB176" s="62" t="str">
        <f t="shared" si="80"/>
        <v/>
      </c>
      <c r="DC176" s="62" t="str">
        <f>+IF(LEN($K176)&gt;10,IF(ISERROR(VLOOKUP(X176,'CODIGO PAGO'!$B$1:$B$20,1,0)),1,IF(OR(AND(CO176=1,X176&lt;&gt;"N"),AND(CO176=3,X176&lt;&gt;"B"),AND(CO176=2,LEFT(TRIM(X176),1)&lt;&gt;"I")),1,IF(OR(AND(CO176=0,X176="N"),AND(CO176=0,X176="B"),AND(CO176=0,LEFT(TRIM(X176),1)="I")),1,0))),"")</f>
        <v/>
      </c>
      <c r="DD176" s="62" t="str">
        <f t="shared" si="81"/>
        <v/>
      </c>
      <c r="DE176" s="62" t="str">
        <f t="shared" si="82"/>
        <v/>
      </c>
      <c r="DF176" s="63" t="str">
        <f t="shared" si="83"/>
        <v/>
      </c>
      <c r="DG176" s="170"/>
      <c r="DH176" s="63">
        <v>176</v>
      </c>
    </row>
    <row r="177" spans="1:112" s="64" customFormat="1">
      <c r="A177" s="16" t="str">
        <f t="shared" si="56"/>
        <v/>
      </c>
      <c r="B177" s="134"/>
      <c r="C177" s="134"/>
      <c r="D177" s="1" t="str">
        <f>+IF(LEN($K177)&gt;5,BD!A177,"")</f>
        <v/>
      </c>
      <c r="E177" s="1" t="str">
        <f>+IF(LEN($K177)&gt;5,BD!B177,"")</f>
        <v/>
      </c>
      <c r="F177" s="134"/>
      <c r="G177" s="133"/>
      <c r="H177" s="135"/>
      <c r="I177" s="3" t="str">
        <f>+IF(LEN($K177)&gt;5,BD!D177,"")</f>
        <v/>
      </c>
      <c r="J177" s="4" t="str">
        <f>+IF(LEN($K177)&gt;5,BD!E177,"")</f>
        <v/>
      </c>
      <c r="K177" s="5" t="str">
        <f>+IF(LEN(BD!G177)&gt;5,BD!G177,"")</f>
        <v/>
      </c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53" t="str">
        <f t="shared" si="57"/>
        <v/>
      </c>
      <c r="AB177" s="154" t="str">
        <f>+IF(LEN($K177)&gt;5,SUM(L177,N177,P177,R177,T177,V177,X177)+COUNTIF(L177:X177,"PCG")+'CODIGO PAGO'!$C$23*COUNTIF(L177:X177,"PDF")+'CODIGO PAGO'!$C$24*COUNTIF('PRE MAAS'!L177:X177,"PNH")+'CODIGO PAGO'!$C$25*COUNTIF('PRE MAAS'!L177:X177,"PS")+COUNTIF(L177:X177,"VAC"),"")</f>
        <v/>
      </c>
      <c r="AC177" s="154" t="str">
        <f t="shared" si="58"/>
        <v/>
      </c>
      <c r="AD177" s="155" t="str">
        <f t="shared" si="59"/>
        <v/>
      </c>
      <c r="AE177" s="155" t="str">
        <f t="shared" si="60"/>
        <v/>
      </c>
      <c r="AF177" s="155" t="str">
        <f>+IF(LEN($K177)&gt;5,IF(AND(VLOOKUP($I177,BD!$D$1:$F$501,3,0)&gt;=L$1,VLOOKUP($I177,BD!$D$1:$F$501,3,0)&lt;=X$1),1,0),"")</f>
        <v/>
      </c>
      <c r="AG177" s="155" t="str">
        <f t="shared" si="61"/>
        <v/>
      </c>
      <c r="AH177" s="156" t="str">
        <f t="shared" si="62"/>
        <v/>
      </c>
      <c r="AI177" s="156" t="str">
        <f t="shared" si="63"/>
        <v/>
      </c>
      <c r="AJ177" s="156" t="str">
        <f t="shared" si="64"/>
        <v/>
      </c>
      <c r="AK177" s="6" t="str">
        <f>+IF(LEN($K177)&gt;5,BD!H177,"")</f>
        <v/>
      </c>
      <c r="AL177" s="17" t="str">
        <f t="shared" si="65"/>
        <v/>
      </c>
      <c r="AM177" s="13"/>
      <c r="AN177" s="18" t="str">
        <f t="shared" si="66"/>
        <v/>
      </c>
      <c r="AO177" s="19" t="str">
        <f t="shared" si="67"/>
        <v/>
      </c>
      <c r="AP177" s="19" t="str">
        <f t="shared" si="68"/>
        <v/>
      </c>
      <c r="AQ177" s="20" t="str">
        <f t="shared" si="69"/>
        <v/>
      </c>
      <c r="AR177" s="7" t="str">
        <f t="shared" ca="1" si="70"/>
        <v/>
      </c>
      <c r="AS177" s="157"/>
      <c r="AT177" s="19" t="str">
        <f>+IF(LEN($K177)&gt;5,TRUNC(AS177*AK177*'CODIGO PAGO'!$C$27,2),"")</f>
        <v/>
      </c>
      <c r="AU177" s="15"/>
      <c r="AV177" s="15"/>
      <c r="AW177" s="15"/>
      <c r="AX177" s="14"/>
      <c r="AY177" s="15"/>
      <c r="AZ177" s="20" t="str">
        <f>+IF(LEN(K177)&gt;5,SUMIF(AJUSTES!$A$1:$A$50,K177,AJUSTES!$J$1:$J$50),"")</f>
        <v/>
      </c>
      <c r="BA177" s="20"/>
      <c r="BB177" s="14"/>
      <c r="BC177" s="14"/>
      <c r="BD177" s="164"/>
      <c r="BE177" s="15"/>
      <c r="BF177" s="15"/>
      <c r="BG177" s="152" t="str">
        <f t="shared" si="71"/>
        <v/>
      </c>
      <c r="BH177" s="20" t="str">
        <f t="shared" si="72"/>
        <v/>
      </c>
      <c r="BI177" s="20" t="str">
        <f>IF(LEN($K177)&gt;5,IF('CODIGO PAGO'!$C$26=9,0.5*AK177,'CODIGO PAGO'!$C$26*COUNTIF(L177:X177,"PT")*(AK177*7)/(7-(COUNTIF(L177:X177,"D")+COUNTIF(L177:X177,"DL")))),"")</f>
        <v/>
      </c>
      <c r="BJ177" s="15"/>
      <c r="BK177" s="20" t="str">
        <f>+IF(LEN(K177)&gt;5,SUMIF(AJUSTES!$A$1:$A$50,K177,AJUSTES!$K$1:$K$50),"")</f>
        <v/>
      </c>
      <c r="BL177" s="15"/>
      <c r="BM177" s="15"/>
      <c r="BN177" s="4" t="str">
        <f>+CONCATENATE(IF(COUNTIFS(INCAPACIDADES!$A$1:$A$100,"ACTIVA",INCAPACIDADES!$C$1:$C$100,'PRE MAAS'!K177)&gt;0,VLOOKUP(K177,INCAPACIDADES!$C$1:$Y$100,23,0),""),IF(LEN($K177)&gt;5,IF(BD!F177="N/A","",CONCATENATE("B (",DAY(BD!F177),"-",MONTH(BD!F177),"-",YEAR(BD!F177),")")),""))</f>
        <v/>
      </c>
      <c r="BO177" s="150"/>
      <c r="BP177" s="15"/>
      <c r="BQ177" s="15"/>
      <c r="BR177" s="15"/>
      <c r="BS177" s="15"/>
      <c r="BT177" s="15"/>
      <c r="BU177" s="9" t="str">
        <f>+IF(LEN($K177)&gt;10,IF(LEN(BD!I177)=11,BD!I177,CONCATENATE("0",BD!I177)),"")</f>
        <v/>
      </c>
      <c r="BV177" s="161" t="str">
        <f>+IF(LEN($K177)&gt;10,BD!J177,"")</f>
        <v/>
      </c>
      <c r="BW177" s="162" t="str">
        <f t="shared" si="73"/>
        <v/>
      </c>
      <c r="BX177" s="162" t="str">
        <f>+IF(LEN($K177)&gt;10,UPPER(BD!K177),"")</f>
        <v/>
      </c>
      <c r="BY177" s="161" t="str">
        <f>+IF(LEN($K185)&gt;5,BD!L177,"")</f>
        <v/>
      </c>
      <c r="BZ177" s="161" t="str">
        <f>+IF(LEN($K177)&gt;10,BD!M177,"")</f>
        <v/>
      </c>
      <c r="CA177" s="162" t="str">
        <f>+IF(LEN($K177)&gt;10,BD!N177,"")</f>
        <v/>
      </c>
      <c r="CB177" s="163" t="str">
        <f t="shared" si="74"/>
        <v/>
      </c>
      <c r="CC177" s="62" t="str">
        <f>+IF(AND(LEN($K177)&gt;10),IF(AND($J177&gt;L$1,$J177&lt;=$Y$1),1,IF((COUNTIFS(INCAPACIDADES!$C$1:$C$51,$K177,INCAPACIDADES!K$1:K$51,L$1))&gt;0,2,IF(VLOOKUP($I177,BD!D:F,3,0)&gt;L$1,0,3))),"")</f>
        <v/>
      </c>
      <c r="CD177" s="62" t="str">
        <f>+IF(AND(LEN($K177)&gt;10),IF(AND($J177&gt;M$1,$J177&lt;=$Y$1),1,IF((COUNTIFS(INCAPACIDADES!$C$1:$C$51,$K177,INCAPACIDADES!L$1:L$51,M$1))&gt;0,2,IF(VLOOKUP($I177,BD!$D:$F,3,0)&gt;M$1,0,3))),"")</f>
        <v/>
      </c>
      <c r="CE177" s="62" t="str">
        <f>+IF(AND(LEN($K177)&gt;10),IF(AND($J177&gt;N$1,$J177&lt;=$Y$1),1,IF((COUNTIFS(INCAPACIDADES!$C$1:$C$51,$K177,INCAPACIDADES!M$1:M$51,N$1))&gt;0,2,IF(VLOOKUP($I177,BD!$D:$F,3,0)&gt;N$1,0,3))),"")</f>
        <v/>
      </c>
      <c r="CF177" s="62" t="str">
        <f>+IF(AND(LEN($K177)&gt;10),IF(AND($J177&gt;O$1,$J177&lt;=$Y$1),1,IF((COUNTIFS(INCAPACIDADES!$C$1:$C$51,$K177,INCAPACIDADES!N$1:N$51,O$1))&gt;0,2,IF(VLOOKUP($I177,BD!$D:$F,3,0)&gt;O$1,0,3))),"")</f>
        <v/>
      </c>
      <c r="CG177" s="62" t="str">
        <f>+IF(AND(LEN($K177)&gt;10),IF(AND($J177&gt;P$1,$J177&lt;=$Y$1),1,IF((COUNTIFS(INCAPACIDADES!$C$1:$C$51,$K177,INCAPACIDADES!O$1:O$51,P$1))&gt;0,2,IF(VLOOKUP($I177,BD!$D:$F,3,0)&gt;P$1,0,3))),"")</f>
        <v/>
      </c>
      <c r="CH177" s="62" t="str">
        <f>+IF(AND(LEN($K177)&gt;10),IF(AND($J177&gt;Q$1,$J177&lt;=$Y$1),1,IF((COUNTIFS(INCAPACIDADES!$C$1:$C$51,$K177,INCAPACIDADES!P$1:P$51,Q$1))&gt;0,2,IF(VLOOKUP($I177,BD!$D:$F,3,0)&gt;Q$1,0,3))),"")</f>
        <v/>
      </c>
      <c r="CI177" s="62" t="str">
        <f>+IF(AND(LEN($K177)&gt;10),IF(AND($J177&gt;R$1,$J177&lt;=$Y$1),1,IF((COUNTIFS(INCAPACIDADES!$C$1:$C$51,$K177,INCAPACIDADES!Q$1:Q$51,R$1))&gt;0,2,IF(VLOOKUP($I177,BD!$D:$F,3,0)&gt;R$1,0,3))),"")</f>
        <v/>
      </c>
      <c r="CJ177" s="62" t="str">
        <f>+IF(AND(LEN($K177)&gt;10),IF(AND($J177&gt;S$1,$J177&lt;=$Y$1),1,IF((COUNTIFS(INCAPACIDADES!$C$1:$C$51,$K177,INCAPACIDADES!R$1:R$51,S$1))&gt;0,2,IF(VLOOKUP($I177,BD!$D:$F,3,0)&gt;S$1,0,3))),"")</f>
        <v/>
      </c>
      <c r="CK177" s="62" t="str">
        <f>+IF(AND(LEN($K177)&gt;10),IF(AND($J177&gt;T$1,$J177&lt;=$Y$1),1,IF((COUNTIFS(INCAPACIDADES!$C$1:$C$51,$K177,INCAPACIDADES!S$1:S$51,T$1))&gt;0,2,IF(VLOOKUP($I177,BD!$D:$F,3,0)&gt;T$1,0,3))),"")</f>
        <v/>
      </c>
      <c r="CL177" s="62" t="str">
        <f>+IF(AND(LEN($K177)&gt;10),IF(AND($J177&gt;U$1,$J177&lt;=$Y$1),1,IF((COUNTIFS(INCAPACIDADES!$C$1:$C$51,$K177,INCAPACIDADES!T$1:T$51,U$1))&gt;0,2,IF(VLOOKUP($I177,BD!$D:$F,3,0)&gt;U$1,0,3))),"")</f>
        <v/>
      </c>
      <c r="CM177" s="62" t="str">
        <f>+IF(AND(LEN($K177)&gt;10),IF(AND($J177&gt;V$1,$J177&lt;=$Y$1),1,IF((COUNTIFS(INCAPACIDADES!$C$1:$C$51,$K177,INCAPACIDADES!U$1:U$51,V$1))&gt;0,2,IF(VLOOKUP($I177,BD!$D:$F,3,0)&gt;V$1,0,3))),"")</f>
        <v/>
      </c>
      <c r="CN177" s="62" t="str">
        <f>+IF(AND(LEN($K177)&gt;10),IF(AND($J177&gt;W$1,$J177&lt;=$Y$1),1,IF((COUNTIFS(INCAPACIDADES!$C$1:$C$51,$K177,INCAPACIDADES!V$1:V$51,W$1))&gt;0,2,IF(VLOOKUP($I177,BD!$D:$F,3,0)&gt;W$1,0,3))),"")</f>
        <v/>
      </c>
      <c r="CO177" s="62" t="str">
        <f>+IF(AND(LEN($K177)&gt;10),IF(AND($J177&gt;X$1,$J177&lt;=$Y$1),1,IF((COUNTIFS(INCAPACIDADES!$C$1:$C$51,$K177,INCAPACIDADES!W$1:W$51,X$1))&gt;0,2,IF(VLOOKUP($I177,BD!$D:$F,3,0)&gt;X$1,0,3))),"")</f>
        <v/>
      </c>
      <c r="CP177" s="62" t="str">
        <f>+IF(AND(LEN($K177)&gt;10),IF(AND($J177&gt;Y$1,$J177&lt;=$Y$1),1,IF((COUNTIFS(INCAPACIDADES!$C$1:$C$51,$K177,INCAPACIDADES!X$1:X$51,Y$1))&gt;0,2,IF(VLOOKUP($I177,BD!$D:$F,3,0)&gt;Y$1,0,3))),"")</f>
        <v/>
      </c>
      <c r="CQ177" s="62" t="str">
        <f>+IF(LEN($K177)&gt;10,IF(ISERROR(VLOOKUP(L177,'CODIGO PAGO'!$B$1:$B$20,1,0)),1,IF(OR(AND(CC177=1,L177&lt;&gt;"N"),AND(CC177=3,L177&lt;&gt;"B"),AND(CC177=2,LEFT(TRIM(L177),1)&lt;&gt;"I")),1,IF(OR(AND(CC177=0,L177="N"),AND(CC177=0,L177="B"),AND(CC177=0,LEFT(TRIM(L177),1)="I")),1,0))),"")</f>
        <v/>
      </c>
      <c r="CR177" s="62" t="str">
        <f t="shared" si="75"/>
        <v/>
      </c>
      <c r="CS177" s="62" t="str">
        <f>+IF(LEN($K177)&gt;10,IF(ISERROR(VLOOKUP(N177,'CODIGO PAGO'!$B$1:$B$20,1,0)),1,IF(OR(AND(CE177=1,N177&lt;&gt;"N"),AND(CE177=3,N177&lt;&gt;"B"),AND(CE177=2,LEFT(TRIM(N177),1)&lt;&gt;"I")),1,IF(OR(AND(CE177=0,N177="N"),AND(CE177=0,N177="B"),AND(CE177=0,LEFT(TRIM(N177),1)="I")),1,0))),"")</f>
        <v/>
      </c>
      <c r="CT177" s="62" t="str">
        <f t="shared" si="76"/>
        <v/>
      </c>
      <c r="CU177" s="62" t="str">
        <f>+IF(LEN($K177)&gt;10,IF(ISERROR(VLOOKUP(P177,'CODIGO PAGO'!$B$1:$B$20,1,0)),1,IF(OR(AND(CG177=1,P177&lt;&gt;"N"),AND(CG177=3,P177&lt;&gt;"B"),AND(CG177=2,LEFT(TRIM(P177),1)&lt;&gt;"I")),1,IF(OR(AND(CG177=0,P177="N"),AND(CG177=0,P177="B"),AND(CG177=0,LEFT(TRIM(P177),1)="I")),1,0))),"")</f>
        <v/>
      </c>
      <c r="CV177" s="62" t="str">
        <f t="shared" si="77"/>
        <v/>
      </c>
      <c r="CW177" s="62" t="str">
        <f>+IF(LEN($K177)&gt;10,IF(ISERROR(VLOOKUP(R177,'CODIGO PAGO'!$B$1:$B$20,1,0)),1,IF(OR(AND(CI177=1,R177&lt;&gt;"N"),AND(CI177=3,R177&lt;&gt;"B"),AND(CI177=2,LEFT(TRIM(R177),1)&lt;&gt;"I")),1,IF(OR(AND(CI177=0,R177="N"),AND(CI177=0,R177="B"),AND(CI177=0,LEFT(TRIM(R177),1)="I")),1,0))),"")</f>
        <v/>
      </c>
      <c r="CX177" s="62" t="str">
        <f t="shared" si="78"/>
        <v/>
      </c>
      <c r="CY177" s="62" t="str">
        <f>+IF(LEN($K177)&gt;10,IF(ISERROR(VLOOKUP(T177,'CODIGO PAGO'!$B$1:$B$20,1,0)),1,IF(OR(AND(CK177=1,T177&lt;&gt;"N"),AND(CK177=3,T177&lt;&gt;"B"),AND(CK177=2,LEFT(TRIM(T177),1)&lt;&gt;"I")),1,IF(OR(AND(CK177=0,T177="N"),AND(CK177=0,T177="B"),AND(CK177=0,LEFT(TRIM(T177),1)="I")),1,0))),"")</f>
        <v/>
      </c>
      <c r="CZ177" s="62" t="str">
        <f t="shared" si="79"/>
        <v/>
      </c>
      <c r="DA177" s="62" t="str">
        <f>+IF(LEN($K177)&gt;10,IF(ISERROR(VLOOKUP(V177,'CODIGO PAGO'!$B$1:$B$20,1,0)),1,IF(OR(AND(CM177=1,V177&lt;&gt;"N"),AND(CM177=3,V177&lt;&gt;"B"),AND(CM177=2,LEFT(TRIM(V177),1)&lt;&gt;"I")),1,IF(OR(AND(CM177=0,V177="N"),AND(CM177=0,V177="B"),AND(CM177=0,LEFT(TRIM(V177),1)="I")),1,0))),"")</f>
        <v/>
      </c>
      <c r="DB177" s="62" t="str">
        <f t="shared" si="80"/>
        <v/>
      </c>
      <c r="DC177" s="62" t="str">
        <f>+IF(LEN($K177)&gt;10,IF(ISERROR(VLOOKUP(X177,'CODIGO PAGO'!$B$1:$B$20,1,0)),1,IF(OR(AND(CO177=1,X177&lt;&gt;"N"),AND(CO177=3,X177&lt;&gt;"B"),AND(CO177=2,LEFT(TRIM(X177),1)&lt;&gt;"I")),1,IF(OR(AND(CO177=0,X177="N"),AND(CO177=0,X177="B"),AND(CO177=0,LEFT(TRIM(X177),1)="I")),1,0))),"")</f>
        <v/>
      </c>
      <c r="DD177" s="62" t="str">
        <f t="shared" si="81"/>
        <v/>
      </c>
      <c r="DE177" s="62" t="str">
        <f t="shared" si="82"/>
        <v/>
      </c>
      <c r="DF177" s="63" t="str">
        <f t="shared" si="83"/>
        <v/>
      </c>
      <c r="DG177" s="170"/>
      <c r="DH177" s="63">
        <v>177</v>
      </c>
    </row>
    <row r="178" spans="1:112" s="64" customFormat="1">
      <c r="A178" s="16" t="str">
        <f t="shared" si="56"/>
        <v/>
      </c>
      <c r="B178" s="134"/>
      <c r="C178" s="134"/>
      <c r="D178" s="1" t="str">
        <f>+IF(LEN($K178)&gt;5,BD!A178,"")</f>
        <v/>
      </c>
      <c r="E178" s="1" t="str">
        <f>+IF(LEN($K178)&gt;5,BD!B178,"")</f>
        <v/>
      </c>
      <c r="F178" s="134"/>
      <c r="G178" s="133"/>
      <c r="H178" s="135"/>
      <c r="I178" s="3" t="str">
        <f>+IF(LEN($K178)&gt;5,BD!D178,"")</f>
        <v/>
      </c>
      <c r="J178" s="4" t="str">
        <f>+IF(LEN($K178)&gt;5,BD!E178,"")</f>
        <v/>
      </c>
      <c r="K178" s="5" t="str">
        <f>+IF(LEN(BD!G178)&gt;5,BD!G178,"")</f>
        <v/>
      </c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53" t="str">
        <f t="shared" si="57"/>
        <v/>
      </c>
      <c r="AB178" s="154" t="str">
        <f>+IF(LEN($K178)&gt;5,SUM(L178,N178,P178,R178,T178,V178,X178)+COUNTIF(L178:X178,"PCG")+'CODIGO PAGO'!$C$23*COUNTIF(L178:X178,"PDF")+'CODIGO PAGO'!$C$24*COUNTIF('PRE MAAS'!L178:X178,"PNH")+'CODIGO PAGO'!$C$25*COUNTIF('PRE MAAS'!L178:X178,"PS")+COUNTIF(L178:X178,"VAC"),"")</f>
        <v/>
      </c>
      <c r="AC178" s="154" t="str">
        <f t="shared" si="58"/>
        <v/>
      </c>
      <c r="AD178" s="155" t="str">
        <f t="shared" si="59"/>
        <v/>
      </c>
      <c r="AE178" s="155" t="str">
        <f t="shared" si="60"/>
        <v/>
      </c>
      <c r="AF178" s="155" t="str">
        <f>+IF(LEN($K178)&gt;5,IF(AND(VLOOKUP($I178,BD!$D$1:$F$501,3,0)&gt;=L$1,VLOOKUP($I178,BD!$D$1:$F$501,3,0)&lt;=X$1),1,0),"")</f>
        <v/>
      </c>
      <c r="AG178" s="155" t="str">
        <f t="shared" si="61"/>
        <v/>
      </c>
      <c r="AH178" s="156" t="str">
        <f t="shared" si="62"/>
        <v/>
      </c>
      <c r="AI178" s="156" t="str">
        <f t="shared" si="63"/>
        <v/>
      </c>
      <c r="AJ178" s="156" t="str">
        <f t="shared" si="64"/>
        <v/>
      </c>
      <c r="AK178" s="6" t="str">
        <f>+IF(LEN($K178)&gt;5,BD!H178,"")</f>
        <v/>
      </c>
      <c r="AL178" s="17" t="str">
        <f t="shared" si="65"/>
        <v/>
      </c>
      <c r="AM178" s="13"/>
      <c r="AN178" s="18" t="str">
        <f t="shared" si="66"/>
        <v/>
      </c>
      <c r="AO178" s="19" t="str">
        <f t="shared" si="67"/>
        <v/>
      </c>
      <c r="AP178" s="19" t="str">
        <f t="shared" si="68"/>
        <v/>
      </c>
      <c r="AQ178" s="20" t="str">
        <f t="shared" si="69"/>
        <v/>
      </c>
      <c r="AR178" s="7" t="str">
        <f t="shared" ca="1" si="70"/>
        <v/>
      </c>
      <c r="AS178" s="157"/>
      <c r="AT178" s="19" t="str">
        <f>+IF(LEN($K178)&gt;5,TRUNC(AS178*AK178*'CODIGO PAGO'!$C$27,2),"")</f>
        <v/>
      </c>
      <c r="AU178" s="15"/>
      <c r="AV178" s="15"/>
      <c r="AW178" s="15"/>
      <c r="AX178" s="14"/>
      <c r="AY178" s="15"/>
      <c r="AZ178" s="20" t="str">
        <f>+IF(LEN(K178)&gt;5,SUMIF(AJUSTES!$A$1:$A$50,K178,AJUSTES!$J$1:$J$50),"")</f>
        <v/>
      </c>
      <c r="BA178" s="20"/>
      <c r="BB178" s="14"/>
      <c r="BC178" s="14"/>
      <c r="BD178" s="164"/>
      <c r="BE178" s="15"/>
      <c r="BF178" s="15"/>
      <c r="BG178" s="152" t="str">
        <f t="shared" si="71"/>
        <v/>
      </c>
      <c r="BH178" s="20" t="str">
        <f t="shared" si="72"/>
        <v/>
      </c>
      <c r="BI178" s="20" t="str">
        <f>IF(LEN($K178)&gt;5,IF('CODIGO PAGO'!$C$26=9,0.5*AK178,'CODIGO PAGO'!$C$26*COUNTIF(L178:X178,"PT")*(AK178*7)/(7-(COUNTIF(L178:X178,"D")+COUNTIF(L178:X178,"DL")))),"")</f>
        <v/>
      </c>
      <c r="BJ178" s="15"/>
      <c r="BK178" s="20" t="str">
        <f>+IF(LEN(K178)&gt;5,SUMIF(AJUSTES!$A$1:$A$50,K178,AJUSTES!$K$1:$K$50),"")</f>
        <v/>
      </c>
      <c r="BL178" s="15"/>
      <c r="BM178" s="15"/>
      <c r="BN178" s="4" t="str">
        <f>+CONCATENATE(IF(COUNTIFS(INCAPACIDADES!$A$1:$A$100,"ACTIVA",INCAPACIDADES!$C$1:$C$100,'PRE MAAS'!K178)&gt;0,VLOOKUP(K178,INCAPACIDADES!$C$1:$Y$100,23,0),""),IF(LEN($K178)&gt;5,IF(BD!F178="N/A","",CONCATENATE("B (",DAY(BD!F178),"-",MONTH(BD!F178),"-",YEAR(BD!F178),")")),""))</f>
        <v/>
      </c>
      <c r="BO178" s="150"/>
      <c r="BP178" s="15"/>
      <c r="BQ178" s="15"/>
      <c r="BR178" s="15"/>
      <c r="BS178" s="15"/>
      <c r="BT178" s="15"/>
      <c r="BU178" s="9" t="str">
        <f>+IF(LEN($K178)&gt;10,IF(LEN(BD!I178)=11,BD!I178,CONCATENATE("0",BD!I178)),"")</f>
        <v/>
      </c>
      <c r="BV178" s="161" t="str">
        <f>+IF(LEN($K178)&gt;10,BD!J178,"")</f>
        <v/>
      </c>
      <c r="BW178" s="162" t="str">
        <f t="shared" si="73"/>
        <v/>
      </c>
      <c r="BX178" s="162" t="str">
        <f>+IF(LEN($K178)&gt;10,UPPER(BD!K178),"")</f>
        <v/>
      </c>
      <c r="BY178" s="161" t="str">
        <f>+IF(LEN($K186)&gt;5,BD!L178,"")</f>
        <v/>
      </c>
      <c r="BZ178" s="161" t="str">
        <f>+IF(LEN($K178)&gt;10,BD!M178,"")</f>
        <v/>
      </c>
      <c r="CA178" s="162" t="str">
        <f>+IF(LEN($K178)&gt;10,BD!N178,"")</f>
        <v/>
      </c>
      <c r="CB178" s="163" t="str">
        <f t="shared" si="74"/>
        <v/>
      </c>
      <c r="CC178" s="62" t="str">
        <f>+IF(AND(LEN($K178)&gt;10),IF(AND($J178&gt;L$1,$J178&lt;=$Y$1),1,IF((COUNTIFS(INCAPACIDADES!$C$1:$C$51,$K178,INCAPACIDADES!K$1:K$51,L$1))&gt;0,2,IF(VLOOKUP($I178,BD!D:F,3,0)&gt;L$1,0,3))),"")</f>
        <v/>
      </c>
      <c r="CD178" s="62" t="str">
        <f>+IF(AND(LEN($K178)&gt;10),IF(AND($J178&gt;M$1,$J178&lt;=$Y$1),1,IF((COUNTIFS(INCAPACIDADES!$C$1:$C$51,$K178,INCAPACIDADES!L$1:L$51,M$1))&gt;0,2,IF(VLOOKUP($I178,BD!$D:$F,3,0)&gt;M$1,0,3))),"")</f>
        <v/>
      </c>
      <c r="CE178" s="62" t="str">
        <f>+IF(AND(LEN($K178)&gt;10),IF(AND($J178&gt;N$1,$J178&lt;=$Y$1),1,IF((COUNTIFS(INCAPACIDADES!$C$1:$C$51,$K178,INCAPACIDADES!M$1:M$51,N$1))&gt;0,2,IF(VLOOKUP($I178,BD!$D:$F,3,0)&gt;N$1,0,3))),"")</f>
        <v/>
      </c>
      <c r="CF178" s="62" t="str">
        <f>+IF(AND(LEN($K178)&gt;10),IF(AND($J178&gt;O$1,$J178&lt;=$Y$1),1,IF((COUNTIFS(INCAPACIDADES!$C$1:$C$51,$K178,INCAPACIDADES!N$1:N$51,O$1))&gt;0,2,IF(VLOOKUP($I178,BD!$D:$F,3,0)&gt;O$1,0,3))),"")</f>
        <v/>
      </c>
      <c r="CG178" s="62" t="str">
        <f>+IF(AND(LEN($K178)&gt;10),IF(AND($J178&gt;P$1,$J178&lt;=$Y$1),1,IF((COUNTIFS(INCAPACIDADES!$C$1:$C$51,$K178,INCAPACIDADES!O$1:O$51,P$1))&gt;0,2,IF(VLOOKUP($I178,BD!$D:$F,3,0)&gt;P$1,0,3))),"")</f>
        <v/>
      </c>
      <c r="CH178" s="62" t="str">
        <f>+IF(AND(LEN($K178)&gt;10),IF(AND($J178&gt;Q$1,$J178&lt;=$Y$1),1,IF((COUNTIFS(INCAPACIDADES!$C$1:$C$51,$K178,INCAPACIDADES!P$1:P$51,Q$1))&gt;0,2,IF(VLOOKUP($I178,BD!$D:$F,3,0)&gt;Q$1,0,3))),"")</f>
        <v/>
      </c>
      <c r="CI178" s="62" t="str">
        <f>+IF(AND(LEN($K178)&gt;10),IF(AND($J178&gt;R$1,$J178&lt;=$Y$1),1,IF((COUNTIFS(INCAPACIDADES!$C$1:$C$51,$K178,INCAPACIDADES!Q$1:Q$51,R$1))&gt;0,2,IF(VLOOKUP($I178,BD!$D:$F,3,0)&gt;R$1,0,3))),"")</f>
        <v/>
      </c>
      <c r="CJ178" s="62" t="str">
        <f>+IF(AND(LEN($K178)&gt;10),IF(AND($J178&gt;S$1,$J178&lt;=$Y$1),1,IF((COUNTIFS(INCAPACIDADES!$C$1:$C$51,$K178,INCAPACIDADES!R$1:R$51,S$1))&gt;0,2,IF(VLOOKUP($I178,BD!$D:$F,3,0)&gt;S$1,0,3))),"")</f>
        <v/>
      </c>
      <c r="CK178" s="62" t="str">
        <f>+IF(AND(LEN($K178)&gt;10),IF(AND($J178&gt;T$1,$J178&lt;=$Y$1),1,IF((COUNTIFS(INCAPACIDADES!$C$1:$C$51,$K178,INCAPACIDADES!S$1:S$51,T$1))&gt;0,2,IF(VLOOKUP($I178,BD!$D:$F,3,0)&gt;T$1,0,3))),"")</f>
        <v/>
      </c>
      <c r="CL178" s="62" t="str">
        <f>+IF(AND(LEN($K178)&gt;10),IF(AND($J178&gt;U$1,$J178&lt;=$Y$1),1,IF((COUNTIFS(INCAPACIDADES!$C$1:$C$51,$K178,INCAPACIDADES!T$1:T$51,U$1))&gt;0,2,IF(VLOOKUP($I178,BD!$D:$F,3,0)&gt;U$1,0,3))),"")</f>
        <v/>
      </c>
      <c r="CM178" s="62" t="str">
        <f>+IF(AND(LEN($K178)&gt;10),IF(AND($J178&gt;V$1,$J178&lt;=$Y$1),1,IF((COUNTIFS(INCAPACIDADES!$C$1:$C$51,$K178,INCAPACIDADES!U$1:U$51,V$1))&gt;0,2,IF(VLOOKUP($I178,BD!$D:$F,3,0)&gt;V$1,0,3))),"")</f>
        <v/>
      </c>
      <c r="CN178" s="62" t="str">
        <f>+IF(AND(LEN($K178)&gt;10),IF(AND($J178&gt;W$1,$J178&lt;=$Y$1),1,IF((COUNTIFS(INCAPACIDADES!$C$1:$C$51,$K178,INCAPACIDADES!V$1:V$51,W$1))&gt;0,2,IF(VLOOKUP($I178,BD!$D:$F,3,0)&gt;W$1,0,3))),"")</f>
        <v/>
      </c>
      <c r="CO178" s="62" t="str">
        <f>+IF(AND(LEN($K178)&gt;10),IF(AND($J178&gt;X$1,$J178&lt;=$Y$1),1,IF((COUNTIFS(INCAPACIDADES!$C$1:$C$51,$K178,INCAPACIDADES!W$1:W$51,X$1))&gt;0,2,IF(VLOOKUP($I178,BD!$D:$F,3,0)&gt;X$1,0,3))),"")</f>
        <v/>
      </c>
      <c r="CP178" s="62" t="str">
        <f>+IF(AND(LEN($K178)&gt;10),IF(AND($J178&gt;Y$1,$J178&lt;=$Y$1),1,IF((COUNTIFS(INCAPACIDADES!$C$1:$C$51,$K178,INCAPACIDADES!X$1:X$51,Y$1))&gt;0,2,IF(VLOOKUP($I178,BD!$D:$F,3,0)&gt;Y$1,0,3))),"")</f>
        <v/>
      </c>
      <c r="CQ178" s="62" t="str">
        <f>+IF(LEN($K178)&gt;10,IF(ISERROR(VLOOKUP(L178,'CODIGO PAGO'!$B$1:$B$20,1,0)),1,IF(OR(AND(CC178=1,L178&lt;&gt;"N"),AND(CC178=3,L178&lt;&gt;"B"),AND(CC178=2,LEFT(TRIM(L178),1)&lt;&gt;"I")),1,IF(OR(AND(CC178=0,L178="N"),AND(CC178=0,L178="B"),AND(CC178=0,LEFT(TRIM(L178),1)="I")),1,0))),"")</f>
        <v/>
      </c>
      <c r="CR178" s="62" t="str">
        <f t="shared" si="75"/>
        <v/>
      </c>
      <c r="CS178" s="62" t="str">
        <f>+IF(LEN($K178)&gt;10,IF(ISERROR(VLOOKUP(N178,'CODIGO PAGO'!$B$1:$B$20,1,0)),1,IF(OR(AND(CE178=1,N178&lt;&gt;"N"),AND(CE178=3,N178&lt;&gt;"B"),AND(CE178=2,LEFT(TRIM(N178),1)&lt;&gt;"I")),1,IF(OR(AND(CE178=0,N178="N"),AND(CE178=0,N178="B"),AND(CE178=0,LEFT(TRIM(N178),1)="I")),1,0))),"")</f>
        <v/>
      </c>
      <c r="CT178" s="62" t="str">
        <f t="shared" si="76"/>
        <v/>
      </c>
      <c r="CU178" s="62" t="str">
        <f>+IF(LEN($K178)&gt;10,IF(ISERROR(VLOOKUP(P178,'CODIGO PAGO'!$B$1:$B$20,1,0)),1,IF(OR(AND(CG178=1,P178&lt;&gt;"N"),AND(CG178=3,P178&lt;&gt;"B"),AND(CG178=2,LEFT(TRIM(P178),1)&lt;&gt;"I")),1,IF(OR(AND(CG178=0,P178="N"),AND(CG178=0,P178="B"),AND(CG178=0,LEFT(TRIM(P178),1)="I")),1,0))),"")</f>
        <v/>
      </c>
      <c r="CV178" s="62" t="str">
        <f t="shared" si="77"/>
        <v/>
      </c>
      <c r="CW178" s="62" t="str">
        <f>+IF(LEN($K178)&gt;10,IF(ISERROR(VLOOKUP(R178,'CODIGO PAGO'!$B$1:$B$20,1,0)),1,IF(OR(AND(CI178=1,R178&lt;&gt;"N"),AND(CI178=3,R178&lt;&gt;"B"),AND(CI178=2,LEFT(TRIM(R178),1)&lt;&gt;"I")),1,IF(OR(AND(CI178=0,R178="N"),AND(CI178=0,R178="B"),AND(CI178=0,LEFT(TRIM(R178),1)="I")),1,0))),"")</f>
        <v/>
      </c>
      <c r="CX178" s="62" t="str">
        <f t="shared" si="78"/>
        <v/>
      </c>
      <c r="CY178" s="62" t="str">
        <f>+IF(LEN($K178)&gt;10,IF(ISERROR(VLOOKUP(T178,'CODIGO PAGO'!$B$1:$B$20,1,0)),1,IF(OR(AND(CK178=1,T178&lt;&gt;"N"),AND(CK178=3,T178&lt;&gt;"B"),AND(CK178=2,LEFT(TRIM(T178),1)&lt;&gt;"I")),1,IF(OR(AND(CK178=0,T178="N"),AND(CK178=0,T178="B"),AND(CK178=0,LEFT(TRIM(T178),1)="I")),1,0))),"")</f>
        <v/>
      </c>
      <c r="CZ178" s="62" t="str">
        <f t="shared" si="79"/>
        <v/>
      </c>
      <c r="DA178" s="62" t="str">
        <f>+IF(LEN($K178)&gt;10,IF(ISERROR(VLOOKUP(V178,'CODIGO PAGO'!$B$1:$B$20,1,0)),1,IF(OR(AND(CM178=1,V178&lt;&gt;"N"),AND(CM178=3,V178&lt;&gt;"B"),AND(CM178=2,LEFT(TRIM(V178),1)&lt;&gt;"I")),1,IF(OR(AND(CM178=0,V178="N"),AND(CM178=0,V178="B"),AND(CM178=0,LEFT(TRIM(V178),1)="I")),1,0))),"")</f>
        <v/>
      </c>
      <c r="DB178" s="62" t="str">
        <f t="shared" si="80"/>
        <v/>
      </c>
      <c r="DC178" s="62" t="str">
        <f>+IF(LEN($K178)&gt;10,IF(ISERROR(VLOOKUP(X178,'CODIGO PAGO'!$B$1:$B$20,1,0)),1,IF(OR(AND(CO178=1,X178&lt;&gt;"N"),AND(CO178=3,X178&lt;&gt;"B"),AND(CO178=2,LEFT(TRIM(X178),1)&lt;&gt;"I")),1,IF(OR(AND(CO178=0,X178="N"),AND(CO178=0,X178="B"),AND(CO178=0,LEFT(TRIM(X178),1)="I")),1,0))),"")</f>
        <v/>
      </c>
      <c r="DD178" s="62" t="str">
        <f t="shared" si="81"/>
        <v/>
      </c>
      <c r="DE178" s="62" t="str">
        <f t="shared" si="82"/>
        <v/>
      </c>
      <c r="DF178" s="63" t="str">
        <f t="shared" si="83"/>
        <v/>
      </c>
      <c r="DG178" s="170"/>
      <c r="DH178" s="63">
        <v>178</v>
      </c>
    </row>
    <row r="179" spans="1:112" s="64" customFormat="1">
      <c r="A179" s="16" t="str">
        <f t="shared" si="56"/>
        <v/>
      </c>
      <c r="B179" s="134"/>
      <c r="C179" s="134"/>
      <c r="D179" s="1" t="str">
        <f>+IF(LEN($K179)&gt;5,BD!A179,"")</f>
        <v/>
      </c>
      <c r="E179" s="1" t="str">
        <f>+IF(LEN($K179)&gt;5,BD!B179,"")</f>
        <v/>
      </c>
      <c r="F179" s="134"/>
      <c r="G179" s="133"/>
      <c r="H179" s="135"/>
      <c r="I179" s="3" t="str">
        <f>+IF(LEN($K179)&gt;5,BD!D179,"")</f>
        <v/>
      </c>
      <c r="J179" s="4" t="str">
        <f>+IF(LEN($K179)&gt;5,BD!E179,"")</f>
        <v/>
      </c>
      <c r="K179" s="5" t="str">
        <f>+IF(LEN(BD!G179)&gt;5,BD!G179,"")</f>
        <v/>
      </c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53" t="str">
        <f t="shared" si="57"/>
        <v/>
      </c>
      <c r="AB179" s="154" t="str">
        <f>+IF(LEN($K179)&gt;5,SUM(L179,N179,P179,R179,T179,V179,X179)+COUNTIF(L179:X179,"PCG")+'CODIGO PAGO'!$C$23*COUNTIF(L179:X179,"PDF")+'CODIGO PAGO'!$C$24*COUNTIF('PRE MAAS'!L179:X179,"PNH")+'CODIGO PAGO'!$C$25*COUNTIF('PRE MAAS'!L179:X179,"PS")+COUNTIF(L179:X179,"VAC"),"")</f>
        <v/>
      </c>
      <c r="AC179" s="154" t="str">
        <f t="shared" si="58"/>
        <v/>
      </c>
      <c r="AD179" s="155" t="str">
        <f t="shared" si="59"/>
        <v/>
      </c>
      <c r="AE179" s="155" t="str">
        <f t="shared" si="60"/>
        <v/>
      </c>
      <c r="AF179" s="155" t="str">
        <f>+IF(LEN($K179)&gt;5,IF(AND(VLOOKUP($I179,BD!$D$1:$F$501,3,0)&gt;=L$1,VLOOKUP($I179,BD!$D$1:$F$501,3,0)&lt;=X$1),1,0),"")</f>
        <v/>
      </c>
      <c r="AG179" s="155" t="str">
        <f t="shared" si="61"/>
        <v/>
      </c>
      <c r="AH179" s="156" t="str">
        <f t="shared" si="62"/>
        <v/>
      </c>
      <c r="AI179" s="156" t="str">
        <f t="shared" si="63"/>
        <v/>
      </c>
      <c r="AJ179" s="156" t="str">
        <f t="shared" si="64"/>
        <v/>
      </c>
      <c r="AK179" s="6" t="str">
        <f>+IF(LEN($K179)&gt;5,BD!H179,"")</f>
        <v/>
      </c>
      <c r="AL179" s="17" t="str">
        <f t="shared" si="65"/>
        <v/>
      </c>
      <c r="AM179" s="13"/>
      <c r="AN179" s="18" t="str">
        <f t="shared" si="66"/>
        <v/>
      </c>
      <c r="AO179" s="19" t="str">
        <f t="shared" si="67"/>
        <v/>
      </c>
      <c r="AP179" s="19" t="str">
        <f t="shared" si="68"/>
        <v/>
      </c>
      <c r="AQ179" s="20" t="str">
        <f t="shared" si="69"/>
        <v/>
      </c>
      <c r="AR179" s="7" t="str">
        <f t="shared" ca="1" si="70"/>
        <v/>
      </c>
      <c r="AS179" s="157"/>
      <c r="AT179" s="19" t="str">
        <f>+IF(LEN($K179)&gt;5,TRUNC(AS179*AK179*'CODIGO PAGO'!$C$27,2),"")</f>
        <v/>
      </c>
      <c r="AU179" s="15"/>
      <c r="AV179" s="15"/>
      <c r="AW179" s="15"/>
      <c r="AX179" s="14"/>
      <c r="AY179" s="15"/>
      <c r="AZ179" s="20" t="str">
        <f>+IF(LEN(K179)&gt;5,SUMIF(AJUSTES!$A$1:$A$50,K179,AJUSTES!$J$1:$J$50),"")</f>
        <v/>
      </c>
      <c r="BA179" s="20"/>
      <c r="BB179" s="14"/>
      <c r="BC179" s="14"/>
      <c r="BD179" s="164"/>
      <c r="BE179" s="15"/>
      <c r="BF179" s="15"/>
      <c r="BG179" s="152" t="str">
        <f t="shared" si="71"/>
        <v/>
      </c>
      <c r="BH179" s="20" t="str">
        <f t="shared" si="72"/>
        <v/>
      </c>
      <c r="BI179" s="20" t="str">
        <f>IF(LEN($K179)&gt;5,IF('CODIGO PAGO'!$C$26=9,0.5*AK179,'CODIGO PAGO'!$C$26*COUNTIF(L179:X179,"PT")*(AK179*7)/(7-(COUNTIF(L179:X179,"D")+COUNTIF(L179:X179,"DL")))),"")</f>
        <v/>
      </c>
      <c r="BJ179" s="15"/>
      <c r="BK179" s="20" t="str">
        <f>+IF(LEN(K179)&gt;5,SUMIF(AJUSTES!$A$1:$A$50,K179,AJUSTES!$K$1:$K$50),"")</f>
        <v/>
      </c>
      <c r="BL179" s="15"/>
      <c r="BM179" s="15"/>
      <c r="BN179" s="4" t="str">
        <f>+CONCATENATE(IF(COUNTIFS(INCAPACIDADES!$A$1:$A$100,"ACTIVA",INCAPACIDADES!$C$1:$C$100,'PRE MAAS'!K179)&gt;0,VLOOKUP(K179,INCAPACIDADES!$C$1:$Y$100,23,0),""),IF(LEN($K179)&gt;5,IF(BD!F179="N/A","",CONCATENATE("B (",DAY(BD!F179),"-",MONTH(BD!F179),"-",YEAR(BD!F179),")")),""))</f>
        <v/>
      </c>
      <c r="BO179" s="150"/>
      <c r="BP179" s="15"/>
      <c r="BQ179" s="15"/>
      <c r="BR179" s="15"/>
      <c r="BS179" s="15"/>
      <c r="BT179" s="15"/>
      <c r="BU179" s="9" t="str">
        <f>+IF(LEN($K179)&gt;10,IF(LEN(BD!I179)=11,BD!I179,CONCATENATE("0",BD!I179)),"")</f>
        <v/>
      </c>
      <c r="BV179" s="161" t="str">
        <f>+IF(LEN($K179)&gt;10,BD!J179,"")</f>
        <v/>
      </c>
      <c r="BW179" s="162" t="str">
        <f t="shared" si="73"/>
        <v/>
      </c>
      <c r="BX179" s="162" t="str">
        <f>+IF(LEN($K179)&gt;10,UPPER(BD!K179),"")</f>
        <v/>
      </c>
      <c r="BY179" s="161" t="str">
        <f>+IF(LEN($K187)&gt;5,BD!L179,"")</f>
        <v/>
      </c>
      <c r="BZ179" s="161" t="str">
        <f>+IF(LEN($K179)&gt;10,BD!M179,"")</f>
        <v/>
      </c>
      <c r="CA179" s="162" t="str">
        <f>+IF(LEN($K179)&gt;10,BD!N179,"")</f>
        <v/>
      </c>
      <c r="CB179" s="163" t="str">
        <f t="shared" si="74"/>
        <v/>
      </c>
      <c r="CC179" s="62" t="str">
        <f>+IF(AND(LEN($K179)&gt;10),IF(AND($J179&gt;L$1,$J179&lt;=$Y$1),1,IF((COUNTIFS(INCAPACIDADES!$C$1:$C$51,$K179,INCAPACIDADES!K$1:K$51,L$1))&gt;0,2,IF(VLOOKUP($I179,BD!D:F,3,0)&gt;L$1,0,3))),"")</f>
        <v/>
      </c>
      <c r="CD179" s="62" t="str">
        <f>+IF(AND(LEN($K179)&gt;10),IF(AND($J179&gt;M$1,$J179&lt;=$Y$1),1,IF((COUNTIFS(INCAPACIDADES!$C$1:$C$51,$K179,INCAPACIDADES!L$1:L$51,M$1))&gt;0,2,IF(VLOOKUP($I179,BD!$D:$F,3,0)&gt;M$1,0,3))),"")</f>
        <v/>
      </c>
      <c r="CE179" s="62" t="str">
        <f>+IF(AND(LEN($K179)&gt;10),IF(AND($J179&gt;N$1,$J179&lt;=$Y$1),1,IF((COUNTIFS(INCAPACIDADES!$C$1:$C$51,$K179,INCAPACIDADES!M$1:M$51,N$1))&gt;0,2,IF(VLOOKUP($I179,BD!$D:$F,3,0)&gt;N$1,0,3))),"")</f>
        <v/>
      </c>
      <c r="CF179" s="62" t="str">
        <f>+IF(AND(LEN($K179)&gt;10),IF(AND($J179&gt;O$1,$J179&lt;=$Y$1),1,IF((COUNTIFS(INCAPACIDADES!$C$1:$C$51,$K179,INCAPACIDADES!N$1:N$51,O$1))&gt;0,2,IF(VLOOKUP($I179,BD!$D:$F,3,0)&gt;O$1,0,3))),"")</f>
        <v/>
      </c>
      <c r="CG179" s="62" t="str">
        <f>+IF(AND(LEN($K179)&gt;10),IF(AND($J179&gt;P$1,$J179&lt;=$Y$1),1,IF((COUNTIFS(INCAPACIDADES!$C$1:$C$51,$K179,INCAPACIDADES!O$1:O$51,P$1))&gt;0,2,IF(VLOOKUP($I179,BD!$D:$F,3,0)&gt;P$1,0,3))),"")</f>
        <v/>
      </c>
      <c r="CH179" s="62" t="str">
        <f>+IF(AND(LEN($K179)&gt;10),IF(AND($J179&gt;Q$1,$J179&lt;=$Y$1),1,IF((COUNTIFS(INCAPACIDADES!$C$1:$C$51,$K179,INCAPACIDADES!P$1:P$51,Q$1))&gt;0,2,IF(VLOOKUP($I179,BD!$D:$F,3,0)&gt;Q$1,0,3))),"")</f>
        <v/>
      </c>
      <c r="CI179" s="62" t="str">
        <f>+IF(AND(LEN($K179)&gt;10),IF(AND($J179&gt;R$1,$J179&lt;=$Y$1),1,IF((COUNTIFS(INCAPACIDADES!$C$1:$C$51,$K179,INCAPACIDADES!Q$1:Q$51,R$1))&gt;0,2,IF(VLOOKUP($I179,BD!$D:$F,3,0)&gt;R$1,0,3))),"")</f>
        <v/>
      </c>
      <c r="CJ179" s="62" t="str">
        <f>+IF(AND(LEN($K179)&gt;10),IF(AND($J179&gt;S$1,$J179&lt;=$Y$1),1,IF((COUNTIFS(INCAPACIDADES!$C$1:$C$51,$K179,INCAPACIDADES!R$1:R$51,S$1))&gt;0,2,IF(VLOOKUP($I179,BD!$D:$F,3,0)&gt;S$1,0,3))),"")</f>
        <v/>
      </c>
      <c r="CK179" s="62" t="str">
        <f>+IF(AND(LEN($K179)&gt;10),IF(AND($J179&gt;T$1,$J179&lt;=$Y$1),1,IF((COUNTIFS(INCAPACIDADES!$C$1:$C$51,$K179,INCAPACIDADES!S$1:S$51,T$1))&gt;0,2,IF(VLOOKUP($I179,BD!$D:$F,3,0)&gt;T$1,0,3))),"")</f>
        <v/>
      </c>
      <c r="CL179" s="62" t="str">
        <f>+IF(AND(LEN($K179)&gt;10),IF(AND($J179&gt;U$1,$J179&lt;=$Y$1),1,IF((COUNTIFS(INCAPACIDADES!$C$1:$C$51,$K179,INCAPACIDADES!T$1:T$51,U$1))&gt;0,2,IF(VLOOKUP($I179,BD!$D:$F,3,0)&gt;U$1,0,3))),"")</f>
        <v/>
      </c>
      <c r="CM179" s="62" t="str">
        <f>+IF(AND(LEN($K179)&gt;10),IF(AND($J179&gt;V$1,$J179&lt;=$Y$1),1,IF((COUNTIFS(INCAPACIDADES!$C$1:$C$51,$K179,INCAPACIDADES!U$1:U$51,V$1))&gt;0,2,IF(VLOOKUP($I179,BD!$D:$F,3,0)&gt;V$1,0,3))),"")</f>
        <v/>
      </c>
      <c r="CN179" s="62" t="str">
        <f>+IF(AND(LEN($K179)&gt;10),IF(AND($J179&gt;W$1,$J179&lt;=$Y$1),1,IF((COUNTIFS(INCAPACIDADES!$C$1:$C$51,$K179,INCAPACIDADES!V$1:V$51,W$1))&gt;0,2,IF(VLOOKUP($I179,BD!$D:$F,3,0)&gt;W$1,0,3))),"")</f>
        <v/>
      </c>
      <c r="CO179" s="62" t="str">
        <f>+IF(AND(LEN($K179)&gt;10),IF(AND($J179&gt;X$1,$J179&lt;=$Y$1),1,IF((COUNTIFS(INCAPACIDADES!$C$1:$C$51,$K179,INCAPACIDADES!W$1:W$51,X$1))&gt;0,2,IF(VLOOKUP($I179,BD!$D:$F,3,0)&gt;X$1,0,3))),"")</f>
        <v/>
      </c>
      <c r="CP179" s="62" t="str">
        <f>+IF(AND(LEN($K179)&gt;10),IF(AND($J179&gt;Y$1,$J179&lt;=$Y$1),1,IF((COUNTIFS(INCAPACIDADES!$C$1:$C$51,$K179,INCAPACIDADES!X$1:X$51,Y$1))&gt;0,2,IF(VLOOKUP($I179,BD!$D:$F,3,0)&gt;Y$1,0,3))),"")</f>
        <v/>
      </c>
      <c r="CQ179" s="62" t="str">
        <f>+IF(LEN($K179)&gt;10,IF(ISERROR(VLOOKUP(L179,'CODIGO PAGO'!$B$1:$B$20,1,0)),1,IF(OR(AND(CC179=1,L179&lt;&gt;"N"),AND(CC179=3,L179&lt;&gt;"B"),AND(CC179=2,LEFT(TRIM(L179),1)&lt;&gt;"I")),1,IF(OR(AND(CC179=0,L179="N"),AND(CC179=0,L179="B"),AND(CC179=0,LEFT(TRIM(L179),1)="I")),1,0))),"")</f>
        <v/>
      </c>
      <c r="CR179" s="62" t="str">
        <f t="shared" si="75"/>
        <v/>
      </c>
      <c r="CS179" s="62" t="str">
        <f>+IF(LEN($K179)&gt;10,IF(ISERROR(VLOOKUP(N179,'CODIGO PAGO'!$B$1:$B$20,1,0)),1,IF(OR(AND(CE179=1,N179&lt;&gt;"N"),AND(CE179=3,N179&lt;&gt;"B"),AND(CE179=2,LEFT(TRIM(N179),1)&lt;&gt;"I")),1,IF(OR(AND(CE179=0,N179="N"),AND(CE179=0,N179="B"),AND(CE179=0,LEFT(TRIM(N179),1)="I")),1,0))),"")</f>
        <v/>
      </c>
      <c r="CT179" s="62" t="str">
        <f t="shared" si="76"/>
        <v/>
      </c>
      <c r="CU179" s="62" t="str">
        <f>+IF(LEN($K179)&gt;10,IF(ISERROR(VLOOKUP(P179,'CODIGO PAGO'!$B$1:$B$20,1,0)),1,IF(OR(AND(CG179=1,P179&lt;&gt;"N"),AND(CG179=3,P179&lt;&gt;"B"),AND(CG179=2,LEFT(TRIM(P179),1)&lt;&gt;"I")),1,IF(OR(AND(CG179=0,P179="N"),AND(CG179=0,P179="B"),AND(CG179=0,LEFT(TRIM(P179),1)="I")),1,0))),"")</f>
        <v/>
      </c>
      <c r="CV179" s="62" t="str">
        <f t="shared" si="77"/>
        <v/>
      </c>
      <c r="CW179" s="62" t="str">
        <f>+IF(LEN($K179)&gt;10,IF(ISERROR(VLOOKUP(R179,'CODIGO PAGO'!$B$1:$B$20,1,0)),1,IF(OR(AND(CI179=1,R179&lt;&gt;"N"),AND(CI179=3,R179&lt;&gt;"B"),AND(CI179=2,LEFT(TRIM(R179),1)&lt;&gt;"I")),1,IF(OR(AND(CI179=0,R179="N"),AND(CI179=0,R179="B"),AND(CI179=0,LEFT(TRIM(R179),1)="I")),1,0))),"")</f>
        <v/>
      </c>
      <c r="CX179" s="62" t="str">
        <f t="shared" si="78"/>
        <v/>
      </c>
      <c r="CY179" s="62" t="str">
        <f>+IF(LEN($K179)&gt;10,IF(ISERROR(VLOOKUP(T179,'CODIGO PAGO'!$B$1:$B$20,1,0)),1,IF(OR(AND(CK179=1,T179&lt;&gt;"N"),AND(CK179=3,T179&lt;&gt;"B"),AND(CK179=2,LEFT(TRIM(T179),1)&lt;&gt;"I")),1,IF(OR(AND(CK179=0,T179="N"),AND(CK179=0,T179="B"),AND(CK179=0,LEFT(TRIM(T179),1)="I")),1,0))),"")</f>
        <v/>
      </c>
      <c r="CZ179" s="62" t="str">
        <f t="shared" si="79"/>
        <v/>
      </c>
      <c r="DA179" s="62" t="str">
        <f>+IF(LEN($K179)&gt;10,IF(ISERROR(VLOOKUP(V179,'CODIGO PAGO'!$B$1:$B$20,1,0)),1,IF(OR(AND(CM179=1,V179&lt;&gt;"N"),AND(CM179=3,V179&lt;&gt;"B"),AND(CM179=2,LEFT(TRIM(V179),1)&lt;&gt;"I")),1,IF(OR(AND(CM179=0,V179="N"),AND(CM179=0,V179="B"),AND(CM179=0,LEFT(TRIM(V179),1)="I")),1,0))),"")</f>
        <v/>
      </c>
      <c r="DB179" s="62" t="str">
        <f t="shared" si="80"/>
        <v/>
      </c>
      <c r="DC179" s="62" t="str">
        <f>+IF(LEN($K179)&gt;10,IF(ISERROR(VLOOKUP(X179,'CODIGO PAGO'!$B$1:$B$20,1,0)),1,IF(OR(AND(CO179=1,X179&lt;&gt;"N"),AND(CO179=3,X179&lt;&gt;"B"),AND(CO179=2,LEFT(TRIM(X179),1)&lt;&gt;"I")),1,IF(OR(AND(CO179=0,X179="N"),AND(CO179=0,X179="B"),AND(CO179=0,LEFT(TRIM(X179),1)="I")),1,0))),"")</f>
        <v/>
      </c>
      <c r="DD179" s="62" t="str">
        <f t="shared" si="81"/>
        <v/>
      </c>
      <c r="DE179" s="62" t="str">
        <f t="shared" si="82"/>
        <v/>
      </c>
      <c r="DF179" s="63" t="str">
        <f t="shared" si="83"/>
        <v/>
      </c>
      <c r="DG179" s="170"/>
      <c r="DH179" s="63">
        <v>179</v>
      </c>
    </row>
    <row r="180" spans="1:112" s="64" customFormat="1">
      <c r="A180" s="16" t="str">
        <f t="shared" si="56"/>
        <v/>
      </c>
      <c r="B180" s="134"/>
      <c r="C180" s="134"/>
      <c r="D180" s="1" t="str">
        <f>+IF(LEN($K180)&gt;5,BD!A180,"")</f>
        <v/>
      </c>
      <c r="E180" s="1" t="str">
        <f>+IF(LEN($K180)&gt;5,BD!B180,"")</f>
        <v/>
      </c>
      <c r="F180" s="134"/>
      <c r="G180" s="133"/>
      <c r="H180" s="135"/>
      <c r="I180" s="3" t="str">
        <f>+IF(LEN($K180)&gt;5,BD!D180,"")</f>
        <v/>
      </c>
      <c r="J180" s="4" t="str">
        <f>+IF(LEN($K180)&gt;5,BD!E180,"")</f>
        <v/>
      </c>
      <c r="K180" s="5" t="str">
        <f>+IF(LEN(BD!G180)&gt;5,BD!G180,"")</f>
        <v/>
      </c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53" t="str">
        <f t="shared" si="57"/>
        <v/>
      </c>
      <c r="AB180" s="154" t="str">
        <f>+IF(LEN($K180)&gt;5,SUM(L180,N180,P180,R180,T180,V180,X180)+COUNTIF(L180:X180,"PCG")+'CODIGO PAGO'!$C$23*COUNTIF(L180:X180,"PDF")+'CODIGO PAGO'!$C$24*COUNTIF('PRE MAAS'!L180:X180,"PNH")+'CODIGO PAGO'!$C$25*COUNTIF('PRE MAAS'!L180:X180,"PS")+COUNTIF(L180:X180,"VAC"),"")</f>
        <v/>
      </c>
      <c r="AC180" s="154" t="str">
        <f t="shared" si="58"/>
        <v/>
      </c>
      <c r="AD180" s="155" t="str">
        <f t="shared" si="59"/>
        <v/>
      </c>
      <c r="AE180" s="155" t="str">
        <f t="shared" si="60"/>
        <v/>
      </c>
      <c r="AF180" s="155" t="str">
        <f>+IF(LEN($K180)&gt;5,IF(AND(VLOOKUP($I180,BD!$D$1:$F$501,3,0)&gt;=L$1,VLOOKUP($I180,BD!$D$1:$F$501,3,0)&lt;=X$1),1,0),"")</f>
        <v/>
      </c>
      <c r="AG180" s="155" t="str">
        <f t="shared" si="61"/>
        <v/>
      </c>
      <c r="AH180" s="156" t="str">
        <f t="shared" si="62"/>
        <v/>
      </c>
      <c r="AI180" s="156" t="str">
        <f t="shared" si="63"/>
        <v/>
      </c>
      <c r="AJ180" s="156" t="str">
        <f t="shared" si="64"/>
        <v/>
      </c>
      <c r="AK180" s="6" t="str">
        <f>+IF(LEN($K180)&gt;5,BD!H180,"")</f>
        <v/>
      </c>
      <c r="AL180" s="17" t="str">
        <f t="shared" si="65"/>
        <v/>
      </c>
      <c r="AM180" s="13"/>
      <c r="AN180" s="18" t="str">
        <f t="shared" si="66"/>
        <v/>
      </c>
      <c r="AO180" s="19" t="str">
        <f t="shared" si="67"/>
        <v/>
      </c>
      <c r="AP180" s="19" t="str">
        <f t="shared" si="68"/>
        <v/>
      </c>
      <c r="AQ180" s="20" t="str">
        <f t="shared" si="69"/>
        <v/>
      </c>
      <c r="AR180" s="7" t="str">
        <f t="shared" ca="1" si="70"/>
        <v/>
      </c>
      <c r="AS180" s="157"/>
      <c r="AT180" s="19" t="str">
        <f>+IF(LEN($K180)&gt;5,TRUNC(AS180*AK180*'CODIGO PAGO'!$C$27,2),"")</f>
        <v/>
      </c>
      <c r="AU180" s="15"/>
      <c r="AV180" s="15"/>
      <c r="AW180" s="15"/>
      <c r="AX180" s="14"/>
      <c r="AY180" s="15"/>
      <c r="AZ180" s="20" t="str">
        <f>+IF(LEN(K180)&gt;5,SUMIF(AJUSTES!$A$1:$A$50,K180,AJUSTES!$J$1:$J$50),"")</f>
        <v/>
      </c>
      <c r="BA180" s="20"/>
      <c r="BB180" s="14"/>
      <c r="BC180" s="14"/>
      <c r="BD180" s="164"/>
      <c r="BE180" s="15"/>
      <c r="BF180" s="15"/>
      <c r="BG180" s="152" t="str">
        <f t="shared" si="71"/>
        <v/>
      </c>
      <c r="BH180" s="20" t="str">
        <f t="shared" si="72"/>
        <v/>
      </c>
      <c r="BI180" s="20" t="str">
        <f>IF(LEN($K180)&gt;5,IF('CODIGO PAGO'!$C$26=9,0.5*AK180,'CODIGO PAGO'!$C$26*COUNTIF(L180:X180,"PT")*(AK180*7)/(7-(COUNTIF(L180:X180,"D")+COUNTIF(L180:X180,"DL")))),"")</f>
        <v/>
      </c>
      <c r="BJ180" s="15"/>
      <c r="BK180" s="20" t="str">
        <f>+IF(LEN(K180)&gt;5,SUMIF(AJUSTES!$A$1:$A$50,K180,AJUSTES!$K$1:$K$50),"")</f>
        <v/>
      </c>
      <c r="BL180" s="15"/>
      <c r="BM180" s="15"/>
      <c r="BN180" s="4" t="str">
        <f>+CONCATENATE(IF(COUNTIFS(INCAPACIDADES!$A$1:$A$100,"ACTIVA",INCAPACIDADES!$C$1:$C$100,'PRE MAAS'!K180)&gt;0,VLOOKUP(K180,INCAPACIDADES!$C$1:$Y$100,23,0),""),IF(LEN($K180)&gt;5,IF(BD!F180="N/A","",CONCATENATE("B (",DAY(BD!F180),"-",MONTH(BD!F180),"-",YEAR(BD!F180),")")),""))</f>
        <v/>
      </c>
      <c r="BO180" s="150"/>
      <c r="BP180" s="15"/>
      <c r="BQ180" s="15"/>
      <c r="BR180" s="15"/>
      <c r="BS180" s="15"/>
      <c r="BT180" s="15"/>
      <c r="BU180" s="9" t="str">
        <f>+IF(LEN($K180)&gt;10,IF(LEN(BD!I180)=11,BD!I180,CONCATENATE("0",BD!I180)),"")</f>
        <v/>
      </c>
      <c r="BV180" s="161" t="str">
        <f>+IF(LEN($K180)&gt;10,BD!J180,"")</f>
        <v/>
      </c>
      <c r="BW180" s="162" t="str">
        <f t="shared" si="73"/>
        <v/>
      </c>
      <c r="BX180" s="162" t="str">
        <f>+IF(LEN($K180)&gt;10,UPPER(BD!K180),"")</f>
        <v/>
      </c>
      <c r="BY180" s="161" t="str">
        <f>+IF(LEN($K188)&gt;5,BD!L180,"")</f>
        <v/>
      </c>
      <c r="BZ180" s="161" t="str">
        <f>+IF(LEN($K180)&gt;10,BD!M180,"")</f>
        <v/>
      </c>
      <c r="CA180" s="162" t="str">
        <f>+IF(LEN($K180)&gt;10,BD!N180,"")</f>
        <v/>
      </c>
      <c r="CB180" s="163" t="str">
        <f t="shared" si="74"/>
        <v/>
      </c>
      <c r="CC180" s="62" t="str">
        <f>+IF(AND(LEN($K180)&gt;10),IF(AND($J180&gt;L$1,$J180&lt;=$Y$1),1,IF((COUNTIFS(INCAPACIDADES!$C$1:$C$51,$K180,INCAPACIDADES!K$1:K$51,L$1))&gt;0,2,IF(VLOOKUP($I180,BD!D:F,3,0)&gt;L$1,0,3))),"")</f>
        <v/>
      </c>
      <c r="CD180" s="62" t="str">
        <f>+IF(AND(LEN($K180)&gt;10),IF(AND($J180&gt;M$1,$J180&lt;=$Y$1),1,IF((COUNTIFS(INCAPACIDADES!$C$1:$C$51,$K180,INCAPACIDADES!L$1:L$51,M$1))&gt;0,2,IF(VLOOKUP($I180,BD!$D:$F,3,0)&gt;M$1,0,3))),"")</f>
        <v/>
      </c>
      <c r="CE180" s="62" t="str">
        <f>+IF(AND(LEN($K180)&gt;10),IF(AND($J180&gt;N$1,$J180&lt;=$Y$1),1,IF((COUNTIFS(INCAPACIDADES!$C$1:$C$51,$K180,INCAPACIDADES!M$1:M$51,N$1))&gt;0,2,IF(VLOOKUP($I180,BD!$D:$F,3,0)&gt;N$1,0,3))),"")</f>
        <v/>
      </c>
      <c r="CF180" s="62" t="str">
        <f>+IF(AND(LEN($K180)&gt;10),IF(AND($J180&gt;O$1,$J180&lt;=$Y$1),1,IF((COUNTIFS(INCAPACIDADES!$C$1:$C$51,$K180,INCAPACIDADES!N$1:N$51,O$1))&gt;0,2,IF(VLOOKUP($I180,BD!$D:$F,3,0)&gt;O$1,0,3))),"")</f>
        <v/>
      </c>
      <c r="CG180" s="62" t="str">
        <f>+IF(AND(LEN($K180)&gt;10),IF(AND($J180&gt;P$1,$J180&lt;=$Y$1),1,IF((COUNTIFS(INCAPACIDADES!$C$1:$C$51,$K180,INCAPACIDADES!O$1:O$51,P$1))&gt;0,2,IF(VLOOKUP($I180,BD!$D:$F,3,0)&gt;P$1,0,3))),"")</f>
        <v/>
      </c>
      <c r="CH180" s="62" t="str">
        <f>+IF(AND(LEN($K180)&gt;10),IF(AND($J180&gt;Q$1,$J180&lt;=$Y$1),1,IF((COUNTIFS(INCAPACIDADES!$C$1:$C$51,$K180,INCAPACIDADES!P$1:P$51,Q$1))&gt;0,2,IF(VLOOKUP($I180,BD!$D:$F,3,0)&gt;Q$1,0,3))),"")</f>
        <v/>
      </c>
      <c r="CI180" s="62" t="str">
        <f>+IF(AND(LEN($K180)&gt;10),IF(AND($J180&gt;R$1,$J180&lt;=$Y$1),1,IF((COUNTIFS(INCAPACIDADES!$C$1:$C$51,$K180,INCAPACIDADES!Q$1:Q$51,R$1))&gt;0,2,IF(VLOOKUP($I180,BD!$D:$F,3,0)&gt;R$1,0,3))),"")</f>
        <v/>
      </c>
      <c r="CJ180" s="62" t="str">
        <f>+IF(AND(LEN($K180)&gt;10),IF(AND($J180&gt;S$1,$J180&lt;=$Y$1),1,IF((COUNTIFS(INCAPACIDADES!$C$1:$C$51,$K180,INCAPACIDADES!R$1:R$51,S$1))&gt;0,2,IF(VLOOKUP($I180,BD!$D:$F,3,0)&gt;S$1,0,3))),"")</f>
        <v/>
      </c>
      <c r="CK180" s="62" t="str">
        <f>+IF(AND(LEN($K180)&gt;10),IF(AND($J180&gt;T$1,$J180&lt;=$Y$1),1,IF((COUNTIFS(INCAPACIDADES!$C$1:$C$51,$K180,INCAPACIDADES!S$1:S$51,T$1))&gt;0,2,IF(VLOOKUP($I180,BD!$D:$F,3,0)&gt;T$1,0,3))),"")</f>
        <v/>
      </c>
      <c r="CL180" s="62" t="str">
        <f>+IF(AND(LEN($K180)&gt;10),IF(AND($J180&gt;U$1,$J180&lt;=$Y$1),1,IF((COUNTIFS(INCAPACIDADES!$C$1:$C$51,$K180,INCAPACIDADES!T$1:T$51,U$1))&gt;0,2,IF(VLOOKUP($I180,BD!$D:$F,3,0)&gt;U$1,0,3))),"")</f>
        <v/>
      </c>
      <c r="CM180" s="62" t="str">
        <f>+IF(AND(LEN($K180)&gt;10),IF(AND($J180&gt;V$1,$J180&lt;=$Y$1),1,IF((COUNTIFS(INCAPACIDADES!$C$1:$C$51,$K180,INCAPACIDADES!U$1:U$51,V$1))&gt;0,2,IF(VLOOKUP($I180,BD!$D:$F,3,0)&gt;V$1,0,3))),"")</f>
        <v/>
      </c>
      <c r="CN180" s="62" t="str">
        <f>+IF(AND(LEN($K180)&gt;10),IF(AND($J180&gt;W$1,$J180&lt;=$Y$1),1,IF((COUNTIFS(INCAPACIDADES!$C$1:$C$51,$K180,INCAPACIDADES!V$1:V$51,W$1))&gt;0,2,IF(VLOOKUP($I180,BD!$D:$F,3,0)&gt;W$1,0,3))),"")</f>
        <v/>
      </c>
      <c r="CO180" s="62" t="str">
        <f>+IF(AND(LEN($K180)&gt;10),IF(AND($J180&gt;X$1,$J180&lt;=$Y$1),1,IF((COUNTIFS(INCAPACIDADES!$C$1:$C$51,$K180,INCAPACIDADES!W$1:W$51,X$1))&gt;0,2,IF(VLOOKUP($I180,BD!$D:$F,3,0)&gt;X$1,0,3))),"")</f>
        <v/>
      </c>
      <c r="CP180" s="62" t="str">
        <f>+IF(AND(LEN($K180)&gt;10),IF(AND($J180&gt;Y$1,$J180&lt;=$Y$1),1,IF((COUNTIFS(INCAPACIDADES!$C$1:$C$51,$K180,INCAPACIDADES!X$1:X$51,Y$1))&gt;0,2,IF(VLOOKUP($I180,BD!$D:$F,3,0)&gt;Y$1,0,3))),"")</f>
        <v/>
      </c>
      <c r="CQ180" s="62" t="str">
        <f>+IF(LEN($K180)&gt;10,IF(ISERROR(VLOOKUP(L180,'CODIGO PAGO'!$B$1:$B$20,1,0)),1,IF(OR(AND(CC180=1,L180&lt;&gt;"N"),AND(CC180=3,L180&lt;&gt;"B"),AND(CC180=2,LEFT(TRIM(L180),1)&lt;&gt;"I")),1,IF(OR(AND(CC180=0,L180="N"),AND(CC180=0,L180="B"),AND(CC180=0,LEFT(TRIM(L180),1)="I")),1,0))),"")</f>
        <v/>
      </c>
      <c r="CR180" s="62" t="str">
        <f t="shared" si="75"/>
        <v/>
      </c>
      <c r="CS180" s="62" t="str">
        <f>+IF(LEN($K180)&gt;10,IF(ISERROR(VLOOKUP(N180,'CODIGO PAGO'!$B$1:$B$20,1,0)),1,IF(OR(AND(CE180=1,N180&lt;&gt;"N"),AND(CE180=3,N180&lt;&gt;"B"),AND(CE180=2,LEFT(TRIM(N180),1)&lt;&gt;"I")),1,IF(OR(AND(CE180=0,N180="N"),AND(CE180=0,N180="B"),AND(CE180=0,LEFT(TRIM(N180),1)="I")),1,0))),"")</f>
        <v/>
      </c>
      <c r="CT180" s="62" t="str">
        <f t="shared" si="76"/>
        <v/>
      </c>
      <c r="CU180" s="62" t="str">
        <f>+IF(LEN($K180)&gt;10,IF(ISERROR(VLOOKUP(P180,'CODIGO PAGO'!$B$1:$B$20,1,0)),1,IF(OR(AND(CG180=1,P180&lt;&gt;"N"),AND(CG180=3,P180&lt;&gt;"B"),AND(CG180=2,LEFT(TRIM(P180),1)&lt;&gt;"I")),1,IF(OR(AND(CG180=0,P180="N"),AND(CG180=0,P180="B"),AND(CG180=0,LEFT(TRIM(P180),1)="I")),1,0))),"")</f>
        <v/>
      </c>
      <c r="CV180" s="62" t="str">
        <f t="shared" si="77"/>
        <v/>
      </c>
      <c r="CW180" s="62" t="str">
        <f>+IF(LEN($K180)&gt;10,IF(ISERROR(VLOOKUP(R180,'CODIGO PAGO'!$B$1:$B$20,1,0)),1,IF(OR(AND(CI180=1,R180&lt;&gt;"N"),AND(CI180=3,R180&lt;&gt;"B"),AND(CI180=2,LEFT(TRIM(R180),1)&lt;&gt;"I")),1,IF(OR(AND(CI180=0,R180="N"),AND(CI180=0,R180="B"),AND(CI180=0,LEFT(TRIM(R180),1)="I")),1,0))),"")</f>
        <v/>
      </c>
      <c r="CX180" s="62" t="str">
        <f t="shared" si="78"/>
        <v/>
      </c>
      <c r="CY180" s="62" t="str">
        <f>+IF(LEN($K180)&gt;10,IF(ISERROR(VLOOKUP(T180,'CODIGO PAGO'!$B$1:$B$20,1,0)),1,IF(OR(AND(CK180=1,T180&lt;&gt;"N"),AND(CK180=3,T180&lt;&gt;"B"),AND(CK180=2,LEFT(TRIM(T180),1)&lt;&gt;"I")),1,IF(OR(AND(CK180=0,T180="N"),AND(CK180=0,T180="B"),AND(CK180=0,LEFT(TRIM(T180),1)="I")),1,0))),"")</f>
        <v/>
      </c>
      <c r="CZ180" s="62" t="str">
        <f t="shared" si="79"/>
        <v/>
      </c>
      <c r="DA180" s="62" t="str">
        <f>+IF(LEN($K180)&gt;10,IF(ISERROR(VLOOKUP(V180,'CODIGO PAGO'!$B$1:$B$20,1,0)),1,IF(OR(AND(CM180=1,V180&lt;&gt;"N"),AND(CM180=3,V180&lt;&gt;"B"),AND(CM180=2,LEFT(TRIM(V180),1)&lt;&gt;"I")),1,IF(OR(AND(CM180=0,V180="N"),AND(CM180=0,V180="B"),AND(CM180=0,LEFT(TRIM(V180),1)="I")),1,0))),"")</f>
        <v/>
      </c>
      <c r="DB180" s="62" t="str">
        <f t="shared" si="80"/>
        <v/>
      </c>
      <c r="DC180" s="62" t="str">
        <f>+IF(LEN($K180)&gt;10,IF(ISERROR(VLOOKUP(X180,'CODIGO PAGO'!$B$1:$B$20,1,0)),1,IF(OR(AND(CO180=1,X180&lt;&gt;"N"),AND(CO180=3,X180&lt;&gt;"B"),AND(CO180=2,LEFT(TRIM(X180),1)&lt;&gt;"I")),1,IF(OR(AND(CO180=0,X180="N"),AND(CO180=0,X180="B"),AND(CO180=0,LEFT(TRIM(X180),1)="I")),1,0))),"")</f>
        <v/>
      </c>
      <c r="DD180" s="62" t="str">
        <f t="shared" si="81"/>
        <v/>
      </c>
      <c r="DE180" s="62" t="str">
        <f t="shared" si="82"/>
        <v/>
      </c>
      <c r="DF180" s="63" t="str">
        <f t="shared" si="83"/>
        <v/>
      </c>
      <c r="DG180" s="170"/>
      <c r="DH180" s="63">
        <v>180</v>
      </c>
    </row>
    <row r="181" spans="1:112" s="64" customFormat="1">
      <c r="A181" s="16" t="str">
        <f t="shared" si="56"/>
        <v/>
      </c>
      <c r="B181" s="134"/>
      <c r="C181" s="134"/>
      <c r="D181" s="1" t="str">
        <f>+IF(LEN($K181)&gt;5,BD!A181,"")</f>
        <v/>
      </c>
      <c r="E181" s="1" t="str">
        <f>+IF(LEN($K181)&gt;5,BD!B181,"")</f>
        <v/>
      </c>
      <c r="F181" s="134"/>
      <c r="G181" s="133"/>
      <c r="H181" s="135"/>
      <c r="I181" s="3" t="str">
        <f>+IF(LEN($K181)&gt;5,BD!D181,"")</f>
        <v/>
      </c>
      <c r="J181" s="4" t="str">
        <f>+IF(LEN($K181)&gt;5,BD!E181,"")</f>
        <v/>
      </c>
      <c r="K181" s="5" t="str">
        <f>+IF(LEN(BD!G181)&gt;5,BD!G181,"")</f>
        <v/>
      </c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53" t="str">
        <f t="shared" si="57"/>
        <v/>
      </c>
      <c r="AB181" s="154" t="str">
        <f>+IF(LEN($K181)&gt;5,SUM(L181,N181,P181,R181,T181,V181,X181)+COUNTIF(L181:X181,"PCG")+'CODIGO PAGO'!$C$23*COUNTIF(L181:X181,"PDF")+'CODIGO PAGO'!$C$24*COUNTIF('PRE MAAS'!L181:X181,"PNH")+'CODIGO PAGO'!$C$25*COUNTIF('PRE MAAS'!L181:X181,"PS")+COUNTIF(L181:X181,"VAC"),"")</f>
        <v/>
      </c>
      <c r="AC181" s="154" t="str">
        <f t="shared" si="58"/>
        <v/>
      </c>
      <c r="AD181" s="155" t="str">
        <f t="shared" si="59"/>
        <v/>
      </c>
      <c r="AE181" s="155" t="str">
        <f t="shared" si="60"/>
        <v/>
      </c>
      <c r="AF181" s="155" t="str">
        <f>+IF(LEN($K181)&gt;5,IF(AND(VLOOKUP($I181,BD!$D$1:$F$501,3,0)&gt;=L$1,VLOOKUP($I181,BD!$D$1:$F$501,3,0)&lt;=X$1),1,0),"")</f>
        <v/>
      </c>
      <c r="AG181" s="155" t="str">
        <f t="shared" si="61"/>
        <v/>
      </c>
      <c r="AH181" s="156" t="str">
        <f t="shared" si="62"/>
        <v/>
      </c>
      <c r="AI181" s="156" t="str">
        <f t="shared" si="63"/>
        <v/>
      </c>
      <c r="AJ181" s="156" t="str">
        <f t="shared" si="64"/>
        <v/>
      </c>
      <c r="AK181" s="6" t="str">
        <f>+IF(LEN($K181)&gt;5,BD!H181,"")</f>
        <v/>
      </c>
      <c r="AL181" s="17" t="str">
        <f t="shared" si="65"/>
        <v/>
      </c>
      <c r="AM181" s="13"/>
      <c r="AN181" s="18" t="str">
        <f t="shared" si="66"/>
        <v/>
      </c>
      <c r="AO181" s="19" t="str">
        <f t="shared" si="67"/>
        <v/>
      </c>
      <c r="AP181" s="19" t="str">
        <f t="shared" si="68"/>
        <v/>
      </c>
      <c r="AQ181" s="20" t="str">
        <f t="shared" si="69"/>
        <v/>
      </c>
      <c r="AR181" s="7" t="str">
        <f t="shared" ca="1" si="70"/>
        <v/>
      </c>
      <c r="AS181" s="157"/>
      <c r="AT181" s="19" t="str">
        <f>+IF(LEN($K181)&gt;5,TRUNC(AS181*AK181*'CODIGO PAGO'!$C$27,2),"")</f>
        <v/>
      </c>
      <c r="AU181" s="15"/>
      <c r="AV181" s="15"/>
      <c r="AW181" s="15"/>
      <c r="AX181" s="14"/>
      <c r="AY181" s="15"/>
      <c r="AZ181" s="20" t="str">
        <f>+IF(LEN(K181)&gt;5,SUMIF(AJUSTES!$A$1:$A$50,K181,AJUSTES!$J$1:$J$50),"")</f>
        <v/>
      </c>
      <c r="BA181" s="20"/>
      <c r="BB181" s="14"/>
      <c r="BC181" s="14"/>
      <c r="BD181" s="164"/>
      <c r="BE181" s="15"/>
      <c r="BF181" s="15"/>
      <c r="BG181" s="152" t="str">
        <f t="shared" si="71"/>
        <v/>
      </c>
      <c r="BH181" s="20" t="str">
        <f t="shared" si="72"/>
        <v/>
      </c>
      <c r="BI181" s="20" t="str">
        <f>IF(LEN($K181)&gt;5,IF('CODIGO PAGO'!$C$26=9,0.5*AK181,'CODIGO PAGO'!$C$26*COUNTIF(L181:X181,"PT")*(AK181*7)/(7-(COUNTIF(L181:X181,"D")+COUNTIF(L181:X181,"DL")))),"")</f>
        <v/>
      </c>
      <c r="BJ181" s="15"/>
      <c r="BK181" s="20" t="str">
        <f>+IF(LEN(K181)&gt;5,SUMIF(AJUSTES!$A$1:$A$50,K181,AJUSTES!$K$1:$K$50),"")</f>
        <v/>
      </c>
      <c r="BL181" s="15"/>
      <c r="BM181" s="15"/>
      <c r="BN181" s="4" t="str">
        <f>+CONCATENATE(IF(COUNTIFS(INCAPACIDADES!$A$1:$A$100,"ACTIVA",INCAPACIDADES!$C$1:$C$100,'PRE MAAS'!K181)&gt;0,VLOOKUP(K181,INCAPACIDADES!$C$1:$Y$100,23,0),""),IF(LEN($K181)&gt;5,IF(BD!F181="N/A","",CONCATENATE("B (",DAY(BD!F181),"-",MONTH(BD!F181),"-",YEAR(BD!F181),")")),""))</f>
        <v/>
      </c>
      <c r="BO181" s="150"/>
      <c r="BP181" s="15"/>
      <c r="BQ181" s="15"/>
      <c r="BR181" s="15"/>
      <c r="BS181" s="15"/>
      <c r="BT181" s="15"/>
      <c r="BU181" s="9" t="str">
        <f>+IF(LEN($K181)&gt;10,IF(LEN(BD!I181)=11,BD!I181,CONCATENATE("0",BD!I181)),"")</f>
        <v/>
      </c>
      <c r="BV181" s="161" t="str">
        <f>+IF(LEN($K181)&gt;10,BD!J181,"")</f>
        <v/>
      </c>
      <c r="BW181" s="162" t="str">
        <f t="shared" si="73"/>
        <v/>
      </c>
      <c r="BX181" s="162" t="str">
        <f>+IF(LEN($K181)&gt;10,UPPER(BD!K181),"")</f>
        <v/>
      </c>
      <c r="BY181" s="161" t="str">
        <f>+IF(LEN($K189)&gt;5,BD!L181,"")</f>
        <v/>
      </c>
      <c r="BZ181" s="161" t="str">
        <f>+IF(LEN($K181)&gt;10,BD!M181,"")</f>
        <v/>
      </c>
      <c r="CA181" s="162" t="str">
        <f>+IF(LEN($K181)&gt;10,BD!N181,"")</f>
        <v/>
      </c>
      <c r="CB181" s="163" t="str">
        <f t="shared" si="74"/>
        <v/>
      </c>
      <c r="CC181" s="62" t="str">
        <f>+IF(AND(LEN($K181)&gt;10),IF(AND($J181&gt;L$1,$J181&lt;=$Y$1),1,IF((COUNTIFS(INCAPACIDADES!$C$1:$C$51,$K181,INCAPACIDADES!K$1:K$51,L$1))&gt;0,2,IF(VLOOKUP($I181,BD!D:F,3,0)&gt;L$1,0,3))),"")</f>
        <v/>
      </c>
      <c r="CD181" s="62" t="str">
        <f>+IF(AND(LEN($K181)&gt;10),IF(AND($J181&gt;M$1,$J181&lt;=$Y$1),1,IF((COUNTIFS(INCAPACIDADES!$C$1:$C$51,$K181,INCAPACIDADES!L$1:L$51,M$1))&gt;0,2,IF(VLOOKUP($I181,BD!$D:$F,3,0)&gt;M$1,0,3))),"")</f>
        <v/>
      </c>
      <c r="CE181" s="62" t="str">
        <f>+IF(AND(LEN($K181)&gt;10),IF(AND($J181&gt;N$1,$J181&lt;=$Y$1),1,IF((COUNTIFS(INCAPACIDADES!$C$1:$C$51,$K181,INCAPACIDADES!M$1:M$51,N$1))&gt;0,2,IF(VLOOKUP($I181,BD!$D:$F,3,0)&gt;N$1,0,3))),"")</f>
        <v/>
      </c>
      <c r="CF181" s="62" t="str">
        <f>+IF(AND(LEN($K181)&gt;10),IF(AND($J181&gt;O$1,$J181&lt;=$Y$1),1,IF((COUNTIFS(INCAPACIDADES!$C$1:$C$51,$K181,INCAPACIDADES!N$1:N$51,O$1))&gt;0,2,IF(VLOOKUP($I181,BD!$D:$F,3,0)&gt;O$1,0,3))),"")</f>
        <v/>
      </c>
      <c r="CG181" s="62" t="str">
        <f>+IF(AND(LEN($K181)&gt;10),IF(AND($J181&gt;P$1,$J181&lt;=$Y$1),1,IF((COUNTIFS(INCAPACIDADES!$C$1:$C$51,$K181,INCAPACIDADES!O$1:O$51,P$1))&gt;0,2,IF(VLOOKUP($I181,BD!$D:$F,3,0)&gt;P$1,0,3))),"")</f>
        <v/>
      </c>
      <c r="CH181" s="62" t="str">
        <f>+IF(AND(LEN($K181)&gt;10),IF(AND($J181&gt;Q$1,$J181&lt;=$Y$1),1,IF((COUNTIFS(INCAPACIDADES!$C$1:$C$51,$K181,INCAPACIDADES!P$1:P$51,Q$1))&gt;0,2,IF(VLOOKUP($I181,BD!$D:$F,3,0)&gt;Q$1,0,3))),"")</f>
        <v/>
      </c>
      <c r="CI181" s="62" t="str">
        <f>+IF(AND(LEN($K181)&gt;10),IF(AND($J181&gt;R$1,$J181&lt;=$Y$1),1,IF((COUNTIFS(INCAPACIDADES!$C$1:$C$51,$K181,INCAPACIDADES!Q$1:Q$51,R$1))&gt;0,2,IF(VLOOKUP($I181,BD!$D:$F,3,0)&gt;R$1,0,3))),"")</f>
        <v/>
      </c>
      <c r="CJ181" s="62" t="str">
        <f>+IF(AND(LEN($K181)&gt;10),IF(AND($J181&gt;S$1,$J181&lt;=$Y$1),1,IF((COUNTIFS(INCAPACIDADES!$C$1:$C$51,$K181,INCAPACIDADES!R$1:R$51,S$1))&gt;0,2,IF(VLOOKUP($I181,BD!$D:$F,3,0)&gt;S$1,0,3))),"")</f>
        <v/>
      </c>
      <c r="CK181" s="62" t="str">
        <f>+IF(AND(LEN($K181)&gt;10),IF(AND($J181&gt;T$1,$J181&lt;=$Y$1),1,IF((COUNTIFS(INCAPACIDADES!$C$1:$C$51,$K181,INCAPACIDADES!S$1:S$51,T$1))&gt;0,2,IF(VLOOKUP($I181,BD!$D:$F,3,0)&gt;T$1,0,3))),"")</f>
        <v/>
      </c>
      <c r="CL181" s="62" t="str">
        <f>+IF(AND(LEN($K181)&gt;10),IF(AND($J181&gt;U$1,$J181&lt;=$Y$1),1,IF((COUNTIFS(INCAPACIDADES!$C$1:$C$51,$K181,INCAPACIDADES!T$1:T$51,U$1))&gt;0,2,IF(VLOOKUP($I181,BD!$D:$F,3,0)&gt;U$1,0,3))),"")</f>
        <v/>
      </c>
      <c r="CM181" s="62" t="str">
        <f>+IF(AND(LEN($K181)&gt;10),IF(AND($J181&gt;V$1,$J181&lt;=$Y$1),1,IF((COUNTIFS(INCAPACIDADES!$C$1:$C$51,$K181,INCAPACIDADES!U$1:U$51,V$1))&gt;0,2,IF(VLOOKUP($I181,BD!$D:$F,3,0)&gt;V$1,0,3))),"")</f>
        <v/>
      </c>
      <c r="CN181" s="62" t="str">
        <f>+IF(AND(LEN($K181)&gt;10),IF(AND($J181&gt;W$1,$J181&lt;=$Y$1),1,IF((COUNTIFS(INCAPACIDADES!$C$1:$C$51,$K181,INCAPACIDADES!V$1:V$51,W$1))&gt;0,2,IF(VLOOKUP($I181,BD!$D:$F,3,0)&gt;W$1,0,3))),"")</f>
        <v/>
      </c>
      <c r="CO181" s="62" t="str">
        <f>+IF(AND(LEN($K181)&gt;10),IF(AND($J181&gt;X$1,$J181&lt;=$Y$1),1,IF((COUNTIFS(INCAPACIDADES!$C$1:$C$51,$K181,INCAPACIDADES!W$1:W$51,X$1))&gt;0,2,IF(VLOOKUP($I181,BD!$D:$F,3,0)&gt;X$1,0,3))),"")</f>
        <v/>
      </c>
      <c r="CP181" s="62" t="str">
        <f>+IF(AND(LEN($K181)&gt;10),IF(AND($J181&gt;Y$1,$J181&lt;=$Y$1),1,IF((COUNTIFS(INCAPACIDADES!$C$1:$C$51,$K181,INCAPACIDADES!X$1:X$51,Y$1))&gt;0,2,IF(VLOOKUP($I181,BD!$D:$F,3,0)&gt;Y$1,0,3))),"")</f>
        <v/>
      </c>
      <c r="CQ181" s="62" t="str">
        <f>+IF(LEN($K181)&gt;10,IF(ISERROR(VLOOKUP(L181,'CODIGO PAGO'!$B$1:$B$20,1,0)),1,IF(OR(AND(CC181=1,L181&lt;&gt;"N"),AND(CC181=3,L181&lt;&gt;"B"),AND(CC181=2,LEFT(TRIM(L181),1)&lt;&gt;"I")),1,IF(OR(AND(CC181=0,L181="N"),AND(CC181=0,L181="B"),AND(CC181=0,LEFT(TRIM(L181),1)="I")),1,0))),"")</f>
        <v/>
      </c>
      <c r="CR181" s="62" t="str">
        <f t="shared" si="75"/>
        <v/>
      </c>
      <c r="CS181" s="62" t="str">
        <f>+IF(LEN($K181)&gt;10,IF(ISERROR(VLOOKUP(N181,'CODIGO PAGO'!$B$1:$B$20,1,0)),1,IF(OR(AND(CE181=1,N181&lt;&gt;"N"),AND(CE181=3,N181&lt;&gt;"B"),AND(CE181=2,LEFT(TRIM(N181),1)&lt;&gt;"I")),1,IF(OR(AND(CE181=0,N181="N"),AND(CE181=0,N181="B"),AND(CE181=0,LEFT(TRIM(N181),1)="I")),1,0))),"")</f>
        <v/>
      </c>
      <c r="CT181" s="62" t="str">
        <f t="shared" si="76"/>
        <v/>
      </c>
      <c r="CU181" s="62" t="str">
        <f>+IF(LEN($K181)&gt;10,IF(ISERROR(VLOOKUP(P181,'CODIGO PAGO'!$B$1:$B$20,1,0)),1,IF(OR(AND(CG181=1,P181&lt;&gt;"N"),AND(CG181=3,P181&lt;&gt;"B"),AND(CG181=2,LEFT(TRIM(P181),1)&lt;&gt;"I")),1,IF(OR(AND(CG181=0,P181="N"),AND(CG181=0,P181="B"),AND(CG181=0,LEFT(TRIM(P181),1)="I")),1,0))),"")</f>
        <v/>
      </c>
      <c r="CV181" s="62" t="str">
        <f t="shared" si="77"/>
        <v/>
      </c>
      <c r="CW181" s="62" t="str">
        <f>+IF(LEN($K181)&gt;10,IF(ISERROR(VLOOKUP(R181,'CODIGO PAGO'!$B$1:$B$20,1,0)),1,IF(OR(AND(CI181=1,R181&lt;&gt;"N"),AND(CI181=3,R181&lt;&gt;"B"),AND(CI181=2,LEFT(TRIM(R181),1)&lt;&gt;"I")),1,IF(OR(AND(CI181=0,R181="N"),AND(CI181=0,R181="B"),AND(CI181=0,LEFT(TRIM(R181),1)="I")),1,0))),"")</f>
        <v/>
      </c>
      <c r="CX181" s="62" t="str">
        <f t="shared" si="78"/>
        <v/>
      </c>
      <c r="CY181" s="62" t="str">
        <f>+IF(LEN($K181)&gt;10,IF(ISERROR(VLOOKUP(T181,'CODIGO PAGO'!$B$1:$B$20,1,0)),1,IF(OR(AND(CK181=1,T181&lt;&gt;"N"),AND(CK181=3,T181&lt;&gt;"B"),AND(CK181=2,LEFT(TRIM(T181),1)&lt;&gt;"I")),1,IF(OR(AND(CK181=0,T181="N"),AND(CK181=0,T181="B"),AND(CK181=0,LEFT(TRIM(T181),1)="I")),1,0))),"")</f>
        <v/>
      </c>
      <c r="CZ181" s="62" t="str">
        <f t="shared" si="79"/>
        <v/>
      </c>
      <c r="DA181" s="62" t="str">
        <f>+IF(LEN($K181)&gt;10,IF(ISERROR(VLOOKUP(V181,'CODIGO PAGO'!$B$1:$B$20,1,0)),1,IF(OR(AND(CM181=1,V181&lt;&gt;"N"),AND(CM181=3,V181&lt;&gt;"B"),AND(CM181=2,LEFT(TRIM(V181),1)&lt;&gt;"I")),1,IF(OR(AND(CM181=0,V181="N"),AND(CM181=0,V181="B"),AND(CM181=0,LEFT(TRIM(V181),1)="I")),1,0))),"")</f>
        <v/>
      </c>
      <c r="DB181" s="62" t="str">
        <f t="shared" si="80"/>
        <v/>
      </c>
      <c r="DC181" s="62" t="str">
        <f>+IF(LEN($K181)&gt;10,IF(ISERROR(VLOOKUP(X181,'CODIGO PAGO'!$B$1:$B$20,1,0)),1,IF(OR(AND(CO181=1,X181&lt;&gt;"N"),AND(CO181=3,X181&lt;&gt;"B"),AND(CO181=2,LEFT(TRIM(X181),1)&lt;&gt;"I")),1,IF(OR(AND(CO181=0,X181="N"),AND(CO181=0,X181="B"),AND(CO181=0,LEFT(TRIM(X181),1)="I")),1,0))),"")</f>
        <v/>
      </c>
      <c r="DD181" s="62" t="str">
        <f t="shared" si="81"/>
        <v/>
      </c>
      <c r="DE181" s="62" t="str">
        <f t="shared" si="82"/>
        <v/>
      </c>
      <c r="DF181" s="63" t="str">
        <f t="shared" si="83"/>
        <v/>
      </c>
      <c r="DG181" s="170"/>
      <c r="DH181" s="63">
        <v>181</v>
      </c>
    </row>
    <row r="182" spans="1:112" s="64" customFormat="1">
      <c r="A182" s="16" t="str">
        <f t="shared" si="56"/>
        <v/>
      </c>
      <c r="B182" s="134"/>
      <c r="C182" s="134"/>
      <c r="D182" s="1" t="str">
        <f>+IF(LEN($K182)&gt;5,BD!A182,"")</f>
        <v/>
      </c>
      <c r="E182" s="1" t="str">
        <f>+IF(LEN($K182)&gt;5,BD!B182,"")</f>
        <v/>
      </c>
      <c r="F182" s="134"/>
      <c r="G182" s="133"/>
      <c r="H182" s="135"/>
      <c r="I182" s="3" t="str">
        <f>+IF(LEN($K182)&gt;5,BD!D182,"")</f>
        <v/>
      </c>
      <c r="J182" s="4" t="str">
        <f>+IF(LEN($K182)&gt;5,BD!E182,"")</f>
        <v/>
      </c>
      <c r="K182" s="5" t="str">
        <f>+IF(LEN(BD!G182)&gt;5,BD!G182,"")</f>
        <v/>
      </c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53" t="str">
        <f t="shared" si="57"/>
        <v/>
      </c>
      <c r="AB182" s="154" t="str">
        <f>+IF(LEN($K182)&gt;5,SUM(L182,N182,P182,R182,T182,V182,X182)+COUNTIF(L182:X182,"PCG")+'CODIGO PAGO'!$C$23*COUNTIF(L182:X182,"PDF")+'CODIGO PAGO'!$C$24*COUNTIF('PRE MAAS'!L182:X182,"PNH")+'CODIGO PAGO'!$C$25*COUNTIF('PRE MAAS'!L182:X182,"PS")+COUNTIF(L182:X182,"VAC"),"")</f>
        <v/>
      </c>
      <c r="AC182" s="154" t="str">
        <f t="shared" si="58"/>
        <v/>
      </c>
      <c r="AD182" s="155" t="str">
        <f t="shared" si="59"/>
        <v/>
      </c>
      <c r="AE182" s="155" t="str">
        <f t="shared" si="60"/>
        <v/>
      </c>
      <c r="AF182" s="155" t="str">
        <f>+IF(LEN($K182)&gt;5,IF(AND(VLOOKUP($I182,BD!$D$1:$F$501,3,0)&gt;=L$1,VLOOKUP($I182,BD!$D$1:$F$501,3,0)&lt;=X$1),1,0),"")</f>
        <v/>
      </c>
      <c r="AG182" s="155" t="str">
        <f t="shared" si="61"/>
        <v/>
      </c>
      <c r="AH182" s="156" t="str">
        <f t="shared" si="62"/>
        <v/>
      </c>
      <c r="AI182" s="156" t="str">
        <f t="shared" si="63"/>
        <v/>
      </c>
      <c r="AJ182" s="156" t="str">
        <f t="shared" si="64"/>
        <v/>
      </c>
      <c r="AK182" s="6" t="str">
        <f>+IF(LEN($K182)&gt;5,BD!H182,"")</f>
        <v/>
      </c>
      <c r="AL182" s="17" t="str">
        <f t="shared" si="65"/>
        <v/>
      </c>
      <c r="AM182" s="13"/>
      <c r="AN182" s="18" t="str">
        <f t="shared" si="66"/>
        <v/>
      </c>
      <c r="AO182" s="19" t="str">
        <f t="shared" si="67"/>
        <v/>
      </c>
      <c r="AP182" s="19" t="str">
        <f t="shared" si="68"/>
        <v/>
      </c>
      <c r="AQ182" s="20" t="str">
        <f t="shared" si="69"/>
        <v/>
      </c>
      <c r="AR182" s="7" t="str">
        <f t="shared" ca="1" si="70"/>
        <v/>
      </c>
      <c r="AS182" s="157"/>
      <c r="AT182" s="19" t="str">
        <f>+IF(LEN($K182)&gt;5,TRUNC(AS182*AK182*'CODIGO PAGO'!$C$27,2),"")</f>
        <v/>
      </c>
      <c r="AU182" s="15"/>
      <c r="AV182" s="15"/>
      <c r="AW182" s="15"/>
      <c r="AX182" s="14"/>
      <c r="AY182" s="15"/>
      <c r="AZ182" s="20" t="str">
        <f>+IF(LEN(K182)&gt;5,SUMIF(AJUSTES!$A$1:$A$50,K182,AJUSTES!$J$1:$J$50),"")</f>
        <v/>
      </c>
      <c r="BA182" s="20"/>
      <c r="BB182" s="14"/>
      <c r="BC182" s="14"/>
      <c r="BD182" s="164"/>
      <c r="BE182" s="15"/>
      <c r="BF182" s="15"/>
      <c r="BG182" s="152" t="str">
        <f t="shared" si="71"/>
        <v/>
      </c>
      <c r="BH182" s="20" t="str">
        <f t="shared" si="72"/>
        <v/>
      </c>
      <c r="BI182" s="20" t="str">
        <f>IF(LEN($K182)&gt;5,IF('CODIGO PAGO'!$C$26=9,0.5*AK182,'CODIGO PAGO'!$C$26*COUNTIF(L182:X182,"PT")*(AK182*7)/(7-(COUNTIF(L182:X182,"D")+COUNTIF(L182:X182,"DL")))),"")</f>
        <v/>
      </c>
      <c r="BJ182" s="15"/>
      <c r="BK182" s="20" t="str">
        <f>+IF(LEN(K182)&gt;5,SUMIF(AJUSTES!$A$1:$A$50,K182,AJUSTES!$K$1:$K$50),"")</f>
        <v/>
      </c>
      <c r="BL182" s="15"/>
      <c r="BM182" s="15"/>
      <c r="BN182" s="4" t="str">
        <f>+CONCATENATE(IF(COUNTIFS(INCAPACIDADES!$A$1:$A$100,"ACTIVA",INCAPACIDADES!$C$1:$C$100,'PRE MAAS'!K182)&gt;0,VLOOKUP(K182,INCAPACIDADES!$C$1:$Y$100,23,0),""),IF(LEN($K182)&gt;5,IF(BD!F182="N/A","",CONCATENATE("B (",DAY(BD!F182),"-",MONTH(BD!F182),"-",YEAR(BD!F182),")")),""))</f>
        <v/>
      </c>
      <c r="BO182" s="150"/>
      <c r="BP182" s="15"/>
      <c r="BQ182" s="15"/>
      <c r="BR182" s="15"/>
      <c r="BS182" s="15"/>
      <c r="BT182" s="15"/>
      <c r="BU182" s="9" t="str">
        <f>+IF(LEN($K182)&gt;10,IF(LEN(BD!I182)=11,BD!I182,CONCATENATE("0",BD!I182)),"")</f>
        <v/>
      </c>
      <c r="BV182" s="161" t="str">
        <f>+IF(LEN($K182)&gt;10,BD!J182,"")</f>
        <v/>
      </c>
      <c r="BW182" s="162" t="str">
        <f t="shared" si="73"/>
        <v/>
      </c>
      <c r="BX182" s="162" t="str">
        <f>+IF(LEN($K182)&gt;10,UPPER(BD!K182),"")</f>
        <v/>
      </c>
      <c r="BY182" s="161" t="str">
        <f>+IF(LEN($K190)&gt;5,BD!L182,"")</f>
        <v/>
      </c>
      <c r="BZ182" s="161" t="str">
        <f>+IF(LEN($K182)&gt;10,BD!M182,"")</f>
        <v/>
      </c>
      <c r="CA182" s="162" t="str">
        <f>+IF(LEN($K182)&gt;10,BD!N182,"")</f>
        <v/>
      </c>
      <c r="CB182" s="163" t="str">
        <f t="shared" si="74"/>
        <v/>
      </c>
      <c r="CC182" s="62" t="str">
        <f>+IF(AND(LEN($K182)&gt;10),IF(AND($J182&gt;L$1,$J182&lt;=$Y$1),1,IF((COUNTIFS(INCAPACIDADES!$C$1:$C$51,$K182,INCAPACIDADES!K$1:K$51,L$1))&gt;0,2,IF(VLOOKUP($I182,BD!D:F,3,0)&gt;L$1,0,3))),"")</f>
        <v/>
      </c>
      <c r="CD182" s="62" t="str">
        <f>+IF(AND(LEN($K182)&gt;10),IF(AND($J182&gt;M$1,$J182&lt;=$Y$1),1,IF((COUNTIFS(INCAPACIDADES!$C$1:$C$51,$K182,INCAPACIDADES!L$1:L$51,M$1))&gt;0,2,IF(VLOOKUP($I182,BD!$D:$F,3,0)&gt;M$1,0,3))),"")</f>
        <v/>
      </c>
      <c r="CE182" s="62" t="str">
        <f>+IF(AND(LEN($K182)&gt;10),IF(AND($J182&gt;N$1,$J182&lt;=$Y$1),1,IF((COUNTIFS(INCAPACIDADES!$C$1:$C$51,$K182,INCAPACIDADES!M$1:M$51,N$1))&gt;0,2,IF(VLOOKUP($I182,BD!$D:$F,3,0)&gt;N$1,0,3))),"")</f>
        <v/>
      </c>
      <c r="CF182" s="62" t="str">
        <f>+IF(AND(LEN($K182)&gt;10),IF(AND($J182&gt;O$1,$J182&lt;=$Y$1),1,IF((COUNTIFS(INCAPACIDADES!$C$1:$C$51,$K182,INCAPACIDADES!N$1:N$51,O$1))&gt;0,2,IF(VLOOKUP($I182,BD!$D:$F,3,0)&gt;O$1,0,3))),"")</f>
        <v/>
      </c>
      <c r="CG182" s="62" t="str">
        <f>+IF(AND(LEN($K182)&gt;10),IF(AND($J182&gt;P$1,$J182&lt;=$Y$1),1,IF((COUNTIFS(INCAPACIDADES!$C$1:$C$51,$K182,INCAPACIDADES!O$1:O$51,P$1))&gt;0,2,IF(VLOOKUP($I182,BD!$D:$F,3,0)&gt;P$1,0,3))),"")</f>
        <v/>
      </c>
      <c r="CH182" s="62" t="str">
        <f>+IF(AND(LEN($K182)&gt;10),IF(AND($J182&gt;Q$1,$J182&lt;=$Y$1),1,IF((COUNTIFS(INCAPACIDADES!$C$1:$C$51,$K182,INCAPACIDADES!P$1:P$51,Q$1))&gt;0,2,IF(VLOOKUP($I182,BD!$D:$F,3,0)&gt;Q$1,0,3))),"")</f>
        <v/>
      </c>
      <c r="CI182" s="62" t="str">
        <f>+IF(AND(LEN($K182)&gt;10),IF(AND($J182&gt;R$1,$J182&lt;=$Y$1),1,IF((COUNTIFS(INCAPACIDADES!$C$1:$C$51,$K182,INCAPACIDADES!Q$1:Q$51,R$1))&gt;0,2,IF(VLOOKUP($I182,BD!$D:$F,3,0)&gt;R$1,0,3))),"")</f>
        <v/>
      </c>
      <c r="CJ182" s="62" t="str">
        <f>+IF(AND(LEN($K182)&gt;10),IF(AND($J182&gt;S$1,$J182&lt;=$Y$1),1,IF((COUNTIFS(INCAPACIDADES!$C$1:$C$51,$K182,INCAPACIDADES!R$1:R$51,S$1))&gt;0,2,IF(VLOOKUP($I182,BD!$D:$F,3,0)&gt;S$1,0,3))),"")</f>
        <v/>
      </c>
      <c r="CK182" s="62" t="str">
        <f>+IF(AND(LEN($K182)&gt;10),IF(AND($J182&gt;T$1,$J182&lt;=$Y$1),1,IF((COUNTIFS(INCAPACIDADES!$C$1:$C$51,$K182,INCAPACIDADES!S$1:S$51,T$1))&gt;0,2,IF(VLOOKUP($I182,BD!$D:$F,3,0)&gt;T$1,0,3))),"")</f>
        <v/>
      </c>
      <c r="CL182" s="62" t="str">
        <f>+IF(AND(LEN($K182)&gt;10),IF(AND($J182&gt;U$1,$J182&lt;=$Y$1),1,IF((COUNTIFS(INCAPACIDADES!$C$1:$C$51,$K182,INCAPACIDADES!T$1:T$51,U$1))&gt;0,2,IF(VLOOKUP($I182,BD!$D:$F,3,0)&gt;U$1,0,3))),"")</f>
        <v/>
      </c>
      <c r="CM182" s="62" t="str">
        <f>+IF(AND(LEN($K182)&gt;10),IF(AND($J182&gt;V$1,$J182&lt;=$Y$1),1,IF((COUNTIFS(INCAPACIDADES!$C$1:$C$51,$K182,INCAPACIDADES!U$1:U$51,V$1))&gt;0,2,IF(VLOOKUP($I182,BD!$D:$F,3,0)&gt;V$1,0,3))),"")</f>
        <v/>
      </c>
      <c r="CN182" s="62" t="str">
        <f>+IF(AND(LEN($K182)&gt;10),IF(AND($J182&gt;W$1,$J182&lt;=$Y$1),1,IF((COUNTIFS(INCAPACIDADES!$C$1:$C$51,$K182,INCAPACIDADES!V$1:V$51,W$1))&gt;0,2,IF(VLOOKUP($I182,BD!$D:$F,3,0)&gt;W$1,0,3))),"")</f>
        <v/>
      </c>
      <c r="CO182" s="62" t="str">
        <f>+IF(AND(LEN($K182)&gt;10),IF(AND($J182&gt;X$1,$J182&lt;=$Y$1),1,IF((COUNTIFS(INCAPACIDADES!$C$1:$C$51,$K182,INCAPACIDADES!W$1:W$51,X$1))&gt;0,2,IF(VLOOKUP($I182,BD!$D:$F,3,0)&gt;X$1,0,3))),"")</f>
        <v/>
      </c>
      <c r="CP182" s="62" t="str">
        <f>+IF(AND(LEN($K182)&gt;10),IF(AND($J182&gt;Y$1,$J182&lt;=$Y$1),1,IF((COUNTIFS(INCAPACIDADES!$C$1:$C$51,$K182,INCAPACIDADES!X$1:X$51,Y$1))&gt;0,2,IF(VLOOKUP($I182,BD!$D:$F,3,0)&gt;Y$1,0,3))),"")</f>
        <v/>
      </c>
      <c r="CQ182" s="62" t="str">
        <f>+IF(LEN($K182)&gt;10,IF(ISERROR(VLOOKUP(L182,'CODIGO PAGO'!$B$1:$B$20,1,0)),1,IF(OR(AND(CC182=1,L182&lt;&gt;"N"),AND(CC182=3,L182&lt;&gt;"B"),AND(CC182=2,LEFT(TRIM(L182),1)&lt;&gt;"I")),1,IF(OR(AND(CC182=0,L182="N"),AND(CC182=0,L182="B"),AND(CC182=0,LEFT(TRIM(L182),1)="I")),1,0))),"")</f>
        <v/>
      </c>
      <c r="CR182" s="62" t="str">
        <f t="shared" si="75"/>
        <v/>
      </c>
      <c r="CS182" s="62" t="str">
        <f>+IF(LEN($K182)&gt;10,IF(ISERROR(VLOOKUP(N182,'CODIGO PAGO'!$B$1:$B$20,1,0)),1,IF(OR(AND(CE182=1,N182&lt;&gt;"N"),AND(CE182=3,N182&lt;&gt;"B"),AND(CE182=2,LEFT(TRIM(N182),1)&lt;&gt;"I")),1,IF(OR(AND(CE182=0,N182="N"),AND(CE182=0,N182="B"),AND(CE182=0,LEFT(TRIM(N182),1)="I")),1,0))),"")</f>
        <v/>
      </c>
      <c r="CT182" s="62" t="str">
        <f t="shared" si="76"/>
        <v/>
      </c>
      <c r="CU182" s="62" t="str">
        <f>+IF(LEN($K182)&gt;10,IF(ISERROR(VLOOKUP(P182,'CODIGO PAGO'!$B$1:$B$20,1,0)),1,IF(OR(AND(CG182=1,P182&lt;&gt;"N"),AND(CG182=3,P182&lt;&gt;"B"),AND(CG182=2,LEFT(TRIM(P182),1)&lt;&gt;"I")),1,IF(OR(AND(CG182=0,P182="N"),AND(CG182=0,P182="B"),AND(CG182=0,LEFT(TRIM(P182),1)="I")),1,0))),"")</f>
        <v/>
      </c>
      <c r="CV182" s="62" t="str">
        <f t="shared" si="77"/>
        <v/>
      </c>
      <c r="CW182" s="62" t="str">
        <f>+IF(LEN($K182)&gt;10,IF(ISERROR(VLOOKUP(R182,'CODIGO PAGO'!$B$1:$B$20,1,0)),1,IF(OR(AND(CI182=1,R182&lt;&gt;"N"),AND(CI182=3,R182&lt;&gt;"B"),AND(CI182=2,LEFT(TRIM(R182),1)&lt;&gt;"I")),1,IF(OR(AND(CI182=0,R182="N"),AND(CI182=0,R182="B"),AND(CI182=0,LEFT(TRIM(R182),1)="I")),1,0))),"")</f>
        <v/>
      </c>
      <c r="CX182" s="62" t="str">
        <f t="shared" si="78"/>
        <v/>
      </c>
      <c r="CY182" s="62" t="str">
        <f>+IF(LEN($K182)&gt;10,IF(ISERROR(VLOOKUP(T182,'CODIGO PAGO'!$B$1:$B$20,1,0)),1,IF(OR(AND(CK182=1,T182&lt;&gt;"N"),AND(CK182=3,T182&lt;&gt;"B"),AND(CK182=2,LEFT(TRIM(T182),1)&lt;&gt;"I")),1,IF(OR(AND(CK182=0,T182="N"),AND(CK182=0,T182="B"),AND(CK182=0,LEFT(TRIM(T182),1)="I")),1,0))),"")</f>
        <v/>
      </c>
      <c r="CZ182" s="62" t="str">
        <f t="shared" si="79"/>
        <v/>
      </c>
      <c r="DA182" s="62" t="str">
        <f>+IF(LEN($K182)&gt;10,IF(ISERROR(VLOOKUP(V182,'CODIGO PAGO'!$B$1:$B$20,1,0)),1,IF(OR(AND(CM182=1,V182&lt;&gt;"N"),AND(CM182=3,V182&lt;&gt;"B"),AND(CM182=2,LEFT(TRIM(V182),1)&lt;&gt;"I")),1,IF(OR(AND(CM182=0,V182="N"),AND(CM182=0,V182="B"),AND(CM182=0,LEFT(TRIM(V182),1)="I")),1,0))),"")</f>
        <v/>
      </c>
      <c r="DB182" s="62" t="str">
        <f t="shared" si="80"/>
        <v/>
      </c>
      <c r="DC182" s="62" t="str">
        <f>+IF(LEN($K182)&gt;10,IF(ISERROR(VLOOKUP(X182,'CODIGO PAGO'!$B$1:$B$20,1,0)),1,IF(OR(AND(CO182=1,X182&lt;&gt;"N"),AND(CO182=3,X182&lt;&gt;"B"),AND(CO182=2,LEFT(TRIM(X182),1)&lt;&gt;"I")),1,IF(OR(AND(CO182=0,X182="N"),AND(CO182=0,X182="B"),AND(CO182=0,LEFT(TRIM(X182),1)="I")),1,0))),"")</f>
        <v/>
      </c>
      <c r="DD182" s="62" t="str">
        <f t="shared" si="81"/>
        <v/>
      </c>
      <c r="DE182" s="62" t="str">
        <f t="shared" si="82"/>
        <v/>
      </c>
      <c r="DF182" s="63" t="str">
        <f t="shared" si="83"/>
        <v/>
      </c>
      <c r="DG182" s="170"/>
      <c r="DH182" s="63">
        <v>182</v>
      </c>
    </row>
    <row r="183" spans="1:112" s="64" customFormat="1">
      <c r="A183" s="16" t="str">
        <f t="shared" si="56"/>
        <v/>
      </c>
      <c r="B183" s="134"/>
      <c r="C183" s="134"/>
      <c r="D183" s="1" t="str">
        <f>+IF(LEN($K183)&gt;5,BD!A183,"")</f>
        <v/>
      </c>
      <c r="E183" s="1" t="str">
        <f>+IF(LEN($K183)&gt;5,BD!B183,"")</f>
        <v/>
      </c>
      <c r="F183" s="134"/>
      <c r="G183" s="133"/>
      <c r="H183" s="135"/>
      <c r="I183" s="3" t="str">
        <f>+IF(LEN($K183)&gt;5,BD!D183,"")</f>
        <v/>
      </c>
      <c r="J183" s="4" t="str">
        <f>+IF(LEN($K183)&gt;5,BD!E183,"")</f>
        <v/>
      </c>
      <c r="K183" s="5" t="str">
        <f>+IF(LEN(BD!G183)&gt;5,BD!G183,"")</f>
        <v/>
      </c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53" t="str">
        <f t="shared" si="57"/>
        <v/>
      </c>
      <c r="AB183" s="154" t="str">
        <f>+IF(LEN($K183)&gt;5,SUM(L183,N183,P183,R183,T183,V183,X183)+COUNTIF(L183:X183,"PCG")+'CODIGO PAGO'!$C$23*COUNTIF(L183:X183,"PDF")+'CODIGO PAGO'!$C$24*COUNTIF('PRE MAAS'!L183:X183,"PNH")+'CODIGO PAGO'!$C$25*COUNTIF('PRE MAAS'!L183:X183,"PS")+COUNTIF(L183:X183,"VAC"),"")</f>
        <v/>
      </c>
      <c r="AC183" s="154" t="str">
        <f t="shared" si="58"/>
        <v/>
      </c>
      <c r="AD183" s="155" t="str">
        <f t="shared" si="59"/>
        <v/>
      </c>
      <c r="AE183" s="155" t="str">
        <f t="shared" si="60"/>
        <v/>
      </c>
      <c r="AF183" s="155" t="str">
        <f>+IF(LEN($K183)&gt;5,IF(AND(VLOOKUP($I183,BD!$D$1:$F$501,3,0)&gt;=L$1,VLOOKUP($I183,BD!$D$1:$F$501,3,0)&lt;=X$1),1,0),"")</f>
        <v/>
      </c>
      <c r="AG183" s="155" t="str">
        <f t="shared" si="61"/>
        <v/>
      </c>
      <c r="AH183" s="156" t="str">
        <f t="shared" si="62"/>
        <v/>
      </c>
      <c r="AI183" s="156" t="str">
        <f t="shared" si="63"/>
        <v/>
      </c>
      <c r="AJ183" s="156" t="str">
        <f t="shared" si="64"/>
        <v/>
      </c>
      <c r="AK183" s="6" t="str">
        <f>+IF(LEN($K183)&gt;5,BD!H183,"")</f>
        <v/>
      </c>
      <c r="AL183" s="17" t="str">
        <f t="shared" si="65"/>
        <v/>
      </c>
      <c r="AM183" s="13"/>
      <c r="AN183" s="18" t="str">
        <f t="shared" si="66"/>
        <v/>
      </c>
      <c r="AO183" s="19" t="str">
        <f t="shared" si="67"/>
        <v/>
      </c>
      <c r="AP183" s="19" t="str">
        <f t="shared" si="68"/>
        <v/>
      </c>
      <c r="AQ183" s="20" t="str">
        <f t="shared" si="69"/>
        <v/>
      </c>
      <c r="AR183" s="7" t="str">
        <f t="shared" ca="1" si="70"/>
        <v/>
      </c>
      <c r="AS183" s="157"/>
      <c r="AT183" s="19" t="str">
        <f>+IF(LEN($K183)&gt;5,TRUNC(AS183*AK183*'CODIGO PAGO'!$C$27,2),"")</f>
        <v/>
      </c>
      <c r="AU183" s="15"/>
      <c r="AV183" s="15"/>
      <c r="AW183" s="15"/>
      <c r="AX183" s="14"/>
      <c r="AY183" s="15"/>
      <c r="AZ183" s="20" t="str">
        <f>+IF(LEN(K183)&gt;5,SUMIF(AJUSTES!$A$1:$A$50,K183,AJUSTES!$J$1:$J$50),"")</f>
        <v/>
      </c>
      <c r="BA183" s="20"/>
      <c r="BB183" s="14"/>
      <c r="BC183" s="14"/>
      <c r="BD183" s="164"/>
      <c r="BE183" s="15"/>
      <c r="BF183" s="15"/>
      <c r="BG183" s="152" t="str">
        <f t="shared" si="71"/>
        <v/>
      </c>
      <c r="BH183" s="20" t="str">
        <f t="shared" si="72"/>
        <v/>
      </c>
      <c r="BI183" s="20" t="str">
        <f>IF(LEN($K183)&gt;5,IF('CODIGO PAGO'!$C$26=9,0.5*AK183,'CODIGO PAGO'!$C$26*COUNTIF(L183:X183,"PT")*(AK183*7)/(7-(COUNTIF(L183:X183,"D")+COUNTIF(L183:X183,"DL")))),"")</f>
        <v/>
      </c>
      <c r="BJ183" s="15"/>
      <c r="BK183" s="20" t="str">
        <f>+IF(LEN(K183)&gt;5,SUMIF(AJUSTES!$A$1:$A$50,K183,AJUSTES!$K$1:$K$50),"")</f>
        <v/>
      </c>
      <c r="BL183" s="15"/>
      <c r="BM183" s="15"/>
      <c r="BN183" s="4" t="str">
        <f>+CONCATENATE(IF(COUNTIFS(INCAPACIDADES!$A$1:$A$100,"ACTIVA",INCAPACIDADES!$C$1:$C$100,'PRE MAAS'!K183)&gt;0,VLOOKUP(K183,INCAPACIDADES!$C$1:$Y$100,23,0),""),IF(LEN($K183)&gt;5,IF(BD!F183="N/A","",CONCATENATE("B (",DAY(BD!F183),"-",MONTH(BD!F183),"-",YEAR(BD!F183),")")),""))</f>
        <v/>
      </c>
      <c r="BO183" s="150"/>
      <c r="BP183" s="15"/>
      <c r="BQ183" s="15"/>
      <c r="BR183" s="15"/>
      <c r="BS183" s="15"/>
      <c r="BT183" s="15"/>
      <c r="BU183" s="9" t="str">
        <f>+IF(LEN($K183)&gt;10,IF(LEN(BD!I183)=11,BD!I183,CONCATENATE("0",BD!I183)),"")</f>
        <v/>
      </c>
      <c r="BV183" s="161" t="str">
        <f>+IF(LEN($K183)&gt;10,BD!J183,"")</f>
        <v/>
      </c>
      <c r="BW183" s="162" t="str">
        <f t="shared" si="73"/>
        <v/>
      </c>
      <c r="BX183" s="162" t="str">
        <f>+IF(LEN($K183)&gt;10,UPPER(BD!K183),"")</f>
        <v/>
      </c>
      <c r="BY183" s="161" t="str">
        <f>+IF(LEN($K191)&gt;5,BD!L183,"")</f>
        <v/>
      </c>
      <c r="BZ183" s="161" t="str">
        <f>+IF(LEN($K183)&gt;10,BD!M183,"")</f>
        <v/>
      </c>
      <c r="CA183" s="162" t="str">
        <f>+IF(LEN($K183)&gt;10,BD!N183,"")</f>
        <v/>
      </c>
      <c r="CB183" s="163" t="str">
        <f t="shared" si="74"/>
        <v/>
      </c>
      <c r="CC183" s="62" t="str">
        <f>+IF(AND(LEN($K183)&gt;10),IF(AND($J183&gt;L$1,$J183&lt;=$Y$1),1,IF((COUNTIFS(INCAPACIDADES!$C$1:$C$51,$K183,INCAPACIDADES!K$1:K$51,L$1))&gt;0,2,IF(VLOOKUP($I183,BD!D:F,3,0)&gt;L$1,0,3))),"")</f>
        <v/>
      </c>
      <c r="CD183" s="62" t="str">
        <f>+IF(AND(LEN($K183)&gt;10),IF(AND($J183&gt;M$1,$J183&lt;=$Y$1),1,IF((COUNTIFS(INCAPACIDADES!$C$1:$C$51,$K183,INCAPACIDADES!L$1:L$51,M$1))&gt;0,2,IF(VLOOKUP($I183,BD!$D:$F,3,0)&gt;M$1,0,3))),"")</f>
        <v/>
      </c>
      <c r="CE183" s="62" t="str">
        <f>+IF(AND(LEN($K183)&gt;10),IF(AND($J183&gt;N$1,$J183&lt;=$Y$1),1,IF((COUNTIFS(INCAPACIDADES!$C$1:$C$51,$K183,INCAPACIDADES!M$1:M$51,N$1))&gt;0,2,IF(VLOOKUP($I183,BD!$D:$F,3,0)&gt;N$1,0,3))),"")</f>
        <v/>
      </c>
      <c r="CF183" s="62" t="str">
        <f>+IF(AND(LEN($K183)&gt;10),IF(AND($J183&gt;O$1,$J183&lt;=$Y$1),1,IF((COUNTIFS(INCAPACIDADES!$C$1:$C$51,$K183,INCAPACIDADES!N$1:N$51,O$1))&gt;0,2,IF(VLOOKUP($I183,BD!$D:$F,3,0)&gt;O$1,0,3))),"")</f>
        <v/>
      </c>
      <c r="CG183" s="62" t="str">
        <f>+IF(AND(LEN($K183)&gt;10),IF(AND($J183&gt;P$1,$J183&lt;=$Y$1),1,IF((COUNTIFS(INCAPACIDADES!$C$1:$C$51,$K183,INCAPACIDADES!O$1:O$51,P$1))&gt;0,2,IF(VLOOKUP($I183,BD!$D:$F,3,0)&gt;P$1,0,3))),"")</f>
        <v/>
      </c>
      <c r="CH183" s="62" t="str">
        <f>+IF(AND(LEN($K183)&gt;10),IF(AND($J183&gt;Q$1,$J183&lt;=$Y$1),1,IF((COUNTIFS(INCAPACIDADES!$C$1:$C$51,$K183,INCAPACIDADES!P$1:P$51,Q$1))&gt;0,2,IF(VLOOKUP($I183,BD!$D:$F,3,0)&gt;Q$1,0,3))),"")</f>
        <v/>
      </c>
      <c r="CI183" s="62" t="str">
        <f>+IF(AND(LEN($K183)&gt;10),IF(AND($J183&gt;R$1,$J183&lt;=$Y$1),1,IF((COUNTIFS(INCAPACIDADES!$C$1:$C$51,$K183,INCAPACIDADES!Q$1:Q$51,R$1))&gt;0,2,IF(VLOOKUP($I183,BD!$D:$F,3,0)&gt;R$1,0,3))),"")</f>
        <v/>
      </c>
      <c r="CJ183" s="62" t="str">
        <f>+IF(AND(LEN($K183)&gt;10),IF(AND($J183&gt;S$1,$J183&lt;=$Y$1),1,IF((COUNTIFS(INCAPACIDADES!$C$1:$C$51,$K183,INCAPACIDADES!R$1:R$51,S$1))&gt;0,2,IF(VLOOKUP($I183,BD!$D:$F,3,0)&gt;S$1,0,3))),"")</f>
        <v/>
      </c>
      <c r="CK183" s="62" t="str">
        <f>+IF(AND(LEN($K183)&gt;10),IF(AND($J183&gt;T$1,$J183&lt;=$Y$1),1,IF((COUNTIFS(INCAPACIDADES!$C$1:$C$51,$K183,INCAPACIDADES!S$1:S$51,T$1))&gt;0,2,IF(VLOOKUP($I183,BD!$D:$F,3,0)&gt;T$1,0,3))),"")</f>
        <v/>
      </c>
      <c r="CL183" s="62" t="str">
        <f>+IF(AND(LEN($K183)&gt;10),IF(AND($J183&gt;U$1,$J183&lt;=$Y$1),1,IF((COUNTIFS(INCAPACIDADES!$C$1:$C$51,$K183,INCAPACIDADES!T$1:T$51,U$1))&gt;0,2,IF(VLOOKUP($I183,BD!$D:$F,3,0)&gt;U$1,0,3))),"")</f>
        <v/>
      </c>
      <c r="CM183" s="62" t="str">
        <f>+IF(AND(LEN($K183)&gt;10),IF(AND($J183&gt;V$1,$J183&lt;=$Y$1),1,IF((COUNTIFS(INCAPACIDADES!$C$1:$C$51,$K183,INCAPACIDADES!U$1:U$51,V$1))&gt;0,2,IF(VLOOKUP($I183,BD!$D:$F,3,0)&gt;V$1,0,3))),"")</f>
        <v/>
      </c>
      <c r="CN183" s="62" t="str">
        <f>+IF(AND(LEN($K183)&gt;10),IF(AND($J183&gt;W$1,$J183&lt;=$Y$1),1,IF((COUNTIFS(INCAPACIDADES!$C$1:$C$51,$K183,INCAPACIDADES!V$1:V$51,W$1))&gt;0,2,IF(VLOOKUP($I183,BD!$D:$F,3,0)&gt;W$1,0,3))),"")</f>
        <v/>
      </c>
      <c r="CO183" s="62" t="str">
        <f>+IF(AND(LEN($K183)&gt;10),IF(AND($J183&gt;X$1,$J183&lt;=$Y$1),1,IF((COUNTIFS(INCAPACIDADES!$C$1:$C$51,$K183,INCAPACIDADES!W$1:W$51,X$1))&gt;0,2,IF(VLOOKUP($I183,BD!$D:$F,3,0)&gt;X$1,0,3))),"")</f>
        <v/>
      </c>
      <c r="CP183" s="62" t="str">
        <f>+IF(AND(LEN($K183)&gt;10),IF(AND($J183&gt;Y$1,$J183&lt;=$Y$1),1,IF((COUNTIFS(INCAPACIDADES!$C$1:$C$51,$K183,INCAPACIDADES!X$1:X$51,Y$1))&gt;0,2,IF(VLOOKUP($I183,BD!$D:$F,3,0)&gt;Y$1,0,3))),"")</f>
        <v/>
      </c>
      <c r="CQ183" s="62" t="str">
        <f>+IF(LEN($K183)&gt;10,IF(ISERROR(VLOOKUP(L183,'CODIGO PAGO'!$B$1:$B$20,1,0)),1,IF(OR(AND(CC183=1,L183&lt;&gt;"N"),AND(CC183=3,L183&lt;&gt;"B"),AND(CC183=2,LEFT(TRIM(L183),1)&lt;&gt;"I")),1,IF(OR(AND(CC183=0,L183="N"),AND(CC183=0,L183="B"),AND(CC183=0,LEFT(TRIM(L183),1)="I")),1,0))),"")</f>
        <v/>
      </c>
      <c r="CR183" s="62" t="str">
        <f t="shared" si="75"/>
        <v/>
      </c>
      <c r="CS183" s="62" t="str">
        <f>+IF(LEN($K183)&gt;10,IF(ISERROR(VLOOKUP(N183,'CODIGO PAGO'!$B$1:$B$20,1,0)),1,IF(OR(AND(CE183=1,N183&lt;&gt;"N"),AND(CE183=3,N183&lt;&gt;"B"),AND(CE183=2,LEFT(TRIM(N183),1)&lt;&gt;"I")),1,IF(OR(AND(CE183=0,N183="N"),AND(CE183=0,N183="B"),AND(CE183=0,LEFT(TRIM(N183),1)="I")),1,0))),"")</f>
        <v/>
      </c>
      <c r="CT183" s="62" t="str">
        <f t="shared" si="76"/>
        <v/>
      </c>
      <c r="CU183" s="62" t="str">
        <f>+IF(LEN($K183)&gt;10,IF(ISERROR(VLOOKUP(P183,'CODIGO PAGO'!$B$1:$B$20,1,0)),1,IF(OR(AND(CG183=1,P183&lt;&gt;"N"),AND(CG183=3,P183&lt;&gt;"B"),AND(CG183=2,LEFT(TRIM(P183),1)&lt;&gt;"I")),1,IF(OR(AND(CG183=0,P183="N"),AND(CG183=0,P183="B"),AND(CG183=0,LEFT(TRIM(P183),1)="I")),1,0))),"")</f>
        <v/>
      </c>
      <c r="CV183" s="62" t="str">
        <f t="shared" si="77"/>
        <v/>
      </c>
      <c r="CW183" s="62" t="str">
        <f>+IF(LEN($K183)&gt;10,IF(ISERROR(VLOOKUP(R183,'CODIGO PAGO'!$B$1:$B$20,1,0)),1,IF(OR(AND(CI183=1,R183&lt;&gt;"N"),AND(CI183=3,R183&lt;&gt;"B"),AND(CI183=2,LEFT(TRIM(R183),1)&lt;&gt;"I")),1,IF(OR(AND(CI183=0,R183="N"),AND(CI183=0,R183="B"),AND(CI183=0,LEFT(TRIM(R183),1)="I")),1,0))),"")</f>
        <v/>
      </c>
      <c r="CX183" s="62" t="str">
        <f t="shared" si="78"/>
        <v/>
      </c>
      <c r="CY183" s="62" t="str">
        <f>+IF(LEN($K183)&gt;10,IF(ISERROR(VLOOKUP(T183,'CODIGO PAGO'!$B$1:$B$20,1,0)),1,IF(OR(AND(CK183=1,T183&lt;&gt;"N"),AND(CK183=3,T183&lt;&gt;"B"),AND(CK183=2,LEFT(TRIM(T183),1)&lt;&gt;"I")),1,IF(OR(AND(CK183=0,T183="N"),AND(CK183=0,T183="B"),AND(CK183=0,LEFT(TRIM(T183),1)="I")),1,0))),"")</f>
        <v/>
      </c>
      <c r="CZ183" s="62" t="str">
        <f t="shared" si="79"/>
        <v/>
      </c>
      <c r="DA183" s="62" t="str">
        <f>+IF(LEN($K183)&gt;10,IF(ISERROR(VLOOKUP(V183,'CODIGO PAGO'!$B$1:$B$20,1,0)),1,IF(OR(AND(CM183=1,V183&lt;&gt;"N"),AND(CM183=3,V183&lt;&gt;"B"),AND(CM183=2,LEFT(TRIM(V183),1)&lt;&gt;"I")),1,IF(OR(AND(CM183=0,V183="N"),AND(CM183=0,V183="B"),AND(CM183=0,LEFT(TRIM(V183),1)="I")),1,0))),"")</f>
        <v/>
      </c>
      <c r="DB183" s="62" t="str">
        <f t="shared" si="80"/>
        <v/>
      </c>
      <c r="DC183" s="62" t="str">
        <f>+IF(LEN($K183)&gt;10,IF(ISERROR(VLOOKUP(X183,'CODIGO PAGO'!$B$1:$B$20,1,0)),1,IF(OR(AND(CO183=1,X183&lt;&gt;"N"),AND(CO183=3,X183&lt;&gt;"B"),AND(CO183=2,LEFT(TRIM(X183),1)&lt;&gt;"I")),1,IF(OR(AND(CO183=0,X183="N"),AND(CO183=0,X183="B"),AND(CO183=0,LEFT(TRIM(X183),1)="I")),1,0))),"")</f>
        <v/>
      </c>
      <c r="DD183" s="62" t="str">
        <f t="shared" si="81"/>
        <v/>
      </c>
      <c r="DE183" s="62" t="str">
        <f t="shared" si="82"/>
        <v/>
      </c>
      <c r="DF183" s="63" t="str">
        <f t="shared" si="83"/>
        <v/>
      </c>
      <c r="DG183" s="170"/>
      <c r="DH183" s="63">
        <v>183</v>
      </c>
    </row>
    <row r="184" spans="1:112" s="62" customFormat="1" ht="12.75" customHeight="1">
      <c r="A184" s="16" t="str">
        <f t="shared" si="56"/>
        <v/>
      </c>
      <c r="B184" s="134"/>
      <c r="C184" s="134"/>
      <c r="D184" s="1" t="str">
        <f>+IF(LEN($K184)&gt;5,BD!A184,"")</f>
        <v/>
      </c>
      <c r="E184" s="1" t="str">
        <f>+IF(LEN($K184)&gt;5,BD!B184,"")</f>
        <v/>
      </c>
      <c r="F184" s="134"/>
      <c r="G184" s="133"/>
      <c r="H184" s="135"/>
      <c r="I184" s="3" t="str">
        <f>+IF(LEN($K184)&gt;5,BD!D184,"")</f>
        <v/>
      </c>
      <c r="J184" s="4" t="str">
        <f>+IF(LEN($K184)&gt;5,BD!E184,"")</f>
        <v/>
      </c>
      <c r="K184" s="5" t="str">
        <f>+IF(LEN(BD!G184)&gt;5,BD!G184,"")</f>
        <v/>
      </c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53" t="str">
        <f t="shared" si="57"/>
        <v/>
      </c>
      <c r="AB184" s="154" t="str">
        <f>+IF(LEN($K184)&gt;5,SUM(L184,N184,P184,R184,T184,V184,X184)+COUNTIF(L184:X184,"PCG")+'CODIGO PAGO'!$C$23*COUNTIF(L184:X184,"PDF")+'CODIGO PAGO'!$C$24*COUNTIF('PRE MAAS'!L184:X184,"PNH")+'CODIGO PAGO'!$C$25*COUNTIF('PRE MAAS'!L184:X184,"PS")+COUNTIF(L184:X184,"VAC"),"")</f>
        <v/>
      </c>
      <c r="AC184" s="154" t="str">
        <f t="shared" si="58"/>
        <v/>
      </c>
      <c r="AD184" s="155" t="str">
        <f t="shared" si="59"/>
        <v/>
      </c>
      <c r="AE184" s="155" t="str">
        <f t="shared" si="60"/>
        <v/>
      </c>
      <c r="AF184" s="155" t="str">
        <f>+IF(LEN($K184)&gt;5,IF(AND(VLOOKUP($I184,BD!$D$1:$F$501,3,0)&gt;=L$1,VLOOKUP($I184,BD!$D$1:$F$501,3,0)&lt;=X$1),1,0),"")</f>
        <v/>
      </c>
      <c r="AG184" s="155" t="str">
        <f t="shared" si="61"/>
        <v/>
      </c>
      <c r="AH184" s="156" t="str">
        <f t="shared" si="62"/>
        <v/>
      </c>
      <c r="AI184" s="156" t="str">
        <f t="shared" si="63"/>
        <v/>
      </c>
      <c r="AJ184" s="156" t="str">
        <f t="shared" si="64"/>
        <v/>
      </c>
      <c r="AK184" s="6" t="str">
        <f>+IF(LEN($K184)&gt;5,BD!H184,"")</f>
        <v/>
      </c>
      <c r="AL184" s="17" t="str">
        <f t="shared" si="65"/>
        <v/>
      </c>
      <c r="AM184" s="13"/>
      <c r="AN184" s="18" t="str">
        <f t="shared" si="66"/>
        <v/>
      </c>
      <c r="AO184" s="19" t="str">
        <f t="shared" si="67"/>
        <v/>
      </c>
      <c r="AP184" s="19" t="str">
        <f t="shared" si="68"/>
        <v/>
      </c>
      <c r="AQ184" s="20" t="str">
        <f t="shared" si="69"/>
        <v/>
      </c>
      <c r="AR184" s="7" t="str">
        <f t="shared" ca="1" si="70"/>
        <v/>
      </c>
      <c r="AS184" s="157"/>
      <c r="AT184" s="19" t="str">
        <f>+IF(LEN($K184)&gt;5,TRUNC(AS184*AK184*'CODIGO PAGO'!$C$27,2),"")</f>
        <v/>
      </c>
      <c r="AU184" s="15"/>
      <c r="AV184" s="15"/>
      <c r="AW184" s="15"/>
      <c r="AX184" s="14"/>
      <c r="AY184" s="15"/>
      <c r="AZ184" s="20" t="str">
        <f>+IF(LEN(K184)&gt;5,SUMIF(AJUSTES!$A$1:$A$50,K184,AJUSTES!$J$1:$J$50),"")</f>
        <v/>
      </c>
      <c r="BA184" s="20"/>
      <c r="BB184" s="14"/>
      <c r="BC184" s="14"/>
      <c r="BD184" s="164"/>
      <c r="BE184" s="15"/>
      <c r="BF184" s="15"/>
      <c r="BG184" s="152" t="str">
        <f t="shared" si="71"/>
        <v/>
      </c>
      <c r="BH184" s="20" t="str">
        <f t="shared" si="72"/>
        <v/>
      </c>
      <c r="BI184" s="20" t="str">
        <f>IF(LEN($K184)&gt;5,IF('CODIGO PAGO'!$C$26=9,0.5*AK184,'CODIGO PAGO'!$C$26*COUNTIF(L184:X184,"PT")*(AK184*7)/(7-(COUNTIF(L184:X184,"D")+COUNTIF(L184:X184,"DL")))),"")</f>
        <v/>
      </c>
      <c r="BJ184" s="15"/>
      <c r="BK184" s="20" t="str">
        <f>+IF(LEN(K184)&gt;5,SUMIF(AJUSTES!$A$1:$A$50,K184,AJUSTES!$K$1:$K$50),"")</f>
        <v/>
      </c>
      <c r="BL184" s="15"/>
      <c r="BM184" s="15"/>
      <c r="BN184" s="4" t="str">
        <f>+CONCATENATE(IF(COUNTIFS(INCAPACIDADES!$A$1:$A$100,"ACTIVA",INCAPACIDADES!$C$1:$C$100,'PRE MAAS'!K184)&gt;0,VLOOKUP(K184,INCAPACIDADES!$C$1:$Y$100,23,0),""),IF(LEN($K184)&gt;5,IF(BD!F184="N/A","",CONCATENATE("B (",DAY(BD!F184),"-",MONTH(BD!F184),"-",YEAR(BD!F184),")")),""))</f>
        <v/>
      </c>
      <c r="BO184" s="150"/>
      <c r="BP184" s="15"/>
      <c r="BQ184" s="15"/>
      <c r="BR184" s="15"/>
      <c r="BS184" s="15"/>
      <c r="BT184" s="15"/>
      <c r="BU184" s="9" t="str">
        <f>+IF(LEN($K184)&gt;10,IF(LEN(BD!I184)=11,BD!I184,CONCATENATE("0",BD!I184)),"")</f>
        <v/>
      </c>
      <c r="BV184" s="161" t="str">
        <f>+IF(LEN($K184)&gt;10,BD!J184,"")</f>
        <v/>
      </c>
      <c r="BW184" s="162" t="str">
        <f t="shared" si="73"/>
        <v/>
      </c>
      <c r="BX184" s="162" t="str">
        <f>+IF(LEN($K184)&gt;10,UPPER(BD!K184),"")</f>
        <v/>
      </c>
      <c r="BY184" s="161" t="str">
        <f>+IF(LEN($K192)&gt;5,BD!L184,"")</f>
        <v/>
      </c>
      <c r="BZ184" s="161" t="str">
        <f>+IF(LEN($K184)&gt;10,BD!M184,"")</f>
        <v/>
      </c>
      <c r="CA184" s="162" t="str">
        <f>+IF(LEN($K184)&gt;10,BD!N184,"")</f>
        <v/>
      </c>
      <c r="CB184" s="163" t="str">
        <f t="shared" si="74"/>
        <v/>
      </c>
      <c r="CC184" s="62" t="str">
        <f>+IF(AND(LEN($K184)&gt;10),IF(AND($J184&gt;L$1,$J184&lt;=$Y$1),1,IF((COUNTIFS(INCAPACIDADES!$C$1:$C$51,$K184,INCAPACIDADES!K$1:K$51,L$1))&gt;0,2,IF(VLOOKUP($I184,BD!D:F,3,0)&gt;L$1,0,3))),"")</f>
        <v/>
      </c>
      <c r="CD184" s="62" t="str">
        <f>+IF(AND(LEN($K184)&gt;10),IF(AND($J184&gt;M$1,$J184&lt;=$Y$1),1,IF((COUNTIFS(INCAPACIDADES!$C$1:$C$51,$K184,INCAPACIDADES!L$1:L$51,M$1))&gt;0,2,IF(VLOOKUP($I184,BD!$D:$F,3,0)&gt;M$1,0,3))),"")</f>
        <v/>
      </c>
      <c r="CE184" s="62" t="str">
        <f>+IF(AND(LEN($K184)&gt;10),IF(AND($J184&gt;N$1,$J184&lt;=$Y$1),1,IF((COUNTIFS(INCAPACIDADES!$C$1:$C$51,$K184,INCAPACIDADES!M$1:M$51,N$1))&gt;0,2,IF(VLOOKUP($I184,BD!$D:$F,3,0)&gt;N$1,0,3))),"")</f>
        <v/>
      </c>
      <c r="CF184" s="62" t="str">
        <f>+IF(AND(LEN($K184)&gt;10),IF(AND($J184&gt;O$1,$J184&lt;=$Y$1),1,IF((COUNTIFS(INCAPACIDADES!$C$1:$C$51,$K184,INCAPACIDADES!N$1:N$51,O$1))&gt;0,2,IF(VLOOKUP($I184,BD!$D:$F,3,0)&gt;O$1,0,3))),"")</f>
        <v/>
      </c>
      <c r="CG184" s="62" t="str">
        <f>+IF(AND(LEN($K184)&gt;10),IF(AND($J184&gt;P$1,$J184&lt;=$Y$1),1,IF((COUNTIFS(INCAPACIDADES!$C$1:$C$51,$K184,INCAPACIDADES!O$1:O$51,P$1))&gt;0,2,IF(VLOOKUP($I184,BD!$D:$F,3,0)&gt;P$1,0,3))),"")</f>
        <v/>
      </c>
      <c r="CH184" s="62" t="str">
        <f>+IF(AND(LEN($K184)&gt;10),IF(AND($J184&gt;Q$1,$J184&lt;=$Y$1),1,IF((COUNTIFS(INCAPACIDADES!$C$1:$C$51,$K184,INCAPACIDADES!P$1:P$51,Q$1))&gt;0,2,IF(VLOOKUP($I184,BD!$D:$F,3,0)&gt;Q$1,0,3))),"")</f>
        <v/>
      </c>
      <c r="CI184" s="62" t="str">
        <f>+IF(AND(LEN($K184)&gt;10),IF(AND($J184&gt;R$1,$J184&lt;=$Y$1),1,IF((COUNTIFS(INCAPACIDADES!$C$1:$C$51,$K184,INCAPACIDADES!Q$1:Q$51,R$1))&gt;0,2,IF(VLOOKUP($I184,BD!$D:$F,3,0)&gt;R$1,0,3))),"")</f>
        <v/>
      </c>
      <c r="CJ184" s="62" t="str">
        <f>+IF(AND(LEN($K184)&gt;10),IF(AND($J184&gt;S$1,$J184&lt;=$Y$1),1,IF((COUNTIFS(INCAPACIDADES!$C$1:$C$51,$K184,INCAPACIDADES!R$1:R$51,S$1))&gt;0,2,IF(VLOOKUP($I184,BD!$D:$F,3,0)&gt;S$1,0,3))),"")</f>
        <v/>
      </c>
      <c r="CK184" s="62" t="str">
        <f>+IF(AND(LEN($K184)&gt;10),IF(AND($J184&gt;T$1,$J184&lt;=$Y$1),1,IF((COUNTIFS(INCAPACIDADES!$C$1:$C$51,$K184,INCAPACIDADES!S$1:S$51,T$1))&gt;0,2,IF(VLOOKUP($I184,BD!$D:$F,3,0)&gt;T$1,0,3))),"")</f>
        <v/>
      </c>
      <c r="CL184" s="62" t="str">
        <f>+IF(AND(LEN($K184)&gt;10),IF(AND($J184&gt;U$1,$J184&lt;=$Y$1),1,IF((COUNTIFS(INCAPACIDADES!$C$1:$C$51,$K184,INCAPACIDADES!T$1:T$51,U$1))&gt;0,2,IF(VLOOKUP($I184,BD!$D:$F,3,0)&gt;U$1,0,3))),"")</f>
        <v/>
      </c>
      <c r="CM184" s="62" t="str">
        <f>+IF(AND(LEN($K184)&gt;10),IF(AND($J184&gt;V$1,$J184&lt;=$Y$1),1,IF((COUNTIFS(INCAPACIDADES!$C$1:$C$51,$K184,INCAPACIDADES!U$1:U$51,V$1))&gt;0,2,IF(VLOOKUP($I184,BD!$D:$F,3,0)&gt;V$1,0,3))),"")</f>
        <v/>
      </c>
      <c r="CN184" s="62" t="str">
        <f>+IF(AND(LEN($K184)&gt;10),IF(AND($J184&gt;W$1,$J184&lt;=$Y$1),1,IF((COUNTIFS(INCAPACIDADES!$C$1:$C$51,$K184,INCAPACIDADES!V$1:V$51,W$1))&gt;0,2,IF(VLOOKUP($I184,BD!$D:$F,3,0)&gt;W$1,0,3))),"")</f>
        <v/>
      </c>
      <c r="CO184" s="62" t="str">
        <f>+IF(AND(LEN($K184)&gt;10),IF(AND($J184&gt;X$1,$J184&lt;=$Y$1),1,IF((COUNTIFS(INCAPACIDADES!$C$1:$C$51,$K184,INCAPACIDADES!W$1:W$51,X$1))&gt;0,2,IF(VLOOKUP($I184,BD!$D:$F,3,0)&gt;X$1,0,3))),"")</f>
        <v/>
      </c>
      <c r="CP184" s="62" t="str">
        <f>+IF(AND(LEN($K184)&gt;10),IF(AND($J184&gt;Y$1,$J184&lt;=$Y$1),1,IF((COUNTIFS(INCAPACIDADES!$C$1:$C$51,$K184,INCAPACIDADES!X$1:X$51,Y$1))&gt;0,2,IF(VLOOKUP($I184,BD!$D:$F,3,0)&gt;Y$1,0,3))),"")</f>
        <v/>
      </c>
      <c r="CQ184" s="62" t="str">
        <f>+IF(LEN($K184)&gt;10,IF(ISERROR(VLOOKUP(L184,'CODIGO PAGO'!$B$1:$B$20,1,0)),1,IF(OR(AND(CC184=1,L184&lt;&gt;"N"),AND(CC184=3,L184&lt;&gt;"B"),AND(CC184=2,LEFT(TRIM(L184),1)&lt;&gt;"I")),1,IF(OR(AND(CC184=0,L184="N"),AND(CC184=0,L184="B"),AND(CC184=0,LEFT(TRIM(L184),1)="I")),1,0))),"")</f>
        <v/>
      </c>
      <c r="CR184" s="62" t="str">
        <f t="shared" si="75"/>
        <v/>
      </c>
      <c r="CS184" s="62" t="str">
        <f>+IF(LEN($K184)&gt;10,IF(ISERROR(VLOOKUP(N184,'CODIGO PAGO'!$B$1:$B$20,1,0)),1,IF(OR(AND(CE184=1,N184&lt;&gt;"N"),AND(CE184=3,N184&lt;&gt;"B"),AND(CE184=2,LEFT(TRIM(N184),1)&lt;&gt;"I")),1,IF(OR(AND(CE184=0,N184="N"),AND(CE184=0,N184="B"),AND(CE184=0,LEFT(TRIM(N184),1)="I")),1,0))),"")</f>
        <v/>
      </c>
      <c r="CT184" s="62" t="str">
        <f t="shared" si="76"/>
        <v/>
      </c>
      <c r="CU184" s="62" t="str">
        <f>+IF(LEN($K184)&gt;10,IF(ISERROR(VLOOKUP(P184,'CODIGO PAGO'!$B$1:$B$20,1,0)),1,IF(OR(AND(CG184=1,P184&lt;&gt;"N"),AND(CG184=3,P184&lt;&gt;"B"),AND(CG184=2,LEFT(TRIM(P184),1)&lt;&gt;"I")),1,IF(OR(AND(CG184=0,P184="N"),AND(CG184=0,P184="B"),AND(CG184=0,LEFT(TRIM(P184),1)="I")),1,0))),"")</f>
        <v/>
      </c>
      <c r="CV184" s="62" t="str">
        <f t="shared" si="77"/>
        <v/>
      </c>
      <c r="CW184" s="62" t="str">
        <f>+IF(LEN($K184)&gt;10,IF(ISERROR(VLOOKUP(R184,'CODIGO PAGO'!$B$1:$B$20,1,0)),1,IF(OR(AND(CI184=1,R184&lt;&gt;"N"),AND(CI184=3,R184&lt;&gt;"B"),AND(CI184=2,LEFT(TRIM(R184),1)&lt;&gt;"I")),1,IF(OR(AND(CI184=0,R184="N"),AND(CI184=0,R184="B"),AND(CI184=0,LEFT(TRIM(R184),1)="I")),1,0))),"")</f>
        <v/>
      </c>
      <c r="CX184" s="62" t="str">
        <f t="shared" si="78"/>
        <v/>
      </c>
      <c r="CY184" s="62" t="str">
        <f>+IF(LEN($K184)&gt;10,IF(ISERROR(VLOOKUP(T184,'CODIGO PAGO'!$B$1:$B$20,1,0)),1,IF(OR(AND(CK184=1,T184&lt;&gt;"N"),AND(CK184=3,T184&lt;&gt;"B"),AND(CK184=2,LEFT(TRIM(T184),1)&lt;&gt;"I")),1,IF(OR(AND(CK184=0,T184="N"),AND(CK184=0,T184="B"),AND(CK184=0,LEFT(TRIM(T184),1)="I")),1,0))),"")</f>
        <v/>
      </c>
      <c r="CZ184" s="62" t="str">
        <f t="shared" si="79"/>
        <v/>
      </c>
      <c r="DA184" s="62" t="str">
        <f>+IF(LEN($K184)&gt;10,IF(ISERROR(VLOOKUP(V184,'CODIGO PAGO'!$B$1:$B$20,1,0)),1,IF(OR(AND(CM184=1,V184&lt;&gt;"N"),AND(CM184=3,V184&lt;&gt;"B"),AND(CM184=2,LEFT(TRIM(V184),1)&lt;&gt;"I")),1,IF(OR(AND(CM184=0,V184="N"),AND(CM184=0,V184="B"),AND(CM184=0,LEFT(TRIM(V184),1)="I")),1,0))),"")</f>
        <v/>
      </c>
      <c r="DB184" s="62" t="str">
        <f t="shared" si="80"/>
        <v/>
      </c>
      <c r="DC184" s="62" t="str">
        <f>+IF(LEN($K184)&gt;10,IF(ISERROR(VLOOKUP(X184,'CODIGO PAGO'!$B$1:$B$20,1,0)),1,IF(OR(AND(CO184=1,X184&lt;&gt;"N"),AND(CO184=3,X184&lt;&gt;"B"),AND(CO184=2,LEFT(TRIM(X184),1)&lt;&gt;"I")),1,IF(OR(AND(CO184=0,X184="N"),AND(CO184=0,X184="B"),AND(CO184=0,LEFT(TRIM(X184),1)="I")),1,0))),"")</f>
        <v/>
      </c>
      <c r="DD184" s="62" t="str">
        <f t="shared" si="81"/>
        <v/>
      </c>
      <c r="DE184" s="62" t="str">
        <f t="shared" si="82"/>
        <v/>
      </c>
      <c r="DF184" s="63" t="str">
        <f t="shared" si="83"/>
        <v/>
      </c>
      <c r="DG184" s="63"/>
      <c r="DH184" s="63">
        <v>184</v>
      </c>
    </row>
    <row r="185" spans="1:112" s="65" customFormat="1">
      <c r="A185" s="16" t="str">
        <f t="shared" si="56"/>
        <v/>
      </c>
      <c r="B185" s="134"/>
      <c r="C185" s="134"/>
      <c r="D185" s="1" t="str">
        <f>+IF(LEN($K185)&gt;5,BD!A185,"")</f>
        <v/>
      </c>
      <c r="E185" s="1" t="str">
        <f>+IF(LEN($K185)&gt;5,BD!B185,"")</f>
        <v/>
      </c>
      <c r="F185" s="134"/>
      <c r="G185" s="133"/>
      <c r="H185" s="135"/>
      <c r="I185" s="3" t="str">
        <f>+IF(LEN($K185)&gt;5,BD!D185,"")</f>
        <v/>
      </c>
      <c r="J185" s="4" t="str">
        <f>+IF(LEN($K185)&gt;5,BD!E185,"")</f>
        <v/>
      </c>
      <c r="K185" s="5" t="str">
        <f>+IF(LEN(BD!G185)&gt;5,BD!G185,"")</f>
        <v/>
      </c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53" t="str">
        <f t="shared" si="57"/>
        <v/>
      </c>
      <c r="AB185" s="154" t="str">
        <f>+IF(LEN($K185)&gt;5,SUM(L185,N185,P185,R185,T185,V185,X185)+COUNTIF(L185:X185,"PCG")+'CODIGO PAGO'!$C$23*COUNTIF(L185:X185,"PDF")+'CODIGO PAGO'!$C$24*COUNTIF('PRE MAAS'!L185:X185,"PNH")+'CODIGO PAGO'!$C$25*COUNTIF('PRE MAAS'!L185:X185,"PS")+COUNTIF(L185:X185,"VAC"),"")</f>
        <v/>
      </c>
      <c r="AC185" s="154" t="str">
        <f t="shared" si="58"/>
        <v/>
      </c>
      <c r="AD185" s="155" t="str">
        <f t="shared" si="59"/>
        <v/>
      </c>
      <c r="AE185" s="155" t="str">
        <f t="shared" si="60"/>
        <v/>
      </c>
      <c r="AF185" s="155" t="str">
        <f>+IF(LEN($K185)&gt;5,IF(AND(VLOOKUP($I185,BD!$D$1:$F$501,3,0)&gt;=L$1,VLOOKUP($I185,BD!$D$1:$F$501,3,0)&lt;=X$1),1,0),"")</f>
        <v/>
      </c>
      <c r="AG185" s="155" t="str">
        <f t="shared" si="61"/>
        <v/>
      </c>
      <c r="AH185" s="156" t="str">
        <f t="shared" si="62"/>
        <v/>
      </c>
      <c r="AI185" s="156" t="str">
        <f t="shared" si="63"/>
        <v/>
      </c>
      <c r="AJ185" s="156" t="str">
        <f t="shared" si="64"/>
        <v/>
      </c>
      <c r="AK185" s="6" t="str">
        <f>+IF(LEN($K185)&gt;5,BD!H185,"")</f>
        <v/>
      </c>
      <c r="AL185" s="17" t="str">
        <f t="shared" si="65"/>
        <v/>
      </c>
      <c r="AM185" s="13"/>
      <c r="AN185" s="18" t="str">
        <f t="shared" si="66"/>
        <v/>
      </c>
      <c r="AO185" s="19" t="str">
        <f t="shared" si="67"/>
        <v/>
      </c>
      <c r="AP185" s="19" t="str">
        <f t="shared" si="68"/>
        <v/>
      </c>
      <c r="AQ185" s="20" t="str">
        <f t="shared" si="69"/>
        <v/>
      </c>
      <c r="AR185" s="7" t="str">
        <f t="shared" ca="1" si="70"/>
        <v/>
      </c>
      <c r="AS185" s="157"/>
      <c r="AT185" s="19" t="str">
        <f>+IF(LEN($K185)&gt;5,TRUNC(AS185*AK185*'CODIGO PAGO'!$C$27,2),"")</f>
        <v/>
      </c>
      <c r="AU185" s="15"/>
      <c r="AV185" s="15"/>
      <c r="AW185" s="15"/>
      <c r="AX185" s="14"/>
      <c r="AY185" s="15"/>
      <c r="AZ185" s="20" t="str">
        <f>+IF(LEN(K185)&gt;5,SUMIF(AJUSTES!$A$1:$A$50,K185,AJUSTES!$J$1:$J$50),"")</f>
        <v/>
      </c>
      <c r="BA185" s="20"/>
      <c r="BB185" s="14"/>
      <c r="BC185" s="14"/>
      <c r="BD185" s="164"/>
      <c r="BE185" s="15"/>
      <c r="BF185" s="15"/>
      <c r="BG185" s="152" t="str">
        <f t="shared" si="71"/>
        <v/>
      </c>
      <c r="BH185" s="20" t="str">
        <f t="shared" si="72"/>
        <v/>
      </c>
      <c r="BI185" s="20" t="str">
        <f>IF(LEN($K185)&gt;5,IF('CODIGO PAGO'!$C$26=9,0.5*AK185,'CODIGO PAGO'!$C$26*COUNTIF(L185:X185,"PT")*(AK185*7)/(7-(COUNTIF(L185:X185,"D")+COUNTIF(L185:X185,"DL")))),"")</f>
        <v/>
      </c>
      <c r="BJ185" s="15"/>
      <c r="BK185" s="20" t="str">
        <f>+IF(LEN(K185)&gt;5,SUMIF(AJUSTES!$A$1:$A$50,K185,AJUSTES!$K$1:$K$50),"")</f>
        <v/>
      </c>
      <c r="BL185" s="15"/>
      <c r="BM185" s="15"/>
      <c r="BN185" s="4" t="str">
        <f>+CONCATENATE(IF(COUNTIFS(INCAPACIDADES!$A$1:$A$100,"ACTIVA",INCAPACIDADES!$C$1:$C$100,'PRE MAAS'!K185)&gt;0,VLOOKUP(K185,INCAPACIDADES!$C$1:$Y$100,23,0),""),IF(LEN($K185)&gt;5,IF(BD!F185="N/A","",CONCATENATE("B (",DAY(BD!F185),"-",MONTH(BD!F185),"-",YEAR(BD!F185),")")),""))</f>
        <v/>
      </c>
      <c r="BO185" s="150"/>
      <c r="BP185" s="15"/>
      <c r="BQ185" s="15"/>
      <c r="BR185" s="15"/>
      <c r="BS185" s="15"/>
      <c r="BT185" s="15"/>
      <c r="BU185" s="9" t="str">
        <f>+IF(LEN($K185)&gt;10,IF(LEN(BD!I185)=11,BD!I185,CONCATENATE("0",BD!I185)),"")</f>
        <v/>
      </c>
      <c r="BV185" s="161" t="str">
        <f>+IF(LEN($K185)&gt;10,BD!J185,"")</f>
        <v/>
      </c>
      <c r="BW185" s="162" t="str">
        <f t="shared" si="73"/>
        <v/>
      </c>
      <c r="BX185" s="162" t="str">
        <f>+IF(LEN($K185)&gt;10,UPPER(BD!K185),"")</f>
        <v/>
      </c>
      <c r="BY185" s="161" t="str">
        <f>+IF(LEN($K193)&gt;5,BD!L185,"")</f>
        <v/>
      </c>
      <c r="BZ185" s="161" t="str">
        <f>+IF(LEN($K185)&gt;10,BD!M185,"")</f>
        <v/>
      </c>
      <c r="CA185" s="162" t="str">
        <f>+IF(LEN($K185)&gt;10,BD!N185,"")</f>
        <v/>
      </c>
      <c r="CB185" s="163" t="str">
        <f t="shared" si="74"/>
        <v/>
      </c>
      <c r="CC185" s="62" t="str">
        <f>+IF(AND(LEN($K185)&gt;10),IF(AND($J185&gt;L$1,$J185&lt;=$Y$1),1,IF((COUNTIFS(INCAPACIDADES!$C$1:$C$51,$K185,INCAPACIDADES!K$1:K$51,L$1))&gt;0,2,IF(VLOOKUP($I185,BD!D:F,3,0)&gt;L$1,0,3))),"")</f>
        <v/>
      </c>
      <c r="CD185" s="62" t="str">
        <f>+IF(AND(LEN($K185)&gt;10),IF(AND($J185&gt;M$1,$J185&lt;=$Y$1),1,IF((COUNTIFS(INCAPACIDADES!$C$1:$C$51,$K185,INCAPACIDADES!L$1:L$51,M$1))&gt;0,2,IF(VLOOKUP($I185,BD!$D:$F,3,0)&gt;M$1,0,3))),"")</f>
        <v/>
      </c>
      <c r="CE185" s="62" t="str">
        <f>+IF(AND(LEN($K185)&gt;10),IF(AND($J185&gt;N$1,$J185&lt;=$Y$1),1,IF((COUNTIFS(INCAPACIDADES!$C$1:$C$51,$K185,INCAPACIDADES!M$1:M$51,N$1))&gt;0,2,IF(VLOOKUP($I185,BD!$D:$F,3,0)&gt;N$1,0,3))),"")</f>
        <v/>
      </c>
      <c r="CF185" s="62" t="str">
        <f>+IF(AND(LEN($K185)&gt;10),IF(AND($J185&gt;O$1,$J185&lt;=$Y$1),1,IF((COUNTIFS(INCAPACIDADES!$C$1:$C$51,$K185,INCAPACIDADES!N$1:N$51,O$1))&gt;0,2,IF(VLOOKUP($I185,BD!$D:$F,3,0)&gt;O$1,0,3))),"")</f>
        <v/>
      </c>
      <c r="CG185" s="62" t="str">
        <f>+IF(AND(LEN($K185)&gt;10),IF(AND($J185&gt;P$1,$J185&lt;=$Y$1),1,IF((COUNTIFS(INCAPACIDADES!$C$1:$C$51,$K185,INCAPACIDADES!O$1:O$51,P$1))&gt;0,2,IF(VLOOKUP($I185,BD!$D:$F,3,0)&gt;P$1,0,3))),"")</f>
        <v/>
      </c>
      <c r="CH185" s="62" t="str">
        <f>+IF(AND(LEN($K185)&gt;10),IF(AND($J185&gt;Q$1,$J185&lt;=$Y$1),1,IF((COUNTIFS(INCAPACIDADES!$C$1:$C$51,$K185,INCAPACIDADES!P$1:P$51,Q$1))&gt;0,2,IF(VLOOKUP($I185,BD!$D:$F,3,0)&gt;Q$1,0,3))),"")</f>
        <v/>
      </c>
      <c r="CI185" s="62" t="str">
        <f>+IF(AND(LEN($K185)&gt;10),IF(AND($J185&gt;R$1,$J185&lt;=$Y$1),1,IF((COUNTIFS(INCAPACIDADES!$C$1:$C$51,$K185,INCAPACIDADES!Q$1:Q$51,R$1))&gt;0,2,IF(VLOOKUP($I185,BD!$D:$F,3,0)&gt;R$1,0,3))),"")</f>
        <v/>
      </c>
      <c r="CJ185" s="62" t="str">
        <f>+IF(AND(LEN($K185)&gt;10),IF(AND($J185&gt;S$1,$J185&lt;=$Y$1),1,IF((COUNTIFS(INCAPACIDADES!$C$1:$C$51,$K185,INCAPACIDADES!R$1:R$51,S$1))&gt;0,2,IF(VLOOKUP($I185,BD!$D:$F,3,0)&gt;S$1,0,3))),"")</f>
        <v/>
      </c>
      <c r="CK185" s="62" t="str">
        <f>+IF(AND(LEN($K185)&gt;10),IF(AND($J185&gt;T$1,$J185&lt;=$Y$1),1,IF((COUNTIFS(INCAPACIDADES!$C$1:$C$51,$K185,INCAPACIDADES!S$1:S$51,T$1))&gt;0,2,IF(VLOOKUP($I185,BD!$D:$F,3,0)&gt;T$1,0,3))),"")</f>
        <v/>
      </c>
      <c r="CL185" s="62" t="str">
        <f>+IF(AND(LEN($K185)&gt;10),IF(AND($J185&gt;U$1,$J185&lt;=$Y$1),1,IF((COUNTIFS(INCAPACIDADES!$C$1:$C$51,$K185,INCAPACIDADES!T$1:T$51,U$1))&gt;0,2,IF(VLOOKUP($I185,BD!$D:$F,3,0)&gt;U$1,0,3))),"")</f>
        <v/>
      </c>
      <c r="CM185" s="62" t="str">
        <f>+IF(AND(LEN($K185)&gt;10),IF(AND($J185&gt;V$1,$J185&lt;=$Y$1),1,IF((COUNTIFS(INCAPACIDADES!$C$1:$C$51,$K185,INCAPACIDADES!U$1:U$51,V$1))&gt;0,2,IF(VLOOKUP($I185,BD!$D:$F,3,0)&gt;V$1,0,3))),"")</f>
        <v/>
      </c>
      <c r="CN185" s="62" t="str">
        <f>+IF(AND(LEN($K185)&gt;10),IF(AND($J185&gt;W$1,$J185&lt;=$Y$1),1,IF((COUNTIFS(INCAPACIDADES!$C$1:$C$51,$K185,INCAPACIDADES!V$1:V$51,W$1))&gt;0,2,IF(VLOOKUP($I185,BD!$D:$F,3,0)&gt;W$1,0,3))),"")</f>
        <v/>
      </c>
      <c r="CO185" s="62" t="str">
        <f>+IF(AND(LEN($K185)&gt;10),IF(AND($J185&gt;X$1,$J185&lt;=$Y$1),1,IF((COUNTIFS(INCAPACIDADES!$C$1:$C$51,$K185,INCAPACIDADES!W$1:W$51,X$1))&gt;0,2,IF(VLOOKUP($I185,BD!$D:$F,3,0)&gt;X$1,0,3))),"")</f>
        <v/>
      </c>
      <c r="CP185" s="62" t="str">
        <f>+IF(AND(LEN($K185)&gt;10),IF(AND($J185&gt;Y$1,$J185&lt;=$Y$1),1,IF((COUNTIFS(INCAPACIDADES!$C$1:$C$51,$K185,INCAPACIDADES!X$1:X$51,Y$1))&gt;0,2,IF(VLOOKUP($I185,BD!$D:$F,3,0)&gt;Y$1,0,3))),"")</f>
        <v/>
      </c>
      <c r="CQ185" s="62" t="str">
        <f>+IF(LEN($K185)&gt;10,IF(ISERROR(VLOOKUP(L185,'CODIGO PAGO'!$B$1:$B$20,1,0)),1,IF(OR(AND(CC185=1,L185&lt;&gt;"N"),AND(CC185=3,L185&lt;&gt;"B"),AND(CC185=2,LEFT(TRIM(L185),1)&lt;&gt;"I")),1,IF(OR(AND(CC185=0,L185="N"),AND(CC185=0,L185="B"),AND(CC185=0,LEFT(TRIM(L185),1)="I")),1,0))),"")</f>
        <v/>
      </c>
      <c r="CR185" s="62" t="str">
        <f t="shared" si="75"/>
        <v/>
      </c>
      <c r="CS185" s="62" t="str">
        <f>+IF(LEN($K185)&gt;10,IF(ISERROR(VLOOKUP(N185,'CODIGO PAGO'!$B$1:$B$20,1,0)),1,IF(OR(AND(CE185=1,N185&lt;&gt;"N"),AND(CE185=3,N185&lt;&gt;"B"),AND(CE185=2,LEFT(TRIM(N185),1)&lt;&gt;"I")),1,IF(OR(AND(CE185=0,N185="N"),AND(CE185=0,N185="B"),AND(CE185=0,LEFT(TRIM(N185),1)="I")),1,0))),"")</f>
        <v/>
      </c>
      <c r="CT185" s="62" t="str">
        <f t="shared" si="76"/>
        <v/>
      </c>
      <c r="CU185" s="62" t="str">
        <f>+IF(LEN($K185)&gt;10,IF(ISERROR(VLOOKUP(P185,'CODIGO PAGO'!$B$1:$B$20,1,0)),1,IF(OR(AND(CG185=1,P185&lt;&gt;"N"),AND(CG185=3,P185&lt;&gt;"B"),AND(CG185=2,LEFT(TRIM(P185),1)&lt;&gt;"I")),1,IF(OR(AND(CG185=0,P185="N"),AND(CG185=0,P185="B"),AND(CG185=0,LEFT(TRIM(P185),1)="I")),1,0))),"")</f>
        <v/>
      </c>
      <c r="CV185" s="62" t="str">
        <f t="shared" si="77"/>
        <v/>
      </c>
      <c r="CW185" s="62" t="str">
        <f>+IF(LEN($K185)&gt;10,IF(ISERROR(VLOOKUP(R185,'CODIGO PAGO'!$B$1:$B$20,1,0)),1,IF(OR(AND(CI185=1,R185&lt;&gt;"N"),AND(CI185=3,R185&lt;&gt;"B"),AND(CI185=2,LEFT(TRIM(R185),1)&lt;&gt;"I")),1,IF(OR(AND(CI185=0,R185="N"),AND(CI185=0,R185="B"),AND(CI185=0,LEFT(TRIM(R185),1)="I")),1,0))),"")</f>
        <v/>
      </c>
      <c r="CX185" s="62" t="str">
        <f t="shared" si="78"/>
        <v/>
      </c>
      <c r="CY185" s="62" t="str">
        <f>+IF(LEN($K185)&gt;10,IF(ISERROR(VLOOKUP(T185,'CODIGO PAGO'!$B$1:$B$20,1,0)),1,IF(OR(AND(CK185=1,T185&lt;&gt;"N"),AND(CK185=3,T185&lt;&gt;"B"),AND(CK185=2,LEFT(TRIM(T185),1)&lt;&gt;"I")),1,IF(OR(AND(CK185=0,T185="N"),AND(CK185=0,T185="B"),AND(CK185=0,LEFT(TRIM(T185),1)="I")),1,0))),"")</f>
        <v/>
      </c>
      <c r="CZ185" s="62" t="str">
        <f t="shared" si="79"/>
        <v/>
      </c>
      <c r="DA185" s="62" t="str">
        <f>+IF(LEN($K185)&gt;10,IF(ISERROR(VLOOKUP(V185,'CODIGO PAGO'!$B$1:$B$20,1,0)),1,IF(OR(AND(CM185=1,V185&lt;&gt;"N"),AND(CM185=3,V185&lt;&gt;"B"),AND(CM185=2,LEFT(TRIM(V185),1)&lt;&gt;"I")),1,IF(OR(AND(CM185=0,V185="N"),AND(CM185=0,V185="B"),AND(CM185=0,LEFT(TRIM(V185),1)="I")),1,0))),"")</f>
        <v/>
      </c>
      <c r="DB185" s="62" t="str">
        <f t="shared" si="80"/>
        <v/>
      </c>
      <c r="DC185" s="62" t="str">
        <f>+IF(LEN($K185)&gt;10,IF(ISERROR(VLOOKUP(X185,'CODIGO PAGO'!$B$1:$B$20,1,0)),1,IF(OR(AND(CO185=1,X185&lt;&gt;"N"),AND(CO185=3,X185&lt;&gt;"B"),AND(CO185=2,LEFT(TRIM(X185),1)&lt;&gt;"I")),1,IF(OR(AND(CO185=0,X185="N"),AND(CO185=0,X185="B"),AND(CO185=0,LEFT(TRIM(X185),1)="I")),1,0))),"")</f>
        <v/>
      </c>
      <c r="DD185" s="62" t="str">
        <f t="shared" si="81"/>
        <v/>
      </c>
      <c r="DE185" s="62" t="str">
        <f t="shared" si="82"/>
        <v/>
      </c>
      <c r="DF185" s="63" t="str">
        <f t="shared" si="83"/>
        <v/>
      </c>
      <c r="DG185" s="171"/>
      <c r="DH185" s="63">
        <v>185</v>
      </c>
    </row>
    <row r="186" spans="1:112" s="65" customFormat="1">
      <c r="A186" s="16" t="str">
        <f t="shared" si="56"/>
        <v/>
      </c>
      <c r="B186" s="134"/>
      <c r="C186" s="134"/>
      <c r="D186" s="1" t="str">
        <f>+IF(LEN($K186)&gt;5,BD!A186,"")</f>
        <v/>
      </c>
      <c r="E186" s="1" t="str">
        <f>+IF(LEN($K186)&gt;5,BD!B186,"")</f>
        <v/>
      </c>
      <c r="F186" s="134"/>
      <c r="G186" s="133"/>
      <c r="H186" s="135"/>
      <c r="I186" s="3" t="str">
        <f>+IF(LEN($K186)&gt;5,BD!D186,"")</f>
        <v/>
      </c>
      <c r="J186" s="4" t="str">
        <f>+IF(LEN($K186)&gt;5,BD!E186,"")</f>
        <v/>
      </c>
      <c r="K186" s="5" t="str">
        <f>+IF(LEN(BD!G186)&gt;5,BD!G186,"")</f>
        <v/>
      </c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53" t="str">
        <f t="shared" si="57"/>
        <v/>
      </c>
      <c r="AB186" s="154" t="str">
        <f>+IF(LEN($K186)&gt;5,SUM(L186,N186,P186,R186,T186,V186,X186)+COUNTIF(L186:X186,"PCG")+'CODIGO PAGO'!$C$23*COUNTIF(L186:X186,"PDF")+'CODIGO PAGO'!$C$24*COUNTIF('PRE MAAS'!L186:X186,"PNH")+'CODIGO PAGO'!$C$25*COUNTIF('PRE MAAS'!L186:X186,"PS")+COUNTIF(L186:X186,"VAC"),"")</f>
        <v/>
      </c>
      <c r="AC186" s="154" t="str">
        <f t="shared" si="58"/>
        <v/>
      </c>
      <c r="AD186" s="155" t="str">
        <f t="shared" si="59"/>
        <v/>
      </c>
      <c r="AE186" s="155" t="str">
        <f t="shared" si="60"/>
        <v/>
      </c>
      <c r="AF186" s="155" t="str">
        <f>+IF(LEN($K186)&gt;5,IF(AND(VLOOKUP($I186,BD!$D$1:$F$501,3,0)&gt;=L$1,VLOOKUP($I186,BD!$D$1:$F$501,3,0)&lt;=X$1),1,0),"")</f>
        <v/>
      </c>
      <c r="AG186" s="155" t="str">
        <f t="shared" si="61"/>
        <v/>
      </c>
      <c r="AH186" s="156" t="str">
        <f t="shared" si="62"/>
        <v/>
      </c>
      <c r="AI186" s="156" t="str">
        <f t="shared" si="63"/>
        <v/>
      </c>
      <c r="AJ186" s="156" t="str">
        <f t="shared" si="64"/>
        <v/>
      </c>
      <c r="AK186" s="6" t="str">
        <f>+IF(LEN($K186)&gt;5,BD!H186,"")</f>
        <v/>
      </c>
      <c r="AL186" s="17" t="str">
        <f t="shared" si="65"/>
        <v/>
      </c>
      <c r="AM186" s="13"/>
      <c r="AN186" s="18" t="str">
        <f t="shared" si="66"/>
        <v/>
      </c>
      <c r="AO186" s="19" t="str">
        <f t="shared" si="67"/>
        <v/>
      </c>
      <c r="AP186" s="19" t="str">
        <f t="shared" si="68"/>
        <v/>
      </c>
      <c r="AQ186" s="20" t="str">
        <f t="shared" si="69"/>
        <v/>
      </c>
      <c r="AR186" s="7" t="str">
        <f t="shared" ca="1" si="70"/>
        <v/>
      </c>
      <c r="AS186" s="157"/>
      <c r="AT186" s="19" t="str">
        <f>+IF(LEN($K186)&gt;5,TRUNC(AS186*AK186*'CODIGO PAGO'!$C$27,2),"")</f>
        <v/>
      </c>
      <c r="AU186" s="15"/>
      <c r="AV186" s="15"/>
      <c r="AW186" s="15"/>
      <c r="AX186" s="14"/>
      <c r="AY186" s="15"/>
      <c r="AZ186" s="20" t="str">
        <f>+IF(LEN(K186)&gt;5,SUMIF(AJUSTES!$A$1:$A$50,K186,AJUSTES!$J$1:$J$50),"")</f>
        <v/>
      </c>
      <c r="BA186" s="20"/>
      <c r="BB186" s="14"/>
      <c r="BC186" s="14"/>
      <c r="BD186" s="164"/>
      <c r="BE186" s="15"/>
      <c r="BF186" s="15"/>
      <c r="BG186" s="152" t="str">
        <f t="shared" si="71"/>
        <v/>
      </c>
      <c r="BH186" s="20" t="str">
        <f t="shared" si="72"/>
        <v/>
      </c>
      <c r="BI186" s="20" t="str">
        <f>IF(LEN($K186)&gt;5,IF('CODIGO PAGO'!$C$26=9,0.5*AK186,'CODIGO PAGO'!$C$26*COUNTIF(L186:X186,"PT")*(AK186*7)/(7-(COUNTIF(L186:X186,"D")+COUNTIF(L186:X186,"DL")))),"")</f>
        <v/>
      </c>
      <c r="BJ186" s="15"/>
      <c r="BK186" s="20" t="str">
        <f>+IF(LEN(K186)&gt;5,SUMIF(AJUSTES!$A$1:$A$50,K186,AJUSTES!$K$1:$K$50),"")</f>
        <v/>
      </c>
      <c r="BL186" s="15"/>
      <c r="BM186" s="15"/>
      <c r="BN186" s="4" t="str">
        <f>+CONCATENATE(IF(COUNTIFS(INCAPACIDADES!$A$1:$A$100,"ACTIVA",INCAPACIDADES!$C$1:$C$100,'PRE MAAS'!K186)&gt;0,VLOOKUP(K186,INCAPACIDADES!$C$1:$Y$100,23,0),""),IF(LEN($K186)&gt;5,IF(BD!F186="N/A","",CONCATENATE("B (",DAY(BD!F186),"-",MONTH(BD!F186),"-",YEAR(BD!F186),")")),""))</f>
        <v/>
      </c>
      <c r="BO186" s="150"/>
      <c r="BP186" s="15"/>
      <c r="BQ186" s="15"/>
      <c r="BR186" s="15"/>
      <c r="BS186" s="15"/>
      <c r="BT186" s="15"/>
      <c r="BU186" s="9" t="str">
        <f>+IF(LEN($K186)&gt;10,IF(LEN(BD!I186)=11,BD!I186,CONCATENATE("0",BD!I186)),"")</f>
        <v/>
      </c>
      <c r="BV186" s="161" t="str">
        <f>+IF(LEN($K186)&gt;10,BD!J186,"")</f>
        <v/>
      </c>
      <c r="BW186" s="162" t="str">
        <f t="shared" si="73"/>
        <v/>
      </c>
      <c r="BX186" s="162" t="str">
        <f>+IF(LEN($K186)&gt;10,UPPER(BD!K186),"")</f>
        <v/>
      </c>
      <c r="BY186" s="161" t="str">
        <f>+IF(LEN($K194)&gt;5,BD!L186,"")</f>
        <v/>
      </c>
      <c r="BZ186" s="161" t="str">
        <f>+IF(LEN($K186)&gt;10,BD!M186,"")</f>
        <v/>
      </c>
      <c r="CA186" s="162" t="str">
        <f>+IF(LEN($K186)&gt;10,BD!N186,"")</f>
        <v/>
      </c>
      <c r="CB186" s="163" t="str">
        <f t="shared" si="74"/>
        <v/>
      </c>
      <c r="CC186" s="62" t="str">
        <f>+IF(AND(LEN($K186)&gt;10),IF(AND($J186&gt;L$1,$J186&lt;=$Y$1),1,IF((COUNTIFS(INCAPACIDADES!$C$1:$C$51,$K186,INCAPACIDADES!K$1:K$51,L$1))&gt;0,2,IF(VLOOKUP($I186,BD!D:F,3,0)&gt;L$1,0,3))),"")</f>
        <v/>
      </c>
      <c r="CD186" s="62" t="str">
        <f>+IF(AND(LEN($K186)&gt;10),IF(AND($J186&gt;M$1,$J186&lt;=$Y$1),1,IF((COUNTIFS(INCAPACIDADES!$C$1:$C$51,$K186,INCAPACIDADES!L$1:L$51,M$1))&gt;0,2,IF(VLOOKUP($I186,BD!$D:$F,3,0)&gt;M$1,0,3))),"")</f>
        <v/>
      </c>
      <c r="CE186" s="62" t="str">
        <f>+IF(AND(LEN($K186)&gt;10),IF(AND($J186&gt;N$1,$J186&lt;=$Y$1),1,IF((COUNTIFS(INCAPACIDADES!$C$1:$C$51,$K186,INCAPACIDADES!M$1:M$51,N$1))&gt;0,2,IF(VLOOKUP($I186,BD!$D:$F,3,0)&gt;N$1,0,3))),"")</f>
        <v/>
      </c>
      <c r="CF186" s="62" t="str">
        <f>+IF(AND(LEN($K186)&gt;10),IF(AND($J186&gt;O$1,$J186&lt;=$Y$1),1,IF((COUNTIFS(INCAPACIDADES!$C$1:$C$51,$K186,INCAPACIDADES!N$1:N$51,O$1))&gt;0,2,IF(VLOOKUP($I186,BD!$D:$F,3,0)&gt;O$1,0,3))),"")</f>
        <v/>
      </c>
      <c r="CG186" s="62" t="str">
        <f>+IF(AND(LEN($K186)&gt;10),IF(AND($J186&gt;P$1,$J186&lt;=$Y$1),1,IF((COUNTIFS(INCAPACIDADES!$C$1:$C$51,$K186,INCAPACIDADES!O$1:O$51,P$1))&gt;0,2,IF(VLOOKUP($I186,BD!$D:$F,3,0)&gt;P$1,0,3))),"")</f>
        <v/>
      </c>
      <c r="CH186" s="62" t="str">
        <f>+IF(AND(LEN($K186)&gt;10),IF(AND($J186&gt;Q$1,$J186&lt;=$Y$1),1,IF((COUNTIFS(INCAPACIDADES!$C$1:$C$51,$K186,INCAPACIDADES!P$1:P$51,Q$1))&gt;0,2,IF(VLOOKUP($I186,BD!$D:$F,3,0)&gt;Q$1,0,3))),"")</f>
        <v/>
      </c>
      <c r="CI186" s="62" t="str">
        <f>+IF(AND(LEN($K186)&gt;10),IF(AND($J186&gt;R$1,$J186&lt;=$Y$1),1,IF((COUNTIFS(INCAPACIDADES!$C$1:$C$51,$K186,INCAPACIDADES!Q$1:Q$51,R$1))&gt;0,2,IF(VLOOKUP($I186,BD!$D:$F,3,0)&gt;R$1,0,3))),"")</f>
        <v/>
      </c>
      <c r="CJ186" s="62" t="str">
        <f>+IF(AND(LEN($K186)&gt;10),IF(AND($J186&gt;S$1,$J186&lt;=$Y$1),1,IF((COUNTIFS(INCAPACIDADES!$C$1:$C$51,$K186,INCAPACIDADES!R$1:R$51,S$1))&gt;0,2,IF(VLOOKUP($I186,BD!$D:$F,3,0)&gt;S$1,0,3))),"")</f>
        <v/>
      </c>
      <c r="CK186" s="62" t="str">
        <f>+IF(AND(LEN($K186)&gt;10),IF(AND($J186&gt;T$1,$J186&lt;=$Y$1),1,IF((COUNTIFS(INCAPACIDADES!$C$1:$C$51,$K186,INCAPACIDADES!S$1:S$51,T$1))&gt;0,2,IF(VLOOKUP($I186,BD!$D:$F,3,0)&gt;T$1,0,3))),"")</f>
        <v/>
      </c>
      <c r="CL186" s="62" t="str">
        <f>+IF(AND(LEN($K186)&gt;10),IF(AND($J186&gt;U$1,$J186&lt;=$Y$1),1,IF((COUNTIFS(INCAPACIDADES!$C$1:$C$51,$K186,INCAPACIDADES!T$1:T$51,U$1))&gt;0,2,IF(VLOOKUP($I186,BD!$D:$F,3,0)&gt;U$1,0,3))),"")</f>
        <v/>
      </c>
      <c r="CM186" s="62" t="str">
        <f>+IF(AND(LEN($K186)&gt;10),IF(AND($J186&gt;V$1,$J186&lt;=$Y$1),1,IF((COUNTIFS(INCAPACIDADES!$C$1:$C$51,$K186,INCAPACIDADES!U$1:U$51,V$1))&gt;0,2,IF(VLOOKUP($I186,BD!$D:$F,3,0)&gt;V$1,0,3))),"")</f>
        <v/>
      </c>
      <c r="CN186" s="62" t="str">
        <f>+IF(AND(LEN($K186)&gt;10),IF(AND($J186&gt;W$1,$J186&lt;=$Y$1),1,IF((COUNTIFS(INCAPACIDADES!$C$1:$C$51,$K186,INCAPACIDADES!V$1:V$51,W$1))&gt;0,2,IF(VLOOKUP($I186,BD!$D:$F,3,0)&gt;W$1,0,3))),"")</f>
        <v/>
      </c>
      <c r="CO186" s="62" t="str">
        <f>+IF(AND(LEN($K186)&gt;10),IF(AND($J186&gt;X$1,$J186&lt;=$Y$1),1,IF((COUNTIFS(INCAPACIDADES!$C$1:$C$51,$K186,INCAPACIDADES!W$1:W$51,X$1))&gt;0,2,IF(VLOOKUP($I186,BD!$D:$F,3,0)&gt;X$1,0,3))),"")</f>
        <v/>
      </c>
      <c r="CP186" s="62" t="str">
        <f>+IF(AND(LEN($K186)&gt;10),IF(AND($J186&gt;Y$1,$J186&lt;=$Y$1),1,IF((COUNTIFS(INCAPACIDADES!$C$1:$C$51,$K186,INCAPACIDADES!X$1:X$51,Y$1))&gt;0,2,IF(VLOOKUP($I186,BD!$D:$F,3,0)&gt;Y$1,0,3))),"")</f>
        <v/>
      </c>
      <c r="CQ186" s="62" t="str">
        <f>+IF(LEN($K186)&gt;10,IF(ISERROR(VLOOKUP(L186,'CODIGO PAGO'!$B$1:$B$20,1,0)),1,IF(OR(AND(CC186=1,L186&lt;&gt;"N"),AND(CC186=3,L186&lt;&gt;"B"),AND(CC186=2,LEFT(TRIM(L186),1)&lt;&gt;"I")),1,IF(OR(AND(CC186=0,L186="N"),AND(CC186=0,L186="B"),AND(CC186=0,LEFT(TRIM(L186),1)="I")),1,0))),"")</f>
        <v/>
      </c>
      <c r="CR186" s="62" t="str">
        <f t="shared" si="75"/>
        <v/>
      </c>
      <c r="CS186" s="62" t="str">
        <f>+IF(LEN($K186)&gt;10,IF(ISERROR(VLOOKUP(N186,'CODIGO PAGO'!$B$1:$B$20,1,0)),1,IF(OR(AND(CE186=1,N186&lt;&gt;"N"),AND(CE186=3,N186&lt;&gt;"B"),AND(CE186=2,LEFT(TRIM(N186),1)&lt;&gt;"I")),1,IF(OR(AND(CE186=0,N186="N"),AND(CE186=0,N186="B"),AND(CE186=0,LEFT(TRIM(N186),1)="I")),1,0))),"")</f>
        <v/>
      </c>
      <c r="CT186" s="62" t="str">
        <f t="shared" si="76"/>
        <v/>
      </c>
      <c r="CU186" s="62" t="str">
        <f>+IF(LEN($K186)&gt;10,IF(ISERROR(VLOOKUP(P186,'CODIGO PAGO'!$B$1:$B$20,1,0)),1,IF(OR(AND(CG186=1,P186&lt;&gt;"N"),AND(CG186=3,P186&lt;&gt;"B"),AND(CG186=2,LEFT(TRIM(P186),1)&lt;&gt;"I")),1,IF(OR(AND(CG186=0,P186="N"),AND(CG186=0,P186="B"),AND(CG186=0,LEFT(TRIM(P186),1)="I")),1,0))),"")</f>
        <v/>
      </c>
      <c r="CV186" s="62" t="str">
        <f t="shared" si="77"/>
        <v/>
      </c>
      <c r="CW186" s="62" t="str">
        <f>+IF(LEN($K186)&gt;10,IF(ISERROR(VLOOKUP(R186,'CODIGO PAGO'!$B$1:$B$20,1,0)),1,IF(OR(AND(CI186=1,R186&lt;&gt;"N"),AND(CI186=3,R186&lt;&gt;"B"),AND(CI186=2,LEFT(TRIM(R186),1)&lt;&gt;"I")),1,IF(OR(AND(CI186=0,R186="N"),AND(CI186=0,R186="B"),AND(CI186=0,LEFT(TRIM(R186),1)="I")),1,0))),"")</f>
        <v/>
      </c>
      <c r="CX186" s="62" t="str">
        <f t="shared" si="78"/>
        <v/>
      </c>
      <c r="CY186" s="62" t="str">
        <f>+IF(LEN($K186)&gt;10,IF(ISERROR(VLOOKUP(T186,'CODIGO PAGO'!$B$1:$B$20,1,0)),1,IF(OR(AND(CK186=1,T186&lt;&gt;"N"),AND(CK186=3,T186&lt;&gt;"B"),AND(CK186=2,LEFT(TRIM(T186),1)&lt;&gt;"I")),1,IF(OR(AND(CK186=0,T186="N"),AND(CK186=0,T186="B"),AND(CK186=0,LEFT(TRIM(T186),1)="I")),1,0))),"")</f>
        <v/>
      </c>
      <c r="CZ186" s="62" t="str">
        <f t="shared" si="79"/>
        <v/>
      </c>
      <c r="DA186" s="62" t="str">
        <f>+IF(LEN($K186)&gt;10,IF(ISERROR(VLOOKUP(V186,'CODIGO PAGO'!$B$1:$B$20,1,0)),1,IF(OR(AND(CM186=1,V186&lt;&gt;"N"),AND(CM186=3,V186&lt;&gt;"B"),AND(CM186=2,LEFT(TRIM(V186),1)&lt;&gt;"I")),1,IF(OR(AND(CM186=0,V186="N"),AND(CM186=0,V186="B"),AND(CM186=0,LEFT(TRIM(V186),1)="I")),1,0))),"")</f>
        <v/>
      </c>
      <c r="DB186" s="62" t="str">
        <f t="shared" si="80"/>
        <v/>
      </c>
      <c r="DC186" s="62" t="str">
        <f>+IF(LEN($K186)&gt;10,IF(ISERROR(VLOOKUP(X186,'CODIGO PAGO'!$B$1:$B$20,1,0)),1,IF(OR(AND(CO186=1,X186&lt;&gt;"N"),AND(CO186=3,X186&lt;&gt;"B"),AND(CO186=2,LEFT(TRIM(X186),1)&lt;&gt;"I")),1,IF(OR(AND(CO186=0,X186="N"),AND(CO186=0,X186="B"),AND(CO186=0,LEFT(TRIM(X186),1)="I")),1,0))),"")</f>
        <v/>
      </c>
      <c r="DD186" s="62" t="str">
        <f t="shared" si="81"/>
        <v/>
      </c>
      <c r="DE186" s="62" t="str">
        <f t="shared" si="82"/>
        <v/>
      </c>
      <c r="DF186" s="63" t="str">
        <f t="shared" si="83"/>
        <v/>
      </c>
      <c r="DG186" s="171"/>
      <c r="DH186" s="63">
        <v>186</v>
      </c>
    </row>
    <row r="187" spans="1:112" s="65" customFormat="1">
      <c r="A187" s="16" t="str">
        <f t="shared" si="56"/>
        <v/>
      </c>
      <c r="B187" s="134"/>
      <c r="C187" s="134"/>
      <c r="D187" s="1" t="str">
        <f>+IF(LEN($K187)&gt;5,BD!A187,"")</f>
        <v/>
      </c>
      <c r="E187" s="1" t="str">
        <f>+IF(LEN($K187)&gt;5,BD!B187,"")</f>
        <v/>
      </c>
      <c r="F187" s="134"/>
      <c r="G187" s="133"/>
      <c r="H187" s="135"/>
      <c r="I187" s="3" t="str">
        <f>+IF(LEN($K187)&gt;5,BD!D187,"")</f>
        <v/>
      </c>
      <c r="J187" s="4" t="str">
        <f>+IF(LEN($K187)&gt;5,BD!E187,"")</f>
        <v/>
      </c>
      <c r="K187" s="5" t="str">
        <f>+IF(LEN(BD!G187)&gt;5,BD!G187,"")</f>
        <v/>
      </c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53" t="str">
        <f t="shared" si="57"/>
        <v/>
      </c>
      <c r="AB187" s="154" t="str">
        <f>+IF(LEN($K187)&gt;5,SUM(L187,N187,P187,R187,T187,V187,X187)+COUNTIF(L187:X187,"PCG")+'CODIGO PAGO'!$C$23*COUNTIF(L187:X187,"PDF")+'CODIGO PAGO'!$C$24*COUNTIF('PRE MAAS'!L187:X187,"PNH")+'CODIGO PAGO'!$C$25*COUNTIF('PRE MAAS'!L187:X187,"PS")+COUNTIF(L187:X187,"VAC"),"")</f>
        <v/>
      </c>
      <c r="AC187" s="154" t="str">
        <f t="shared" si="58"/>
        <v/>
      </c>
      <c r="AD187" s="155" t="str">
        <f t="shared" si="59"/>
        <v/>
      </c>
      <c r="AE187" s="155" t="str">
        <f t="shared" si="60"/>
        <v/>
      </c>
      <c r="AF187" s="155" t="str">
        <f>+IF(LEN($K187)&gt;5,IF(AND(VLOOKUP($I187,BD!$D$1:$F$501,3,0)&gt;=L$1,VLOOKUP($I187,BD!$D$1:$F$501,3,0)&lt;=X$1),1,0),"")</f>
        <v/>
      </c>
      <c r="AG187" s="155" t="str">
        <f t="shared" si="61"/>
        <v/>
      </c>
      <c r="AH187" s="156" t="str">
        <f t="shared" si="62"/>
        <v/>
      </c>
      <c r="AI187" s="156" t="str">
        <f t="shared" si="63"/>
        <v/>
      </c>
      <c r="AJ187" s="156" t="str">
        <f t="shared" si="64"/>
        <v/>
      </c>
      <c r="AK187" s="6" t="str">
        <f>+IF(LEN($K187)&gt;5,BD!H187,"")</f>
        <v/>
      </c>
      <c r="AL187" s="17" t="str">
        <f t="shared" si="65"/>
        <v/>
      </c>
      <c r="AM187" s="13"/>
      <c r="AN187" s="18" t="str">
        <f t="shared" si="66"/>
        <v/>
      </c>
      <c r="AO187" s="19" t="str">
        <f t="shared" si="67"/>
        <v/>
      </c>
      <c r="AP187" s="19" t="str">
        <f t="shared" si="68"/>
        <v/>
      </c>
      <c r="AQ187" s="20" t="str">
        <f t="shared" si="69"/>
        <v/>
      </c>
      <c r="AR187" s="7" t="str">
        <f t="shared" ca="1" si="70"/>
        <v/>
      </c>
      <c r="AS187" s="157"/>
      <c r="AT187" s="19" t="str">
        <f>+IF(LEN($K187)&gt;5,TRUNC(AS187*AK187*'CODIGO PAGO'!$C$27,2),"")</f>
        <v/>
      </c>
      <c r="AU187" s="15"/>
      <c r="AV187" s="15"/>
      <c r="AW187" s="15"/>
      <c r="AX187" s="14"/>
      <c r="AY187" s="15"/>
      <c r="AZ187" s="20" t="str">
        <f>+IF(LEN(K187)&gt;5,SUMIF(AJUSTES!$A$1:$A$50,K187,AJUSTES!$J$1:$J$50),"")</f>
        <v/>
      </c>
      <c r="BA187" s="20"/>
      <c r="BB187" s="14"/>
      <c r="BC187" s="14"/>
      <c r="BD187" s="164"/>
      <c r="BE187" s="15"/>
      <c r="BF187" s="15"/>
      <c r="BG187" s="152" t="str">
        <f t="shared" si="71"/>
        <v/>
      </c>
      <c r="BH187" s="20" t="str">
        <f t="shared" si="72"/>
        <v/>
      </c>
      <c r="BI187" s="20" t="str">
        <f>IF(LEN($K187)&gt;5,IF('CODIGO PAGO'!$C$26=9,0.5*AK187,'CODIGO PAGO'!$C$26*COUNTIF(L187:X187,"PT")*(AK187*7)/(7-(COUNTIF(L187:X187,"D")+COUNTIF(L187:X187,"DL")))),"")</f>
        <v/>
      </c>
      <c r="BJ187" s="15"/>
      <c r="BK187" s="20" t="str">
        <f>+IF(LEN(K187)&gt;5,SUMIF(AJUSTES!$A$1:$A$50,K187,AJUSTES!$K$1:$K$50),"")</f>
        <v/>
      </c>
      <c r="BL187" s="15"/>
      <c r="BM187" s="15"/>
      <c r="BN187" s="4" t="str">
        <f>+CONCATENATE(IF(COUNTIFS(INCAPACIDADES!$A$1:$A$100,"ACTIVA",INCAPACIDADES!$C$1:$C$100,'PRE MAAS'!K187)&gt;0,VLOOKUP(K187,INCAPACIDADES!$C$1:$Y$100,23,0),""),IF(LEN($K187)&gt;5,IF(BD!F187="N/A","",CONCATENATE("B (",DAY(BD!F187),"-",MONTH(BD!F187),"-",YEAR(BD!F187),")")),""))</f>
        <v/>
      </c>
      <c r="BO187" s="150"/>
      <c r="BP187" s="15"/>
      <c r="BQ187" s="15"/>
      <c r="BR187" s="15"/>
      <c r="BS187" s="15"/>
      <c r="BT187" s="15"/>
      <c r="BU187" s="9" t="str">
        <f>+IF(LEN($K187)&gt;10,IF(LEN(BD!I187)=11,BD!I187,CONCATENATE("0",BD!I187)),"")</f>
        <v/>
      </c>
      <c r="BV187" s="161" t="str">
        <f>+IF(LEN($K187)&gt;10,BD!J187,"")</f>
        <v/>
      </c>
      <c r="BW187" s="162" t="str">
        <f t="shared" si="73"/>
        <v/>
      </c>
      <c r="BX187" s="162" t="str">
        <f>+IF(LEN($K187)&gt;10,UPPER(BD!K187),"")</f>
        <v/>
      </c>
      <c r="BY187" s="161" t="str">
        <f>+IF(LEN($K195)&gt;5,BD!L187,"")</f>
        <v/>
      </c>
      <c r="BZ187" s="161" t="str">
        <f>+IF(LEN($K187)&gt;10,BD!M187,"")</f>
        <v/>
      </c>
      <c r="CA187" s="162" t="str">
        <f>+IF(LEN($K187)&gt;10,BD!N187,"")</f>
        <v/>
      </c>
      <c r="CB187" s="163" t="str">
        <f t="shared" si="74"/>
        <v/>
      </c>
      <c r="CC187" s="62" t="str">
        <f>+IF(AND(LEN($K187)&gt;10),IF(AND($J187&gt;L$1,$J187&lt;=$Y$1),1,IF((COUNTIFS(INCAPACIDADES!$C$1:$C$51,$K187,INCAPACIDADES!K$1:K$51,L$1))&gt;0,2,IF(VLOOKUP($I187,BD!D:F,3,0)&gt;L$1,0,3))),"")</f>
        <v/>
      </c>
      <c r="CD187" s="62" t="str">
        <f>+IF(AND(LEN($K187)&gt;10),IF(AND($J187&gt;M$1,$J187&lt;=$Y$1),1,IF((COUNTIFS(INCAPACIDADES!$C$1:$C$51,$K187,INCAPACIDADES!L$1:L$51,M$1))&gt;0,2,IF(VLOOKUP($I187,BD!$D:$F,3,0)&gt;M$1,0,3))),"")</f>
        <v/>
      </c>
      <c r="CE187" s="62" t="str">
        <f>+IF(AND(LEN($K187)&gt;10),IF(AND($J187&gt;N$1,$J187&lt;=$Y$1),1,IF((COUNTIFS(INCAPACIDADES!$C$1:$C$51,$K187,INCAPACIDADES!M$1:M$51,N$1))&gt;0,2,IF(VLOOKUP($I187,BD!$D:$F,3,0)&gt;N$1,0,3))),"")</f>
        <v/>
      </c>
      <c r="CF187" s="62" t="str">
        <f>+IF(AND(LEN($K187)&gt;10),IF(AND($J187&gt;O$1,$J187&lt;=$Y$1),1,IF((COUNTIFS(INCAPACIDADES!$C$1:$C$51,$K187,INCAPACIDADES!N$1:N$51,O$1))&gt;0,2,IF(VLOOKUP($I187,BD!$D:$F,3,0)&gt;O$1,0,3))),"")</f>
        <v/>
      </c>
      <c r="CG187" s="62" t="str">
        <f>+IF(AND(LEN($K187)&gt;10),IF(AND($J187&gt;P$1,$J187&lt;=$Y$1),1,IF((COUNTIFS(INCAPACIDADES!$C$1:$C$51,$K187,INCAPACIDADES!O$1:O$51,P$1))&gt;0,2,IF(VLOOKUP($I187,BD!$D:$F,3,0)&gt;P$1,0,3))),"")</f>
        <v/>
      </c>
      <c r="CH187" s="62" t="str">
        <f>+IF(AND(LEN($K187)&gt;10),IF(AND($J187&gt;Q$1,$J187&lt;=$Y$1),1,IF((COUNTIFS(INCAPACIDADES!$C$1:$C$51,$K187,INCAPACIDADES!P$1:P$51,Q$1))&gt;0,2,IF(VLOOKUP($I187,BD!$D:$F,3,0)&gt;Q$1,0,3))),"")</f>
        <v/>
      </c>
      <c r="CI187" s="62" t="str">
        <f>+IF(AND(LEN($K187)&gt;10),IF(AND($J187&gt;R$1,$J187&lt;=$Y$1),1,IF((COUNTIFS(INCAPACIDADES!$C$1:$C$51,$K187,INCAPACIDADES!Q$1:Q$51,R$1))&gt;0,2,IF(VLOOKUP($I187,BD!$D:$F,3,0)&gt;R$1,0,3))),"")</f>
        <v/>
      </c>
      <c r="CJ187" s="62" t="str">
        <f>+IF(AND(LEN($K187)&gt;10),IF(AND($J187&gt;S$1,$J187&lt;=$Y$1),1,IF((COUNTIFS(INCAPACIDADES!$C$1:$C$51,$K187,INCAPACIDADES!R$1:R$51,S$1))&gt;0,2,IF(VLOOKUP($I187,BD!$D:$F,3,0)&gt;S$1,0,3))),"")</f>
        <v/>
      </c>
      <c r="CK187" s="62" t="str">
        <f>+IF(AND(LEN($K187)&gt;10),IF(AND($J187&gt;T$1,$J187&lt;=$Y$1),1,IF((COUNTIFS(INCAPACIDADES!$C$1:$C$51,$K187,INCAPACIDADES!S$1:S$51,T$1))&gt;0,2,IF(VLOOKUP($I187,BD!$D:$F,3,0)&gt;T$1,0,3))),"")</f>
        <v/>
      </c>
      <c r="CL187" s="62" t="str">
        <f>+IF(AND(LEN($K187)&gt;10),IF(AND($J187&gt;U$1,$J187&lt;=$Y$1),1,IF((COUNTIFS(INCAPACIDADES!$C$1:$C$51,$K187,INCAPACIDADES!T$1:T$51,U$1))&gt;0,2,IF(VLOOKUP($I187,BD!$D:$F,3,0)&gt;U$1,0,3))),"")</f>
        <v/>
      </c>
      <c r="CM187" s="62" t="str">
        <f>+IF(AND(LEN($K187)&gt;10),IF(AND($J187&gt;V$1,$J187&lt;=$Y$1),1,IF((COUNTIFS(INCAPACIDADES!$C$1:$C$51,$K187,INCAPACIDADES!U$1:U$51,V$1))&gt;0,2,IF(VLOOKUP($I187,BD!$D:$F,3,0)&gt;V$1,0,3))),"")</f>
        <v/>
      </c>
      <c r="CN187" s="62" t="str">
        <f>+IF(AND(LEN($K187)&gt;10),IF(AND($J187&gt;W$1,$J187&lt;=$Y$1),1,IF((COUNTIFS(INCAPACIDADES!$C$1:$C$51,$K187,INCAPACIDADES!V$1:V$51,W$1))&gt;0,2,IF(VLOOKUP($I187,BD!$D:$F,3,0)&gt;W$1,0,3))),"")</f>
        <v/>
      </c>
      <c r="CO187" s="62" t="str">
        <f>+IF(AND(LEN($K187)&gt;10),IF(AND($J187&gt;X$1,$J187&lt;=$Y$1),1,IF((COUNTIFS(INCAPACIDADES!$C$1:$C$51,$K187,INCAPACIDADES!W$1:W$51,X$1))&gt;0,2,IF(VLOOKUP($I187,BD!$D:$F,3,0)&gt;X$1,0,3))),"")</f>
        <v/>
      </c>
      <c r="CP187" s="62" t="str">
        <f>+IF(AND(LEN($K187)&gt;10),IF(AND($J187&gt;Y$1,$J187&lt;=$Y$1),1,IF((COUNTIFS(INCAPACIDADES!$C$1:$C$51,$K187,INCAPACIDADES!X$1:X$51,Y$1))&gt;0,2,IF(VLOOKUP($I187,BD!$D:$F,3,0)&gt;Y$1,0,3))),"")</f>
        <v/>
      </c>
      <c r="CQ187" s="62" t="str">
        <f>+IF(LEN($K187)&gt;10,IF(ISERROR(VLOOKUP(L187,'CODIGO PAGO'!$B$1:$B$20,1,0)),1,IF(OR(AND(CC187=1,L187&lt;&gt;"N"),AND(CC187=3,L187&lt;&gt;"B"),AND(CC187=2,LEFT(TRIM(L187),1)&lt;&gt;"I")),1,IF(OR(AND(CC187=0,L187="N"),AND(CC187=0,L187="B"),AND(CC187=0,LEFT(TRIM(L187),1)="I")),1,0))),"")</f>
        <v/>
      </c>
      <c r="CR187" s="62" t="str">
        <f t="shared" si="75"/>
        <v/>
      </c>
      <c r="CS187" s="62" t="str">
        <f>+IF(LEN($K187)&gt;10,IF(ISERROR(VLOOKUP(N187,'CODIGO PAGO'!$B$1:$B$20,1,0)),1,IF(OR(AND(CE187=1,N187&lt;&gt;"N"),AND(CE187=3,N187&lt;&gt;"B"),AND(CE187=2,LEFT(TRIM(N187),1)&lt;&gt;"I")),1,IF(OR(AND(CE187=0,N187="N"),AND(CE187=0,N187="B"),AND(CE187=0,LEFT(TRIM(N187),1)="I")),1,0))),"")</f>
        <v/>
      </c>
      <c r="CT187" s="62" t="str">
        <f t="shared" si="76"/>
        <v/>
      </c>
      <c r="CU187" s="62" t="str">
        <f>+IF(LEN($K187)&gt;10,IF(ISERROR(VLOOKUP(P187,'CODIGO PAGO'!$B$1:$B$20,1,0)),1,IF(OR(AND(CG187=1,P187&lt;&gt;"N"),AND(CG187=3,P187&lt;&gt;"B"),AND(CG187=2,LEFT(TRIM(P187),1)&lt;&gt;"I")),1,IF(OR(AND(CG187=0,P187="N"),AND(CG187=0,P187="B"),AND(CG187=0,LEFT(TRIM(P187),1)="I")),1,0))),"")</f>
        <v/>
      </c>
      <c r="CV187" s="62" t="str">
        <f t="shared" si="77"/>
        <v/>
      </c>
      <c r="CW187" s="62" t="str">
        <f>+IF(LEN($K187)&gt;10,IF(ISERROR(VLOOKUP(R187,'CODIGO PAGO'!$B$1:$B$20,1,0)),1,IF(OR(AND(CI187=1,R187&lt;&gt;"N"),AND(CI187=3,R187&lt;&gt;"B"),AND(CI187=2,LEFT(TRIM(R187),1)&lt;&gt;"I")),1,IF(OR(AND(CI187=0,R187="N"),AND(CI187=0,R187="B"),AND(CI187=0,LEFT(TRIM(R187),1)="I")),1,0))),"")</f>
        <v/>
      </c>
      <c r="CX187" s="62" t="str">
        <f t="shared" si="78"/>
        <v/>
      </c>
      <c r="CY187" s="62" t="str">
        <f>+IF(LEN($K187)&gt;10,IF(ISERROR(VLOOKUP(T187,'CODIGO PAGO'!$B$1:$B$20,1,0)),1,IF(OR(AND(CK187=1,T187&lt;&gt;"N"),AND(CK187=3,T187&lt;&gt;"B"),AND(CK187=2,LEFT(TRIM(T187),1)&lt;&gt;"I")),1,IF(OR(AND(CK187=0,T187="N"),AND(CK187=0,T187="B"),AND(CK187=0,LEFT(TRIM(T187),1)="I")),1,0))),"")</f>
        <v/>
      </c>
      <c r="CZ187" s="62" t="str">
        <f t="shared" si="79"/>
        <v/>
      </c>
      <c r="DA187" s="62" t="str">
        <f>+IF(LEN($K187)&gt;10,IF(ISERROR(VLOOKUP(V187,'CODIGO PAGO'!$B$1:$B$20,1,0)),1,IF(OR(AND(CM187=1,V187&lt;&gt;"N"),AND(CM187=3,V187&lt;&gt;"B"),AND(CM187=2,LEFT(TRIM(V187),1)&lt;&gt;"I")),1,IF(OR(AND(CM187=0,V187="N"),AND(CM187=0,V187="B"),AND(CM187=0,LEFT(TRIM(V187),1)="I")),1,0))),"")</f>
        <v/>
      </c>
      <c r="DB187" s="62" t="str">
        <f t="shared" si="80"/>
        <v/>
      </c>
      <c r="DC187" s="62" t="str">
        <f>+IF(LEN($K187)&gt;10,IF(ISERROR(VLOOKUP(X187,'CODIGO PAGO'!$B$1:$B$20,1,0)),1,IF(OR(AND(CO187=1,X187&lt;&gt;"N"),AND(CO187=3,X187&lt;&gt;"B"),AND(CO187=2,LEFT(TRIM(X187),1)&lt;&gt;"I")),1,IF(OR(AND(CO187=0,X187="N"),AND(CO187=0,X187="B"),AND(CO187=0,LEFT(TRIM(X187),1)="I")),1,0))),"")</f>
        <v/>
      </c>
      <c r="DD187" s="62" t="str">
        <f t="shared" si="81"/>
        <v/>
      </c>
      <c r="DE187" s="62" t="str">
        <f t="shared" si="82"/>
        <v/>
      </c>
      <c r="DF187" s="63" t="str">
        <f t="shared" si="83"/>
        <v/>
      </c>
      <c r="DG187" s="171"/>
      <c r="DH187" s="63">
        <v>187</v>
      </c>
    </row>
    <row r="188" spans="1:112" s="65" customFormat="1">
      <c r="A188" s="16" t="str">
        <f t="shared" si="56"/>
        <v/>
      </c>
      <c r="B188" s="134"/>
      <c r="C188" s="134"/>
      <c r="D188" s="1" t="str">
        <f>+IF(LEN($K188)&gt;5,BD!A188,"")</f>
        <v/>
      </c>
      <c r="E188" s="1" t="str">
        <f>+IF(LEN($K188)&gt;5,BD!B188,"")</f>
        <v/>
      </c>
      <c r="F188" s="134"/>
      <c r="G188" s="133"/>
      <c r="H188" s="135"/>
      <c r="I188" s="3" t="str">
        <f>+IF(LEN($K188)&gt;5,BD!D188,"")</f>
        <v/>
      </c>
      <c r="J188" s="4" t="str">
        <f>+IF(LEN($K188)&gt;5,BD!E188,"")</f>
        <v/>
      </c>
      <c r="K188" s="5" t="str">
        <f>+IF(LEN(BD!G188)&gt;5,BD!G188,"")</f>
        <v/>
      </c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53" t="str">
        <f t="shared" si="57"/>
        <v/>
      </c>
      <c r="AB188" s="154" t="str">
        <f>+IF(LEN($K188)&gt;5,SUM(L188,N188,P188,R188,T188,V188,X188)+COUNTIF(L188:X188,"PCG")+'CODIGO PAGO'!$C$23*COUNTIF(L188:X188,"PDF")+'CODIGO PAGO'!$C$24*COUNTIF('PRE MAAS'!L188:X188,"PNH")+'CODIGO PAGO'!$C$25*COUNTIF('PRE MAAS'!L188:X188,"PS")+COUNTIF(L188:X188,"VAC"),"")</f>
        <v/>
      </c>
      <c r="AC188" s="154" t="str">
        <f t="shared" si="58"/>
        <v/>
      </c>
      <c r="AD188" s="155" t="str">
        <f t="shared" si="59"/>
        <v/>
      </c>
      <c r="AE188" s="155" t="str">
        <f t="shared" si="60"/>
        <v/>
      </c>
      <c r="AF188" s="155" t="str">
        <f>+IF(LEN($K188)&gt;5,IF(AND(VLOOKUP($I188,BD!$D$1:$F$501,3,0)&gt;=L$1,VLOOKUP($I188,BD!$D$1:$F$501,3,0)&lt;=X$1),1,0),"")</f>
        <v/>
      </c>
      <c r="AG188" s="155" t="str">
        <f t="shared" si="61"/>
        <v/>
      </c>
      <c r="AH188" s="156" t="str">
        <f t="shared" si="62"/>
        <v/>
      </c>
      <c r="AI188" s="156" t="str">
        <f t="shared" si="63"/>
        <v/>
      </c>
      <c r="AJ188" s="156" t="str">
        <f t="shared" si="64"/>
        <v/>
      </c>
      <c r="AK188" s="6" t="str">
        <f>+IF(LEN($K188)&gt;5,BD!H188,"")</f>
        <v/>
      </c>
      <c r="AL188" s="17" t="str">
        <f t="shared" si="65"/>
        <v/>
      </c>
      <c r="AM188" s="13"/>
      <c r="AN188" s="18" t="str">
        <f t="shared" si="66"/>
        <v/>
      </c>
      <c r="AO188" s="19" t="str">
        <f t="shared" si="67"/>
        <v/>
      </c>
      <c r="AP188" s="19" t="str">
        <f t="shared" si="68"/>
        <v/>
      </c>
      <c r="AQ188" s="20" t="str">
        <f t="shared" si="69"/>
        <v/>
      </c>
      <c r="AR188" s="7" t="str">
        <f t="shared" ca="1" si="70"/>
        <v/>
      </c>
      <c r="AS188" s="157"/>
      <c r="AT188" s="19" t="str">
        <f>+IF(LEN($K188)&gt;5,TRUNC(AS188*AK188*'CODIGO PAGO'!$C$27,2),"")</f>
        <v/>
      </c>
      <c r="AU188" s="15"/>
      <c r="AV188" s="15"/>
      <c r="AW188" s="15"/>
      <c r="AX188" s="14"/>
      <c r="AY188" s="15"/>
      <c r="AZ188" s="20" t="str">
        <f>+IF(LEN(K188)&gt;5,SUMIF(AJUSTES!$A$1:$A$50,K188,AJUSTES!$J$1:$J$50),"")</f>
        <v/>
      </c>
      <c r="BA188" s="20"/>
      <c r="BB188" s="14"/>
      <c r="BC188" s="14"/>
      <c r="BD188" s="164"/>
      <c r="BE188" s="15"/>
      <c r="BF188" s="15"/>
      <c r="BG188" s="152" t="str">
        <f t="shared" si="71"/>
        <v/>
      </c>
      <c r="BH188" s="20" t="str">
        <f t="shared" si="72"/>
        <v/>
      </c>
      <c r="BI188" s="20" t="str">
        <f>IF(LEN($K188)&gt;5,IF('CODIGO PAGO'!$C$26=9,0.5*AK188,'CODIGO PAGO'!$C$26*COUNTIF(L188:X188,"PT")*(AK188*7)/(7-(COUNTIF(L188:X188,"D")+COUNTIF(L188:X188,"DL")))),"")</f>
        <v/>
      </c>
      <c r="BJ188" s="15"/>
      <c r="BK188" s="20" t="str">
        <f>+IF(LEN(K188)&gt;5,SUMIF(AJUSTES!$A$1:$A$50,K188,AJUSTES!$K$1:$K$50),"")</f>
        <v/>
      </c>
      <c r="BL188" s="15"/>
      <c r="BM188" s="15"/>
      <c r="BN188" s="4" t="str">
        <f>+CONCATENATE(IF(COUNTIFS(INCAPACIDADES!$A$1:$A$100,"ACTIVA",INCAPACIDADES!$C$1:$C$100,'PRE MAAS'!K188)&gt;0,VLOOKUP(K188,INCAPACIDADES!$C$1:$Y$100,23,0),""),IF(LEN($K188)&gt;5,IF(BD!F188="N/A","",CONCATENATE("B (",DAY(BD!F188),"-",MONTH(BD!F188),"-",YEAR(BD!F188),")")),""))</f>
        <v/>
      </c>
      <c r="BO188" s="150"/>
      <c r="BP188" s="15"/>
      <c r="BQ188" s="15"/>
      <c r="BR188" s="15"/>
      <c r="BS188" s="15"/>
      <c r="BT188" s="15"/>
      <c r="BU188" s="9" t="str">
        <f>+IF(LEN($K188)&gt;10,IF(LEN(BD!I188)=11,BD!I188,CONCATENATE("0",BD!I188)),"")</f>
        <v/>
      </c>
      <c r="BV188" s="161" t="str">
        <f>+IF(LEN($K188)&gt;10,BD!J188,"")</f>
        <v/>
      </c>
      <c r="BW188" s="162" t="str">
        <f t="shared" si="73"/>
        <v/>
      </c>
      <c r="BX188" s="162" t="str">
        <f>+IF(LEN($K188)&gt;10,UPPER(BD!K188),"")</f>
        <v/>
      </c>
      <c r="BY188" s="161" t="str">
        <f>+IF(LEN($K196)&gt;5,BD!L188,"")</f>
        <v/>
      </c>
      <c r="BZ188" s="161" t="str">
        <f>+IF(LEN($K188)&gt;10,BD!M188,"")</f>
        <v/>
      </c>
      <c r="CA188" s="162" t="str">
        <f>+IF(LEN($K188)&gt;10,BD!N188,"")</f>
        <v/>
      </c>
      <c r="CB188" s="163" t="str">
        <f t="shared" si="74"/>
        <v/>
      </c>
      <c r="CC188" s="62" t="str">
        <f>+IF(AND(LEN($K188)&gt;10),IF(AND($J188&gt;L$1,$J188&lt;=$Y$1),1,IF((COUNTIFS(INCAPACIDADES!$C$1:$C$51,$K188,INCAPACIDADES!K$1:K$51,L$1))&gt;0,2,IF(VLOOKUP($I188,BD!D:F,3,0)&gt;L$1,0,3))),"")</f>
        <v/>
      </c>
      <c r="CD188" s="62" t="str">
        <f>+IF(AND(LEN($K188)&gt;10),IF(AND($J188&gt;M$1,$J188&lt;=$Y$1),1,IF((COUNTIFS(INCAPACIDADES!$C$1:$C$51,$K188,INCAPACIDADES!L$1:L$51,M$1))&gt;0,2,IF(VLOOKUP($I188,BD!$D:$F,3,0)&gt;M$1,0,3))),"")</f>
        <v/>
      </c>
      <c r="CE188" s="62" t="str">
        <f>+IF(AND(LEN($K188)&gt;10),IF(AND($J188&gt;N$1,$J188&lt;=$Y$1),1,IF((COUNTIFS(INCAPACIDADES!$C$1:$C$51,$K188,INCAPACIDADES!M$1:M$51,N$1))&gt;0,2,IF(VLOOKUP($I188,BD!$D:$F,3,0)&gt;N$1,0,3))),"")</f>
        <v/>
      </c>
      <c r="CF188" s="62" t="str">
        <f>+IF(AND(LEN($K188)&gt;10),IF(AND($J188&gt;O$1,$J188&lt;=$Y$1),1,IF((COUNTIFS(INCAPACIDADES!$C$1:$C$51,$K188,INCAPACIDADES!N$1:N$51,O$1))&gt;0,2,IF(VLOOKUP($I188,BD!$D:$F,3,0)&gt;O$1,0,3))),"")</f>
        <v/>
      </c>
      <c r="CG188" s="62" t="str">
        <f>+IF(AND(LEN($K188)&gt;10),IF(AND($J188&gt;P$1,$J188&lt;=$Y$1),1,IF((COUNTIFS(INCAPACIDADES!$C$1:$C$51,$K188,INCAPACIDADES!O$1:O$51,P$1))&gt;0,2,IF(VLOOKUP($I188,BD!$D:$F,3,0)&gt;P$1,0,3))),"")</f>
        <v/>
      </c>
      <c r="CH188" s="62" t="str">
        <f>+IF(AND(LEN($K188)&gt;10),IF(AND($J188&gt;Q$1,$J188&lt;=$Y$1),1,IF((COUNTIFS(INCAPACIDADES!$C$1:$C$51,$K188,INCAPACIDADES!P$1:P$51,Q$1))&gt;0,2,IF(VLOOKUP($I188,BD!$D:$F,3,0)&gt;Q$1,0,3))),"")</f>
        <v/>
      </c>
      <c r="CI188" s="62" t="str">
        <f>+IF(AND(LEN($K188)&gt;10),IF(AND($J188&gt;R$1,$J188&lt;=$Y$1),1,IF((COUNTIFS(INCAPACIDADES!$C$1:$C$51,$K188,INCAPACIDADES!Q$1:Q$51,R$1))&gt;0,2,IF(VLOOKUP($I188,BD!$D:$F,3,0)&gt;R$1,0,3))),"")</f>
        <v/>
      </c>
      <c r="CJ188" s="62" t="str">
        <f>+IF(AND(LEN($K188)&gt;10),IF(AND($J188&gt;S$1,$J188&lt;=$Y$1),1,IF((COUNTIFS(INCAPACIDADES!$C$1:$C$51,$K188,INCAPACIDADES!R$1:R$51,S$1))&gt;0,2,IF(VLOOKUP($I188,BD!$D:$F,3,0)&gt;S$1,0,3))),"")</f>
        <v/>
      </c>
      <c r="CK188" s="62" t="str">
        <f>+IF(AND(LEN($K188)&gt;10),IF(AND($J188&gt;T$1,$J188&lt;=$Y$1),1,IF((COUNTIFS(INCAPACIDADES!$C$1:$C$51,$K188,INCAPACIDADES!S$1:S$51,T$1))&gt;0,2,IF(VLOOKUP($I188,BD!$D:$F,3,0)&gt;T$1,0,3))),"")</f>
        <v/>
      </c>
      <c r="CL188" s="62" t="str">
        <f>+IF(AND(LEN($K188)&gt;10),IF(AND($J188&gt;U$1,$J188&lt;=$Y$1),1,IF((COUNTIFS(INCAPACIDADES!$C$1:$C$51,$K188,INCAPACIDADES!T$1:T$51,U$1))&gt;0,2,IF(VLOOKUP($I188,BD!$D:$F,3,0)&gt;U$1,0,3))),"")</f>
        <v/>
      </c>
      <c r="CM188" s="62" t="str">
        <f>+IF(AND(LEN($K188)&gt;10),IF(AND($J188&gt;V$1,$J188&lt;=$Y$1),1,IF((COUNTIFS(INCAPACIDADES!$C$1:$C$51,$K188,INCAPACIDADES!U$1:U$51,V$1))&gt;0,2,IF(VLOOKUP($I188,BD!$D:$F,3,0)&gt;V$1,0,3))),"")</f>
        <v/>
      </c>
      <c r="CN188" s="62" t="str">
        <f>+IF(AND(LEN($K188)&gt;10),IF(AND($J188&gt;W$1,$J188&lt;=$Y$1),1,IF((COUNTIFS(INCAPACIDADES!$C$1:$C$51,$K188,INCAPACIDADES!V$1:V$51,W$1))&gt;0,2,IF(VLOOKUP($I188,BD!$D:$F,3,0)&gt;W$1,0,3))),"")</f>
        <v/>
      </c>
      <c r="CO188" s="62" t="str">
        <f>+IF(AND(LEN($K188)&gt;10),IF(AND($J188&gt;X$1,$J188&lt;=$Y$1),1,IF((COUNTIFS(INCAPACIDADES!$C$1:$C$51,$K188,INCAPACIDADES!W$1:W$51,X$1))&gt;0,2,IF(VLOOKUP($I188,BD!$D:$F,3,0)&gt;X$1,0,3))),"")</f>
        <v/>
      </c>
      <c r="CP188" s="62" t="str">
        <f>+IF(AND(LEN($K188)&gt;10),IF(AND($J188&gt;Y$1,$J188&lt;=$Y$1),1,IF((COUNTIFS(INCAPACIDADES!$C$1:$C$51,$K188,INCAPACIDADES!X$1:X$51,Y$1))&gt;0,2,IF(VLOOKUP($I188,BD!$D:$F,3,0)&gt;Y$1,0,3))),"")</f>
        <v/>
      </c>
      <c r="CQ188" s="62" t="str">
        <f>+IF(LEN($K188)&gt;10,IF(ISERROR(VLOOKUP(L188,'CODIGO PAGO'!$B$1:$B$20,1,0)),1,IF(OR(AND(CC188=1,L188&lt;&gt;"N"),AND(CC188=3,L188&lt;&gt;"B"),AND(CC188=2,LEFT(TRIM(L188),1)&lt;&gt;"I")),1,IF(OR(AND(CC188=0,L188="N"),AND(CC188=0,L188="B"),AND(CC188=0,LEFT(TRIM(L188),1)="I")),1,0))),"")</f>
        <v/>
      </c>
      <c r="CR188" s="62" t="str">
        <f t="shared" si="75"/>
        <v/>
      </c>
      <c r="CS188" s="62" t="str">
        <f>+IF(LEN($K188)&gt;10,IF(ISERROR(VLOOKUP(N188,'CODIGO PAGO'!$B$1:$B$20,1,0)),1,IF(OR(AND(CE188=1,N188&lt;&gt;"N"),AND(CE188=3,N188&lt;&gt;"B"),AND(CE188=2,LEFT(TRIM(N188),1)&lt;&gt;"I")),1,IF(OR(AND(CE188=0,N188="N"),AND(CE188=0,N188="B"),AND(CE188=0,LEFT(TRIM(N188),1)="I")),1,0))),"")</f>
        <v/>
      </c>
      <c r="CT188" s="62" t="str">
        <f t="shared" si="76"/>
        <v/>
      </c>
      <c r="CU188" s="62" t="str">
        <f>+IF(LEN($K188)&gt;10,IF(ISERROR(VLOOKUP(P188,'CODIGO PAGO'!$B$1:$B$20,1,0)),1,IF(OR(AND(CG188=1,P188&lt;&gt;"N"),AND(CG188=3,P188&lt;&gt;"B"),AND(CG188=2,LEFT(TRIM(P188),1)&lt;&gt;"I")),1,IF(OR(AND(CG188=0,P188="N"),AND(CG188=0,P188="B"),AND(CG188=0,LEFT(TRIM(P188),1)="I")),1,0))),"")</f>
        <v/>
      </c>
      <c r="CV188" s="62" t="str">
        <f t="shared" si="77"/>
        <v/>
      </c>
      <c r="CW188" s="62" t="str">
        <f>+IF(LEN($K188)&gt;10,IF(ISERROR(VLOOKUP(R188,'CODIGO PAGO'!$B$1:$B$20,1,0)),1,IF(OR(AND(CI188=1,R188&lt;&gt;"N"),AND(CI188=3,R188&lt;&gt;"B"),AND(CI188=2,LEFT(TRIM(R188),1)&lt;&gt;"I")),1,IF(OR(AND(CI188=0,R188="N"),AND(CI188=0,R188="B"),AND(CI188=0,LEFT(TRIM(R188),1)="I")),1,0))),"")</f>
        <v/>
      </c>
      <c r="CX188" s="62" t="str">
        <f t="shared" si="78"/>
        <v/>
      </c>
      <c r="CY188" s="62" t="str">
        <f>+IF(LEN($K188)&gt;10,IF(ISERROR(VLOOKUP(T188,'CODIGO PAGO'!$B$1:$B$20,1,0)),1,IF(OR(AND(CK188=1,T188&lt;&gt;"N"),AND(CK188=3,T188&lt;&gt;"B"),AND(CK188=2,LEFT(TRIM(T188),1)&lt;&gt;"I")),1,IF(OR(AND(CK188=0,T188="N"),AND(CK188=0,T188="B"),AND(CK188=0,LEFT(TRIM(T188),1)="I")),1,0))),"")</f>
        <v/>
      </c>
      <c r="CZ188" s="62" t="str">
        <f t="shared" si="79"/>
        <v/>
      </c>
      <c r="DA188" s="62" t="str">
        <f>+IF(LEN($K188)&gt;10,IF(ISERROR(VLOOKUP(V188,'CODIGO PAGO'!$B$1:$B$20,1,0)),1,IF(OR(AND(CM188=1,V188&lt;&gt;"N"),AND(CM188=3,V188&lt;&gt;"B"),AND(CM188=2,LEFT(TRIM(V188),1)&lt;&gt;"I")),1,IF(OR(AND(CM188=0,V188="N"),AND(CM188=0,V188="B"),AND(CM188=0,LEFT(TRIM(V188),1)="I")),1,0))),"")</f>
        <v/>
      </c>
      <c r="DB188" s="62" t="str">
        <f t="shared" si="80"/>
        <v/>
      </c>
      <c r="DC188" s="62" t="str">
        <f>+IF(LEN($K188)&gt;10,IF(ISERROR(VLOOKUP(X188,'CODIGO PAGO'!$B$1:$B$20,1,0)),1,IF(OR(AND(CO188=1,X188&lt;&gt;"N"),AND(CO188=3,X188&lt;&gt;"B"),AND(CO188=2,LEFT(TRIM(X188),1)&lt;&gt;"I")),1,IF(OR(AND(CO188=0,X188="N"),AND(CO188=0,X188="B"),AND(CO188=0,LEFT(TRIM(X188),1)="I")),1,0))),"")</f>
        <v/>
      </c>
      <c r="DD188" s="62" t="str">
        <f t="shared" si="81"/>
        <v/>
      </c>
      <c r="DE188" s="62" t="str">
        <f t="shared" si="82"/>
        <v/>
      </c>
      <c r="DF188" s="63" t="str">
        <f t="shared" si="83"/>
        <v/>
      </c>
      <c r="DG188" s="171"/>
      <c r="DH188" s="63">
        <v>188</v>
      </c>
    </row>
    <row r="189" spans="1:112" s="65" customFormat="1">
      <c r="A189" s="16" t="str">
        <f t="shared" si="56"/>
        <v/>
      </c>
      <c r="B189" s="134"/>
      <c r="C189" s="134"/>
      <c r="D189" s="1" t="str">
        <f>+IF(LEN($K189)&gt;5,BD!A189,"")</f>
        <v/>
      </c>
      <c r="E189" s="1" t="str">
        <f>+IF(LEN($K189)&gt;5,BD!B189,"")</f>
        <v/>
      </c>
      <c r="F189" s="134"/>
      <c r="G189" s="133"/>
      <c r="H189" s="135"/>
      <c r="I189" s="3" t="str">
        <f>+IF(LEN($K189)&gt;5,BD!D189,"")</f>
        <v/>
      </c>
      <c r="J189" s="4" t="str">
        <f>+IF(LEN($K189)&gt;5,BD!E189,"")</f>
        <v/>
      </c>
      <c r="K189" s="5" t="str">
        <f>+IF(LEN(BD!G189)&gt;5,BD!G189,"")</f>
        <v/>
      </c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53" t="str">
        <f t="shared" si="57"/>
        <v/>
      </c>
      <c r="AB189" s="154" t="str">
        <f>+IF(LEN($K189)&gt;5,SUM(L189,N189,P189,R189,T189,V189,X189)+COUNTIF(L189:X189,"PCG")+'CODIGO PAGO'!$C$23*COUNTIF(L189:X189,"PDF")+'CODIGO PAGO'!$C$24*COUNTIF('PRE MAAS'!L189:X189,"PNH")+'CODIGO PAGO'!$C$25*COUNTIF('PRE MAAS'!L189:X189,"PS")+COUNTIF(L189:X189,"VAC"),"")</f>
        <v/>
      </c>
      <c r="AC189" s="154" t="str">
        <f t="shared" si="58"/>
        <v/>
      </c>
      <c r="AD189" s="155" t="str">
        <f t="shared" si="59"/>
        <v/>
      </c>
      <c r="AE189" s="155" t="str">
        <f t="shared" si="60"/>
        <v/>
      </c>
      <c r="AF189" s="155" t="str">
        <f>+IF(LEN($K189)&gt;5,IF(AND(VLOOKUP($I189,BD!$D$1:$F$501,3,0)&gt;=L$1,VLOOKUP($I189,BD!$D$1:$F$501,3,0)&lt;=X$1),1,0),"")</f>
        <v/>
      </c>
      <c r="AG189" s="155" t="str">
        <f t="shared" si="61"/>
        <v/>
      </c>
      <c r="AH189" s="156" t="str">
        <f t="shared" si="62"/>
        <v/>
      </c>
      <c r="AI189" s="156" t="str">
        <f t="shared" si="63"/>
        <v/>
      </c>
      <c r="AJ189" s="156" t="str">
        <f t="shared" si="64"/>
        <v/>
      </c>
      <c r="AK189" s="6" t="str">
        <f>+IF(LEN($K189)&gt;5,BD!H189,"")</f>
        <v/>
      </c>
      <c r="AL189" s="17" t="str">
        <f t="shared" si="65"/>
        <v/>
      </c>
      <c r="AM189" s="13"/>
      <c r="AN189" s="18" t="str">
        <f t="shared" si="66"/>
        <v/>
      </c>
      <c r="AO189" s="19" t="str">
        <f t="shared" si="67"/>
        <v/>
      </c>
      <c r="AP189" s="19" t="str">
        <f t="shared" si="68"/>
        <v/>
      </c>
      <c r="AQ189" s="20" t="str">
        <f t="shared" si="69"/>
        <v/>
      </c>
      <c r="AR189" s="7" t="str">
        <f t="shared" ca="1" si="70"/>
        <v/>
      </c>
      <c r="AS189" s="157"/>
      <c r="AT189" s="19" t="str">
        <f>+IF(LEN($K189)&gt;5,TRUNC(AS189*AK189*'CODIGO PAGO'!$C$27,2),"")</f>
        <v/>
      </c>
      <c r="AU189" s="15"/>
      <c r="AV189" s="15"/>
      <c r="AW189" s="15"/>
      <c r="AX189" s="14"/>
      <c r="AY189" s="15"/>
      <c r="AZ189" s="20" t="str">
        <f>+IF(LEN(K189)&gt;5,SUMIF(AJUSTES!$A$1:$A$50,K189,AJUSTES!$J$1:$J$50),"")</f>
        <v/>
      </c>
      <c r="BA189" s="20"/>
      <c r="BB189" s="14"/>
      <c r="BC189" s="14"/>
      <c r="BD189" s="164"/>
      <c r="BE189" s="15"/>
      <c r="BF189" s="15"/>
      <c r="BG189" s="152" t="str">
        <f t="shared" si="71"/>
        <v/>
      </c>
      <c r="BH189" s="20" t="str">
        <f t="shared" si="72"/>
        <v/>
      </c>
      <c r="BI189" s="20" t="str">
        <f>IF(LEN($K189)&gt;5,IF('CODIGO PAGO'!$C$26=9,0.5*AK189,'CODIGO PAGO'!$C$26*COUNTIF(L189:X189,"PT")*(AK189*7)/(7-(COUNTIF(L189:X189,"D")+COUNTIF(L189:X189,"DL")))),"")</f>
        <v/>
      </c>
      <c r="BJ189" s="15"/>
      <c r="BK189" s="20" t="str">
        <f>+IF(LEN(K189)&gt;5,SUMIF(AJUSTES!$A$1:$A$50,K189,AJUSTES!$K$1:$K$50),"")</f>
        <v/>
      </c>
      <c r="BL189" s="15"/>
      <c r="BM189" s="15"/>
      <c r="BN189" s="4" t="str">
        <f>+CONCATENATE(IF(COUNTIFS(INCAPACIDADES!$A$1:$A$100,"ACTIVA",INCAPACIDADES!$C$1:$C$100,'PRE MAAS'!K189)&gt;0,VLOOKUP(K189,INCAPACIDADES!$C$1:$Y$100,23,0),""),IF(LEN($K189)&gt;5,IF(BD!F189="N/A","",CONCATENATE("B (",DAY(BD!F189),"-",MONTH(BD!F189),"-",YEAR(BD!F189),")")),""))</f>
        <v/>
      </c>
      <c r="BO189" s="150"/>
      <c r="BP189" s="15"/>
      <c r="BQ189" s="15"/>
      <c r="BR189" s="15"/>
      <c r="BS189" s="15"/>
      <c r="BT189" s="15"/>
      <c r="BU189" s="9" t="str">
        <f>+IF(LEN($K189)&gt;10,IF(LEN(BD!I189)=11,BD!I189,CONCATENATE("0",BD!I189)),"")</f>
        <v/>
      </c>
      <c r="BV189" s="161" t="str">
        <f>+IF(LEN($K189)&gt;10,BD!J189,"")</f>
        <v/>
      </c>
      <c r="BW189" s="162" t="str">
        <f t="shared" si="73"/>
        <v/>
      </c>
      <c r="BX189" s="162" t="str">
        <f>+IF(LEN($K189)&gt;10,UPPER(BD!K189),"")</f>
        <v/>
      </c>
      <c r="BY189" s="161" t="str">
        <f>+IF(LEN($K197)&gt;5,BD!L189,"")</f>
        <v/>
      </c>
      <c r="BZ189" s="161" t="str">
        <f>+IF(LEN($K189)&gt;10,BD!M189,"")</f>
        <v/>
      </c>
      <c r="CA189" s="162" t="str">
        <f>+IF(LEN($K189)&gt;10,BD!N189,"")</f>
        <v/>
      </c>
      <c r="CB189" s="163" t="str">
        <f t="shared" si="74"/>
        <v/>
      </c>
      <c r="CC189" s="62" t="str">
        <f>+IF(AND(LEN($K189)&gt;10),IF(AND($J189&gt;L$1,$J189&lt;=$Y$1),1,IF((COUNTIFS(INCAPACIDADES!$C$1:$C$51,$K189,INCAPACIDADES!K$1:K$51,L$1))&gt;0,2,IF(VLOOKUP($I189,BD!D:F,3,0)&gt;L$1,0,3))),"")</f>
        <v/>
      </c>
      <c r="CD189" s="62" t="str">
        <f>+IF(AND(LEN($K189)&gt;10),IF(AND($J189&gt;M$1,$J189&lt;=$Y$1),1,IF((COUNTIFS(INCAPACIDADES!$C$1:$C$51,$K189,INCAPACIDADES!L$1:L$51,M$1))&gt;0,2,IF(VLOOKUP($I189,BD!$D:$F,3,0)&gt;M$1,0,3))),"")</f>
        <v/>
      </c>
      <c r="CE189" s="62" t="str">
        <f>+IF(AND(LEN($K189)&gt;10),IF(AND($J189&gt;N$1,$J189&lt;=$Y$1),1,IF((COUNTIFS(INCAPACIDADES!$C$1:$C$51,$K189,INCAPACIDADES!M$1:M$51,N$1))&gt;0,2,IF(VLOOKUP($I189,BD!$D:$F,3,0)&gt;N$1,0,3))),"")</f>
        <v/>
      </c>
      <c r="CF189" s="62" t="str">
        <f>+IF(AND(LEN($K189)&gt;10),IF(AND($J189&gt;O$1,$J189&lt;=$Y$1),1,IF((COUNTIFS(INCAPACIDADES!$C$1:$C$51,$K189,INCAPACIDADES!N$1:N$51,O$1))&gt;0,2,IF(VLOOKUP($I189,BD!$D:$F,3,0)&gt;O$1,0,3))),"")</f>
        <v/>
      </c>
      <c r="CG189" s="62" t="str">
        <f>+IF(AND(LEN($K189)&gt;10),IF(AND($J189&gt;P$1,$J189&lt;=$Y$1),1,IF((COUNTIFS(INCAPACIDADES!$C$1:$C$51,$K189,INCAPACIDADES!O$1:O$51,P$1))&gt;0,2,IF(VLOOKUP($I189,BD!$D:$F,3,0)&gt;P$1,0,3))),"")</f>
        <v/>
      </c>
      <c r="CH189" s="62" t="str">
        <f>+IF(AND(LEN($K189)&gt;10),IF(AND($J189&gt;Q$1,$J189&lt;=$Y$1),1,IF((COUNTIFS(INCAPACIDADES!$C$1:$C$51,$K189,INCAPACIDADES!P$1:P$51,Q$1))&gt;0,2,IF(VLOOKUP($I189,BD!$D:$F,3,0)&gt;Q$1,0,3))),"")</f>
        <v/>
      </c>
      <c r="CI189" s="62" t="str">
        <f>+IF(AND(LEN($K189)&gt;10),IF(AND($J189&gt;R$1,$J189&lt;=$Y$1),1,IF((COUNTIFS(INCAPACIDADES!$C$1:$C$51,$K189,INCAPACIDADES!Q$1:Q$51,R$1))&gt;0,2,IF(VLOOKUP($I189,BD!$D:$F,3,0)&gt;R$1,0,3))),"")</f>
        <v/>
      </c>
      <c r="CJ189" s="62" t="str">
        <f>+IF(AND(LEN($K189)&gt;10),IF(AND($J189&gt;S$1,$J189&lt;=$Y$1),1,IF((COUNTIFS(INCAPACIDADES!$C$1:$C$51,$K189,INCAPACIDADES!R$1:R$51,S$1))&gt;0,2,IF(VLOOKUP($I189,BD!$D:$F,3,0)&gt;S$1,0,3))),"")</f>
        <v/>
      </c>
      <c r="CK189" s="62" t="str">
        <f>+IF(AND(LEN($K189)&gt;10),IF(AND($J189&gt;T$1,$J189&lt;=$Y$1),1,IF((COUNTIFS(INCAPACIDADES!$C$1:$C$51,$K189,INCAPACIDADES!S$1:S$51,T$1))&gt;0,2,IF(VLOOKUP($I189,BD!$D:$F,3,0)&gt;T$1,0,3))),"")</f>
        <v/>
      </c>
      <c r="CL189" s="62" t="str">
        <f>+IF(AND(LEN($K189)&gt;10),IF(AND($J189&gt;U$1,$J189&lt;=$Y$1),1,IF((COUNTIFS(INCAPACIDADES!$C$1:$C$51,$K189,INCAPACIDADES!T$1:T$51,U$1))&gt;0,2,IF(VLOOKUP($I189,BD!$D:$F,3,0)&gt;U$1,0,3))),"")</f>
        <v/>
      </c>
      <c r="CM189" s="62" t="str">
        <f>+IF(AND(LEN($K189)&gt;10),IF(AND($J189&gt;V$1,$J189&lt;=$Y$1),1,IF((COUNTIFS(INCAPACIDADES!$C$1:$C$51,$K189,INCAPACIDADES!U$1:U$51,V$1))&gt;0,2,IF(VLOOKUP($I189,BD!$D:$F,3,0)&gt;V$1,0,3))),"")</f>
        <v/>
      </c>
      <c r="CN189" s="62" t="str">
        <f>+IF(AND(LEN($K189)&gt;10),IF(AND($J189&gt;W$1,$J189&lt;=$Y$1),1,IF((COUNTIFS(INCAPACIDADES!$C$1:$C$51,$K189,INCAPACIDADES!V$1:V$51,W$1))&gt;0,2,IF(VLOOKUP($I189,BD!$D:$F,3,0)&gt;W$1,0,3))),"")</f>
        <v/>
      </c>
      <c r="CO189" s="62" t="str">
        <f>+IF(AND(LEN($K189)&gt;10),IF(AND($J189&gt;X$1,$J189&lt;=$Y$1),1,IF((COUNTIFS(INCAPACIDADES!$C$1:$C$51,$K189,INCAPACIDADES!W$1:W$51,X$1))&gt;0,2,IF(VLOOKUP($I189,BD!$D:$F,3,0)&gt;X$1,0,3))),"")</f>
        <v/>
      </c>
      <c r="CP189" s="62" t="str">
        <f>+IF(AND(LEN($K189)&gt;10),IF(AND($J189&gt;Y$1,$J189&lt;=$Y$1),1,IF((COUNTIFS(INCAPACIDADES!$C$1:$C$51,$K189,INCAPACIDADES!X$1:X$51,Y$1))&gt;0,2,IF(VLOOKUP($I189,BD!$D:$F,3,0)&gt;Y$1,0,3))),"")</f>
        <v/>
      </c>
      <c r="CQ189" s="62" t="str">
        <f>+IF(LEN($K189)&gt;10,IF(ISERROR(VLOOKUP(L189,'CODIGO PAGO'!$B$1:$B$20,1,0)),1,IF(OR(AND(CC189=1,L189&lt;&gt;"N"),AND(CC189=3,L189&lt;&gt;"B"),AND(CC189=2,LEFT(TRIM(L189),1)&lt;&gt;"I")),1,IF(OR(AND(CC189=0,L189="N"),AND(CC189=0,L189="B"),AND(CC189=0,LEFT(TRIM(L189),1)="I")),1,0))),"")</f>
        <v/>
      </c>
      <c r="CR189" s="62" t="str">
        <f t="shared" si="75"/>
        <v/>
      </c>
      <c r="CS189" s="62" t="str">
        <f>+IF(LEN($K189)&gt;10,IF(ISERROR(VLOOKUP(N189,'CODIGO PAGO'!$B$1:$B$20,1,0)),1,IF(OR(AND(CE189=1,N189&lt;&gt;"N"),AND(CE189=3,N189&lt;&gt;"B"),AND(CE189=2,LEFT(TRIM(N189),1)&lt;&gt;"I")),1,IF(OR(AND(CE189=0,N189="N"),AND(CE189=0,N189="B"),AND(CE189=0,LEFT(TRIM(N189),1)="I")),1,0))),"")</f>
        <v/>
      </c>
      <c r="CT189" s="62" t="str">
        <f t="shared" si="76"/>
        <v/>
      </c>
      <c r="CU189" s="62" t="str">
        <f>+IF(LEN($K189)&gt;10,IF(ISERROR(VLOOKUP(P189,'CODIGO PAGO'!$B$1:$B$20,1,0)),1,IF(OR(AND(CG189=1,P189&lt;&gt;"N"),AND(CG189=3,P189&lt;&gt;"B"),AND(CG189=2,LEFT(TRIM(P189),1)&lt;&gt;"I")),1,IF(OR(AND(CG189=0,P189="N"),AND(CG189=0,P189="B"),AND(CG189=0,LEFT(TRIM(P189),1)="I")),1,0))),"")</f>
        <v/>
      </c>
      <c r="CV189" s="62" t="str">
        <f t="shared" si="77"/>
        <v/>
      </c>
      <c r="CW189" s="62" t="str">
        <f>+IF(LEN($K189)&gt;10,IF(ISERROR(VLOOKUP(R189,'CODIGO PAGO'!$B$1:$B$20,1,0)),1,IF(OR(AND(CI189=1,R189&lt;&gt;"N"),AND(CI189=3,R189&lt;&gt;"B"),AND(CI189=2,LEFT(TRIM(R189),1)&lt;&gt;"I")),1,IF(OR(AND(CI189=0,R189="N"),AND(CI189=0,R189="B"),AND(CI189=0,LEFT(TRIM(R189),1)="I")),1,0))),"")</f>
        <v/>
      </c>
      <c r="CX189" s="62" t="str">
        <f t="shared" si="78"/>
        <v/>
      </c>
      <c r="CY189" s="62" t="str">
        <f>+IF(LEN($K189)&gt;10,IF(ISERROR(VLOOKUP(T189,'CODIGO PAGO'!$B$1:$B$20,1,0)),1,IF(OR(AND(CK189=1,T189&lt;&gt;"N"),AND(CK189=3,T189&lt;&gt;"B"),AND(CK189=2,LEFT(TRIM(T189),1)&lt;&gt;"I")),1,IF(OR(AND(CK189=0,T189="N"),AND(CK189=0,T189="B"),AND(CK189=0,LEFT(TRIM(T189),1)="I")),1,0))),"")</f>
        <v/>
      </c>
      <c r="CZ189" s="62" t="str">
        <f t="shared" si="79"/>
        <v/>
      </c>
      <c r="DA189" s="62" t="str">
        <f>+IF(LEN($K189)&gt;10,IF(ISERROR(VLOOKUP(V189,'CODIGO PAGO'!$B$1:$B$20,1,0)),1,IF(OR(AND(CM189=1,V189&lt;&gt;"N"),AND(CM189=3,V189&lt;&gt;"B"),AND(CM189=2,LEFT(TRIM(V189),1)&lt;&gt;"I")),1,IF(OR(AND(CM189=0,V189="N"),AND(CM189=0,V189="B"),AND(CM189=0,LEFT(TRIM(V189),1)="I")),1,0))),"")</f>
        <v/>
      </c>
      <c r="DB189" s="62" t="str">
        <f t="shared" si="80"/>
        <v/>
      </c>
      <c r="DC189" s="62" t="str">
        <f>+IF(LEN($K189)&gt;10,IF(ISERROR(VLOOKUP(X189,'CODIGO PAGO'!$B$1:$B$20,1,0)),1,IF(OR(AND(CO189=1,X189&lt;&gt;"N"),AND(CO189=3,X189&lt;&gt;"B"),AND(CO189=2,LEFT(TRIM(X189),1)&lt;&gt;"I")),1,IF(OR(AND(CO189=0,X189="N"),AND(CO189=0,X189="B"),AND(CO189=0,LEFT(TRIM(X189),1)="I")),1,0))),"")</f>
        <v/>
      </c>
      <c r="DD189" s="62" t="str">
        <f t="shared" si="81"/>
        <v/>
      </c>
      <c r="DE189" s="62" t="str">
        <f t="shared" si="82"/>
        <v/>
      </c>
      <c r="DF189" s="63" t="str">
        <f t="shared" si="83"/>
        <v/>
      </c>
      <c r="DG189" s="171"/>
      <c r="DH189" s="63">
        <v>189</v>
      </c>
    </row>
    <row r="190" spans="1:112" s="65" customFormat="1">
      <c r="A190" s="16" t="str">
        <f t="shared" si="56"/>
        <v/>
      </c>
      <c r="B190" s="134"/>
      <c r="C190" s="134"/>
      <c r="D190" s="1" t="str">
        <f>+IF(LEN($K190)&gt;5,BD!A190,"")</f>
        <v/>
      </c>
      <c r="E190" s="1" t="str">
        <f>+IF(LEN($K190)&gt;5,BD!B190,"")</f>
        <v/>
      </c>
      <c r="F190" s="134"/>
      <c r="G190" s="133"/>
      <c r="H190" s="135"/>
      <c r="I190" s="3" t="str">
        <f>+IF(LEN($K190)&gt;5,BD!D190,"")</f>
        <v/>
      </c>
      <c r="J190" s="4" t="str">
        <f>+IF(LEN($K190)&gt;5,BD!E190,"")</f>
        <v/>
      </c>
      <c r="K190" s="5" t="str">
        <f>+IF(LEN(BD!G190)&gt;5,BD!G190,"")</f>
        <v/>
      </c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53" t="str">
        <f t="shared" si="57"/>
        <v/>
      </c>
      <c r="AB190" s="154" t="str">
        <f>+IF(LEN($K190)&gt;5,SUM(L190,N190,P190,R190,T190,V190,X190)+COUNTIF(L190:X190,"PCG")+'CODIGO PAGO'!$C$23*COUNTIF(L190:X190,"PDF")+'CODIGO PAGO'!$C$24*COUNTIF('PRE MAAS'!L190:X190,"PNH")+'CODIGO PAGO'!$C$25*COUNTIF('PRE MAAS'!L190:X190,"PS")+COUNTIF(L190:X190,"VAC"),"")</f>
        <v/>
      </c>
      <c r="AC190" s="154" t="str">
        <f t="shared" si="58"/>
        <v/>
      </c>
      <c r="AD190" s="155" t="str">
        <f t="shared" si="59"/>
        <v/>
      </c>
      <c r="AE190" s="155" t="str">
        <f t="shared" si="60"/>
        <v/>
      </c>
      <c r="AF190" s="155" t="str">
        <f>+IF(LEN($K190)&gt;5,IF(AND(VLOOKUP($I190,BD!$D$1:$F$501,3,0)&gt;=L$1,VLOOKUP($I190,BD!$D$1:$F$501,3,0)&lt;=X$1),1,0),"")</f>
        <v/>
      </c>
      <c r="AG190" s="155" t="str">
        <f t="shared" si="61"/>
        <v/>
      </c>
      <c r="AH190" s="156" t="str">
        <f t="shared" si="62"/>
        <v/>
      </c>
      <c r="AI190" s="156" t="str">
        <f t="shared" si="63"/>
        <v/>
      </c>
      <c r="AJ190" s="156" t="str">
        <f t="shared" si="64"/>
        <v/>
      </c>
      <c r="AK190" s="6" t="str">
        <f>+IF(LEN($K190)&gt;5,BD!H190,"")</f>
        <v/>
      </c>
      <c r="AL190" s="17" t="str">
        <f t="shared" si="65"/>
        <v/>
      </c>
      <c r="AM190" s="13"/>
      <c r="AN190" s="18" t="str">
        <f t="shared" si="66"/>
        <v/>
      </c>
      <c r="AO190" s="19" t="str">
        <f t="shared" si="67"/>
        <v/>
      </c>
      <c r="AP190" s="19" t="str">
        <f t="shared" si="68"/>
        <v/>
      </c>
      <c r="AQ190" s="20" t="str">
        <f t="shared" si="69"/>
        <v/>
      </c>
      <c r="AR190" s="7" t="str">
        <f t="shared" ca="1" si="70"/>
        <v/>
      </c>
      <c r="AS190" s="157"/>
      <c r="AT190" s="19" t="str">
        <f>+IF(LEN($K190)&gt;5,TRUNC(AS190*AK190*'CODIGO PAGO'!$C$27,2),"")</f>
        <v/>
      </c>
      <c r="AU190" s="15"/>
      <c r="AV190" s="15"/>
      <c r="AW190" s="15"/>
      <c r="AX190" s="14"/>
      <c r="AY190" s="15"/>
      <c r="AZ190" s="20" t="str">
        <f>+IF(LEN(K190)&gt;5,SUMIF(AJUSTES!$A$1:$A$50,K190,AJUSTES!$J$1:$J$50),"")</f>
        <v/>
      </c>
      <c r="BA190" s="20"/>
      <c r="BB190" s="14"/>
      <c r="BC190" s="14"/>
      <c r="BD190" s="164"/>
      <c r="BE190" s="15"/>
      <c r="BF190" s="15"/>
      <c r="BG190" s="152" t="str">
        <f t="shared" si="71"/>
        <v/>
      </c>
      <c r="BH190" s="20" t="str">
        <f t="shared" si="72"/>
        <v/>
      </c>
      <c r="BI190" s="20" t="str">
        <f>IF(LEN($K190)&gt;5,IF('CODIGO PAGO'!$C$26=9,0.5*AK190,'CODIGO PAGO'!$C$26*COUNTIF(L190:X190,"PT")*(AK190*7)/(7-(COUNTIF(L190:X190,"D")+COUNTIF(L190:X190,"DL")))),"")</f>
        <v/>
      </c>
      <c r="BJ190" s="15"/>
      <c r="BK190" s="20" t="str">
        <f>+IF(LEN(K190)&gt;5,SUMIF(AJUSTES!$A$1:$A$50,K190,AJUSTES!$K$1:$K$50),"")</f>
        <v/>
      </c>
      <c r="BL190" s="15"/>
      <c r="BM190" s="15"/>
      <c r="BN190" s="4" t="str">
        <f>+CONCATENATE(IF(COUNTIFS(INCAPACIDADES!$A$1:$A$100,"ACTIVA",INCAPACIDADES!$C$1:$C$100,'PRE MAAS'!K190)&gt;0,VLOOKUP(K190,INCAPACIDADES!$C$1:$Y$100,23,0),""),IF(LEN($K190)&gt;5,IF(BD!F190="N/A","",CONCATENATE("B (",DAY(BD!F190),"-",MONTH(BD!F190),"-",YEAR(BD!F190),")")),""))</f>
        <v/>
      </c>
      <c r="BO190" s="150"/>
      <c r="BP190" s="15"/>
      <c r="BQ190" s="15"/>
      <c r="BR190" s="15"/>
      <c r="BS190" s="15"/>
      <c r="BT190" s="15"/>
      <c r="BU190" s="9" t="str">
        <f>+IF(LEN($K190)&gt;10,IF(LEN(BD!I190)=11,BD!I190,CONCATENATE("0",BD!I190)),"")</f>
        <v/>
      </c>
      <c r="BV190" s="161" t="str">
        <f>+IF(LEN($K190)&gt;10,BD!J190,"")</f>
        <v/>
      </c>
      <c r="BW190" s="162" t="str">
        <f t="shared" si="73"/>
        <v/>
      </c>
      <c r="BX190" s="162" t="str">
        <f>+IF(LEN($K190)&gt;10,UPPER(BD!K190),"")</f>
        <v/>
      </c>
      <c r="BY190" s="161" t="str">
        <f>+IF(LEN($K198)&gt;5,BD!L190,"")</f>
        <v/>
      </c>
      <c r="BZ190" s="161" t="str">
        <f>+IF(LEN($K190)&gt;10,BD!M190,"")</f>
        <v/>
      </c>
      <c r="CA190" s="162" t="str">
        <f>+IF(LEN($K190)&gt;10,BD!N190,"")</f>
        <v/>
      </c>
      <c r="CB190" s="163" t="str">
        <f t="shared" si="74"/>
        <v/>
      </c>
      <c r="CC190" s="62" t="str">
        <f>+IF(AND(LEN($K190)&gt;10),IF(AND($J190&gt;L$1,$J190&lt;=$Y$1),1,IF((COUNTIFS(INCAPACIDADES!$C$1:$C$51,$K190,INCAPACIDADES!K$1:K$51,L$1))&gt;0,2,IF(VLOOKUP($I190,BD!D:F,3,0)&gt;L$1,0,3))),"")</f>
        <v/>
      </c>
      <c r="CD190" s="62" t="str">
        <f>+IF(AND(LEN($K190)&gt;10),IF(AND($J190&gt;M$1,$J190&lt;=$Y$1),1,IF((COUNTIFS(INCAPACIDADES!$C$1:$C$51,$K190,INCAPACIDADES!L$1:L$51,M$1))&gt;0,2,IF(VLOOKUP($I190,BD!$D:$F,3,0)&gt;M$1,0,3))),"")</f>
        <v/>
      </c>
      <c r="CE190" s="62" t="str">
        <f>+IF(AND(LEN($K190)&gt;10),IF(AND($J190&gt;N$1,$J190&lt;=$Y$1),1,IF((COUNTIFS(INCAPACIDADES!$C$1:$C$51,$K190,INCAPACIDADES!M$1:M$51,N$1))&gt;0,2,IF(VLOOKUP($I190,BD!$D:$F,3,0)&gt;N$1,0,3))),"")</f>
        <v/>
      </c>
      <c r="CF190" s="62" t="str">
        <f>+IF(AND(LEN($K190)&gt;10),IF(AND($J190&gt;O$1,$J190&lt;=$Y$1),1,IF((COUNTIFS(INCAPACIDADES!$C$1:$C$51,$K190,INCAPACIDADES!N$1:N$51,O$1))&gt;0,2,IF(VLOOKUP($I190,BD!$D:$F,3,0)&gt;O$1,0,3))),"")</f>
        <v/>
      </c>
      <c r="CG190" s="62" t="str">
        <f>+IF(AND(LEN($K190)&gt;10),IF(AND($J190&gt;P$1,$J190&lt;=$Y$1),1,IF((COUNTIFS(INCAPACIDADES!$C$1:$C$51,$K190,INCAPACIDADES!O$1:O$51,P$1))&gt;0,2,IF(VLOOKUP($I190,BD!$D:$F,3,0)&gt;P$1,0,3))),"")</f>
        <v/>
      </c>
      <c r="CH190" s="62" t="str">
        <f>+IF(AND(LEN($K190)&gt;10),IF(AND($J190&gt;Q$1,$J190&lt;=$Y$1),1,IF((COUNTIFS(INCAPACIDADES!$C$1:$C$51,$K190,INCAPACIDADES!P$1:P$51,Q$1))&gt;0,2,IF(VLOOKUP($I190,BD!$D:$F,3,0)&gt;Q$1,0,3))),"")</f>
        <v/>
      </c>
      <c r="CI190" s="62" t="str">
        <f>+IF(AND(LEN($K190)&gt;10),IF(AND($J190&gt;R$1,$J190&lt;=$Y$1),1,IF((COUNTIFS(INCAPACIDADES!$C$1:$C$51,$K190,INCAPACIDADES!Q$1:Q$51,R$1))&gt;0,2,IF(VLOOKUP($I190,BD!$D:$F,3,0)&gt;R$1,0,3))),"")</f>
        <v/>
      </c>
      <c r="CJ190" s="62" t="str">
        <f>+IF(AND(LEN($K190)&gt;10),IF(AND($J190&gt;S$1,$J190&lt;=$Y$1),1,IF((COUNTIFS(INCAPACIDADES!$C$1:$C$51,$K190,INCAPACIDADES!R$1:R$51,S$1))&gt;0,2,IF(VLOOKUP($I190,BD!$D:$F,3,0)&gt;S$1,0,3))),"")</f>
        <v/>
      </c>
      <c r="CK190" s="62" t="str">
        <f>+IF(AND(LEN($K190)&gt;10),IF(AND($J190&gt;T$1,$J190&lt;=$Y$1),1,IF((COUNTIFS(INCAPACIDADES!$C$1:$C$51,$K190,INCAPACIDADES!S$1:S$51,T$1))&gt;0,2,IF(VLOOKUP($I190,BD!$D:$F,3,0)&gt;T$1,0,3))),"")</f>
        <v/>
      </c>
      <c r="CL190" s="62" t="str">
        <f>+IF(AND(LEN($K190)&gt;10),IF(AND($J190&gt;U$1,$J190&lt;=$Y$1),1,IF((COUNTIFS(INCAPACIDADES!$C$1:$C$51,$K190,INCAPACIDADES!T$1:T$51,U$1))&gt;0,2,IF(VLOOKUP($I190,BD!$D:$F,3,0)&gt;U$1,0,3))),"")</f>
        <v/>
      </c>
      <c r="CM190" s="62" t="str">
        <f>+IF(AND(LEN($K190)&gt;10),IF(AND($J190&gt;V$1,$J190&lt;=$Y$1),1,IF((COUNTIFS(INCAPACIDADES!$C$1:$C$51,$K190,INCAPACIDADES!U$1:U$51,V$1))&gt;0,2,IF(VLOOKUP($I190,BD!$D:$F,3,0)&gt;V$1,0,3))),"")</f>
        <v/>
      </c>
      <c r="CN190" s="62" t="str">
        <f>+IF(AND(LEN($K190)&gt;10),IF(AND($J190&gt;W$1,$J190&lt;=$Y$1),1,IF((COUNTIFS(INCAPACIDADES!$C$1:$C$51,$K190,INCAPACIDADES!V$1:V$51,W$1))&gt;0,2,IF(VLOOKUP($I190,BD!$D:$F,3,0)&gt;W$1,0,3))),"")</f>
        <v/>
      </c>
      <c r="CO190" s="62" t="str">
        <f>+IF(AND(LEN($K190)&gt;10),IF(AND($J190&gt;X$1,$J190&lt;=$Y$1),1,IF((COUNTIFS(INCAPACIDADES!$C$1:$C$51,$K190,INCAPACIDADES!W$1:W$51,X$1))&gt;0,2,IF(VLOOKUP($I190,BD!$D:$F,3,0)&gt;X$1,0,3))),"")</f>
        <v/>
      </c>
      <c r="CP190" s="62" t="str">
        <f>+IF(AND(LEN($K190)&gt;10),IF(AND($J190&gt;Y$1,$J190&lt;=$Y$1),1,IF((COUNTIFS(INCAPACIDADES!$C$1:$C$51,$K190,INCAPACIDADES!X$1:X$51,Y$1))&gt;0,2,IF(VLOOKUP($I190,BD!$D:$F,3,0)&gt;Y$1,0,3))),"")</f>
        <v/>
      </c>
      <c r="CQ190" s="62" t="str">
        <f>+IF(LEN($K190)&gt;10,IF(ISERROR(VLOOKUP(L190,'CODIGO PAGO'!$B$1:$B$20,1,0)),1,IF(OR(AND(CC190=1,L190&lt;&gt;"N"),AND(CC190=3,L190&lt;&gt;"B"),AND(CC190=2,LEFT(TRIM(L190),1)&lt;&gt;"I")),1,IF(OR(AND(CC190=0,L190="N"),AND(CC190=0,L190="B"),AND(CC190=0,LEFT(TRIM(L190),1)="I")),1,0))),"")</f>
        <v/>
      </c>
      <c r="CR190" s="62" t="str">
        <f t="shared" si="75"/>
        <v/>
      </c>
      <c r="CS190" s="62" t="str">
        <f>+IF(LEN($K190)&gt;10,IF(ISERROR(VLOOKUP(N190,'CODIGO PAGO'!$B$1:$B$20,1,0)),1,IF(OR(AND(CE190=1,N190&lt;&gt;"N"),AND(CE190=3,N190&lt;&gt;"B"),AND(CE190=2,LEFT(TRIM(N190),1)&lt;&gt;"I")),1,IF(OR(AND(CE190=0,N190="N"),AND(CE190=0,N190="B"),AND(CE190=0,LEFT(TRIM(N190),1)="I")),1,0))),"")</f>
        <v/>
      </c>
      <c r="CT190" s="62" t="str">
        <f t="shared" si="76"/>
        <v/>
      </c>
      <c r="CU190" s="62" t="str">
        <f>+IF(LEN($K190)&gt;10,IF(ISERROR(VLOOKUP(P190,'CODIGO PAGO'!$B$1:$B$20,1,0)),1,IF(OR(AND(CG190=1,P190&lt;&gt;"N"),AND(CG190=3,P190&lt;&gt;"B"),AND(CG190=2,LEFT(TRIM(P190),1)&lt;&gt;"I")),1,IF(OR(AND(CG190=0,P190="N"),AND(CG190=0,P190="B"),AND(CG190=0,LEFT(TRIM(P190),1)="I")),1,0))),"")</f>
        <v/>
      </c>
      <c r="CV190" s="62" t="str">
        <f t="shared" si="77"/>
        <v/>
      </c>
      <c r="CW190" s="62" t="str">
        <f>+IF(LEN($K190)&gt;10,IF(ISERROR(VLOOKUP(R190,'CODIGO PAGO'!$B$1:$B$20,1,0)),1,IF(OR(AND(CI190=1,R190&lt;&gt;"N"),AND(CI190=3,R190&lt;&gt;"B"),AND(CI190=2,LEFT(TRIM(R190),1)&lt;&gt;"I")),1,IF(OR(AND(CI190=0,R190="N"),AND(CI190=0,R190="B"),AND(CI190=0,LEFT(TRIM(R190),1)="I")),1,0))),"")</f>
        <v/>
      </c>
      <c r="CX190" s="62" t="str">
        <f t="shared" si="78"/>
        <v/>
      </c>
      <c r="CY190" s="62" t="str">
        <f>+IF(LEN($K190)&gt;10,IF(ISERROR(VLOOKUP(T190,'CODIGO PAGO'!$B$1:$B$20,1,0)),1,IF(OR(AND(CK190=1,T190&lt;&gt;"N"),AND(CK190=3,T190&lt;&gt;"B"),AND(CK190=2,LEFT(TRIM(T190),1)&lt;&gt;"I")),1,IF(OR(AND(CK190=0,T190="N"),AND(CK190=0,T190="B"),AND(CK190=0,LEFT(TRIM(T190),1)="I")),1,0))),"")</f>
        <v/>
      </c>
      <c r="CZ190" s="62" t="str">
        <f t="shared" si="79"/>
        <v/>
      </c>
      <c r="DA190" s="62" t="str">
        <f>+IF(LEN($K190)&gt;10,IF(ISERROR(VLOOKUP(V190,'CODIGO PAGO'!$B$1:$B$20,1,0)),1,IF(OR(AND(CM190=1,V190&lt;&gt;"N"),AND(CM190=3,V190&lt;&gt;"B"),AND(CM190=2,LEFT(TRIM(V190),1)&lt;&gt;"I")),1,IF(OR(AND(CM190=0,V190="N"),AND(CM190=0,V190="B"),AND(CM190=0,LEFT(TRIM(V190),1)="I")),1,0))),"")</f>
        <v/>
      </c>
      <c r="DB190" s="62" t="str">
        <f t="shared" si="80"/>
        <v/>
      </c>
      <c r="DC190" s="62" t="str">
        <f>+IF(LEN($K190)&gt;10,IF(ISERROR(VLOOKUP(X190,'CODIGO PAGO'!$B$1:$B$20,1,0)),1,IF(OR(AND(CO190=1,X190&lt;&gt;"N"),AND(CO190=3,X190&lt;&gt;"B"),AND(CO190=2,LEFT(TRIM(X190),1)&lt;&gt;"I")),1,IF(OR(AND(CO190=0,X190="N"),AND(CO190=0,X190="B"),AND(CO190=0,LEFT(TRIM(X190),1)="I")),1,0))),"")</f>
        <v/>
      </c>
      <c r="DD190" s="62" t="str">
        <f t="shared" si="81"/>
        <v/>
      </c>
      <c r="DE190" s="62" t="str">
        <f t="shared" si="82"/>
        <v/>
      </c>
      <c r="DF190" s="63" t="str">
        <f t="shared" si="83"/>
        <v/>
      </c>
      <c r="DG190" s="171"/>
      <c r="DH190" s="63">
        <v>190</v>
      </c>
    </row>
    <row r="191" spans="1:112" s="65" customFormat="1">
      <c r="A191" s="16" t="str">
        <f t="shared" si="56"/>
        <v/>
      </c>
      <c r="B191" s="134"/>
      <c r="C191" s="134"/>
      <c r="D191" s="1" t="str">
        <f>+IF(LEN($K191)&gt;5,BD!A191,"")</f>
        <v/>
      </c>
      <c r="E191" s="1" t="str">
        <f>+IF(LEN($K191)&gt;5,BD!B191,"")</f>
        <v/>
      </c>
      <c r="F191" s="134"/>
      <c r="G191" s="133"/>
      <c r="H191" s="135"/>
      <c r="I191" s="3" t="str">
        <f>+IF(LEN($K191)&gt;5,BD!D191,"")</f>
        <v/>
      </c>
      <c r="J191" s="4" t="str">
        <f>+IF(LEN($K191)&gt;5,BD!E191,"")</f>
        <v/>
      </c>
      <c r="K191" s="5" t="str">
        <f>+IF(LEN(BD!G191)&gt;5,BD!G191,"")</f>
        <v/>
      </c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53" t="str">
        <f t="shared" si="57"/>
        <v/>
      </c>
      <c r="AB191" s="154" t="str">
        <f>+IF(LEN($K191)&gt;5,SUM(L191,N191,P191,R191,T191,V191,X191)+COUNTIF(L191:X191,"PCG")+'CODIGO PAGO'!$C$23*COUNTIF(L191:X191,"PDF")+'CODIGO PAGO'!$C$24*COUNTIF('PRE MAAS'!L191:X191,"PNH")+'CODIGO PAGO'!$C$25*COUNTIF('PRE MAAS'!L191:X191,"PS")+COUNTIF(L191:X191,"VAC"),"")</f>
        <v/>
      </c>
      <c r="AC191" s="154" t="str">
        <f t="shared" si="58"/>
        <v/>
      </c>
      <c r="AD191" s="155" t="str">
        <f t="shared" si="59"/>
        <v/>
      </c>
      <c r="AE191" s="155" t="str">
        <f t="shared" si="60"/>
        <v/>
      </c>
      <c r="AF191" s="155" t="str">
        <f>+IF(LEN($K191)&gt;5,IF(AND(VLOOKUP($I191,BD!$D$1:$F$501,3,0)&gt;=L$1,VLOOKUP($I191,BD!$D$1:$F$501,3,0)&lt;=X$1),1,0),"")</f>
        <v/>
      </c>
      <c r="AG191" s="155" t="str">
        <f t="shared" si="61"/>
        <v/>
      </c>
      <c r="AH191" s="156" t="str">
        <f t="shared" si="62"/>
        <v/>
      </c>
      <c r="AI191" s="156" t="str">
        <f t="shared" si="63"/>
        <v/>
      </c>
      <c r="AJ191" s="156" t="str">
        <f t="shared" si="64"/>
        <v/>
      </c>
      <c r="AK191" s="6" t="str">
        <f>+IF(LEN($K191)&gt;5,BD!H191,"")</f>
        <v/>
      </c>
      <c r="AL191" s="17" t="str">
        <f t="shared" si="65"/>
        <v/>
      </c>
      <c r="AM191" s="13"/>
      <c r="AN191" s="18" t="str">
        <f t="shared" si="66"/>
        <v/>
      </c>
      <c r="AO191" s="19" t="str">
        <f t="shared" si="67"/>
        <v/>
      </c>
      <c r="AP191" s="19" t="str">
        <f t="shared" si="68"/>
        <v/>
      </c>
      <c r="AQ191" s="20" t="str">
        <f t="shared" si="69"/>
        <v/>
      </c>
      <c r="AR191" s="7" t="str">
        <f t="shared" ca="1" si="70"/>
        <v/>
      </c>
      <c r="AS191" s="157"/>
      <c r="AT191" s="19" t="str">
        <f>+IF(LEN($K191)&gt;5,TRUNC(AS191*AK191*'CODIGO PAGO'!$C$27,2),"")</f>
        <v/>
      </c>
      <c r="AU191" s="15"/>
      <c r="AV191" s="15"/>
      <c r="AW191" s="15"/>
      <c r="AX191" s="14"/>
      <c r="AY191" s="15"/>
      <c r="AZ191" s="20" t="str">
        <f>+IF(LEN(K191)&gt;5,SUMIF(AJUSTES!$A$1:$A$50,K191,AJUSTES!$J$1:$J$50),"")</f>
        <v/>
      </c>
      <c r="BA191" s="20"/>
      <c r="BB191" s="14"/>
      <c r="BC191" s="14"/>
      <c r="BD191" s="164"/>
      <c r="BE191" s="15"/>
      <c r="BF191" s="15"/>
      <c r="BG191" s="152" t="str">
        <f t="shared" si="71"/>
        <v/>
      </c>
      <c r="BH191" s="20" t="str">
        <f t="shared" si="72"/>
        <v/>
      </c>
      <c r="BI191" s="20" t="str">
        <f>IF(LEN($K191)&gt;5,IF('CODIGO PAGO'!$C$26=9,0.5*AK191,'CODIGO PAGO'!$C$26*COUNTIF(L191:X191,"PT")*(AK191*7)/(7-(COUNTIF(L191:X191,"D")+COUNTIF(L191:X191,"DL")))),"")</f>
        <v/>
      </c>
      <c r="BJ191" s="15"/>
      <c r="BK191" s="20" t="str">
        <f>+IF(LEN(K191)&gt;5,SUMIF(AJUSTES!$A$1:$A$50,K191,AJUSTES!$K$1:$K$50),"")</f>
        <v/>
      </c>
      <c r="BL191" s="15"/>
      <c r="BM191" s="15"/>
      <c r="BN191" s="4" t="str">
        <f>+CONCATENATE(IF(COUNTIFS(INCAPACIDADES!$A$1:$A$100,"ACTIVA",INCAPACIDADES!$C$1:$C$100,'PRE MAAS'!K191)&gt;0,VLOOKUP(K191,INCAPACIDADES!$C$1:$Y$100,23,0),""),IF(LEN($K191)&gt;5,IF(BD!F191="N/A","",CONCATENATE("B (",DAY(BD!F191),"-",MONTH(BD!F191),"-",YEAR(BD!F191),")")),""))</f>
        <v/>
      </c>
      <c r="BO191" s="150"/>
      <c r="BP191" s="15"/>
      <c r="BQ191" s="15"/>
      <c r="BR191" s="15"/>
      <c r="BS191" s="15"/>
      <c r="BT191" s="15"/>
      <c r="BU191" s="9" t="str">
        <f>+IF(LEN($K191)&gt;10,IF(LEN(BD!I191)=11,BD!I191,CONCATENATE("0",BD!I191)),"")</f>
        <v/>
      </c>
      <c r="BV191" s="161" t="str">
        <f>+IF(LEN($K191)&gt;10,BD!J191,"")</f>
        <v/>
      </c>
      <c r="BW191" s="162" t="str">
        <f t="shared" si="73"/>
        <v/>
      </c>
      <c r="BX191" s="162" t="str">
        <f>+IF(LEN($K191)&gt;10,UPPER(BD!K191),"")</f>
        <v/>
      </c>
      <c r="BY191" s="161" t="str">
        <f>+IF(LEN($K199)&gt;5,BD!L191,"")</f>
        <v/>
      </c>
      <c r="BZ191" s="161" t="str">
        <f>+IF(LEN($K191)&gt;10,BD!M191,"")</f>
        <v/>
      </c>
      <c r="CA191" s="162" t="str">
        <f>+IF(LEN($K191)&gt;10,BD!N191,"")</f>
        <v/>
      </c>
      <c r="CB191" s="163" t="str">
        <f t="shared" si="74"/>
        <v/>
      </c>
      <c r="CC191" s="62" t="str">
        <f>+IF(AND(LEN($K191)&gt;10),IF(AND($J191&gt;L$1,$J191&lt;=$Y$1),1,IF((COUNTIFS(INCAPACIDADES!$C$1:$C$51,$K191,INCAPACIDADES!K$1:K$51,L$1))&gt;0,2,IF(VLOOKUP($I191,BD!D:F,3,0)&gt;L$1,0,3))),"")</f>
        <v/>
      </c>
      <c r="CD191" s="62" t="str">
        <f>+IF(AND(LEN($K191)&gt;10),IF(AND($J191&gt;M$1,$J191&lt;=$Y$1),1,IF((COUNTIFS(INCAPACIDADES!$C$1:$C$51,$K191,INCAPACIDADES!L$1:L$51,M$1))&gt;0,2,IF(VLOOKUP($I191,BD!$D:$F,3,0)&gt;M$1,0,3))),"")</f>
        <v/>
      </c>
      <c r="CE191" s="62" t="str">
        <f>+IF(AND(LEN($K191)&gt;10),IF(AND($J191&gt;N$1,$J191&lt;=$Y$1),1,IF((COUNTIFS(INCAPACIDADES!$C$1:$C$51,$K191,INCAPACIDADES!M$1:M$51,N$1))&gt;0,2,IF(VLOOKUP($I191,BD!$D:$F,3,0)&gt;N$1,0,3))),"")</f>
        <v/>
      </c>
      <c r="CF191" s="62" t="str">
        <f>+IF(AND(LEN($K191)&gt;10),IF(AND($J191&gt;O$1,$J191&lt;=$Y$1),1,IF((COUNTIFS(INCAPACIDADES!$C$1:$C$51,$K191,INCAPACIDADES!N$1:N$51,O$1))&gt;0,2,IF(VLOOKUP($I191,BD!$D:$F,3,0)&gt;O$1,0,3))),"")</f>
        <v/>
      </c>
      <c r="CG191" s="62" t="str">
        <f>+IF(AND(LEN($K191)&gt;10),IF(AND($J191&gt;P$1,$J191&lt;=$Y$1),1,IF((COUNTIFS(INCAPACIDADES!$C$1:$C$51,$K191,INCAPACIDADES!O$1:O$51,P$1))&gt;0,2,IF(VLOOKUP($I191,BD!$D:$F,3,0)&gt;P$1,0,3))),"")</f>
        <v/>
      </c>
      <c r="CH191" s="62" t="str">
        <f>+IF(AND(LEN($K191)&gt;10),IF(AND($J191&gt;Q$1,$J191&lt;=$Y$1),1,IF((COUNTIFS(INCAPACIDADES!$C$1:$C$51,$K191,INCAPACIDADES!P$1:P$51,Q$1))&gt;0,2,IF(VLOOKUP($I191,BD!$D:$F,3,0)&gt;Q$1,0,3))),"")</f>
        <v/>
      </c>
      <c r="CI191" s="62" t="str">
        <f>+IF(AND(LEN($K191)&gt;10),IF(AND($J191&gt;R$1,$J191&lt;=$Y$1),1,IF((COUNTIFS(INCAPACIDADES!$C$1:$C$51,$K191,INCAPACIDADES!Q$1:Q$51,R$1))&gt;0,2,IF(VLOOKUP($I191,BD!$D:$F,3,0)&gt;R$1,0,3))),"")</f>
        <v/>
      </c>
      <c r="CJ191" s="62" t="str">
        <f>+IF(AND(LEN($K191)&gt;10),IF(AND($J191&gt;S$1,$J191&lt;=$Y$1),1,IF((COUNTIFS(INCAPACIDADES!$C$1:$C$51,$K191,INCAPACIDADES!R$1:R$51,S$1))&gt;0,2,IF(VLOOKUP($I191,BD!$D:$F,3,0)&gt;S$1,0,3))),"")</f>
        <v/>
      </c>
      <c r="CK191" s="62" t="str">
        <f>+IF(AND(LEN($K191)&gt;10),IF(AND($J191&gt;T$1,$J191&lt;=$Y$1),1,IF((COUNTIFS(INCAPACIDADES!$C$1:$C$51,$K191,INCAPACIDADES!S$1:S$51,T$1))&gt;0,2,IF(VLOOKUP($I191,BD!$D:$F,3,0)&gt;T$1,0,3))),"")</f>
        <v/>
      </c>
      <c r="CL191" s="62" t="str">
        <f>+IF(AND(LEN($K191)&gt;10),IF(AND($J191&gt;U$1,$J191&lt;=$Y$1),1,IF((COUNTIFS(INCAPACIDADES!$C$1:$C$51,$K191,INCAPACIDADES!T$1:T$51,U$1))&gt;0,2,IF(VLOOKUP($I191,BD!$D:$F,3,0)&gt;U$1,0,3))),"")</f>
        <v/>
      </c>
      <c r="CM191" s="62" t="str">
        <f>+IF(AND(LEN($K191)&gt;10),IF(AND($J191&gt;V$1,$J191&lt;=$Y$1),1,IF((COUNTIFS(INCAPACIDADES!$C$1:$C$51,$K191,INCAPACIDADES!U$1:U$51,V$1))&gt;0,2,IF(VLOOKUP($I191,BD!$D:$F,3,0)&gt;V$1,0,3))),"")</f>
        <v/>
      </c>
      <c r="CN191" s="62" t="str">
        <f>+IF(AND(LEN($K191)&gt;10),IF(AND($J191&gt;W$1,$J191&lt;=$Y$1),1,IF((COUNTIFS(INCAPACIDADES!$C$1:$C$51,$K191,INCAPACIDADES!V$1:V$51,W$1))&gt;0,2,IF(VLOOKUP($I191,BD!$D:$F,3,0)&gt;W$1,0,3))),"")</f>
        <v/>
      </c>
      <c r="CO191" s="62" t="str">
        <f>+IF(AND(LEN($K191)&gt;10),IF(AND($J191&gt;X$1,$J191&lt;=$Y$1),1,IF((COUNTIFS(INCAPACIDADES!$C$1:$C$51,$K191,INCAPACIDADES!W$1:W$51,X$1))&gt;0,2,IF(VLOOKUP($I191,BD!$D:$F,3,0)&gt;X$1,0,3))),"")</f>
        <v/>
      </c>
      <c r="CP191" s="62" t="str">
        <f>+IF(AND(LEN($K191)&gt;10),IF(AND($J191&gt;Y$1,$J191&lt;=$Y$1),1,IF((COUNTIFS(INCAPACIDADES!$C$1:$C$51,$K191,INCAPACIDADES!X$1:X$51,Y$1))&gt;0,2,IF(VLOOKUP($I191,BD!$D:$F,3,0)&gt;Y$1,0,3))),"")</f>
        <v/>
      </c>
      <c r="CQ191" s="62" t="str">
        <f>+IF(LEN($K191)&gt;10,IF(ISERROR(VLOOKUP(L191,'CODIGO PAGO'!$B$1:$B$20,1,0)),1,IF(OR(AND(CC191=1,L191&lt;&gt;"N"),AND(CC191=3,L191&lt;&gt;"B"),AND(CC191=2,LEFT(TRIM(L191),1)&lt;&gt;"I")),1,IF(OR(AND(CC191=0,L191="N"),AND(CC191=0,L191="B"),AND(CC191=0,LEFT(TRIM(L191),1)="I")),1,0))),"")</f>
        <v/>
      </c>
      <c r="CR191" s="62" t="str">
        <f t="shared" si="75"/>
        <v/>
      </c>
      <c r="CS191" s="62" t="str">
        <f>+IF(LEN($K191)&gt;10,IF(ISERROR(VLOOKUP(N191,'CODIGO PAGO'!$B$1:$B$20,1,0)),1,IF(OR(AND(CE191=1,N191&lt;&gt;"N"),AND(CE191=3,N191&lt;&gt;"B"),AND(CE191=2,LEFT(TRIM(N191),1)&lt;&gt;"I")),1,IF(OR(AND(CE191=0,N191="N"),AND(CE191=0,N191="B"),AND(CE191=0,LEFT(TRIM(N191),1)="I")),1,0))),"")</f>
        <v/>
      </c>
      <c r="CT191" s="62" t="str">
        <f t="shared" si="76"/>
        <v/>
      </c>
      <c r="CU191" s="62" t="str">
        <f>+IF(LEN($K191)&gt;10,IF(ISERROR(VLOOKUP(P191,'CODIGO PAGO'!$B$1:$B$20,1,0)),1,IF(OR(AND(CG191=1,P191&lt;&gt;"N"),AND(CG191=3,P191&lt;&gt;"B"),AND(CG191=2,LEFT(TRIM(P191),1)&lt;&gt;"I")),1,IF(OR(AND(CG191=0,P191="N"),AND(CG191=0,P191="B"),AND(CG191=0,LEFT(TRIM(P191),1)="I")),1,0))),"")</f>
        <v/>
      </c>
      <c r="CV191" s="62" t="str">
        <f t="shared" si="77"/>
        <v/>
      </c>
      <c r="CW191" s="62" t="str">
        <f>+IF(LEN($K191)&gt;10,IF(ISERROR(VLOOKUP(R191,'CODIGO PAGO'!$B$1:$B$20,1,0)),1,IF(OR(AND(CI191=1,R191&lt;&gt;"N"),AND(CI191=3,R191&lt;&gt;"B"),AND(CI191=2,LEFT(TRIM(R191),1)&lt;&gt;"I")),1,IF(OR(AND(CI191=0,R191="N"),AND(CI191=0,R191="B"),AND(CI191=0,LEFT(TRIM(R191),1)="I")),1,0))),"")</f>
        <v/>
      </c>
      <c r="CX191" s="62" t="str">
        <f t="shared" si="78"/>
        <v/>
      </c>
      <c r="CY191" s="62" t="str">
        <f>+IF(LEN($K191)&gt;10,IF(ISERROR(VLOOKUP(T191,'CODIGO PAGO'!$B$1:$B$20,1,0)),1,IF(OR(AND(CK191=1,T191&lt;&gt;"N"),AND(CK191=3,T191&lt;&gt;"B"),AND(CK191=2,LEFT(TRIM(T191),1)&lt;&gt;"I")),1,IF(OR(AND(CK191=0,T191="N"),AND(CK191=0,T191="B"),AND(CK191=0,LEFT(TRIM(T191),1)="I")),1,0))),"")</f>
        <v/>
      </c>
      <c r="CZ191" s="62" t="str">
        <f t="shared" si="79"/>
        <v/>
      </c>
      <c r="DA191" s="62" t="str">
        <f>+IF(LEN($K191)&gt;10,IF(ISERROR(VLOOKUP(V191,'CODIGO PAGO'!$B$1:$B$20,1,0)),1,IF(OR(AND(CM191=1,V191&lt;&gt;"N"),AND(CM191=3,V191&lt;&gt;"B"),AND(CM191=2,LEFT(TRIM(V191),1)&lt;&gt;"I")),1,IF(OR(AND(CM191=0,V191="N"),AND(CM191=0,V191="B"),AND(CM191=0,LEFT(TRIM(V191),1)="I")),1,0))),"")</f>
        <v/>
      </c>
      <c r="DB191" s="62" t="str">
        <f t="shared" si="80"/>
        <v/>
      </c>
      <c r="DC191" s="62" t="str">
        <f>+IF(LEN($K191)&gt;10,IF(ISERROR(VLOOKUP(X191,'CODIGO PAGO'!$B$1:$B$20,1,0)),1,IF(OR(AND(CO191=1,X191&lt;&gt;"N"),AND(CO191=3,X191&lt;&gt;"B"),AND(CO191=2,LEFT(TRIM(X191),1)&lt;&gt;"I")),1,IF(OR(AND(CO191=0,X191="N"),AND(CO191=0,X191="B"),AND(CO191=0,LEFT(TRIM(X191),1)="I")),1,0))),"")</f>
        <v/>
      </c>
      <c r="DD191" s="62" t="str">
        <f t="shared" si="81"/>
        <v/>
      </c>
      <c r="DE191" s="62" t="str">
        <f t="shared" si="82"/>
        <v/>
      </c>
      <c r="DF191" s="63" t="str">
        <f t="shared" si="83"/>
        <v/>
      </c>
      <c r="DG191" s="171"/>
      <c r="DH191" s="63">
        <v>191</v>
      </c>
    </row>
    <row r="192" spans="1:112" s="65" customFormat="1">
      <c r="A192" s="16" t="str">
        <f t="shared" si="56"/>
        <v/>
      </c>
      <c r="B192" s="134"/>
      <c r="C192" s="134"/>
      <c r="D192" s="1" t="str">
        <f>+IF(LEN($K192)&gt;5,BD!A192,"")</f>
        <v/>
      </c>
      <c r="E192" s="1" t="str">
        <f>+IF(LEN($K192)&gt;5,BD!B192,"")</f>
        <v/>
      </c>
      <c r="F192" s="134"/>
      <c r="G192" s="133"/>
      <c r="H192" s="135"/>
      <c r="I192" s="3" t="str">
        <f>+IF(LEN($K192)&gt;5,BD!D192,"")</f>
        <v/>
      </c>
      <c r="J192" s="4" t="str">
        <f>+IF(LEN($K192)&gt;5,BD!E192,"")</f>
        <v/>
      </c>
      <c r="K192" s="5" t="str">
        <f>+IF(LEN(BD!G192)&gt;5,BD!G192,"")</f>
        <v/>
      </c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53" t="str">
        <f t="shared" si="57"/>
        <v/>
      </c>
      <c r="AB192" s="154" t="str">
        <f>+IF(LEN($K192)&gt;5,SUM(L192,N192,P192,R192,T192,V192,X192)+COUNTIF(L192:X192,"PCG")+'CODIGO PAGO'!$C$23*COUNTIF(L192:X192,"PDF")+'CODIGO PAGO'!$C$24*COUNTIF('PRE MAAS'!L192:X192,"PNH")+'CODIGO PAGO'!$C$25*COUNTIF('PRE MAAS'!L192:X192,"PS")+COUNTIF(L192:X192,"VAC"),"")</f>
        <v/>
      </c>
      <c r="AC192" s="154" t="str">
        <f t="shared" si="58"/>
        <v/>
      </c>
      <c r="AD192" s="155" t="str">
        <f t="shared" si="59"/>
        <v/>
      </c>
      <c r="AE192" s="155" t="str">
        <f t="shared" si="60"/>
        <v/>
      </c>
      <c r="AF192" s="155" t="str">
        <f>+IF(LEN($K192)&gt;5,IF(AND(VLOOKUP($I192,BD!$D$1:$F$501,3,0)&gt;=L$1,VLOOKUP($I192,BD!$D$1:$F$501,3,0)&lt;=X$1),1,0),"")</f>
        <v/>
      </c>
      <c r="AG192" s="155" t="str">
        <f t="shared" si="61"/>
        <v/>
      </c>
      <c r="AH192" s="156" t="str">
        <f t="shared" si="62"/>
        <v/>
      </c>
      <c r="AI192" s="156" t="str">
        <f t="shared" si="63"/>
        <v/>
      </c>
      <c r="AJ192" s="156" t="str">
        <f t="shared" si="64"/>
        <v/>
      </c>
      <c r="AK192" s="6" t="str">
        <f>+IF(LEN($K192)&gt;5,BD!H192,"")</f>
        <v/>
      </c>
      <c r="AL192" s="17" t="str">
        <f t="shared" si="65"/>
        <v/>
      </c>
      <c r="AM192" s="13"/>
      <c r="AN192" s="18" t="str">
        <f t="shared" si="66"/>
        <v/>
      </c>
      <c r="AO192" s="19" t="str">
        <f t="shared" si="67"/>
        <v/>
      </c>
      <c r="AP192" s="19" t="str">
        <f t="shared" si="68"/>
        <v/>
      </c>
      <c r="AQ192" s="20" t="str">
        <f t="shared" si="69"/>
        <v/>
      </c>
      <c r="AR192" s="7" t="str">
        <f t="shared" ca="1" si="70"/>
        <v/>
      </c>
      <c r="AS192" s="157"/>
      <c r="AT192" s="19" t="str">
        <f>+IF(LEN($K192)&gt;5,TRUNC(AS192*AK192*'CODIGO PAGO'!$C$27,2),"")</f>
        <v/>
      </c>
      <c r="AU192" s="15"/>
      <c r="AV192" s="15"/>
      <c r="AW192" s="15"/>
      <c r="AX192" s="14"/>
      <c r="AY192" s="15"/>
      <c r="AZ192" s="20" t="str">
        <f>+IF(LEN(K192)&gt;5,SUMIF(AJUSTES!$A$1:$A$50,K192,AJUSTES!$J$1:$J$50),"")</f>
        <v/>
      </c>
      <c r="BA192" s="20"/>
      <c r="BB192" s="14"/>
      <c r="BC192" s="14"/>
      <c r="BD192" s="164"/>
      <c r="BE192" s="15"/>
      <c r="BF192" s="15"/>
      <c r="BG192" s="152" t="str">
        <f t="shared" si="71"/>
        <v/>
      </c>
      <c r="BH192" s="20" t="str">
        <f t="shared" si="72"/>
        <v/>
      </c>
      <c r="BI192" s="20" t="str">
        <f>IF(LEN($K192)&gt;5,IF('CODIGO PAGO'!$C$26=9,0.5*AK192,'CODIGO PAGO'!$C$26*COUNTIF(L192:X192,"PT")*(AK192*7)/(7-(COUNTIF(L192:X192,"D")+COUNTIF(L192:X192,"DL")))),"")</f>
        <v/>
      </c>
      <c r="BJ192" s="15"/>
      <c r="BK192" s="20" t="str">
        <f>+IF(LEN(K192)&gt;5,SUMIF(AJUSTES!$A$1:$A$50,K192,AJUSTES!$K$1:$K$50),"")</f>
        <v/>
      </c>
      <c r="BL192" s="15"/>
      <c r="BM192" s="15"/>
      <c r="BN192" s="4" t="str">
        <f>+CONCATENATE(IF(COUNTIFS(INCAPACIDADES!$A$1:$A$100,"ACTIVA",INCAPACIDADES!$C$1:$C$100,'PRE MAAS'!K192)&gt;0,VLOOKUP(K192,INCAPACIDADES!$C$1:$Y$100,23,0),""),IF(LEN($K192)&gt;5,IF(BD!F192="N/A","",CONCATENATE("B (",DAY(BD!F192),"-",MONTH(BD!F192),"-",YEAR(BD!F192),")")),""))</f>
        <v/>
      </c>
      <c r="BO192" s="150"/>
      <c r="BP192" s="15"/>
      <c r="BQ192" s="15"/>
      <c r="BR192" s="15"/>
      <c r="BS192" s="15"/>
      <c r="BT192" s="15"/>
      <c r="BU192" s="9" t="str">
        <f>+IF(LEN($K192)&gt;10,IF(LEN(BD!I192)=11,BD!I192,CONCATENATE("0",BD!I192)),"")</f>
        <v/>
      </c>
      <c r="BV192" s="161" t="str">
        <f>+IF(LEN($K192)&gt;10,BD!J192,"")</f>
        <v/>
      </c>
      <c r="BW192" s="162" t="str">
        <f t="shared" si="73"/>
        <v/>
      </c>
      <c r="BX192" s="162" t="str">
        <f>+IF(LEN($K192)&gt;10,UPPER(BD!K192),"")</f>
        <v/>
      </c>
      <c r="BY192" s="161" t="str">
        <f>+IF(LEN($K200)&gt;5,BD!L192,"")</f>
        <v/>
      </c>
      <c r="BZ192" s="161" t="str">
        <f>+IF(LEN($K192)&gt;10,BD!M192,"")</f>
        <v/>
      </c>
      <c r="CA192" s="162" t="str">
        <f>+IF(LEN($K192)&gt;10,BD!N192,"")</f>
        <v/>
      </c>
      <c r="CB192" s="163" t="str">
        <f t="shared" si="74"/>
        <v/>
      </c>
      <c r="CC192" s="62" t="str">
        <f>+IF(AND(LEN($K192)&gt;10),IF(AND($J192&gt;L$1,$J192&lt;=$Y$1),1,IF((COUNTIFS(INCAPACIDADES!$C$1:$C$51,$K192,INCAPACIDADES!K$1:K$51,L$1))&gt;0,2,IF(VLOOKUP($I192,BD!D:F,3,0)&gt;L$1,0,3))),"")</f>
        <v/>
      </c>
      <c r="CD192" s="62" t="str">
        <f>+IF(AND(LEN($K192)&gt;10),IF(AND($J192&gt;M$1,$J192&lt;=$Y$1),1,IF((COUNTIFS(INCAPACIDADES!$C$1:$C$51,$K192,INCAPACIDADES!L$1:L$51,M$1))&gt;0,2,IF(VLOOKUP($I192,BD!$D:$F,3,0)&gt;M$1,0,3))),"")</f>
        <v/>
      </c>
      <c r="CE192" s="62" t="str">
        <f>+IF(AND(LEN($K192)&gt;10),IF(AND($J192&gt;N$1,$J192&lt;=$Y$1),1,IF((COUNTIFS(INCAPACIDADES!$C$1:$C$51,$K192,INCAPACIDADES!M$1:M$51,N$1))&gt;0,2,IF(VLOOKUP($I192,BD!$D:$F,3,0)&gt;N$1,0,3))),"")</f>
        <v/>
      </c>
      <c r="CF192" s="62" t="str">
        <f>+IF(AND(LEN($K192)&gt;10),IF(AND($J192&gt;O$1,$J192&lt;=$Y$1),1,IF((COUNTIFS(INCAPACIDADES!$C$1:$C$51,$K192,INCAPACIDADES!N$1:N$51,O$1))&gt;0,2,IF(VLOOKUP($I192,BD!$D:$F,3,0)&gt;O$1,0,3))),"")</f>
        <v/>
      </c>
      <c r="CG192" s="62" t="str">
        <f>+IF(AND(LEN($K192)&gt;10),IF(AND($J192&gt;P$1,$J192&lt;=$Y$1),1,IF((COUNTIFS(INCAPACIDADES!$C$1:$C$51,$K192,INCAPACIDADES!O$1:O$51,P$1))&gt;0,2,IF(VLOOKUP($I192,BD!$D:$F,3,0)&gt;P$1,0,3))),"")</f>
        <v/>
      </c>
      <c r="CH192" s="62" t="str">
        <f>+IF(AND(LEN($K192)&gt;10),IF(AND($J192&gt;Q$1,$J192&lt;=$Y$1),1,IF((COUNTIFS(INCAPACIDADES!$C$1:$C$51,$K192,INCAPACIDADES!P$1:P$51,Q$1))&gt;0,2,IF(VLOOKUP($I192,BD!$D:$F,3,0)&gt;Q$1,0,3))),"")</f>
        <v/>
      </c>
      <c r="CI192" s="62" t="str">
        <f>+IF(AND(LEN($K192)&gt;10),IF(AND($J192&gt;R$1,$J192&lt;=$Y$1),1,IF((COUNTIFS(INCAPACIDADES!$C$1:$C$51,$K192,INCAPACIDADES!Q$1:Q$51,R$1))&gt;0,2,IF(VLOOKUP($I192,BD!$D:$F,3,0)&gt;R$1,0,3))),"")</f>
        <v/>
      </c>
      <c r="CJ192" s="62" t="str">
        <f>+IF(AND(LEN($K192)&gt;10),IF(AND($J192&gt;S$1,$J192&lt;=$Y$1),1,IF((COUNTIFS(INCAPACIDADES!$C$1:$C$51,$K192,INCAPACIDADES!R$1:R$51,S$1))&gt;0,2,IF(VLOOKUP($I192,BD!$D:$F,3,0)&gt;S$1,0,3))),"")</f>
        <v/>
      </c>
      <c r="CK192" s="62" t="str">
        <f>+IF(AND(LEN($K192)&gt;10),IF(AND($J192&gt;T$1,$J192&lt;=$Y$1),1,IF((COUNTIFS(INCAPACIDADES!$C$1:$C$51,$K192,INCAPACIDADES!S$1:S$51,T$1))&gt;0,2,IF(VLOOKUP($I192,BD!$D:$F,3,0)&gt;T$1,0,3))),"")</f>
        <v/>
      </c>
      <c r="CL192" s="62" t="str">
        <f>+IF(AND(LEN($K192)&gt;10),IF(AND($J192&gt;U$1,$J192&lt;=$Y$1),1,IF((COUNTIFS(INCAPACIDADES!$C$1:$C$51,$K192,INCAPACIDADES!T$1:T$51,U$1))&gt;0,2,IF(VLOOKUP($I192,BD!$D:$F,3,0)&gt;U$1,0,3))),"")</f>
        <v/>
      </c>
      <c r="CM192" s="62" t="str">
        <f>+IF(AND(LEN($K192)&gt;10),IF(AND($J192&gt;V$1,$J192&lt;=$Y$1),1,IF((COUNTIFS(INCAPACIDADES!$C$1:$C$51,$K192,INCAPACIDADES!U$1:U$51,V$1))&gt;0,2,IF(VLOOKUP($I192,BD!$D:$F,3,0)&gt;V$1,0,3))),"")</f>
        <v/>
      </c>
      <c r="CN192" s="62" t="str">
        <f>+IF(AND(LEN($K192)&gt;10),IF(AND($J192&gt;W$1,$J192&lt;=$Y$1),1,IF((COUNTIFS(INCAPACIDADES!$C$1:$C$51,$K192,INCAPACIDADES!V$1:V$51,W$1))&gt;0,2,IF(VLOOKUP($I192,BD!$D:$F,3,0)&gt;W$1,0,3))),"")</f>
        <v/>
      </c>
      <c r="CO192" s="62" t="str">
        <f>+IF(AND(LEN($K192)&gt;10),IF(AND($J192&gt;X$1,$J192&lt;=$Y$1),1,IF((COUNTIFS(INCAPACIDADES!$C$1:$C$51,$K192,INCAPACIDADES!W$1:W$51,X$1))&gt;0,2,IF(VLOOKUP($I192,BD!$D:$F,3,0)&gt;X$1,0,3))),"")</f>
        <v/>
      </c>
      <c r="CP192" s="62" t="str">
        <f>+IF(AND(LEN($K192)&gt;10),IF(AND($J192&gt;Y$1,$J192&lt;=$Y$1),1,IF((COUNTIFS(INCAPACIDADES!$C$1:$C$51,$K192,INCAPACIDADES!X$1:X$51,Y$1))&gt;0,2,IF(VLOOKUP($I192,BD!$D:$F,3,0)&gt;Y$1,0,3))),"")</f>
        <v/>
      </c>
      <c r="CQ192" s="62" t="str">
        <f>+IF(LEN($K192)&gt;10,IF(ISERROR(VLOOKUP(L192,'CODIGO PAGO'!$B$1:$B$20,1,0)),1,IF(OR(AND(CC192=1,L192&lt;&gt;"N"),AND(CC192=3,L192&lt;&gt;"B"),AND(CC192=2,LEFT(TRIM(L192),1)&lt;&gt;"I")),1,IF(OR(AND(CC192=0,L192="N"),AND(CC192=0,L192="B"),AND(CC192=0,LEFT(TRIM(L192),1)="I")),1,0))),"")</f>
        <v/>
      </c>
      <c r="CR192" s="62" t="str">
        <f t="shared" si="75"/>
        <v/>
      </c>
      <c r="CS192" s="62" t="str">
        <f>+IF(LEN($K192)&gt;10,IF(ISERROR(VLOOKUP(N192,'CODIGO PAGO'!$B$1:$B$20,1,0)),1,IF(OR(AND(CE192=1,N192&lt;&gt;"N"),AND(CE192=3,N192&lt;&gt;"B"),AND(CE192=2,LEFT(TRIM(N192),1)&lt;&gt;"I")),1,IF(OR(AND(CE192=0,N192="N"),AND(CE192=0,N192="B"),AND(CE192=0,LEFT(TRIM(N192),1)="I")),1,0))),"")</f>
        <v/>
      </c>
      <c r="CT192" s="62" t="str">
        <f t="shared" si="76"/>
        <v/>
      </c>
      <c r="CU192" s="62" t="str">
        <f>+IF(LEN($K192)&gt;10,IF(ISERROR(VLOOKUP(P192,'CODIGO PAGO'!$B$1:$B$20,1,0)),1,IF(OR(AND(CG192=1,P192&lt;&gt;"N"),AND(CG192=3,P192&lt;&gt;"B"),AND(CG192=2,LEFT(TRIM(P192),1)&lt;&gt;"I")),1,IF(OR(AND(CG192=0,P192="N"),AND(CG192=0,P192="B"),AND(CG192=0,LEFT(TRIM(P192),1)="I")),1,0))),"")</f>
        <v/>
      </c>
      <c r="CV192" s="62" t="str">
        <f t="shared" si="77"/>
        <v/>
      </c>
      <c r="CW192" s="62" t="str">
        <f>+IF(LEN($K192)&gt;10,IF(ISERROR(VLOOKUP(R192,'CODIGO PAGO'!$B$1:$B$20,1,0)),1,IF(OR(AND(CI192=1,R192&lt;&gt;"N"),AND(CI192=3,R192&lt;&gt;"B"),AND(CI192=2,LEFT(TRIM(R192),1)&lt;&gt;"I")),1,IF(OR(AND(CI192=0,R192="N"),AND(CI192=0,R192="B"),AND(CI192=0,LEFT(TRIM(R192),1)="I")),1,0))),"")</f>
        <v/>
      </c>
      <c r="CX192" s="62" t="str">
        <f t="shared" si="78"/>
        <v/>
      </c>
      <c r="CY192" s="62" t="str">
        <f>+IF(LEN($K192)&gt;10,IF(ISERROR(VLOOKUP(T192,'CODIGO PAGO'!$B$1:$B$20,1,0)),1,IF(OR(AND(CK192=1,T192&lt;&gt;"N"),AND(CK192=3,T192&lt;&gt;"B"),AND(CK192=2,LEFT(TRIM(T192),1)&lt;&gt;"I")),1,IF(OR(AND(CK192=0,T192="N"),AND(CK192=0,T192="B"),AND(CK192=0,LEFT(TRIM(T192),1)="I")),1,0))),"")</f>
        <v/>
      </c>
      <c r="CZ192" s="62" t="str">
        <f t="shared" si="79"/>
        <v/>
      </c>
      <c r="DA192" s="62" t="str">
        <f>+IF(LEN($K192)&gt;10,IF(ISERROR(VLOOKUP(V192,'CODIGO PAGO'!$B$1:$B$20,1,0)),1,IF(OR(AND(CM192=1,V192&lt;&gt;"N"),AND(CM192=3,V192&lt;&gt;"B"),AND(CM192=2,LEFT(TRIM(V192),1)&lt;&gt;"I")),1,IF(OR(AND(CM192=0,V192="N"),AND(CM192=0,V192="B"),AND(CM192=0,LEFT(TRIM(V192),1)="I")),1,0))),"")</f>
        <v/>
      </c>
      <c r="DB192" s="62" t="str">
        <f t="shared" si="80"/>
        <v/>
      </c>
      <c r="DC192" s="62" t="str">
        <f>+IF(LEN($K192)&gt;10,IF(ISERROR(VLOOKUP(X192,'CODIGO PAGO'!$B$1:$B$20,1,0)),1,IF(OR(AND(CO192=1,X192&lt;&gt;"N"),AND(CO192=3,X192&lt;&gt;"B"),AND(CO192=2,LEFT(TRIM(X192),1)&lt;&gt;"I")),1,IF(OR(AND(CO192=0,X192="N"),AND(CO192=0,X192="B"),AND(CO192=0,LEFT(TRIM(X192),1)="I")),1,0))),"")</f>
        <v/>
      </c>
      <c r="DD192" s="62" t="str">
        <f t="shared" si="81"/>
        <v/>
      </c>
      <c r="DE192" s="62" t="str">
        <f t="shared" si="82"/>
        <v/>
      </c>
      <c r="DF192" s="63" t="str">
        <f t="shared" si="83"/>
        <v/>
      </c>
      <c r="DG192" s="171"/>
      <c r="DH192" s="63">
        <v>192</v>
      </c>
    </row>
    <row r="193" spans="1:112" s="65" customFormat="1">
      <c r="A193" s="16" t="str">
        <f t="shared" si="56"/>
        <v/>
      </c>
      <c r="B193" s="134"/>
      <c r="C193" s="134"/>
      <c r="D193" s="1" t="str">
        <f>+IF(LEN($K193)&gt;5,BD!A193,"")</f>
        <v/>
      </c>
      <c r="E193" s="1" t="str">
        <f>+IF(LEN($K193)&gt;5,BD!B193,"")</f>
        <v/>
      </c>
      <c r="F193" s="134"/>
      <c r="G193" s="133"/>
      <c r="H193" s="135"/>
      <c r="I193" s="3" t="str">
        <f>+IF(LEN($K193)&gt;5,BD!D193,"")</f>
        <v/>
      </c>
      <c r="J193" s="4" t="str">
        <f>+IF(LEN($K193)&gt;5,BD!E193,"")</f>
        <v/>
      </c>
      <c r="K193" s="5" t="str">
        <f>+IF(LEN(BD!G193)&gt;5,BD!G193,"")</f>
        <v/>
      </c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53" t="str">
        <f t="shared" si="57"/>
        <v/>
      </c>
      <c r="AB193" s="154" t="str">
        <f>+IF(LEN($K193)&gt;5,SUM(L193,N193,P193,R193,T193,V193,X193)+COUNTIF(L193:X193,"PCG")+'CODIGO PAGO'!$C$23*COUNTIF(L193:X193,"PDF")+'CODIGO PAGO'!$C$24*COUNTIF('PRE MAAS'!L193:X193,"PNH")+'CODIGO PAGO'!$C$25*COUNTIF('PRE MAAS'!L193:X193,"PS")+COUNTIF(L193:X193,"VAC"),"")</f>
        <v/>
      </c>
      <c r="AC193" s="154" t="str">
        <f t="shared" si="58"/>
        <v/>
      </c>
      <c r="AD193" s="155" t="str">
        <f t="shared" si="59"/>
        <v/>
      </c>
      <c r="AE193" s="155" t="str">
        <f t="shared" si="60"/>
        <v/>
      </c>
      <c r="AF193" s="155" t="str">
        <f>+IF(LEN($K193)&gt;5,IF(AND(VLOOKUP($I193,BD!$D$1:$F$501,3,0)&gt;=L$1,VLOOKUP($I193,BD!$D$1:$F$501,3,0)&lt;=X$1),1,0),"")</f>
        <v/>
      </c>
      <c r="AG193" s="155" t="str">
        <f t="shared" si="61"/>
        <v/>
      </c>
      <c r="AH193" s="156" t="str">
        <f t="shared" si="62"/>
        <v/>
      </c>
      <c r="AI193" s="156" t="str">
        <f t="shared" si="63"/>
        <v/>
      </c>
      <c r="AJ193" s="156" t="str">
        <f t="shared" si="64"/>
        <v/>
      </c>
      <c r="AK193" s="6" t="str">
        <f>+IF(LEN($K193)&gt;5,BD!H193,"")</f>
        <v/>
      </c>
      <c r="AL193" s="17" t="str">
        <f t="shared" si="65"/>
        <v/>
      </c>
      <c r="AM193" s="13"/>
      <c r="AN193" s="18" t="str">
        <f t="shared" si="66"/>
        <v/>
      </c>
      <c r="AO193" s="19" t="str">
        <f t="shared" si="67"/>
        <v/>
      </c>
      <c r="AP193" s="19" t="str">
        <f t="shared" si="68"/>
        <v/>
      </c>
      <c r="AQ193" s="20" t="str">
        <f t="shared" si="69"/>
        <v/>
      </c>
      <c r="AR193" s="7" t="str">
        <f t="shared" ca="1" si="70"/>
        <v/>
      </c>
      <c r="AS193" s="157"/>
      <c r="AT193" s="19" t="str">
        <f>+IF(LEN($K193)&gt;5,TRUNC(AS193*AK193*'CODIGO PAGO'!$C$27,2),"")</f>
        <v/>
      </c>
      <c r="AU193" s="15"/>
      <c r="AV193" s="15"/>
      <c r="AW193" s="15"/>
      <c r="AX193" s="14"/>
      <c r="AY193" s="15"/>
      <c r="AZ193" s="20" t="str">
        <f>+IF(LEN(K193)&gt;5,SUMIF(AJUSTES!$A$1:$A$50,K193,AJUSTES!$J$1:$J$50),"")</f>
        <v/>
      </c>
      <c r="BA193" s="20"/>
      <c r="BB193" s="14"/>
      <c r="BC193" s="14"/>
      <c r="BD193" s="164"/>
      <c r="BE193" s="15"/>
      <c r="BF193" s="15"/>
      <c r="BG193" s="152" t="str">
        <f t="shared" si="71"/>
        <v/>
      </c>
      <c r="BH193" s="20" t="str">
        <f t="shared" si="72"/>
        <v/>
      </c>
      <c r="BI193" s="20" t="str">
        <f>IF(LEN($K193)&gt;5,IF('CODIGO PAGO'!$C$26=9,0.5*AK193,'CODIGO PAGO'!$C$26*COUNTIF(L193:X193,"PT")*(AK193*7)/(7-(COUNTIF(L193:X193,"D")+COUNTIF(L193:X193,"DL")))),"")</f>
        <v/>
      </c>
      <c r="BJ193" s="15"/>
      <c r="BK193" s="20" t="str">
        <f>+IF(LEN(K193)&gt;5,SUMIF(AJUSTES!$A$1:$A$50,K193,AJUSTES!$K$1:$K$50),"")</f>
        <v/>
      </c>
      <c r="BL193" s="15"/>
      <c r="BM193" s="15"/>
      <c r="BN193" s="4" t="str">
        <f>+CONCATENATE(IF(COUNTIFS(INCAPACIDADES!$A$1:$A$100,"ACTIVA",INCAPACIDADES!$C$1:$C$100,'PRE MAAS'!K193)&gt;0,VLOOKUP(K193,INCAPACIDADES!$C$1:$Y$100,23,0),""),IF(LEN($K193)&gt;5,IF(BD!F193="N/A","",CONCATENATE("B (",DAY(BD!F193),"-",MONTH(BD!F193),"-",YEAR(BD!F193),")")),""))</f>
        <v/>
      </c>
      <c r="BO193" s="150"/>
      <c r="BP193" s="15"/>
      <c r="BQ193" s="15"/>
      <c r="BR193" s="15"/>
      <c r="BS193" s="15"/>
      <c r="BT193" s="15"/>
      <c r="BU193" s="9" t="str">
        <f>+IF(LEN($K193)&gt;10,IF(LEN(BD!I193)=11,BD!I193,CONCATENATE("0",BD!I193)),"")</f>
        <v/>
      </c>
      <c r="BV193" s="161" t="str">
        <f>+IF(LEN($K193)&gt;10,BD!J193,"")</f>
        <v/>
      </c>
      <c r="BW193" s="162" t="str">
        <f t="shared" si="73"/>
        <v/>
      </c>
      <c r="BX193" s="162" t="str">
        <f>+IF(LEN($K193)&gt;10,UPPER(BD!K193),"")</f>
        <v/>
      </c>
      <c r="BY193" s="161" t="str">
        <f>+IF(LEN($K201)&gt;5,BD!L193,"")</f>
        <v/>
      </c>
      <c r="BZ193" s="161" t="str">
        <f>+IF(LEN($K193)&gt;10,BD!M193,"")</f>
        <v/>
      </c>
      <c r="CA193" s="162" t="str">
        <f>+IF(LEN($K193)&gt;10,BD!N193,"")</f>
        <v/>
      </c>
      <c r="CB193" s="163" t="str">
        <f t="shared" si="74"/>
        <v/>
      </c>
      <c r="CC193" s="62" t="str">
        <f>+IF(AND(LEN($K193)&gt;10),IF(AND($J193&gt;L$1,$J193&lt;=$Y$1),1,IF((COUNTIFS(INCAPACIDADES!$C$1:$C$51,$K193,INCAPACIDADES!K$1:K$51,L$1))&gt;0,2,IF(VLOOKUP($I193,BD!D:F,3,0)&gt;L$1,0,3))),"")</f>
        <v/>
      </c>
      <c r="CD193" s="62" t="str">
        <f>+IF(AND(LEN($K193)&gt;10),IF(AND($J193&gt;M$1,$J193&lt;=$Y$1),1,IF((COUNTIFS(INCAPACIDADES!$C$1:$C$51,$K193,INCAPACIDADES!L$1:L$51,M$1))&gt;0,2,IF(VLOOKUP($I193,BD!$D:$F,3,0)&gt;M$1,0,3))),"")</f>
        <v/>
      </c>
      <c r="CE193" s="62" t="str">
        <f>+IF(AND(LEN($K193)&gt;10),IF(AND($J193&gt;N$1,$J193&lt;=$Y$1),1,IF((COUNTIFS(INCAPACIDADES!$C$1:$C$51,$K193,INCAPACIDADES!M$1:M$51,N$1))&gt;0,2,IF(VLOOKUP($I193,BD!$D:$F,3,0)&gt;N$1,0,3))),"")</f>
        <v/>
      </c>
      <c r="CF193" s="62" t="str">
        <f>+IF(AND(LEN($K193)&gt;10),IF(AND($J193&gt;O$1,$J193&lt;=$Y$1),1,IF((COUNTIFS(INCAPACIDADES!$C$1:$C$51,$K193,INCAPACIDADES!N$1:N$51,O$1))&gt;0,2,IF(VLOOKUP($I193,BD!$D:$F,3,0)&gt;O$1,0,3))),"")</f>
        <v/>
      </c>
      <c r="CG193" s="62" t="str">
        <f>+IF(AND(LEN($K193)&gt;10),IF(AND($J193&gt;P$1,$J193&lt;=$Y$1),1,IF((COUNTIFS(INCAPACIDADES!$C$1:$C$51,$K193,INCAPACIDADES!O$1:O$51,P$1))&gt;0,2,IF(VLOOKUP($I193,BD!$D:$F,3,0)&gt;P$1,0,3))),"")</f>
        <v/>
      </c>
      <c r="CH193" s="62" t="str">
        <f>+IF(AND(LEN($K193)&gt;10),IF(AND($J193&gt;Q$1,$J193&lt;=$Y$1),1,IF((COUNTIFS(INCAPACIDADES!$C$1:$C$51,$K193,INCAPACIDADES!P$1:P$51,Q$1))&gt;0,2,IF(VLOOKUP($I193,BD!$D:$F,3,0)&gt;Q$1,0,3))),"")</f>
        <v/>
      </c>
      <c r="CI193" s="62" t="str">
        <f>+IF(AND(LEN($K193)&gt;10),IF(AND($J193&gt;R$1,$J193&lt;=$Y$1),1,IF((COUNTIFS(INCAPACIDADES!$C$1:$C$51,$K193,INCAPACIDADES!Q$1:Q$51,R$1))&gt;0,2,IF(VLOOKUP($I193,BD!$D:$F,3,0)&gt;R$1,0,3))),"")</f>
        <v/>
      </c>
      <c r="CJ193" s="62" t="str">
        <f>+IF(AND(LEN($K193)&gt;10),IF(AND($J193&gt;S$1,$J193&lt;=$Y$1),1,IF((COUNTIFS(INCAPACIDADES!$C$1:$C$51,$K193,INCAPACIDADES!R$1:R$51,S$1))&gt;0,2,IF(VLOOKUP($I193,BD!$D:$F,3,0)&gt;S$1,0,3))),"")</f>
        <v/>
      </c>
      <c r="CK193" s="62" t="str">
        <f>+IF(AND(LEN($K193)&gt;10),IF(AND($J193&gt;T$1,$J193&lt;=$Y$1),1,IF((COUNTIFS(INCAPACIDADES!$C$1:$C$51,$K193,INCAPACIDADES!S$1:S$51,T$1))&gt;0,2,IF(VLOOKUP($I193,BD!$D:$F,3,0)&gt;T$1,0,3))),"")</f>
        <v/>
      </c>
      <c r="CL193" s="62" t="str">
        <f>+IF(AND(LEN($K193)&gt;10),IF(AND($J193&gt;U$1,$J193&lt;=$Y$1),1,IF((COUNTIFS(INCAPACIDADES!$C$1:$C$51,$K193,INCAPACIDADES!T$1:T$51,U$1))&gt;0,2,IF(VLOOKUP($I193,BD!$D:$F,3,0)&gt;U$1,0,3))),"")</f>
        <v/>
      </c>
      <c r="CM193" s="62" t="str">
        <f>+IF(AND(LEN($K193)&gt;10),IF(AND($J193&gt;V$1,$J193&lt;=$Y$1),1,IF((COUNTIFS(INCAPACIDADES!$C$1:$C$51,$K193,INCAPACIDADES!U$1:U$51,V$1))&gt;0,2,IF(VLOOKUP($I193,BD!$D:$F,3,0)&gt;V$1,0,3))),"")</f>
        <v/>
      </c>
      <c r="CN193" s="62" t="str">
        <f>+IF(AND(LEN($K193)&gt;10),IF(AND($J193&gt;W$1,$J193&lt;=$Y$1),1,IF((COUNTIFS(INCAPACIDADES!$C$1:$C$51,$K193,INCAPACIDADES!V$1:V$51,W$1))&gt;0,2,IF(VLOOKUP($I193,BD!$D:$F,3,0)&gt;W$1,0,3))),"")</f>
        <v/>
      </c>
      <c r="CO193" s="62" t="str">
        <f>+IF(AND(LEN($K193)&gt;10),IF(AND($J193&gt;X$1,$J193&lt;=$Y$1),1,IF((COUNTIFS(INCAPACIDADES!$C$1:$C$51,$K193,INCAPACIDADES!W$1:W$51,X$1))&gt;0,2,IF(VLOOKUP($I193,BD!$D:$F,3,0)&gt;X$1,0,3))),"")</f>
        <v/>
      </c>
      <c r="CP193" s="62" t="str">
        <f>+IF(AND(LEN($K193)&gt;10),IF(AND($J193&gt;Y$1,$J193&lt;=$Y$1),1,IF((COUNTIFS(INCAPACIDADES!$C$1:$C$51,$K193,INCAPACIDADES!X$1:X$51,Y$1))&gt;0,2,IF(VLOOKUP($I193,BD!$D:$F,3,0)&gt;Y$1,0,3))),"")</f>
        <v/>
      </c>
      <c r="CQ193" s="62" t="str">
        <f>+IF(LEN($K193)&gt;10,IF(ISERROR(VLOOKUP(L193,'CODIGO PAGO'!$B$1:$B$20,1,0)),1,IF(OR(AND(CC193=1,L193&lt;&gt;"N"),AND(CC193=3,L193&lt;&gt;"B"),AND(CC193=2,LEFT(TRIM(L193),1)&lt;&gt;"I")),1,IF(OR(AND(CC193=0,L193="N"),AND(CC193=0,L193="B"),AND(CC193=0,LEFT(TRIM(L193),1)="I")),1,0))),"")</f>
        <v/>
      </c>
      <c r="CR193" s="62" t="str">
        <f t="shared" si="75"/>
        <v/>
      </c>
      <c r="CS193" s="62" t="str">
        <f>+IF(LEN($K193)&gt;10,IF(ISERROR(VLOOKUP(N193,'CODIGO PAGO'!$B$1:$B$20,1,0)),1,IF(OR(AND(CE193=1,N193&lt;&gt;"N"),AND(CE193=3,N193&lt;&gt;"B"),AND(CE193=2,LEFT(TRIM(N193),1)&lt;&gt;"I")),1,IF(OR(AND(CE193=0,N193="N"),AND(CE193=0,N193="B"),AND(CE193=0,LEFT(TRIM(N193),1)="I")),1,0))),"")</f>
        <v/>
      </c>
      <c r="CT193" s="62" t="str">
        <f t="shared" si="76"/>
        <v/>
      </c>
      <c r="CU193" s="62" t="str">
        <f>+IF(LEN($K193)&gt;10,IF(ISERROR(VLOOKUP(P193,'CODIGO PAGO'!$B$1:$B$20,1,0)),1,IF(OR(AND(CG193=1,P193&lt;&gt;"N"),AND(CG193=3,P193&lt;&gt;"B"),AND(CG193=2,LEFT(TRIM(P193),1)&lt;&gt;"I")),1,IF(OR(AND(CG193=0,P193="N"),AND(CG193=0,P193="B"),AND(CG193=0,LEFT(TRIM(P193),1)="I")),1,0))),"")</f>
        <v/>
      </c>
      <c r="CV193" s="62" t="str">
        <f t="shared" si="77"/>
        <v/>
      </c>
      <c r="CW193" s="62" t="str">
        <f>+IF(LEN($K193)&gt;10,IF(ISERROR(VLOOKUP(R193,'CODIGO PAGO'!$B$1:$B$20,1,0)),1,IF(OR(AND(CI193=1,R193&lt;&gt;"N"),AND(CI193=3,R193&lt;&gt;"B"),AND(CI193=2,LEFT(TRIM(R193),1)&lt;&gt;"I")),1,IF(OR(AND(CI193=0,R193="N"),AND(CI193=0,R193="B"),AND(CI193=0,LEFT(TRIM(R193),1)="I")),1,0))),"")</f>
        <v/>
      </c>
      <c r="CX193" s="62" t="str">
        <f t="shared" si="78"/>
        <v/>
      </c>
      <c r="CY193" s="62" t="str">
        <f>+IF(LEN($K193)&gt;10,IF(ISERROR(VLOOKUP(T193,'CODIGO PAGO'!$B$1:$B$20,1,0)),1,IF(OR(AND(CK193=1,T193&lt;&gt;"N"),AND(CK193=3,T193&lt;&gt;"B"),AND(CK193=2,LEFT(TRIM(T193),1)&lt;&gt;"I")),1,IF(OR(AND(CK193=0,T193="N"),AND(CK193=0,T193="B"),AND(CK193=0,LEFT(TRIM(T193),1)="I")),1,0))),"")</f>
        <v/>
      </c>
      <c r="CZ193" s="62" t="str">
        <f t="shared" si="79"/>
        <v/>
      </c>
      <c r="DA193" s="62" t="str">
        <f>+IF(LEN($K193)&gt;10,IF(ISERROR(VLOOKUP(V193,'CODIGO PAGO'!$B$1:$B$20,1,0)),1,IF(OR(AND(CM193=1,V193&lt;&gt;"N"),AND(CM193=3,V193&lt;&gt;"B"),AND(CM193=2,LEFT(TRIM(V193),1)&lt;&gt;"I")),1,IF(OR(AND(CM193=0,V193="N"),AND(CM193=0,V193="B"),AND(CM193=0,LEFT(TRIM(V193),1)="I")),1,0))),"")</f>
        <v/>
      </c>
      <c r="DB193" s="62" t="str">
        <f t="shared" si="80"/>
        <v/>
      </c>
      <c r="DC193" s="62" t="str">
        <f>+IF(LEN($K193)&gt;10,IF(ISERROR(VLOOKUP(X193,'CODIGO PAGO'!$B$1:$B$20,1,0)),1,IF(OR(AND(CO193=1,X193&lt;&gt;"N"),AND(CO193=3,X193&lt;&gt;"B"),AND(CO193=2,LEFT(TRIM(X193),1)&lt;&gt;"I")),1,IF(OR(AND(CO193=0,X193="N"),AND(CO193=0,X193="B"),AND(CO193=0,LEFT(TRIM(X193),1)="I")),1,0))),"")</f>
        <v/>
      </c>
      <c r="DD193" s="62" t="str">
        <f t="shared" si="81"/>
        <v/>
      </c>
      <c r="DE193" s="62" t="str">
        <f t="shared" si="82"/>
        <v/>
      </c>
      <c r="DF193" s="63" t="str">
        <f t="shared" si="83"/>
        <v/>
      </c>
      <c r="DG193" s="171"/>
      <c r="DH193" s="63">
        <v>193</v>
      </c>
    </row>
    <row r="194" spans="1:112" s="65" customFormat="1">
      <c r="A194" s="16" t="str">
        <f t="shared" si="56"/>
        <v/>
      </c>
      <c r="B194" s="134"/>
      <c r="C194" s="134"/>
      <c r="D194" s="1" t="str">
        <f>+IF(LEN($K194)&gt;5,BD!A194,"")</f>
        <v/>
      </c>
      <c r="E194" s="1" t="str">
        <f>+IF(LEN($K194)&gt;5,BD!B194,"")</f>
        <v/>
      </c>
      <c r="F194" s="134"/>
      <c r="G194" s="133"/>
      <c r="H194" s="135"/>
      <c r="I194" s="3" t="str">
        <f>+IF(LEN($K194)&gt;5,BD!D194,"")</f>
        <v/>
      </c>
      <c r="J194" s="4" t="str">
        <f>+IF(LEN($K194)&gt;5,BD!E194,"")</f>
        <v/>
      </c>
      <c r="K194" s="5" t="str">
        <f>+IF(LEN(BD!G194)&gt;5,BD!G194,"")</f>
        <v/>
      </c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53" t="str">
        <f t="shared" si="57"/>
        <v/>
      </c>
      <c r="AB194" s="154" t="str">
        <f>+IF(LEN($K194)&gt;5,SUM(L194,N194,P194,R194,T194,V194,X194)+COUNTIF(L194:X194,"PCG")+'CODIGO PAGO'!$C$23*COUNTIF(L194:X194,"PDF")+'CODIGO PAGO'!$C$24*COUNTIF('PRE MAAS'!L194:X194,"PNH")+'CODIGO PAGO'!$C$25*COUNTIF('PRE MAAS'!L194:X194,"PS")+COUNTIF(L194:X194,"VAC"),"")</f>
        <v/>
      </c>
      <c r="AC194" s="154" t="str">
        <f t="shared" si="58"/>
        <v/>
      </c>
      <c r="AD194" s="155" t="str">
        <f t="shared" si="59"/>
        <v/>
      </c>
      <c r="AE194" s="155" t="str">
        <f t="shared" si="60"/>
        <v/>
      </c>
      <c r="AF194" s="155" t="str">
        <f>+IF(LEN($K194)&gt;5,IF(AND(VLOOKUP($I194,BD!$D$1:$F$501,3,0)&gt;=L$1,VLOOKUP($I194,BD!$D$1:$F$501,3,0)&lt;=X$1),1,0),"")</f>
        <v/>
      </c>
      <c r="AG194" s="155" t="str">
        <f t="shared" si="61"/>
        <v/>
      </c>
      <c r="AH194" s="156" t="str">
        <f t="shared" si="62"/>
        <v/>
      </c>
      <c r="AI194" s="156" t="str">
        <f t="shared" si="63"/>
        <v/>
      </c>
      <c r="AJ194" s="156" t="str">
        <f t="shared" si="64"/>
        <v/>
      </c>
      <c r="AK194" s="6" t="str">
        <f>+IF(LEN($K194)&gt;5,BD!H194,"")</f>
        <v/>
      </c>
      <c r="AL194" s="17" t="str">
        <f t="shared" si="65"/>
        <v/>
      </c>
      <c r="AM194" s="13"/>
      <c r="AN194" s="18" t="str">
        <f t="shared" si="66"/>
        <v/>
      </c>
      <c r="AO194" s="19" t="str">
        <f t="shared" si="67"/>
        <v/>
      </c>
      <c r="AP194" s="19" t="str">
        <f t="shared" si="68"/>
        <v/>
      </c>
      <c r="AQ194" s="20" t="str">
        <f t="shared" si="69"/>
        <v/>
      </c>
      <c r="AR194" s="7" t="str">
        <f t="shared" ca="1" si="70"/>
        <v/>
      </c>
      <c r="AS194" s="157"/>
      <c r="AT194" s="19" t="str">
        <f>+IF(LEN($K194)&gt;5,TRUNC(AS194*AK194*'CODIGO PAGO'!$C$27,2),"")</f>
        <v/>
      </c>
      <c r="AU194" s="15"/>
      <c r="AV194" s="15"/>
      <c r="AW194" s="15"/>
      <c r="AX194" s="14"/>
      <c r="AY194" s="15"/>
      <c r="AZ194" s="20" t="str">
        <f>+IF(LEN(K194)&gt;5,SUMIF(AJUSTES!$A$1:$A$50,K194,AJUSTES!$J$1:$J$50),"")</f>
        <v/>
      </c>
      <c r="BA194" s="20"/>
      <c r="BB194" s="14"/>
      <c r="BC194" s="14"/>
      <c r="BD194" s="164"/>
      <c r="BE194" s="15"/>
      <c r="BF194" s="15"/>
      <c r="BG194" s="152" t="str">
        <f t="shared" si="71"/>
        <v/>
      </c>
      <c r="BH194" s="20" t="str">
        <f t="shared" si="72"/>
        <v/>
      </c>
      <c r="BI194" s="20" t="str">
        <f>IF(LEN($K194)&gt;5,IF('CODIGO PAGO'!$C$26=9,0.5*AK194,'CODIGO PAGO'!$C$26*COUNTIF(L194:X194,"PT")*(AK194*7)/(7-(COUNTIF(L194:X194,"D")+COUNTIF(L194:X194,"DL")))),"")</f>
        <v/>
      </c>
      <c r="BJ194" s="15"/>
      <c r="BK194" s="20" t="str">
        <f>+IF(LEN(K194)&gt;5,SUMIF(AJUSTES!$A$1:$A$50,K194,AJUSTES!$K$1:$K$50),"")</f>
        <v/>
      </c>
      <c r="BL194" s="15"/>
      <c r="BM194" s="15"/>
      <c r="BN194" s="4" t="str">
        <f>+CONCATENATE(IF(COUNTIFS(INCAPACIDADES!$A$1:$A$100,"ACTIVA",INCAPACIDADES!$C$1:$C$100,'PRE MAAS'!K194)&gt;0,VLOOKUP(K194,INCAPACIDADES!$C$1:$Y$100,23,0),""),IF(LEN($K194)&gt;5,IF(BD!F194="N/A","",CONCATENATE("B (",DAY(BD!F194),"-",MONTH(BD!F194),"-",YEAR(BD!F194),")")),""))</f>
        <v/>
      </c>
      <c r="BO194" s="150"/>
      <c r="BP194" s="15"/>
      <c r="BQ194" s="15"/>
      <c r="BR194" s="15"/>
      <c r="BS194" s="15"/>
      <c r="BT194" s="15"/>
      <c r="BU194" s="9" t="str">
        <f>+IF(LEN($K194)&gt;10,IF(LEN(BD!I194)=11,BD!I194,CONCATENATE("0",BD!I194)),"")</f>
        <v/>
      </c>
      <c r="BV194" s="161" t="str">
        <f>+IF(LEN($K194)&gt;10,BD!J194,"")</f>
        <v/>
      </c>
      <c r="BW194" s="162" t="str">
        <f t="shared" si="73"/>
        <v/>
      </c>
      <c r="BX194" s="162" t="str">
        <f>+IF(LEN($K194)&gt;10,UPPER(BD!K194),"")</f>
        <v/>
      </c>
      <c r="BY194" s="161" t="str">
        <f>+IF(LEN($K202)&gt;5,BD!L194,"")</f>
        <v/>
      </c>
      <c r="BZ194" s="161" t="str">
        <f>+IF(LEN($K194)&gt;10,BD!M194,"")</f>
        <v/>
      </c>
      <c r="CA194" s="162" t="str">
        <f>+IF(LEN($K194)&gt;10,BD!N194,"")</f>
        <v/>
      </c>
      <c r="CB194" s="163" t="str">
        <f t="shared" si="74"/>
        <v/>
      </c>
      <c r="CC194" s="62" t="str">
        <f>+IF(AND(LEN($K194)&gt;10),IF(AND($J194&gt;L$1,$J194&lt;=$Y$1),1,IF((COUNTIFS(INCAPACIDADES!$C$1:$C$51,$K194,INCAPACIDADES!K$1:K$51,L$1))&gt;0,2,IF(VLOOKUP($I194,BD!D:F,3,0)&gt;L$1,0,3))),"")</f>
        <v/>
      </c>
      <c r="CD194" s="62" t="str">
        <f>+IF(AND(LEN($K194)&gt;10),IF(AND($J194&gt;M$1,$J194&lt;=$Y$1),1,IF((COUNTIFS(INCAPACIDADES!$C$1:$C$51,$K194,INCAPACIDADES!L$1:L$51,M$1))&gt;0,2,IF(VLOOKUP($I194,BD!$D:$F,3,0)&gt;M$1,0,3))),"")</f>
        <v/>
      </c>
      <c r="CE194" s="62" t="str">
        <f>+IF(AND(LEN($K194)&gt;10),IF(AND($J194&gt;N$1,$J194&lt;=$Y$1),1,IF((COUNTIFS(INCAPACIDADES!$C$1:$C$51,$K194,INCAPACIDADES!M$1:M$51,N$1))&gt;0,2,IF(VLOOKUP($I194,BD!$D:$F,3,0)&gt;N$1,0,3))),"")</f>
        <v/>
      </c>
      <c r="CF194" s="62" t="str">
        <f>+IF(AND(LEN($K194)&gt;10),IF(AND($J194&gt;O$1,$J194&lt;=$Y$1),1,IF((COUNTIFS(INCAPACIDADES!$C$1:$C$51,$K194,INCAPACIDADES!N$1:N$51,O$1))&gt;0,2,IF(VLOOKUP($I194,BD!$D:$F,3,0)&gt;O$1,0,3))),"")</f>
        <v/>
      </c>
      <c r="CG194" s="62" t="str">
        <f>+IF(AND(LEN($K194)&gt;10),IF(AND($J194&gt;P$1,$J194&lt;=$Y$1),1,IF((COUNTIFS(INCAPACIDADES!$C$1:$C$51,$K194,INCAPACIDADES!O$1:O$51,P$1))&gt;0,2,IF(VLOOKUP($I194,BD!$D:$F,3,0)&gt;P$1,0,3))),"")</f>
        <v/>
      </c>
      <c r="CH194" s="62" t="str">
        <f>+IF(AND(LEN($K194)&gt;10),IF(AND($J194&gt;Q$1,$J194&lt;=$Y$1),1,IF((COUNTIFS(INCAPACIDADES!$C$1:$C$51,$K194,INCAPACIDADES!P$1:P$51,Q$1))&gt;0,2,IF(VLOOKUP($I194,BD!$D:$F,3,0)&gt;Q$1,0,3))),"")</f>
        <v/>
      </c>
      <c r="CI194" s="62" t="str">
        <f>+IF(AND(LEN($K194)&gt;10),IF(AND($J194&gt;R$1,$J194&lt;=$Y$1),1,IF((COUNTIFS(INCAPACIDADES!$C$1:$C$51,$K194,INCAPACIDADES!Q$1:Q$51,R$1))&gt;0,2,IF(VLOOKUP($I194,BD!$D:$F,3,0)&gt;R$1,0,3))),"")</f>
        <v/>
      </c>
      <c r="CJ194" s="62" t="str">
        <f>+IF(AND(LEN($K194)&gt;10),IF(AND($J194&gt;S$1,$J194&lt;=$Y$1),1,IF((COUNTIFS(INCAPACIDADES!$C$1:$C$51,$K194,INCAPACIDADES!R$1:R$51,S$1))&gt;0,2,IF(VLOOKUP($I194,BD!$D:$F,3,0)&gt;S$1,0,3))),"")</f>
        <v/>
      </c>
      <c r="CK194" s="62" t="str">
        <f>+IF(AND(LEN($K194)&gt;10),IF(AND($J194&gt;T$1,$J194&lt;=$Y$1),1,IF((COUNTIFS(INCAPACIDADES!$C$1:$C$51,$K194,INCAPACIDADES!S$1:S$51,T$1))&gt;0,2,IF(VLOOKUP($I194,BD!$D:$F,3,0)&gt;T$1,0,3))),"")</f>
        <v/>
      </c>
      <c r="CL194" s="62" t="str">
        <f>+IF(AND(LEN($K194)&gt;10),IF(AND($J194&gt;U$1,$J194&lt;=$Y$1),1,IF((COUNTIFS(INCAPACIDADES!$C$1:$C$51,$K194,INCAPACIDADES!T$1:T$51,U$1))&gt;0,2,IF(VLOOKUP($I194,BD!$D:$F,3,0)&gt;U$1,0,3))),"")</f>
        <v/>
      </c>
      <c r="CM194" s="62" t="str">
        <f>+IF(AND(LEN($K194)&gt;10),IF(AND($J194&gt;V$1,$J194&lt;=$Y$1),1,IF((COUNTIFS(INCAPACIDADES!$C$1:$C$51,$K194,INCAPACIDADES!U$1:U$51,V$1))&gt;0,2,IF(VLOOKUP($I194,BD!$D:$F,3,0)&gt;V$1,0,3))),"")</f>
        <v/>
      </c>
      <c r="CN194" s="62" t="str">
        <f>+IF(AND(LEN($K194)&gt;10),IF(AND($J194&gt;W$1,$J194&lt;=$Y$1),1,IF((COUNTIFS(INCAPACIDADES!$C$1:$C$51,$K194,INCAPACIDADES!V$1:V$51,W$1))&gt;0,2,IF(VLOOKUP($I194,BD!$D:$F,3,0)&gt;W$1,0,3))),"")</f>
        <v/>
      </c>
      <c r="CO194" s="62" t="str">
        <f>+IF(AND(LEN($K194)&gt;10),IF(AND($J194&gt;X$1,$J194&lt;=$Y$1),1,IF((COUNTIFS(INCAPACIDADES!$C$1:$C$51,$K194,INCAPACIDADES!W$1:W$51,X$1))&gt;0,2,IF(VLOOKUP($I194,BD!$D:$F,3,0)&gt;X$1,0,3))),"")</f>
        <v/>
      </c>
      <c r="CP194" s="62" t="str">
        <f>+IF(AND(LEN($K194)&gt;10),IF(AND($J194&gt;Y$1,$J194&lt;=$Y$1),1,IF((COUNTIFS(INCAPACIDADES!$C$1:$C$51,$K194,INCAPACIDADES!X$1:X$51,Y$1))&gt;0,2,IF(VLOOKUP($I194,BD!$D:$F,3,0)&gt;Y$1,0,3))),"")</f>
        <v/>
      </c>
      <c r="CQ194" s="62" t="str">
        <f>+IF(LEN($K194)&gt;10,IF(ISERROR(VLOOKUP(L194,'CODIGO PAGO'!$B$1:$B$20,1,0)),1,IF(OR(AND(CC194=1,L194&lt;&gt;"N"),AND(CC194=3,L194&lt;&gt;"B"),AND(CC194=2,LEFT(TRIM(L194),1)&lt;&gt;"I")),1,IF(OR(AND(CC194=0,L194="N"),AND(CC194=0,L194="B"),AND(CC194=0,LEFT(TRIM(L194),1)="I")),1,0))),"")</f>
        <v/>
      </c>
      <c r="CR194" s="62" t="str">
        <f t="shared" si="75"/>
        <v/>
      </c>
      <c r="CS194" s="62" t="str">
        <f>+IF(LEN($K194)&gt;10,IF(ISERROR(VLOOKUP(N194,'CODIGO PAGO'!$B$1:$B$20,1,0)),1,IF(OR(AND(CE194=1,N194&lt;&gt;"N"),AND(CE194=3,N194&lt;&gt;"B"),AND(CE194=2,LEFT(TRIM(N194),1)&lt;&gt;"I")),1,IF(OR(AND(CE194=0,N194="N"),AND(CE194=0,N194="B"),AND(CE194=0,LEFT(TRIM(N194),1)="I")),1,0))),"")</f>
        <v/>
      </c>
      <c r="CT194" s="62" t="str">
        <f t="shared" si="76"/>
        <v/>
      </c>
      <c r="CU194" s="62" t="str">
        <f>+IF(LEN($K194)&gt;10,IF(ISERROR(VLOOKUP(P194,'CODIGO PAGO'!$B$1:$B$20,1,0)),1,IF(OR(AND(CG194=1,P194&lt;&gt;"N"),AND(CG194=3,P194&lt;&gt;"B"),AND(CG194=2,LEFT(TRIM(P194),1)&lt;&gt;"I")),1,IF(OR(AND(CG194=0,P194="N"),AND(CG194=0,P194="B"),AND(CG194=0,LEFT(TRIM(P194),1)="I")),1,0))),"")</f>
        <v/>
      </c>
      <c r="CV194" s="62" t="str">
        <f t="shared" si="77"/>
        <v/>
      </c>
      <c r="CW194" s="62" t="str">
        <f>+IF(LEN($K194)&gt;10,IF(ISERROR(VLOOKUP(R194,'CODIGO PAGO'!$B$1:$B$20,1,0)),1,IF(OR(AND(CI194=1,R194&lt;&gt;"N"),AND(CI194=3,R194&lt;&gt;"B"),AND(CI194=2,LEFT(TRIM(R194),1)&lt;&gt;"I")),1,IF(OR(AND(CI194=0,R194="N"),AND(CI194=0,R194="B"),AND(CI194=0,LEFT(TRIM(R194),1)="I")),1,0))),"")</f>
        <v/>
      </c>
      <c r="CX194" s="62" t="str">
        <f t="shared" si="78"/>
        <v/>
      </c>
      <c r="CY194" s="62" t="str">
        <f>+IF(LEN($K194)&gt;10,IF(ISERROR(VLOOKUP(T194,'CODIGO PAGO'!$B$1:$B$20,1,0)),1,IF(OR(AND(CK194=1,T194&lt;&gt;"N"),AND(CK194=3,T194&lt;&gt;"B"),AND(CK194=2,LEFT(TRIM(T194),1)&lt;&gt;"I")),1,IF(OR(AND(CK194=0,T194="N"),AND(CK194=0,T194="B"),AND(CK194=0,LEFT(TRIM(T194),1)="I")),1,0))),"")</f>
        <v/>
      </c>
      <c r="CZ194" s="62" t="str">
        <f t="shared" si="79"/>
        <v/>
      </c>
      <c r="DA194" s="62" t="str">
        <f>+IF(LEN($K194)&gt;10,IF(ISERROR(VLOOKUP(V194,'CODIGO PAGO'!$B$1:$B$20,1,0)),1,IF(OR(AND(CM194=1,V194&lt;&gt;"N"),AND(CM194=3,V194&lt;&gt;"B"),AND(CM194=2,LEFT(TRIM(V194),1)&lt;&gt;"I")),1,IF(OR(AND(CM194=0,V194="N"),AND(CM194=0,V194="B"),AND(CM194=0,LEFT(TRIM(V194),1)="I")),1,0))),"")</f>
        <v/>
      </c>
      <c r="DB194" s="62" t="str">
        <f t="shared" si="80"/>
        <v/>
      </c>
      <c r="DC194" s="62" t="str">
        <f>+IF(LEN($K194)&gt;10,IF(ISERROR(VLOOKUP(X194,'CODIGO PAGO'!$B$1:$B$20,1,0)),1,IF(OR(AND(CO194=1,X194&lt;&gt;"N"),AND(CO194=3,X194&lt;&gt;"B"),AND(CO194=2,LEFT(TRIM(X194),1)&lt;&gt;"I")),1,IF(OR(AND(CO194=0,X194="N"),AND(CO194=0,X194="B"),AND(CO194=0,LEFT(TRIM(X194),1)="I")),1,0))),"")</f>
        <v/>
      </c>
      <c r="DD194" s="62" t="str">
        <f t="shared" si="81"/>
        <v/>
      </c>
      <c r="DE194" s="62" t="str">
        <f t="shared" si="82"/>
        <v/>
      </c>
      <c r="DF194" s="63" t="str">
        <f t="shared" si="83"/>
        <v/>
      </c>
      <c r="DG194" s="171"/>
      <c r="DH194" s="63">
        <v>194</v>
      </c>
    </row>
    <row r="195" spans="1:112" s="65" customFormat="1">
      <c r="A195" s="16" t="str">
        <f t="shared" ref="A195:A258" si="84">+IF(LEN($K195)&gt;5,1,"")</f>
        <v/>
      </c>
      <c r="B195" s="134"/>
      <c r="C195" s="134"/>
      <c r="D195" s="1" t="str">
        <f>+IF(LEN($K195)&gt;5,BD!A195,"")</f>
        <v/>
      </c>
      <c r="E195" s="1" t="str">
        <f>+IF(LEN($K195)&gt;5,BD!B195,"")</f>
        <v/>
      </c>
      <c r="F195" s="134"/>
      <c r="G195" s="133"/>
      <c r="H195" s="135"/>
      <c r="I195" s="3" t="str">
        <f>+IF(LEN($K195)&gt;5,BD!D195,"")</f>
        <v/>
      </c>
      <c r="J195" s="4" t="str">
        <f>+IF(LEN($K195)&gt;5,BD!E195,"")</f>
        <v/>
      </c>
      <c r="K195" s="5" t="str">
        <f>+IF(LEN(BD!G195)&gt;5,BD!G195,"")</f>
        <v/>
      </c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53" t="str">
        <f t="shared" ref="AA195:AA258" si="85">IF(LEN($K195)&gt;5,IF(LEN(Z195)=1,7-Z195,7-(COUNTIF(L195:X195,"D")+COUNTIF(L195:X195,"DL"))),"")</f>
        <v/>
      </c>
      <c r="AB195" s="154" t="str">
        <f>+IF(LEN($K195)&gt;5,SUM(L195,N195,P195,R195,T195,V195,X195)+COUNTIF(L195:X195,"PCG")+'CODIGO PAGO'!$C$23*COUNTIF(L195:X195,"PDF")+'CODIGO PAGO'!$C$24*COUNTIF('PRE MAAS'!L195:X195,"PNH")+'CODIGO PAGO'!$C$25*COUNTIF('PRE MAAS'!L195:X195,"PS")+COUNTIF(L195:X195,"VAC"),"")</f>
        <v/>
      </c>
      <c r="AC195" s="154" t="str">
        <f t="shared" ref="AC195:AC258" si="86">+IF(LEN($K195)&gt;5,COUNTIF(L195:Y195,"FI")+COUNTIF(L195:Y195,"FS")+COUNTIF(L195:Y195,"FJ"),"")</f>
        <v/>
      </c>
      <c r="AD195" s="155" t="str">
        <f t="shared" ref="AD195:AD258" si="87">+IF(LEN($K195)&gt;5,COUNTIF(L195:Y195,"PCG")+COUNTIF(L195:Y195,"PSG")+COUNTIF(L195:Y195,"PDF")+COUNTIF(L195:Y195,"PNH")+COUNTIF(L195:Y195,"PS"),"")</f>
        <v/>
      </c>
      <c r="AE195" s="155" t="str">
        <f t="shared" ref="AE195:AE258" si="88">+IF(LEN($K195)&gt;5,COUNTIF(L195:Y195,"IEG")+COUNTIF(L195:Y195,"IPM")+COUNTIF(L195:Y195,"IRT")+COUNTIF(L195:Y195,"IRY"),"")</f>
        <v/>
      </c>
      <c r="AF195" s="155" t="str">
        <f>+IF(LEN($K195)&gt;5,IF(AND(VLOOKUP($I195,BD!$D$1:$F$501,3,0)&gt;=L$1,VLOOKUP($I195,BD!$D$1:$F$501,3,0)&lt;=X$1),1,0),"")</f>
        <v/>
      </c>
      <c r="AG195" s="155" t="str">
        <f t="shared" ref="AG195:AG258" si="89">+IF(LEN($K195)&gt;5,IF(AND(J195&gt;=L$1,J195&lt;=X$1),1,0),"")</f>
        <v/>
      </c>
      <c r="AH195" s="156" t="str">
        <f t="shared" ref="AH195:AH258" si="90">+IF(LEN($K195)&gt;5,SUM(M195,O195,Q195,S195,U195,W195,Y195),"")</f>
        <v/>
      </c>
      <c r="AI195" s="156" t="str">
        <f t="shared" ref="AI195:AI258" si="91">+IF(LEN($K195)&gt;5,IF(AH195&gt;9,9,AH195),"")</f>
        <v/>
      </c>
      <c r="AJ195" s="156" t="str">
        <f t="shared" ref="AJ195:AJ258" si="92">+IF(LEN($K195)&gt;5,IF(AH195&gt;9,AH195-9,0),"")</f>
        <v/>
      </c>
      <c r="AK195" s="6" t="str">
        <f>+IF(LEN($K195)&gt;5,BD!H195,"")</f>
        <v/>
      </c>
      <c r="AL195" s="17" t="str">
        <f t="shared" ref="AL195:AL258" si="93">+IF(LEN($K195)&gt;5,AK195*30,"")</f>
        <v/>
      </c>
      <c r="AM195" s="13"/>
      <c r="AN195" s="18" t="str">
        <f t="shared" ref="AN195:AN258" si="94">+IF(LEN($K195)&gt;5,TRUNC((AB195*AK195)*(7/AA195),2),"")</f>
        <v/>
      </c>
      <c r="AO195" s="19" t="str">
        <f t="shared" ref="AO195:AO258" si="95">+IF(LEN($K195)&gt;5,TRUNC(IF(AI195&gt;0,((AK195/8)*2)*AI195,0),2),"")</f>
        <v/>
      </c>
      <c r="AP195" s="19" t="str">
        <f t="shared" ref="AP195:AP258" si="96">+IF(LEN($K195)&gt;5,TRUNC(IF(AJ195&gt;0,((AK195/8)*3)*AJ195,0),2),"")</f>
        <v/>
      </c>
      <c r="AQ195" s="20" t="str">
        <f t="shared" ref="AQ195:AQ258" si="97">+IF(LEN($K195)&gt;5,AO195+AP195,"")</f>
        <v/>
      </c>
      <c r="AR195" s="7" t="str">
        <f t="shared" ref="AR195:AR258" ca="1" si="98">+IF(LEN($K195)&gt;5,TRUNC(IF(SUM(INDIRECT($DG$3&amp;$DH195))&gt;=0.01,IF(D195="MASCOTA",(AK195*0.375),(AK195*0.25)),IF(INDIRECT($DG$2&amp;$DH195)=1,IF(D195="MASCOTA",(AK195*0.375),(AK195*0.25)),IF(INDIRECT($DG$2&amp;$DH195)="DL",IF(D195="MASCOTA",(AK195*0.375),(AK195*0.25)),0))),2),"")</f>
        <v/>
      </c>
      <c r="AS195" s="157"/>
      <c r="AT195" s="19" t="str">
        <f>+IF(LEN($K195)&gt;5,TRUNC(AS195*AK195*'CODIGO PAGO'!$C$27,2),"")</f>
        <v/>
      </c>
      <c r="AU195" s="15"/>
      <c r="AV195" s="15"/>
      <c r="AW195" s="15"/>
      <c r="AX195" s="14"/>
      <c r="AY195" s="15"/>
      <c r="AZ195" s="20" t="str">
        <f>+IF(LEN(K195)&gt;5,SUMIF(AJUSTES!$A$1:$A$50,K195,AJUSTES!$J$1:$J$50),"")</f>
        <v/>
      </c>
      <c r="BA195" s="20"/>
      <c r="BB195" s="14"/>
      <c r="BC195" s="14"/>
      <c r="BD195" s="164"/>
      <c r="BE195" s="15"/>
      <c r="BF195" s="15"/>
      <c r="BG195" s="152" t="str">
        <f t="shared" ref="BG195:BG258" si="99">IF(LEN(K195)&gt;5,(COUNTIF($L195:$Y195,"DL")),"")</f>
        <v/>
      </c>
      <c r="BH195" s="20" t="str">
        <f t="shared" ref="BH195:BH258" si="100">+IF(LEN($K195)&gt;5,IF(D195="MASCOTA",((AK195*7)/3.5)*BG195*2,TRUNC(BG195*AK195*2,2)),"")</f>
        <v/>
      </c>
      <c r="BI195" s="20" t="str">
        <f>IF(LEN($K195)&gt;5,IF('CODIGO PAGO'!$C$26=9,0.5*AK195,'CODIGO PAGO'!$C$26*COUNTIF(L195:X195,"PT")*(AK195*7)/(7-(COUNTIF(L195:X195,"D")+COUNTIF(L195:X195,"DL")))),"")</f>
        <v/>
      </c>
      <c r="BJ195" s="15"/>
      <c r="BK195" s="20" t="str">
        <f>+IF(LEN(K195)&gt;5,SUMIF(AJUSTES!$A$1:$A$50,K195,AJUSTES!$K$1:$K$50),"")</f>
        <v/>
      </c>
      <c r="BL195" s="15"/>
      <c r="BM195" s="15"/>
      <c r="BN195" s="4" t="str">
        <f>+CONCATENATE(IF(COUNTIFS(INCAPACIDADES!$A$1:$A$100,"ACTIVA",INCAPACIDADES!$C$1:$C$100,'PRE MAAS'!K195)&gt;0,VLOOKUP(K195,INCAPACIDADES!$C$1:$Y$100,23,0),""),IF(LEN($K195)&gt;5,IF(BD!F195="N/A","",CONCATENATE("B (",DAY(BD!F195),"-",MONTH(BD!F195),"-",YEAR(BD!F195),")")),""))</f>
        <v/>
      </c>
      <c r="BO195" s="150"/>
      <c r="BP195" s="15"/>
      <c r="BQ195" s="15"/>
      <c r="BR195" s="15"/>
      <c r="BS195" s="15"/>
      <c r="BT195" s="15"/>
      <c r="BU195" s="9" t="str">
        <f>+IF(LEN($K195)&gt;10,IF(LEN(BD!I195)=11,BD!I195,CONCATENATE("0",BD!I195)),"")</f>
        <v/>
      </c>
      <c r="BV195" s="161" t="str">
        <f>+IF(LEN($K195)&gt;10,BD!J195,"")</f>
        <v/>
      </c>
      <c r="BW195" s="162" t="str">
        <f t="shared" ref="BW195:BW258" si="101">+IF(LEN($K195)&gt;10,IF(RIGHT(LEFT(BV195,6),2)&gt;20,CONCATENATE("19",RIGHT(LEFT(BV195,6),2)),CONCATENATE("20",RIGHT(LEFT(BV195,6),2))),"")</f>
        <v/>
      </c>
      <c r="BX195" s="162" t="str">
        <f>+IF(LEN($K195)&gt;10,UPPER(BD!K195),"")</f>
        <v/>
      </c>
      <c r="BY195" s="161" t="str">
        <f>+IF(LEN($K203)&gt;5,BD!L195,"")</f>
        <v/>
      </c>
      <c r="BZ195" s="161" t="str">
        <f>+IF(LEN($K195)&gt;10,BD!M195,"")</f>
        <v/>
      </c>
      <c r="CA195" s="162" t="str">
        <f>+IF(LEN($K195)&gt;10,BD!N195,"")</f>
        <v/>
      </c>
      <c r="CB195" s="163" t="str">
        <f t="shared" ref="CB195:CB258" si="102">+IF(LEN($K195)&gt;10,"CANTIDAD","")</f>
        <v/>
      </c>
      <c r="CC195" s="62" t="str">
        <f>+IF(AND(LEN($K195)&gt;10),IF(AND($J195&gt;L$1,$J195&lt;=$Y$1),1,IF((COUNTIFS(INCAPACIDADES!$C$1:$C$51,$K195,INCAPACIDADES!K$1:K$51,L$1))&gt;0,2,IF(VLOOKUP($I195,BD!D:F,3,0)&gt;L$1,0,3))),"")</f>
        <v/>
      </c>
      <c r="CD195" s="62" t="str">
        <f>+IF(AND(LEN($K195)&gt;10),IF(AND($J195&gt;M$1,$J195&lt;=$Y$1),1,IF((COUNTIFS(INCAPACIDADES!$C$1:$C$51,$K195,INCAPACIDADES!L$1:L$51,M$1))&gt;0,2,IF(VLOOKUP($I195,BD!$D:$F,3,0)&gt;M$1,0,3))),"")</f>
        <v/>
      </c>
      <c r="CE195" s="62" t="str">
        <f>+IF(AND(LEN($K195)&gt;10),IF(AND($J195&gt;N$1,$J195&lt;=$Y$1),1,IF((COUNTIFS(INCAPACIDADES!$C$1:$C$51,$K195,INCAPACIDADES!M$1:M$51,N$1))&gt;0,2,IF(VLOOKUP($I195,BD!$D:$F,3,0)&gt;N$1,0,3))),"")</f>
        <v/>
      </c>
      <c r="CF195" s="62" t="str">
        <f>+IF(AND(LEN($K195)&gt;10),IF(AND($J195&gt;O$1,$J195&lt;=$Y$1),1,IF((COUNTIFS(INCAPACIDADES!$C$1:$C$51,$K195,INCAPACIDADES!N$1:N$51,O$1))&gt;0,2,IF(VLOOKUP($I195,BD!$D:$F,3,0)&gt;O$1,0,3))),"")</f>
        <v/>
      </c>
      <c r="CG195" s="62" t="str">
        <f>+IF(AND(LEN($K195)&gt;10),IF(AND($J195&gt;P$1,$J195&lt;=$Y$1),1,IF((COUNTIFS(INCAPACIDADES!$C$1:$C$51,$K195,INCAPACIDADES!O$1:O$51,P$1))&gt;0,2,IF(VLOOKUP($I195,BD!$D:$F,3,0)&gt;P$1,0,3))),"")</f>
        <v/>
      </c>
      <c r="CH195" s="62" t="str">
        <f>+IF(AND(LEN($K195)&gt;10),IF(AND($J195&gt;Q$1,$J195&lt;=$Y$1),1,IF((COUNTIFS(INCAPACIDADES!$C$1:$C$51,$K195,INCAPACIDADES!P$1:P$51,Q$1))&gt;0,2,IF(VLOOKUP($I195,BD!$D:$F,3,0)&gt;Q$1,0,3))),"")</f>
        <v/>
      </c>
      <c r="CI195" s="62" t="str">
        <f>+IF(AND(LEN($K195)&gt;10),IF(AND($J195&gt;R$1,$J195&lt;=$Y$1),1,IF((COUNTIFS(INCAPACIDADES!$C$1:$C$51,$K195,INCAPACIDADES!Q$1:Q$51,R$1))&gt;0,2,IF(VLOOKUP($I195,BD!$D:$F,3,0)&gt;R$1,0,3))),"")</f>
        <v/>
      </c>
      <c r="CJ195" s="62" t="str">
        <f>+IF(AND(LEN($K195)&gt;10),IF(AND($J195&gt;S$1,$J195&lt;=$Y$1),1,IF((COUNTIFS(INCAPACIDADES!$C$1:$C$51,$K195,INCAPACIDADES!R$1:R$51,S$1))&gt;0,2,IF(VLOOKUP($I195,BD!$D:$F,3,0)&gt;S$1,0,3))),"")</f>
        <v/>
      </c>
      <c r="CK195" s="62" t="str">
        <f>+IF(AND(LEN($K195)&gt;10),IF(AND($J195&gt;T$1,$J195&lt;=$Y$1),1,IF((COUNTIFS(INCAPACIDADES!$C$1:$C$51,$K195,INCAPACIDADES!S$1:S$51,T$1))&gt;0,2,IF(VLOOKUP($I195,BD!$D:$F,3,0)&gt;T$1,0,3))),"")</f>
        <v/>
      </c>
      <c r="CL195" s="62" t="str">
        <f>+IF(AND(LEN($K195)&gt;10),IF(AND($J195&gt;U$1,$J195&lt;=$Y$1),1,IF((COUNTIFS(INCAPACIDADES!$C$1:$C$51,$K195,INCAPACIDADES!T$1:T$51,U$1))&gt;0,2,IF(VLOOKUP($I195,BD!$D:$F,3,0)&gt;U$1,0,3))),"")</f>
        <v/>
      </c>
      <c r="CM195" s="62" t="str">
        <f>+IF(AND(LEN($K195)&gt;10),IF(AND($J195&gt;V$1,$J195&lt;=$Y$1),1,IF((COUNTIFS(INCAPACIDADES!$C$1:$C$51,$K195,INCAPACIDADES!U$1:U$51,V$1))&gt;0,2,IF(VLOOKUP($I195,BD!$D:$F,3,0)&gt;V$1,0,3))),"")</f>
        <v/>
      </c>
      <c r="CN195" s="62" t="str">
        <f>+IF(AND(LEN($K195)&gt;10),IF(AND($J195&gt;W$1,$J195&lt;=$Y$1),1,IF((COUNTIFS(INCAPACIDADES!$C$1:$C$51,$K195,INCAPACIDADES!V$1:V$51,W$1))&gt;0,2,IF(VLOOKUP($I195,BD!$D:$F,3,0)&gt;W$1,0,3))),"")</f>
        <v/>
      </c>
      <c r="CO195" s="62" t="str">
        <f>+IF(AND(LEN($K195)&gt;10),IF(AND($J195&gt;X$1,$J195&lt;=$Y$1),1,IF((COUNTIFS(INCAPACIDADES!$C$1:$C$51,$K195,INCAPACIDADES!W$1:W$51,X$1))&gt;0,2,IF(VLOOKUP($I195,BD!$D:$F,3,0)&gt;X$1,0,3))),"")</f>
        <v/>
      </c>
      <c r="CP195" s="62" t="str">
        <f>+IF(AND(LEN($K195)&gt;10),IF(AND($J195&gt;Y$1,$J195&lt;=$Y$1),1,IF((COUNTIFS(INCAPACIDADES!$C$1:$C$51,$K195,INCAPACIDADES!X$1:X$51,Y$1))&gt;0,2,IF(VLOOKUP($I195,BD!$D:$F,3,0)&gt;Y$1,0,3))),"")</f>
        <v/>
      </c>
      <c r="CQ195" s="62" t="str">
        <f>+IF(LEN($K195)&gt;10,IF(ISERROR(VLOOKUP(L195,'CODIGO PAGO'!$B$1:$B$20,1,0)),1,IF(OR(AND(CC195=1,L195&lt;&gt;"N"),AND(CC195=3,L195&lt;&gt;"B"),AND(CC195=2,LEFT(TRIM(L195),1)&lt;&gt;"I")),1,IF(OR(AND(CC195=0,L195="N"),AND(CC195=0,L195="B"),AND(CC195=0,LEFT(TRIM(L195),1)="I")),1,0))),"")</f>
        <v/>
      </c>
      <c r="CR195" s="62" t="str">
        <f t="shared" ref="CR195:CR258" si="103">IF(LEN($K195)&gt;10,IF(AND(CD195=0,OR(ISNUMBER(M195),LEN(M195)=0)),0,IF(OR(ISBLANK(M195),LEN(TRIM(M195))=0),0,1)),"")</f>
        <v/>
      </c>
      <c r="CS195" s="62" t="str">
        <f>+IF(LEN($K195)&gt;10,IF(ISERROR(VLOOKUP(N195,'CODIGO PAGO'!$B$1:$B$20,1,0)),1,IF(OR(AND(CE195=1,N195&lt;&gt;"N"),AND(CE195=3,N195&lt;&gt;"B"),AND(CE195=2,LEFT(TRIM(N195),1)&lt;&gt;"I")),1,IF(OR(AND(CE195=0,N195="N"),AND(CE195=0,N195="B"),AND(CE195=0,LEFT(TRIM(N195),1)="I")),1,0))),"")</f>
        <v/>
      </c>
      <c r="CT195" s="62" t="str">
        <f t="shared" ref="CT195:CT258" si="104">IF(LEN($K195)&gt;10,IF(AND(CF195=0,OR(ISNUMBER(O195),LEN(O195)=0)),0,IF(OR(ISBLANK(O195),LEN(TRIM(O195))=0),0,1)),"")</f>
        <v/>
      </c>
      <c r="CU195" s="62" t="str">
        <f>+IF(LEN($K195)&gt;10,IF(ISERROR(VLOOKUP(P195,'CODIGO PAGO'!$B$1:$B$20,1,0)),1,IF(OR(AND(CG195=1,P195&lt;&gt;"N"),AND(CG195=3,P195&lt;&gt;"B"),AND(CG195=2,LEFT(TRIM(P195),1)&lt;&gt;"I")),1,IF(OR(AND(CG195=0,P195="N"),AND(CG195=0,P195="B"),AND(CG195=0,LEFT(TRIM(P195),1)="I")),1,0))),"")</f>
        <v/>
      </c>
      <c r="CV195" s="62" t="str">
        <f t="shared" ref="CV195:CV258" si="105">IF(LEN($K195)&gt;10,IF(AND(CH195=0,OR(ISNUMBER(Q195),LEN(Q195)=0)),0,IF(OR(ISBLANK(Q195),LEN(TRIM(Q195))=0),0,1)),"")</f>
        <v/>
      </c>
      <c r="CW195" s="62" t="str">
        <f>+IF(LEN($K195)&gt;10,IF(ISERROR(VLOOKUP(R195,'CODIGO PAGO'!$B$1:$B$20,1,0)),1,IF(OR(AND(CI195=1,R195&lt;&gt;"N"),AND(CI195=3,R195&lt;&gt;"B"),AND(CI195=2,LEFT(TRIM(R195),1)&lt;&gt;"I")),1,IF(OR(AND(CI195=0,R195="N"),AND(CI195=0,R195="B"),AND(CI195=0,LEFT(TRIM(R195),1)="I")),1,0))),"")</f>
        <v/>
      </c>
      <c r="CX195" s="62" t="str">
        <f t="shared" ref="CX195:CX258" si="106">IF(LEN($K195)&gt;10,IF(AND(CJ195=0,OR(ISNUMBER(S195),LEN(S195)=0)),0,IF(OR(ISBLANK(S195),LEN(TRIM(S195))=0),0,1)),"")</f>
        <v/>
      </c>
      <c r="CY195" s="62" t="str">
        <f>+IF(LEN($K195)&gt;10,IF(ISERROR(VLOOKUP(T195,'CODIGO PAGO'!$B$1:$B$20,1,0)),1,IF(OR(AND(CK195=1,T195&lt;&gt;"N"),AND(CK195=3,T195&lt;&gt;"B"),AND(CK195=2,LEFT(TRIM(T195),1)&lt;&gt;"I")),1,IF(OR(AND(CK195=0,T195="N"),AND(CK195=0,T195="B"),AND(CK195=0,LEFT(TRIM(T195),1)="I")),1,0))),"")</f>
        <v/>
      </c>
      <c r="CZ195" s="62" t="str">
        <f t="shared" ref="CZ195:CZ258" si="107">IF(LEN($K195)&gt;10,IF(AND(CL195=0,OR(ISNUMBER(U195),LEN(U195)=0)),0,IF(OR(ISBLANK(U195),LEN(TRIM(U195))=0),0,1)),"")</f>
        <v/>
      </c>
      <c r="DA195" s="62" t="str">
        <f>+IF(LEN($K195)&gt;10,IF(ISERROR(VLOOKUP(V195,'CODIGO PAGO'!$B$1:$B$20,1,0)),1,IF(OR(AND(CM195=1,V195&lt;&gt;"N"),AND(CM195=3,V195&lt;&gt;"B"),AND(CM195=2,LEFT(TRIM(V195),1)&lt;&gt;"I")),1,IF(OR(AND(CM195=0,V195="N"),AND(CM195=0,V195="B"),AND(CM195=0,LEFT(TRIM(V195),1)="I")),1,0))),"")</f>
        <v/>
      </c>
      <c r="DB195" s="62" t="str">
        <f t="shared" ref="DB195:DB258" si="108">IF(LEN($K195)&gt;10,IF(AND(CN195=0,OR(ISNUMBER(W195),LEN(W195)=0)),0,IF(OR(ISBLANK(W195),LEN(TRIM(W195))=0),0,1)),"")</f>
        <v/>
      </c>
      <c r="DC195" s="62" t="str">
        <f>+IF(LEN($K195)&gt;10,IF(ISERROR(VLOOKUP(X195,'CODIGO PAGO'!$B$1:$B$20,1,0)),1,IF(OR(AND(CO195=1,X195&lt;&gt;"N"),AND(CO195=3,X195&lt;&gt;"B"),AND(CO195=2,LEFT(TRIM(X195),1)&lt;&gt;"I")),1,IF(OR(AND(CO195=0,X195="N"),AND(CO195=0,X195="B"),AND(CO195=0,LEFT(TRIM(X195),1)="I")),1,0))),"")</f>
        <v/>
      </c>
      <c r="DD195" s="62" t="str">
        <f t="shared" ref="DD195:DD258" si="109">IF(LEN($K195)&gt;10,IF(AND(CP195=0,OR(ISNUMBER(Y195),LEN(Y195)=0)),0,IF(OR(ISBLANK(Y195),LEN(TRIM(Y195))=0),0,1)),"")</f>
        <v/>
      </c>
      <c r="DE195" s="62" t="str">
        <f t="shared" ref="DE195:DE258" si="110">+IF(LEN(K195)&gt;10,IF(AA195=7,1,0),"")</f>
        <v/>
      </c>
      <c r="DF195" s="63" t="str">
        <f t="shared" ref="DF195:DF258" si="111">+IF(LEN($K195)&gt;10,IF(COUNTIF(CQ195:DE195,1)&gt;0,1,0),"")</f>
        <v/>
      </c>
      <c r="DG195" s="171"/>
      <c r="DH195" s="63">
        <v>195</v>
      </c>
    </row>
    <row r="196" spans="1:112" s="65" customFormat="1">
      <c r="A196" s="16" t="str">
        <f t="shared" si="84"/>
        <v/>
      </c>
      <c r="B196" s="134"/>
      <c r="C196" s="134"/>
      <c r="D196" s="1" t="str">
        <f>+IF(LEN($K196)&gt;5,BD!A196,"")</f>
        <v/>
      </c>
      <c r="E196" s="1" t="str">
        <f>+IF(LEN($K196)&gt;5,BD!B196,"")</f>
        <v/>
      </c>
      <c r="F196" s="134"/>
      <c r="G196" s="133"/>
      <c r="H196" s="135"/>
      <c r="I196" s="3" t="str">
        <f>+IF(LEN($K196)&gt;5,BD!D196,"")</f>
        <v/>
      </c>
      <c r="J196" s="4" t="str">
        <f>+IF(LEN($K196)&gt;5,BD!E196,"")</f>
        <v/>
      </c>
      <c r="K196" s="5" t="str">
        <f>+IF(LEN(BD!G196)&gt;5,BD!G196,"")</f>
        <v/>
      </c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53" t="str">
        <f t="shared" si="85"/>
        <v/>
      </c>
      <c r="AB196" s="154" t="str">
        <f>+IF(LEN($K196)&gt;5,SUM(L196,N196,P196,R196,T196,V196,X196)+COUNTIF(L196:X196,"PCG")+'CODIGO PAGO'!$C$23*COUNTIF(L196:X196,"PDF")+'CODIGO PAGO'!$C$24*COUNTIF('PRE MAAS'!L196:X196,"PNH")+'CODIGO PAGO'!$C$25*COUNTIF('PRE MAAS'!L196:X196,"PS")+COUNTIF(L196:X196,"VAC"),"")</f>
        <v/>
      </c>
      <c r="AC196" s="154" t="str">
        <f t="shared" si="86"/>
        <v/>
      </c>
      <c r="AD196" s="155" t="str">
        <f t="shared" si="87"/>
        <v/>
      </c>
      <c r="AE196" s="155" t="str">
        <f t="shared" si="88"/>
        <v/>
      </c>
      <c r="AF196" s="155" t="str">
        <f>+IF(LEN($K196)&gt;5,IF(AND(VLOOKUP($I196,BD!$D$1:$F$501,3,0)&gt;=L$1,VLOOKUP($I196,BD!$D$1:$F$501,3,0)&lt;=X$1),1,0),"")</f>
        <v/>
      </c>
      <c r="AG196" s="155" t="str">
        <f t="shared" si="89"/>
        <v/>
      </c>
      <c r="AH196" s="156" t="str">
        <f t="shared" si="90"/>
        <v/>
      </c>
      <c r="AI196" s="156" t="str">
        <f t="shared" si="91"/>
        <v/>
      </c>
      <c r="AJ196" s="156" t="str">
        <f t="shared" si="92"/>
        <v/>
      </c>
      <c r="AK196" s="6" t="str">
        <f>+IF(LEN($K196)&gt;5,BD!H196,"")</f>
        <v/>
      </c>
      <c r="AL196" s="17" t="str">
        <f t="shared" si="93"/>
        <v/>
      </c>
      <c r="AM196" s="13"/>
      <c r="AN196" s="18" t="str">
        <f t="shared" si="94"/>
        <v/>
      </c>
      <c r="AO196" s="19" t="str">
        <f t="shared" si="95"/>
        <v/>
      </c>
      <c r="AP196" s="19" t="str">
        <f t="shared" si="96"/>
        <v/>
      </c>
      <c r="AQ196" s="20" t="str">
        <f t="shared" si="97"/>
        <v/>
      </c>
      <c r="AR196" s="7" t="str">
        <f t="shared" ca="1" si="98"/>
        <v/>
      </c>
      <c r="AS196" s="157"/>
      <c r="AT196" s="19" t="str">
        <f>+IF(LEN($K196)&gt;5,TRUNC(AS196*AK196*'CODIGO PAGO'!$C$27,2),"")</f>
        <v/>
      </c>
      <c r="AU196" s="15"/>
      <c r="AV196" s="15"/>
      <c r="AW196" s="15"/>
      <c r="AX196" s="14"/>
      <c r="AY196" s="15"/>
      <c r="AZ196" s="20" t="str">
        <f>+IF(LEN(K196)&gt;5,SUMIF(AJUSTES!$A$1:$A$50,K196,AJUSTES!$J$1:$J$50),"")</f>
        <v/>
      </c>
      <c r="BA196" s="20"/>
      <c r="BB196" s="14"/>
      <c r="BC196" s="14"/>
      <c r="BD196" s="164"/>
      <c r="BE196" s="15"/>
      <c r="BF196" s="15"/>
      <c r="BG196" s="152" t="str">
        <f t="shared" si="99"/>
        <v/>
      </c>
      <c r="BH196" s="20" t="str">
        <f t="shared" si="100"/>
        <v/>
      </c>
      <c r="BI196" s="20" t="str">
        <f>IF(LEN($K196)&gt;5,IF('CODIGO PAGO'!$C$26=9,0.5*AK196,'CODIGO PAGO'!$C$26*COUNTIF(L196:X196,"PT")*(AK196*7)/(7-(COUNTIF(L196:X196,"D")+COUNTIF(L196:X196,"DL")))),"")</f>
        <v/>
      </c>
      <c r="BJ196" s="15"/>
      <c r="BK196" s="20" t="str">
        <f>+IF(LEN(K196)&gt;5,SUMIF(AJUSTES!$A$1:$A$50,K196,AJUSTES!$K$1:$K$50),"")</f>
        <v/>
      </c>
      <c r="BL196" s="15"/>
      <c r="BM196" s="15"/>
      <c r="BN196" s="4" t="str">
        <f>+CONCATENATE(IF(COUNTIFS(INCAPACIDADES!$A$1:$A$100,"ACTIVA",INCAPACIDADES!$C$1:$C$100,'PRE MAAS'!K196)&gt;0,VLOOKUP(K196,INCAPACIDADES!$C$1:$Y$100,23,0),""),IF(LEN($K196)&gt;5,IF(BD!F196="N/A","",CONCATENATE("B (",DAY(BD!F196),"-",MONTH(BD!F196),"-",YEAR(BD!F196),")")),""))</f>
        <v/>
      </c>
      <c r="BO196" s="150"/>
      <c r="BP196" s="15"/>
      <c r="BQ196" s="15"/>
      <c r="BR196" s="15"/>
      <c r="BS196" s="15"/>
      <c r="BT196" s="15"/>
      <c r="BU196" s="9" t="str">
        <f>+IF(LEN($K196)&gt;10,IF(LEN(BD!I196)=11,BD!I196,CONCATENATE("0",BD!I196)),"")</f>
        <v/>
      </c>
      <c r="BV196" s="161" t="str">
        <f>+IF(LEN($K196)&gt;10,BD!J196,"")</f>
        <v/>
      </c>
      <c r="BW196" s="162" t="str">
        <f t="shared" si="101"/>
        <v/>
      </c>
      <c r="BX196" s="162" t="str">
        <f>+IF(LEN($K196)&gt;10,UPPER(BD!K196),"")</f>
        <v/>
      </c>
      <c r="BY196" s="161" t="str">
        <f>+IF(LEN($K204)&gt;5,BD!L196,"")</f>
        <v/>
      </c>
      <c r="BZ196" s="161" t="str">
        <f>+IF(LEN($K196)&gt;10,BD!M196,"")</f>
        <v/>
      </c>
      <c r="CA196" s="162" t="str">
        <f>+IF(LEN($K196)&gt;10,BD!N196,"")</f>
        <v/>
      </c>
      <c r="CB196" s="163" t="str">
        <f t="shared" si="102"/>
        <v/>
      </c>
      <c r="CC196" s="62" t="str">
        <f>+IF(AND(LEN($K196)&gt;10),IF(AND($J196&gt;L$1,$J196&lt;=$Y$1),1,IF((COUNTIFS(INCAPACIDADES!$C$1:$C$51,$K196,INCAPACIDADES!K$1:K$51,L$1))&gt;0,2,IF(VLOOKUP($I196,BD!D:F,3,0)&gt;L$1,0,3))),"")</f>
        <v/>
      </c>
      <c r="CD196" s="62" t="str">
        <f>+IF(AND(LEN($K196)&gt;10),IF(AND($J196&gt;M$1,$J196&lt;=$Y$1),1,IF((COUNTIFS(INCAPACIDADES!$C$1:$C$51,$K196,INCAPACIDADES!L$1:L$51,M$1))&gt;0,2,IF(VLOOKUP($I196,BD!$D:$F,3,0)&gt;M$1,0,3))),"")</f>
        <v/>
      </c>
      <c r="CE196" s="62" t="str">
        <f>+IF(AND(LEN($K196)&gt;10),IF(AND($J196&gt;N$1,$J196&lt;=$Y$1),1,IF((COUNTIFS(INCAPACIDADES!$C$1:$C$51,$K196,INCAPACIDADES!M$1:M$51,N$1))&gt;0,2,IF(VLOOKUP($I196,BD!$D:$F,3,0)&gt;N$1,0,3))),"")</f>
        <v/>
      </c>
      <c r="CF196" s="62" t="str">
        <f>+IF(AND(LEN($K196)&gt;10),IF(AND($J196&gt;O$1,$J196&lt;=$Y$1),1,IF((COUNTIFS(INCAPACIDADES!$C$1:$C$51,$K196,INCAPACIDADES!N$1:N$51,O$1))&gt;0,2,IF(VLOOKUP($I196,BD!$D:$F,3,0)&gt;O$1,0,3))),"")</f>
        <v/>
      </c>
      <c r="CG196" s="62" t="str">
        <f>+IF(AND(LEN($K196)&gt;10),IF(AND($J196&gt;P$1,$J196&lt;=$Y$1),1,IF((COUNTIFS(INCAPACIDADES!$C$1:$C$51,$K196,INCAPACIDADES!O$1:O$51,P$1))&gt;0,2,IF(VLOOKUP($I196,BD!$D:$F,3,0)&gt;P$1,0,3))),"")</f>
        <v/>
      </c>
      <c r="CH196" s="62" t="str">
        <f>+IF(AND(LEN($K196)&gt;10),IF(AND($J196&gt;Q$1,$J196&lt;=$Y$1),1,IF((COUNTIFS(INCAPACIDADES!$C$1:$C$51,$K196,INCAPACIDADES!P$1:P$51,Q$1))&gt;0,2,IF(VLOOKUP($I196,BD!$D:$F,3,0)&gt;Q$1,0,3))),"")</f>
        <v/>
      </c>
      <c r="CI196" s="62" t="str">
        <f>+IF(AND(LEN($K196)&gt;10),IF(AND($J196&gt;R$1,$J196&lt;=$Y$1),1,IF((COUNTIFS(INCAPACIDADES!$C$1:$C$51,$K196,INCAPACIDADES!Q$1:Q$51,R$1))&gt;0,2,IF(VLOOKUP($I196,BD!$D:$F,3,0)&gt;R$1,0,3))),"")</f>
        <v/>
      </c>
      <c r="CJ196" s="62" t="str">
        <f>+IF(AND(LEN($K196)&gt;10),IF(AND($J196&gt;S$1,$J196&lt;=$Y$1),1,IF((COUNTIFS(INCAPACIDADES!$C$1:$C$51,$K196,INCAPACIDADES!R$1:R$51,S$1))&gt;0,2,IF(VLOOKUP($I196,BD!$D:$F,3,0)&gt;S$1,0,3))),"")</f>
        <v/>
      </c>
      <c r="CK196" s="62" t="str">
        <f>+IF(AND(LEN($K196)&gt;10),IF(AND($J196&gt;T$1,$J196&lt;=$Y$1),1,IF((COUNTIFS(INCAPACIDADES!$C$1:$C$51,$K196,INCAPACIDADES!S$1:S$51,T$1))&gt;0,2,IF(VLOOKUP($I196,BD!$D:$F,3,0)&gt;T$1,0,3))),"")</f>
        <v/>
      </c>
      <c r="CL196" s="62" t="str">
        <f>+IF(AND(LEN($K196)&gt;10),IF(AND($J196&gt;U$1,$J196&lt;=$Y$1),1,IF((COUNTIFS(INCAPACIDADES!$C$1:$C$51,$K196,INCAPACIDADES!T$1:T$51,U$1))&gt;0,2,IF(VLOOKUP($I196,BD!$D:$F,3,0)&gt;U$1,0,3))),"")</f>
        <v/>
      </c>
      <c r="CM196" s="62" t="str">
        <f>+IF(AND(LEN($K196)&gt;10),IF(AND($J196&gt;V$1,$J196&lt;=$Y$1),1,IF((COUNTIFS(INCAPACIDADES!$C$1:$C$51,$K196,INCAPACIDADES!U$1:U$51,V$1))&gt;0,2,IF(VLOOKUP($I196,BD!$D:$F,3,0)&gt;V$1,0,3))),"")</f>
        <v/>
      </c>
      <c r="CN196" s="62" t="str">
        <f>+IF(AND(LEN($K196)&gt;10),IF(AND($J196&gt;W$1,$J196&lt;=$Y$1),1,IF((COUNTIFS(INCAPACIDADES!$C$1:$C$51,$K196,INCAPACIDADES!V$1:V$51,W$1))&gt;0,2,IF(VLOOKUP($I196,BD!$D:$F,3,0)&gt;W$1,0,3))),"")</f>
        <v/>
      </c>
      <c r="CO196" s="62" t="str">
        <f>+IF(AND(LEN($K196)&gt;10),IF(AND($J196&gt;X$1,$J196&lt;=$Y$1),1,IF((COUNTIFS(INCAPACIDADES!$C$1:$C$51,$K196,INCAPACIDADES!W$1:W$51,X$1))&gt;0,2,IF(VLOOKUP($I196,BD!$D:$F,3,0)&gt;X$1,0,3))),"")</f>
        <v/>
      </c>
      <c r="CP196" s="62" t="str">
        <f>+IF(AND(LEN($K196)&gt;10),IF(AND($J196&gt;Y$1,$J196&lt;=$Y$1),1,IF((COUNTIFS(INCAPACIDADES!$C$1:$C$51,$K196,INCAPACIDADES!X$1:X$51,Y$1))&gt;0,2,IF(VLOOKUP($I196,BD!$D:$F,3,0)&gt;Y$1,0,3))),"")</f>
        <v/>
      </c>
      <c r="CQ196" s="62" t="str">
        <f>+IF(LEN($K196)&gt;10,IF(ISERROR(VLOOKUP(L196,'CODIGO PAGO'!$B$1:$B$20,1,0)),1,IF(OR(AND(CC196=1,L196&lt;&gt;"N"),AND(CC196=3,L196&lt;&gt;"B"),AND(CC196=2,LEFT(TRIM(L196),1)&lt;&gt;"I")),1,IF(OR(AND(CC196=0,L196="N"),AND(CC196=0,L196="B"),AND(CC196=0,LEFT(TRIM(L196),1)="I")),1,0))),"")</f>
        <v/>
      </c>
      <c r="CR196" s="62" t="str">
        <f t="shared" si="103"/>
        <v/>
      </c>
      <c r="CS196" s="62" t="str">
        <f>+IF(LEN($K196)&gt;10,IF(ISERROR(VLOOKUP(N196,'CODIGO PAGO'!$B$1:$B$20,1,0)),1,IF(OR(AND(CE196=1,N196&lt;&gt;"N"),AND(CE196=3,N196&lt;&gt;"B"),AND(CE196=2,LEFT(TRIM(N196),1)&lt;&gt;"I")),1,IF(OR(AND(CE196=0,N196="N"),AND(CE196=0,N196="B"),AND(CE196=0,LEFT(TRIM(N196),1)="I")),1,0))),"")</f>
        <v/>
      </c>
      <c r="CT196" s="62" t="str">
        <f t="shared" si="104"/>
        <v/>
      </c>
      <c r="CU196" s="62" t="str">
        <f>+IF(LEN($K196)&gt;10,IF(ISERROR(VLOOKUP(P196,'CODIGO PAGO'!$B$1:$B$20,1,0)),1,IF(OR(AND(CG196=1,P196&lt;&gt;"N"),AND(CG196=3,P196&lt;&gt;"B"),AND(CG196=2,LEFT(TRIM(P196),1)&lt;&gt;"I")),1,IF(OR(AND(CG196=0,P196="N"),AND(CG196=0,P196="B"),AND(CG196=0,LEFT(TRIM(P196),1)="I")),1,0))),"")</f>
        <v/>
      </c>
      <c r="CV196" s="62" t="str">
        <f t="shared" si="105"/>
        <v/>
      </c>
      <c r="CW196" s="62" t="str">
        <f>+IF(LEN($K196)&gt;10,IF(ISERROR(VLOOKUP(R196,'CODIGO PAGO'!$B$1:$B$20,1,0)),1,IF(OR(AND(CI196=1,R196&lt;&gt;"N"),AND(CI196=3,R196&lt;&gt;"B"),AND(CI196=2,LEFT(TRIM(R196),1)&lt;&gt;"I")),1,IF(OR(AND(CI196=0,R196="N"),AND(CI196=0,R196="B"),AND(CI196=0,LEFT(TRIM(R196),1)="I")),1,0))),"")</f>
        <v/>
      </c>
      <c r="CX196" s="62" t="str">
        <f t="shared" si="106"/>
        <v/>
      </c>
      <c r="CY196" s="62" t="str">
        <f>+IF(LEN($K196)&gt;10,IF(ISERROR(VLOOKUP(T196,'CODIGO PAGO'!$B$1:$B$20,1,0)),1,IF(OR(AND(CK196=1,T196&lt;&gt;"N"),AND(CK196=3,T196&lt;&gt;"B"),AND(CK196=2,LEFT(TRIM(T196),1)&lt;&gt;"I")),1,IF(OR(AND(CK196=0,T196="N"),AND(CK196=0,T196="B"),AND(CK196=0,LEFT(TRIM(T196),1)="I")),1,0))),"")</f>
        <v/>
      </c>
      <c r="CZ196" s="62" t="str">
        <f t="shared" si="107"/>
        <v/>
      </c>
      <c r="DA196" s="62" t="str">
        <f>+IF(LEN($K196)&gt;10,IF(ISERROR(VLOOKUP(V196,'CODIGO PAGO'!$B$1:$B$20,1,0)),1,IF(OR(AND(CM196=1,V196&lt;&gt;"N"),AND(CM196=3,V196&lt;&gt;"B"),AND(CM196=2,LEFT(TRIM(V196),1)&lt;&gt;"I")),1,IF(OR(AND(CM196=0,V196="N"),AND(CM196=0,V196="B"),AND(CM196=0,LEFT(TRIM(V196),1)="I")),1,0))),"")</f>
        <v/>
      </c>
      <c r="DB196" s="62" t="str">
        <f t="shared" si="108"/>
        <v/>
      </c>
      <c r="DC196" s="62" t="str">
        <f>+IF(LEN($K196)&gt;10,IF(ISERROR(VLOOKUP(X196,'CODIGO PAGO'!$B$1:$B$20,1,0)),1,IF(OR(AND(CO196=1,X196&lt;&gt;"N"),AND(CO196=3,X196&lt;&gt;"B"),AND(CO196=2,LEFT(TRIM(X196),1)&lt;&gt;"I")),1,IF(OR(AND(CO196=0,X196="N"),AND(CO196=0,X196="B"),AND(CO196=0,LEFT(TRIM(X196),1)="I")),1,0))),"")</f>
        <v/>
      </c>
      <c r="DD196" s="62" t="str">
        <f t="shared" si="109"/>
        <v/>
      </c>
      <c r="DE196" s="62" t="str">
        <f t="shared" si="110"/>
        <v/>
      </c>
      <c r="DF196" s="63" t="str">
        <f t="shared" si="111"/>
        <v/>
      </c>
      <c r="DG196" s="171"/>
      <c r="DH196" s="63">
        <v>196</v>
      </c>
    </row>
    <row r="197" spans="1:112" s="65" customFormat="1">
      <c r="A197" s="16" t="str">
        <f t="shared" si="84"/>
        <v/>
      </c>
      <c r="B197" s="134"/>
      <c r="C197" s="134"/>
      <c r="D197" s="1" t="str">
        <f>+IF(LEN($K197)&gt;5,BD!A197,"")</f>
        <v/>
      </c>
      <c r="E197" s="1" t="str">
        <f>+IF(LEN($K197)&gt;5,BD!B197,"")</f>
        <v/>
      </c>
      <c r="F197" s="134"/>
      <c r="G197" s="133"/>
      <c r="H197" s="135"/>
      <c r="I197" s="3" t="str">
        <f>+IF(LEN($K197)&gt;5,BD!D197,"")</f>
        <v/>
      </c>
      <c r="J197" s="4" t="str">
        <f>+IF(LEN($K197)&gt;5,BD!E197,"")</f>
        <v/>
      </c>
      <c r="K197" s="5" t="str">
        <f>+IF(LEN(BD!G197)&gt;5,BD!G197,"")</f>
        <v/>
      </c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53" t="str">
        <f t="shared" si="85"/>
        <v/>
      </c>
      <c r="AB197" s="154" t="str">
        <f>+IF(LEN($K197)&gt;5,SUM(L197,N197,P197,R197,T197,V197,X197)+COUNTIF(L197:X197,"PCG")+'CODIGO PAGO'!$C$23*COUNTIF(L197:X197,"PDF")+'CODIGO PAGO'!$C$24*COUNTIF('PRE MAAS'!L197:X197,"PNH")+'CODIGO PAGO'!$C$25*COUNTIF('PRE MAAS'!L197:X197,"PS")+COUNTIF(L197:X197,"VAC"),"")</f>
        <v/>
      </c>
      <c r="AC197" s="154" t="str">
        <f t="shared" si="86"/>
        <v/>
      </c>
      <c r="AD197" s="155" t="str">
        <f t="shared" si="87"/>
        <v/>
      </c>
      <c r="AE197" s="155" t="str">
        <f t="shared" si="88"/>
        <v/>
      </c>
      <c r="AF197" s="155" t="str">
        <f>+IF(LEN($K197)&gt;5,IF(AND(VLOOKUP($I197,BD!$D$1:$F$501,3,0)&gt;=L$1,VLOOKUP($I197,BD!$D$1:$F$501,3,0)&lt;=X$1),1,0),"")</f>
        <v/>
      </c>
      <c r="AG197" s="155" t="str">
        <f t="shared" si="89"/>
        <v/>
      </c>
      <c r="AH197" s="156" t="str">
        <f t="shared" si="90"/>
        <v/>
      </c>
      <c r="AI197" s="156" t="str">
        <f t="shared" si="91"/>
        <v/>
      </c>
      <c r="AJ197" s="156" t="str">
        <f t="shared" si="92"/>
        <v/>
      </c>
      <c r="AK197" s="6" t="str">
        <f>+IF(LEN($K197)&gt;5,BD!H197,"")</f>
        <v/>
      </c>
      <c r="AL197" s="17" t="str">
        <f t="shared" si="93"/>
        <v/>
      </c>
      <c r="AM197" s="13"/>
      <c r="AN197" s="18" t="str">
        <f t="shared" si="94"/>
        <v/>
      </c>
      <c r="AO197" s="19" t="str">
        <f t="shared" si="95"/>
        <v/>
      </c>
      <c r="AP197" s="19" t="str">
        <f t="shared" si="96"/>
        <v/>
      </c>
      <c r="AQ197" s="20" t="str">
        <f t="shared" si="97"/>
        <v/>
      </c>
      <c r="AR197" s="7" t="str">
        <f t="shared" ca="1" si="98"/>
        <v/>
      </c>
      <c r="AS197" s="157"/>
      <c r="AT197" s="19" t="str">
        <f>+IF(LEN($K197)&gt;5,TRUNC(AS197*AK197*'CODIGO PAGO'!$C$27,2),"")</f>
        <v/>
      </c>
      <c r="AU197" s="15"/>
      <c r="AV197" s="15"/>
      <c r="AW197" s="15"/>
      <c r="AX197" s="14"/>
      <c r="AY197" s="15"/>
      <c r="AZ197" s="20" t="str">
        <f>+IF(LEN(K197)&gt;5,SUMIF(AJUSTES!$A$1:$A$50,K197,AJUSTES!$J$1:$J$50),"")</f>
        <v/>
      </c>
      <c r="BA197" s="20"/>
      <c r="BB197" s="14"/>
      <c r="BC197" s="14"/>
      <c r="BD197" s="164"/>
      <c r="BE197" s="15"/>
      <c r="BF197" s="15"/>
      <c r="BG197" s="152" t="str">
        <f t="shared" si="99"/>
        <v/>
      </c>
      <c r="BH197" s="20" t="str">
        <f t="shared" si="100"/>
        <v/>
      </c>
      <c r="BI197" s="20" t="str">
        <f>IF(LEN($K197)&gt;5,IF('CODIGO PAGO'!$C$26=9,0.5*AK197,'CODIGO PAGO'!$C$26*COUNTIF(L197:X197,"PT")*(AK197*7)/(7-(COUNTIF(L197:X197,"D")+COUNTIF(L197:X197,"DL")))),"")</f>
        <v/>
      </c>
      <c r="BJ197" s="15"/>
      <c r="BK197" s="20" t="str">
        <f>+IF(LEN(K197)&gt;5,SUMIF(AJUSTES!$A$1:$A$50,K197,AJUSTES!$K$1:$K$50),"")</f>
        <v/>
      </c>
      <c r="BL197" s="15"/>
      <c r="BM197" s="15"/>
      <c r="BN197" s="4" t="str">
        <f>+CONCATENATE(IF(COUNTIFS(INCAPACIDADES!$A$1:$A$100,"ACTIVA",INCAPACIDADES!$C$1:$C$100,'PRE MAAS'!K197)&gt;0,VLOOKUP(K197,INCAPACIDADES!$C$1:$Y$100,23,0),""),IF(LEN($K197)&gt;5,IF(BD!F197="N/A","",CONCATENATE("B (",DAY(BD!F197),"-",MONTH(BD!F197),"-",YEAR(BD!F197),")")),""))</f>
        <v/>
      </c>
      <c r="BO197" s="150"/>
      <c r="BP197" s="15"/>
      <c r="BQ197" s="15"/>
      <c r="BR197" s="15"/>
      <c r="BS197" s="15"/>
      <c r="BT197" s="15"/>
      <c r="BU197" s="9" t="str">
        <f>+IF(LEN($K197)&gt;10,IF(LEN(BD!I197)=11,BD!I197,CONCATENATE("0",BD!I197)),"")</f>
        <v/>
      </c>
      <c r="BV197" s="161" t="str">
        <f>+IF(LEN($K197)&gt;10,BD!J197,"")</f>
        <v/>
      </c>
      <c r="BW197" s="162" t="str">
        <f t="shared" si="101"/>
        <v/>
      </c>
      <c r="BX197" s="162" t="str">
        <f>+IF(LEN($K197)&gt;10,UPPER(BD!K197),"")</f>
        <v/>
      </c>
      <c r="BY197" s="161" t="str">
        <f>+IF(LEN($K205)&gt;5,BD!L197,"")</f>
        <v/>
      </c>
      <c r="BZ197" s="161" t="str">
        <f>+IF(LEN($K197)&gt;10,BD!M197,"")</f>
        <v/>
      </c>
      <c r="CA197" s="162" t="str">
        <f>+IF(LEN($K197)&gt;10,BD!N197,"")</f>
        <v/>
      </c>
      <c r="CB197" s="163" t="str">
        <f t="shared" si="102"/>
        <v/>
      </c>
      <c r="CC197" s="62" t="str">
        <f>+IF(AND(LEN($K197)&gt;10),IF(AND($J197&gt;L$1,$J197&lt;=$Y$1),1,IF((COUNTIFS(INCAPACIDADES!$C$1:$C$51,$K197,INCAPACIDADES!K$1:K$51,L$1))&gt;0,2,IF(VLOOKUP($I197,BD!D:F,3,0)&gt;L$1,0,3))),"")</f>
        <v/>
      </c>
      <c r="CD197" s="62" t="str">
        <f>+IF(AND(LEN($K197)&gt;10),IF(AND($J197&gt;M$1,$J197&lt;=$Y$1),1,IF((COUNTIFS(INCAPACIDADES!$C$1:$C$51,$K197,INCAPACIDADES!L$1:L$51,M$1))&gt;0,2,IF(VLOOKUP($I197,BD!$D:$F,3,0)&gt;M$1,0,3))),"")</f>
        <v/>
      </c>
      <c r="CE197" s="62" t="str">
        <f>+IF(AND(LEN($K197)&gt;10),IF(AND($J197&gt;N$1,$J197&lt;=$Y$1),1,IF((COUNTIFS(INCAPACIDADES!$C$1:$C$51,$K197,INCAPACIDADES!M$1:M$51,N$1))&gt;0,2,IF(VLOOKUP($I197,BD!$D:$F,3,0)&gt;N$1,0,3))),"")</f>
        <v/>
      </c>
      <c r="CF197" s="62" t="str">
        <f>+IF(AND(LEN($K197)&gt;10),IF(AND($J197&gt;O$1,$J197&lt;=$Y$1),1,IF((COUNTIFS(INCAPACIDADES!$C$1:$C$51,$K197,INCAPACIDADES!N$1:N$51,O$1))&gt;0,2,IF(VLOOKUP($I197,BD!$D:$F,3,0)&gt;O$1,0,3))),"")</f>
        <v/>
      </c>
      <c r="CG197" s="62" t="str">
        <f>+IF(AND(LEN($K197)&gt;10),IF(AND($J197&gt;P$1,$J197&lt;=$Y$1),1,IF((COUNTIFS(INCAPACIDADES!$C$1:$C$51,$K197,INCAPACIDADES!O$1:O$51,P$1))&gt;0,2,IF(VLOOKUP($I197,BD!$D:$F,3,0)&gt;P$1,0,3))),"")</f>
        <v/>
      </c>
      <c r="CH197" s="62" t="str">
        <f>+IF(AND(LEN($K197)&gt;10),IF(AND($J197&gt;Q$1,$J197&lt;=$Y$1),1,IF((COUNTIFS(INCAPACIDADES!$C$1:$C$51,$K197,INCAPACIDADES!P$1:P$51,Q$1))&gt;0,2,IF(VLOOKUP($I197,BD!$D:$F,3,0)&gt;Q$1,0,3))),"")</f>
        <v/>
      </c>
      <c r="CI197" s="62" t="str">
        <f>+IF(AND(LEN($K197)&gt;10),IF(AND($J197&gt;R$1,$J197&lt;=$Y$1),1,IF((COUNTIFS(INCAPACIDADES!$C$1:$C$51,$K197,INCAPACIDADES!Q$1:Q$51,R$1))&gt;0,2,IF(VLOOKUP($I197,BD!$D:$F,3,0)&gt;R$1,0,3))),"")</f>
        <v/>
      </c>
      <c r="CJ197" s="62" t="str">
        <f>+IF(AND(LEN($K197)&gt;10),IF(AND($J197&gt;S$1,$J197&lt;=$Y$1),1,IF((COUNTIFS(INCAPACIDADES!$C$1:$C$51,$K197,INCAPACIDADES!R$1:R$51,S$1))&gt;0,2,IF(VLOOKUP($I197,BD!$D:$F,3,0)&gt;S$1,0,3))),"")</f>
        <v/>
      </c>
      <c r="CK197" s="62" t="str">
        <f>+IF(AND(LEN($K197)&gt;10),IF(AND($J197&gt;T$1,$J197&lt;=$Y$1),1,IF((COUNTIFS(INCAPACIDADES!$C$1:$C$51,$K197,INCAPACIDADES!S$1:S$51,T$1))&gt;0,2,IF(VLOOKUP($I197,BD!$D:$F,3,0)&gt;T$1,0,3))),"")</f>
        <v/>
      </c>
      <c r="CL197" s="62" t="str">
        <f>+IF(AND(LEN($K197)&gt;10),IF(AND($J197&gt;U$1,$J197&lt;=$Y$1),1,IF((COUNTIFS(INCAPACIDADES!$C$1:$C$51,$K197,INCAPACIDADES!T$1:T$51,U$1))&gt;0,2,IF(VLOOKUP($I197,BD!$D:$F,3,0)&gt;U$1,0,3))),"")</f>
        <v/>
      </c>
      <c r="CM197" s="62" t="str">
        <f>+IF(AND(LEN($K197)&gt;10),IF(AND($J197&gt;V$1,$J197&lt;=$Y$1),1,IF((COUNTIFS(INCAPACIDADES!$C$1:$C$51,$K197,INCAPACIDADES!U$1:U$51,V$1))&gt;0,2,IF(VLOOKUP($I197,BD!$D:$F,3,0)&gt;V$1,0,3))),"")</f>
        <v/>
      </c>
      <c r="CN197" s="62" t="str">
        <f>+IF(AND(LEN($K197)&gt;10),IF(AND($J197&gt;W$1,$J197&lt;=$Y$1),1,IF((COUNTIFS(INCAPACIDADES!$C$1:$C$51,$K197,INCAPACIDADES!V$1:V$51,W$1))&gt;0,2,IF(VLOOKUP($I197,BD!$D:$F,3,0)&gt;W$1,0,3))),"")</f>
        <v/>
      </c>
      <c r="CO197" s="62" t="str">
        <f>+IF(AND(LEN($K197)&gt;10),IF(AND($J197&gt;X$1,$J197&lt;=$Y$1),1,IF((COUNTIFS(INCAPACIDADES!$C$1:$C$51,$K197,INCAPACIDADES!W$1:W$51,X$1))&gt;0,2,IF(VLOOKUP($I197,BD!$D:$F,3,0)&gt;X$1,0,3))),"")</f>
        <v/>
      </c>
      <c r="CP197" s="62" t="str">
        <f>+IF(AND(LEN($K197)&gt;10),IF(AND($J197&gt;Y$1,$J197&lt;=$Y$1),1,IF((COUNTIFS(INCAPACIDADES!$C$1:$C$51,$K197,INCAPACIDADES!X$1:X$51,Y$1))&gt;0,2,IF(VLOOKUP($I197,BD!$D:$F,3,0)&gt;Y$1,0,3))),"")</f>
        <v/>
      </c>
      <c r="CQ197" s="62" t="str">
        <f>+IF(LEN($K197)&gt;10,IF(ISERROR(VLOOKUP(L197,'CODIGO PAGO'!$B$1:$B$20,1,0)),1,IF(OR(AND(CC197=1,L197&lt;&gt;"N"),AND(CC197=3,L197&lt;&gt;"B"),AND(CC197=2,LEFT(TRIM(L197),1)&lt;&gt;"I")),1,IF(OR(AND(CC197=0,L197="N"),AND(CC197=0,L197="B"),AND(CC197=0,LEFT(TRIM(L197),1)="I")),1,0))),"")</f>
        <v/>
      </c>
      <c r="CR197" s="62" t="str">
        <f t="shared" si="103"/>
        <v/>
      </c>
      <c r="CS197" s="62" t="str">
        <f>+IF(LEN($K197)&gt;10,IF(ISERROR(VLOOKUP(N197,'CODIGO PAGO'!$B$1:$B$20,1,0)),1,IF(OR(AND(CE197=1,N197&lt;&gt;"N"),AND(CE197=3,N197&lt;&gt;"B"),AND(CE197=2,LEFT(TRIM(N197),1)&lt;&gt;"I")),1,IF(OR(AND(CE197=0,N197="N"),AND(CE197=0,N197="B"),AND(CE197=0,LEFT(TRIM(N197),1)="I")),1,0))),"")</f>
        <v/>
      </c>
      <c r="CT197" s="62" t="str">
        <f t="shared" si="104"/>
        <v/>
      </c>
      <c r="CU197" s="62" t="str">
        <f>+IF(LEN($K197)&gt;10,IF(ISERROR(VLOOKUP(P197,'CODIGO PAGO'!$B$1:$B$20,1,0)),1,IF(OR(AND(CG197=1,P197&lt;&gt;"N"),AND(CG197=3,P197&lt;&gt;"B"),AND(CG197=2,LEFT(TRIM(P197),1)&lt;&gt;"I")),1,IF(OR(AND(CG197=0,P197="N"),AND(CG197=0,P197="B"),AND(CG197=0,LEFT(TRIM(P197),1)="I")),1,0))),"")</f>
        <v/>
      </c>
      <c r="CV197" s="62" t="str">
        <f t="shared" si="105"/>
        <v/>
      </c>
      <c r="CW197" s="62" t="str">
        <f>+IF(LEN($K197)&gt;10,IF(ISERROR(VLOOKUP(R197,'CODIGO PAGO'!$B$1:$B$20,1,0)),1,IF(OR(AND(CI197=1,R197&lt;&gt;"N"),AND(CI197=3,R197&lt;&gt;"B"),AND(CI197=2,LEFT(TRIM(R197),1)&lt;&gt;"I")),1,IF(OR(AND(CI197=0,R197="N"),AND(CI197=0,R197="B"),AND(CI197=0,LEFT(TRIM(R197),1)="I")),1,0))),"")</f>
        <v/>
      </c>
      <c r="CX197" s="62" t="str">
        <f t="shared" si="106"/>
        <v/>
      </c>
      <c r="CY197" s="62" t="str">
        <f>+IF(LEN($K197)&gt;10,IF(ISERROR(VLOOKUP(T197,'CODIGO PAGO'!$B$1:$B$20,1,0)),1,IF(OR(AND(CK197=1,T197&lt;&gt;"N"),AND(CK197=3,T197&lt;&gt;"B"),AND(CK197=2,LEFT(TRIM(T197),1)&lt;&gt;"I")),1,IF(OR(AND(CK197=0,T197="N"),AND(CK197=0,T197="B"),AND(CK197=0,LEFT(TRIM(T197),1)="I")),1,0))),"")</f>
        <v/>
      </c>
      <c r="CZ197" s="62" t="str">
        <f t="shared" si="107"/>
        <v/>
      </c>
      <c r="DA197" s="62" t="str">
        <f>+IF(LEN($K197)&gt;10,IF(ISERROR(VLOOKUP(V197,'CODIGO PAGO'!$B$1:$B$20,1,0)),1,IF(OR(AND(CM197=1,V197&lt;&gt;"N"),AND(CM197=3,V197&lt;&gt;"B"),AND(CM197=2,LEFT(TRIM(V197),1)&lt;&gt;"I")),1,IF(OR(AND(CM197=0,V197="N"),AND(CM197=0,V197="B"),AND(CM197=0,LEFT(TRIM(V197),1)="I")),1,0))),"")</f>
        <v/>
      </c>
      <c r="DB197" s="62" t="str">
        <f t="shared" si="108"/>
        <v/>
      </c>
      <c r="DC197" s="62" t="str">
        <f>+IF(LEN($K197)&gt;10,IF(ISERROR(VLOOKUP(X197,'CODIGO PAGO'!$B$1:$B$20,1,0)),1,IF(OR(AND(CO197=1,X197&lt;&gt;"N"),AND(CO197=3,X197&lt;&gt;"B"),AND(CO197=2,LEFT(TRIM(X197),1)&lt;&gt;"I")),1,IF(OR(AND(CO197=0,X197="N"),AND(CO197=0,X197="B"),AND(CO197=0,LEFT(TRIM(X197),1)="I")),1,0))),"")</f>
        <v/>
      </c>
      <c r="DD197" s="62" t="str">
        <f t="shared" si="109"/>
        <v/>
      </c>
      <c r="DE197" s="62" t="str">
        <f t="shared" si="110"/>
        <v/>
      </c>
      <c r="DF197" s="63" t="str">
        <f t="shared" si="111"/>
        <v/>
      </c>
      <c r="DG197" s="171"/>
      <c r="DH197" s="63">
        <v>197</v>
      </c>
    </row>
    <row r="198" spans="1:112" s="65" customFormat="1">
      <c r="A198" s="16" t="str">
        <f t="shared" si="84"/>
        <v/>
      </c>
      <c r="B198" s="134"/>
      <c r="C198" s="134"/>
      <c r="D198" s="1" t="str">
        <f>+IF(LEN($K198)&gt;5,BD!A198,"")</f>
        <v/>
      </c>
      <c r="E198" s="1" t="str">
        <f>+IF(LEN($K198)&gt;5,BD!B198,"")</f>
        <v/>
      </c>
      <c r="F198" s="134"/>
      <c r="G198" s="133"/>
      <c r="H198" s="135"/>
      <c r="I198" s="3" t="str">
        <f>+IF(LEN($K198)&gt;5,BD!D198,"")</f>
        <v/>
      </c>
      <c r="J198" s="4" t="str">
        <f>+IF(LEN($K198)&gt;5,BD!E198,"")</f>
        <v/>
      </c>
      <c r="K198" s="5" t="str">
        <f>+IF(LEN(BD!G198)&gt;5,BD!G198,"")</f>
        <v/>
      </c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53" t="str">
        <f t="shared" si="85"/>
        <v/>
      </c>
      <c r="AB198" s="154" t="str">
        <f>+IF(LEN($K198)&gt;5,SUM(L198,N198,P198,R198,T198,V198,X198)+COUNTIF(L198:X198,"PCG")+'CODIGO PAGO'!$C$23*COUNTIF(L198:X198,"PDF")+'CODIGO PAGO'!$C$24*COUNTIF('PRE MAAS'!L198:X198,"PNH")+'CODIGO PAGO'!$C$25*COUNTIF('PRE MAAS'!L198:X198,"PS")+COUNTIF(L198:X198,"VAC"),"")</f>
        <v/>
      </c>
      <c r="AC198" s="154" t="str">
        <f t="shared" si="86"/>
        <v/>
      </c>
      <c r="AD198" s="155" t="str">
        <f t="shared" si="87"/>
        <v/>
      </c>
      <c r="AE198" s="155" t="str">
        <f t="shared" si="88"/>
        <v/>
      </c>
      <c r="AF198" s="155" t="str">
        <f>+IF(LEN($K198)&gt;5,IF(AND(VLOOKUP($I198,BD!$D$1:$F$501,3,0)&gt;=L$1,VLOOKUP($I198,BD!$D$1:$F$501,3,0)&lt;=X$1),1,0),"")</f>
        <v/>
      </c>
      <c r="AG198" s="155" t="str">
        <f t="shared" si="89"/>
        <v/>
      </c>
      <c r="AH198" s="156" t="str">
        <f t="shared" si="90"/>
        <v/>
      </c>
      <c r="AI198" s="156" t="str">
        <f t="shared" si="91"/>
        <v/>
      </c>
      <c r="AJ198" s="156" t="str">
        <f t="shared" si="92"/>
        <v/>
      </c>
      <c r="AK198" s="6" t="str">
        <f>+IF(LEN($K198)&gt;5,BD!H198,"")</f>
        <v/>
      </c>
      <c r="AL198" s="17" t="str">
        <f t="shared" si="93"/>
        <v/>
      </c>
      <c r="AM198" s="13"/>
      <c r="AN198" s="18" t="str">
        <f t="shared" si="94"/>
        <v/>
      </c>
      <c r="AO198" s="19" t="str">
        <f t="shared" si="95"/>
        <v/>
      </c>
      <c r="AP198" s="19" t="str">
        <f t="shared" si="96"/>
        <v/>
      </c>
      <c r="AQ198" s="20" t="str">
        <f t="shared" si="97"/>
        <v/>
      </c>
      <c r="AR198" s="7" t="str">
        <f t="shared" ca="1" si="98"/>
        <v/>
      </c>
      <c r="AS198" s="157"/>
      <c r="AT198" s="19" t="str">
        <f>+IF(LEN($K198)&gt;5,TRUNC(AS198*AK198*'CODIGO PAGO'!$C$27,2),"")</f>
        <v/>
      </c>
      <c r="AU198" s="15"/>
      <c r="AV198" s="15"/>
      <c r="AW198" s="15"/>
      <c r="AX198" s="14"/>
      <c r="AY198" s="15"/>
      <c r="AZ198" s="20" t="str">
        <f>+IF(LEN(K198)&gt;5,SUMIF(AJUSTES!$A$1:$A$50,K198,AJUSTES!$J$1:$J$50),"")</f>
        <v/>
      </c>
      <c r="BA198" s="20"/>
      <c r="BB198" s="14"/>
      <c r="BC198" s="14"/>
      <c r="BD198" s="164"/>
      <c r="BE198" s="15"/>
      <c r="BF198" s="15"/>
      <c r="BG198" s="152" t="str">
        <f t="shared" si="99"/>
        <v/>
      </c>
      <c r="BH198" s="20" t="str">
        <f t="shared" si="100"/>
        <v/>
      </c>
      <c r="BI198" s="20" t="str">
        <f>IF(LEN($K198)&gt;5,IF('CODIGO PAGO'!$C$26=9,0.5*AK198,'CODIGO PAGO'!$C$26*COUNTIF(L198:X198,"PT")*(AK198*7)/(7-(COUNTIF(L198:X198,"D")+COUNTIF(L198:X198,"DL")))),"")</f>
        <v/>
      </c>
      <c r="BJ198" s="15"/>
      <c r="BK198" s="20" t="str">
        <f>+IF(LEN(K198)&gt;5,SUMIF(AJUSTES!$A$1:$A$50,K198,AJUSTES!$K$1:$K$50),"")</f>
        <v/>
      </c>
      <c r="BL198" s="15"/>
      <c r="BM198" s="15"/>
      <c r="BN198" s="4" t="str">
        <f>+CONCATENATE(IF(COUNTIFS(INCAPACIDADES!$A$1:$A$100,"ACTIVA",INCAPACIDADES!$C$1:$C$100,'PRE MAAS'!K198)&gt;0,VLOOKUP(K198,INCAPACIDADES!$C$1:$Y$100,23,0),""),IF(LEN($K198)&gt;5,IF(BD!F198="N/A","",CONCATENATE("B (",DAY(BD!F198),"-",MONTH(BD!F198),"-",YEAR(BD!F198),")")),""))</f>
        <v/>
      </c>
      <c r="BO198" s="150"/>
      <c r="BP198" s="15"/>
      <c r="BQ198" s="15"/>
      <c r="BR198" s="15"/>
      <c r="BS198" s="15"/>
      <c r="BT198" s="15"/>
      <c r="BU198" s="9" t="str">
        <f>+IF(LEN($K198)&gt;10,IF(LEN(BD!I198)=11,BD!I198,CONCATENATE("0",BD!I198)),"")</f>
        <v/>
      </c>
      <c r="BV198" s="161" t="str">
        <f>+IF(LEN($K198)&gt;10,BD!J198,"")</f>
        <v/>
      </c>
      <c r="BW198" s="162" t="str">
        <f t="shared" si="101"/>
        <v/>
      </c>
      <c r="BX198" s="162" t="str">
        <f>+IF(LEN($K198)&gt;10,UPPER(BD!K198),"")</f>
        <v/>
      </c>
      <c r="BY198" s="161" t="str">
        <f>+IF(LEN($K206)&gt;5,BD!L198,"")</f>
        <v/>
      </c>
      <c r="BZ198" s="161" t="str">
        <f>+IF(LEN($K198)&gt;10,BD!M198,"")</f>
        <v/>
      </c>
      <c r="CA198" s="162" t="str">
        <f>+IF(LEN($K198)&gt;10,BD!N198,"")</f>
        <v/>
      </c>
      <c r="CB198" s="163" t="str">
        <f t="shared" si="102"/>
        <v/>
      </c>
      <c r="CC198" s="62" t="str">
        <f>+IF(AND(LEN($K198)&gt;10),IF(AND($J198&gt;L$1,$J198&lt;=$Y$1),1,IF((COUNTIFS(INCAPACIDADES!$C$1:$C$51,$K198,INCAPACIDADES!K$1:K$51,L$1))&gt;0,2,IF(VLOOKUP($I198,BD!D:F,3,0)&gt;L$1,0,3))),"")</f>
        <v/>
      </c>
      <c r="CD198" s="62" t="str">
        <f>+IF(AND(LEN($K198)&gt;10),IF(AND($J198&gt;M$1,$J198&lt;=$Y$1),1,IF((COUNTIFS(INCAPACIDADES!$C$1:$C$51,$K198,INCAPACIDADES!L$1:L$51,M$1))&gt;0,2,IF(VLOOKUP($I198,BD!$D:$F,3,0)&gt;M$1,0,3))),"")</f>
        <v/>
      </c>
      <c r="CE198" s="62" t="str">
        <f>+IF(AND(LEN($K198)&gt;10),IF(AND($J198&gt;N$1,$J198&lt;=$Y$1),1,IF((COUNTIFS(INCAPACIDADES!$C$1:$C$51,$K198,INCAPACIDADES!M$1:M$51,N$1))&gt;0,2,IF(VLOOKUP($I198,BD!$D:$F,3,0)&gt;N$1,0,3))),"")</f>
        <v/>
      </c>
      <c r="CF198" s="62" t="str">
        <f>+IF(AND(LEN($K198)&gt;10),IF(AND($J198&gt;O$1,$J198&lt;=$Y$1),1,IF((COUNTIFS(INCAPACIDADES!$C$1:$C$51,$K198,INCAPACIDADES!N$1:N$51,O$1))&gt;0,2,IF(VLOOKUP($I198,BD!$D:$F,3,0)&gt;O$1,0,3))),"")</f>
        <v/>
      </c>
      <c r="CG198" s="62" t="str">
        <f>+IF(AND(LEN($K198)&gt;10),IF(AND($J198&gt;P$1,$J198&lt;=$Y$1),1,IF((COUNTIFS(INCAPACIDADES!$C$1:$C$51,$K198,INCAPACIDADES!O$1:O$51,P$1))&gt;0,2,IF(VLOOKUP($I198,BD!$D:$F,3,0)&gt;P$1,0,3))),"")</f>
        <v/>
      </c>
      <c r="CH198" s="62" t="str">
        <f>+IF(AND(LEN($K198)&gt;10),IF(AND($J198&gt;Q$1,$J198&lt;=$Y$1),1,IF((COUNTIFS(INCAPACIDADES!$C$1:$C$51,$K198,INCAPACIDADES!P$1:P$51,Q$1))&gt;0,2,IF(VLOOKUP($I198,BD!$D:$F,3,0)&gt;Q$1,0,3))),"")</f>
        <v/>
      </c>
      <c r="CI198" s="62" t="str">
        <f>+IF(AND(LEN($K198)&gt;10),IF(AND($J198&gt;R$1,$J198&lt;=$Y$1),1,IF((COUNTIFS(INCAPACIDADES!$C$1:$C$51,$K198,INCAPACIDADES!Q$1:Q$51,R$1))&gt;0,2,IF(VLOOKUP($I198,BD!$D:$F,3,0)&gt;R$1,0,3))),"")</f>
        <v/>
      </c>
      <c r="CJ198" s="62" t="str">
        <f>+IF(AND(LEN($K198)&gt;10),IF(AND($J198&gt;S$1,$J198&lt;=$Y$1),1,IF((COUNTIFS(INCAPACIDADES!$C$1:$C$51,$K198,INCAPACIDADES!R$1:R$51,S$1))&gt;0,2,IF(VLOOKUP($I198,BD!$D:$F,3,0)&gt;S$1,0,3))),"")</f>
        <v/>
      </c>
      <c r="CK198" s="62" t="str">
        <f>+IF(AND(LEN($K198)&gt;10),IF(AND($J198&gt;T$1,$J198&lt;=$Y$1),1,IF((COUNTIFS(INCAPACIDADES!$C$1:$C$51,$K198,INCAPACIDADES!S$1:S$51,T$1))&gt;0,2,IF(VLOOKUP($I198,BD!$D:$F,3,0)&gt;T$1,0,3))),"")</f>
        <v/>
      </c>
      <c r="CL198" s="62" t="str">
        <f>+IF(AND(LEN($K198)&gt;10),IF(AND($J198&gt;U$1,$J198&lt;=$Y$1),1,IF((COUNTIFS(INCAPACIDADES!$C$1:$C$51,$K198,INCAPACIDADES!T$1:T$51,U$1))&gt;0,2,IF(VLOOKUP($I198,BD!$D:$F,3,0)&gt;U$1,0,3))),"")</f>
        <v/>
      </c>
      <c r="CM198" s="62" t="str">
        <f>+IF(AND(LEN($K198)&gt;10),IF(AND($J198&gt;V$1,$J198&lt;=$Y$1),1,IF((COUNTIFS(INCAPACIDADES!$C$1:$C$51,$K198,INCAPACIDADES!U$1:U$51,V$1))&gt;0,2,IF(VLOOKUP($I198,BD!$D:$F,3,0)&gt;V$1,0,3))),"")</f>
        <v/>
      </c>
      <c r="CN198" s="62" t="str">
        <f>+IF(AND(LEN($K198)&gt;10),IF(AND($J198&gt;W$1,$J198&lt;=$Y$1),1,IF((COUNTIFS(INCAPACIDADES!$C$1:$C$51,$K198,INCAPACIDADES!V$1:V$51,W$1))&gt;0,2,IF(VLOOKUP($I198,BD!$D:$F,3,0)&gt;W$1,0,3))),"")</f>
        <v/>
      </c>
      <c r="CO198" s="62" t="str">
        <f>+IF(AND(LEN($K198)&gt;10),IF(AND($J198&gt;X$1,$J198&lt;=$Y$1),1,IF((COUNTIFS(INCAPACIDADES!$C$1:$C$51,$K198,INCAPACIDADES!W$1:W$51,X$1))&gt;0,2,IF(VLOOKUP($I198,BD!$D:$F,3,0)&gt;X$1,0,3))),"")</f>
        <v/>
      </c>
      <c r="CP198" s="62" t="str">
        <f>+IF(AND(LEN($K198)&gt;10),IF(AND($J198&gt;Y$1,$J198&lt;=$Y$1),1,IF((COUNTIFS(INCAPACIDADES!$C$1:$C$51,$K198,INCAPACIDADES!X$1:X$51,Y$1))&gt;0,2,IF(VLOOKUP($I198,BD!$D:$F,3,0)&gt;Y$1,0,3))),"")</f>
        <v/>
      </c>
      <c r="CQ198" s="62" t="str">
        <f>+IF(LEN($K198)&gt;10,IF(ISERROR(VLOOKUP(L198,'CODIGO PAGO'!$B$1:$B$20,1,0)),1,IF(OR(AND(CC198=1,L198&lt;&gt;"N"),AND(CC198=3,L198&lt;&gt;"B"),AND(CC198=2,LEFT(TRIM(L198),1)&lt;&gt;"I")),1,IF(OR(AND(CC198=0,L198="N"),AND(CC198=0,L198="B"),AND(CC198=0,LEFT(TRIM(L198),1)="I")),1,0))),"")</f>
        <v/>
      </c>
      <c r="CR198" s="62" t="str">
        <f t="shared" si="103"/>
        <v/>
      </c>
      <c r="CS198" s="62" t="str">
        <f>+IF(LEN($K198)&gt;10,IF(ISERROR(VLOOKUP(N198,'CODIGO PAGO'!$B$1:$B$20,1,0)),1,IF(OR(AND(CE198=1,N198&lt;&gt;"N"),AND(CE198=3,N198&lt;&gt;"B"),AND(CE198=2,LEFT(TRIM(N198),1)&lt;&gt;"I")),1,IF(OR(AND(CE198=0,N198="N"),AND(CE198=0,N198="B"),AND(CE198=0,LEFT(TRIM(N198),1)="I")),1,0))),"")</f>
        <v/>
      </c>
      <c r="CT198" s="62" t="str">
        <f t="shared" si="104"/>
        <v/>
      </c>
      <c r="CU198" s="62" t="str">
        <f>+IF(LEN($K198)&gt;10,IF(ISERROR(VLOOKUP(P198,'CODIGO PAGO'!$B$1:$B$20,1,0)),1,IF(OR(AND(CG198=1,P198&lt;&gt;"N"),AND(CG198=3,P198&lt;&gt;"B"),AND(CG198=2,LEFT(TRIM(P198),1)&lt;&gt;"I")),1,IF(OR(AND(CG198=0,P198="N"),AND(CG198=0,P198="B"),AND(CG198=0,LEFT(TRIM(P198),1)="I")),1,0))),"")</f>
        <v/>
      </c>
      <c r="CV198" s="62" t="str">
        <f t="shared" si="105"/>
        <v/>
      </c>
      <c r="CW198" s="62" t="str">
        <f>+IF(LEN($K198)&gt;10,IF(ISERROR(VLOOKUP(R198,'CODIGO PAGO'!$B$1:$B$20,1,0)),1,IF(OR(AND(CI198=1,R198&lt;&gt;"N"),AND(CI198=3,R198&lt;&gt;"B"),AND(CI198=2,LEFT(TRIM(R198),1)&lt;&gt;"I")),1,IF(OR(AND(CI198=0,R198="N"),AND(CI198=0,R198="B"),AND(CI198=0,LEFT(TRIM(R198),1)="I")),1,0))),"")</f>
        <v/>
      </c>
      <c r="CX198" s="62" t="str">
        <f t="shared" si="106"/>
        <v/>
      </c>
      <c r="CY198" s="62" t="str">
        <f>+IF(LEN($K198)&gt;10,IF(ISERROR(VLOOKUP(T198,'CODIGO PAGO'!$B$1:$B$20,1,0)),1,IF(OR(AND(CK198=1,T198&lt;&gt;"N"),AND(CK198=3,T198&lt;&gt;"B"),AND(CK198=2,LEFT(TRIM(T198),1)&lt;&gt;"I")),1,IF(OR(AND(CK198=0,T198="N"),AND(CK198=0,T198="B"),AND(CK198=0,LEFT(TRIM(T198),1)="I")),1,0))),"")</f>
        <v/>
      </c>
      <c r="CZ198" s="62" t="str">
        <f t="shared" si="107"/>
        <v/>
      </c>
      <c r="DA198" s="62" t="str">
        <f>+IF(LEN($K198)&gt;10,IF(ISERROR(VLOOKUP(V198,'CODIGO PAGO'!$B$1:$B$20,1,0)),1,IF(OR(AND(CM198=1,V198&lt;&gt;"N"),AND(CM198=3,V198&lt;&gt;"B"),AND(CM198=2,LEFT(TRIM(V198),1)&lt;&gt;"I")),1,IF(OR(AND(CM198=0,V198="N"),AND(CM198=0,V198="B"),AND(CM198=0,LEFT(TRIM(V198),1)="I")),1,0))),"")</f>
        <v/>
      </c>
      <c r="DB198" s="62" t="str">
        <f t="shared" si="108"/>
        <v/>
      </c>
      <c r="DC198" s="62" t="str">
        <f>+IF(LEN($K198)&gt;10,IF(ISERROR(VLOOKUP(X198,'CODIGO PAGO'!$B$1:$B$20,1,0)),1,IF(OR(AND(CO198=1,X198&lt;&gt;"N"),AND(CO198=3,X198&lt;&gt;"B"),AND(CO198=2,LEFT(TRIM(X198),1)&lt;&gt;"I")),1,IF(OR(AND(CO198=0,X198="N"),AND(CO198=0,X198="B"),AND(CO198=0,LEFT(TRIM(X198),1)="I")),1,0))),"")</f>
        <v/>
      </c>
      <c r="DD198" s="62" t="str">
        <f t="shared" si="109"/>
        <v/>
      </c>
      <c r="DE198" s="62" t="str">
        <f t="shared" si="110"/>
        <v/>
      </c>
      <c r="DF198" s="63" t="str">
        <f t="shared" si="111"/>
        <v/>
      </c>
      <c r="DG198" s="171"/>
      <c r="DH198" s="63">
        <v>198</v>
      </c>
    </row>
    <row r="199" spans="1:112" s="65" customFormat="1">
      <c r="A199" s="16" t="str">
        <f t="shared" si="84"/>
        <v/>
      </c>
      <c r="B199" s="134"/>
      <c r="C199" s="134"/>
      <c r="D199" s="1" t="str">
        <f>+IF(LEN($K199)&gt;5,BD!A199,"")</f>
        <v/>
      </c>
      <c r="E199" s="1" t="str">
        <f>+IF(LEN($K199)&gt;5,BD!B199,"")</f>
        <v/>
      </c>
      <c r="F199" s="134"/>
      <c r="G199" s="133"/>
      <c r="H199" s="135"/>
      <c r="I199" s="3" t="str">
        <f>+IF(LEN($K199)&gt;5,BD!D199,"")</f>
        <v/>
      </c>
      <c r="J199" s="4" t="str">
        <f>+IF(LEN($K199)&gt;5,BD!E199,"")</f>
        <v/>
      </c>
      <c r="K199" s="5" t="str">
        <f>+IF(LEN(BD!G199)&gt;5,BD!G199,"")</f>
        <v/>
      </c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53" t="str">
        <f t="shared" si="85"/>
        <v/>
      </c>
      <c r="AB199" s="154" t="str">
        <f>+IF(LEN($K199)&gt;5,SUM(L199,N199,P199,R199,T199,V199,X199)+COUNTIF(L199:X199,"PCG")+'CODIGO PAGO'!$C$23*COUNTIF(L199:X199,"PDF")+'CODIGO PAGO'!$C$24*COUNTIF('PRE MAAS'!L199:X199,"PNH")+'CODIGO PAGO'!$C$25*COUNTIF('PRE MAAS'!L199:X199,"PS")+COUNTIF(L199:X199,"VAC"),"")</f>
        <v/>
      </c>
      <c r="AC199" s="154" t="str">
        <f t="shared" si="86"/>
        <v/>
      </c>
      <c r="AD199" s="155" t="str">
        <f t="shared" si="87"/>
        <v/>
      </c>
      <c r="AE199" s="155" t="str">
        <f t="shared" si="88"/>
        <v/>
      </c>
      <c r="AF199" s="155" t="str">
        <f>+IF(LEN($K199)&gt;5,IF(AND(VLOOKUP($I199,BD!$D$1:$F$501,3,0)&gt;=L$1,VLOOKUP($I199,BD!$D$1:$F$501,3,0)&lt;=X$1),1,0),"")</f>
        <v/>
      </c>
      <c r="AG199" s="155" t="str">
        <f t="shared" si="89"/>
        <v/>
      </c>
      <c r="AH199" s="156" t="str">
        <f t="shared" si="90"/>
        <v/>
      </c>
      <c r="AI199" s="156" t="str">
        <f t="shared" si="91"/>
        <v/>
      </c>
      <c r="AJ199" s="156" t="str">
        <f t="shared" si="92"/>
        <v/>
      </c>
      <c r="AK199" s="6" t="str">
        <f>+IF(LEN($K199)&gt;5,BD!H199,"")</f>
        <v/>
      </c>
      <c r="AL199" s="17" t="str">
        <f t="shared" si="93"/>
        <v/>
      </c>
      <c r="AM199" s="13"/>
      <c r="AN199" s="18" t="str">
        <f t="shared" si="94"/>
        <v/>
      </c>
      <c r="AO199" s="19" t="str">
        <f t="shared" si="95"/>
        <v/>
      </c>
      <c r="AP199" s="19" t="str">
        <f t="shared" si="96"/>
        <v/>
      </c>
      <c r="AQ199" s="20" t="str">
        <f t="shared" si="97"/>
        <v/>
      </c>
      <c r="AR199" s="7" t="str">
        <f t="shared" ca="1" si="98"/>
        <v/>
      </c>
      <c r="AS199" s="157"/>
      <c r="AT199" s="19" t="str">
        <f>+IF(LEN($K199)&gt;5,TRUNC(AS199*AK199*'CODIGO PAGO'!$C$27,2),"")</f>
        <v/>
      </c>
      <c r="AU199" s="15"/>
      <c r="AV199" s="15"/>
      <c r="AW199" s="15"/>
      <c r="AX199" s="14"/>
      <c r="AY199" s="15"/>
      <c r="AZ199" s="20" t="str">
        <f>+IF(LEN(K199)&gt;5,SUMIF(AJUSTES!$A$1:$A$50,K199,AJUSTES!$J$1:$J$50),"")</f>
        <v/>
      </c>
      <c r="BA199" s="20"/>
      <c r="BB199" s="14"/>
      <c r="BC199" s="14"/>
      <c r="BD199" s="164"/>
      <c r="BE199" s="15"/>
      <c r="BF199" s="15"/>
      <c r="BG199" s="152" t="str">
        <f t="shared" si="99"/>
        <v/>
      </c>
      <c r="BH199" s="20" t="str">
        <f t="shared" si="100"/>
        <v/>
      </c>
      <c r="BI199" s="20" t="str">
        <f>IF(LEN($K199)&gt;5,IF('CODIGO PAGO'!$C$26=9,0.5*AK199,'CODIGO PAGO'!$C$26*COUNTIF(L199:X199,"PT")*(AK199*7)/(7-(COUNTIF(L199:X199,"D")+COUNTIF(L199:X199,"DL")))),"")</f>
        <v/>
      </c>
      <c r="BJ199" s="15"/>
      <c r="BK199" s="20" t="str">
        <f>+IF(LEN(K199)&gt;5,SUMIF(AJUSTES!$A$1:$A$50,K199,AJUSTES!$K$1:$K$50),"")</f>
        <v/>
      </c>
      <c r="BL199" s="15"/>
      <c r="BM199" s="15"/>
      <c r="BN199" s="4" t="str">
        <f>+CONCATENATE(IF(COUNTIFS(INCAPACIDADES!$A$1:$A$100,"ACTIVA",INCAPACIDADES!$C$1:$C$100,'PRE MAAS'!K199)&gt;0,VLOOKUP(K199,INCAPACIDADES!$C$1:$Y$100,23,0),""),IF(LEN($K199)&gt;5,IF(BD!F199="N/A","",CONCATENATE("B (",DAY(BD!F199),"-",MONTH(BD!F199),"-",YEAR(BD!F199),")")),""))</f>
        <v/>
      </c>
      <c r="BO199" s="150"/>
      <c r="BP199" s="15"/>
      <c r="BQ199" s="15"/>
      <c r="BR199" s="15"/>
      <c r="BS199" s="15"/>
      <c r="BT199" s="15"/>
      <c r="BU199" s="9" t="str">
        <f>+IF(LEN($K199)&gt;10,IF(LEN(BD!I199)=11,BD!I199,CONCATENATE("0",BD!I199)),"")</f>
        <v/>
      </c>
      <c r="BV199" s="161" t="str">
        <f>+IF(LEN($K199)&gt;10,BD!J199,"")</f>
        <v/>
      </c>
      <c r="BW199" s="162" t="str">
        <f t="shared" si="101"/>
        <v/>
      </c>
      <c r="BX199" s="162" t="str">
        <f>+IF(LEN($K199)&gt;10,UPPER(BD!K199),"")</f>
        <v/>
      </c>
      <c r="BY199" s="161" t="str">
        <f>+IF(LEN($K207)&gt;5,BD!L199,"")</f>
        <v/>
      </c>
      <c r="BZ199" s="161" t="str">
        <f>+IF(LEN($K199)&gt;10,BD!M199,"")</f>
        <v/>
      </c>
      <c r="CA199" s="162" t="str">
        <f>+IF(LEN($K199)&gt;10,BD!N199,"")</f>
        <v/>
      </c>
      <c r="CB199" s="163" t="str">
        <f t="shared" si="102"/>
        <v/>
      </c>
      <c r="CC199" s="62" t="str">
        <f>+IF(AND(LEN($K199)&gt;10),IF(AND($J199&gt;L$1,$J199&lt;=$Y$1),1,IF((COUNTIFS(INCAPACIDADES!$C$1:$C$51,$K199,INCAPACIDADES!K$1:K$51,L$1))&gt;0,2,IF(VLOOKUP($I199,BD!D:F,3,0)&gt;L$1,0,3))),"")</f>
        <v/>
      </c>
      <c r="CD199" s="62" t="str">
        <f>+IF(AND(LEN($K199)&gt;10),IF(AND($J199&gt;M$1,$J199&lt;=$Y$1),1,IF((COUNTIFS(INCAPACIDADES!$C$1:$C$51,$K199,INCAPACIDADES!L$1:L$51,M$1))&gt;0,2,IF(VLOOKUP($I199,BD!$D:$F,3,0)&gt;M$1,0,3))),"")</f>
        <v/>
      </c>
      <c r="CE199" s="62" t="str">
        <f>+IF(AND(LEN($K199)&gt;10),IF(AND($J199&gt;N$1,$J199&lt;=$Y$1),1,IF((COUNTIFS(INCAPACIDADES!$C$1:$C$51,$K199,INCAPACIDADES!M$1:M$51,N$1))&gt;0,2,IF(VLOOKUP($I199,BD!$D:$F,3,0)&gt;N$1,0,3))),"")</f>
        <v/>
      </c>
      <c r="CF199" s="62" t="str">
        <f>+IF(AND(LEN($K199)&gt;10),IF(AND($J199&gt;O$1,$J199&lt;=$Y$1),1,IF((COUNTIFS(INCAPACIDADES!$C$1:$C$51,$K199,INCAPACIDADES!N$1:N$51,O$1))&gt;0,2,IF(VLOOKUP($I199,BD!$D:$F,3,0)&gt;O$1,0,3))),"")</f>
        <v/>
      </c>
      <c r="CG199" s="62" t="str">
        <f>+IF(AND(LEN($K199)&gt;10),IF(AND($J199&gt;P$1,$J199&lt;=$Y$1),1,IF((COUNTIFS(INCAPACIDADES!$C$1:$C$51,$K199,INCAPACIDADES!O$1:O$51,P$1))&gt;0,2,IF(VLOOKUP($I199,BD!$D:$F,3,0)&gt;P$1,0,3))),"")</f>
        <v/>
      </c>
      <c r="CH199" s="62" t="str">
        <f>+IF(AND(LEN($K199)&gt;10),IF(AND($J199&gt;Q$1,$J199&lt;=$Y$1),1,IF((COUNTIFS(INCAPACIDADES!$C$1:$C$51,$K199,INCAPACIDADES!P$1:P$51,Q$1))&gt;0,2,IF(VLOOKUP($I199,BD!$D:$F,3,0)&gt;Q$1,0,3))),"")</f>
        <v/>
      </c>
      <c r="CI199" s="62" t="str">
        <f>+IF(AND(LEN($K199)&gt;10),IF(AND($J199&gt;R$1,$J199&lt;=$Y$1),1,IF((COUNTIFS(INCAPACIDADES!$C$1:$C$51,$K199,INCAPACIDADES!Q$1:Q$51,R$1))&gt;0,2,IF(VLOOKUP($I199,BD!$D:$F,3,0)&gt;R$1,0,3))),"")</f>
        <v/>
      </c>
      <c r="CJ199" s="62" t="str">
        <f>+IF(AND(LEN($K199)&gt;10),IF(AND($J199&gt;S$1,$J199&lt;=$Y$1),1,IF((COUNTIFS(INCAPACIDADES!$C$1:$C$51,$K199,INCAPACIDADES!R$1:R$51,S$1))&gt;0,2,IF(VLOOKUP($I199,BD!$D:$F,3,0)&gt;S$1,0,3))),"")</f>
        <v/>
      </c>
      <c r="CK199" s="62" t="str">
        <f>+IF(AND(LEN($K199)&gt;10),IF(AND($J199&gt;T$1,$J199&lt;=$Y$1),1,IF((COUNTIFS(INCAPACIDADES!$C$1:$C$51,$K199,INCAPACIDADES!S$1:S$51,T$1))&gt;0,2,IF(VLOOKUP($I199,BD!$D:$F,3,0)&gt;T$1,0,3))),"")</f>
        <v/>
      </c>
      <c r="CL199" s="62" t="str">
        <f>+IF(AND(LEN($K199)&gt;10),IF(AND($J199&gt;U$1,$J199&lt;=$Y$1),1,IF((COUNTIFS(INCAPACIDADES!$C$1:$C$51,$K199,INCAPACIDADES!T$1:T$51,U$1))&gt;0,2,IF(VLOOKUP($I199,BD!$D:$F,3,0)&gt;U$1,0,3))),"")</f>
        <v/>
      </c>
      <c r="CM199" s="62" t="str">
        <f>+IF(AND(LEN($K199)&gt;10),IF(AND($J199&gt;V$1,$J199&lt;=$Y$1),1,IF((COUNTIFS(INCAPACIDADES!$C$1:$C$51,$K199,INCAPACIDADES!U$1:U$51,V$1))&gt;0,2,IF(VLOOKUP($I199,BD!$D:$F,3,0)&gt;V$1,0,3))),"")</f>
        <v/>
      </c>
      <c r="CN199" s="62" t="str">
        <f>+IF(AND(LEN($K199)&gt;10),IF(AND($J199&gt;W$1,$J199&lt;=$Y$1),1,IF((COUNTIFS(INCAPACIDADES!$C$1:$C$51,$K199,INCAPACIDADES!V$1:V$51,W$1))&gt;0,2,IF(VLOOKUP($I199,BD!$D:$F,3,0)&gt;W$1,0,3))),"")</f>
        <v/>
      </c>
      <c r="CO199" s="62" t="str">
        <f>+IF(AND(LEN($K199)&gt;10),IF(AND($J199&gt;X$1,$J199&lt;=$Y$1),1,IF((COUNTIFS(INCAPACIDADES!$C$1:$C$51,$K199,INCAPACIDADES!W$1:W$51,X$1))&gt;0,2,IF(VLOOKUP($I199,BD!$D:$F,3,0)&gt;X$1,0,3))),"")</f>
        <v/>
      </c>
      <c r="CP199" s="62" t="str">
        <f>+IF(AND(LEN($K199)&gt;10),IF(AND($J199&gt;Y$1,$J199&lt;=$Y$1),1,IF((COUNTIFS(INCAPACIDADES!$C$1:$C$51,$K199,INCAPACIDADES!X$1:X$51,Y$1))&gt;0,2,IF(VLOOKUP($I199,BD!$D:$F,3,0)&gt;Y$1,0,3))),"")</f>
        <v/>
      </c>
      <c r="CQ199" s="62" t="str">
        <f>+IF(LEN($K199)&gt;10,IF(ISERROR(VLOOKUP(L199,'CODIGO PAGO'!$B$1:$B$20,1,0)),1,IF(OR(AND(CC199=1,L199&lt;&gt;"N"),AND(CC199=3,L199&lt;&gt;"B"),AND(CC199=2,LEFT(TRIM(L199),1)&lt;&gt;"I")),1,IF(OR(AND(CC199=0,L199="N"),AND(CC199=0,L199="B"),AND(CC199=0,LEFT(TRIM(L199),1)="I")),1,0))),"")</f>
        <v/>
      </c>
      <c r="CR199" s="62" t="str">
        <f t="shared" si="103"/>
        <v/>
      </c>
      <c r="CS199" s="62" t="str">
        <f>+IF(LEN($K199)&gt;10,IF(ISERROR(VLOOKUP(N199,'CODIGO PAGO'!$B$1:$B$20,1,0)),1,IF(OR(AND(CE199=1,N199&lt;&gt;"N"),AND(CE199=3,N199&lt;&gt;"B"),AND(CE199=2,LEFT(TRIM(N199),1)&lt;&gt;"I")),1,IF(OR(AND(CE199=0,N199="N"),AND(CE199=0,N199="B"),AND(CE199=0,LEFT(TRIM(N199),1)="I")),1,0))),"")</f>
        <v/>
      </c>
      <c r="CT199" s="62" t="str">
        <f t="shared" si="104"/>
        <v/>
      </c>
      <c r="CU199" s="62" t="str">
        <f>+IF(LEN($K199)&gt;10,IF(ISERROR(VLOOKUP(P199,'CODIGO PAGO'!$B$1:$B$20,1,0)),1,IF(OR(AND(CG199=1,P199&lt;&gt;"N"),AND(CG199=3,P199&lt;&gt;"B"),AND(CG199=2,LEFT(TRIM(P199),1)&lt;&gt;"I")),1,IF(OR(AND(CG199=0,P199="N"),AND(CG199=0,P199="B"),AND(CG199=0,LEFT(TRIM(P199),1)="I")),1,0))),"")</f>
        <v/>
      </c>
      <c r="CV199" s="62" t="str">
        <f t="shared" si="105"/>
        <v/>
      </c>
      <c r="CW199" s="62" t="str">
        <f>+IF(LEN($K199)&gt;10,IF(ISERROR(VLOOKUP(R199,'CODIGO PAGO'!$B$1:$B$20,1,0)),1,IF(OR(AND(CI199=1,R199&lt;&gt;"N"),AND(CI199=3,R199&lt;&gt;"B"),AND(CI199=2,LEFT(TRIM(R199),1)&lt;&gt;"I")),1,IF(OR(AND(CI199=0,R199="N"),AND(CI199=0,R199="B"),AND(CI199=0,LEFT(TRIM(R199),1)="I")),1,0))),"")</f>
        <v/>
      </c>
      <c r="CX199" s="62" t="str">
        <f t="shared" si="106"/>
        <v/>
      </c>
      <c r="CY199" s="62" t="str">
        <f>+IF(LEN($K199)&gt;10,IF(ISERROR(VLOOKUP(T199,'CODIGO PAGO'!$B$1:$B$20,1,0)),1,IF(OR(AND(CK199=1,T199&lt;&gt;"N"),AND(CK199=3,T199&lt;&gt;"B"),AND(CK199=2,LEFT(TRIM(T199),1)&lt;&gt;"I")),1,IF(OR(AND(CK199=0,T199="N"),AND(CK199=0,T199="B"),AND(CK199=0,LEFT(TRIM(T199),1)="I")),1,0))),"")</f>
        <v/>
      </c>
      <c r="CZ199" s="62" t="str">
        <f t="shared" si="107"/>
        <v/>
      </c>
      <c r="DA199" s="62" t="str">
        <f>+IF(LEN($K199)&gt;10,IF(ISERROR(VLOOKUP(V199,'CODIGO PAGO'!$B$1:$B$20,1,0)),1,IF(OR(AND(CM199=1,V199&lt;&gt;"N"),AND(CM199=3,V199&lt;&gt;"B"),AND(CM199=2,LEFT(TRIM(V199),1)&lt;&gt;"I")),1,IF(OR(AND(CM199=0,V199="N"),AND(CM199=0,V199="B"),AND(CM199=0,LEFT(TRIM(V199),1)="I")),1,0))),"")</f>
        <v/>
      </c>
      <c r="DB199" s="62" t="str">
        <f t="shared" si="108"/>
        <v/>
      </c>
      <c r="DC199" s="62" t="str">
        <f>+IF(LEN($K199)&gt;10,IF(ISERROR(VLOOKUP(X199,'CODIGO PAGO'!$B$1:$B$20,1,0)),1,IF(OR(AND(CO199=1,X199&lt;&gt;"N"),AND(CO199=3,X199&lt;&gt;"B"),AND(CO199=2,LEFT(TRIM(X199),1)&lt;&gt;"I")),1,IF(OR(AND(CO199=0,X199="N"),AND(CO199=0,X199="B"),AND(CO199=0,LEFT(TRIM(X199),1)="I")),1,0))),"")</f>
        <v/>
      </c>
      <c r="DD199" s="62" t="str">
        <f t="shared" si="109"/>
        <v/>
      </c>
      <c r="DE199" s="62" t="str">
        <f t="shared" si="110"/>
        <v/>
      </c>
      <c r="DF199" s="63" t="str">
        <f t="shared" si="111"/>
        <v/>
      </c>
      <c r="DG199" s="171"/>
      <c r="DH199" s="63">
        <v>199</v>
      </c>
    </row>
    <row r="200" spans="1:112" s="65" customFormat="1">
      <c r="A200" s="16" t="str">
        <f t="shared" si="84"/>
        <v/>
      </c>
      <c r="B200" s="134"/>
      <c r="C200" s="134"/>
      <c r="D200" s="1" t="str">
        <f>+IF(LEN($K200)&gt;5,BD!A200,"")</f>
        <v/>
      </c>
      <c r="E200" s="1" t="str">
        <f>+IF(LEN($K200)&gt;5,BD!B200,"")</f>
        <v/>
      </c>
      <c r="F200" s="134"/>
      <c r="G200" s="133"/>
      <c r="H200" s="135"/>
      <c r="I200" s="3" t="str">
        <f>+IF(LEN($K200)&gt;5,BD!D200,"")</f>
        <v/>
      </c>
      <c r="J200" s="4" t="str">
        <f>+IF(LEN($K200)&gt;5,BD!E200,"")</f>
        <v/>
      </c>
      <c r="K200" s="5" t="str">
        <f>+IF(LEN(BD!G200)&gt;5,BD!G200,"")</f>
        <v/>
      </c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53" t="str">
        <f t="shared" si="85"/>
        <v/>
      </c>
      <c r="AB200" s="154" t="str">
        <f>+IF(LEN($K200)&gt;5,SUM(L200,N200,P200,R200,T200,V200,X200)+COUNTIF(L200:X200,"PCG")+'CODIGO PAGO'!$C$23*COUNTIF(L200:X200,"PDF")+'CODIGO PAGO'!$C$24*COUNTIF('PRE MAAS'!L200:X200,"PNH")+'CODIGO PAGO'!$C$25*COUNTIF('PRE MAAS'!L200:X200,"PS")+COUNTIF(L200:X200,"VAC"),"")</f>
        <v/>
      </c>
      <c r="AC200" s="154" t="str">
        <f t="shared" si="86"/>
        <v/>
      </c>
      <c r="AD200" s="155" t="str">
        <f t="shared" si="87"/>
        <v/>
      </c>
      <c r="AE200" s="155" t="str">
        <f t="shared" si="88"/>
        <v/>
      </c>
      <c r="AF200" s="155" t="str">
        <f>+IF(LEN($K200)&gt;5,IF(AND(VLOOKUP($I200,BD!$D$1:$F$501,3,0)&gt;=L$1,VLOOKUP($I200,BD!$D$1:$F$501,3,0)&lt;=X$1),1,0),"")</f>
        <v/>
      </c>
      <c r="AG200" s="155" t="str">
        <f t="shared" si="89"/>
        <v/>
      </c>
      <c r="AH200" s="156" t="str">
        <f t="shared" si="90"/>
        <v/>
      </c>
      <c r="AI200" s="156" t="str">
        <f t="shared" si="91"/>
        <v/>
      </c>
      <c r="AJ200" s="156" t="str">
        <f t="shared" si="92"/>
        <v/>
      </c>
      <c r="AK200" s="6" t="str">
        <f>+IF(LEN($K200)&gt;5,BD!H200,"")</f>
        <v/>
      </c>
      <c r="AL200" s="17" t="str">
        <f t="shared" si="93"/>
        <v/>
      </c>
      <c r="AM200" s="13"/>
      <c r="AN200" s="18" t="str">
        <f t="shared" si="94"/>
        <v/>
      </c>
      <c r="AO200" s="19" t="str">
        <f t="shared" si="95"/>
        <v/>
      </c>
      <c r="AP200" s="19" t="str">
        <f t="shared" si="96"/>
        <v/>
      </c>
      <c r="AQ200" s="20" t="str">
        <f t="shared" si="97"/>
        <v/>
      </c>
      <c r="AR200" s="7" t="str">
        <f t="shared" ca="1" si="98"/>
        <v/>
      </c>
      <c r="AS200" s="157"/>
      <c r="AT200" s="19" t="str">
        <f>+IF(LEN($K200)&gt;5,TRUNC(AS200*AK200*'CODIGO PAGO'!$C$27,2),"")</f>
        <v/>
      </c>
      <c r="AU200" s="15"/>
      <c r="AV200" s="15"/>
      <c r="AW200" s="15"/>
      <c r="AX200" s="14"/>
      <c r="AY200" s="15"/>
      <c r="AZ200" s="20" t="str">
        <f>+IF(LEN(K200)&gt;5,SUMIF(AJUSTES!$A$1:$A$50,K200,AJUSTES!$J$1:$J$50),"")</f>
        <v/>
      </c>
      <c r="BA200" s="20"/>
      <c r="BB200" s="14"/>
      <c r="BC200" s="14"/>
      <c r="BD200" s="164"/>
      <c r="BE200" s="15"/>
      <c r="BF200" s="15"/>
      <c r="BG200" s="152" t="str">
        <f t="shared" si="99"/>
        <v/>
      </c>
      <c r="BH200" s="20" t="str">
        <f t="shared" si="100"/>
        <v/>
      </c>
      <c r="BI200" s="20" t="str">
        <f>IF(LEN($K200)&gt;5,IF('CODIGO PAGO'!$C$26=9,0.5*AK200,'CODIGO PAGO'!$C$26*COUNTIF(L200:X200,"PT")*(AK200*7)/(7-(COUNTIF(L200:X200,"D")+COUNTIF(L200:X200,"DL")))),"")</f>
        <v/>
      </c>
      <c r="BJ200" s="15"/>
      <c r="BK200" s="20" t="str">
        <f>+IF(LEN(K200)&gt;5,SUMIF(AJUSTES!$A$1:$A$50,K200,AJUSTES!$K$1:$K$50),"")</f>
        <v/>
      </c>
      <c r="BL200" s="15"/>
      <c r="BM200" s="15"/>
      <c r="BN200" s="4" t="str">
        <f>+CONCATENATE(IF(COUNTIFS(INCAPACIDADES!$A$1:$A$100,"ACTIVA",INCAPACIDADES!$C$1:$C$100,'PRE MAAS'!K200)&gt;0,VLOOKUP(K200,INCAPACIDADES!$C$1:$Y$100,23,0),""),IF(LEN($K200)&gt;5,IF(BD!F200="N/A","",CONCATENATE("B (",DAY(BD!F200),"-",MONTH(BD!F200),"-",YEAR(BD!F200),")")),""))</f>
        <v/>
      </c>
      <c r="BO200" s="150"/>
      <c r="BP200" s="15"/>
      <c r="BQ200" s="15"/>
      <c r="BR200" s="15"/>
      <c r="BS200" s="15"/>
      <c r="BT200" s="15"/>
      <c r="BU200" s="9" t="str">
        <f>+IF(LEN($K200)&gt;10,IF(LEN(BD!I200)=11,BD!I200,CONCATENATE("0",BD!I200)),"")</f>
        <v/>
      </c>
      <c r="BV200" s="161" t="str">
        <f>+IF(LEN($K200)&gt;10,BD!J200,"")</f>
        <v/>
      </c>
      <c r="BW200" s="162" t="str">
        <f t="shared" si="101"/>
        <v/>
      </c>
      <c r="BX200" s="162" t="str">
        <f>+IF(LEN($K200)&gt;10,UPPER(BD!K200),"")</f>
        <v/>
      </c>
      <c r="BY200" s="161" t="str">
        <f>+IF(LEN($K208)&gt;5,BD!L200,"")</f>
        <v/>
      </c>
      <c r="BZ200" s="161" t="str">
        <f>+IF(LEN($K200)&gt;10,BD!M200,"")</f>
        <v/>
      </c>
      <c r="CA200" s="162" t="str">
        <f>+IF(LEN($K200)&gt;10,BD!N200,"")</f>
        <v/>
      </c>
      <c r="CB200" s="163" t="str">
        <f t="shared" si="102"/>
        <v/>
      </c>
      <c r="CC200" s="62" t="str">
        <f>+IF(AND(LEN($K200)&gt;10),IF(AND($J200&gt;L$1,$J200&lt;=$Y$1),1,IF((COUNTIFS(INCAPACIDADES!$C$1:$C$51,$K200,INCAPACIDADES!K$1:K$51,L$1))&gt;0,2,IF(VLOOKUP($I200,BD!D:F,3,0)&gt;L$1,0,3))),"")</f>
        <v/>
      </c>
      <c r="CD200" s="62" t="str">
        <f>+IF(AND(LEN($K200)&gt;10),IF(AND($J200&gt;M$1,$J200&lt;=$Y$1),1,IF((COUNTIFS(INCAPACIDADES!$C$1:$C$51,$K200,INCAPACIDADES!L$1:L$51,M$1))&gt;0,2,IF(VLOOKUP($I200,BD!$D:$F,3,0)&gt;M$1,0,3))),"")</f>
        <v/>
      </c>
      <c r="CE200" s="62" t="str">
        <f>+IF(AND(LEN($K200)&gt;10),IF(AND($J200&gt;N$1,$J200&lt;=$Y$1),1,IF((COUNTIFS(INCAPACIDADES!$C$1:$C$51,$K200,INCAPACIDADES!M$1:M$51,N$1))&gt;0,2,IF(VLOOKUP($I200,BD!$D:$F,3,0)&gt;N$1,0,3))),"")</f>
        <v/>
      </c>
      <c r="CF200" s="62" t="str">
        <f>+IF(AND(LEN($K200)&gt;10),IF(AND($J200&gt;O$1,$J200&lt;=$Y$1),1,IF((COUNTIFS(INCAPACIDADES!$C$1:$C$51,$K200,INCAPACIDADES!N$1:N$51,O$1))&gt;0,2,IF(VLOOKUP($I200,BD!$D:$F,3,0)&gt;O$1,0,3))),"")</f>
        <v/>
      </c>
      <c r="CG200" s="62" t="str">
        <f>+IF(AND(LEN($K200)&gt;10),IF(AND($J200&gt;P$1,$J200&lt;=$Y$1),1,IF((COUNTIFS(INCAPACIDADES!$C$1:$C$51,$K200,INCAPACIDADES!O$1:O$51,P$1))&gt;0,2,IF(VLOOKUP($I200,BD!$D:$F,3,0)&gt;P$1,0,3))),"")</f>
        <v/>
      </c>
      <c r="CH200" s="62" t="str">
        <f>+IF(AND(LEN($K200)&gt;10),IF(AND($J200&gt;Q$1,$J200&lt;=$Y$1),1,IF((COUNTIFS(INCAPACIDADES!$C$1:$C$51,$K200,INCAPACIDADES!P$1:P$51,Q$1))&gt;0,2,IF(VLOOKUP($I200,BD!$D:$F,3,0)&gt;Q$1,0,3))),"")</f>
        <v/>
      </c>
      <c r="CI200" s="62" t="str">
        <f>+IF(AND(LEN($K200)&gt;10),IF(AND($J200&gt;R$1,$J200&lt;=$Y$1),1,IF((COUNTIFS(INCAPACIDADES!$C$1:$C$51,$K200,INCAPACIDADES!Q$1:Q$51,R$1))&gt;0,2,IF(VLOOKUP($I200,BD!$D:$F,3,0)&gt;R$1,0,3))),"")</f>
        <v/>
      </c>
      <c r="CJ200" s="62" t="str">
        <f>+IF(AND(LEN($K200)&gt;10),IF(AND($J200&gt;S$1,$J200&lt;=$Y$1),1,IF((COUNTIFS(INCAPACIDADES!$C$1:$C$51,$K200,INCAPACIDADES!R$1:R$51,S$1))&gt;0,2,IF(VLOOKUP($I200,BD!$D:$F,3,0)&gt;S$1,0,3))),"")</f>
        <v/>
      </c>
      <c r="CK200" s="62" t="str">
        <f>+IF(AND(LEN($K200)&gt;10),IF(AND($J200&gt;T$1,$J200&lt;=$Y$1),1,IF((COUNTIFS(INCAPACIDADES!$C$1:$C$51,$K200,INCAPACIDADES!S$1:S$51,T$1))&gt;0,2,IF(VLOOKUP($I200,BD!$D:$F,3,0)&gt;T$1,0,3))),"")</f>
        <v/>
      </c>
      <c r="CL200" s="62" t="str">
        <f>+IF(AND(LEN($K200)&gt;10),IF(AND($J200&gt;U$1,$J200&lt;=$Y$1),1,IF((COUNTIFS(INCAPACIDADES!$C$1:$C$51,$K200,INCAPACIDADES!T$1:T$51,U$1))&gt;0,2,IF(VLOOKUP($I200,BD!$D:$F,3,0)&gt;U$1,0,3))),"")</f>
        <v/>
      </c>
      <c r="CM200" s="62" t="str">
        <f>+IF(AND(LEN($K200)&gt;10),IF(AND($J200&gt;V$1,$J200&lt;=$Y$1),1,IF((COUNTIFS(INCAPACIDADES!$C$1:$C$51,$K200,INCAPACIDADES!U$1:U$51,V$1))&gt;0,2,IF(VLOOKUP($I200,BD!$D:$F,3,0)&gt;V$1,0,3))),"")</f>
        <v/>
      </c>
      <c r="CN200" s="62" t="str">
        <f>+IF(AND(LEN($K200)&gt;10),IF(AND($J200&gt;W$1,$J200&lt;=$Y$1),1,IF((COUNTIFS(INCAPACIDADES!$C$1:$C$51,$K200,INCAPACIDADES!V$1:V$51,W$1))&gt;0,2,IF(VLOOKUP($I200,BD!$D:$F,3,0)&gt;W$1,0,3))),"")</f>
        <v/>
      </c>
      <c r="CO200" s="62" t="str">
        <f>+IF(AND(LEN($K200)&gt;10),IF(AND($J200&gt;X$1,$J200&lt;=$Y$1),1,IF((COUNTIFS(INCAPACIDADES!$C$1:$C$51,$K200,INCAPACIDADES!W$1:W$51,X$1))&gt;0,2,IF(VLOOKUP($I200,BD!$D:$F,3,0)&gt;X$1,0,3))),"")</f>
        <v/>
      </c>
      <c r="CP200" s="62" t="str">
        <f>+IF(AND(LEN($K200)&gt;10),IF(AND($J200&gt;Y$1,$J200&lt;=$Y$1),1,IF((COUNTIFS(INCAPACIDADES!$C$1:$C$51,$K200,INCAPACIDADES!X$1:X$51,Y$1))&gt;0,2,IF(VLOOKUP($I200,BD!$D:$F,3,0)&gt;Y$1,0,3))),"")</f>
        <v/>
      </c>
      <c r="CQ200" s="62" t="str">
        <f>+IF(LEN($K200)&gt;10,IF(ISERROR(VLOOKUP(L200,'CODIGO PAGO'!$B$1:$B$20,1,0)),1,IF(OR(AND(CC200=1,L200&lt;&gt;"N"),AND(CC200=3,L200&lt;&gt;"B"),AND(CC200=2,LEFT(TRIM(L200),1)&lt;&gt;"I")),1,IF(OR(AND(CC200=0,L200="N"),AND(CC200=0,L200="B"),AND(CC200=0,LEFT(TRIM(L200),1)="I")),1,0))),"")</f>
        <v/>
      </c>
      <c r="CR200" s="62" t="str">
        <f t="shared" si="103"/>
        <v/>
      </c>
      <c r="CS200" s="62" t="str">
        <f>+IF(LEN($K200)&gt;10,IF(ISERROR(VLOOKUP(N200,'CODIGO PAGO'!$B$1:$B$20,1,0)),1,IF(OR(AND(CE200=1,N200&lt;&gt;"N"),AND(CE200=3,N200&lt;&gt;"B"),AND(CE200=2,LEFT(TRIM(N200),1)&lt;&gt;"I")),1,IF(OR(AND(CE200=0,N200="N"),AND(CE200=0,N200="B"),AND(CE200=0,LEFT(TRIM(N200),1)="I")),1,0))),"")</f>
        <v/>
      </c>
      <c r="CT200" s="62" t="str">
        <f t="shared" si="104"/>
        <v/>
      </c>
      <c r="CU200" s="62" t="str">
        <f>+IF(LEN($K200)&gt;10,IF(ISERROR(VLOOKUP(P200,'CODIGO PAGO'!$B$1:$B$20,1,0)),1,IF(OR(AND(CG200=1,P200&lt;&gt;"N"),AND(CG200=3,P200&lt;&gt;"B"),AND(CG200=2,LEFT(TRIM(P200),1)&lt;&gt;"I")),1,IF(OR(AND(CG200=0,P200="N"),AND(CG200=0,P200="B"),AND(CG200=0,LEFT(TRIM(P200),1)="I")),1,0))),"")</f>
        <v/>
      </c>
      <c r="CV200" s="62" t="str">
        <f t="shared" si="105"/>
        <v/>
      </c>
      <c r="CW200" s="62" t="str">
        <f>+IF(LEN($K200)&gt;10,IF(ISERROR(VLOOKUP(R200,'CODIGO PAGO'!$B$1:$B$20,1,0)),1,IF(OR(AND(CI200=1,R200&lt;&gt;"N"),AND(CI200=3,R200&lt;&gt;"B"),AND(CI200=2,LEFT(TRIM(R200),1)&lt;&gt;"I")),1,IF(OR(AND(CI200=0,R200="N"),AND(CI200=0,R200="B"),AND(CI200=0,LEFT(TRIM(R200),1)="I")),1,0))),"")</f>
        <v/>
      </c>
      <c r="CX200" s="62" t="str">
        <f t="shared" si="106"/>
        <v/>
      </c>
      <c r="CY200" s="62" t="str">
        <f>+IF(LEN($K200)&gt;10,IF(ISERROR(VLOOKUP(T200,'CODIGO PAGO'!$B$1:$B$20,1,0)),1,IF(OR(AND(CK200=1,T200&lt;&gt;"N"),AND(CK200=3,T200&lt;&gt;"B"),AND(CK200=2,LEFT(TRIM(T200),1)&lt;&gt;"I")),1,IF(OR(AND(CK200=0,T200="N"),AND(CK200=0,T200="B"),AND(CK200=0,LEFT(TRIM(T200),1)="I")),1,0))),"")</f>
        <v/>
      </c>
      <c r="CZ200" s="62" t="str">
        <f t="shared" si="107"/>
        <v/>
      </c>
      <c r="DA200" s="62" t="str">
        <f>+IF(LEN($K200)&gt;10,IF(ISERROR(VLOOKUP(V200,'CODIGO PAGO'!$B$1:$B$20,1,0)),1,IF(OR(AND(CM200=1,V200&lt;&gt;"N"),AND(CM200=3,V200&lt;&gt;"B"),AND(CM200=2,LEFT(TRIM(V200),1)&lt;&gt;"I")),1,IF(OR(AND(CM200=0,V200="N"),AND(CM200=0,V200="B"),AND(CM200=0,LEFT(TRIM(V200),1)="I")),1,0))),"")</f>
        <v/>
      </c>
      <c r="DB200" s="62" t="str">
        <f t="shared" si="108"/>
        <v/>
      </c>
      <c r="DC200" s="62" t="str">
        <f>+IF(LEN($K200)&gt;10,IF(ISERROR(VLOOKUP(X200,'CODIGO PAGO'!$B$1:$B$20,1,0)),1,IF(OR(AND(CO200=1,X200&lt;&gt;"N"),AND(CO200=3,X200&lt;&gt;"B"),AND(CO200=2,LEFT(TRIM(X200),1)&lt;&gt;"I")),1,IF(OR(AND(CO200=0,X200="N"),AND(CO200=0,X200="B"),AND(CO200=0,LEFT(TRIM(X200),1)="I")),1,0))),"")</f>
        <v/>
      </c>
      <c r="DD200" s="62" t="str">
        <f t="shared" si="109"/>
        <v/>
      </c>
      <c r="DE200" s="62" t="str">
        <f t="shared" si="110"/>
        <v/>
      </c>
      <c r="DF200" s="63" t="str">
        <f t="shared" si="111"/>
        <v/>
      </c>
      <c r="DG200" s="171"/>
      <c r="DH200" s="63">
        <v>200</v>
      </c>
    </row>
    <row r="201" spans="1:112" s="65" customFormat="1">
      <c r="A201" s="16" t="str">
        <f t="shared" si="84"/>
        <v/>
      </c>
      <c r="B201" s="134"/>
      <c r="C201" s="134"/>
      <c r="D201" s="1" t="str">
        <f>+IF(LEN($K201)&gt;5,BD!A201,"")</f>
        <v/>
      </c>
      <c r="E201" s="1" t="str">
        <f>+IF(LEN($K201)&gt;5,BD!B201,"")</f>
        <v/>
      </c>
      <c r="F201" s="134"/>
      <c r="G201" s="133"/>
      <c r="H201" s="135"/>
      <c r="I201" s="3" t="str">
        <f>+IF(LEN($K201)&gt;5,BD!D201,"")</f>
        <v/>
      </c>
      <c r="J201" s="4" t="str">
        <f>+IF(LEN($K201)&gt;5,BD!E201,"")</f>
        <v/>
      </c>
      <c r="K201" s="5" t="str">
        <f>+IF(LEN(BD!G201)&gt;5,BD!G201,"")</f>
        <v/>
      </c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53" t="str">
        <f t="shared" si="85"/>
        <v/>
      </c>
      <c r="AB201" s="154" t="str">
        <f>+IF(LEN($K201)&gt;5,SUM(L201,N201,P201,R201,T201,V201,X201)+COUNTIF(L201:X201,"PCG")+'CODIGO PAGO'!$C$23*COUNTIF(L201:X201,"PDF")+'CODIGO PAGO'!$C$24*COUNTIF('PRE MAAS'!L201:X201,"PNH")+'CODIGO PAGO'!$C$25*COUNTIF('PRE MAAS'!L201:X201,"PS")+COUNTIF(L201:X201,"VAC"),"")</f>
        <v/>
      </c>
      <c r="AC201" s="154" t="str">
        <f t="shared" si="86"/>
        <v/>
      </c>
      <c r="AD201" s="155" t="str">
        <f t="shared" si="87"/>
        <v/>
      </c>
      <c r="AE201" s="155" t="str">
        <f t="shared" si="88"/>
        <v/>
      </c>
      <c r="AF201" s="155" t="str">
        <f>+IF(LEN($K201)&gt;5,IF(AND(VLOOKUP($I201,BD!$D$1:$F$501,3,0)&gt;=L$1,VLOOKUP($I201,BD!$D$1:$F$501,3,0)&lt;=X$1),1,0),"")</f>
        <v/>
      </c>
      <c r="AG201" s="155" t="str">
        <f t="shared" si="89"/>
        <v/>
      </c>
      <c r="AH201" s="156" t="str">
        <f t="shared" si="90"/>
        <v/>
      </c>
      <c r="AI201" s="156" t="str">
        <f t="shared" si="91"/>
        <v/>
      </c>
      <c r="AJ201" s="156" t="str">
        <f t="shared" si="92"/>
        <v/>
      </c>
      <c r="AK201" s="6" t="str">
        <f>+IF(LEN($K201)&gt;5,BD!H201,"")</f>
        <v/>
      </c>
      <c r="AL201" s="17" t="str">
        <f t="shared" si="93"/>
        <v/>
      </c>
      <c r="AM201" s="13"/>
      <c r="AN201" s="18" t="str">
        <f t="shared" si="94"/>
        <v/>
      </c>
      <c r="AO201" s="19" t="str">
        <f t="shared" si="95"/>
        <v/>
      </c>
      <c r="AP201" s="19" t="str">
        <f t="shared" si="96"/>
        <v/>
      </c>
      <c r="AQ201" s="20" t="str">
        <f t="shared" si="97"/>
        <v/>
      </c>
      <c r="AR201" s="7" t="str">
        <f t="shared" ca="1" si="98"/>
        <v/>
      </c>
      <c r="AS201" s="157"/>
      <c r="AT201" s="19" t="str">
        <f>+IF(LEN($K201)&gt;5,TRUNC(AS201*AK201*'CODIGO PAGO'!$C$27,2),"")</f>
        <v/>
      </c>
      <c r="AU201" s="15"/>
      <c r="AV201" s="15"/>
      <c r="AW201" s="15"/>
      <c r="AX201" s="14"/>
      <c r="AY201" s="15"/>
      <c r="AZ201" s="20" t="str">
        <f>+IF(LEN(K201)&gt;5,SUMIF(AJUSTES!$A$1:$A$50,K201,AJUSTES!$J$1:$J$50),"")</f>
        <v/>
      </c>
      <c r="BA201" s="20"/>
      <c r="BB201" s="14"/>
      <c r="BC201" s="14"/>
      <c r="BD201" s="164"/>
      <c r="BE201" s="15"/>
      <c r="BF201" s="15"/>
      <c r="BG201" s="152" t="str">
        <f t="shared" si="99"/>
        <v/>
      </c>
      <c r="BH201" s="20" t="str">
        <f t="shared" si="100"/>
        <v/>
      </c>
      <c r="BI201" s="20" t="str">
        <f>IF(LEN($K201)&gt;5,IF('CODIGO PAGO'!$C$26=9,0.5*AK201,'CODIGO PAGO'!$C$26*COUNTIF(L201:X201,"PT")*(AK201*7)/(7-(COUNTIF(L201:X201,"D")+COUNTIF(L201:X201,"DL")))),"")</f>
        <v/>
      </c>
      <c r="BJ201" s="15"/>
      <c r="BK201" s="20" t="str">
        <f>+IF(LEN(K201)&gt;5,SUMIF(AJUSTES!$A$1:$A$50,K201,AJUSTES!$K$1:$K$50),"")</f>
        <v/>
      </c>
      <c r="BL201" s="15"/>
      <c r="BM201" s="15"/>
      <c r="BN201" s="4" t="str">
        <f>+CONCATENATE(IF(COUNTIFS(INCAPACIDADES!$A$1:$A$100,"ACTIVA",INCAPACIDADES!$C$1:$C$100,'PRE MAAS'!K201)&gt;0,VLOOKUP(K201,INCAPACIDADES!$C$1:$Y$100,23,0),""),IF(LEN($K201)&gt;5,IF(BD!F201="N/A","",CONCATENATE("B (",DAY(BD!F201),"-",MONTH(BD!F201),"-",YEAR(BD!F201),")")),""))</f>
        <v/>
      </c>
      <c r="BO201" s="150"/>
      <c r="BP201" s="15"/>
      <c r="BQ201" s="15"/>
      <c r="BR201" s="15"/>
      <c r="BS201" s="15"/>
      <c r="BT201" s="15"/>
      <c r="BU201" s="9" t="str">
        <f>+IF(LEN($K201)&gt;10,IF(LEN(BD!I201)=11,BD!I201,CONCATENATE("0",BD!I201)),"")</f>
        <v/>
      </c>
      <c r="BV201" s="161" t="str">
        <f>+IF(LEN($K201)&gt;10,BD!J201,"")</f>
        <v/>
      </c>
      <c r="BW201" s="162" t="str">
        <f t="shared" si="101"/>
        <v/>
      </c>
      <c r="BX201" s="162" t="str">
        <f>+IF(LEN($K201)&gt;10,UPPER(BD!K201),"")</f>
        <v/>
      </c>
      <c r="BY201" s="161" t="str">
        <f>+IF(LEN($K209)&gt;5,BD!L201,"")</f>
        <v/>
      </c>
      <c r="BZ201" s="161" t="str">
        <f>+IF(LEN($K201)&gt;10,BD!M201,"")</f>
        <v/>
      </c>
      <c r="CA201" s="162" t="str">
        <f>+IF(LEN($K201)&gt;10,BD!N201,"")</f>
        <v/>
      </c>
      <c r="CB201" s="163" t="str">
        <f t="shared" si="102"/>
        <v/>
      </c>
      <c r="CC201" s="62" t="str">
        <f>+IF(AND(LEN($K201)&gt;10),IF(AND($J201&gt;L$1,$J201&lt;=$Y$1),1,IF((COUNTIFS(INCAPACIDADES!$C$1:$C$51,$K201,INCAPACIDADES!K$1:K$51,L$1))&gt;0,2,IF(VLOOKUP($I201,BD!D:F,3,0)&gt;L$1,0,3))),"")</f>
        <v/>
      </c>
      <c r="CD201" s="62" t="str">
        <f>+IF(AND(LEN($K201)&gt;10),IF(AND($J201&gt;M$1,$J201&lt;=$Y$1),1,IF((COUNTIFS(INCAPACIDADES!$C$1:$C$51,$K201,INCAPACIDADES!L$1:L$51,M$1))&gt;0,2,IF(VLOOKUP($I201,BD!$D:$F,3,0)&gt;M$1,0,3))),"")</f>
        <v/>
      </c>
      <c r="CE201" s="62" t="str">
        <f>+IF(AND(LEN($K201)&gt;10),IF(AND($J201&gt;N$1,$J201&lt;=$Y$1),1,IF((COUNTIFS(INCAPACIDADES!$C$1:$C$51,$K201,INCAPACIDADES!M$1:M$51,N$1))&gt;0,2,IF(VLOOKUP($I201,BD!$D:$F,3,0)&gt;N$1,0,3))),"")</f>
        <v/>
      </c>
      <c r="CF201" s="62" t="str">
        <f>+IF(AND(LEN($K201)&gt;10),IF(AND($J201&gt;O$1,$J201&lt;=$Y$1),1,IF((COUNTIFS(INCAPACIDADES!$C$1:$C$51,$K201,INCAPACIDADES!N$1:N$51,O$1))&gt;0,2,IF(VLOOKUP($I201,BD!$D:$F,3,0)&gt;O$1,0,3))),"")</f>
        <v/>
      </c>
      <c r="CG201" s="62" t="str">
        <f>+IF(AND(LEN($K201)&gt;10),IF(AND($J201&gt;P$1,$J201&lt;=$Y$1),1,IF((COUNTIFS(INCAPACIDADES!$C$1:$C$51,$K201,INCAPACIDADES!O$1:O$51,P$1))&gt;0,2,IF(VLOOKUP($I201,BD!$D:$F,3,0)&gt;P$1,0,3))),"")</f>
        <v/>
      </c>
      <c r="CH201" s="62" t="str">
        <f>+IF(AND(LEN($K201)&gt;10),IF(AND($J201&gt;Q$1,$J201&lt;=$Y$1),1,IF((COUNTIFS(INCAPACIDADES!$C$1:$C$51,$K201,INCAPACIDADES!P$1:P$51,Q$1))&gt;0,2,IF(VLOOKUP($I201,BD!$D:$F,3,0)&gt;Q$1,0,3))),"")</f>
        <v/>
      </c>
      <c r="CI201" s="62" t="str">
        <f>+IF(AND(LEN($K201)&gt;10),IF(AND($J201&gt;R$1,$J201&lt;=$Y$1),1,IF((COUNTIFS(INCAPACIDADES!$C$1:$C$51,$K201,INCAPACIDADES!Q$1:Q$51,R$1))&gt;0,2,IF(VLOOKUP($I201,BD!$D:$F,3,0)&gt;R$1,0,3))),"")</f>
        <v/>
      </c>
      <c r="CJ201" s="62" t="str">
        <f>+IF(AND(LEN($K201)&gt;10),IF(AND($J201&gt;S$1,$J201&lt;=$Y$1),1,IF((COUNTIFS(INCAPACIDADES!$C$1:$C$51,$K201,INCAPACIDADES!R$1:R$51,S$1))&gt;0,2,IF(VLOOKUP($I201,BD!$D:$F,3,0)&gt;S$1,0,3))),"")</f>
        <v/>
      </c>
      <c r="CK201" s="62" t="str">
        <f>+IF(AND(LEN($K201)&gt;10),IF(AND($J201&gt;T$1,$J201&lt;=$Y$1),1,IF((COUNTIFS(INCAPACIDADES!$C$1:$C$51,$K201,INCAPACIDADES!S$1:S$51,T$1))&gt;0,2,IF(VLOOKUP($I201,BD!$D:$F,3,0)&gt;T$1,0,3))),"")</f>
        <v/>
      </c>
      <c r="CL201" s="62" t="str">
        <f>+IF(AND(LEN($K201)&gt;10),IF(AND($J201&gt;U$1,$J201&lt;=$Y$1),1,IF((COUNTIFS(INCAPACIDADES!$C$1:$C$51,$K201,INCAPACIDADES!T$1:T$51,U$1))&gt;0,2,IF(VLOOKUP($I201,BD!$D:$F,3,0)&gt;U$1,0,3))),"")</f>
        <v/>
      </c>
      <c r="CM201" s="62" t="str">
        <f>+IF(AND(LEN($K201)&gt;10),IF(AND($J201&gt;V$1,$J201&lt;=$Y$1),1,IF((COUNTIFS(INCAPACIDADES!$C$1:$C$51,$K201,INCAPACIDADES!U$1:U$51,V$1))&gt;0,2,IF(VLOOKUP($I201,BD!$D:$F,3,0)&gt;V$1,0,3))),"")</f>
        <v/>
      </c>
      <c r="CN201" s="62" t="str">
        <f>+IF(AND(LEN($K201)&gt;10),IF(AND($J201&gt;W$1,$J201&lt;=$Y$1),1,IF((COUNTIFS(INCAPACIDADES!$C$1:$C$51,$K201,INCAPACIDADES!V$1:V$51,W$1))&gt;0,2,IF(VLOOKUP($I201,BD!$D:$F,3,0)&gt;W$1,0,3))),"")</f>
        <v/>
      </c>
      <c r="CO201" s="62" t="str">
        <f>+IF(AND(LEN($K201)&gt;10),IF(AND($J201&gt;X$1,$J201&lt;=$Y$1),1,IF((COUNTIFS(INCAPACIDADES!$C$1:$C$51,$K201,INCAPACIDADES!W$1:W$51,X$1))&gt;0,2,IF(VLOOKUP($I201,BD!$D:$F,3,0)&gt;X$1,0,3))),"")</f>
        <v/>
      </c>
      <c r="CP201" s="62" t="str">
        <f>+IF(AND(LEN($K201)&gt;10),IF(AND($J201&gt;Y$1,$J201&lt;=$Y$1),1,IF((COUNTIFS(INCAPACIDADES!$C$1:$C$51,$K201,INCAPACIDADES!X$1:X$51,Y$1))&gt;0,2,IF(VLOOKUP($I201,BD!$D:$F,3,0)&gt;Y$1,0,3))),"")</f>
        <v/>
      </c>
      <c r="CQ201" s="62" t="str">
        <f>+IF(LEN($K201)&gt;10,IF(ISERROR(VLOOKUP(L201,'CODIGO PAGO'!$B$1:$B$20,1,0)),1,IF(OR(AND(CC201=1,L201&lt;&gt;"N"),AND(CC201=3,L201&lt;&gt;"B"),AND(CC201=2,LEFT(TRIM(L201),1)&lt;&gt;"I")),1,IF(OR(AND(CC201=0,L201="N"),AND(CC201=0,L201="B"),AND(CC201=0,LEFT(TRIM(L201),1)="I")),1,0))),"")</f>
        <v/>
      </c>
      <c r="CR201" s="62" t="str">
        <f t="shared" si="103"/>
        <v/>
      </c>
      <c r="CS201" s="62" t="str">
        <f>+IF(LEN($K201)&gt;10,IF(ISERROR(VLOOKUP(N201,'CODIGO PAGO'!$B$1:$B$20,1,0)),1,IF(OR(AND(CE201=1,N201&lt;&gt;"N"),AND(CE201=3,N201&lt;&gt;"B"),AND(CE201=2,LEFT(TRIM(N201),1)&lt;&gt;"I")),1,IF(OR(AND(CE201=0,N201="N"),AND(CE201=0,N201="B"),AND(CE201=0,LEFT(TRIM(N201),1)="I")),1,0))),"")</f>
        <v/>
      </c>
      <c r="CT201" s="62" t="str">
        <f t="shared" si="104"/>
        <v/>
      </c>
      <c r="CU201" s="62" t="str">
        <f>+IF(LEN($K201)&gt;10,IF(ISERROR(VLOOKUP(P201,'CODIGO PAGO'!$B$1:$B$20,1,0)),1,IF(OR(AND(CG201=1,P201&lt;&gt;"N"),AND(CG201=3,P201&lt;&gt;"B"),AND(CG201=2,LEFT(TRIM(P201),1)&lt;&gt;"I")),1,IF(OR(AND(CG201=0,P201="N"),AND(CG201=0,P201="B"),AND(CG201=0,LEFT(TRIM(P201),1)="I")),1,0))),"")</f>
        <v/>
      </c>
      <c r="CV201" s="62" t="str">
        <f t="shared" si="105"/>
        <v/>
      </c>
      <c r="CW201" s="62" t="str">
        <f>+IF(LEN($K201)&gt;10,IF(ISERROR(VLOOKUP(R201,'CODIGO PAGO'!$B$1:$B$20,1,0)),1,IF(OR(AND(CI201=1,R201&lt;&gt;"N"),AND(CI201=3,R201&lt;&gt;"B"),AND(CI201=2,LEFT(TRIM(R201),1)&lt;&gt;"I")),1,IF(OR(AND(CI201=0,R201="N"),AND(CI201=0,R201="B"),AND(CI201=0,LEFT(TRIM(R201),1)="I")),1,0))),"")</f>
        <v/>
      </c>
      <c r="CX201" s="62" t="str">
        <f t="shared" si="106"/>
        <v/>
      </c>
      <c r="CY201" s="62" t="str">
        <f>+IF(LEN($K201)&gt;10,IF(ISERROR(VLOOKUP(T201,'CODIGO PAGO'!$B$1:$B$20,1,0)),1,IF(OR(AND(CK201=1,T201&lt;&gt;"N"),AND(CK201=3,T201&lt;&gt;"B"),AND(CK201=2,LEFT(TRIM(T201),1)&lt;&gt;"I")),1,IF(OR(AND(CK201=0,T201="N"),AND(CK201=0,T201="B"),AND(CK201=0,LEFT(TRIM(T201),1)="I")),1,0))),"")</f>
        <v/>
      </c>
      <c r="CZ201" s="62" t="str">
        <f t="shared" si="107"/>
        <v/>
      </c>
      <c r="DA201" s="62" t="str">
        <f>+IF(LEN($K201)&gt;10,IF(ISERROR(VLOOKUP(V201,'CODIGO PAGO'!$B$1:$B$20,1,0)),1,IF(OR(AND(CM201=1,V201&lt;&gt;"N"),AND(CM201=3,V201&lt;&gt;"B"),AND(CM201=2,LEFT(TRIM(V201),1)&lt;&gt;"I")),1,IF(OR(AND(CM201=0,V201="N"),AND(CM201=0,V201="B"),AND(CM201=0,LEFT(TRIM(V201),1)="I")),1,0))),"")</f>
        <v/>
      </c>
      <c r="DB201" s="62" t="str">
        <f t="shared" si="108"/>
        <v/>
      </c>
      <c r="DC201" s="62" t="str">
        <f>+IF(LEN($K201)&gt;10,IF(ISERROR(VLOOKUP(X201,'CODIGO PAGO'!$B$1:$B$20,1,0)),1,IF(OR(AND(CO201=1,X201&lt;&gt;"N"),AND(CO201=3,X201&lt;&gt;"B"),AND(CO201=2,LEFT(TRIM(X201),1)&lt;&gt;"I")),1,IF(OR(AND(CO201=0,X201="N"),AND(CO201=0,X201="B"),AND(CO201=0,LEFT(TRIM(X201),1)="I")),1,0))),"")</f>
        <v/>
      </c>
      <c r="DD201" s="62" t="str">
        <f t="shared" si="109"/>
        <v/>
      </c>
      <c r="DE201" s="62" t="str">
        <f t="shared" si="110"/>
        <v/>
      </c>
      <c r="DF201" s="63" t="str">
        <f t="shared" si="111"/>
        <v/>
      </c>
      <c r="DG201" s="171"/>
      <c r="DH201" s="63">
        <v>201</v>
      </c>
    </row>
    <row r="202" spans="1:112" s="65" customFormat="1">
      <c r="A202" s="16" t="str">
        <f t="shared" si="84"/>
        <v/>
      </c>
      <c r="B202" s="134"/>
      <c r="C202" s="134"/>
      <c r="D202" s="1" t="str">
        <f>+IF(LEN($K202)&gt;5,BD!A202,"")</f>
        <v/>
      </c>
      <c r="E202" s="1" t="str">
        <f>+IF(LEN($K202)&gt;5,BD!B202,"")</f>
        <v/>
      </c>
      <c r="F202" s="134"/>
      <c r="G202" s="133"/>
      <c r="H202" s="135"/>
      <c r="I202" s="3" t="str">
        <f>+IF(LEN($K202)&gt;5,BD!D202,"")</f>
        <v/>
      </c>
      <c r="J202" s="4" t="str">
        <f>+IF(LEN($K202)&gt;5,BD!E202,"")</f>
        <v/>
      </c>
      <c r="K202" s="5" t="str">
        <f>+IF(LEN(BD!G202)&gt;5,BD!G202,"")</f>
        <v/>
      </c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53" t="str">
        <f t="shared" si="85"/>
        <v/>
      </c>
      <c r="AB202" s="154" t="str">
        <f>+IF(LEN($K202)&gt;5,SUM(L202,N202,P202,R202,T202,V202,X202)+COUNTIF(L202:X202,"PCG")+'CODIGO PAGO'!$C$23*COUNTIF(L202:X202,"PDF")+'CODIGO PAGO'!$C$24*COUNTIF('PRE MAAS'!L202:X202,"PNH")+'CODIGO PAGO'!$C$25*COUNTIF('PRE MAAS'!L202:X202,"PS")+COUNTIF(L202:X202,"VAC"),"")</f>
        <v/>
      </c>
      <c r="AC202" s="154" t="str">
        <f t="shared" si="86"/>
        <v/>
      </c>
      <c r="AD202" s="155" t="str">
        <f t="shared" si="87"/>
        <v/>
      </c>
      <c r="AE202" s="155" t="str">
        <f t="shared" si="88"/>
        <v/>
      </c>
      <c r="AF202" s="155" t="str">
        <f>+IF(LEN($K202)&gt;5,IF(AND(VLOOKUP($I202,BD!$D$1:$F$501,3,0)&gt;=L$1,VLOOKUP($I202,BD!$D$1:$F$501,3,0)&lt;=X$1),1,0),"")</f>
        <v/>
      </c>
      <c r="AG202" s="155" t="str">
        <f t="shared" si="89"/>
        <v/>
      </c>
      <c r="AH202" s="156" t="str">
        <f t="shared" si="90"/>
        <v/>
      </c>
      <c r="AI202" s="156" t="str">
        <f t="shared" si="91"/>
        <v/>
      </c>
      <c r="AJ202" s="156" t="str">
        <f t="shared" si="92"/>
        <v/>
      </c>
      <c r="AK202" s="6" t="str">
        <f>+IF(LEN($K202)&gt;5,BD!H202,"")</f>
        <v/>
      </c>
      <c r="AL202" s="17" t="str">
        <f t="shared" si="93"/>
        <v/>
      </c>
      <c r="AM202" s="13"/>
      <c r="AN202" s="18" t="str">
        <f t="shared" si="94"/>
        <v/>
      </c>
      <c r="AO202" s="19" t="str">
        <f t="shared" si="95"/>
        <v/>
      </c>
      <c r="AP202" s="19" t="str">
        <f t="shared" si="96"/>
        <v/>
      </c>
      <c r="AQ202" s="20" t="str">
        <f t="shared" si="97"/>
        <v/>
      </c>
      <c r="AR202" s="7" t="str">
        <f t="shared" ca="1" si="98"/>
        <v/>
      </c>
      <c r="AS202" s="157"/>
      <c r="AT202" s="19" t="str">
        <f>+IF(LEN($K202)&gt;5,TRUNC(AS202*AK202*'CODIGO PAGO'!$C$27,2),"")</f>
        <v/>
      </c>
      <c r="AU202" s="15"/>
      <c r="AV202" s="15"/>
      <c r="AW202" s="15"/>
      <c r="AX202" s="14"/>
      <c r="AY202" s="15"/>
      <c r="AZ202" s="20" t="str">
        <f>+IF(LEN(K202)&gt;5,SUMIF(AJUSTES!$A$1:$A$50,K202,AJUSTES!$J$1:$J$50),"")</f>
        <v/>
      </c>
      <c r="BA202" s="20"/>
      <c r="BB202" s="14"/>
      <c r="BC202" s="14"/>
      <c r="BD202" s="164"/>
      <c r="BE202" s="15"/>
      <c r="BF202" s="15"/>
      <c r="BG202" s="152" t="str">
        <f t="shared" si="99"/>
        <v/>
      </c>
      <c r="BH202" s="20" t="str">
        <f t="shared" si="100"/>
        <v/>
      </c>
      <c r="BI202" s="20" t="str">
        <f>IF(LEN($K202)&gt;5,IF('CODIGO PAGO'!$C$26=9,0.5*AK202,'CODIGO PAGO'!$C$26*COUNTIF(L202:X202,"PT")*(AK202*7)/(7-(COUNTIF(L202:X202,"D")+COUNTIF(L202:X202,"DL")))),"")</f>
        <v/>
      </c>
      <c r="BJ202" s="15"/>
      <c r="BK202" s="20" t="str">
        <f>+IF(LEN(K202)&gt;5,SUMIF(AJUSTES!$A$1:$A$50,K202,AJUSTES!$K$1:$K$50),"")</f>
        <v/>
      </c>
      <c r="BL202" s="15"/>
      <c r="BM202" s="15"/>
      <c r="BN202" s="4" t="str">
        <f>+CONCATENATE(IF(COUNTIFS(INCAPACIDADES!$A$1:$A$100,"ACTIVA",INCAPACIDADES!$C$1:$C$100,'PRE MAAS'!K202)&gt;0,VLOOKUP(K202,INCAPACIDADES!$C$1:$Y$100,23,0),""),IF(LEN($K202)&gt;5,IF(BD!F202="N/A","",CONCATENATE("B (",DAY(BD!F202),"-",MONTH(BD!F202),"-",YEAR(BD!F202),")")),""))</f>
        <v/>
      </c>
      <c r="BO202" s="150"/>
      <c r="BP202" s="15"/>
      <c r="BQ202" s="15"/>
      <c r="BR202" s="15"/>
      <c r="BS202" s="15"/>
      <c r="BT202" s="15"/>
      <c r="BU202" s="9" t="str">
        <f>+IF(LEN($K202)&gt;10,IF(LEN(BD!I202)=11,BD!I202,CONCATENATE("0",BD!I202)),"")</f>
        <v/>
      </c>
      <c r="BV202" s="161" t="str">
        <f>+IF(LEN($K202)&gt;10,BD!J202,"")</f>
        <v/>
      </c>
      <c r="BW202" s="162" t="str">
        <f t="shared" si="101"/>
        <v/>
      </c>
      <c r="BX202" s="162" t="str">
        <f>+IF(LEN($K202)&gt;10,UPPER(BD!K202),"")</f>
        <v/>
      </c>
      <c r="BY202" s="161" t="str">
        <f>+IF(LEN($K210)&gt;5,BD!L202,"")</f>
        <v/>
      </c>
      <c r="BZ202" s="161" t="str">
        <f>+IF(LEN($K202)&gt;10,BD!M202,"")</f>
        <v/>
      </c>
      <c r="CA202" s="162" t="str">
        <f>+IF(LEN($K202)&gt;10,BD!N202,"")</f>
        <v/>
      </c>
      <c r="CB202" s="163" t="str">
        <f t="shared" si="102"/>
        <v/>
      </c>
      <c r="CC202" s="62" t="str">
        <f>+IF(AND(LEN($K202)&gt;10),IF(AND($J202&gt;L$1,$J202&lt;=$Y$1),1,IF((COUNTIFS(INCAPACIDADES!$C$1:$C$51,$K202,INCAPACIDADES!K$1:K$51,L$1))&gt;0,2,IF(VLOOKUP($I202,BD!D:F,3,0)&gt;L$1,0,3))),"")</f>
        <v/>
      </c>
      <c r="CD202" s="62" t="str">
        <f>+IF(AND(LEN($K202)&gt;10),IF(AND($J202&gt;M$1,$J202&lt;=$Y$1),1,IF((COUNTIFS(INCAPACIDADES!$C$1:$C$51,$K202,INCAPACIDADES!L$1:L$51,M$1))&gt;0,2,IF(VLOOKUP($I202,BD!$D:$F,3,0)&gt;M$1,0,3))),"")</f>
        <v/>
      </c>
      <c r="CE202" s="62" t="str">
        <f>+IF(AND(LEN($K202)&gt;10),IF(AND($J202&gt;N$1,$J202&lt;=$Y$1),1,IF((COUNTIFS(INCAPACIDADES!$C$1:$C$51,$K202,INCAPACIDADES!M$1:M$51,N$1))&gt;0,2,IF(VLOOKUP($I202,BD!$D:$F,3,0)&gt;N$1,0,3))),"")</f>
        <v/>
      </c>
      <c r="CF202" s="62" t="str">
        <f>+IF(AND(LEN($K202)&gt;10),IF(AND($J202&gt;O$1,$J202&lt;=$Y$1),1,IF((COUNTIFS(INCAPACIDADES!$C$1:$C$51,$K202,INCAPACIDADES!N$1:N$51,O$1))&gt;0,2,IF(VLOOKUP($I202,BD!$D:$F,3,0)&gt;O$1,0,3))),"")</f>
        <v/>
      </c>
      <c r="CG202" s="62" t="str">
        <f>+IF(AND(LEN($K202)&gt;10),IF(AND($J202&gt;P$1,$J202&lt;=$Y$1),1,IF((COUNTIFS(INCAPACIDADES!$C$1:$C$51,$K202,INCAPACIDADES!O$1:O$51,P$1))&gt;0,2,IF(VLOOKUP($I202,BD!$D:$F,3,0)&gt;P$1,0,3))),"")</f>
        <v/>
      </c>
      <c r="CH202" s="62" t="str">
        <f>+IF(AND(LEN($K202)&gt;10),IF(AND($J202&gt;Q$1,$J202&lt;=$Y$1),1,IF((COUNTIFS(INCAPACIDADES!$C$1:$C$51,$K202,INCAPACIDADES!P$1:P$51,Q$1))&gt;0,2,IF(VLOOKUP($I202,BD!$D:$F,3,0)&gt;Q$1,0,3))),"")</f>
        <v/>
      </c>
      <c r="CI202" s="62" t="str">
        <f>+IF(AND(LEN($K202)&gt;10),IF(AND($J202&gt;R$1,$J202&lt;=$Y$1),1,IF((COUNTIFS(INCAPACIDADES!$C$1:$C$51,$K202,INCAPACIDADES!Q$1:Q$51,R$1))&gt;0,2,IF(VLOOKUP($I202,BD!$D:$F,3,0)&gt;R$1,0,3))),"")</f>
        <v/>
      </c>
      <c r="CJ202" s="62" t="str">
        <f>+IF(AND(LEN($K202)&gt;10),IF(AND($J202&gt;S$1,$J202&lt;=$Y$1),1,IF((COUNTIFS(INCAPACIDADES!$C$1:$C$51,$K202,INCAPACIDADES!R$1:R$51,S$1))&gt;0,2,IF(VLOOKUP($I202,BD!$D:$F,3,0)&gt;S$1,0,3))),"")</f>
        <v/>
      </c>
      <c r="CK202" s="62" t="str">
        <f>+IF(AND(LEN($K202)&gt;10),IF(AND($J202&gt;T$1,$J202&lt;=$Y$1),1,IF((COUNTIFS(INCAPACIDADES!$C$1:$C$51,$K202,INCAPACIDADES!S$1:S$51,T$1))&gt;0,2,IF(VLOOKUP($I202,BD!$D:$F,3,0)&gt;T$1,0,3))),"")</f>
        <v/>
      </c>
      <c r="CL202" s="62" t="str">
        <f>+IF(AND(LEN($K202)&gt;10),IF(AND($J202&gt;U$1,$J202&lt;=$Y$1),1,IF((COUNTIFS(INCAPACIDADES!$C$1:$C$51,$K202,INCAPACIDADES!T$1:T$51,U$1))&gt;0,2,IF(VLOOKUP($I202,BD!$D:$F,3,0)&gt;U$1,0,3))),"")</f>
        <v/>
      </c>
      <c r="CM202" s="62" t="str">
        <f>+IF(AND(LEN($K202)&gt;10),IF(AND($J202&gt;V$1,$J202&lt;=$Y$1),1,IF((COUNTIFS(INCAPACIDADES!$C$1:$C$51,$K202,INCAPACIDADES!U$1:U$51,V$1))&gt;0,2,IF(VLOOKUP($I202,BD!$D:$F,3,0)&gt;V$1,0,3))),"")</f>
        <v/>
      </c>
      <c r="CN202" s="62" t="str">
        <f>+IF(AND(LEN($K202)&gt;10),IF(AND($J202&gt;W$1,$J202&lt;=$Y$1),1,IF((COUNTIFS(INCAPACIDADES!$C$1:$C$51,$K202,INCAPACIDADES!V$1:V$51,W$1))&gt;0,2,IF(VLOOKUP($I202,BD!$D:$F,3,0)&gt;W$1,0,3))),"")</f>
        <v/>
      </c>
      <c r="CO202" s="62" t="str">
        <f>+IF(AND(LEN($K202)&gt;10),IF(AND($J202&gt;X$1,$J202&lt;=$Y$1),1,IF((COUNTIFS(INCAPACIDADES!$C$1:$C$51,$K202,INCAPACIDADES!W$1:W$51,X$1))&gt;0,2,IF(VLOOKUP($I202,BD!$D:$F,3,0)&gt;X$1,0,3))),"")</f>
        <v/>
      </c>
      <c r="CP202" s="62" t="str">
        <f>+IF(AND(LEN($K202)&gt;10),IF(AND($J202&gt;Y$1,$J202&lt;=$Y$1),1,IF((COUNTIFS(INCAPACIDADES!$C$1:$C$51,$K202,INCAPACIDADES!X$1:X$51,Y$1))&gt;0,2,IF(VLOOKUP($I202,BD!$D:$F,3,0)&gt;Y$1,0,3))),"")</f>
        <v/>
      </c>
      <c r="CQ202" s="62" t="str">
        <f>+IF(LEN($K202)&gt;10,IF(ISERROR(VLOOKUP(L202,'CODIGO PAGO'!$B$1:$B$20,1,0)),1,IF(OR(AND(CC202=1,L202&lt;&gt;"N"),AND(CC202=3,L202&lt;&gt;"B"),AND(CC202=2,LEFT(TRIM(L202),1)&lt;&gt;"I")),1,IF(OR(AND(CC202=0,L202="N"),AND(CC202=0,L202="B"),AND(CC202=0,LEFT(TRIM(L202),1)="I")),1,0))),"")</f>
        <v/>
      </c>
      <c r="CR202" s="62" t="str">
        <f t="shared" si="103"/>
        <v/>
      </c>
      <c r="CS202" s="62" t="str">
        <f>+IF(LEN($K202)&gt;10,IF(ISERROR(VLOOKUP(N202,'CODIGO PAGO'!$B$1:$B$20,1,0)),1,IF(OR(AND(CE202=1,N202&lt;&gt;"N"),AND(CE202=3,N202&lt;&gt;"B"),AND(CE202=2,LEFT(TRIM(N202),1)&lt;&gt;"I")),1,IF(OR(AND(CE202=0,N202="N"),AND(CE202=0,N202="B"),AND(CE202=0,LEFT(TRIM(N202),1)="I")),1,0))),"")</f>
        <v/>
      </c>
      <c r="CT202" s="62" t="str">
        <f t="shared" si="104"/>
        <v/>
      </c>
      <c r="CU202" s="62" t="str">
        <f>+IF(LEN($K202)&gt;10,IF(ISERROR(VLOOKUP(P202,'CODIGO PAGO'!$B$1:$B$20,1,0)),1,IF(OR(AND(CG202=1,P202&lt;&gt;"N"),AND(CG202=3,P202&lt;&gt;"B"),AND(CG202=2,LEFT(TRIM(P202),1)&lt;&gt;"I")),1,IF(OR(AND(CG202=0,P202="N"),AND(CG202=0,P202="B"),AND(CG202=0,LEFT(TRIM(P202),1)="I")),1,0))),"")</f>
        <v/>
      </c>
      <c r="CV202" s="62" t="str">
        <f t="shared" si="105"/>
        <v/>
      </c>
      <c r="CW202" s="62" t="str">
        <f>+IF(LEN($K202)&gt;10,IF(ISERROR(VLOOKUP(R202,'CODIGO PAGO'!$B$1:$B$20,1,0)),1,IF(OR(AND(CI202=1,R202&lt;&gt;"N"),AND(CI202=3,R202&lt;&gt;"B"),AND(CI202=2,LEFT(TRIM(R202),1)&lt;&gt;"I")),1,IF(OR(AND(CI202=0,R202="N"),AND(CI202=0,R202="B"),AND(CI202=0,LEFT(TRIM(R202),1)="I")),1,0))),"")</f>
        <v/>
      </c>
      <c r="CX202" s="62" t="str">
        <f t="shared" si="106"/>
        <v/>
      </c>
      <c r="CY202" s="62" t="str">
        <f>+IF(LEN($K202)&gt;10,IF(ISERROR(VLOOKUP(T202,'CODIGO PAGO'!$B$1:$B$20,1,0)),1,IF(OR(AND(CK202=1,T202&lt;&gt;"N"),AND(CK202=3,T202&lt;&gt;"B"),AND(CK202=2,LEFT(TRIM(T202),1)&lt;&gt;"I")),1,IF(OR(AND(CK202=0,T202="N"),AND(CK202=0,T202="B"),AND(CK202=0,LEFT(TRIM(T202),1)="I")),1,0))),"")</f>
        <v/>
      </c>
      <c r="CZ202" s="62" t="str">
        <f t="shared" si="107"/>
        <v/>
      </c>
      <c r="DA202" s="62" t="str">
        <f>+IF(LEN($K202)&gt;10,IF(ISERROR(VLOOKUP(V202,'CODIGO PAGO'!$B$1:$B$20,1,0)),1,IF(OR(AND(CM202=1,V202&lt;&gt;"N"),AND(CM202=3,V202&lt;&gt;"B"),AND(CM202=2,LEFT(TRIM(V202),1)&lt;&gt;"I")),1,IF(OR(AND(CM202=0,V202="N"),AND(CM202=0,V202="B"),AND(CM202=0,LEFT(TRIM(V202),1)="I")),1,0))),"")</f>
        <v/>
      </c>
      <c r="DB202" s="62" t="str">
        <f t="shared" si="108"/>
        <v/>
      </c>
      <c r="DC202" s="62" t="str">
        <f>+IF(LEN($K202)&gt;10,IF(ISERROR(VLOOKUP(X202,'CODIGO PAGO'!$B$1:$B$20,1,0)),1,IF(OR(AND(CO202=1,X202&lt;&gt;"N"),AND(CO202=3,X202&lt;&gt;"B"),AND(CO202=2,LEFT(TRIM(X202),1)&lt;&gt;"I")),1,IF(OR(AND(CO202=0,X202="N"),AND(CO202=0,X202="B"),AND(CO202=0,LEFT(TRIM(X202),1)="I")),1,0))),"")</f>
        <v/>
      </c>
      <c r="DD202" s="62" t="str">
        <f t="shared" si="109"/>
        <v/>
      </c>
      <c r="DE202" s="62" t="str">
        <f t="shared" si="110"/>
        <v/>
      </c>
      <c r="DF202" s="63" t="str">
        <f t="shared" si="111"/>
        <v/>
      </c>
      <c r="DG202" s="171"/>
      <c r="DH202" s="63">
        <v>202</v>
      </c>
    </row>
    <row r="203" spans="1:112" s="65" customFormat="1">
      <c r="A203" s="16" t="str">
        <f t="shared" si="84"/>
        <v/>
      </c>
      <c r="B203" s="134"/>
      <c r="C203" s="134"/>
      <c r="D203" s="1" t="str">
        <f>+IF(LEN($K203)&gt;5,BD!A203,"")</f>
        <v/>
      </c>
      <c r="E203" s="1" t="str">
        <f>+IF(LEN($K203)&gt;5,BD!B203,"")</f>
        <v/>
      </c>
      <c r="F203" s="134"/>
      <c r="G203" s="133"/>
      <c r="H203" s="135"/>
      <c r="I203" s="3" t="str">
        <f>+IF(LEN($K203)&gt;5,BD!D203,"")</f>
        <v/>
      </c>
      <c r="J203" s="4" t="str">
        <f>+IF(LEN($K203)&gt;5,BD!E203,"")</f>
        <v/>
      </c>
      <c r="K203" s="5" t="str">
        <f>+IF(LEN(BD!G203)&gt;5,BD!G203,"")</f>
        <v/>
      </c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53" t="str">
        <f t="shared" si="85"/>
        <v/>
      </c>
      <c r="AB203" s="154" t="str">
        <f>+IF(LEN($K203)&gt;5,SUM(L203,N203,P203,R203,T203,V203,X203)+COUNTIF(L203:X203,"PCG")+'CODIGO PAGO'!$C$23*COUNTIF(L203:X203,"PDF")+'CODIGO PAGO'!$C$24*COUNTIF('PRE MAAS'!L203:X203,"PNH")+'CODIGO PAGO'!$C$25*COUNTIF('PRE MAAS'!L203:X203,"PS")+COUNTIF(L203:X203,"VAC"),"")</f>
        <v/>
      </c>
      <c r="AC203" s="154" t="str">
        <f t="shared" si="86"/>
        <v/>
      </c>
      <c r="AD203" s="155" t="str">
        <f t="shared" si="87"/>
        <v/>
      </c>
      <c r="AE203" s="155" t="str">
        <f t="shared" si="88"/>
        <v/>
      </c>
      <c r="AF203" s="155" t="str">
        <f>+IF(LEN($K203)&gt;5,IF(AND(VLOOKUP($I203,BD!$D$1:$F$501,3,0)&gt;=L$1,VLOOKUP($I203,BD!$D$1:$F$501,3,0)&lt;=X$1),1,0),"")</f>
        <v/>
      </c>
      <c r="AG203" s="155" t="str">
        <f t="shared" si="89"/>
        <v/>
      </c>
      <c r="AH203" s="156" t="str">
        <f t="shared" si="90"/>
        <v/>
      </c>
      <c r="AI203" s="156" t="str">
        <f t="shared" si="91"/>
        <v/>
      </c>
      <c r="AJ203" s="156" t="str">
        <f t="shared" si="92"/>
        <v/>
      </c>
      <c r="AK203" s="6" t="str">
        <f>+IF(LEN($K203)&gt;5,BD!H203,"")</f>
        <v/>
      </c>
      <c r="AL203" s="17" t="str">
        <f t="shared" si="93"/>
        <v/>
      </c>
      <c r="AM203" s="13"/>
      <c r="AN203" s="18" t="str">
        <f t="shared" si="94"/>
        <v/>
      </c>
      <c r="AO203" s="19" t="str">
        <f t="shared" si="95"/>
        <v/>
      </c>
      <c r="AP203" s="19" t="str">
        <f t="shared" si="96"/>
        <v/>
      </c>
      <c r="AQ203" s="20" t="str">
        <f t="shared" si="97"/>
        <v/>
      </c>
      <c r="AR203" s="7" t="str">
        <f t="shared" ca="1" si="98"/>
        <v/>
      </c>
      <c r="AS203" s="157"/>
      <c r="AT203" s="19" t="str">
        <f>+IF(LEN($K203)&gt;5,TRUNC(AS203*AK203*'CODIGO PAGO'!$C$27,2),"")</f>
        <v/>
      </c>
      <c r="AU203" s="15"/>
      <c r="AV203" s="15"/>
      <c r="AW203" s="15"/>
      <c r="AX203" s="14"/>
      <c r="AY203" s="15"/>
      <c r="AZ203" s="20" t="str">
        <f>+IF(LEN(K203)&gt;5,SUMIF(AJUSTES!$A$1:$A$50,K203,AJUSTES!$J$1:$J$50),"")</f>
        <v/>
      </c>
      <c r="BA203" s="20"/>
      <c r="BB203" s="14"/>
      <c r="BC203" s="14"/>
      <c r="BD203" s="164"/>
      <c r="BE203" s="15"/>
      <c r="BF203" s="15"/>
      <c r="BG203" s="152" t="str">
        <f t="shared" si="99"/>
        <v/>
      </c>
      <c r="BH203" s="20" t="str">
        <f t="shared" si="100"/>
        <v/>
      </c>
      <c r="BI203" s="20" t="str">
        <f>IF(LEN($K203)&gt;5,IF('CODIGO PAGO'!$C$26=9,0.5*AK203,'CODIGO PAGO'!$C$26*COUNTIF(L203:X203,"PT")*(AK203*7)/(7-(COUNTIF(L203:X203,"D")+COUNTIF(L203:X203,"DL")))),"")</f>
        <v/>
      </c>
      <c r="BJ203" s="15"/>
      <c r="BK203" s="20" t="str">
        <f>+IF(LEN(K203)&gt;5,SUMIF(AJUSTES!$A$1:$A$50,K203,AJUSTES!$K$1:$K$50),"")</f>
        <v/>
      </c>
      <c r="BL203" s="15"/>
      <c r="BM203" s="15"/>
      <c r="BN203" s="4" t="str">
        <f>+CONCATENATE(IF(COUNTIFS(INCAPACIDADES!$A$1:$A$100,"ACTIVA",INCAPACIDADES!$C$1:$C$100,'PRE MAAS'!K203)&gt;0,VLOOKUP(K203,INCAPACIDADES!$C$1:$Y$100,23,0),""),IF(LEN($K203)&gt;5,IF(BD!F203="N/A","",CONCATENATE("B (",DAY(BD!F203),"-",MONTH(BD!F203),"-",YEAR(BD!F203),")")),""))</f>
        <v/>
      </c>
      <c r="BO203" s="150"/>
      <c r="BP203" s="15"/>
      <c r="BQ203" s="15"/>
      <c r="BR203" s="15"/>
      <c r="BS203" s="15"/>
      <c r="BT203" s="15"/>
      <c r="BU203" s="9" t="str">
        <f>+IF(LEN($K203)&gt;10,IF(LEN(BD!I203)=11,BD!I203,CONCATENATE("0",BD!I203)),"")</f>
        <v/>
      </c>
      <c r="BV203" s="161" t="str">
        <f>+IF(LEN($K203)&gt;10,BD!J203,"")</f>
        <v/>
      </c>
      <c r="BW203" s="162" t="str">
        <f t="shared" si="101"/>
        <v/>
      </c>
      <c r="BX203" s="162" t="str">
        <f>+IF(LEN($K203)&gt;10,UPPER(BD!K203),"")</f>
        <v/>
      </c>
      <c r="BY203" s="161" t="str">
        <f>+IF(LEN($K211)&gt;5,BD!L203,"")</f>
        <v/>
      </c>
      <c r="BZ203" s="161" t="str">
        <f>+IF(LEN($K203)&gt;10,BD!M203,"")</f>
        <v/>
      </c>
      <c r="CA203" s="162" t="str">
        <f>+IF(LEN($K203)&gt;10,BD!N203,"")</f>
        <v/>
      </c>
      <c r="CB203" s="163" t="str">
        <f t="shared" si="102"/>
        <v/>
      </c>
      <c r="CC203" s="62" t="str">
        <f>+IF(AND(LEN($K203)&gt;10),IF(AND($J203&gt;L$1,$J203&lt;=$Y$1),1,IF((COUNTIFS(INCAPACIDADES!$C$1:$C$51,$K203,INCAPACIDADES!K$1:K$51,L$1))&gt;0,2,IF(VLOOKUP($I203,BD!D:F,3,0)&gt;L$1,0,3))),"")</f>
        <v/>
      </c>
      <c r="CD203" s="62" t="str">
        <f>+IF(AND(LEN($K203)&gt;10),IF(AND($J203&gt;M$1,$J203&lt;=$Y$1),1,IF((COUNTIFS(INCAPACIDADES!$C$1:$C$51,$K203,INCAPACIDADES!L$1:L$51,M$1))&gt;0,2,IF(VLOOKUP($I203,BD!$D:$F,3,0)&gt;M$1,0,3))),"")</f>
        <v/>
      </c>
      <c r="CE203" s="62" t="str">
        <f>+IF(AND(LEN($K203)&gt;10),IF(AND($J203&gt;N$1,$J203&lt;=$Y$1),1,IF((COUNTIFS(INCAPACIDADES!$C$1:$C$51,$K203,INCAPACIDADES!M$1:M$51,N$1))&gt;0,2,IF(VLOOKUP($I203,BD!$D:$F,3,0)&gt;N$1,0,3))),"")</f>
        <v/>
      </c>
      <c r="CF203" s="62" t="str">
        <f>+IF(AND(LEN($K203)&gt;10),IF(AND($J203&gt;O$1,$J203&lt;=$Y$1),1,IF((COUNTIFS(INCAPACIDADES!$C$1:$C$51,$K203,INCAPACIDADES!N$1:N$51,O$1))&gt;0,2,IF(VLOOKUP($I203,BD!$D:$F,3,0)&gt;O$1,0,3))),"")</f>
        <v/>
      </c>
      <c r="CG203" s="62" t="str">
        <f>+IF(AND(LEN($K203)&gt;10),IF(AND($J203&gt;P$1,$J203&lt;=$Y$1),1,IF((COUNTIFS(INCAPACIDADES!$C$1:$C$51,$K203,INCAPACIDADES!O$1:O$51,P$1))&gt;0,2,IF(VLOOKUP($I203,BD!$D:$F,3,0)&gt;P$1,0,3))),"")</f>
        <v/>
      </c>
      <c r="CH203" s="62" t="str">
        <f>+IF(AND(LEN($K203)&gt;10),IF(AND($J203&gt;Q$1,$J203&lt;=$Y$1),1,IF((COUNTIFS(INCAPACIDADES!$C$1:$C$51,$K203,INCAPACIDADES!P$1:P$51,Q$1))&gt;0,2,IF(VLOOKUP($I203,BD!$D:$F,3,0)&gt;Q$1,0,3))),"")</f>
        <v/>
      </c>
      <c r="CI203" s="62" t="str">
        <f>+IF(AND(LEN($K203)&gt;10),IF(AND($J203&gt;R$1,$J203&lt;=$Y$1),1,IF((COUNTIFS(INCAPACIDADES!$C$1:$C$51,$K203,INCAPACIDADES!Q$1:Q$51,R$1))&gt;0,2,IF(VLOOKUP($I203,BD!$D:$F,3,0)&gt;R$1,0,3))),"")</f>
        <v/>
      </c>
      <c r="CJ203" s="62" t="str">
        <f>+IF(AND(LEN($K203)&gt;10),IF(AND($J203&gt;S$1,$J203&lt;=$Y$1),1,IF((COUNTIFS(INCAPACIDADES!$C$1:$C$51,$K203,INCAPACIDADES!R$1:R$51,S$1))&gt;0,2,IF(VLOOKUP($I203,BD!$D:$F,3,0)&gt;S$1,0,3))),"")</f>
        <v/>
      </c>
      <c r="CK203" s="62" t="str">
        <f>+IF(AND(LEN($K203)&gt;10),IF(AND($J203&gt;T$1,$J203&lt;=$Y$1),1,IF((COUNTIFS(INCAPACIDADES!$C$1:$C$51,$K203,INCAPACIDADES!S$1:S$51,T$1))&gt;0,2,IF(VLOOKUP($I203,BD!$D:$F,3,0)&gt;T$1,0,3))),"")</f>
        <v/>
      </c>
      <c r="CL203" s="62" t="str">
        <f>+IF(AND(LEN($K203)&gt;10),IF(AND($J203&gt;U$1,$J203&lt;=$Y$1),1,IF((COUNTIFS(INCAPACIDADES!$C$1:$C$51,$K203,INCAPACIDADES!T$1:T$51,U$1))&gt;0,2,IF(VLOOKUP($I203,BD!$D:$F,3,0)&gt;U$1,0,3))),"")</f>
        <v/>
      </c>
      <c r="CM203" s="62" t="str">
        <f>+IF(AND(LEN($K203)&gt;10),IF(AND($J203&gt;V$1,$J203&lt;=$Y$1),1,IF((COUNTIFS(INCAPACIDADES!$C$1:$C$51,$K203,INCAPACIDADES!U$1:U$51,V$1))&gt;0,2,IF(VLOOKUP($I203,BD!$D:$F,3,0)&gt;V$1,0,3))),"")</f>
        <v/>
      </c>
      <c r="CN203" s="62" t="str">
        <f>+IF(AND(LEN($K203)&gt;10),IF(AND($J203&gt;W$1,$J203&lt;=$Y$1),1,IF((COUNTIFS(INCAPACIDADES!$C$1:$C$51,$K203,INCAPACIDADES!V$1:V$51,W$1))&gt;0,2,IF(VLOOKUP($I203,BD!$D:$F,3,0)&gt;W$1,0,3))),"")</f>
        <v/>
      </c>
      <c r="CO203" s="62" t="str">
        <f>+IF(AND(LEN($K203)&gt;10),IF(AND($J203&gt;X$1,$J203&lt;=$Y$1),1,IF((COUNTIFS(INCAPACIDADES!$C$1:$C$51,$K203,INCAPACIDADES!W$1:W$51,X$1))&gt;0,2,IF(VLOOKUP($I203,BD!$D:$F,3,0)&gt;X$1,0,3))),"")</f>
        <v/>
      </c>
      <c r="CP203" s="62" t="str">
        <f>+IF(AND(LEN($K203)&gt;10),IF(AND($J203&gt;Y$1,$J203&lt;=$Y$1),1,IF((COUNTIFS(INCAPACIDADES!$C$1:$C$51,$K203,INCAPACIDADES!X$1:X$51,Y$1))&gt;0,2,IF(VLOOKUP($I203,BD!$D:$F,3,0)&gt;Y$1,0,3))),"")</f>
        <v/>
      </c>
      <c r="CQ203" s="62" t="str">
        <f>+IF(LEN($K203)&gt;10,IF(ISERROR(VLOOKUP(L203,'CODIGO PAGO'!$B$1:$B$20,1,0)),1,IF(OR(AND(CC203=1,L203&lt;&gt;"N"),AND(CC203=3,L203&lt;&gt;"B"),AND(CC203=2,LEFT(TRIM(L203),1)&lt;&gt;"I")),1,IF(OR(AND(CC203=0,L203="N"),AND(CC203=0,L203="B"),AND(CC203=0,LEFT(TRIM(L203),1)="I")),1,0))),"")</f>
        <v/>
      </c>
      <c r="CR203" s="62" t="str">
        <f t="shared" si="103"/>
        <v/>
      </c>
      <c r="CS203" s="62" t="str">
        <f>+IF(LEN($K203)&gt;10,IF(ISERROR(VLOOKUP(N203,'CODIGO PAGO'!$B$1:$B$20,1,0)),1,IF(OR(AND(CE203=1,N203&lt;&gt;"N"),AND(CE203=3,N203&lt;&gt;"B"),AND(CE203=2,LEFT(TRIM(N203),1)&lt;&gt;"I")),1,IF(OR(AND(CE203=0,N203="N"),AND(CE203=0,N203="B"),AND(CE203=0,LEFT(TRIM(N203),1)="I")),1,0))),"")</f>
        <v/>
      </c>
      <c r="CT203" s="62" t="str">
        <f t="shared" si="104"/>
        <v/>
      </c>
      <c r="CU203" s="62" t="str">
        <f>+IF(LEN($K203)&gt;10,IF(ISERROR(VLOOKUP(P203,'CODIGO PAGO'!$B$1:$B$20,1,0)),1,IF(OR(AND(CG203=1,P203&lt;&gt;"N"),AND(CG203=3,P203&lt;&gt;"B"),AND(CG203=2,LEFT(TRIM(P203),1)&lt;&gt;"I")),1,IF(OR(AND(CG203=0,P203="N"),AND(CG203=0,P203="B"),AND(CG203=0,LEFT(TRIM(P203),1)="I")),1,0))),"")</f>
        <v/>
      </c>
      <c r="CV203" s="62" t="str">
        <f t="shared" si="105"/>
        <v/>
      </c>
      <c r="CW203" s="62" t="str">
        <f>+IF(LEN($K203)&gt;10,IF(ISERROR(VLOOKUP(R203,'CODIGO PAGO'!$B$1:$B$20,1,0)),1,IF(OR(AND(CI203=1,R203&lt;&gt;"N"),AND(CI203=3,R203&lt;&gt;"B"),AND(CI203=2,LEFT(TRIM(R203),1)&lt;&gt;"I")),1,IF(OR(AND(CI203=0,R203="N"),AND(CI203=0,R203="B"),AND(CI203=0,LEFT(TRIM(R203),1)="I")),1,0))),"")</f>
        <v/>
      </c>
      <c r="CX203" s="62" t="str">
        <f t="shared" si="106"/>
        <v/>
      </c>
      <c r="CY203" s="62" t="str">
        <f>+IF(LEN($K203)&gt;10,IF(ISERROR(VLOOKUP(T203,'CODIGO PAGO'!$B$1:$B$20,1,0)),1,IF(OR(AND(CK203=1,T203&lt;&gt;"N"),AND(CK203=3,T203&lt;&gt;"B"),AND(CK203=2,LEFT(TRIM(T203),1)&lt;&gt;"I")),1,IF(OR(AND(CK203=0,T203="N"),AND(CK203=0,T203="B"),AND(CK203=0,LEFT(TRIM(T203),1)="I")),1,0))),"")</f>
        <v/>
      </c>
      <c r="CZ203" s="62" t="str">
        <f t="shared" si="107"/>
        <v/>
      </c>
      <c r="DA203" s="62" t="str">
        <f>+IF(LEN($K203)&gt;10,IF(ISERROR(VLOOKUP(V203,'CODIGO PAGO'!$B$1:$B$20,1,0)),1,IF(OR(AND(CM203=1,V203&lt;&gt;"N"),AND(CM203=3,V203&lt;&gt;"B"),AND(CM203=2,LEFT(TRIM(V203),1)&lt;&gt;"I")),1,IF(OR(AND(CM203=0,V203="N"),AND(CM203=0,V203="B"),AND(CM203=0,LEFT(TRIM(V203),1)="I")),1,0))),"")</f>
        <v/>
      </c>
      <c r="DB203" s="62" t="str">
        <f t="shared" si="108"/>
        <v/>
      </c>
      <c r="DC203" s="62" t="str">
        <f>+IF(LEN($K203)&gt;10,IF(ISERROR(VLOOKUP(X203,'CODIGO PAGO'!$B$1:$B$20,1,0)),1,IF(OR(AND(CO203=1,X203&lt;&gt;"N"),AND(CO203=3,X203&lt;&gt;"B"),AND(CO203=2,LEFT(TRIM(X203),1)&lt;&gt;"I")),1,IF(OR(AND(CO203=0,X203="N"),AND(CO203=0,X203="B"),AND(CO203=0,LEFT(TRIM(X203),1)="I")),1,0))),"")</f>
        <v/>
      </c>
      <c r="DD203" s="62" t="str">
        <f t="shared" si="109"/>
        <v/>
      </c>
      <c r="DE203" s="62" t="str">
        <f t="shared" si="110"/>
        <v/>
      </c>
      <c r="DF203" s="63" t="str">
        <f t="shared" si="111"/>
        <v/>
      </c>
      <c r="DG203" s="171"/>
      <c r="DH203" s="63">
        <v>203</v>
      </c>
    </row>
    <row r="204" spans="1:112" s="65" customFormat="1">
      <c r="A204" s="16" t="str">
        <f t="shared" si="84"/>
        <v/>
      </c>
      <c r="B204" s="134"/>
      <c r="C204" s="134"/>
      <c r="D204" s="1" t="str">
        <f>+IF(LEN($K204)&gt;5,BD!A204,"")</f>
        <v/>
      </c>
      <c r="E204" s="1" t="str">
        <f>+IF(LEN($K204)&gt;5,BD!B204,"")</f>
        <v/>
      </c>
      <c r="F204" s="134"/>
      <c r="G204" s="133"/>
      <c r="H204" s="135"/>
      <c r="I204" s="3" t="str">
        <f>+IF(LEN($K204)&gt;5,BD!D204,"")</f>
        <v/>
      </c>
      <c r="J204" s="4" t="str">
        <f>+IF(LEN($K204)&gt;5,BD!E204,"")</f>
        <v/>
      </c>
      <c r="K204" s="5" t="str">
        <f>+IF(LEN(BD!G204)&gt;5,BD!G204,"")</f>
        <v/>
      </c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53" t="str">
        <f t="shared" si="85"/>
        <v/>
      </c>
      <c r="AB204" s="154" t="str">
        <f>+IF(LEN($K204)&gt;5,SUM(L204,N204,P204,R204,T204,V204,X204)+COUNTIF(L204:X204,"PCG")+'CODIGO PAGO'!$C$23*COUNTIF(L204:X204,"PDF")+'CODIGO PAGO'!$C$24*COUNTIF('PRE MAAS'!L204:X204,"PNH")+'CODIGO PAGO'!$C$25*COUNTIF('PRE MAAS'!L204:X204,"PS")+COUNTIF(L204:X204,"VAC"),"")</f>
        <v/>
      </c>
      <c r="AC204" s="154" t="str">
        <f t="shared" si="86"/>
        <v/>
      </c>
      <c r="AD204" s="155" t="str">
        <f t="shared" si="87"/>
        <v/>
      </c>
      <c r="AE204" s="155" t="str">
        <f t="shared" si="88"/>
        <v/>
      </c>
      <c r="AF204" s="155" t="str">
        <f>+IF(LEN($K204)&gt;5,IF(AND(VLOOKUP($I204,BD!$D$1:$F$501,3,0)&gt;=L$1,VLOOKUP($I204,BD!$D$1:$F$501,3,0)&lt;=X$1),1,0),"")</f>
        <v/>
      </c>
      <c r="AG204" s="155" t="str">
        <f t="shared" si="89"/>
        <v/>
      </c>
      <c r="AH204" s="156" t="str">
        <f t="shared" si="90"/>
        <v/>
      </c>
      <c r="AI204" s="156" t="str">
        <f t="shared" si="91"/>
        <v/>
      </c>
      <c r="AJ204" s="156" t="str">
        <f t="shared" si="92"/>
        <v/>
      </c>
      <c r="AK204" s="6" t="str">
        <f>+IF(LEN($K204)&gt;5,BD!H204,"")</f>
        <v/>
      </c>
      <c r="AL204" s="17" t="str">
        <f t="shared" si="93"/>
        <v/>
      </c>
      <c r="AM204" s="13"/>
      <c r="AN204" s="18" t="str">
        <f t="shared" si="94"/>
        <v/>
      </c>
      <c r="AO204" s="19" t="str">
        <f t="shared" si="95"/>
        <v/>
      </c>
      <c r="AP204" s="19" t="str">
        <f t="shared" si="96"/>
        <v/>
      </c>
      <c r="AQ204" s="20" t="str">
        <f t="shared" si="97"/>
        <v/>
      </c>
      <c r="AR204" s="7" t="str">
        <f t="shared" ca="1" si="98"/>
        <v/>
      </c>
      <c r="AS204" s="157"/>
      <c r="AT204" s="19" t="str">
        <f>+IF(LEN($K204)&gt;5,TRUNC(AS204*AK204*'CODIGO PAGO'!$C$27,2),"")</f>
        <v/>
      </c>
      <c r="AU204" s="15"/>
      <c r="AV204" s="15"/>
      <c r="AW204" s="15"/>
      <c r="AX204" s="14"/>
      <c r="AY204" s="15"/>
      <c r="AZ204" s="20" t="str">
        <f>+IF(LEN(K204)&gt;5,SUMIF(AJUSTES!$A$1:$A$50,K204,AJUSTES!$J$1:$J$50),"")</f>
        <v/>
      </c>
      <c r="BA204" s="20"/>
      <c r="BB204" s="14"/>
      <c r="BC204" s="14"/>
      <c r="BD204" s="164"/>
      <c r="BE204" s="15"/>
      <c r="BF204" s="15"/>
      <c r="BG204" s="152" t="str">
        <f t="shared" si="99"/>
        <v/>
      </c>
      <c r="BH204" s="20" t="str">
        <f t="shared" si="100"/>
        <v/>
      </c>
      <c r="BI204" s="20" t="str">
        <f>IF(LEN($K204)&gt;5,IF('CODIGO PAGO'!$C$26=9,0.5*AK204,'CODIGO PAGO'!$C$26*COUNTIF(L204:X204,"PT")*(AK204*7)/(7-(COUNTIF(L204:X204,"D")+COUNTIF(L204:X204,"DL")))),"")</f>
        <v/>
      </c>
      <c r="BJ204" s="15"/>
      <c r="BK204" s="20" t="str">
        <f>+IF(LEN(K204)&gt;5,SUMIF(AJUSTES!$A$1:$A$50,K204,AJUSTES!$K$1:$K$50),"")</f>
        <v/>
      </c>
      <c r="BL204" s="15"/>
      <c r="BM204" s="15"/>
      <c r="BN204" s="4" t="str">
        <f>+CONCATENATE(IF(COUNTIFS(INCAPACIDADES!$A$1:$A$100,"ACTIVA",INCAPACIDADES!$C$1:$C$100,'PRE MAAS'!K204)&gt;0,VLOOKUP(K204,INCAPACIDADES!$C$1:$Y$100,23,0),""),IF(LEN($K204)&gt;5,IF(BD!F204="N/A","",CONCATENATE("B (",DAY(BD!F204),"-",MONTH(BD!F204),"-",YEAR(BD!F204),")")),""))</f>
        <v/>
      </c>
      <c r="BO204" s="150"/>
      <c r="BP204" s="15"/>
      <c r="BQ204" s="15"/>
      <c r="BR204" s="15"/>
      <c r="BS204" s="15"/>
      <c r="BT204" s="15"/>
      <c r="BU204" s="9" t="str">
        <f>+IF(LEN($K204)&gt;10,IF(LEN(BD!I204)=11,BD!I204,CONCATENATE("0",BD!I204)),"")</f>
        <v/>
      </c>
      <c r="BV204" s="161" t="str">
        <f>+IF(LEN($K204)&gt;10,BD!J204,"")</f>
        <v/>
      </c>
      <c r="BW204" s="162" t="str">
        <f t="shared" si="101"/>
        <v/>
      </c>
      <c r="BX204" s="162" t="str">
        <f>+IF(LEN($K204)&gt;10,UPPER(BD!K204),"")</f>
        <v/>
      </c>
      <c r="BY204" s="161" t="str">
        <f>+IF(LEN($K212)&gt;5,BD!L204,"")</f>
        <v/>
      </c>
      <c r="BZ204" s="161" t="str">
        <f>+IF(LEN($K204)&gt;10,BD!M204,"")</f>
        <v/>
      </c>
      <c r="CA204" s="162" t="str">
        <f>+IF(LEN($K204)&gt;10,BD!N204,"")</f>
        <v/>
      </c>
      <c r="CB204" s="163" t="str">
        <f t="shared" si="102"/>
        <v/>
      </c>
      <c r="CC204" s="62" t="str">
        <f>+IF(AND(LEN($K204)&gt;10),IF(AND($J204&gt;L$1,$J204&lt;=$Y$1),1,IF((COUNTIFS(INCAPACIDADES!$C$1:$C$51,$K204,INCAPACIDADES!K$1:K$51,L$1))&gt;0,2,IF(VLOOKUP($I204,BD!D:F,3,0)&gt;L$1,0,3))),"")</f>
        <v/>
      </c>
      <c r="CD204" s="62" t="str">
        <f>+IF(AND(LEN($K204)&gt;10),IF(AND($J204&gt;M$1,$J204&lt;=$Y$1),1,IF((COUNTIFS(INCAPACIDADES!$C$1:$C$51,$K204,INCAPACIDADES!L$1:L$51,M$1))&gt;0,2,IF(VLOOKUP($I204,BD!$D:$F,3,0)&gt;M$1,0,3))),"")</f>
        <v/>
      </c>
      <c r="CE204" s="62" t="str">
        <f>+IF(AND(LEN($K204)&gt;10),IF(AND($J204&gt;N$1,$J204&lt;=$Y$1),1,IF((COUNTIFS(INCAPACIDADES!$C$1:$C$51,$K204,INCAPACIDADES!M$1:M$51,N$1))&gt;0,2,IF(VLOOKUP($I204,BD!$D:$F,3,0)&gt;N$1,0,3))),"")</f>
        <v/>
      </c>
      <c r="CF204" s="62" t="str">
        <f>+IF(AND(LEN($K204)&gt;10),IF(AND($J204&gt;O$1,$J204&lt;=$Y$1),1,IF((COUNTIFS(INCAPACIDADES!$C$1:$C$51,$K204,INCAPACIDADES!N$1:N$51,O$1))&gt;0,2,IF(VLOOKUP($I204,BD!$D:$F,3,0)&gt;O$1,0,3))),"")</f>
        <v/>
      </c>
      <c r="CG204" s="62" t="str">
        <f>+IF(AND(LEN($K204)&gt;10),IF(AND($J204&gt;P$1,$J204&lt;=$Y$1),1,IF((COUNTIFS(INCAPACIDADES!$C$1:$C$51,$K204,INCAPACIDADES!O$1:O$51,P$1))&gt;0,2,IF(VLOOKUP($I204,BD!$D:$F,3,0)&gt;P$1,0,3))),"")</f>
        <v/>
      </c>
      <c r="CH204" s="62" t="str">
        <f>+IF(AND(LEN($K204)&gt;10),IF(AND($J204&gt;Q$1,$J204&lt;=$Y$1),1,IF((COUNTIFS(INCAPACIDADES!$C$1:$C$51,$K204,INCAPACIDADES!P$1:P$51,Q$1))&gt;0,2,IF(VLOOKUP($I204,BD!$D:$F,3,0)&gt;Q$1,0,3))),"")</f>
        <v/>
      </c>
      <c r="CI204" s="62" t="str">
        <f>+IF(AND(LEN($K204)&gt;10),IF(AND($J204&gt;R$1,$J204&lt;=$Y$1),1,IF((COUNTIFS(INCAPACIDADES!$C$1:$C$51,$K204,INCAPACIDADES!Q$1:Q$51,R$1))&gt;0,2,IF(VLOOKUP($I204,BD!$D:$F,3,0)&gt;R$1,0,3))),"")</f>
        <v/>
      </c>
      <c r="CJ204" s="62" t="str">
        <f>+IF(AND(LEN($K204)&gt;10),IF(AND($J204&gt;S$1,$J204&lt;=$Y$1),1,IF((COUNTIFS(INCAPACIDADES!$C$1:$C$51,$K204,INCAPACIDADES!R$1:R$51,S$1))&gt;0,2,IF(VLOOKUP($I204,BD!$D:$F,3,0)&gt;S$1,0,3))),"")</f>
        <v/>
      </c>
      <c r="CK204" s="62" t="str">
        <f>+IF(AND(LEN($K204)&gt;10),IF(AND($J204&gt;T$1,$J204&lt;=$Y$1),1,IF((COUNTIFS(INCAPACIDADES!$C$1:$C$51,$K204,INCAPACIDADES!S$1:S$51,T$1))&gt;0,2,IF(VLOOKUP($I204,BD!$D:$F,3,0)&gt;T$1,0,3))),"")</f>
        <v/>
      </c>
      <c r="CL204" s="62" t="str">
        <f>+IF(AND(LEN($K204)&gt;10),IF(AND($J204&gt;U$1,$J204&lt;=$Y$1),1,IF((COUNTIFS(INCAPACIDADES!$C$1:$C$51,$K204,INCAPACIDADES!T$1:T$51,U$1))&gt;0,2,IF(VLOOKUP($I204,BD!$D:$F,3,0)&gt;U$1,0,3))),"")</f>
        <v/>
      </c>
      <c r="CM204" s="62" t="str">
        <f>+IF(AND(LEN($K204)&gt;10),IF(AND($J204&gt;V$1,$J204&lt;=$Y$1),1,IF((COUNTIFS(INCAPACIDADES!$C$1:$C$51,$K204,INCAPACIDADES!U$1:U$51,V$1))&gt;0,2,IF(VLOOKUP($I204,BD!$D:$F,3,0)&gt;V$1,0,3))),"")</f>
        <v/>
      </c>
      <c r="CN204" s="62" t="str">
        <f>+IF(AND(LEN($K204)&gt;10),IF(AND($J204&gt;W$1,$J204&lt;=$Y$1),1,IF((COUNTIFS(INCAPACIDADES!$C$1:$C$51,$K204,INCAPACIDADES!V$1:V$51,W$1))&gt;0,2,IF(VLOOKUP($I204,BD!$D:$F,3,0)&gt;W$1,0,3))),"")</f>
        <v/>
      </c>
      <c r="CO204" s="62" t="str">
        <f>+IF(AND(LEN($K204)&gt;10),IF(AND($J204&gt;X$1,$J204&lt;=$Y$1),1,IF((COUNTIFS(INCAPACIDADES!$C$1:$C$51,$K204,INCAPACIDADES!W$1:W$51,X$1))&gt;0,2,IF(VLOOKUP($I204,BD!$D:$F,3,0)&gt;X$1,0,3))),"")</f>
        <v/>
      </c>
      <c r="CP204" s="62" t="str">
        <f>+IF(AND(LEN($K204)&gt;10),IF(AND($J204&gt;Y$1,$J204&lt;=$Y$1),1,IF((COUNTIFS(INCAPACIDADES!$C$1:$C$51,$K204,INCAPACIDADES!X$1:X$51,Y$1))&gt;0,2,IF(VLOOKUP($I204,BD!$D:$F,3,0)&gt;Y$1,0,3))),"")</f>
        <v/>
      </c>
      <c r="CQ204" s="62" t="str">
        <f>+IF(LEN($K204)&gt;10,IF(ISERROR(VLOOKUP(L204,'CODIGO PAGO'!$B$1:$B$20,1,0)),1,IF(OR(AND(CC204=1,L204&lt;&gt;"N"),AND(CC204=3,L204&lt;&gt;"B"),AND(CC204=2,LEFT(TRIM(L204),1)&lt;&gt;"I")),1,IF(OR(AND(CC204=0,L204="N"),AND(CC204=0,L204="B"),AND(CC204=0,LEFT(TRIM(L204),1)="I")),1,0))),"")</f>
        <v/>
      </c>
      <c r="CR204" s="62" t="str">
        <f t="shared" si="103"/>
        <v/>
      </c>
      <c r="CS204" s="62" t="str">
        <f>+IF(LEN($K204)&gt;10,IF(ISERROR(VLOOKUP(N204,'CODIGO PAGO'!$B$1:$B$20,1,0)),1,IF(OR(AND(CE204=1,N204&lt;&gt;"N"),AND(CE204=3,N204&lt;&gt;"B"),AND(CE204=2,LEFT(TRIM(N204),1)&lt;&gt;"I")),1,IF(OR(AND(CE204=0,N204="N"),AND(CE204=0,N204="B"),AND(CE204=0,LEFT(TRIM(N204),1)="I")),1,0))),"")</f>
        <v/>
      </c>
      <c r="CT204" s="62" t="str">
        <f t="shared" si="104"/>
        <v/>
      </c>
      <c r="CU204" s="62" t="str">
        <f>+IF(LEN($K204)&gt;10,IF(ISERROR(VLOOKUP(P204,'CODIGO PAGO'!$B$1:$B$20,1,0)),1,IF(OR(AND(CG204=1,P204&lt;&gt;"N"),AND(CG204=3,P204&lt;&gt;"B"),AND(CG204=2,LEFT(TRIM(P204),1)&lt;&gt;"I")),1,IF(OR(AND(CG204=0,P204="N"),AND(CG204=0,P204="B"),AND(CG204=0,LEFT(TRIM(P204),1)="I")),1,0))),"")</f>
        <v/>
      </c>
      <c r="CV204" s="62" t="str">
        <f t="shared" si="105"/>
        <v/>
      </c>
      <c r="CW204" s="62" t="str">
        <f>+IF(LEN($K204)&gt;10,IF(ISERROR(VLOOKUP(R204,'CODIGO PAGO'!$B$1:$B$20,1,0)),1,IF(OR(AND(CI204=1,R204&lt;&gt;"N"),AND(CI204=3,R204&lt;&gt;"B"),AND(CI204=2,LEFT(TRIM(R204),1)&lt;&gt;"I")),1,IF(OR(AND(CI204=0,R204="N"),AND(CI204=0,R204="B"),AND(CI204=0,LEFT(TRIM(R204),1)="I")),1,0))),"")</f>
        <v/>
      </c>
      <c r="CX204" s="62" t="str">
        <f t="shared" si="106"/>
        <v/>
      </c>
      <c r="CY204" s="62" t="str">
        <f>+IF(LEN($K204)&gt;10,IF(ISERROR(VLOOKUP(T204,'CODIGO PAGO'!$B$1:$B$20,1,0)),1,IF(OR(AND(CK204=1,T204&lt;&gt;"N"),AND(CK204=3,T204&lt;&gt;"B"),AND(CK204=2,LEFT(TRIM(T204),1)&lt;&gt;"I")),1,IF(OR(AND(CK204=0,T204="N"),AND(CK204=0,T204="B"),AND(CK204=0,LEFT(TRIM(T204),1)="I")),1,0))),"")</f>
        <v/>
      </c>
      <c r="CZ204" s="62" t="str">
        <f t="shared" si="107"/>
        <v/>
      </c>
      <c r="DA204" s="62" t="str">
        <f>+IF(LEN($K204)&gt;10,IF(ISERROR(VLOOKUP(V204,'CODIGO PAGO'!$B$1:$B$20,1,0)),1,IF(OR(AND(CM204=1,V204&lt;&gt;"N"),AND(CM204=3,V204&lt;&gt;"B"),AND(CM204=2,LEFT(TRIM(V204),1)&lt;&gt;"I")),1,IF(OR(AND(CM204=0,V204="N"),AND(CM204=0,V204="B"),AND(CM204=0,LEFT(TRIM(V204),1)="I")),1,0))),"")</f>
        <v/>
      </c>
      <c r="DB204" s="62" t="str">
        <f t="shared" si="108"/>
        <v/>
      </c>
      <c r="DC204" s="62" t="str">
        <f>+IF(LEN($K204)&gt;10,IF(ISERROR(VLOOKUP(X204,'CODIGO PAGO'!$B$1:$B$20,1,0)),1,IF(OR(AND(CO204=1,X204&lt;&gt;"N"),AND(CO204=3,X204&lt;&gt;"B"),AND(CO204=2,LEFT(TRIM(X204),1)&lt;&gt;"I")),1,IF(OR(AND(CO204=0,X204="N"),AND(CO204=0,X204="B"),AND(CO204=0,LEFT(TRIM(X204),1)="I")),1,0))),"")</f>
        <v/>
      </c>
      <c r="DD204" s="62" t="str">
        <f t="shared" si="109"/>
        <v/>
      </c>
      <c r="DE204" s="62" t="str">
        <f t="shared" si="110"/>
        <v/>
      </c>
      <c r="DF204" s="63" t="str">
        <f t="shared" si="111"/>
        <v/>
      </c>
      <c r="DG204" s="171"/>
      <c r="DH204" s="63">
        <v>204</v>
      </c>
    </row>
    <row r="205" spans="1:112" s="65" customFormat="1">
      <c r="A205" s="16" t="str">
        <f t="shared" si="84"/>
        <v/>
      </c>
      <c r="B205" s="134"/>
      <c r="C205" s="134"/>
      <c r="D205" s="1" t="str">
        <f>+IF(LEN($K205)&gt;5,BD!A205,"")</f>
        <v/>
      </c>
      <c r="E205" s="1" t="str">
        <f>+IF(LEN($K205)&gt;5,BD!B205,"")</f>
        <v/>
      </c>
      <c r="F205" s="134"/>
      <c r="G205" s="133"/>
      <c r="H205" s="135"/>
      <c r="I205" s="3" t="str">
        <f>+IF(LEN($K205)&gt;5,BD!D205,"")</f>
        <v/>
      </c>
      <c r="J205" s="4" t="str">
        <f>+IF(LEN($K205)&gt;5,BD!E205,"")</f>
        <v/>
      </c>
      <c r="K205" s="5" t="str">
        <f>+IF(LEN(BD!G205)&gt;5,BD!G205,"")</f>
        <v/>
      </c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53" t="str">
        <f t="shared" si="85"/>
        <v/>
      </c>
      <c r="AB205" s="154" t="str">
        <f>+IF(LEN($K205)&gt;5,SUM(L205,N205,P205,R205,T205,V205,X205)+COUNTIF(L205:X205,"PCG")+'CODIGO PAGO'!$C$23*COUNTIF(L205:X205,"PDF")+'CODIGO PAGO'!$C$24*COUNTIF('PRE MAAS'!L205:X205,"PNH")+'CODIGO PAGO'!$C$25*COUNTIF('PRE MAAS'!L205:X205,"PS")+COUNTIF(L205:X205,"VAC"),"")</f>
        <v/>
      </c>
      <c r="AC205" s="154" t="str">
        <f t="shared" si="86"/>
        <v/>
      </c>
      <c r="AD205" s="155" t="str">
        <f t="shared" si="87"/>
        <v/>
      </c>
      <c r="AE205" s="155" t="str">
        <f t="shared" si="88"/>
        <v/>
      </c>
      <c r="AF205" s="155" t="str">
        <f>+IF(LEN($K205)&gt;5,IF(AND(VLOOKUP($I205,BD!$D$1:$F$501,3,0)&gt;=L$1,VLOOKUP($I205,BD!$D$1:$F$501,3,0)&lt;=X$1),1,0),"")</f>
        <v/>
      </c>
      <c r="AG205" s="155" t="str">
        <f t="shared" si="89"/>
        <v/>
      </c>
      <c r="AH205" s="156" t="str">
        <f t="shared" si="90"/>
        <v/>
      </c>
      <c r="AI205" s="156" t="str">
        <f t="shared" si="91"/>
        <v/>
      </c>
      <c r="AJ205" s="156" t="str">
        <f t="shared" si="92"/>
        <v/>
      </c>
      <c r="AK205" s="6" t="str">
        <f>+IF(LEN($K205)&gt;5,BD!H205,"")</f>
        <v/>
      </c>
      <c r="AL205" s="17" t="str">
        <f t="shared" si="93"/>
        <v/>
      </c>
      <c r="AM205" s="13"/>
      <c r="AN205" s="18" t="str">
        <f t="shared" si="94"/>
        <v/>
      </c>
      <c r="AO205" s="19" t="str">
        <f t="shared" si="95"/>
        <v/>
      </c>
      <c r="AP205" s="19" t="str">
        <f t="shared" si="96"/>
        <v/>
      </c>
      <c r="AQ205" s="20" t="str">
        <f t="shared" si="97"/>
        <v/>
      </c>
      <c r="AR205" s="7" t="str">
        <f t="shared" ca="1" si="98"/>
        <v/>
      </c>
      <c r="AS205" s="157"/>
      <c r="AT205" s="19" t="str">
        <f>+IF(LEN($K205)&gt;5,TRUNC(AS205*AK205*'CODIGO PAGO'!$C$27,2),"")</f>
        <v/>
      </c>
      <c r="AU205" s="15"/>
      <c r="AV205" s="15"/>
      <c r="AW205" s="15"/>
      <c r="AX205" s="14"/>
      <c r="AY205" s="15"/>
      <c r="AZ205" s="20" t="str">
        <f>+IF(LEN(K205)&gt;5,SUMIF(AJUSTES!$A$1:$A$50,K205,AJUSTES!$J$1:$J$50),"")</f>
        <v/>
      </c>
      <c r="BA205" s="20"/>
      <c r="BB205" s="14"/>
      <c r="BC205" s="14"/>
      <c r="BD205" s="164"/>
      <c r="BE205" s="15"/>
      <c r="BF205" s="15"/>
      <c r="BG205" s="152" t="str">
        <f t="shared" si="99"/>
        <v/>
      </c>
      <c r="BH205" s="20" t="str">
        <f t="shared" si="100"/>
        <v/>
      </c>
      <c r="BI205" s="20" t="str">
        <f>IF(LEN($K205)&gt;5,IF('CODIGO PAGO'!$C$26=9,0.5*AK205,'CODIGO PAGO'!$C$26*COUNTIF(L205:X205,"PT")*(AK205*7)/(7-(COUNTIF(L205:X205,"D")+COUNTIF(L205:X205,"DL")))),"")</f>
        <v/>
      </c>
      <c r="BJ205" s="15"/>
      <c r="BK205" s="20" t="str">
        <f>+IF(LEN(K205)&gt;5,SUMIF(AJUSTES!$A$1:$A$50,K205,AJUSTES!$K$1:$K$50),"")</f>
        <v/>
      </c>
      <c r="BL205" s="15"/>
      <c r="BM205" s="15"/>
      <c r="BN205" s="4" t="str">
        <f>+CONCATENATE(IF(COUNTIFS(INCAPACIDADES!$A$1:$A$100,"ACTIVA",INCAPACIDADES!$C$1:$C$100,'PRE MAAS'!K205)&gt;0,VLOOKUP(K205,INCAPACIDADES!$C$1:$Y$100,23,0),""),IF(LEN($K205)&gt;5,IF(BD!F205="N/A","",CONCATENATE("B (",DAY(BD!F205),"-",MONTH(BD!F205),"-",YEAR(BD!F205),")")),""))</f>
        <v/>
      </c>
      <c r="BO205" s="150"/>
      <c r="BP205" s="15"/>
      <c r="BQ205" s="15"/>
      <c r="BR205" s="15"/>
      <c r="BS205" s="15"/>
      <c r="BT205" s="15"/>
      <c r="BU205" s="9" t="str">
        <f>+IF(LEN($K205)&gt;10,IF(LEN(BD!I205)=11,BD!I205,CONCATENATE("0",BD!I205)),"")</f>
        <v/>
      </c>
      <c r="BV205" s="161" t="str">
        <f>+IF(LEN($K205)&gt;10,BD!J205,"")</f>
        <v/>
      </c>
      <c r="BW205" s="162" t="str">
        <f t="shared" si="101"/>
        <v/>
      </c>
      <c r="BX205" s="162" t="str">
        <f>+IF(LEN($K205)&gt;10,UPPER(BD!K205),"")</f>
        <v/>
      </c>
      <c r="BY205" s="161" t="str">
        <f>+IF(LEN($K213)&gt;5,BD!L205,"")</f>
        <v/>
      </c>
      <c r="BZ205" s="161" t="str">
        <f>+IF(LEN($K205)&gt;10,BD!M205,"")</f>
        <v/>
      </c>
      <c r="CA205" s="162" t="str">
        <f>+IF(LEN($K205)&gt;10,BD!N205,"")</f>
        <v/>
      </c>
      <c r="CB205" s="163" t="str">
        <f t="shared" si="102"/>
        <v/>
      </c>
      <c r="CC205" s="62" t="str">
        <f>+IF(AND(LEN($K205)&gt;10),IF(AND($J205&gt;L$1,$J205&lt;=$Y$1),1,IF((COUNTIFS(INCAPACIDADES!$C$1:$C$51,$K205,INCAPACIDADES!K$1:K$51,L$1))&gt;0,2,IF(VLOOKUP($I205,BD!D:F,3,0)&gt;L$1,0,3))),"")</f>
        <v/>
      </c>
      <c r="CD205" s="62" t="str">
        <f>+IF(AND(LEN($K205)&gt;10),IF(AND($J205&gt;M$1,$J205&lt;=$Y$1),1,IF((COUNTIFS(INCAPACIDADES!$C$1:$C$51,$K205,INCAPACIDADES!L$1:L$51,M$1))&gt;0,2,IF(VLOOKUP($I205,BD!$D:$F,3,0)&gt;M$1,0,3))),"")</f>
        <v/>
      </c>
      <c r="CE205" s="62" t="str">
        <f>+IF(AND(LEN($K205)&gt;10),IF(AND($J205&gt;N$1,$J205&lt;=$Y$1),1,IF((COUNTIFS(INCAPACIDADES!$C$1:$C$51,$K205,INCAPACIDADES!M$1:M$51,N$1))&gt;0,2,IF(VLOOKUP($I205,BD!$D:$F,3,0)&gt;N$1,0,3))),"")</f>
        <v/>
      </c>
      <c r="CF205" s="62" t="str">
        <f>+IF(AND(LEN($K205)&gt;10),IF(AND($J205&gt;O$1,$J205&lt;=$Y$1),1,IF((COUNTIFS(INCAPACIDADES!$C$1:$C$51,$K205,INCAPACIDADES!N$1:N$51,O$1))&gt;0,2,IF(VLOOKUP($I205,BD!$D:$F,3,0)&gt;O$1,0,3))),"")</f>
        <v/>
      </c>
      <c r="CG205" s="62" t="str">
        <f>+IF(AND(LEN($K205)&gt;10),IF(AND($J205&gt;P$1,$J205&lt;=$Y$1),1,IF((COUNTIFS(INCAPACIDADES!$C$1:$C$51,$K205,INCAPACIDADES!O$1:O$51,P$1))&gt;0,2,IF(VLOOKUP($I205,BD!$D:$F,3,0)&gt;P$1,0,3))),"")</f>
        <v/>
      </c>
      <c r="CH205" s="62" t="str">
        <f>+IF(AND(LEN($K205)&gt;10),IF(AND($J205&gt;Q$1,$J205&lt;=$Y$1),1,IF((COUNTIFS(INCAPACIDADES!$C$1:$C$51,$K205,INCAPACIDADES!P$1:P$51,Q$1))&gt;0,2,IF(VLOOKUP($I205,BD!$D:$F,3,0)&gt;Q$1,0,3))),"")</f>
        <v/>
      </c>
      <c r="CI205" s="62" t="str">
        <f>+IF(AND(LEN($K205)&gt;10),IF(AND($J205&gt;R$1,$J205&lt;=$Y$1),1,IF((COUNTIFS(INCAPACIDADES!$C$1:$C$51,$K205,INCAPACIDADES!Q$1:Q$51,R$1))&gt;0,2,IF(VLOOKUP($I205,BD!$D:$F,3,0)&gt;R$1,0,3))),"")</f>
        <v/>
      </c>
      <c r="CJ205" s="62" t="str">
        <f>+IF(AND(LEN($K205)&gt;10),IF(AND($J205&gt;S$1,$J205&lt;=$Y$1),1,IF((COUNTIFS(INCAPACIDADES!$C$1:$C$51,$K205,INCAPACIDADES!R$1:R$51,S$1))&gt;0,2,IF(VLOOKUP($I205,BD!$D:$F,3,0)&gt;S$1,0,3))),"")</f>
        <v/>
      </c>
      <c r="CK205" s="62" t="str">
        <f>+IF(AND(LEN($K205)&gt;10),IF(AND($J205&gt;T$1,$J205&lt;=$Y$1),1,IF((COUNTIFS(INCAPACIDADES!$C$1:$C$51,$K205,INCAPACIDADES!S$1:S$51,T$1))&gt;0,2,IF(VLOOKUP($I205,BD!$D:$F,3,0)&gt;T$1,0,3))),"")</f>
        <v/>
      </c>
      <c r="CL205" s="62" t="str">
        <f>+IF(AND(LEN($K205)&gt;10),IF(AND($J205&gt;U$1,$J205&lt;=$Y$1),1,IF((COUNTIFS(INCAPACIDADES!$C$1:$C$51,$K205,INCAPACIDADES!T$1:T$51,U$1))&gt;0,2,IF(VLOOKUP($I205,BD!$D:$F,3,0)&gt;U$1,0,3))),"")</f>
        <v/>
      </c>
      <c r="CM205" s="62" t="str">
        <f>+IF(AND(LEN($K205)&gt;10),IF(AND($J205&gt;V$1,$J205&lt;=$Y$1),1,IF((COUNTIFS(INCAPACIDADES!$C$1:$C$51,$K205,INCAPACIDADES!U$1:U$51,V$1))&gt;0,2,IF(VLOOKUP($I205,BD!$D:$F,3,0)&gt;V$1,0,3))),"")</f>
        <v/>
      </c>
      <c r="CN205" s="62" t="str">
        <f>+IF(AND(LEN($K205)&gt;10),IF(AND($J205&gt;W$1,$J205&lt;=$Y$1),1,IF((COUNTIFS(INCAPACIDADES!$C$1:$C$51,$K205,INCAPACIDADES!V$1:V$51,W$1))&gt;0,2,IF(VLOOKUP($I205,BD!$D:$F,3,0)&gt;W$1,0,3))),"")</f>
        <v/>
      </c>
      <c r="CO205" s="62" t="str">
        <f>+IF(AND(LEN($K205)&gt;10),IF(AND($J205&gt;X$1,$J205&lt;=$Y$1),1,IF((COUNTIFS(INCAPACIDADES!$C$1:$C$51,$K205,INCAPACIDADES!W$1:W$51,X$1))&gt;0,2,IF(VLOOKUP($I205,BD!$D:$F,3,0)&gt;X$1,0,3))),"")</f>
        <v/>
      </c>
      <c r="CP205" s="62" t="str">
        <f>+IF(AND(LEN($K205)&gt;10),IF(AND($J205&gt;Y$1,$J205&lt;=$Y$1),1,IF((COUNTIFS(INCAPACIDADES!$C$1:$C$51,$K205,INCAPACIDADES!X$1:X$51,Y$1))&gt;0,2,IF(VLOOKUP($I205,BD!$D:$F,3,0)&gt;Y$1,0,3))),"")</f>
        <v/>
      </c>
      <c r="CQ205" s="62" t="str">
        <f>+IF(LEN($K205)&gt;10,IF(ISERROR(VLOOKUP(L205,'CODIGO PAGO'!$B$1:$B$20,1,0)),1,IF(OR(AND(CC205=1,L205&lt;&gt;"N"),AND(CC205=3,L205&lt;&gt;"B"),AND(CC205=2,LEFT(TRIM(L205),1)&lt;&gt;"I")),1,IF(OR(AND(CC205=0,L205="N"),AND(CC205=0,L205="B"),AND(CC205=0,LEFT(TRIM(L205),1)="I")),1,0))),"")</f>
        <v/>
      </c>
      <c r="CR205" s="62" t="str">
        <f t="shared" si="103"/>
        <v/>
      </c>
      <c r="CS205" s="62" t="str">
        <f>+IF(LEN($K205)&gt;10,IF(ISERROR(VLOOKUP(N205,'CODIGO PAGO'!$B$1:$B$20,1,0)),1,IF(OR(AND(CE205=1,N205&lt;&gt;"N"),AND(CE205=3,N205&lt;&gt;"B"),AND(CE205=2,LEFT(TRIM(N205),1)&lt;&gt;"I")),1,IF(OR(AND(CE205=0,N205="N"),AND(CE205=0,N205="B"),AND(CE205=0,LEFT(TRIM(N205),1)="I")),1,0))),"")</f>
        <v/>
      </c>
      <c r="CT205" s="62" t="str">
        <f t="shared" si="104"/>
        <v/>
      </c>
      <c r="CU205" s="62" t="str">
        <f>+IF(LEN($K205)&gt;10,IF(ISERROR(VLOOKUP(P205,'CODIGO PAGO'!$B$1:$B$20,1,0)),1,IF(OR(AND(CG205=1,P205&lt;&gt;"N"),AND(CG205=3,P205&lt;&gt;"B"),AND(CG205=2,LEFT(TRIM(P205),1)&lt;&gt;"I")),1,IF(OR(AND(CG205=0,P205="N"),AND(CG205=0,P205="B"),AND(CG205=0,LEFT(TRIM(P205),1)="I")),1,0))),"")</f>
        <v/>
      </c>
      <c r="CV205" s="62" t="str">
        <f t="shared" si="105"/>
        <v/>
      </c>
      <c r="CW205" s="62" t="str">
        <f>+IF(LEN($K205)&gt;10,IF(ISERROR(VLOOKUP(R205,'CODIGO PAGO'!$B$1:$B$20,1,0)),1,IF(OR(AND(CI205=1,R205&lt;&gt;"N"),AND(CI205=3,R205&lt;&gt;"B"),AND(CI205=2,LEFT(TRIM(R205),1)&lt;&gt;"I")),1,IF(OR(AND(CI205=0,R205="N"),AND(CI205=0,R205="B"),AND(CI205=0,LEFT(TRIM(R205),1)="I")),1,0))),"")</f>
        <v/>
      </c>
      <c r="CX205" s="62" t="str">
        <f t="shared" si="106"/>
        <v/>
      </c>
      <c r="CY205" s="62" t="str">
        <f>+IF(LEN($K205)&gt;10,IF(ISERROR(VLOOKUP(T205,'CODIGO PAGO'!$B$1:$B$20,1,0)),1,IF(OR(AND(CK205=1,T205&lt;&gt;"N"),AND(CK205=3,T205&lt;&gt;"B"),AND(CK205=2,LEFT(TRIM(T205),1)&lt;&gt;"I")),1,IF(OR(AND(CK205=0,T205="N"),AND(CK205=0,T205="B"),AND(CK205=0,LEFT(TRIM(T205),1)="I")),1,0))),"")</f>
        <v/>
      </c>
      <c r="CZ205" s="62" t="str">
        <f t="shared" si="107"/>
        <v/>
      </c>
      <c r="DA205" s="62" t="str">
        <f>+IF(LEN($K205)&gt;10,IF(ISERROR(VLOOKUP(V205,'CODIGO PAGO'!$B$1:$B$20,1,0)),1,IF(OR(AND(CM205=1,V205&lt;&gt;"N"),AND(CM205=3,V205&lt;&gt;"B"),AND(CM205=2,LEFT(TRIM(V205),1)&lt;&gt;"I")),1,IF(OR(AND(CM205=0,V205="N"),AND(CM205=0,V205="B"),AND(CM205=0,LEFT(TRIM(V205),1)="I")),1,0))),"")</f>
        <v/>
      </c>
      <c r="DB205" s="62" t="str">
        <f t="shared" si="108"/>
        <v/>
      </c>
      <c r="DC205" s="62" t="str">
        <f>+IF(LEN($K205)&gt;10,IF(ISERROR(VLOOKUP(X205,'CODIGO PAGO'!$B$1:$B$20,1,0)),1,IF(OR(AND(CO205=1,X205&lt;&gt;"N"),AND(CO205=3,X205&lt;&gt;"B"),AND(CO205=2,LEFT(TRIM(X205),1)&lt;&gt;"I")),1,IF(OR(AND(CO205=0,X205="N"),AND(CO205=0,X205="B"),AND(CO205=0,LEFT(TRIM(X205),1)="I")),1,0))),"")</f>
        <v/>
      </c>
      <c r="DD205" s="62" t="str">
        <f t="shared" si="109"/>
        <v/>
      </c>
      <c r="DE205" s="62" t="str">
        <f t="shared" si="110"/>
        <v/>
      </c>
      <c r="DF205" s="63" t="str">
        <f t="shared" si="111"/>
        <v/>
      </c>
      <c r="DG205" s="171"/>
      <c r="DH205" s="63">
        <v>205</v>
      </c>
    </row>
    <row r="206" spans="1:112" s="65" customFormat="1">
      <c r="A206" s="16" t="str">
        <f t="shared" si="84"/>
        <v/>
      </c>
      <c r="B206" s="134"/>
      <c r="C206" s="134"/>
      <c r="D206" s="1" t="str">
        <f>+IF(LEN($K206)&gt;5,BD!A206,"")</f>
        <v/>
      </c>
      <c r="E206" s="1" t="str">
        <f>+IF(LEN($K206)&gt;5,BD!B206,"")</f>
        <v/>
      </c>
      <c r="F206" s="134"/>
      <c r="G206" s="133"/>
      <c r="H206" s="135"/>
      <c r="I206" s="3" t="str">
        <f>+IF(LEN($K206)&gt;5,BD!D206,"")</f>
        <v/>
      </c>
      <c r="J206" s="4" t="str">
        <f>+IF(LEN($K206)&gt;5,BD!E206,"")</f>
        <v/>
      </c>
      <c r="K206" s="5" t="str">
        <f>+IF(LEN(BD!G206)&gt;5,BD!G206,"")</f>
        <v/>
      </c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53" t="str">
        <f t="shared" si="85"/>
        <v/>
      </c>
      <c r="AB206" s="154" t="str">
        <f>+IF(LEN($K206)&gt;5,SUM(L206,N206,P206,R206,T206,V206,X206)+COUNTIF(L206:X206,"PCG")+'CODIGO PAGO'!$C$23*COUNTIF(L206:X206,"PDF")+'CODIGO PAGO'!$C$24*COUNTIF('PRE MAAS'!L206:X206,"PNH")+'CODIGO PAGO'!$C$25*COUNTIF('PRE MAAS'!L206:X206,"PS")+COUNTIF(L206:X206,"VAC"),"")</f>
        <v/>
      </c>
      <c r="AC206" s="154" t="str">
        <f t="shared" si="86"/>
        <v/>
      </c>
      <c r="AD206" s="155" t="str">
        <f t="shared" si="87"/>
        <v/>
      </c>
      <c r="AE206" s="155" t="str">
        <f t="shared" si="88"/>
        <v/>
      </c>
      <c r="AF206" s="155" t="str">
        <f>+IF(LEN($K206)&gt;5,IF(AND(VLOOKUP($I206,BD!$D$1:$F$501,3,0)&gt;=L$1,VLOOKUP($I206,BD!$D$1:$F$501,3,0)&lt;=X$1),1,0),"")</f>
        <v/>
      </c>
      <c r="AG206" s="155" t="str">
        <f t="shared" si="89"/>
        <v/>
      </c>
      <c r="AH206" s="156" t="str">
        <f t="shared" si="90"/>
        <v/>
      </c>
      <c r="AI206" s="156" t="str">
        <f t="shared" si="91"/>
        <v/>
      </c>
      <c r="AJ206" s="156" t="str">
        <f t="shared" si="92"/>
        <v/>
      </c>
      <c r="AK206" s="6" t="str">
        <f>+IF(LEN($K206)&gt;5,BD!H206,"")</f>
        <v/>
      </c>
      <c r="AL206" s="17" t="str">
        <f t="shared" si="93"/>
        <v/>
      </c>
      <c r="AM206" s="13"/>
      <c r="AN206" s="18" t="str">
        <f t="shared" si="94"/>
        <v/>
      </c>
      <c r="AO206" s="19" t="str">
        <f t="shared" si="95"/>
        <v/>
      </c>
      <c r="AP206" s="19" t="str">
        <f t="shared" si="96"/>
        <v/>
      </c>
      <c r="AQ206" s="20" t="str">
        <f t="shared" si="97"/>
        <v/>
      </c>
      <c r="AR206" s="7" t="str">
        <f t="shared" ca="1" si="98"/>
        <v/>
      </c>
      <c r="AS206" s="157"/>
      <c r="AT206" s="19" t="str">
        <f>+IF(LEN($K206)&gt;5,TRUNC(AS206*AK206*'CODIGO PAGO'!$C$27,2),"")</f>
        <v/>
      </c>
      <c r="AU206" s="15"/>
      <c r="AV206" s="15"/>
      <c r="AW206" s="15"/>
      <c r="AX206" s="14"/>
      <c r="AY206" s="15"/>
      <c r="AZ206" s="20" t="str">
        <f>+IF(LEN(K206)&gt;5,SUMIF(AJUSTES!$A$1:$A$50,K206,AJUSTES!$J$1:$J$50),"")</f>
        <v/>
      </c>
      <c r="BA206" s="20"/>
      <c r="BB206" s="14"/>
      <c r="BC206" s="14"/>
      <c r="BD206" s="164"/>
      <c r="BE206" s="15"/>
      <c r="BF206" s="15"/>
      <c r="BG206" s="152" t="str">
        <f t="shared" si="99"/>
        <v/>
      </c>
      <c r="BH206" s="20" t="str">
        <f t="shared" si="100"/>
        <v/>
      </c>
      <c r="BI206" s="20" t="str">
        <f>IF(LEN($K206)&gt;5,IF('CODIGO PAGO'!$C$26=9,0.5*AK206,'CODIGO PAGO'!$C$26*COUNTIF(L206:X206,"PT")*(AK206*7)/(7-(COUNTIF(L206:X206,"D")+COUNTIF(L206:X206,"DL")))),"")</f>
        <v/>
      </c>
      <c r="BJ206" s="15"/>
      <c r="BK206" s="20" t="str">
        <f>+IF(LEN(K206)&gt;5,SUMIF(AJUSTES!$A$1:$A$50,K206,AJUSTES!$K$1:$K$50),"")</f>
        <v/>
      </c>
      <c r="BL206" s="15"/>
      <c r="BM206" s="15"/>
      <c r="BN206" s="4" t="str">
        <f>+CONCATENATE(IF(COUNTIFS(INCAPACIDADES!$A$1:$A$100,"ACTIVA",INCAPACIDADES!$C$1:$C$100,'PRE MAAS'!K206)&gt;0,VLOOKUP(K206,INCAPACIDADES!$C$1:$Y$100,23,0),""),IF(LEN($K206)&gt;5,IF(BD!F206="N/A","",CONCATENATE("B (",DAY(BD!F206),"-",MONTH(BD!F206),"-",YEAR(BD!F206),")")),""))</f>
        <v/>
      </c>
      <c r="BO206" s="150"/>
      <c r="BP206" s="15"/>
      <c r="BQ206" s="15"/>
      <c r="BR206" s="15"/>
      <c r="BS206" s="15"/>
      <c r="BT206" s="15"/>
      <c r="BU206" s="9" t="str">
        <f>+IF(LEN($K206)&gt;10,IF(LEN(BD!I206)=11,BD!I206,CONCATENATE("0",BD!I206)),"")</f>
        <v/>
      </c>
      <c r="BV206" s="161" t="str">
        <f>+IF(LEN($K206)&gt;10,BD!J206,"")</f>
        <v/>
      </c>
      <c r="BW206" s="162" t="str">
        <f t="shared" si="101"/>
        <v/>
      </c>
      <c r="BX206" s="162" t="str">
        <f>+IF(LEN($K206)&gt;10,UPPER(BD!K206),"")</f>
        <v/>
      </c>
      <c r="BY206" s="161" t="str">
        <f>+IF(LEN($K214)&gt;5,BD!L206,"")</f>
        <v/>
      </c>
      <c r="BZ206" s="161" t="str">
        <f>+IF(LEN($K206)&gt;10,BD!M206,"")</f>
        <v/>
      </c>
      <c r="CA206" s="162" t="str">
        <f>+IF(LEN($K206)&gt;10,BD!N206,"")</f>
        <v/>
      </c>
      <c r="CB206" s="163" t="str">
        <f t="shared" si="102"/>
        <v/>
      </c>
      <c r="CC206" s="62" t="str">
        <f>+IF(AND(LEN($K206)&gt;10),IF(AND($J206&gt;L$1,$J206&lt;=$Y$1),1,IF((COUNTIFS(INCAPACIDADES!$C$1:$C$51,$K206,INCAPACIDADES!K$1:K$51,L$1))&gt;0,2,IF(VLOOKUP($I206,BD!D:F,3,0)&gt;L$1,0,3))),"")</f>
        <v/>
      </c>
      <c r="CD206" s="62" t="str">
        <f>+IF(AND(LEN($K206)&gt;10),IF(AND($J206&gt;M$1,$J206&lt;=$Y$1),1,IF((COUNTIFS(INCAPACIDADES!$C$1:$C$51,$K206,INCAPACIDADES!L$1:L$51,M$1))&gt;0,2,IF(VLOOKUP($I206,BD!$D:$F,3,0)&gt;M$1,0,3))),"")</f>
        <v/>
      </c>
      <c r="CE206" s="62" t="str">
        <f>+IF(AND(LEN($K206)&gt;10),IF(AND($J206&gt;N$1,$J206&lt;=$Y$1),1,IF((COUNTIFS(INCAPACIDADES!$C$1:$C$51,$K206,INCAPACIDADES!M$1:M$51,N$1))&gt;0,2,IF(VLOOKUP($I206,BD!$D:$F,3,0)&gt;N$1,0,3))),"")</f>
        <v/>
      </c>
      <c r="CF206" s="62" t="str">
        <f>+IF(AND(LEN($K206)&gt;10),IF(AND($J206&gt;O$1,$J206&lt;=$Y$1),1,IF((COUNTIFS(INCAPACIDADES!$C$1:$C$51,$K206,INCAPACIDADES!N$1:N$51,O$1))&gt;0,2,IF(VLOOKUP($I206,BD!$D:$F,3,0)&gt;O$1,0,3))),"")</f>
        <v/>
      </c>
      <c r="CG206" s="62" t="str">
        <f>+IF(AND(LEN($K206)&gt;10),IF(AND($J206&gt;P$1,$J206&lt;=$Y$1),1,IF((COUNTIFS(INCAPACIDADES!$C$1:$C$51,$K206,INCAPACIDADES!O$1:O$51,P$1))&gt;0,2,IF(VLOOKUP($I206,BD!$D:$F,3,0)&gt;P$1,0,3))),"")</f>
        <v/>
      </c>
      <c r="CH206" s="62" t="str">
        <f>+IF(AND(LEN($K206)&gt;10),IF(AND($J206&gt;Q$1,$J206&lt;=$Y$1),1,IF((COUNTIFS(INCAPACIDADES!$C$1:$C$51,$K206,INCAPACIDADES!P$1:P$51,Q$1))&gt;0,2,IF(VLOOKUP($I206,BD!$D:$F,3,0)&gt;Q$1,0,3))),"")</f>
        <v/>
      </c>
      <c r="CI206" s="62" t="str">
        <f>+IF(AND(LEN($K206)&gt;10),IF(AND($J206&gt;R$1,$J206&lt;=$Y$1),1,IF((COUNTIFS(INCAPACIDADES!$C$1:$C$51,$K206,INCAPACIDADES!Q$1:Q$51,R$1))&gt;0,2,IF(VLOOKUP($I206,BD!$D:$F,3,0)&gt;R$1,0,3))),"")</f>
        <v/>
      </c>
      <c r="CJ206" s="62" t="str">
        <f>+IF(AND(LEN($K206)&gt;10),IF(AND($J206&gt;S$1,$J206&lt;=$Y$1),1,IF((COUNTIFS(INCAPACIDADES!$C$1:$C$51,$K206,INCAPACIDADES!R$1:R$51,S$1))&gt;0,2,IF(VLOOKUP($I206,BD!$D:$F,3,0)&gt;S$1,0,3))),"")</f>
        <v/>
      </c>
      <c r="CK206" s="62" t="str">
        <f>+IF(AND(LEN($K206)&gt;10),IF(AND($J206&gt;T$1,$J206&lt;=$Y$1),1,IF((COUNTIFS(INCAPACIDADES!$C$1:$C$51,$K206,INCAPACIDADES!S$1:S$51,T$1))&gt;0,2,IF(VLOOKUP($I206,BD!$D:$F,3,0)&gt;T$1,0,3))),"")</f>
        <v/>
      </c>
      <c r="CL206" s="62" t="str">
        <f>+IF(AND(LEN($K206)&gt;10),IF(AND($J206&gt;U$1,$J206&lt;=$Y$1),1,IF((COUNTIFS(INCAPACIDADES!$C$1:$C$51,$K206,INCAPACIDADES!T$1:T$51,U$1))&gt;0,2,IF(VLOOKUP($I206,BD!$D:$F,3,0)&gt;U$1,0,3))),"")</f>
        <v/>
      </c>
      <c r="CM206" s="62" t="str">
        <f>+IF(AND(LEN($K206)&gt;10),IF(AND($J206&gt;V$1,$J206&lt;=$Y$1),1,IF((COUNTIFS(INCAPACIDADES!$C$1:$C$51,$K206,INCAPACIDADES!U$1:U$51,V$1))&gt;0,2,IF(VLOOKUP($I206,BD!$D:$F,3,0)&gt;V$1,0,3))),"")</f>
        <v/>
      </c>
      <c r="CN206" s="62" t="str">
        <f>+IF(AND(LEN($K206)&gt;10),IF(AND($J206&gt;W$1,$J206&lt;=$Y$1),1,IF((COUNTIFS(INCAPACIDADES!$C$1:$C$51,$K206,INCAPACIDADES!V$1:V$51,W$1))&gt;0,2,IF(VLOOKUP($I206,BD!$D:$F,3,0)&gt;W$1,0,3))),"")</f>
        <v/>
      </c>
      <c r="CO206" s="62" t="str">
        <f>+IF(AND(LEN($K206)&gt;10),IF(AND($J206&gt;X$1,$J206&lt;=$Y$1),1,IF((COUNTIFS(INCAPACIDADES!$C$1:$C$51,$K206,INCAPACIDADES!W$1:W$51,X$1))&gt;0,2,IF(VLOOKUP($I206,BD!$D:$F,3,0)&gt;X$1,0,3))),"")</f>
        <v/>
      </c>
      <c r="CP206" s="62" t="str">
        <f>+IF(AND(LEN($K206)&gt;10),IF(AND($J206&gt;Y$1,$J206&lt;=$Y$1),1,IF((COUNTIFS(INCAPACIDADES!$C$1:$C$51,$K206,INCAPACIDADES!X$1:X$51,Y$1))&gt;0,2,IF(VLOOKUP($I206,BD!$D:$F,3,0)&gt;Y$1,0,3))),"")</f>
        <v/>
      </c>
      <c r="CQ206" s="62" t="str">
        <f>+IF(LEN($K206)&gt;10,IF(ISERROR(VLOOKUP(L206,'CODIGO PAGO'!$B$1:$B$20,1,0)),1,IF(OR(AND(CC206=1,L206&lt;&gt;"N"),AND(CC206=3,L206&lt;&gt;"B"),AND(CC206=2,LEFT(TRIM(L206),1)&lt;&gt;"I")),1,IF(OR(AND(CC206=0,L206="N"),AND(CC206=0,L206="B"),AND(CC206=0,LEFT(TRIM(L206),1)="I")),1,0))),"")</f>
        <v/>
      </c>
      <c r="CR206" s="62" t="str">
        <f t="shared" si="103"/>
        <v/>
      </c>
      <c r="CS206" s="62" t="str">
        <f>+IF(LEN($K206)&gt;10,IF(ISERROR(VLOOKUP(N206,'CODIGO PAGO'!$B$1:$B$20,1,0)),1,IF(OR(AND(CE206=1,N206&lt;&gt;"N"),AND(CE206=3,N206&lt;&gt;"B"),AND(CE206=2,LEFT(TRIM(N206),1)&lt;&gt;"I")),1,IF(OR(AND(CE206=0,N206="N"),AND(CE206=0,N206="B"),AND(CE206=0,LEFT(TRIM(N206),1)="I")),1,0))),"")</f>
        <v/>
      </c>
      <c r="CT206" s="62" t="str">
        <f t="shared" si="104"/>
        <v/>
      </c>
      <c r="CU206" s="62" t="str">
        <f>+IF(LEN($K206)&gt;10,IF(ISERROR(VLOOKUP(P206,'CODIGO PAGO'!$B$1:$B$20,1,0)),1,IF(OR(AND(CG206=1,P206&lt;&gt;"N"),AND(CG206=3,P206&lt;&gt;"B"),AND(CG206=2,LEFT(TRIM(P206),1)&lt;&gt;"I")),1,IF(OR(AND(CG206=0,P206="N"),AND(CG206=0,P206="B"),AND(CG206=0,LEFT(TRIM(P206),1)="I")),1,0))),"")</f>
        <v/>
      </c>
      <c r="CV206" s="62" t="str">
        <f t="shared" si="105"/>
        <v/>
      </c>
      <c r="CW206" s="62" t="str">
        <f>+IF(LEN($K206)&gt;10,IF(ISERROR(VLOOKUP(R206,'CODIGO PAGO'!$B$1:$B$20,1,0)),1,IF(OR(AND(CI206=1,R206&lt;&gt;"N"),AND(CI206=3,R206&lt;&gt;"B"),AND(CI206=2,LEFT(TRIM(R206),1)&lt;&gt;"I")),1,IF(OR(AND(CI206=0,R206="N"),AND(CI206=0,R206="B"),AND(CI206=0,LEFT(TRIM(R206),1)="I")),1,0))),"")</f>
        <v/>
      </c>
      <c r="CX206" s="62" t="str">
        <f t="shared" si="106"/>
        <v/>
      </c>
      <c r="CY206" s="62" t="str">
        <f>+IF(LEN($K206)&gt;10,IF(ISERROR(VLOOKUP(T206,'CODIGO PAGO'!$B$1:$B$20,1,0)),1,IF(OR(AND(CK206=1,T206&lt;&gt;"N"),AND(CK206=3,T206&lt;&gt;"B"),AND(CK206=2,LEFT(TRIM(T206),1)&lt;&gt;"I")),1,IF(OR(AND(CK206=0,T206="N"),AND(CK206=0,T206="B"),AND(CK206=0,LEFT(TRIM(T206),1)="I")),1,0))),"")</f>
        <v/>
      </c>
      <c r="CZ206" s="62" t="str">
        <f t="shared" si="107"/>
        <v/>
      </c>
      <c r="DA206" s="62" t="str">
        <f>+IF(LEN($K206)&gt;10,IF(ISERROR(VLOOKUP(V206,'CODIGO PAGO'!$B$1:$B$20,1,0)),1,IF(OR(AND(CM206=1,V206&lt;&gt;"N"),AND(CM206=3,V206&lt;&gt;"B"),AND(CM206=2,LEFT(TRIM(V206),1)&lt;&gt;"I")),1,IF(OR(AND(CM206=0,V206="N"),AND(CM206=0,V206="B"),AND(CM206=0,LEFT(TRIM(V206),1)="I")),1,0))),"")</f>
        <v/>
      </c>
      <c r="DB206" s="62" t="str">
        <f t="shared" si="108"/>
        <v/>
      </c>
      <c r="DC206" s="62" t="str">
        <f>+IF(LEN($K206)&gt;10,IF(ISERROR(VLOOKUP(X206,'CODIGO PAGO'!$B$1:$B$20,1,0)),1,IF(OR(AND(CO206=1,X206&lt;&gt;"N"),AND(CO206=3,X206&lt;&gt;"B"),AND(CO206=2,LEFT(TRIM(X206),1)&lt;&gt;"I")),1,IF(OR(AND(CO206=0,X206="N"),AND(CO206=0,X206="B"),AND(CO206=0,LEFT(TRIM(X206),1)="I")),1,0))),"")</f>
        <v/>
      </c>
      <c r="DD206" s="62" t="str">
        <f t="shared" si="109"/>
        <v/>
      </c>
      <c r="DE206" s="62" t="str">
        <f t="shared" si="110"/>
        <v/>
      </c>
      <c r="DF206" s="63" t="str">
        <f t="shared" si="111"/>
        <v/>
      </c>
      <c r="DG206" s="171"/>
      <c r="DH206" s="63">
        <v>206</v>
      </c>
    </row>
    <row r="207" spans="1:112" s="65" customFormat="1">
      <c r="A207" s="16" t="str">
        <f t="shared" si="84"/>
        <v/>
      </c>
      <c r="B207" s="134"/>
      <c r="C207" s="134"/>
      <c r="D207" s="1" t="str">
        <f>+IF(LEN($K207)&gt;5,BD!A207,"")</f>
        <v/>
      </c>
      <c r="E207" s="1" t="str">
        <f>+IF(LEN($K207)&gt;5,BD!B207,"")</f>
        <v/>
      </c>
      <c r="F207" s="134"/>
      <c r="G207" s="133"/>
      <c r="H207" s="135"/>
      <c r="I207" s="3" t="str">
        <f>+IF(LEN($K207)&gt;5,BD!D207,"")</f>
        <v/>
      </c>
      <c r="J207" s="4" t="str">
        <f>+IF(LEN($K207)&gt;5,BD!E207,"")</f>
        <v/>
      </c>
      <c r="K207" s="5" t="str">
        <f>+IF(LEN(BD!G207)&gt;5,BD!G207,"")</f>
        <v/>
      </c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53" t="str">
        <f t="shared" si="85"/>
        <v/>
      </c>
      <c r="AB207" s="154" t="str">
        <f>+IF(LEN($K207)&gt;5,SUM(L207,N207,P207,R207,T207,V207,X207)+COUNTIF(L207:X207,"PCG")+'CODIGO PAGO'!$C$23*COUNTIF(L207:X207,"PDF")+'CODIGO PAGO'!$C$24*COUNTIF('PRE MAAS'!L207:X207,"PNH")+'CODIGO PAGO'!$C$25*COUNTIF('PRE MAAS'!L207:X207,"PS")+COUNTIF(L207:X207,"VAC"),"")</f>
        <v/>
      </c>
      <c r="AC207" s="154" t="str">
        <f t="shared" si="86"/>
        <v/>
      </c>
      <c r="AD207" s="155" t="str">
        <f t="shared" si="87"/>
        <v/>
      </c>
      <c r="AE207" s="155" t="str">
        <f t="shared" si="88"/>
        <v/>
      </c>
      <c r="AF207" s="155" t="str">
        <f>+IF(LEN($K207)&gt;5,IF(AND(VLOOKUP($I207,BD!$D$1:$F$501,3,0)&gt;=L$1,VLOOKUP($I207,BD!$D$1:$F$501,3,0)&lt;=X$1),1,0),"")</f>
        <v/>
      </c>
      <c r="AG207" s="155" t="str">
        <f t="shared" si="89"/>
        <v/>
      </c>
      <c r="AH207" s="156" t="str">
        <f t="shared" si="90"/>
        <v/>
      </c>
      <c r="AI207" s="156" t="str">
        <f t="shared" si="91"/>
        <v/>
      </c>
      <c r="AJ207" s="156" t="str">
        <f t="shared" si="92"/>
        <v/>
      </c>
      <c r="AK207" s="6" t="str">
        <f>+IF(LEN($K207)&gt;5,BD!H207,"")</f>
        <v/>
      </c>
      <c r="AL207" s="17" t="str">
        <f t="shared" si="93"/>
        <v/>
      </c>
      <c r="AM207" s="13"/>
      <c r="AN207" s="18" t="str">
        <f t="shared" si="94"/>
        <v/>
      </c>
      <c r="AO207" s="19" t="str">
        <f t="shared" si="95"/>
        <v/>
      </c>
      <c r="AP207" s="19" t="str">
        <f t="shared" si="96"/>
        <v/>
      </c>
      <c r="AQ207" s="20" t="str">
        <f t="shared" si="97"/>
        <v/>
      </c>
      <c r="AR207" s="7" t="str">
        <f t="shared" ca="1" si="98"/>
        <v/>
      </c>
      <c r="AS207" s="157"/>
      <c r="AT207" s="19" t="str">
        <f>+IF(LEN($K207)&gt;5,TRUNC(AS207*AK207*'CODIGO PAGO'!$C$27,2),"")</f>
        <v/>
      </c>
      <c r="AU207" s="15"/>
      <c r="AV207" s="15"/>
      <c r="AW207" s="15"/>
      <c r="AX207" s="14"/>
      <c r="AY207" s="15"/>
      <c r="AZ207" s="20" t="str">
        <f>+IF(LEN(K207)&gt;5,SUMIF(AJUSTES!$A$1:$A$50,K207,AJUSTES!$J$1:$J$50),"")</f>
        <v/>
      </c>
      <c r="BA207" s="20"/>
      <c r="BB207" s="14"/>
      <c r="BC207" s="14"/>
      <c r="BD207" s="164"/>
      <c r="BE207" s="15"/>
      <c r="BF207" s="15"/>
      <c r="BG207" s="152" t="str">
        <f t="shared" si="99"/>
        <v/>
      </c>
      <c r="BH207" s="20" t="str">
        <f t="shared" si="100"/>
        <v/>
      </c>
      <c r="BI207" s="20" t="str">
        <f>IF(LEN($K207)&gt;5,IF('CODIGO PAGO'!$C$26=9,0.5*AK207,'CODIGO PAGO'!$C$26*COUNTIF(L207:X207,"PT")*(AK207*7)/(7-(COUNTIF(L207:X207,"D")+COUNTIF(L207:X207,"DL")))),"")</f>
        <v/>
      </c>
      <c r="BJ207" s="15"/>
      <c r="BK207" s="20" t="str">
        <f>+IF(LEN(K207)&gt;5,SUMIF(AJUSTES!$A$1:$A$50,K207,AJUSTES!$K$1:$K$50),"")</f>
        <v/>
      </c>
      <c r="BL207" s="15"/>
      <c r="BM207" s="15"/>
      <c r="BN207" s="4" t="str">
        <f>+CONCATENATE(IF(COUNTIFS(INCAPACIDADES!$A$1:$A$100,"ACTIVA",INCAPACIDADES!$C$1:$C$100,'PRE MAAS'!K207)&gt;0,VLOOKUP(K207,INCAPACIDADES!$C$1:$Y$100,23,0),""),IF(LEN($K207)&gt;5,IF(BD!F207="N/A","",CONCATENATE("B (",DAY(BD!F207),"-",MONTH(BD!F207),"-",YEAR(BD!F207),")")),""))</f>
        <v/>
      </c>
      <c r="BO207" s="150"/>
      <c r="BP207" s="15"/>
      <c r="BQ207" s="15"/>
      <c r="BR207" s="15"/>
      <c r="BS207" s="15"/>
      <c r="BT207" s="15"/>
      <c r="BU207" s="9" t="str">
        <f>+IF(LEN($K207)&gt;10,IF(LEN(BD!I207)=11,BD!I207,CONCATENATE("0",BD!I207)),"")</f>
        <v/>
      </c>
      <c r="BV207" s="161" t="str">
        <f>+IF(LEN($K207)&gt;10,BD!J207,"")</f>
        <v/>
      </c>
      <c r="BW207" s="162" t="str">
        <f t="shared" si="101"/>
        <v/>
      </c>
      <c r="BX207" s="162" t="str">
        <f>+IF(LEN($K207)&gt;10,UPPER(BD!K207),"")</f>
        <v/>
      </c>
      <c r="BY207" s="161" t="str">
        <f>+IF(LEN($K215)&gt;5,BD!L207,"")</f>
        <v/>
      </c>
      <c r="BZ207" s="161" t="str">
        <f>+IF(LEN($K207)&gt;10,BD!M207,"")</f>
        <v/>
      </c>
      <c r="CA207" s="162" t="str">
        <f>+IF(LEN($K207)&gt;10,BD!N207,"")</f>
        <v/>
      </c>
      <c r="CB207" s="163" t="str">
        <f t="shared" si="102"/>
        <v/>
      </c>
      <c r="CC207" s="62" t="str">
        <f>+IF(AND(LEN($K207)&gt;10),IF(AND($J207&gt;L$1,$J207&lt;=$Y$1),1,IF((COUNTIFS(INCAPACIDADES!$C$1:$C$51,$K207,INCAPACIDADES!K$1:K$51,L$1))&gt;0,2,IF(VLOOKUP($I207,BD!D:F,3,0)&gt;L$1,0,3))),"")</f>
        <v/>
      </c>
      <c r="CD207" s="62" t="str">
        <f>+IF(AND(LEN($K207)&gt;10),IF(AND($J207&gt;M$1,$J207&lt;=$Y$1),1,IF((COUNTIFS(INCAPACIDADES!$C$1:$C$51,$K207,INCAPACIDADES!L$1:L$51,M$1))&gt;0,2,IF(VLOOKUP($I207,BD!$D:$F,3,0)&gt;M$1,0,3))),"")</f>
        <v/>
      </c>
      <c r="CE207" s="62" t="str">
        <f>+IF(AND(LEN($K207)&gt;10),IF(AND($J207&gt;N$1,$J207&lt;=$Y$1),1,IF((COUNTIFS(INCAPACIDADES!$C$1:$C$51,$K207,INCAPACIDADES!M$1:M$51,N$1))&gt;0,2,IF(VLOOKUP($I207,BD!$D:$F,3,0)&gt;N$1,0,3))),"")</f>
        <v/>
      </c>
      <c r="CF207" s="62" t="str">
        <f>+IF(AND(LEN($K207)&gt;10),IF(AND($J207&gt;O$1,$J207&lt;=$Y$1),1,IF((COUNTIFS(INCAPACIDADES!$C$1:$C$51,$K207,INCAPACIDADES!N$1:N$51,O$1))&gt;0,2,IF(VLOOKUP($I207,BD!$D:$F,3,0)&gt;O$1,0,3))),"")</f>
        <v/>
      </c>
      <c r="CG207" s="62" t="str">
        <f>+IF(AND(LEN($K207)&gt;10),IF(AND($J207&gt;P$1,$J207&lt;=$Y$1),1,IF((COUNTIFS(INCAPACIDADES!$C$1:$C$51,$K207,INCAPACIDADES!O$1:O$51,P$1))&gt;0,2,IF(VLOOKUP($I207,BD!$D:$F,3,0)&gt;P$1,0,3))),"")</f>
        <v/>
      </c>
      <c r="CH207" s="62" t="str">
        <f>+IF(AND(LEN($K207)&gt;10),IF(AND($J207&gt;Q$1,$J207&lt;=$Y$1),1,IF((COUNTIFS(INCAPACIDADES!$C$1:$C$51,$K207,INCAPACIDADES!P$1:P$51,Q$1))&gt;0,2,IF(VLOOKUP($I207,BD!$D:$F,3,0)&gt;Q$1,0,3))),"")</f>
        <v/>
      </c>
      <c r="CI207" s="62" t="str">
        <f>+IF(AND(LEN($K207)&gt;10),IF(AND($J207&gt;R$1,$J207&lt;=$Y$1),1,IF((COUNTIFS(INCAPACIDADES!$C$1:$C$51,$K207,INCAPACIDADES!Q$1:Q$51,R$1))&gt;0,2,IF(VLOOKUP($I207,BD!$D:$F,3,0)&gt;R$1,0,3))),"")</f>
        <v/>
      </c>
      <c r="CJ207" s="62" t="str">
        <f>+IF(AND(LEN($K207)&gt;10),IF(AND($J207&gt;S$1,$J207&lt;=$Y$1),1,IF((COUNTIFS(INCAPACIDADES!$C$1:$C$51,$K207,INCAPACIDADES!R$1:R$51,S$1))&gt;0,2,IF(VLOOKUP($I207,BD!$D:$F,3,0)&gt;S$1,0,3))),"")</f>
        <v/>
      </c>
      <c r="CK207" s="62" t="str">
        <f>+IF(AND(LEN($K207)&gt;10),IF(AND($J207&gt;T$1,$J207&lt;=$Y$1),1,IF((COUNTIFS(INCAPACIDADES!$C$1:$C$51,$K207,INCAPACIDADES!S$1:S$51,T$1))&gt;0,2,IF(VLOOKUP($I207,BD!$D:$F,3,0)&gt;T$1,0,3))),"")</f>
        <v/>
      </c>
      <c r="CL207" s="62" t="str">
        <f>+IF(AND(LEN($K207)&gt;10),IF(AND($J207&gt;U$1,$J207&lt;=$Y$1),1,IF((COUNTIFS(INCAPACIDADES!$C$1:$C$51,$K207,INCAPACIDADES!T$1:T$51,U$1))&gt;0,2,IF(VLOOKUP($I207,BD!$D:$F,3,0)&gt;U$1,0,3))),"")</f>
        <v/>
      </c>
      <c r="CM207" s="62" t="str">
        <f>+IF(AND(LEN($K207)&gt;10),IF(AND($J207&gt;V$1,$J207&lt;=$Y$1),1,IF((COUNTIFS(INCAPACIDADES!$C$1:$C$51,$K207,INCAPACIDADES!U$1:U$51,V$1))&gt;0,2,IF(VLOOKUP($I207,BD!$D:$F,3,0)&gt;V$1,0,3))),"")</f>
        <v/>
      </c>
      <c r="CN207" s="62" t="str">
        <f>+IF(AND(LEN($K207)&gt;10),IF(AND($J207&gt;W$1,$J207&lt;=$Y$1),1,IF((COUNTIFS(INCAPACIDADES!$C$1:$C$51,$K207,INCAPACIDADES!V$1:V$51,W$1))&gt;0,2,IF(VLOOKUP($I207,BD!$D:$F,3,0)&gt;W$1,0,3))),"")</f>
        <v/>
      </c>
      <c r="CO207" s="62" t="str">
        <f>+IF(AND(LEN($K207)&gt;10),IF(AND($J207&gt;X$1,$J207&lt;=$Y$1),1,IF((COUNTIFS(INCAPACIDADES!$C$1:$C$51,$K207,INCAPACIDADES!W$1:W$51,X$1))&gt;0,2,IF(VLOOKUP($I207,BD!$D:$F,3,0)&gt;X$1,0,3))),"")</f>
        <v/>
      </c>
      <c r="CP207" s="62" t="str">
        <f>+IF(AND(LEN($K207)&gt;10),IF(AND($J207&gt;Y$1,$J207&lt;=$Y$1),1,IF((COUNTIFS(INCAPACIDADES!$C$1:$C$51,$K207,INCAPACIDADES!X$1:X$51,Y$1))&gt;0,2,IF(VLOOKUP($I207,BD!$D:$F,3,0)&gt;Y$1,0,3))),"")</f>
        <v/>
      </c>
      <c r="CQ207" s="62" t="str">
        <f>+IF(LEN($K207)&gt;10,IF(ISERROR(VLOOKUP(L207,'CODIGO PAGO'!$B$1:$B$20,1,0)),1,IF(OR(AND(CC207=1,L207&lt;&gt;"N"),AND(CC207=3,L207&lt;&gt;"B"),AND(CC207=2,LEFT(TRIM(L207),1)&lt;&gt;"I")),1,IF(OR(AND(CC207=0,L207="N"),AND(CC207=0,L207="B"),AND(CC207=0,LEFT(TRIM(L207),1)="I")),1,0))),"")</f>
        <v/>
      </c>
      <c r="CR207" s="62" t="str">
        <f t="shared" si="103"/>
        <v/>
      </c>
      <c r="CS207" s="62" t="str">
        <f>+IF(LEN($K207)&gt;10,IF(ISERROR(VLOOKUP(N207,'CODIGO PAGO'!$B$1:$B$20,1,0)),1,IF(OR(AND(CE207=1,N207&lt;&gt;"N"),AND(CE207=3,N207&lt;&gt;"B"),AND(CE207=2,LEFT(TRIM(N207),1)&lt;&gt;"I")),1,IF(OR(AND(CE207=0,N207="N"),AND(CE207=0,N207="B"),AND(CE207=0,LEFT(TRIM(N207),1)="I")),1,0))),"")</f>
        <v/>
      </c>
      <c r="CT207" s="62" t="str">
        <f t="shared" si="104"/>
        <v/>
      </c>
      <c r="CU207" s="62" t="str">
        <f>+IF(LEN($K207)&gt;10,IF(ISERROR(VLOOKUP(P207,'CODIGO PAGO'!$B$1:$B$20,1,0)),1,IF(OR(AND(CG207=1,P207&lt;&gt;"N"),AND(CG207=3,P207&lt;&gt;"B"),AND(CG207=2,LEFT(TRIM(P207),1)&lt;&gt;"I")),1,IF(OR(AND(CG207=0,P207="N"),AND(CG207=0,P207="B"),AND(CG207=0,LEFT(TRIM(P207),1)="I")),1,0))),"")</f>
        <v/>
      </c>
      <c r="CV207" s="62" t="str">
        <f t="shared" si="105"/>
        <v/>
      </c>
      <c r="CW207" s="62" t="str">
        <f>+IF(LEN($K207)&gt;10,IF(ISERROR(VLOOKUP(R207,'CODIGO PAGO'!$B$1:$B$20,1,0)),1,IF(OR(AND(CI207=1,R207&lt;&gt;"N"),AND(CI207=3,R207&lt;&gt;"B"),AND(CI207=2,LEFT(TRIM(R207),1)&lt;&gt;"I")),1,IF(OR(AND(CI207=0,R207="N"),AND(CI207=0,R207="B"),AND(CI207=0,LEFT(TRIM(R207),1)="I")),1,0))),"")</f>
        <v/>
      </c>
      <c r="CX207" s="62" t="str">
        <f t="shared" si="106"/>
        <v/>
      </c>
      <c r="CY207" s="62" t="str">
        <f>+IF(LEN($K207)&gt;10,IF(ISERROR(VLOOKUP(T207,'CODIGO PAGO'!$B$1:$B$20,1,0)),1,IF(OR(AND(CK207=1,T207&lt;&gt;"N"),AND(CK207=3,T207&lt;&gt;"B"),AND(CK207=2,LEFT(TRIM(T207),1)&lt;&gt;"I")),1,IF(OR(AND(CK207=0,T207="N"),AND(CK207=0,T207="B"),AND(CK207=0,LEFT(TRIM(T207),1)="I")),1,0))),"")</f>
        <v/>
      </c>
      <c r="CZ207" s="62" t="str">
        <f t="shared" si="107"/>
        <v/>
      </c>
      <c r="DA207" s="62" t="str">
        <f>+IF(LEN($K207)&gt;10,IF(ISERROR(VLOOKUP(V207,'CODIGO PAGO'!$B$1:$B$20,1,0)),1,IF(OR(AND(CM207=1,V207&lt;&gt;"N"),AND(CM207=3,V207&lt;&gt;"B"),AND(CM207=2,LEFT(TRIM(V207),1)&lt;&gt;"I")),1,IF(OR(AND(CM207=0,V207="N"),AND(CM207=0,V207="B"),AND(CM207=0,LEFT(TRIM(V207),1)="I")),1,0))),"")</f>
        <v/>
      </c>
      <c r="DB207" s="62" t="str">
        <f t="shared" si="108"/>
        <v/>
      </c>
      <c r="DC207" s="62" t="str">
        <f>+IF(LEN($K207)&gt;10,IF(ISERROR(VLOOKUP(X207,'CODIGO PAGO'!$B$1:$B$20,1,0)),1,IF(OR(AND(CO207=1,X207&lt;&gt;"N"),AND(CO207=3,X207&lt;&gt;"B"),AND(CO207=2,LEFT(TRIM(X207),1)&lt;&gt;"I")),1,IF(OR(AND(CO207=0,X207="N"),AND(CO207=0,X207="B"),AND(CO207=0,LEFT(TRIM(X207),1)="I")),1,0))),"")</f>
        <v/>
      </c>
      <c r="DD207" s="62" t="str">
        <f t="shared" si="109"/>
        <v/>
      </c>
      <c r="DE207" s="62" t="str">
        <f t="shared" si="110"/>
        <v/>
      </c>
      <c r="DF207" s="63" t="str">
        <f t="shared" si="111"/>
        <v/>
      </c>
      <c r="DG207" s="171"/>
      <c r="DH207" s="63">
        <v>207</v>
      </c>
    </row>
    <row r="208" spans="1:112" s="65" customFormat="1">
      <c r="A208" s="16" t="str">
        <f t="shared" si="84"/>
        <v/>
      </c>
      <c r="B208" s="134"/>
      <c r="C208" s="134"/>
      <c r="D208" s="1" t="str">
        <f>+IF(LEN($K208)&gt;5,BD!A208,"")</f>
        <v/>
      </c>
      <c r="E208" s="1" t="str">
        <f>+IF(LEN($K208)&gt;5,BD!B208,"")</f>
        <v/>
      </c>
      <c r="F208" s="134"/>
      <c r="G208" s="133"/>
      <c r="H208" s="135"/>
      <c r="I208" s="3" t="str">
        <f>+IF(LEN($K208)&gt;5,BD!D208,"")</f>
        <v/>
      </c>
      <c r="J208" s="4" t="str">
        <f>+IF(LEN($K208)&gt;5,BD!E208,"")</f>
        <v/>
      </c>
      <c r="K208" s="5" t="str">
        <f>+IF(LEN(BD!G208)&gt;5,BD!G208,"")</f>
        <v/>
      </c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53" t="str">
        <f t="shared" si="85"/>
        <v/>
      </c>
      <c r="AB208" s="154" t="str">
        <f>+IF(LEN($K208)&gt;5,SUM(L208,N208,P208,R208,T208,V208,X208)+COUNTIF(L208:X208,"PCG")+'CODIGO PAGO'!$C$23*COUNTIF(L208:X208,"PDF")+'CODIGO PAGO'!$C$24*COUNTIF('PRE MAAS'!L208:X208,"PNH")+'CODIGO PAGO'!$C$25*COUNTIF('PRE MAAS'!L208:X208,"PS")+COUNTIF(L208:X208,"VAC"),"")</f>
        <v/>
      </c>
      <c r="AC208" s="154" t="str">
        <f t="shared" si="86"/>
        <v/>
      </c>
      <c r="AD208" s="155" t="str">
        <f t="shared" si="87"/>
        <v/>
      </c>
      <c r="AE208" s="155" t="str">
        <f t="shared" si="88"/>
        <v/>
      </c>
      <c r="AF208" s="155" t="str">
        <f>+IF(LEN($K208)&gt;5,IF(AND(VLOOKUP($I208,BD!$D$1:$F$501,3,0)&gt;=L$1,VLOOKUP($I208,BD!$D$1:$F$501,3,0)&lt;=X$1),1,0),"")</f>
        <v/>
      </c>
      <c r="AG208" s="155" t="str">
        <f t="shared" si="89"/>
        <v/>
      </c>
      <c r="AH208" s="156" t="str">
        <f t="shared" si="90"/>
        <v/>
      </c>
      <c r="AI208" s="156" t="str">
        <f t="shared" si="91"/>
        <v/>
      </c>
      <c r="AJ208" s="156" t="str">
        <f t="shared" si="92"/>
        <v/>
      </c>
      <c r="AK208" s="6" t="str">
        <f>+IF(LEN($K208)&gt;5,BD!H208,"")</f>
        <v/>
      </c>
      <c r="AL208" s="17" t="str">
        <f t="shared" si="93"/>
        <v/>
      </c>
      <c r="AM208" s="13"/>
      <c r="AN208" s="18" t="str">
        <f t="shared" si="94"/>
        <v/>
      </c>
      <c r="AO208" s="19" t="str">
        <f t="shared" si="95"/>
        <v/>
      </c>
      <c r="AP208" s="19" t="str">
        <f t="shared" si="96"/>
        <v/>
      </c>
      <c r="AQ208" s="20" t="str">
        <f t="shared" si="97"/>
        <v/>
      </c>
      <c r="AR208" s="7" t="str">
        <f t="shared" ca="1" si="98"/>
        <v/>
      </c>
      <c r="AS208" s="157"/>
      <c r="AT208" s="19" t="str">
        <f>+IF(LEN($K208)&gt;5,TRUNC(AS208*AK208*'CODIGO PAGO'!$C$27,2),"")</f>
        <v/>
      </c>
      <c r="AU208" s="15"/>
      <c r="AV208" s="15"/>
      <c r="AW208" s="15"/>
      <c r="AX208" s="14"/>
      <c r="AY208" s="15"/>
      <c r="AZ208" s="20" t="str">
        <f>+IF(LEN(K208)&gt;5,SUMIF(AJUSTES!$A$1:$A$50,K208,AJUSTES!$J$1:$J$50),"")</f>
        <v/>
      </c>
      <c r="BA208" s="20"/>
      <c r="BB208" s="14"/>
      <c r="BC208" s="14"/>
      <c r="BD208" s="164"/>
      <c r="BE208" s="15"/>
      <c r="BF208" s="15"/>
      <c r="BG208" s="152" t="str">
        <f t="shared" si="99"/>
        <v/>
      </c>
      <c r="BH208" s="20" t="str">
        <f t="shared" si="100"/>
        <v/>
      </c>
      <c r="BI208" s="20" t="str">
        <f>IF(LEN($K208)&gt;5,IF('CODIGO PAGO'!$C$26=9,0.5*AK208,'CODIGO PAGO'!$C$26*COUNTIF(L208:X208,"PT")*(AK208*7)/(7-(COUNTIF(L208:X208,"D")+COUNTIF(L208:X208,"DL")))),"")</f>
        <v/>
      </c>
      <c r="BJ208" s="15"/>
      <c r="BK208" s="20" t="str">
        <f>+IF(LEN(K208)&gt;5,SUMIF(AJUSTES!$A$1:$A$50,K208,AJUSTES!$K$1:$K$50),"")</f>
        <v/>
      </c>
      <c r="BL208" s="15"/>
      <c r="BM208" s="15"/>
      <c r="BN208" s="4" t="str">
        <f>+CONCATENATE(IF(COUNTIFS(INCAPACIDADES!$A$1:$A$100,"ACTIVA",INCAPACIDADES!$C$1:$C$100,'PRE MAAS'!K208)&gt;0,VLOOKUP(K208,INCAPACIDADES!$C$1:$Y$100,23,0),""),IF(LEN($K208)&gt;5,IF(BD!F208="N/A","",CONCATENATE("B (",DAY(BD!F208),"-",MONTH(BD!F208),"-",YEAR(BD!F208),")")),""))</f>
        <v/>
      </c>
      <c r="BO208" s="150"/>
      <c r="BP208" s="15"/>
      <c r="BQ208" s="15"/>
      <c r="BR208" s="15"/>
      <c r="BS208" s="15"/>
      <c r="BT208" s="15"/>
      <c r="BU208" s="9" t="str">
        <f>+IF(LEN($K208)&gt;10,IF(LEN(BD!I208)=11,BD!I208,CONCATENATE("0",BD!I208)),"")</f>
        <v/>
      </c>
      <c r="BV208" s="161" t="str">
        <f>+IF(LEN($K208)&gt;10,BD!J208,"")</f>
        <v/>
      </c>
      <c r="BW208" s="162" t="str">
        <f t="shared" si="101"/>
        <v/>
      </c>
      <c r="BX208" s="162" t="str">
        <f>+IF(LEN($K208)&gt;10,UPPER(BD!K208),"")</f>
        <v/>
      </c>
      <c r="BY208" s="161" t="str">
        <f>+IF(LEN($K216)&gt;5,BD!L208,"")</f>
        <v/>
      </c>
      <c r="BZ208" s="161" t="str">
        <f>+IF(LEN($K208)&gt;10,BD!M208,"")</f>
        <v/>
      </c>
      <c r="CA208" s="162" t="str">
        <f>+IF(LEN($K208)&gt;10,BD!N208,"")</f>
        <v/>
      </c>
      <c r="CB208" s="163" t="str">
        <f t="shared" si="102"/>
        <v/>
      </c>
      <c r="CC208" s="62" t="str">
        <f>+IF(AND(LEN($K208)&gt;10),IF(AND($J208&gt;L$1,$J208&lt;=$Y$1),1,IF((COUNTIFS(INCAPACIDADES!$C$1:$C$51,$K208,INCAPACIDADES!K$1:K$51,L$1))&gt;0,2,IF(VLOOKUP($I208,BD!D:F,3,0)&gt;L$1,0,3))),"")</f>
        <v/>
      </c>
      <c r="CD208" s="62" t="str">
        <f>+IF(AND(LEN($K208)&gt;10),IF(AND($J208&gt;M$1,$J208&lt;=$Y$1),1,IF((COUNTIFS(INCAPACIDADES!$C$1:$C$51,$K208,INCAPACIDADES!L$1:L$51,M$1))&gt;0,2,IF(VLOOKUP($I208,BD!$D:$F,3,0)&gt;M$1,0,3))),"")</f>
        <v/>
      </c>
      <c r="CE208" s="62" t="str">
        <f>+IF(AND(LEN($K208)&gt;10),IF(AND($J208&gt;N$1,$J208&lt;=$Y$1),1,IF((COUNTIFS(INCAPACIDADES!$C$1:$C$51,$K208,INCAPACIDADES!M$1:M$51,N$1))&gt;0,2,IF(VLOOKUP($I208,BD!$D:$F,3,0)&gt;N$1,0,3))),"")</f>
        <v/>
      </c>
      <c r="CF208" s="62" t="str">
        <f>+IF(AND(LEN($K208)&gt;10),IF(AND($J208&gt;O$1,$J208&lt;=$Y$1),1,IF((COUNTIFS(INCAPACIDADES!$C$1:$C$51,$K208,INCAPACIDADES!N$1:N$51,O$1))&gt;0,2,IF(VLOOKUP($I208,BD!$D:$F,3,0)&gt;O$1,0,3))),"")</f>
        <v/>
      </c>
      <c r="CG208" s="62" t="str">
        <f>+IF(AND(LEN($K208)&gt;10),IF(AND($J208&gt;P$1,$J208&lt;=$Y$1),1,IF((COUNTIFS(INCAPACIDADES!$C$1:$C$51,$K208,INCAPACIDADES!O$1:O$51,P$1))&gt;0,2,IF(VLOOKUP($I208,BD!$D:$F,3,0)&gt;P$1,0,3))),"")</f>
        <v/>
      </c>
      <c r="CH208" s="62" t="str">
        <f>+IF(AND(LEN($K208)&gt;10),IF(AND($J208&gt;Q$1,$J208&lt;=$Y$1),1,IF((COUNTIFS(INCAPACIDADES!$C$1:$C$51,$K208,INCAPACIDADES!P$1:P$51,Q$1))&gt;0,2,IF(VLOOKUP($I208,BD!$D:$F,3,0)&gt;Q$1,0,3))),"")</f>
        <v/>
      </c>
      <c r="CI208" s="62" t="str">
        <f>+IF(AND(LEN($K208)&gt;10),IF(AND($J208&gt;R$1,$J208&lt;=$Y$1),1,IF((COUNTIFS(INCAPACIDADES!$C$1:$C$51,$K208,INCAPACIDADES!Q$1:Q$51,R$1))&gt;0,2,IF(VLOOKUP($I208,BD!$D:$F,3,0)&gt;R$1,0,3))),"")</f>
        <v/>
      </c>
      <c r="CJ208" s="62" t="str">
        <f>+IF(AND(LEN($K208)&gt;10),IF(AND($J208&gt;S$1,$J208&lt;=$Y$1),1,IF((COUNTIFS(INCAPACIDADES!$C$1:$C$51,$K208,INCAPACIDADES!R$1:R$51,S$1))&gt;0,2,IF(VLOOKUP($I208,BD!$D:$F,3,0)&gt;S$1,0,3))),"")</f>
        <v/>
      </c>
      <c r="CK208" s="62" t="str">
        <f>+IF(AND(LEN($K208)&gt;10),IF(AND($J208&gt;T$1,$J208&lt;=$Y$1),1,IF((COUNTIFS(INCAPACIDADES!$C$1:$C$51,$K208,INCAPACIDADES!S$1:S$51,T$1))&gt;0,2,IF(VLOOKUP($I208,BD!$D:$F,3,0)&gt;T$1,0,3))),"")</f>
        <v/>
      </c>
      <c r="CL208" s="62" t="str">
        <f>+IF(AND(LEN($K208)&gt;10),IF(AND($J208&gt;U$1,$J208&lt;=$Y$1),1,IF((COUNTIFS(INCAPACIDADES!$C$1:$C$51,$K208,INCAPACIDADES!T$1:T$51,U$1))&gt;0,2,IF(VLOOKUP($I208,BD!$D:$F,3,0)&gt;U$1,0,3))),"")</f>
        <v/>
      </c>
      <c r="CM208" s="62" t="str">
        <f>+IF(AND(LEN($K208)&gt;10),IF(AND($J208&gt;V$1,$J208&lt;=$Y$1),1,IF((COUNTIFS(INCAPACIDADES!$C$1:$C$51,$K208,INCAPACIDADES!U$1:U$51,V$1))&gt;0,2,IF(VLOOKUP($I208,BD!$D:$F,3,0)&gt;V$1,0,3))),"")</f>
        <v/>
      </c>
      <c r="CN208" s="62" t="str">
        <f>+IF(AND(LEN($K208)&gt;10),IF(AND($J208&gt;W$1,$J208&lt;=$Y$1),1,IF((COUNTIFS(INCAPACIDADES!$C$1:$C$51,$K208,INCAPACIDADES!V$1:V$51,W$1))&gt;0,2,IF(VLOOKUP($I208,BD!$D:$F,3,0)&gt;W$1,0,3))),"")</f>
        <v/>
      </c>
      <c r="CO208" s="62" t="str">
        <f>+IF(AND(LEN($K208)&gt;10),IF(AND($J208&gt;X$1,$J208&lt;=$Y$1),1,IF((COUNTIFS(INCAPACIDADES!$C$1:$C$51,$K208,INCAPACIDADES!W$1:W$51,X$1))&gt;0,2,IF(VLOOKUP($I208,BD!$D:$F,3,0)&gt;X$1,0,3))),"")</f>
        <v/>
      </c>
      <c r="CP208" s="62" t="str">
        <f>+IF(AND(LEN($K208)&gt;10),IF(AND($J208&gt;Y$1,$J208&lt;=$Y$1),1,IF((COUNTIFS(INCAPACIDADES!$C$1:$C$51,$K208,INCAPACIDADES!X$1:X$51,Y$1))&gt;0,2,IF(VLOOKUP($I208,BD!$D:$F,3,0)&gt;Y$1,0,3))),"")</f>
        <v/>
      </c>
      <c r="CQ208" s="62" t="str">
        <f>+IF(LEN($K208)&gt;10,IF(ISERROR(VLOOKUP(L208,'CODIGO PAGO'!$B$1:$B$20,1,0)),1,IF(OR(AND(CC208=1,L208&lt;&gt;"N"),AND(CC208=3,L208&lt;&gt;"B"),AND(CC208=2,LEFT(TRIM(L208),1)&lt;&gt;"I")),1,IF(OR(AND(CC208=0,L208="N"),AND(CC208=0,L208="B"),AND(CC208=0,LEFT(TRIM(L208),1)="I")),1,0))),"")</f>
        <v/>
      </c>
      <c r="CR208" s="62" t="str">
        <f t="shared" si="103"/>
        <v/>
      </c>
      <c r="CS208" s="62" t="str">
        <f>+IF(LEN($K208)&gt;10,IF(ISERROR(VLOOKUP(N208,'CODIGO PAGO'!$B$1:$B$20,1,0)),1,IF(OR(AND(CE208=1,N208&lt;&gt;"N"),AND(CE208=3,N208&lt;&gt;"B"),AND(CE208=2,LEFT(TRIM(N208),1)&lt;&gt;"I")),1,IF(OR(AND(CE208=0,N208="N"),AND(CE208=0,N208="B"),AND(CE208=0,LEFT(TRIM(N208),1)="I")),1,0))),"")</f>
        <v/>
      </c>
      <c r="CT208" s="62" t="str">
        <f t="shared" si="104"/>
        <v/>
      </c>
      <c r="CU208" s="62" t="str">
        <f>+IF(LEN($K208)&gt;10,IF(ISERROR(VLOOKUP(P208,'CODIGO PAGO'!$B$1:$B$20,1,0)),1,IF(OR(AND(CG208=1,P208&lt;&gt;"N"),AND(CG208=3,P208&lt;&gt;"B"),AND(CG208=2,LEFT(TRIM(P208),1)&lt;&gt;"I")),1,IF(OR(AND(CG208=0,P208="N"),AND(CG208=0,P208="B"),AND(CG208=0,LEFT(TRIM(P208),1)="I")),1,0))),"")</f>
        <v/>
      </c>
      <c r="CV208" s="62" t="str">
        <f t="shared" si="105"/>
        <v/>
      </c>
      <c r="CW208" s="62" t="str">
        <f>+IF(LEN($K208)&gt;10,IF(ISERROR(VLOOKUP(R208,'CODIGO PAGO'!$B$1:$B$20,1,0)),1,IF(OR(AND(CI208=1,R208&lt;&gt;"N"),AND(CI208=3,R208&lt;&gt;"B"),AND(CI208=2,LEFT(TRIM(R208),1)&lt;&gt;"I")),1,IF(OR(AND(CI208=0,R208="N"),AND(CI208=0,R208="B"),AND(CI208=0,LEFT(TRIM(R208),1)="I")),1,0))),"")</f>
        <v/>
      </c>
      <c r="CX208" s="62" t="str">
        <f t="shared" si="106"/>
        <v/>
      </c>
      <c r="CY208" s="62" t="str">
        <f>+IF(LEN($K208)&gt;10,IF(ISERROR(VLOOKUP(T208,'CODIGO PAGO'!$B$1:$B$20,1,0)),1,IF(OR(AND(CK208=1,T208&lt;&gt;"N"),AND(CK208=3,T208&lt;&gt;"B"),AND(CK208=2,LEFT(TRIM(T208),1)&lt;&gt;"I")),1,IF(OR(AND(CK208=0,T208="N"),AND(CK208=0,T208="B"),AND(CK208=0,LEFT(TRIM(T208),1)="I")),1,0))),"")</f>
        <v/>
      </c>
      <c r="CZ208" s="62" t="str">
        <f t="shared" si="107"/>
        <v/>
      </c>
      <c r="DA208" s="62" t="str">
        <f>+IF(LEN($K208)&gt;10,IF(ISERROR(VLOOKUP(V208,'CODIGO PAGO'!$B$1:$B$20,1,0)),1,IF(OR(AND(CM208=1,V208&lt;&gt;"N"),AND(CM208=3,V208&lt;&gt;"B"),AND(CM208=2,LEFT(TRIM(V208),1)&lt;&gt;"I")),1,IF(OR(AND(CM208=0,V208="N"),AND(CM208=0,V208="B"),AND(CM208=0,LEFT(TRIM(V208),1)="I")),1,0))),"")</f>
        <v/>
      </c>
      <c r="DB208" s="62" t="str">
        <f t="shared" si="108"/>
        <v/>
      </c>
      <c r="DC208" s="62" t="str">
        <f>+IF(LEN($K208)&gt;10,IF(ISERROR(VLOOKUP(X208,'CODIGO PAGO'!$B$1:$B$20,1,0)),1,IF(OR(AND(CO208=1,X208&lt;&gt;"N"),AND(CO208=3,X208&lt;&gt;"B"),AND(CO208=2,LEFT(TRIM(X208),1)&lt;&gt;"I")),1,IF(OR(AND(CO208=0,X208="N"),AND(CO208=0,X208="B"),AND(CO208=0,LEFT(TRIM(X208),1)="I")),1,0))),"")</f>
        <v/>
      </c>
      <c r="DD208" s="62" t="str">
        <f t="shared" si="109"/>
        <v/>
      </c>
      <c r="DE208" s="62" t="str">
        <f t="shared" si="110"/>
        <v/>
      </c>
      <c r="DF208" s="63" t="str">
        <f t="shared" si="111"/>
        <v/>
      </c>
      <c r="DG208" s="171"/>
      <c r="DH208" s="63">
        <v>208</v>
      </c>
    </row>
    <row r="209" spans="1:112" s="65" customFormat="1">
      <c r="A209" s="16" t="str">
        <f t="shared" si="84"/>
        <v/>
      </c>
      <c r="B209" s="134"/>
      <c r="C209" s="134"/>
      <c r="D209" s="1" t="str">
        <f>+IF(LEN($K209)&gt;5,BD!A209,"")</f>
        <v/>
      </c>
      <c r="E209" s="1" t="str">
        <f>+IF(LEN($K209)&gt;5,BD!B209,"")</f>
        <v/>
      </c>
      <c r="F209" s="134"/>
      <c r="G209" s="133"/>
      <c r="H209" s="135"/>
      <c r="I209" s="3" t="str">
        <f>+IF(LEN($K209)&gt;5,BD!D209,"")</f>
        <v/>
      </c>
      <c r="J209" s="4" t="str">
        <f>+IF(LEN($K209)&gt;5,BD!E209,"")</f>
        <v/>
      </c>
      <c r="K209" s="5" t="str">
        <f>+IF(LEN(BD!G209)&gt;5,BD!G209,"")</f>
        <v/>
      </c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53" t="str">
        <f t="shared" si="85"/>
        <v/>
      </c>
      <c r="AB209" s="154" t="str">
        <f>+IF(LEN($K209)&gt;5,SUM(L209,N209,P209,R209,T209,V209,X209)+COUNTIF(L209:X209,"PCG")+'CODIGO PAGO'!$C$23*COUNTIF(L209:X209,"PDF")+'CODIGO PAGO'!$C$24*COUNTIF('PRE MAAS'!L209:X209,"PNH")+'CODIGO PAGO'!$C$25*COUNTIF('PRE MAAS'!L209:X209,"PS")+COUNTIF(L209:X209,"VAC"),"")</f>
        <v/>
      </c>
      <c r="AC209" s="154" t="str">
        <f t="shared" si="86"/>
        <v/>
      </c>
      <c r="AD209" s="155" t="str">
        <f t="shared" si="87"/>
        <v/>
      </c>
      <c r="AE209" s="155" t="str">
        <f t="shared" si="88"/>
        <v/>
      </c>
      <c r="AF209" s="155" t="str">
        <f>+IF(LEN($K209)&gt;5,IF(AND(VLOOKUP($I209,BD!$D$1:$F$501,3,0)&gt;=L$1,VLOOKUP($I209,BD!$D$1:$F$501,3,0)&lt;=X$1),1,0),"")</f>
        <v/>
      </c>
      <c r="AG209" s="155" t="str">
        <f t="shared" si="89"/>
        <v/>
      </c>
      <c r="AH209" s="156" t="str">
        <f t="shared" si="90"/>
        <v/>
      </c>
      <c r="AI209" s="156" t="str">
        <f t="shared" si="91"/>
        <v/>
      </c>
      <c r="AJ209" s="156" t="str">
        <f t="shared" si="92"/>
        <v/>
      </c>
      <c r="AK209" s="6" t="str">
        <f>+IF(LEN($K209)&gt;5,BD!H209,"")</f>
        <v/>
      </c>
      <c r="AL209" s="17" t="str">
        <f t="shared" si="93"/>
        <v/>
      </c>
      <c r="AM209" s="13"/>
      <c r="AN209" s="18" t="str">
        <f t="shared" si="94"/>
        <v/>
      </c>
      <c r="AO209" s="19" t="str">
        <f t="shared" si="95"/>
        <v/>
      </c>
      <c r="AP209" s="19" t="str">
        <f t="shared" si="96"/>
        <v/>
      </c>
      <c r="AQ209" s="20" t="str">
        <f t="shared" si="97"/>
        <v/>
      </c>
      <c r="AR209" s="7" t="str">
        <f t="shared" ca="1" si="98"/>
        <v/>
      </c>
      <c r="AS209" s="157"/>
      <c r="AT209" s="19" t="str">
        <f>+IF(LEN($K209)&gt;5,TRUNC(AS209*AK209*'CODIGO PAGO'!$C$27,2),"")</f>
        <v/>
      </c>
      <c r="AU209" s="15"/>
      <c r="AV209" s="15"/>
      <c r="AW209" s="15"/>
      <c r="AX209" s="14"/>
      <c r="AY209" s="15"/>
      <c r="AZ209" s="20" t="str">
        <f>+IF(LEN(K209)&gt;5,SUMIF(AJUSTES!$A$1:$A$50,K209,AJUSTES!$J$1:$J$50),"")</f>
        <v/>
      </c>
      <c r="BA209" s="20"/>
      <c r="BB209" s="14"/>
      <c r="BC209" s="14"/>
      <c r="BD209" s="164"/>
      <c r="BE209" s="15"/>
      <c r="BF209" s="15"/>
      <c r="BG209" s="152" t="str">
        <f t="shared" si="99"/>
        <v/>
      </c>
      <c r="BH209" s="20" t="str">
        <f t="shared" si="100"/>
        <v/>
      </c>
      <c r="BI209" s="20" t="str">
        <f>IF(LEN($K209)&gt;5,IF('CODIGO PAGO'!$C$26=9,0.5*AK209,'CODIGO PAGO'!$C$26*COUNTIF(L209:X209,"PT")*(AK209*7)/(7-(COUNTIF(L209:X209,"D")+COUNTIF(L209:X209,"DL")))),"")</f>
        <v/>
      </c>
      <c r="BJ209" s="15"/>
      <c r="BK209" s="20" t="str">
        <f>+IF(LEN(K209)&gt;5,SUMIF(AJUSTES!$A$1:$A$50,K209,AJUSTES!$K$1:$K$50),"")</f>
        <v/>
      </c>
      <c r="BL209" s="15"/>
      <c r="BM209" s="15"/>
      <c r="BN209" s="4" t="str">
        <f>+CONCATENATE(IF(COUNTIFS(INCAPACIDADES!$A$1:$A$100,"ACTIVA",INCAPACIDADES!$C$1:$C$100,'PRE MAAS'!K209)&gt;0,VLOOKUP(K209,INCAPACIDADES!$C$1:$Y$100,23,0),""),IF(LEN($K209)&gt;5,IF(BD!F209="N/A","",CONCATENATE("B (",DAY(BD!F209),"-",MONTH(BD!F209),"-",YEAR(BD!F209),")")),""))</f>
        <v/>
      </c>
      <c r="BO209" s="150"/>
      <c r="BP209" s="15"/>
      <c r="BQ209" s="15"/>
      <c r="BR209" s="15"/>
      <c r="BS209" s="15"/>
      <c r="BT209" s="15"/>
      <c r="BU209" s="9" t="str">
        <f>+IF(LEN($K209)&gt;10,IF(LEN(BD!I209)=11,BD!I209,CONCATENATE("0",BD!I209)),"")</f>
        <v/>
      </c>
      <c r="BV209" s="161" t="str">
        <f>+IF(LEN($K209)&gt;10,BD!J209,"")</f>
        <v/>
      </c>
      <c r="BW209" s="162" t="str">
        <f t="shared" si="101"/>
        <v/>
      </c>
      <c r="BX209" s="162" t="str">
        <f>+IF(LEN($K209)&gt;10,UPPER(BD!K209),"")</f>
        <v/>
      </c>
      <c r="BY209" s="161" t="str">
        <f>+IF(LEN($K217)&gt;5,BD!L209,"")</f>
        <v/>
      </c>
      <c r="BZ209" s="161" t="str">
        <f>+IF(LEN($K209)&gt;10,BD!M209,"")</f>
        <v/>
      </c>
      <c r="CA209" s="162" t="str">
        <f>+IF(LEN($K209)&gt;10,BD!N209,"")</f>
        <v/>
      </c>
      <c r="CB209" s="163" t="str">
        <f t="shared" si="102"/>
        <v/>
      </c>
      <c r="CC209" s="62" t="str">
        <f>+IF(AND(LEN($K209)&gt;10),IF(AND($J209&gt;L$1,$J209&lt;=$Y$1),1,IF((COUNTIFS(INCAPACIDADES!$C$1:$C$51,$K209,INCAPACIDADES!K$1:K$51,L$1))&gt;0,2,IF(VLOOKUP($I209,BD!D:F,3,0)&gt;L$1,0,3))),"")</f>
        <v/>
      </c>
      <c r="CD209" s="62" t="str">
        <f>+IF(AND(LEN($K209)&gt;10),IF(AND($J209&gt;M$1,$J209&lt;=$Y$1),1,IF((COUNTIFS(INCAPACIDADES!$C$1:$C$51,$K209,INCAPACIDADES!L$1:L$51,M$1))&gt;0,2,IF(VLOOKUP($I209,BD!$D:$F,3,0)&gt;M$1,0,3))),"")</f>
        <v/>
      </c>
      <c r="CE209" s="62" t="str">
        <f>+IF(AND(LEN($K209)&gt;10),IF(AND($J209&gt;N$1,$J209&lt;=$Y$1),1,IF((COUNTIFS(INCAPACIDADES!$C$1:$C$51,$K209,INCAPACIDADES!M$1:M$51,N$1))&gt;0,2,IF(VLOOKUP($I209,BD!$D:$F,3,0)&gt;N$1,0,3))),"")</f>
        <v/>
      </c>
      <c r="CF209" s="62" t="str">
        <f>+IF(AND(LEN($K209)&gt;10),IF(AND($J209&gt;O$1,$J209&lt;=$Y$1),1,IF((COUNTIFS(INCAPACIDADES!$C$1:$C$51,$K209,INCAPACIDADES!N$1:N$51,O$1))&gt;0,2,IF(VLOOKUP($I209,BD!$D:$F,3,0)&gt;O$1,0,3))),"")</f>
        <v/>
      </c>
      <c r="CG209" s="62" t="str">
        <f>+IF(AND(LEN($K209)&gt;10),IF(AND($J209&gt;P$1,$J209&lt;=$Y$1),1,IF((COUNTIFS(INCAPACIDADES!$C$1:$C$51,$K209,INCAPACIDADES!O$1:O$51,P$1))&gt;0,2,IF(VLOOKUP($I209,BD!$D:$F,3,0)&gt;P$1,0,3))),"")</f>
        <v/>
      </c>
      <c r="CH209" s="62" t="str">
        <f>+IF(AND(LEN($K209)&gt;10),IF(AND($J209&gt;Q$1,$J209&lt;=$Y$1),1,IF((COUNTIFS(INCAPACIDADES!$C$1:$C$51,$K209,INCAPACIDADES!P$1:P$51,Q$1))&gt;0,2,IF(VLOOKUP($I209,BD!$D:$F,3,0)&gt;Q$1,0,3))),"")</f>
        <v/>
      </c>
      <c r="CI209" s="62" t="str">
        <f>+IF(AND(LEN($K209)&gt;10),IF(AND($J209&gt;R$1,$J209&lt;=$Y$1),1,IF((COUNTIFS(INCAPACIDADES!$C$1:$C$51,$K209,INCAPACIDADES!Q$1:Q$51,R$1))&gt;0,2,IF(VLOOKUP($I209,BD!$D:$F,3,0)&gt;R$1,0,3))),"")</f>
        <v/>
      </c>
      <c r="CJ209" s="62" t="str">
        <f>+IF(AND(LEN($K209)&gt;10),IF(AND($J209&gt;S$1,$J209&lt;=$Y$1),1,IF((COUNTIFS(INCAPACIDADES!$C$1:$C$51,$K209,INCAPACIDADES!R$1:R$51,S$1))&gt;0,2,IF(VLOOKUP($I209,BD!$D:$F,3,0)&gt;S$1,0,3))),"")</f>
        <v/>
      </c>
      <c r="CK209" s="62" t="str">
        <f>+IF(AND(LEN($K209)&gt;10),IF(AND($J209&gt;T$1,$J209&lt;=$Y$1),1,IF((COUNTIFS(INCAPACIDADES!$C$1:$C$51,$K209,INCAPACIDADES!S$1:S$51,T$1))&gt;0,2,IF(VLOOKUP($I209,BD!$D:$F,3,0)&gt;T$1,0,3))),"")</f>
        <v/>
      </c>
      <c r="CL209" s="62" t="str">
        <f>+IF(AND(LEN($K209)&gt;10),IF(AND($J209&gt;U$1,$J209&lt;=$Y$1),1,IF((COUNTIFS(INCAPACIDADES!$C$1:$C$51,$K209,INCAPACIDADES!T$1:T$51,U$1))&gt;0,2,IF(VLOOKUP($I209,BD!$D:$F,3,0)&gt;U$1,0,3))),"")</f>
        <v/>
      </c>
      <c r="CM209" s="62" t="str">
        <f>+IF(AND(LEN($K209)&gt;10),IF(AND($J209&gt;V$1,$J209&lt;=$Y$1),1,IF((COUNTIFS(INCAPACIDADES!$C$1:$C$51,$K209,INCAPACIDADES!U$1:U$51,V$1))&gt;0,2,IF(VLOOKUP($I209,BD!$D:$F,3,0)&gt;V$1,0,3))),"")</f>
        <v/>
      </c>
      <c r="CN209" s="62" t="str">
        <f>+IF(AND(LEN($K209)&gt;10),IF(AND($J209&gt;W$1,$J209&lt;=$Y$1),1,IF((COUNTIFS(INCAPACIDADES!$C$1:$C$51,$K209,INCAPACIDADES!V$1:V$51,W$1))&gt;0,2,IF(VLOOKUP($I209,BD!$D:$F,3,0)&gt;W$1,0,3))),"")</f>
        <v/>
      </c>
      <c r="CO209" s="62" t="str">
        <f>+IF(AND(LEN($K209)&gt;10),IF(AND($J209&gt;X$1,$J209&lt;=$Y$1),1,IF((COUNTIFS(INCAPACIDADES!$C$1:$C$51,$K209,INCAPACIDADES!W$1:W$51,X$1))&gt;0,2,IF(VLOOKUP($I209,BD!$D:$F,3,0)&gt;X$1,0,3))),"")</f>
        <v/>
      </c>
      <c r="CP209" s="62" t="str">
        <f>+IF(AND(LEN($K209)&gt;10),IF(AND($J209&gt;Y$1,$J209&lt;=$Y$1),1,IF((COUNTIFS(INCAPACIDADES!$C$1:$C$51,$K209,INCAPACIDADES!X$1:X$51,Y$1))&gt;0,2,IF(VLOOKUP($I209,BD!$D:$F,3,0)&gt;Y$1,0,3))),"")</f>
        <v/>
      </c>
      <c r="CQ209" s="62" t="str">
        <f>+IF(LEN($K209)&gt;10,IF(ISERROR(VLOOKUP(L209,'CODIGO PAGO'!$B$1:$B$20,1,0)),1,IF(OR(AND(CC209=1,L209&lt;&gt;"N"),AND(CC209=3,L209&lt;&gt;"B"),AND(CC209=2,LEFT(TRIM(L209),1)&lt;&gt;"I")),1,IF(OR(AND(CC209=0,L209="N"),AND(CC209=0,L209="B"),AND(CC209=0,LEFT(TRIM(L209),1)="I")),1,0))),"")</f>
        <v/>
      </c>
      <c r="CR209" s="62" t="str">
        <f t="shared" si="103"/>
        <v/>
      </c>
      <c r="CS209" s="62" t="str">
        <f>+IF(LEN($K209)&gt;10,IF(ISERROR(VLOOKUP(N209,'CODIGO PAGO'!$B$1:$B$20,1,0)),1,IF(OR(AND(CE209=1,N209&lt;&gt;"N"),AND(CE209=3,N209&lt;&gt;"B"),AND(CE209=2,LEFT(TRIM(N209),1)&lt;&gt;"I")),1,IF(OR(AND(CE209=0,N209="N"),AND(CE209=0,N209="B"),AND(CE209=0,LEFT(TRIM(N209),1)="I")),1,0))),"")</f>
        <v/>
      </c>
      <c r="CT209" s="62" t="str">
        <f t="shared" si="104"/>
        <v/>
      </c>
      <c r="CU209" s="62" t="str">
        <f>+IF(LEN($K209)&gt;10,IF(ISERROR(VLOOKUP(P209,'CODIGO PAGO'!$B$1:$B$20,1,0)),1,IF(OR(AND(CG209=1,P209&lt;&gt;"N"),AND(CG209=3,P209&lt;&gt;"B"),AND(CG209=2,LEFT(TRIM(P209),1)&lt;&gt;"I")),1,IF(OR(AND(CG209=0,P209="N"),AND(CG209=0,P209="B"),AND(CG209=0,LEFT(TRIM(P209),1)="I")),1,0))),"")</f>
        <v/>
      </c>
      <c r="CV209" s="62" t="str">
        <f t="shared" si="105"/>
        <v/>
      </c>
      <c r="CW209" s="62" t="str">
        <f>+IF(LEN($K209)&gt;10,IF(ISERROR(VLOOKUP(R209,'CODIGO PAGO'!$B$1:$B$20,1,0)),1,IF(OR(AND(CI209=1,R209&lt;&gt;"N"),AND(CI209=3,R209&lt;&gt;"B"),AND(CI209=2,LEFT(TRIM(R209),1)&lt;&gt;"I")),1,IF(OR(AND(CI209=0,R209="N"),AND(CI209=0,R209="B"),AND(CI209=0,LEFT(TRIM(R209),1)="I")),1,0))),"")</f>
        <v/>
      </c>
      <c r="CX209" s="62" t="str">
        <f t="shared" si="106"/>
        <v/>
      </c>
      <c r="CY209" s="62" t="str">
        <f>+IF(LEN($K209)&gt;10,IF(ISERROR(VLOOKUP(T209,'CODIGO PAGO'!$B$1:$B$20,1,0)),1,IF(OR(AND(CK209=1,T209&lt;&gt;"N"),AND(CK209=3,T209&lt;&gt;"B"),AND(CK209=2,LEFT(TRIM(T209),1)&lt;&gt;"I")),1,IF(OR(AND(CK209=0,T209="N"),AND(CK209=0,T209="B"),AND(CK209=0,LEFT(TRIM(T209),1)="I")),1,0))),"")</f>
        <v/>
      </c>
      <c r="CZ209" s="62" t="str">
        <f t="shared" si="107"/>
        <v/>
      </c>
      <c r="DA209" s="62" t="str">
        <f>+IF(LEN($K209)&gt;10,IF(ISERROR(VLOOKUP(V209,'CODIGO PAGO'!$B$1:$B$20,1,0)),1,IF(OR(AND(CM209=1,V209&lt;&gt;"N"),AND(CM209=3,V209&lt;&gt;"B"),AND(CM209=2,LEFT(TRIM(V209),1)&lt;&gt;"I")),1,IF(OR(AND(CM209=0,V209="N"),AND(CM209=0,V209="B"),AND(CM209=0,LEFT(TRIM(V209),1)="I")),1,0))),"")</f>
        <v/>
      </c>
      <c r="DB209" s="62" t="str">
        <f t="shared" si="108"/>
        <v/>
      </c>
      <c r="DC209" s="62" t="str">
        <f>+IF(LEN($K209)&gt;10,IF(ISERROR(VLOOKUP(X209,'CODIGO PAGO'!$B$1:$B$20,1,0)),1,IF(OR(AND(CO209=1,X209&lt;&gt;"N"),AND(CO209=3,X209&lt;&gt;"B"),AND(CO209=2,LEFT(TRIM(X209),1)&lt;&gt;"I")),1,IF(OR(AND(CO209=0,X209="N"),AND(CO209=0,X209="B"),AND(CO209=0,LEFT(TRIM(X209),1)="I")),1,0))),"")</f>
        <v/>
      </c>
      <c r="DD209" s="62" t="str">
        <f t="shared" si="109"/>
        <v/>
      </c>
      <c r="DE209" s="62" t="str">
        <f t="shared" si="110"/>
        <v/>
      </c>
      <c r="DF209" s="63" t="str">
        <f t="shared" si="111"/>
        <v/>
      </c>
      <c r="DG209" s="171"/>
      <c r="DH209" s="63">
        <v>209</v>
      </c>
    </row>
    <row r="210" spans="1:112" s="65" customFormat="1">
      <c r="A210" s="16" t="str">
        <f t="shared" si="84"/>
        <v/>
      </c>
      <c r="B210" s="134"/>
      <c r="C210" s="134"/>
      <c r="D210" s="1" t="str">
        <f>+IF(LEN($K210)&gt;5,BD!A210,"")</f>
        <v/>
      </c>
      <c r="E210" s="1" t="str">
        <f>+IF(LEN($K210)&gt;5,BD!B210,"")</f>
        <v/>
      </c>
      <c r="F210" s="134"/>
      <c r="G210" s="133"/>
      <c r="H210" s="135"/>
      <c r="I210" s="3" t="str">
        <f>+IF(LEN($K210)&gt;5,BD!D210,"")</f>
        <v/>
      </c>
      <c r="J210" s="4" t="str">
        <f>+IF(LEN($K210)&gt;5,BD!E210,"")</f>
        <v/>
      </c>
      <c r="K210" s="5" t="str">
        <f>+IF(LEN(BD!G210)&gt;5,BD!G210,"")</f>
        <v/>
      </c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53" t="str">
        <f t="shared" si="85"/>
        <v/>
      </c>
      <c r="AB210" s="154" t="str">
        <f>+IF(LEN($K210)&gt;5,SUM(L210,N210,P210,R210,T210,V210,X210)+COUNTIF(L210:X210,"PCG")+'CODIGO PAGO'!$C$23*COUNTIF(L210:X210,"PDF")+'CODIGO PAGO'!$C$24*COUNTIF('PRE MAAS'!L210:X210,"PNH")+'CODIGO PAGO'!$C$25*COUNTIF('PRE MAAS'!L210:X210,"PS")+COUNTIF(L210:X210,"VAC"),"")</f>
        <v/>
      </c>
      <c r="AC210" s="154" t="str">
        <f t="shared" si="86"/>
        <v/>
      </c>
      <c r="AD210" s="155" t="str">
        <f t="shared" si="87"/>
        <v/>
      </c>
      <c r="AE210" s="155" t="str">
        <f t="shared" si="88"/>
        <v/>
      </c>
      <c r="AF210" s="155" t="str">
        <f>+IF(LEN($K210)&gt;5,IF(AND(VLOOKUP($I210,BD!$D$1:$F$501,3,0)&gt;=L$1,VLOOKUP($I210,BD!$D$1:$F$501,3,0)&lt;=X$1),1,0),"")</f>
        <v/>
      </c>
      <c r="AG210" s="155" t="str">
        <f t="shared" si="89"/>
        <v/>
      </c>
      <c r="AH210" s="156" t="str">
        <f t="shared" si="90"/>
        <v/>
      </c>
      <c r="AI210" s="156" t="str">
        <f t="shared" si="91"/>
        <v/>
      </c>
      <c r="AJ210" s="156" t="str">
        <f t="shared" si="92"/>
        <v/>
      </c>
      <c r="AK210" s="6" t="str">
        <f>+IF(LEN($K210)&gt;5,BD!H210,"")</f>
        <v/>
      </c>
      <c r="AL210" s="17" t="str">
        <f t="shared" si="93"/>
        <v/>
      </c>
      <c r="AM210" s="13"/>
      <c r="AN210" s="18" t="str">
        <f t="shared" si="94"/>
        <v/>
      </c>
      <c r="AO210" s="19" t="str">
        <f t="shared" si="95"/>
        <v/>
      </c>
      <c r="AP210" s="19" t="str">
        <f t="shared" si="96"/>
        <v/>
      </c>
      <c r="AQ210" s="20" t="str">
        <f t="shared" si="97"/>
        <v/>
      </c>
      <c r="AR210" s="7" t="str">
        <f t="shared" ca="1" si="98"/>
        <v/>
      </c>
      <c r="AS210" s="157"/>
      <c r="AT210" s="19" t="str">
        <f>+IF(LEN($K210)&gt;5,TRUNC(AS210*AK210*'CODIGO PAGO'!$C$27,2),"")</f>
        <v/>
      </c>
      <c r="AU210" s="15"/>
      <c r="AV210" s="15"/>
      <c r="AW210" s="15"/>
      <c r="AX210" s="14"/>
      <c r="AY210" s="15"/>
      <c r="AZ210" s="20" t="str">
        <f>+IF(LEN(K210)&gt;5,SUMIF(AJUSTES!$A$1:$A$50,K210,AJUSTES!$J$1:$J$50),"")</f>
        <v/>
      </c>
      <c r="BA210" s="20"/>
      <c r="BB210" s="14"/>
      <c r="BC210" s="14"/>
      <c r="BD210" s="164"/>
      <c r="BE210" s="15"/>
      <c r="BF210" s="15"/>
      <c r="BG210" s="152" t="str">
        <f t="shared" si="99"/>
        <v/>
      </c>
      <c r="BH210" s="20" t="str">
        <f t="shared" si="100"/>
        <v/>
      </c>
      <c r="BI210" s="20" t="str">
        <f>IF(LEN($K210)&gt;5,IF('CODIGO PAGO'!$C$26=9,0.5*AK210,'CODIGO PAGO'!$C$26*COUNTIF(L210:X210,"PT")*(AK210*7)/(7-(COUNTIF(L210:X210,"D")+COUNTIF(L210:X210,"DL")))),"")</f>
        <v/>
      </c>
      <c r="BJ210" s="15"/>
      <c r="BK210" s="20" t="str">
        <f>+IF(LEN(K210)&gt;5,SUMIF(AJUSTES!$A$1:$A$50,K210,AJUSTES!$K$1:$K$50),"")</f>
        <v/>
      </c>
      <c r="BL210" s="15"/>
      <c r="BM210" s="15"/>
      <c r="BN210" s="4" t="str">
        <f>+CONCATENATE(IF(COUNTIFS(INCAPACIDADES!$A$1:$A$100,"ACTIVA",INCAPACIDADES!$C$1:$C$100,'PRE MAAS'!K210)&gt;0,VLOOKUP(K210,INCAPACIDADES!$C$1:$Y$100,23,0),""),IF(LEN($K210)&gt;5,IF(BD!F210="N/A","",CONCATENATE("B (",DAY(BD!F210),"-",MONTH(BD!F210),"-",YEAR(BD!F210),")")),""))</f>
        <v/>
      </c>
      <c r="BO210" s="150"/>
      <c r="BP210" s="15"/>
      <c r="BQ210" s="15"/>
      <c r="BR210" s="15"/>
      <c r="BS210" s="15"/>
      <c r="BT210" s="15"/>
      <c r="BU210" s="9" t="str">
        <f>+IF(LEN($K210)&gt;10,IF(LEN(BD!I210)=11,BD!I210,CONCATENATE("0",BD!I210)),"")</f>
        <v/>
      </c>
      <c r="BV210" s="161" t="str">
        <f>+IF(LEN($K210)&gt;10,BD!J210,"")</f>
        <v/>
      </c>
      <c r="BW210" s="162" t="str">
        <f t="shared" si="101"/>
        <v/>
      </c>
      <c r="BX210" s="162" t="str">
        <f>+IF(LEN($K210)&gt;10,UPPER(BD!K210),"")</f>
        <v/>
      </c>
      <c r="BY210" s="161" t="str">
        <f>+IF(LEN($K218)&gt;5,BD!L210,"")</f>
        <v/>
      </c>
      <c r="BZ210" s="161" t="str">
        <f>+IF(LEN($K210)&gt;10,BD!M210,"")</f>
        <v/>
      </c>
      <c r="CA210" s="162" t="str">
        <f>+IF(LEN($K210)&gt;10,BD!N210,"")</f>
        <v/>
      </c>
      <c r="CB210" s="163" t="str">
        <f t="shared" si="102"/>
        <v/>
      </c>
      <c r="CC210" s="62" t="str">
        <f>+IF(AND(LEN($K210)&gt;10),IF(AND($J210&gt;L$1,$J210&lt;=$Y$1),1,IF((COUNTIFS(INCAPACIDADES!$C$1:$C$51,$K210,INCAPACIDADES!K$1:K$51,L$1))&gt;0,2,IF(VLOOKUP($I210,BD!D:F,3,0)&gt;L$1,0,3))),"")</f>
        <v/>
      </c>
      <c r="CD210" s="62" t="str">
        <f>+IF(AND(LEN($K210)&gt;10),IF(AND($J210&gt;M$1,$J210&lt;=$Y$1),1,IF((COUNTIFS(INCAPACIDADES!$C$1:$C$51,$K210,INCAPACIDADES!L$1:L$51,M$1))&gt;0,2,IF(VLOOKUP($I210,BD!$D:$F,3,0)&gt;M$1,0,3))),"")</f>
        <v/>
      </c>
      <c r="CE210" s="62" t="str">
        <f>+IF(AND(LEN($K210)&gt;10),IF(AND($J210&gt;N$1,$J210&lt;=$Y$1),1,IF((COUNTIFS(INCAPACIDADES!$C$1:$C$51,$K210,INCAPACIDADES!M$1:M$51,N$1))&gt;0,2,IF(VLOOKUP($I210,BD!$D:$F,3,0)&gt;N$1,0,3))),"")</f>
        <v/>
      </c>
      <c r="CF210" s="62" t="str">
        <f>+IF(AND(LEN($K210)&gt;10),IF(AND($J210&gt;O$1,$J210&lt;=$Y$1),1,IF((COUNTIFS(INCAPACIDADES!$C$1:$C$51,$K210,INCAPACIDADES!N$1:N$51,O$1))&gt;0,2,IF(VLOOKUP($I210,BD!$D:$F,3,0)&gt;O$1,0,3))),"")</f>
        <v/>
      </c>
      <c r="CG210" s="62" t="str">
        <f>+IF(AND(LEN($K210)&gt;10),IF(AND($J210&gt;P$1,$J210&lt;=$Y$1),1,IF((COUNTIFS(INCAPACIDADES!$C$1:$C$51,$K210,INCAPACIDADES!O$1:O$51,P$1))&gt;0,2,IF(VLOOKUP($I210,BD!$D:$F,3,0)&gt;P$1,0,3))),"")</f>
        <v/>
      </c>
      <c r="CH210" s="62" t="str">
        <f>+IF(AND(LEN($K210)&gt;10),IF(AND($J210&gt;Q$1,$J210&lt;=$Y$1),1,IF((COUNTIFS(INCAPACIDADES!$C$1:$C$51,$K210,INCAPACIDADES!P$1:P$51,Q$1))&gt;0,2,IF(VLOOKUP($I210,BD!$D:$F,3,0)&gt;Q$1,0,3))),"")</f>
        <v/>
      </c>
      <c r="CI210" s="62" t="str">
        <f>+IF(AND(LEN($K210)&gt;10),IF(AND($J210&gt;R$1,$J210&lt;=$Y$1),1,IF((COUNTIFS(INCAPACIDADES!$C$1:$C$51,$K210,INCAPACIDADES!Q$1:Q$51,R$1))&gt;0,2,IF(VLOOKUP($I210,BD!$D:$F,3,0)&gt;R$1,0,3))),"")</f>
        <v/>
      </c>
      <c r="CJ210" s="62" t="str">
        <f>+IF(AND(LEN($K210)&gt;10),IF(AND($J210&gt;S$1,$J210&lt;=$Y$1),1,IF((COUNTIFS(INCAPACIDADES!$C$1:$C$51,$K210,INCAPACIDADES!R$1:R$51,S$1))&gt;0,2,IF(VLOOKUP($I210,BD!$D:$F,3,0)&gt;S$1,0,3))),"")</f>
        <v/>
      </c>
      <c r="CK210" s="62" t="str">
        <f>+IF(AND(LEN($K210)&gt;10),IF(AND($J210&gt;T$1,$J210&lt;=$Y$1),1,IF((COUNTIFS(INCAPACIDADES!$C$1:$C$51,$K210,INCAPACIDADES!S$1:S$51,T$1))&gt;0,2,IF(VLOOKUP($I210,BD!$D:$F,3,0)&gt;T$1,0,3))),"")</f>
        <v/>
      </c>
      <c r="CL210" s="62" t="str">
        <f>+IF(AND(LEN($K210)&gt;10),IF(AND($J210&gt;U$1,$J210&lt;=$Y$1),1,IF((COUNTIFS(INCAPACIDADES!$C$1:$C$51,$K210,INCAPACIDADES!T$1:T$51,U$1))&gt;0,2,IF(VLOOKUP($I210,BD!$D:$F,3,0)&gt;U$1,0,3))),"")</f>
        <v/>
      </c>
      <c r="CM210" s="62" t="str">
        <f>+IF(AND(LEN($K210)&gt;10),IF(AND($J210&gt;V$1,$J210&lt;=$Y$1),1,IF((COUNTIFS(INCAPACIDADES!$C$1:$C$51,$K210,INCAPACIDADES!U$1:U$51,V$1))&gt;0,2,IF(VLOOKUP($I210,BD!$D:$F,3,0)&gt;V$1,0,3))),"")</f>
        <v/>
      </c>
      <c r="CN210" s="62" t="str">
        <f>+IF(AND(LEN($K210)&gt;10),IF(AND($J210&gt;W$1,$J210&lt;=$Y$1),1,IF((COUNTIFS(INCAPACIDADES!$C$1:$C$51,$K210,INCAPACIDADES!V$1:V$51,W$1))&gt;0,2,IF(VLOOKUP($I210,BD!$D:$F,3,0)&gt;W$1,0,3))),"")</f>
        <v/>
      </c>
      <c r="CO210" s="62" t="str">
        <f>+IF(AND(LEN($K210)&gt;10),IF(AND($J210&gt;X$1,$J210&lt;=$Y$1),1,IF((COUNTIFS(INCAPACIDADES!$C$1:$C$51,$K210,INCAPACIDADES!W$1:W$51,X$1))&gt;0,2,IF(VLOOKUP($I210,BD!$D:$F,3,0)&gt;X$1,0,3))),"")</f>
        <v/>
      </c>
      <c r="CP210" s="62" t="str">
        <f>+IF(AND(LEN($K210)&gt;10),IF(AND($J210&gt;Y$1,$J210&lt;=$Y$1),1,IF((COUNTIFS(INCAPACIDADES!$C$1:$C$51,$K210,INCAPACIDADES!X$1:X$51,Y$1))&gt;0,2,IF(VLOOKUP($I210,BD!$D:$F,3,0)&gt;Y$1,0,3))),"")</f>
        <v/>
      </c>
      <c r="CQ210" s="62" t="str">
        <f>+IF(LEN($K210)&gt;10,IF(ISERROR(VLOOKUP(L210,'CODIGO PAGO'!$B$1:$B$20,1,0)),1,IF(OR(AND(CC210=1,L210&lt;&gt;"N"),AND(CC210=3,L210&lt;&gt;"B"),AND(CC210=2,LEFT(TRIM(L210),1)&lt;&gt;"I")),1,IF(OR(AND(CC210=0,L210="N"),AND(CC210=0,L210="B"),AND(CC210=0,LEFT(TRIM(L210),1)="I")),1,0))),"")</f>
        <v/>
      </c>
      <c r="CR210" s="62" t="str">
        <f t="shared" si="103"/>
        <v/>
      </c>
      <c r="CS210" s="62" t="str">
        <f>+IF(LEN($K210)&gt;10,IF(ISERROR(VLOOKUP(N210,'CODIGO PAGO'!$B$1:$B$20,1,0)),1,IF(OR(AND(CE210=1,N210&lt;&gt;"N"),AND(CE210=3,N210&lt;&gt;"B"),AND(CE210=2,LEFT(TRIM(N210),1)&lt;&gt;"I")),1,IF(OR(AND(CE210=0,N210="N"),AND(CE210=0,N210="B"),AND(CE210=0,LEFT(TRIM(N210),1)="I")),1,0))),"")</f>
        <v/>
      </c>
      <c r="CT210" s="62" t="str">
        <f t="shared" si="104"/>
        <v/>
      </c>
      <c r="CU210" s="62" t="str">
        <f>+IF(LEN($K210)&gt;10,IF(ISERROR(VLOOKUP(P210,'CODIGO PAGO'!$B$1:$B$20,1,0)),1,IF(OR(AND(CG210=1,P210&lt;&gt;"N"),AND(CG210=3,P210&lt;&gt;"B"),AND(CG210=2,LEFT(TRIM(P210),1)&lt;&gt;"I")),1,IF(OR(AND(CG210=0,P210="N"),AND(CG210=0,P210="B"),AND(CG210=0,LEFT(TRIM(P210),1)="I")),1,0))),"")</f>
        <v/>
      </c>
      <c r="CV210" s="62" t="str">
        <f t="shared" si="105"/>
        <v/>
      </c>
      <c r="CW210" s="62" t="str">
        <f>+IF(LEN($K210)&gt;10,IF(ISERROR(VLOOKUP(R210,'CODIGO PAGO'!$B$1:$B$20,1,0)),1,IF(OR(AND(CI210=1,R210&lt;&gt;"N"),AND(CI210=3,R210&lt;&gt;"B"),AND(CI210=2,LEFT(TRIM(R210),1)&lt;&gt;"I")),1,IF(OR(AND(CI210=0,R210="N"),AND(CI210=0,R210="B"),AND(CI210=0,LEFT(TRIM(R210),1)="I")),1,0))),"")</f>
        <v/>
      </c>
      <c r="CX210" s="62" t="str">
        <f t="shared" si="106"/>
        <v/>
      </c>
      <c r="CY210" s="62" t="str">
        <f>+IF(LEN($K210)&gt;10,IF(ISERROR(VLOOKUP(T210,'CODIGO PAGO'!$B$1:$B$20,1,0)),1,IF(OR(AND(CK210=1,T210&lt;&gt;"N"),AND(CK210=3,T210&lt;&gt;"B"),AND(CK210=2,LEFT(TRIM(T210),1)&lt;&gt;"I")),1,IF(OR(AND(CK210=0,T210="N"),AND(CK210=0,T210="B"),AND(CK210=0,LEFT(TRIM(T210),1)="I")),1,0))),"")</f>
        <v/>
      </c>
      <c r="CZ210" s="62" t="str">
        <f t="shared" si="107"/>
        <v/>
      </c>
      <c r="DA210" s="62" t="str">
        <f>+IF(LEN($K210)&gt;10,IF(ISERROR(VLOOKUP(V210,'CODIGO PAGO'!$B$1:$B$20,1,0)),1,IF(OR(AND(CM210=1,V210&lt;&gt;"N"),AND(CM210=3,V210&lt;&gt;"B"),AND(CM210=2,LEFT(TRIM(V210),1)&lt;&gt;"I")),1,IF(OR(AND(CM210=0,V210="N"),AND(CM210=0,V210="B"),AND(CM210=0,LEFT(TRIM(V210),1)="I")),1,0))),"")</f>
        <v/>
      </c>
      <c r="DB210" s="62" t="str">
        <f t="shared" si="108"/>
        <v/>
      </c>
      <c r="DC210" s="62" t="str">
        <f>+IF(LEN($K210)&gt;10,IF(ISERROR(VLOOKUP(X210,'CODIGO PAGO'!$B$1:$B$20,1,0)),1,IF(OR(AND(CO210=1,X210&lt;&gt;"N"),AND(CO210=3,X210&lt;&gt;"B"),AND(CO210=2,LEFT(TRIM(X210),1)&lt;&gt;"I")),1,IF(OR(AND(CO210=0,X210="N"),AND(CO210=0,X210="B"),AND(CO210=0,LEFT(TRIM(X210),1)="I")),1,0))),"")</f>
        <v/>
      </c>
      <c r="DD210" s="62" t="str">
        <f t="shared" si="109"/>
        <v/>
      </c>
      <c r="DE210" s="62" t="str">
        <f t="shared" si="110"/>
        <v/>
      </c>
      <c r="DF210" s="63" t="str">
        <f t="shared" si="111"/>
        <v/>
      </c>
      <c r="DG210" s="171"/>
      <c r="DH210" s="63">
        <v>210</v>
      </c>
    </row>
    <row r="211" spans="1:112" s="65" customFormat="1">
      <c r="A211" s="16" t="str">
        <f t="shared" si="84"/>
        <v/>
      </c>
      <c r="B211" s="134"/>
      <c r="C211" s="134"/>
      <c r="D211" s="1" t="str">
        <f>+IF(LEN($K211)&gt;5,BD!A211,"")</f>
        <v/>
      </c>
      <c r="E211" s="1" t="str">
        <f>+IF(LEN($K211)&gt;5,BD!B211,"")</f>
        <v/>
      </c>
      <c r="F211" s="134"/>
      <c r="G211" s="133"/>
      <c r="H211" s="135"/>
      <c r="I211" s="3" t="str">
        <f>+IF(LEN($K211)&gt;5,BD!D211,"")</f>
        <v/>
      </c>
      <c r="J211" s="4" t="str">
        <f>+IF(LEN($K211)&gt;5,BD!E211,"")</f>
        <v/>
      </c>
      <c r="K211" s="5" t="str">
        <f>+IF(LEN(BD!G211)&gt;5,BD!G211,"")</f>
        <v/>
      </c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53" t="str">
        <f t="shared" si="85"/>
        <v/>
      </c>
      <c r="AB211" s="154" t="str">
        <f>+IF(LEN($K211)&gt;5,SUM(L211,N211,P211,R211,T211,V211,X211)+COUNTIF(L211:X211,"PCG")+'CODIGO PAGO'!$C$23*COUNTIF(L211:X211,"PDF")+'CODIGO PAGO'!$C$24*COUNTIF('PRE MAAS'!L211:X211,"PNH")+'CODIGO PAGO'!$C$25*COUNTIF('PRE MAAS'!L211:X211,"PS")+COUNTIF(L211:X211,"VAC"),"")</f>
        <v/>
      </c>
      <c r="AC211" s="154" t="str">
        <f t="shared" si="86"/>
        <v/>
      </c>
      <c r="AD211" s="155" t="str">
        <f t="shared" si="87"/>
        <v/>
      </c>
      <c r="AE211" s="155" t="str">
        <f t="shared" si="88"/>
        <v/>
      </c>
      <c r="AF211" s="155" t="str">
        <f>+IF(LEN($K211)&gt;5,IF(AND(VLOOKUP($I211,BD!$D$1:$F$501,3,0)&gt;=L$1,VLOOKUP($I211,BD!$D$1:$F$501,3,0)&lt;=X$1),1,0),"")</f>
        <v/>
      </c>
      <c r="AG211" s="155" t="str">
        <f t="shared" si="89"/>
        <v/>
      </c>
      <c r="AH211" s="156" t="str">
        <f t="shared" si="90"/>
        <v/>
      </c>
      <c r="AI211" s="156" t="str">
        <f t="shared" si="91"/>
        <v/>
      </c>
      <c r="AJ211" s="156" t="str">
        <f t="shared" si="92"/>
        <v/>
      </c>
      <c r="AK211" s="6" t="str">
        <f>+IF(LEN($K211)&gt;5,BD!H211,"")</f>
        <v/>
      </c>
      <c r="AL211" s="17" t="str">
        <f t="shared" si="93"/>
        <v/>
      </c>
      <c r="AM211" s="13"/>
      <c r="AN211" s="18" t="str">
        <f t="shared" si="94"/>
        <v/>
      </c>
      <c r="AO211" s="19" t="str">
        <f t="shared" si="95"/>
        <v/>
      </c>
      <c r="AP211" s="19" t="str">
        <f t="shared" si="96"/>
        <v/>
      </c>
      <c r="AQ211" s="20" t="str">
        <f t="shared" si="97"/>
        <v/>
      </c>
      <c r="AR211" s="7" t="str">
        <f t="shared" ca="1" si="98"/>
        <v/>
      </c>
      <c r="AS211" s="157"/>
      <c r="AT211" s="19" t="str">
        <f>+IF(LEN($K211)&gt;5,TRUNC(AS211*AK211*'CODIGO PAGO'!$C$27,2),"")</f>
        <v/>
      </c>
      <c r="AU211" s="15"/>
      <c r="AV211" s="15"/>
      <c r="AW211" s="15"/>
      <c r="AX211" s="14"/>
      <c r="AY211" s="15"/>
      <c r="AZ211" s="20" t="str">
        <f>+IF(LEN(K211)&gt;5,SUMIF(AJUSTES!$A$1:$A$50,K211,AJUSTES!$J$1:$J$50),"")</f>
        <v/>
      </c>
      <c r="BA211" s="20"/>
      <c r="BB211" s="14"/>
      <c r="BC211" s="14"/>
      <c r="BD211" s="164"/>
      <c r="BE211" s="15"/>
      <c r="BF211" s="15"/>
      <c r="BG211" s="152" t="str">
        <f t="shared" si="99"/>
        <v/>
      </c>
      <c r="BH211" s="20" t="str">
        <f t="shared" si="100"/>
        <v/>
      </c>
      <c r="BI211" s="20" t="str">
        <f>IF(LEN($K211)&gt;5,IF('CODIGO PAGO'!$C$26=9,0.5*AK211,'CODIGO PAGO'!$C$26*COUNTIF(L211:X211,"PT")*(AK211*7)/(7-(COUNTIF(L211:X211,"D")+COUNTIF(L211:X211,"DL")))),"")</f>
        <v/>
      </c>
      <c r="BJ211" s="15"/>
      <c r="BK211" s="20" t="str">
        <f>+IF(LEN(K211)&gt;5,SUMIF(AJUSTES!$A$1:$A$50,K211,AJUSTES!$K$1:$K$50),"")</f>
        <v/>
      </c>
      <c r="BL211" s="15"/>
      <c r="BM211" s="15"/>
      <c r="BN211" s="4" t="str">
        <f>+CONCATENATE(IF(COUNTIFS(INCAPACIDADES!$A$1:$A$100,"ACTIVA",INCAPACIDADES!$C$1:$C$100,'PRE MAAS'!K211)&gt;0,VLOOKUP(K211,INCAPACIDADES!$C$1:$Y$100,23,0),""),IF(LEN($K211)&gt;5,IF(BD!F211="N/A","",CONCATENATE("B (",DAY(BD!F211),"-",MONTH(BD!F211),"-",YEAR(BD!F211),")")),""))</f>
        <v/>
      </c>
      <c r="BO211" s="150"/>
      <c r="BP211" s="15"/>
      <c r="BQ211" s="15"/>
      <c r="BR211" s="15"/>
      <c r="BS211" s="15"/>
      <c r="BT211" s="15"/>
      <c r="BU211" s="9" t="str">
        <f>+IF(LEN($K211)&gt;10,IF(LEN(BD!I211)=11,BD!I211,CONCATENATE("0",BD!I211)),"")</f>
        <v/>
      </c>
      <c r="BV211" s="161" t="str">
        <f>+IF(LEN($K211)&gt;10,BD!J211,"")</f>
        <v/>
      </c>
      <c r="BW211" s="162" t="str">
        <f t="shared" si="101"/>
        <v/>
      </c>
      <c r="BX211" s="162" t="str">
        <f>+IF(LEN($K211)&gt;10,UPPER(BD!K211),"")</f>
        <v/>
      </c>
      <c r="BY211" s="161" t="str">
        <f>+IF(LEN($K219)&gt;5,BD!L211,"")</f>
        <v/>
      </c>
      <c r="BZ211" s="161" t="str">
        <f>+IF(LEN($K211)&gt;10,BD!M211,"")</f>
        <v/>
      </c>
      <c r="CA211" s="162" t="str">
        <f>+IF(LEN($K211)&gt;10,BD!N211,"")</f>
        <v/>
      </c>
      <c r="CB211" s="163" t="str">
        <f t="shared" si="102"/>
        <v/>
      </c>
      <c r="CC211" s="62" t="str">
        <f>+IF(AND(LEN($K211)&gt;10),IF(AND($J211&gt;L$1,$J211&lt;=$Y$1),1,IF((COUNTIFS(INCAPACIDADES!$C$1:$C$51,$K211,INCAPACIDADES!K$1:K$51,L$1))&gt;0,2,IF(VLOOKUP($I211,BD!D:F,3,0)&gt;L$1,0,3))),"")</f>
        <v/>
      </c>
      <c r="CD211" s="62" t="str">
        <f>+IF(AND(LEN($K211)&gt;10),IF(AND($J211&gt;M$1,$J211&lt;=$Y$1),1,IF((COUNTIFS(INCAPACIDADES!$C$1:$C$51,$K211,INCAPACIDADES!L$1:L$51,M$1))&gt;0,2,IF(VLOOKUP($I211,BD!$D:$F,3,0)&gt;M$1,0,3))),"")</f>
        <v/>
      </c>
      <c r="CE211" s="62" t="str">
        <f>+IF(AND(LEN($K211)&gt;10),IF(AND($J211&gt;N$1,$J211&lt;=$Y$1),1,IF((COUNTIFS(INCAPACIDADES!$C$1:$C$51,$K211,INCAPACIDADES!M$1:M$51,N$1))&gt;0,2,IF(VLOOKUP($I211,BD!$D:$F,3,0)&gt;N$1,0,3))),"")</f>
        <v/>
      </c>
      <c r="CF211" s="62" t="str">
        <f>+IF(AND(LEN($K211)&gt;10),IF(AND($J211&gt;O$1,$J211&lt;=$Y$1),1,IF((COUNTIFS(INCAPACIDADES!$C$1:$C$51,$K211,INCAPACIDADES!N$1:N$51,O$1))&gt;0,2,IF(VLOOKUP($I211,BD!$D:$F,3,0)&gt;O$1,0,3))),"")</f>
        <v/>
      </c>
      <c r="CG211" s="62" t="str">
        <f>+IF(AND(LEN($K211)&gt;10),IF(AND($J211&gt;P$1,$J211&lt;=$Y$1),1,IF((COUNTIFS(INCAPACIDADES!$C$1:$C$51,$K211,INCAPACIDADES!O$1:O$51,P$1))&gt;0,2,IF(VLOOKUP($I211,BD!$D:$F,3,0)&gt;P$1,0,3))),"")</f>
        <v/>
      </c>
      <c r="CH211" s="62" t="str">
        <f>+IF(AND(LEN($K211)&gt;10),IF(AND($J211&gt;Q$1,$J211&lt;=$Y$1),1,IF((COUNTIFS(INCAPACIDADES!$C$1:$C$51,$K211,INCAPACIDADES!P$1:P$51,Q$1))&gt;0,2,IF(VLOOKUP($I211,BD!$D:$F,3,0)&gt;Q$1,0,3))),"")</f>
        <v/>
      </c>
      <c r="CI211" s="62" t="str">
        <f>+IF(AND(LEN($K211)&gt;10),IF(AND($J211&gt;R$1,$J211&lt;=$Y$1),1,IF((COUNTIFS(INCAPACIDADES!$C$1:$C$51,$K211,INCAPACIDADES!Q$1:Q$51,R$1))&gt;0,2,IF(VLOOKUP($I211,BD!$D:$F,3,0)&gt;R$1,0,3))),"")</f>
        <v/>
      </c>
      <c r="CJ211" s="62" t="str">
        <f>+IF(AND(LEN($K211)&gt;10),IF(AND($J211&gt;S$1,$J211&lt;=$Y$1),1,IF((COUNTIFS(INCAPACIDADES!$C$1:$C$51,$K211,INCAPACIDADES!R$1:R$51,S$1))&gt;0,2,IF(VLOOKUP($I211,BD!$D:$F,3,0)&gt;S$1,0,3))),"")</f>
        <v/>
      </c>
      <c r="CK211" s="62" t="str">
        <f>+IF(AND(LEN($K211)&gt;10),IF(AND($J211&gt;T$1,$J211&lt;=$Y$1),1,IF((COUNTIFS(INCAPACIDADES!$C$1:$C$51,$K211,INCAPACIDADES!S$1:S$51,T$1))&gt;0,2,IF(VLOOKUP($I211,BD!$D:$F,3,0)&gt;T$1,0,3))),"")</f>
        <v/>
      </c>
      <c r="CL211" s="62" t="str">
        <f>+IF(AND(LEN($K211)&gt;10),IF(AND($J211&gt;U$1,$J211&lt;=$Y$1),1,IF((COUNTIFS(INCAPACIDADES!$C$1:$C$51,$K211,INCAPACIDADES!T$1:T$51,U$1))&gt;0,2,IF(VLOOKUP($I211,BD!$D:$F,3,0)&gt;U$1,0,3))),"")</f>
        <v/>
      </c>
      <c r="CM211" s="62" t="str">
        <f>+IF(AND(LEN($K211)&gt;10),IF(AND($J211&gt;V$1,$J211&lt;=$Y$1),1,IF((COUNTIFS(INCAPACIDADES!$C$1:$C$51,$K211,INCAPACIDADES!U$1:U$51,V$1))&gt;0,2,IF(VLOOKUP($I211,BD!$D:$F,3,0)&gt;V$1,0,3))),"")</f>
        <v/>
      </c>
      <c r="CN211" s="62" t="str">
        <f>+IF(AND(LEN($K211)&gt;10),IF(AND($J211&gt;W$1,$J211&lt;=$Y$1),1,IF((COUNTIFS(INCAPACIDADES!$C$1:$C$51,$K211,INCAPACIDADES!V$1:V$51,W$1))&gt;0,2,IF(VLOOKUP($I211,BD!$D:$F,3,0)&gt;W$1,0,3))),"")</f>
        <v/>
      </c>
      <c r="CO211" s="62" t="str">
        <f>+IF(AND(LEN($K211)&gt;10),IF(AND($J211&gt;X$1,$J211&lt;=$Y$1),1,IF((COUNTIFS(INCAPACIDADES!$C$1:$C$51,$K211,INCAPACIDADES!W$1:W$51,X$1))&gt;0,2,IF(VLOOKUP($I211,BD!$D:$F,3,0)&gt;X$1,0,3))),"")</f>
        <v/>
      </c>
      <c r="CP211" s="62" t="str">
        <f>+IF(AND(LEN($K211)&gt;10),IF(AND($J211&gt;Y$1,$J211&lt;=$Y$1),1,IF((COUNTIFS(INCAPACIDADES!$C$1:$C$51,$K211,INCAPACIDADES!X$1:X$51,Y$1))&gt;0,2,IF(VLOOKUP($I211,BD!$D:$F,3,0)&gt;Y$1,0,3))),"")</f>
        <v/>
      </c>
      <c r="CQ211" s="62" t="str">
        <f>+IF(LEN($K211)&gt;10,IF(ISERROR(VLOOKUP(L211,'CODIGO PAGO'!$B$1:$B$20,1,0)),1,IF(OR(AND(CC211=1,L211&lt;&gt;"N"),AND(CC211=3,L211&lt;&gt;"B"),AND(CC211=2,LEFT(TRIM(L211),1)&lt;&gt;"I")),1,IF(OR(AND(CC211=0,L211="N"),AND(CC211=0,L211="B"),AND(CC211=0,LEFT(TRIM(L211),1)="I")),1,0))),"")</f>
        <v/>
      </c>
      <c r="CR211" s="62" t="str">
        <f t="shared" si="103"/>
        <v/>
      </c>
      <c r="CS211" s="62" t="str">
        <f>+IF(LEN($K211)&gt;10,IF(ISERROR(VLOOKUP(N211,'CODIGO PAGO'!$B$1:$B$20,1,0)),1,IF(OR(AND(CE211=1,N211&lt;&gt;"N"),AND(CE211=3,N211&lt;&gt;"B"),AND(CE211=2,LEFT(TRIM(N211),1)&lt;&gt;"I")),1,IF(OR(AND(CE211=0,N211="N"),AND(CE211=0,N211="B"),AND(CE211=0,LEFT(TRIM(N211),1)="I")),1,0))),"")</f>
        <v/>
      </c>
      <c r="CT211" s="62" t="str">
        <f t="shared" si="104"/>
        <v/>
      </c>
      <c r="CU211" s="62" t="str">
        <f>+IF(LEN($K211)&gt;10,IF(ISERROR(VLOOKUP(P211,'CODIGO PAGO'!$B$1:$B$20,1,0)),1,IF(OR(AND(CG211=1,P211&lt;&gt;"N"),AND(CG211=3,P211&lt;&gt;"B"),AND(CG211=2,LEFT(TRIM(P211),1)&lt;&gt;"I")),1,IF(OR(AND(CG211=0,P211="N"),AND(CG211=0,P211="B"),AND(CG211=0,LEFT(TRIM(P211),1)="I")),1,0))),"")</f>
        <v/>
      </c>
      <c r="CV211" s="62" t="str">
        <f t="shared" si="105"/>
        <v/>
      </c>
      <c r="CW211" s="62" t="str">
        <f>+IF(LEN($K211)&gt;10,IF(ISERROR(VLOOKUP(R211,'CODIGO PAGO'!$B$1:$B$20,1,0)),1,IF(OR(AND(CI211=1,R211&lt;&gt;"N"),AND(CI211=3,R211&lt;&gt;"B"),AND(CI211=2,LEFT(TRIM(R211),1)&lt;&gt;"I")),1,IF(OR(AND(CI211=0,R211="N"),AND(CI211=0,R211="B"),AND(CI211=0,LEFT(TRIM(R211),1)="I")),1,0))),"")</f>
        <v/>
      </c>
      <c r="CX211" s="62" t="str">
        <f t="shared" si="106"/>
        <v/>
      </c>
      <c r="CY211" s="62" t="str">
        <f>+IF(LEN($K211)&gt;10,IF(ISERROR(VLOOKUP(T211,'CODIGO PAGO'!$B$1:$B$20,1,0)),1,IF(OR(AND(CK211=1,T211&lt;&gt;"N"),AND(CK211=3,T211&lt;&gt;"B"),AND(CK211=2,LEFT(TRIM(T211),1)&lt;&gt;"I")),1,IF(OR(AND(CK211=0,T211="N"),AND(CK211=0,T211="B"),AND(CK211=0,LEFT(TRIM(T211),1)="I")),1,0))),"")</f>
        <v/>
      </c>
      <c r="CZ211" s="62" t="str">
        <f t="shared" si="107"/>
        <v/>
      </c>
      <c r="DA211" s="62" t="str">
        <f>+IF(LEN($K211)&gt;10,IF(ISERROR(VLOOKUP(V211,'CODIGO PAGO'!$B$1:$B$20,1,0)),1,IF(OR(AND(CM211=1,V211&lt;&gt;"N"),AND(CM211=3,V211&lt;&gt;"B"),AND(CM211=2,LEFT(TRIM(V211),1)&lt;&gt;"I")),1,IF(OR(AND(CM211=0,V211="N"),AND(CM211=0,V211="B"),AND(CM211=0,LEFT(TRIM(V211),1)="I")),1,0))),"")</f>
        <v/>
      </c>
      <c r="DB211" s="62" t="str">
        <f t="shared" si="108"/>
        <v/>
      </c>
      <c r="DC211" s="62" t="str">
        <f>+IF(LEN($K211)&gt;10,IF(ISERROR(VLOOKUP(X211,'CODIGO PAGO'!$B$1:$B$20,1,0)),1,IF(OR(AND(CO211=1,X211&lt;&gt;"N"),AND(CO211=3,X211&lt;&gt;"B"),AND(CO211=2,LEFT(TRIM(X211),1)&lt;&gt;"I")),1,IF(OR(AND(CO211=0,X211="N"),AND(CO211=0,X211="B"),AND(CO211=0,LEFT(TRIM(X211),1)="I")),1,0))),"")</f>
        <v/>
      </c>
      <c r="DD211" s="62" t="str">
        <f t="shared" si="109"/>
        <v/>
      </c>
      <c r="DE211" s="62" t="str">
        <f t="shared" si="110"/>
        <v/>
      </c>
      <c r="DF211" s="63" t="str">
        <f t="shared" si="111"/>
        <v/>
      </c>
      <c r="DG211" s="171"/>
      <c r="DH211" s="63">
        <v>211</v>
      </c>
    </row>
    <row r="212" spans="1:112" s="65" customFormat="1">
      <c r="A212" s="16" t="str">
        <f t="shared" si="84"/>
        <v/>
      </c>
      <c r="B212" s="134"/>
      <c r="C212" s="134"/>
      <c r="D212" s="1" t="str">
        <f>+IF(LEN($K212)&gt;5,BD!A212,"")</f>
        <v/>
      </c>
      <c r="E212" s="1" t="str">
        <f>+IF(LEN($K212)&gt;5,BD!B212,"")</f>
        <v/>
      </c>
      <c r="F212" s="134"/>
      <c r="G212" s="133"/>
      <c r="H212" s="135"/>
      <c r="I212" s="3" t="str">
        <f>+IF(LEN($K212)&gt;5,BD!D212,"")</f>
        <v/>
      </c>
      <c r="J212" s="4" t="str">
        <f>+IF(LEN($K212)&gt;5,BD!E212,"")</f>
        <v/>
      </c>
      <c r="K212" s="5" t="str">
        <f>+IF(LEN(BD!G212)&gt;5,BD!G212,"")</f>
        <v/>
      </c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53" t="str">
        <f t="shared" si="85"/>
        <v/>
      </c>
      <c r="AB212" s="154" t="str">
        <f>+IF(LEN($K212)&gt;5,SUM(L212,N212,P212,R212,T212,V212,X212)+COUNTIF(L212:X212,"PCG")+'CODIGO PAGO'!$C$23*COUNTIF(L212:X212,"PDF")+'CODIGO PAGO'!$C$24*COUNTIF('PRE MAAS'!L212:X212,"PNH")+'CODIGO PAGO'!$C$25*COUNTIF('PRE MAAS'!L212:X212,"PS")+COUNTIF(L212:X212,"VAC"),"")</f>
        <v/>
      </c>
      <c r="AC212" s="154" t="str">
        <f t="shared" si="86"/>
        <v/>
      </c>
      <c r="AD212" s="155" t="str">
        <f t="shared" si="87"/>
        <v/>
      </c>
      <c r="AE212" s="155" t="str">
        <f t="shared" si="88"/>
        <v/>
      </c>
      <c r="AF212" s="155" t="str">
        <f>+IF(LEN($K212)&gt;5,IF(AND(VLOOKUP($I212,BD!$D$1:$F$501,3,0)&gt;=L$1,VLOOKUP($I212,BD!$D$1:$F$501,3,0)&lt;=X$1),1,0),"")</f>
        <v/>
      </c>
      <c r="AG212" s="155" t="str">
        <f t="shared" si="89"/>
        <v/>
      </c>
      <c r="AH212" s="156" t="str">
        <f t="shared" si="90"/>
        <v/>
      </c>
      <c r="AI212" s="156" t="str">
        <f t="shared" si="91"/>
        <v/>
      </c>
      <c r="AJ212" s="156" t="str">
        <f t="shared" si="92"/>
        <v/>
      </c>
      <c r="AK212" s="6" t="str">
        <f>+IF(LEN($K212)&gt;5,BD!H212,"")</f>
        <v/>
      </c>
      <c r="AL212" s="17" t="str">
        <f t="shared" si="93"/>
        <v/>
      </c>
      <c r="AM212" s="13"/>
      <c r="AN212" s="18" t="str">
        <f t="shared" si="94"/>
        <v/>
      </c>
      <c r="AO212" s="19" t="str">
        <f t="shared" si="95"/>
        <v/>
      </c>
      <c r="AP212" s="19" t="str">
        <f t="shared" si="96"/>
        <v/>
      </c>
      <c r="AQ212" s="20" t="str">
        <f t="shared" si="97"/>
        <v/>
      </c>
      <c r="AR212" s="7" t="str">
        <f t="shared" ca="1" si="98"/>
        <v/>
      </c>
      <c r="AS212" s="157"/>
      <c r="AT212" s="19" t="str">
        <f>+IF(LEN($K212)&gt;5,TRUNC(AS212*AK212*'CODIGO PAGO'!$C$27,2),"")</f>
        <v/>
      </c>
      <c r="AU212" s="15"/>
      <c r="AV212" s="15"/>
      <c r="AW212" s="15"/>
      <c r="AX212" s="14"/>
      <c r="AY212" s="15"/>
      <c r="AZ212" s="20" t="str">
        <f>+IF(LEN(K212)&gt;5,SUMIF(AJUSTES!$A$1:$A$50,K212,AJUSTES!$J$1:$J$50),"")</f>
        <v/>
      </c>
      <c r="BA212" s="20"/>
      <c r="BB212" s="14"/>
      <c r="BC212" s="14"/>
      <c r="BD212" s="164"/>
      <c r="BE212" s="15"/>
      <c r="BF212" s="15"/>
      <c r="BG212" s="152" t="str">
        <f t="shared" si="99"/>
        <v/>
      </c>
      <c r="BH212" s="20" t="str">
        <f t="shared" si="100"/>
        <v/>
      </c>
      <c r="BI212" s="20" t="str">
        <f>IF(LEN($K212)&gt;5,IF('CODIGO PAGO'!$C$26=9,0.5*AK212,'CODIGO PAGO'!$C$26*COUNTIF(L212:X212,"PT")*(AK212*7)/(7-(COUNTIF(L212:X212,"D")+COUNTIF(L212:X212,"DL")))),"")</f>
        <v/>
      </c>
      <c r="BJ212" s="15"/>
      <c r="BK212" s="20" t="str">
        <f>+IF(LEN(K212)&gt;5,SUMIF(AJUSTES!$A$1:$A$50,K212,AJUSTES!$K$1:$K$50),"")</f>
        <v/>
      </c>
      <c r="BL212" s="15"/>
      <c r="BM212" s="15"/>
      <c r="BN212" s="4" t="str">
        <f>+CONCATENATE(IF(COUNTIFS(INCAPACIDADES!$A$1:$A$100,"ACTIVA",INCAPACIDADES!$C$1:$C$100,'PRE MAAS'!K212)&gt;0,VLOOKUP(K212,INCAPACIDADES!$C$1:$Y$100,23,0),""),IF(LEN($K212)&gt;5,IF(BD!F212="N/A","",CONCATENATE("B (",DAY(BD!F212),"-",MONTH(BD!F212),"-",YEAR(BD!F212),")")),""))</f>
        <v/>
      </c>
      <c r="BO212" s="150"/>
      <c r="BP212" s="15"/>
      <c r="BQ212" s="15"/>
      <c r="BR212" s="15"/>
      <c r="BS212" s="15"/>
      <c r="BT212" s="15"/>
      <c r="BU212" s="9" t="str">
        <f>+IF(LEN($K212)&gt;10,IF(LEN(BD!I212)=11,BD!I212,CONCATENATE("0",BD!I212)),"")</f>
        <v/>
      </c>
      <c r="BV212" s="161" t="str">
        <f>+IF(LEN($K212)&gt;10,BD!J212,"")</f>
        <v/>
      </c>
      <c r="BW212" s="162" t="str">
        <f t="shared" si="101"/>
        <v/>
      </c>
      <c r="BX212" s="162" t="str">
        <f>+IF(LEN($K212)&gt;10,UPPER(BD!K212),"")</f>
        <v/>
      </c>
      <c r="BY212" s="161" t="str">
        <f>+IF(LEN($K220)&gt;5,BD!L212,"")</f>
        <v/>
      </c>
      <c r="BZ212" s="161" t="str">
        <f>+IF(LEN($K212)&gt;10,BD!M212,"")</f>
        <v/>
      </c>
      <c r="CA212" s="162" t="str">
        <f>+IF(LEN($K212)&gt;10,BD!N212,"")</f>
        <v/>
      </c>
      <c r="CB212" s="163" t="str">
        <f t="shared" si="102"/>
        <v/>
      </c>
      <c r="CC212" s="62" t="str">
        <f>+IF(AND(LEN($K212)&gt;10),IF(AND($J212&gt;L$1,$J212&lt;=$Y$1),1,IF((COUNTIFS(INCAPACIDADES!$C$1:$C$51,$K212,INCAPACIDADES!K$1:K$51,L$1))&gt;0,2,IF(VLOOKUP($I212,BD!D:F,3,0)&gt;L$1,0,3))),"")</f>
        <v/>
      </c>
      <c r="CD212" s="62" t="str">
        <f>+IF(AND(LEN($K212)&gt;10),IF(AND($J212&gt;M$1,$J212&lt;=$Y$1),1,IF((COUNTIFS(INCAPACIDADES!$C$1:$C$51,$K212,INCAPACIDADES!L$1:L$51,M$1))&gt;0,2,IF(VLOOKUP($I212,BD!$D:$F,3,0)&gt;M$1,0,3))),"")</f>
        <v/>
      </c>
      <c r="CE212" s="62" t="str">
        <f>+IF(AND(LEN($K212)&gt;10),IF(AND($J212&gt;N$1,$J212&lt;=$Y$1),1,IF((COUNTIFS(INCAPACIDADES!$C$1:$C$51,$K212,INCAPACIDADES!M$1:M$51,N$1))&gt;0,2,IF(VLOOKUP($I212,BD!$D:$F,3,0)&gt;N$1,0,3))),"")</f>
        <v/>
      </c>
      <c r="CF212" s="62" t="str">
        <f>+IF(AND(LEN($K212)&gt;10),IF(AND($J212&gt;O$1,$J212&lt;=$Y$1),1,IF((COUNTIFS(INCAPACIDADES!$C$1:$C$51,$K212,INCAPACIDADES!N$1:N$51,O$1))&gt;0,2,IF(VLOOKUP($I212,BD!$D:$F,3,0)&gt;O$1,0,3))),"")</f>
        <v/>
      </c>
      <c r="CG212" s="62" t="str">
        <f>+IF(AND(LEN($K212)&gt;10),IF(AND($J212&gt;P$1,$J212&lt;=$Y$1),1,IF((COUNTIFS(INCAPACIDADES!$C$1:$C$51,$K212,INCAPACIDADES!O$1:O$51,P$1))&gt;0,2,IF(VLOOKUP($I212,BD!$D:$F,3,0)&gt;P$1,0,3))),"")</f>
        <v/>
      </c>
      <c r="CH212" s="62" t="str">
        <f>+IF(AND(LEN($K212)&gt;10),IF(AND($J212&gt;Q$1,$J212&lt;=$Y$1),1,IF((COUNTIFS(INCAPACIDADES!$C$1:$C$51,$K212,INCAPACIDADES!P$1:P$51,Q$1))&gt;0,2,IF(VLOOKUP($I212,BD!$D:$F,3,0)&gt;Q$1,0,3))),"")</f>
        <v/>
      </c>
      <c r="CI212" s="62" t="str">
        <f>+IF(AND(LEN($K212)&gt;10),IF(AND($J212&gt;R$1,$J212&lt;=$Y$1),1,IF((COUNTIFS(INCAPACIDADES!$C$1:$C$51,$K212,INCAPACIDADES!Q$1:Q$51,R$1))&gt;0,2,IF(VLOOKUP($I212,BD!$D:$F,3,0)&gt;R$1,0,3))),"")</f>
        <v/>
      </c>
      <c r="CJ212" s="62" t="str">
        <f>+IF(AND(LEN($K212)&gt;10),IF(AND($J212&gt;S$1,$J212&lt;=$Y$1),1,IF((COUNTIFS(INCAPACIDADES!$C$1:$C$51,$K212,INCAPACIDADES!R$1:R$51,S$1))&gt;0,2,IF(VLOOKUP($I212,BD!$D:$F,3,0)&gt;S$1,0,3))),"")</f>
        <v/>
      </c>
      <c r="CK212" s="62" t="str">
        <f>+IF(AND(LEN($K212)&gt;10),IF(AND($J212&gt;T$1,$J212&lt;=$Y$1),1,IF((COUNTIFS(INCAPACIDADES!$C$1:$C$51,$K212,INCAPACIDADES!S$1:S$51,T$1))&gt;0,2,IF(VLOOKUP($I212,BD!$D:$F,3,0)&gt;T$1,0,3))),"")</f>
        <v/>
      </c>
      <c r="CL212" s="62" t="str">
        <f>+IF(AND(LEN($K212)&gt;10),IF(AND($J212&gt;U$1,$J212&lt;=$Y$1),1,IF((COUNTIFS(INCAPACIDADES!$C$1:$C$51,$K212,INCAPACIDADES!T$1:T$51,U$1))&gt;0,2,IF(VLOOKUP($I212,BD!$D:$F,3,0)&gt;U$1,0,3))),"")</f>
        <v/>
      </c>
      <c r="CM212" s="62" t="str">
        <f>+IF(AND(LEN($K212)&gt;10),IF(AND($J212&gt;V$1,$J212&lt;=$Y$1),1,IF((COUNTIFS(INCAPACIDADES!$C$1:$C$51,$K212,INCAPACIDADES!U$1:U$51,V$1))&gt;0,2,IF(VLOOKUP($I212,BD!$D:$F,3,0)&gt;V$1,0,3))),"")</f>
        <v/>
      </c>
      <c r="CN212" s="62" t="str">
        <f>+IF(AND(LEN($K212)&gt;10),IF(AND($J212&gt;W$1,$J212&lt;=$Y$1),1,IF((COUNTIFS(INCAPACIDADES!$C$1:$C$51,$K212,INCAPACIDADES!V$1:V$51,W$1))&gt;0,2,IF(VLOOKUP($I212,BD!$D:$F,3,0)&gt;W$1,0,3))),"")</f>
        <v/>
      </c>
      <c r="CO212" s="62" t="str">
        <f>+IF(AND(LEN($K212)&gt;10),IF(AND($J212&gt;X$1,$J212&lt;=$Y$1),1,IF((COUNTIFS(INCAPACIDADES!$C$1:$C$51,$K212,INCAPACIDADES!W$1:W$51,X$1))&gt;0,2,IF(VLOOKUP($I212,BD!$D:$F,3,0)&gt;X$1,0,3))),"")</f>
        <v/>
      </c>
      <c r="CP212" s="62" t="str">
        <f>+IF(AND(LEN($K212)&gt;10),IF(AND($J212&gt;Y$1,$J212&lt;=$Y$1),1,IF((COUNTIFS(INCAPACIDADES!$C$1:$C$51,$K212,INCAPACIDADES!X$1:X$51,Y$1))&gt;0,2,IF(VLOOKUP($I212,BD!$D:$F,3,0)&gt;Y$1,0,3))),"")</f>
        <v/>
      </c>
      <c r="CQ212" s="62" t="str">
        <f>+IF(LEN($K212)&gt;10,IF(ISERROR(VLOOKUP(L212,'CODIGO PAGO'!$B$1:$B$20,1,0)),1,IF(OR(AND(CC212=1,L212&lt;&gt;"N"),AND(CC212=3,L212&lt;&gt;"B"),AND(CC212=2,LEFT(TRIM(L212),1)&lt;&gt;"I")),1,IF(OR(AND(CC212=0,L212="N"),AND(CC212=0,L212="B"),AND(CC212=0,LEFT(TRIM(L212),1)="I")),1,0))),"")</f>
        <v/>
      </c>
      <c r="CR212" s="62" t="str">
        <f t="shared" si="103"/>
        <v/>
      </c>
      <c r="CS212" s="62" t="str">
        <f>+IF(LEN($K212)&gt;10,IF(ISERROR(VLOOKUP(N212,'CODIGO PAGO'!$B$1:$B$20,1,0)),1,IF(OR(AND(CE212=1,N212&lt;&gt;"N"),AND(CE212=3,N212&lt;&gt;"B"),AND(CE212=2,LEFT(TRIM(N212),1)&lt;&gt;"I")),1,IF(OR(AND(CE212=0,N212="N"),AND(CE212=0,N212="B"),AND(CE212=0,LEFT(TRIM(N212),1)="I")),1,0))),"")</f>
        <v/>
      </c>
      <c r="CT212" s="62" t="str">
        <f t="shared" si="104"/>
        <v/>
      </c>
      <c r="CU212" s="62" t="str">
        <f>+IF(LEN($K212)&gt;10,IF(ISERROR(VLOOKUP(P212,'CODIGO PAGO'!$B$1:$B$20,1,0)),1,IF(OR(AND(CG212=1,P212&lt;&gt;"N"),AND(CG212=3,P212&lt;&gt;"B"),AND(CG212=2,LEFT(TRIM(P212),1)&lt;&gt;"I")),1,IF(OR(AND(CG212=0,P212="N"),AND(CG212=0,P212="B"),AND(CG212=0,LEFT(TRIM(P212),1)="I")),1,0))),"")</f>
        <v/>
      </c>
      <c r="CV212" s="62" t="str">
        <f t="shared" si="105"/>
        <v/>
      </c>
      <c r="CW212" s="62" t="str">
        <f>+IF(LEN($K212)&gt;10,IF(ISERROR(VLOOKUP(R212,'CODIGO PAGO'!$B$1:$B$20,1,0)),1,IF(OR(AND(CI212=1,R212&lt;&gt;"N"),AND(CI212=3,R212&lt;&gt;"B"),AND(CI212=2,LEFT(TRIM(R212),1)&lt;&gt;"I")),1,IF(OR(AND(CI212=0,R212="N"),AND(CI212=0,R212="B"),AND(CI212=0,LEFT(TRIM(R212),1)="I")),1,0))),"")</f>
        <v/>
      </c>
      <c r="CX212" s="62" t="str">
        <f t="shared" si="106"/>
        <v/>
      </c>
      <c r="CY212" s="62" t="str">
        <f>+IF(LEN($K212)&gt;10,IF(ISERROR(VLOOKUP(T212,'CODIGO PAGO'!$B$1:$B$20,1,0)),1,IF(OR(AND(CK212=1,T212&lt;&gt;"N"),AND(CK212=3,T212&lt;&gt;"B"),AND(CK212=2,LEFT(TRIM(T212),1)&lt;&gt;"I")),1,IF(OR(AND(CK212=0,T212="N"),AND(CK212=0,T212="B"),AND(CK212=0,LEFT(TRIM(T212),1)="I")),1,0))),"")</f>
        <v/>
      </c>
      <c r="CZ212" s="62" t="str">
        <f t="shared" si="107"/>
        <v/>
      </c>
      <c r="DA212" s="62" t="str">
        <f>+IF(LEN($K212)&gt;10,IF(ISERROR(VLOOKUP(V212,'CODIGO PAGO'!$B$1:$B$20,1,0)),1,IF(OR(AND(CM212=1,V212&lt;&gt;"N"),AND(CM212=3,V212&lt;&gt;"B"),AND(CM212=2,LEFT(TRIM(V212),1)&lt;&gt;"I")),1,IF(OR(AND(CM212=0,V212="N"),AND(CM212=0,V212="B"),AND(CM212=0,LEFT(TRIM(V212),1)="I")),1,0))),"")</f>
        <v/>
      </c>
      <c r="DB212" s="62" t="str">
        <f t="shared" si="108"/>
        <v/>
      </c>
      <c r="DC212" s="62" t="str">
        <f>+IF(LEN($K212)&gt;10,IF(ISERROR(VLOOKUP(X212,'CODIGO PAGO'!$B$1:$B$20,1,0)),1,IF(OR(AND(CO212=1,X212&lt;&gt;"N"),AND(CO212=3,X212&lt;&gt;"B"),AND(CO212=2,LEFT(TRIM(X212),1)&lt;&gt;"I")),1,IF(OR(AND(CO212=0,X212="N"),AND(CO212=0,X212="B"),AND(CO212=0,LEFT(TRIM(X212),1)="I")),1,0))),"")</f>
        <v/>
      </c>
      <c r="DD212" s="62" t="str">
        <f t="shared" si="109"/>
        <v/>
      </c>
      <c r="DE212" s="62" t="str">
        <f t="shared" si="110"/>
        <v/>
      </c>
      <c r="DF212" s="63" t="str">
        <f t="shared" si="111"/>
        <v/>
      </c>
      <c r="DG212" s="171"/>
      <c r="DH212" s="63">
        <v>212</v>
      </c>
    </row>
    <row r="213" spans="1:112" s="65" customFormat="1">
      <c r="A213" s="16" t="str">
        <f t="shared" si="84"/>
        <v/>
      </c>
      <c r="B213" s="134"/>
      <c r="C213" s="134"/>
      <c r="D213" s="1" t="str">
        <f>+IF(LEN($K213)&gt;5,BD!A213,"")</f>
        <v/>
      </c>
      <c r="E213" s="1" t="str">
        <f>+IF(LEN($K213)&gt;5,BD!B213,"")</f>
        <v/>
      </c>
      <c r="F213" s="134"/>
      <c r="G213" s="133"/>
      <c r="H213" s="135"/>
      <c r="I213" s="3" t="str">
        <f>+IF(LEN($K213)&gt;5,BD!D213,"")</f>
        <v/>
      </c>
      <c r="J213" s="4" t="str">
        <f>+IF(LEN($K213)&gt;5,BD!E213,"")</f>
        <v/>
      </c>
      <c r="K213" s="5" t="str">
        <f>+IF(LEN(BD!G213)&gt;5,BD!G213,"")</f>
        <v/>
      </c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53" t="str">
        <f t="shared" si="85"/>
        <v/>
      </c>
      <c r="AB213" s="154" t="str">
        <f>+IF(LEN($K213)&gt;5,SUM(L213,N213,P213,R213,T213,V213,X213)+COUNTIF(L213:X213,"PCG")+'CODIGO PAGO'!$C$23*COUNTIF(L213:X213,"PDF")+'CODIGO PAGO'!$C$24*COUNTIF('PRE MAAS'!L213:X213,"PNH")+'CODIGO PAGO'!$C$25*COUNTIF('PRE MAAS'!L213:X213,"PS")+COUNTIF(L213:X213,"VAC"),"")</f>
        <v/>
      </c>
      <c r="AC213" s="154" t="str">
        <f t="shared" si="86"/>
        <v/>
      </c>
      <c r="AD213" s="155" t="str">
        <f t="shared" si="87"/>
        <v/>
      </c>
      <c r="AE213" s="155" t="str">
        <f t="shared" si="88"/>
        <v/>
      </c>
      <c r="AF213" s="155" t="str">
        <f>+IF(LEN($K213)&gt;5,IF(AND(VLOOKUP($I213,BD!$D$1:$F$501,3,0)&gt;=L$1,VLOOKUP($I213,BD!$D$1:$F$501,3,0)&lt;=X$1),1,0),"")</f>
        <v/>
      </c>
      <c r="AG213" s="155" t="str">
        <f t="shared" si="89"/>
        <v/>
      </c>
      <c r="AH213" s="156" t="str">
        <f t="shared" si="90"/>
        <v/>
      </c>
      <c r="AI213" s="156" t="str">
        <f t="shared" si="91"/>
        <v/>
      </c>
      <c r="AJ213" s="156" t="str">
        <f t="shared" si="92"/>
        <v/>
      </c>
      <c r="AK213" s="6" t="str">
        <f>+IF(LEN($K213)&gt;5,BD!H213,"")</f>
        <v/>
      </c>
      <c r="AL213" s="17" t="str">
        <f t="shared" si="93"/>
        <v/>
      </c>
      <c r="AM213" s="13"/>
      <c r="AN213" s="18" t="str">
        <f t="shared" si="94"/>
        <v/>
      </c>
      <c r="AO213" s="19" t="str">
        <f t="shared" si="95"/>
        <v/>
      </c>
      <c r="AP213" s="19" t="str">
        <f t="shared" si="96"/>
        <v/>
      </c>
      <c r="AQ213" s="20" t="str">
        <f t="shared" si="97"/>
        <v/>
      </c>
      <c r="AR213" s="7" t="str">
        <f t="shared" ca="1" si="98"/>
        <v/>
      </c>
      <c r="AS213" s="157"/>
      <c r="AT213" s="19" t="str">
        <f>+IF(LEN($K213)&gt;5,TRUNC(AS213*AK213*'CODIGO PAGO'!$C$27,2),"")</f>
        <v/>
      </c>
      <c r="AU213" s="15"/>
      <c r="AV213" s="15"/>
      <c r="AW213" s="15"/>
      <c r="AX213" s="14"/>
      <c r="AY213" s="15"/>
      <c r="AZ213" s="20" t="str">
        <f>+IF(LEN(K213)&gt;5,SUMIF(AJUSTES!$A$1:$A$50,K213,AJUSTES!$J$1:$J$50),"")</f>
        <v/>
      </c>
      <c r="BA213" s="20"/>
      <c r="BB213" s="14"/>
      <c r="BC213" s="14"/>
      <c r="BD213" s="164"/>
      <c r="BE213" s="15"/>
      <c r="BF213" s="15"/>
      <c r="BG213" s="152" t="str">
        <f t="shared" si="99"/>
        <v/>
      </c>
      <c r="BH213" s="20" t="str">
        <f t="shared" si="100"/>
        <v/>
      </c>
      <c r="BI213" s="20" t="str">
        <f>IF(LEN($K213)&gt;5,IF('CODIGO PAGO'!$C$26=9,0.5*AK213,'CODIGO PAGO'!$C$26*COUNTIF(L213:X213,"PT")*(AK213*7)/(7-(COUNTIF(L213:X213,"D")+COUNTIF(L213:X213,"DL")))),"")</f>
        <v/>
      </c>
      <c r="BJ213" s="15"/>
      <c r="BK213" s="20" t="str">
        <f>+IF(LEN(K213)&gt;5,SUMIF(AJUSTES!$A$1:$A$50,K213,AJUSTES!$K$1:$K$50),"")</f>
        <v/>
      </c>
      <c r="BL213" s="15"/>
      <c r="BM213" s="15"/>
      <c r="BN213" s="4" t="str">
        <f>+CONCATENATE(IF(COUNTIFS(INCAPACIDADES!$A$1:$A$100,"ACTIVA",INCAPACIDADES!$C$1:$C$100,'PRE MAAS'!K213)&gt;0,VLOOKUP(K213,INCAPACIDADES!$C$1:$Y$100,23,0),""),IF(LEN($K213)&gt;5,IF(BD!F213="N/A","",CONCATENATE("B (",DAY(BD!F213),"-",MONTH(BD!F213),"-",YEAR(BD!F213),")")),""))</f>
        <v/>
      </c>
      <c r="BO213" s="150"/>
      <c r="BP213" s="15"/>
      <c r="BQ213" s="15"/>
      <c r="BR213" s="15"/>
      <c r="BS213" s="15"/>
      <c r="BT213" s="15"/>
      <c r="BU213" s="9" t="str">
        <f>+IF(LEN($K213)&gt;10,IF(LEN(BD!I213)=11,BD!I213,CONCATENATE("0",BD!I213)),"")</f>
        <v/>
      </c>
      <c r="BV213" s="161" t="str">
        <f>+IF(LEN($K213)&gt;10,BD!J213,"")</f>
        <v/>
      </c>
      <c r="BW213" s="162" t="str">
        <f t="shared" si="101"/>
        <v/>
      </c>
      <c r="BX213" s="162" t="str">
        <f>+IF(LEN($K213)&gt;10,UPPER(BD!K213),"")</f>
        <v/>
      </c>
      <c r="BY213" s="161" t="str">
        <f>+IF(LEN($K221)&gt;5,BD!L213,"")</f>
        <v/>
      </c>
      <c r="BZ213" s="161" t="str">
        <f>+IF(LEN($K213)&gt;10,BD!M213,"")</f>
        <v/>
      </c>
      <c r="CA213" s="162" t="str">
        <f>+IF(LEN($K213)&gt;10,BD!N213,"")</f>
        <v/>
      </c>
      <c r="CB213" s="163" t="str">
        <f t="shared" si="102"/>
        <v/>
      </c>
      <c r="CC213" s="62" t="str">
        <f>+IF(AND(LEN($K213)&gt;10),IF(AND($J213&gt;L$1,$J213&lt;=$Y$1),1,IF((COUNTIFS(INCAPACIDADES!$C$1:$C$51,$K213,INCAPACIDADES!K$1:K$51,L$1))&gt;0,2,IF(VLOOKUP($I213,BD!D:F,3,0)&gt;L$1,0,3))),"")</f>
        <v/>
      </c>
      <c r="CD213" s="62" t="str">
        <f>+IF(AND(LEN($K213)&gt;10),IF(AND($J213&gt;M$1,$J213&lt;=$Y$1),1,IF((COUNTIFS(INCAPACIDADES!$C$1:$C$51,$K213,INCAPACIDADES!L$1:L$51,M$1))&gt;0,2,IF(VLOOKUP($I213,BD!$D:$F,3,0)&gt;M$1,0,3))),"")</f>
        <v/>
      </c>
      <c r="CE213" s="62" t="str">
        <f>+IF(AND(LEN($K213)&gt;10),IF(AND($J213&gt;N$1,$J213&lt;=$Y$1),1,IF((COUNTIFS(INCAPACIDADES!$C$1:$C$51,$K213,INCAPACIDADES!M$1:M$51,N$1))&gt;0,2,IF(VLOOKUP($I213,BD!$D:$F,3,0)&gt;N$1,0,3))),"")</f>
        <v/>
      </c>
      <c r="CF213" s="62" t="str">
        <f>+IF(AND(LEN($K213)&gt;10),IF(AND($J213&gt;O$1,$J213&lt;=$Y$1),1,IF((COUNTIFS(INCAPACIDADES!$C$1:$C$51,$K213,INCAPACIDADES!N$1:N$51,O$1))&gt;0,2,IF(VLOOKUP($I213,BD!$D:$F,3,0)&gt;O$1,0,3))),"")</f>
        <v/>
      </c>
      <c r="CG213" s="62" t="str">
        <f>+IF(AND(LEN($K213)&gt;10),IF(AND($J213&gt;P$1,$J213&lt;=$Y$1),1,IF((COUNTIFS(INCAPACIDADES!$C$1:$C$51,$K213,INCAPACIDADES!O$1:O$51,P$1))&gt;0,2,IF(VLOOKUP($I213,BD!$D:$F,3,0)&gt;P$1,0,3))),"")</f>
        <v/>
      </c>
      <c r="CH213" s="62" t="str">
        <f>+IF(AND(LEN($K213)&gt;10),IF(AND($J213&gt;Q$1,$J213&lt;=$Y$1),1,IF((COUNTIFS(INCAPACIDADES!$C$1:$C$51,$K213,INCAPACIDADES!P$1:P$51,Q$1))&gt;0,2,IF(VLOOKUP($I213,BD!$D:$F,3,0)&gt;Q$1,0,3))),"")</f>
        <v/>
      </c>
      <c r="CI213" s="62" t="str">
        <f>+IF(AND(LEN($K213)&gt;10),IF(AND($J213&gt;R$1,$J213&lt;=$Y$1),1,IF((COUNTIFS(INCAPACIDADES!$C$1:$C$51,$K213,INCAPACIDADES!Q$1:Q$51,R$1))&gt;0,2,IF(VLOOKUP($I213,BD!$D:$F,3,0)&gt;R$1,0,3))),"")</f>
        <v/>
      </c>
      <c r="CJ213" s="62" t="str">
        <f>+IF(AND(LEN($K213)&gt;10),IF(AND($J213&gt;S$1,$J213&lt;=$Y$1),1,IF((COUNTIFS(INCAPACIDADES!$C$1:$C$51,$K213,INCAPACIDADES!R$1:R$51,S$1))&gt;0,2,IF(VLOOKUP($I213,BD!$D:$F,3,0)&gt;S$1,0,3))),"")</f>
        <v/>
      </c>
      <c r="CK213" s="62" t="str">
        <f>+IF(AND(LEN($K213)&gt;10),IF(AND($J213&gt;T$1,$J213&lt;=$Y$1),1,IF((COUNTIFS(INCAPACIDADES!$C$1:$C$51,$K213,INCAPACIDADES!S$1:S$51,T$1))&gt;0,2,IF(VLOOKUP($I213,BD!$D:$F,3,0)&gt;T$1,0,3))),"")</f>
        <v/>
      </c>
      <c r="CL213" s="62" t="str">
        <f>+IF(AND(LEN($K213)&gt;10),IF(AND($J213&gt;U$1,$J213&lt;=$Y$1),1,IF((COUNTIFS(INCAPACIDADES!$C$1:$C$51,$K213,INCAPACIDADES!T$1:T$51,U$1))&gt;0,2,IF(VLOOKUP($I213,BD!$D:$F,3,0)&gt;U$1,0,3))),"")</f>
        <v/>
      </c>
      <c r="CM213" s="62" t="str">
        <f>+IF(AND(LEN($K213)&gt;10),IF(AND($J213&gt;V$1,$J213&lt;=$Y$1),1,IF((COUNTIFS(INCAPACIDADES!$C$1:$C$51,$K213,INCAPACIDADES!U$1:U$51,V$1))&gt;0,2,IF(VLOOKUP($I213,BD!$D:$F,3,0)&gt;V$1,0,3))),"")</f>
        <v/>
      </c>
      <c r="CN213" s="62" t="str">
        <f>+IF(AND(LEN($K213)&gt;10),IF(AND($J213&gt;W$1,$J213&lt;=$Y$1),1,IF((COUNTIFS(INCAPACIDADES!$C$1:$C$51,$K213,INCAPACIDADES!V$1:V$51,W$1))&gt;0,2,IF(VLOOKUP($I213,BD!$D:$F,3,0)&gt;W$1,0,3))),"")</f>
        <v/>
      </c>
      <c r="CO213" s="62" t="str">
        <f>+IF(AND(LEN($K213)&gt;10),IF(AND($J213&gt;X$1,$J213&lt;=$Y$1),1,IF((COUNTIFS(INCAPACIDADES!$C$1:$C$51,$K213,INCAPACIDADES!W$1:W$51,X$1))&gt;0,2,IF(VLOOKUP($I213,BD!$D:$F,3,0)&gt;X$1,0,3))),"")</f>
        <v/>
      </c>
      <c r="CP213" s="62" t="str">
        <f>+IF(AND(LEN($K213)&gt;10),IF(AND($J213&gt;Y$1,$J213&lt;=$Y$1),1,IF((COUNTIFS(INCAPACIDADES!$C$1:$C$51,$K213,INCAPACIDADES!X$1:X$51,Y$1))&gt;0,2,IF(VLOOKUP($I213,BD!$D:$F,3,0)&gt;Y$1,0,3))),"")</f>
        <v/>
      </c>
      <c r="CQ213" s="62" t="str">
        <f>+IF(LEN($K213)&gt;10,IF(ISERROR(VLOOKUP(L213,'CODIGO PAGO'!$B$1:$B$20,1,0)),1,IF(OR(AND(CC213=1,L213&lt;&gt;"N"),AND(CC213=3,L213&lt;&gt;"B"),AND(CC213=2,LEFT(TRIM(L213),1)&lt;&gt;"I")),1,IF(OR(AND(CC213=0,L213="N"),AND(CC213=0,L213="B"),AND(CC213=0,LEFT(TRIM(L213),1)="I")),1,0))),"")</f>
        <v/>
      </c>
      <c r="CR213" s="62" t="str">
        <f t="shared" si="103"/>
        <v/>
      </c>
      <c r="CS213" s="62" t="str">
        <f>+IF(LEN($K213)&gt;10,IF(ISERROR(VLOOKUP(N213,'CODIGO PAGO'!$B$1:$B$20,1,0)),1,IF(OR(AND(CE213=1,N213&lt;&gt;"N"),AND(CE213=3,N213&lt;&gt;"B"),AND(CE213=2,LEFT(TRIM(N213),1)&lt;&gt;"I")),1,IF(OR(AND(CE213=0,N213="N"),AND(CE213=0,N213="B"),AND(CE213=0,LEFT(TRIM(N213),1)="I")),1,0))),"")</f>
        <v/>
      </c>
      <c r="CT213" s="62" t="str">
        <f t="shared" si="104"/>
        <v/>
      </c>
      <c r="CU213" s="62" t="str">
        <f>+IF(LEN($K213)&gt;10,IF(ISERROR(VLOOKUP(P213,'CODIGO PAGO'!$B$1:$B$20,1,0)),1,IF(OR(AND(CG213=1,P213&lt;&gt;"N"),AND(CG213=3,P213&lt;&gt;"B"),AND(CG213=2,LEFT(TRIM(P213),1)&lt;&gt;"I")),1,IF(OR(AND(CG213=0,P213="N"),AND(CG213=0,P213="B"),AND(CG213=0,LEFT(TRIM(P213),1)="I")),1,0))),"")</f>
        <v/>
      </c>
      <c r="CV213" s="62" t="str">
        <f t="shared" si="105"/>
        <v/>
      </c>
      <c r="CW213" s="62" t="str">
        <f>+IF(LEN($K213)&gt;10,IF(ISERROR(VLOOKUP(R213,'CODIGO PAGO'!$B$1:$B$20,1,0)),1,IF(OR(AND(CI213=1,R213&lt;&gt;"N"),AND(CI213=3,R213&lt;&gt;"B"),AND(CI213=2,LEFT(TRIM(R213),1)&lt;&gt;"I")),1,IF(OR(AND(CI213=0,R213="N"),AND(CI213=0,R213="B"),AND(CI213=0,LEFT(TRIM(R213),1)="I")),1,0))),"")</f>
        <v/>
      </c>
      <c r="CX213" s="62" t="str">
        <f t="shared" si="106"/>
        <v/>
      </c>
      <c r="CY213" s="62" t="str">
        <f>+IF(LEN($K213)&gt;10,IF(ISERROR(VLOOKUP(T213,'CODIGO PAGO'!$B$1:$B$20,1,0)),1,IF(OR(AND(CK213=1,T213&lt;&gt;"N"),AND(CK213=3,T213&lt;&gt;"B"),AND(CK213=2,LEFT(TRIM(T213),1)&lt;&gt;"I")),1,IF(OR(AND(CK213=0,T213="N"),AND(CK213=0,T213="B"),AND(CK213=0,LEFT(TRIM(T213),1)="I")),1,0))),"")</f>
        <v/>
      </c>
      <c r="CZ213" s="62" t="str">
        <f t="shared" si="107"/>
        <v/>
      </c>
      <c r="DA213" s="62" t="str">
        <f>+IF(LEN($K213)&gt;10,IF(ISERROR(VLOOKUP(V213,'CODIGO PAGO'!$B$1:$B$20,1,0)),1,IF(OR(AND(CM213=1,V213&lt;&gt;"N"),AND(CM213=3,V213&lt;&gt;"B"),AND(CM213=2,LEFT(TRIM(V213),1)&lt;&gt;"I")),1,IF(OR(AND(CM213=0,V213="N"),AND(CM213=0,V213="B"),AND(CM213=0,LEFT(TRIM(V213),1)="I")),1,0))),"")</f>
        <v/>
      </c>
      <c r="DB213" s="62" t="str">
        <f t="shared" si="108"/>
        <v/>
      </c>
      <c r="DC213" s="62" t="str">
        <f>+IF(LEN($K213)&gt;10,IF(ISERROR(VLOOKUP(X213,'CODIGO PAGO'!$B$1:$B$20,1,0)),1,IF(OR(AND(CO213=1,X213&lt;&gt;"N"),AND(CO213=3,X213&lt;&gt;"B"),AND(CO213=2,LEFT(TRIM(X213),1)&lt;&gt;"I")),1,IF(OR(AND(CO213=0,X213="N"),AND(CO213=0,X213="B"),AND(CO213=0,LEFT(TRIM(X213),1)="I")),1,0))),"")</f>
        <v/>
      </c>
      <c r="DD213" s="62" t="str">
        <f t="shared" si="109"/>
        <v/>
      </c>
      <c r="DE213" s="62" t="str">
        <f t="shared" si="110"/>
        <v/>
      </c>
      <c r="DF213" s="63" t="str">
        <f t="shared" si="111"/>
        <v/>
      </c>
      <c r="DG213" s="171"/>
      <c r="DH213" s="63">
        <v>213</v>
      </c>
    </row>
    <row r="214" spans="1:112" s="65" customFormat="1">
      <c r="A214" s="16" t="str">
        <f t="shared" si="84"/>
        <v/>
      </c>
      <c r="B214" s="134"/>
      <c r="C214" s="134"/>
      <c r="D214" s="1" t="str">
        <f>+IF(LEN($K214)&gt;5,BD!A214,"")</f>
        <v/>
      </c>
      <c r="E214" s="1" t="str">
        <f>+IF(LEN($K214)&gt;5,BD!B214,"")</f>
        <v/>
      </c>
      <c r="F214" s="134"/>
      <c r="G214" s="133"/>
      <c r="H214" s="135"/>
      <c r="I214" s="3" t="str">
        <f>+IF(LEN($K214)&gt;5,BD!D214,"")</f>
        <v/>
      </c>
      <c r="J214" s="4" t="str">
        <f>+IF(LEN($K214)&gt;5,BD!E214,"")</f>
        <v/>
      </c>
      <c r="K214" s="5" t="str">
        <f>+IF(LEN(BD!G214)&gt;5,BD!G214,"")</f>
        <v/>
      </c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53" t="str">
        <f t="shared" si="85"/>
        <v/>
      </c>
      <c r="AB214" s="154" t="str">
        <f>+IF(LEN($K214)&gt;5,SUM(L214,N214,P214,R214,T214,V214,X214)+COUNTIF(L214:X214,"PCG")+'CODIGO PAGO'!$C$23*COUNTIF(L214:X214,"PDF")+'CODIGO PAGO'!$C$24*COUNTIF('PRE MAAS'!L214:X214,"PNH")+'CODIGO PAGO'!$C$25*COUNTIF('PRE MAAS'!L214:X214,"PS")+COUNTIF(L214:X214,"VAC"),"")</f>
        <v/>
      </c>
      <c r="AC214" s="154" t="str">
        <f t="shared" si="86"/>
        <v/>
      </c>
      <c r="AD214" s="155" t="str">
        <f t="shared" si="87"/>
        <v/>
      </c>
      <c r="AE214" s="155" t="str">
        <f t="shared" si="88"/>
        <v/>
      </c>
      <c r="AF214" s="155" t="str">
        <f>+IF(LEN($K214)&gt;5,IF(AND(VLOOKUP($I214,BD!$D$1:$F$501,3,0)&gt;=L$1,VLOOKUP($I214,BD!$D$1:$F$501,3,0)&lt;=X$1),1,0),"")</f>
        <v/>
      </c>
      <c r="AG214" s="155" t="str">
        <f t="shared" si="89"/>
        <v/>
      </c>
      <c r="AH214" s="156" t="str">
        <f t="shared" si="90"/>
        <v/>
      </c>
      <c r="AI214" s="156" t="str">
        <f t="shared" si="91"/>
        <v/>
      </c>
      <c r="AJ214" s="156" t="str">
        <f t="shared" si="92"/>
        <v/>
      </c>
      <c r="AK214" s="6" t="str">
        <f>+IF(LEN($K214)&gt;5,BD!H214,"")</f>
        <v/>
      </c>
      <c r="AL214" s="17" t="str">
        <f t="shared" si="93"/>
        <v/>
      </c>
      <c r="AM214" s="13"/>
      <c r="AN214" s="18" t="str">
        <f t="shared" si="94"/>
        <v/>
      </c>
      <c r="AO214" s="19" t="str">
        <f t="shared" si="95"/>
        <v/>
      </c>
      <c r="AP214" s="19" t="str">
        <f t="shared" si="96"/>
        <v/>
      </c>
      <c r="AQ214" s="20" t="str">
        <f t="shared" si="97"/>
        <v/>
      </c>
      <c r="AR214" s="7" t="str">
        <f t="shared" ca="1" si="98"/>
        <v/>
      </c>
      <c r="AS214" s="157"/>
      <c r="AT214" s="19" t="str">
        <f>+IF(LEN($K214)&gt;5,TRUNC(AS214*AK214*'CODIGO PAGO'!$C$27,2),"")</f>
        <v/>
      </c>
      <c r="AU214" s="15"/>
      <c r="AV214" s="15"/>
      <c r="AW214" s="15"/>
      <c r="AX214" s="14"/>
      <c r="AY214" s="15"/>
      <c r="AZ214" s="20" t="str">
        <f>+IF(LEN(K214)&gt;5,SUMIF(AJUSTES!$A$1:$A$50,K214,AJUSTES!$J$1:$J$50),"")</f>
        <v/>
      </c>
      <c r="BA214" s="20"/>
      <c r="BB214" s="14"/>
      <c r="BC214" s="14"/>
      <c r="BD214" s="164"/>
      <c r="BE214" s="15"/>
      <c r="BF214" s="15"/>
      <c r="BG214" s="152" t="str">
        <f t="shared" si="99"/>
        <v/>
      </c>
      <c r="BH214" s="20" t="str">
        <f t="shared" si="100"/>
        <v/>
      </c>
      <c r="BI214" s="20" t="str">
        <f>IF(LEN($K214)&gt;5,IF('CODIGO PAGO'!$C$26=9,0.5*AK214,'CODIGO PAGO'!$C$26*COUNTIF(L214:X214,"PT")*(AK214*7)/(7-(COUNTIF(L214:X214,"D")+COUNTIF(L214:X214,"DL")))),"")</f>
        <v/>
      </c>
      <c r="BJ214" s="15"/>
      <c r="BK214" s="20" t="str">
        <f>+IF(LEN(K214)&gt;5,SUMIF(AJUSTES!$A$1:$A$50,K214,AJUSTES!$K$1:$K$50),"")</f>
        <v/>
      </c>
      <c r="BL214" s="15"/>
      <c r="BM214" s="15"/>
      <c r="BN214" s="4" t="str">
        <f>+CONCATENATE(IF(COUNTIFS(INCAPACIDADES!$A$1:$A$100,"ACTIVA",INCAPACIDADES!$C$1:$C$100,'PRE MAAS'!K214)&gt;0,VLOOKUP(K214,INCAPACIDADES!$C$1:$Y$100,23,0),""),IF(LEN($K214)&gt;5,IF(BD!F214="N/A","",CONCATENATE("B (",DAY(BD!F214),"-",MONTH(BD!F214),"-",YEAR(BD!F214),")")),""))</f>
        <v/>
      </c>
      <c r="BO214" s="150"/>
      <c r="BP214" s="15"/>
      <c r="BQ214" s="15"/>
      <c r="BR214" s="15"/>
      <c r="BS214" s="15"/>
      <c r="BT214" s="15"/>
      <c r="BU214" s="9" t="str">
        <f>+IF(LEN($K214)&gt;10,IF(LEN(BD!I214)=11,BD!I214,CONCATENATE("0",BD!I214)),"")</f>
        <v/>
      </c>
      <c r="BV214" s="161" t="str">
        <f>+IF(LEN($K214)&gt;10,BD!J214,"")</f>
        <v/>
      </c>
      <c r="BW214" s="162" t="str">
        <f t="shared" si="101"/>
        <v/>
      </c>
      <c r="BX214" s="162" t="str">
        <f>+IF(LEN($K214)&gt;10,UPPER(BD!K214),"")</f>
        <v/>
      </c>
      <c r="BY214" s="161" t="str">
        <f>+IF(LEN($K222)&gt;5,BD!L214,"")</f>
        <v/>
      </c>
      <c r="BZ214" s="161" t="str">
        <f>+IF(LEN($K214)&gt;10,BD!M214,"")</f>
        <v/>
      </c>
      <c r="CA214" s="162" t="str">
        <f>+IF(LEN($K214)&gt;10,BD!N214,"")</f>
        <v/>
      </c>
      <c r="CB214" s="163" t="str">
        <f t="shared" si="102"/>
        <v/>
      </c>
      <c r="CC214" s="62" t="str">
        <f>+IF(AND(LEN($K214)&gt;10),IF(AND($J214&gt;L$1,$J214&lt;=$Y$1),1,IF((COUNTIFS(INCAPACIDADES!$C$1:$C$51,$K214,INCAPACIDADES!K$1:K$51,L$1))&gt;0,2,IF(VLOOKUP($I214,BD!D:F,3,0)&gt;L$1,0,3))),"")</f>
        <v/>
      </c>
      <c r="CD214" s="62" t="str">
        <f>+IF(AND(LEN($K214)&gt;10),IF(AND($J214&gt;M$1,$J214&lt;=$Y$1),1,IF((COUNTIFS(INCAPACIDADES!$C$1:$C$51,$K214,INCAPACIDADES!L$1:L$51,M$1))&gt;0,2,IF(VLOOKUP($I214,BD!$D:$F,3,0)&gt;M$1,0,3))),"")</f>
        <v/>
      </c>
      <c r="CE214" s="62" t="str">
        <f>+IF(AND(LEN($K214)&gt;10),IF(AND($J214&gt;N$1,$J214&lt;=$Y$1),1,IF((COUNTIFS(INCAPACIDADES!$C$1:$C$51,$K214,INCAPACIDADES!M$1:M$51,N$1))&gt;0,2,IF(VLOOKUP($I214,BD!$D:$F,3,0)&gt;N$1,0,3))),"")</f>
        <v/>
      </c>
      <c r="CF214" s="62" t="str">
        <f>+IF(AND(LEN($K214)&gt;10),IF(AND($J214&gt;O$1,$J214&lt;=$Y$1),1,IF((COUNTIFS(INCAPACIDADES!$C$1:$C$51,$K214,INCAPACIDADES!N$1:N$51,O$1))&gt;0,2,IF(VLOOKUP($I214,BD!$D:$F,3,0)&gt;O$1,0,3))),"")</f>
        <v/>
      </c>
      <c r="CG214" s="62" t="str">
        <f>+IF(AND(LEN($K214)&gt;10),IF(AND($J214&gt;P$1,$J214&lt;=$Y$1),1,IF((COUNTIFS(INCAPACIDADES!$C$1:$C$51,$K214,INCAPACIDADES!O$1:O$51,P$1))&gt;0,2,IF(VLOOKUP($I214,BD!$D:$F,3,0)&gt;P$1,0,3))),"")</f>
        <v/>
      </c>
      <c r="CH214" s="62" t="str">
        <f>+IF(AND(LEN($K214)&gt;10),IF(AND($J214&gt;Q$1,$J214&lt;=$Y$1),1,IF((COUNTIFS(INCAPACIDADES!$C$1:$C$51,$K214,INCAPACIDADES!P$1:P$51,Q$1))&gt;0,2,IF(VLOOKUP($I214,BD!$D:$F,3,0)&gt;Q$1,0,3))),"")</f>
        <v/>
      </c>
      <c r="CI214" s="62" t="str">
        <f>+IF(AND(LEN($K214)&gt;10),IF(AND($J214&gt;R$1,$J214&lt;=$Y$1),1,IF((COUNTIFS(INCAPACIDADES!$C$1:$C$51,$K214,INCAPACIDADES!Q$1:Q$51,R$1))&gt;0,2,IF(VLOOKUP($I214,BD!$D:$F,3,0)&gt;R$1,0,3))),"")</f>
        <v/>
      </c>
      <c r="CJ214" s="62" t="str">
        <f>+IF(AND(LEN($K214)&gt;10),IF(AND($J214&gt;S$1,$J214&lt;=$Y$1),1,IF((COUNTIFS(INCAPACIDADES!$C$1:$C$51,$K214,INCAPACIDADES!R$1:R$51,S$1))&gt;0,2,IF(VLOOKUP($I214,BD!$D:$F,3,0)&gt;S$1,0,3))),"")</f>
        <v/>
      </c>
      <c r="CK214" s="62" t="str">
        <f>+IF(AND(LEN($K214)&gt;10),IF(AND($J214&gt;T$1,$J214&lt;=$Y$1),1,IF((COUNTIFS(INCAPACIDADES!$C$1:$C$51,$K214,INCAPACIDADES!S$1:S$51,T$1))&gt;0,2,IF(VLOOKUP($I214,BD!$D:$F,3,0)&gt;T$1,0,3))),"")</f>
        <v/>
      </c>
      <c r="CL214" s="62" t="str">
        <f>+IF(AND(LEN($K214)&gt;10),IF(AND($J214&gt;U$1,$J214&lt;=$Y$1),1,IF((COUNTIFS(INCAPACIDADES!$C$1:$C$51,$K214,INCAPACIDADES!T$1:T$51,U$1))&gt;0,2,IF(VLOOKUP($I214,BD!$D:$F,3,0)&gt;U$1,0,3))),"")</f>
        <v/>
      </c>
      <c r="CM214" s="62" t="str">
        <f>+IF(AND(LEN($K214)&gt;10),IF(AND($J214&gt;V$1,$J214&lt;=$Y$1),1,IF((COUNTIFS(INCAPACIDADES!$C$1:$C$51,$K214,INCAPACIDADES!U$1:U$51,V$1))&gt;0,2,IF(VLOOKUP($I214,BD!$D:$F,3,0)&gt;V$1,0,3))),"")</f>
        <v/>
      </c>
      <c r="CN214" s="62" t="str">
        <f>+IF(AND(LEN($K214)&gt;10),IF(AND($J214&gt;W$1,$J214&lt;=$Y$1),1,IF((COUNTIFS(INCAPACIDADES!$C$1:$C$51,$K214,INCAPACIDADES!V$1:V$51,W$1))&gt;0,2,IF(VLOOKUP($I214,BD!$D:$F,3,0)&gt;W$1,0,3))),"")</f>
        <v/>
      </c>
      <c r="CO214" s="62" t="str">
        <f>+IF(AND(LEN($K214)&gt;10),IF(AND($J214&gt;X$1,$J214&lt;=$Y$1),1,IF((COUNTIFS(INCAPACIDADES!$C$1:$C$51,$K214,INCAPACIDADES!W$1:W$51,X$1))&gt;0,2,IF(VLOOKUP($I214,BD!$D:$F,3,0)&gt;X$1,0,3))),"")</f>
        <v/>
      </c>
      <c r="CP214" s="62" t="str">
        <f>+IF(AND(LEN($K214)&gt;10),IF(AND($J214&gt;Y$1,$J214&lt;=$Y$1),1,IF((COUNTIFS(INCAPACIDADES!$C$1:$C$51,$K214,INCAPACIDADES!X$1:X$51,Y$1))&gt;0,2,IF(VLOOKUP($I214,BD!$D:$F,3,0)&gt;Y$1,0,3))),"")</f>
        <v/>
      </c>
      <c r="CQ214" s="62" t="str">
        <f>+IF(LEN($K214)&gt;10,IF(ISERROR(VLOOKUP(L214,'CODIGO PAGO'!$B$1:$B$20,1,0)),1,IF(OR(AND(CC214=1,L214&lt;&gt;"N"),AND(CC214=3,L214&lt;&gt;"B"),AND(CC214=2,LEFT(TRIM(L214),1)&lt;&gt;"I")),1,IF(OR(AND(CC214=0,L214="N"),AND(CC214=0,L214="B"),AND(CC214=0,LEFT(TRIM(L214),1)="I")),1,0))),"")</f>
        <v/>
      </c>
      <c r="CR214" s="62" t="str">
        <f t="shared" si="103"/>
        <v/>
      </c>
      <c r="CS214" s="62" t="str">
        <f>+IF(LEN($K214)&gt;10,IF(ISERROR(VLOOKUP(N214,'CODIGO PAGO'!$B$1:$B$20,1,0)),1,IF(OR(AND(CE214=1,N214&lt;&gt;"N"),AND(CE214=3,N214&lt;&gt;"B"),AND(CE214=2,LEFT(TRIM(N214),1)&lt;&gt;"I")),1,IF(OR(AND(CE214=0,N214="N"),AND(CE214=0,N214="B"),AND(CE214=0,LEFT(TRIM(N214),1)="I")),1,0))),"")</f>
        <v/>
      </c>
      <c r="CT214" s="62" t="str">
        <f t="shared" si="104"/>
        <v/>
      </c>
      <c r="CU214" s="62" t="str">
        <f>+IF(LEN($K214)&gt;10,IF(ISERROR(VLOOKUP(P214,'CODIGO PAGO'!$B$1:$B$20,1,0)),1,IF(OR(AND(CG214=1,P214&lt;&gt;"N"),AND(CG214=3,P214&lt;&gt;"B"),AND(CG214=2,LEFT(TRIM(P214),1)&lt;&gt;"I")),1,IF(OR(AND(CG214=0,P214="N"),AND(CG214=0,P214="B"),AND(CG214=0,LEFT(TRIM(P214),1)="I")),1,0))),"")</f>
        <v/>
      </c>
      <c r="CV214" s="62" t="str">
        <f t="shared" si="105"/>
        <v/>
      </c>
      <c r="CW214" s="62" t="str">
        <f>+IF(LEN($K214)&gt;10,IF(ISERROR(VLOOKUP(R214,'CODIGO PAGO'!$B$1:$B$20,1,0)),1,IF(OR(AND(CI214=1,R214&lt;&gt;"N"),AND(CI214=3,R214&lt;&gt;"B"),AND(CI214=2,LEFT(TRIM(R214),1)&lt;&gt;"I")),1,IF(OR(AND(CI214=0,R214="N"),AND(CI214=0,R214="B"),AND(CI214=0,LEFT(TRIM(R214),1)="I")),1,0))),"")</f>
        <v/>
      </c>
      <c r="CX214" s="62" t="str">
        <f t="shared" si="106"/>
        <v/>
      </c>
      <c r="CY214" s="62" t="str">
        <f>+IF(LEN($K214)&gt;10,IF(ISERROR(VLOOKUP(T214,'CODIGO PAGO'!$B$1:$B$20,1,0)),1,IF(OR(AND(CK214=1,T214&lt;&gt;"N"),AND(CK214=3,T214&lt;&gt;"B"),AND(CK214=2,LEFT(TRIM(T214),1)&lt;&gt;"I")),1,IF(OR(AND(CK214=0,T214="N"),AND(CK214=0,T214="B"),AND(CK214=0,LEFT(TRIM(T214),1)="I")),1,0))),"")</f>
        <v/>
      </c>
      <c r="CZ214" s="62" t="str">
        <f t="shared" si="107"/>
        <v/>
      </c>
      <c r="DA214" s="62" t="str">
        <f>+IF(LEN($K214)&gt;10,IF(ISERROR(VLOOKUP(V214,'CODIGO PAGO'!$B$1:$B$20,1,0)),1,IF(OR(AND(CM214=1,V214&lt;&gt;"N"),AND(CM214=3,V214&lt;&gt;"B"),AND(CM214=2,LEFT(TRIM(V214),1)&lt;&gt;"I")),1,IF(OR(AND(CM214=0,V214="N"),AND(CM214=0,V214="B"),AND(CM214=0,LEFT(TRIM(V214),1)="I")),1,0))),"")</f>
        <v/>
      </c>
      <c r="DB214" s="62" t="str">
        <f t="shared" si="108"/>
        <v/>
      </c>
      <c r="DC214" s="62" t="str">
        <f>+IF(LEN($K214)&gt;10,IF(ISERROR(VLOOKUP(X214,'CODIGO PAGO'!$B$1:$B$20,1,0)),1,IF(OR(AND(CO214=1,X214&lt;&gt;"N"),AND(CO214=3,X214&lt;&gt;"B"),AND(CO214=2,LEFT(TRIM(X214),1)&lt;&gt;"I")),1,IF(OR(AND(CO214=0,X214="N"),AND(CO214=0,X214="B"),AND(CO214=0,LEFT(TRIM(X214),1)="I")),1,0))),"")</f>
        <v/>
      </c>
      <c r="DD214" s="62" t="str">
        <f t="shared" si="109"/>
        <v/>
      </c>
      <c r="DE214" s="62" t="str">
        <f t="shared" si="110"/>
        <v/>
      </c>
      <c r="DF214" s="63" t="str">
        <f t="shared" si="111"/>
        <v/>
      </c>
      <c r="DG214" s="171"/>
      <c r="DH214" s="63">
        <v>214</v>
      </c>
    </row>
    <row r="215" spans="1:112" s="65" customFormat="1">
      <c r="A215" s="16" t="str">
        <f t="shared" si="84"/>
        <v/>
      </c>
      <c r="B215" s="134"/>
      <c r="C215" s="134"/>
      <c r="D215" s="1" t="str">
        <f>+IF(LEN($K215)&gt;5,BD!A215,"")</f>
        <v/>
      </c>
      <c r="E215" s="1" t="str">
        <f>+IF(LEN($K215)&gt;5,BD!B215,"")</f>
        <v/>
      </c>
      <c r="F215" s="134"/>
      <c r="G215" s="133"/>
      <c r="H215" s="135"/>
      <c r="I215" s="3" t="str">
        <f>+IF(LEN($K215)&gt;5,BD!D215,"")</f>
        <v/>
      </c>
      <c r="J215" s="4" t="str">
        <f>+IF(LEN($K215)&gt;5,BD!E215,"")</f>
        <v/>
      </c>
      <c r="K215" s="5" t="str">
        <f>+IF(LEN(BD!G215)&gt;5,BD!G215,"")</f>
        <v/>
      </c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53" t="str">
        <f t="shared" si="85"/>
        <v/>
      </c>
      <c r="AB215" s="154" t="str">
        <f>+IF(LEN($K215)&gt;5,SUM(L215,N215,P215,R215,T215,V215,X215)+COUNTIF(L215:X215,"PCG")+'CODIGO PAGO'!$C$23*COUNTIF(L215:X215,"PDF")+'CODIGO PAGO'!$C$24*COUNTIF('PRE MAAS'!L215:X215,"PNH")+'CODIGO PAGO'!$C$25*COUNTIF('PRE MAAS'!L215:X215,"PS")+COUNTIF(L215:X215,"VAC"),"")</f>
        <v/>
      </c>
      <c r="AC215" s="154" t="str">
        <f t="shared" si="86"/>
        <v/>
      </c>
      <c r="AD215" s="155" t="str">
        <f t="shared" si="87"/>
        <v/>
      </c>
      <c r="AE215" s="155" t="str">
        <f t="shared" si="88"/>
        <v/>
      </c>
      <c r="AF215" s="155" t="str">
        <f>+IF(LEN($K215)&gt;5,IF(AND(VLOOKUP($I215,BD!$D$1:$F$501,3,0)&gt;=L$1,VLOOKUP($I215,BD!$D$1:$F$501,3,0)&lt;=X$1),1,0),"")</f>
        <v/>
      </c>
      <c r="AG215" s="155" t="str">
        <f t="shared" si="89"/>
        <v/>
      </c>
      <c r="AH215" s="156" t="str">
        <f t="shared" si="90"/>
        <v/>
      </c>
      <c r="AI215" s="156" t="str">
        <f t="shared" si="91"/>
        <v/>
      </c>
      <c r="AJ215" s="156" t="str">
        <f t="shared" si="92"/>
        <v/>
      </c>
      <c r="AK215" s="6" t="str">
        <f>+IF(LEN($K215)&gt;5,BD!H215,"")</f>
        <v/>
      </c>
      <c r="AL215" s="17" t="str">
        <f t="shared" si="93"/>
        <v/>
      </c>
      <c r="AM215" s="13"/>
      <c r="AN215" s="18" t="str">
        <f t="shared" si="94"/>
        <v/>
      </c>
      <c r="AO215" s="19" t="str">
        <f t="shared" si="95"/>
        <v/>
      </c>
      <c r="AP215" s="19" t="str">
        <f t="shared" si="96"/>
        <v/>
      </c>
      <c r="AQ215" s="20" t="str">
        <f t="shared" si="97"/>
        <v/>
      </c>
      <c r="AR215" s="7" t="str">
        <f t="shared" ca="1" si="98"/>
        <v/>
      </c>
      <c r="AS215" s="157"/>
      <c r="AT215" s="19" t="str">
        <f>+IF(LEN($K215)&gt;5,TRUNC(AS215*AK215*'CODIGO PAGO'!$C$27,2),"")</f>
        <v/>
      </c>
      <c r="AU215" s="15"/>
      <c r="AV215" s="15"/>
      <c r="AW215" s="15"/>
      <c r="AX215" s="14"/>
      <c r="AY215" s="15"/>
      <c r="AZ215" s="20" t="str">
        <f>+IF(LEN(K215)&gt;5,SUMIF(AJUSTES!$A$1:$A$50,K215,AJUSTES!$J$1:$J$50),"")</f>
        <v/>
      </c>
      <c r="BA215" s="20"/>
      <c r="BB215" s="14"/>
      <c r="BC215" s="14"/>
      <c r="BD215" s="164"/>
      <c r="BE215" s="15"/>
      <c r="BF215" s="15"/>
      <c r="BG215" s="152" t="str">
        <f t="shared" si="99"/>
        <v/>
      </c>
      <c r="BH215" s="20" t="str">
        <f t="shared" si="100"/>
        <v/>
      </c>
      <c r="BI215" s="20" t="str">
        <f>IF(LEN($K215)&gt;5,IF('CODIGO PAGO'!$C$26=9,0.5*AK215,'CODIGO PAGO'!$C$26*COUNTIF(L215:X215,"PT")*(AK215*7)/(7-(COUNTIF(L215:X215,"D")+COUNTIF(L215:X215,"DL")))),"")</f>
        <v/>
      </c>
      <c r="BJ215" s="15"/>
      <c r="BK215" s="20" t="str">
        <f>+IF(LEN(K215)&gt;5,SUMIF(AJUSTES!$A$1:$A$50,K215,AJUSTES!$K$1:$K$50),"")</f>
        <v/>
      </c>
      <c r="BL215" s="15"/>
      <c r="BM215" s="15"/>
      <c r="BN215" s="4" t="str">
        <f>+CONCATENATE(IF(COUNTIFS(INCAPACIDADES!$A$1:$A$100,"ACTIVA",INCAPACIDADES!$C$1:$C$100,'PRE MAAS'!K215)&gt;0,VLOOKUP(K215,INCAPACIDADES!$C$1:$Y$100,23,0),""),IF(LEN($K215)&gt;5,IF(BD!F215="N/A","",CONCATENATE("B (",DAY(BD!F215),"-",MONTH(BD!F215),"-",YEAR(BD!F215),")")),""))</f>
        <v/>
      </c>
      <c r="BO215" s="150"/>
      <c r="BP215" s="15"/>
      <c r="BQ215" s="15"/>
      <c r="BR215" s="15"/>
      <c r="BS215" s="15"/>
      <c r="BT215" s="15"/>
      <c r="BU215" s="9" t="str">
        <f>+IF(LEN($K215)&gt;10,IF(LEN(BD!I215)=11,BD!I215,CONCATENATE("0",BD!I215)),"")</f>
        <v/>
      </c>
      <c r="BV215" s="161" t="str">
        <f>+IF(LEN($K215)&gt;10,BD!J215,"")</f>
        <v/>
      </c>
      <c r="BW215" s="162" t="str">
        <f t="shared" si="101"/>
        <v/>
      </c>
      <c r="BX215" s="162" t="str">
        <f>+IF(LEN($K215)&gt;10,UPPER(BD!K215),"")</f>
        <v/>
      </c>
      <c r="BY215" s="161" t="str">
        <f>+IF(LEN($K223)&gt;5,BD!L215,"")</f>
        <v/>
      </c>
      <c r="BZ215" s="161" t="str">
        <f>+IF(LEN($K215)&gt;10,BD!M215,"")</f>
        <v/>
      </c>
      <c r="CA215" s="162" t="str">
        <f>+IF(LEN($K215)&gt;10,BD!N215,"")</f>
        <v/>
      </c>
      <c r="CB215" s="163" t="str">
        <f t="shared" si="102"/>
        <v/>
      </c>
      <c r="CC215" s="62" t="str">
        <f>+IF(AND(LEN($K215)&gt;10),IF(AND($J215&gt;L$1,$J215&lt;=$Y$1),1,IF((COUNTIFS(INCAPACIDADES!$C$1:$C$51,$K215,INCAPACIDADES!K$1:K$51,L$1))&gt;0,2,IF(VLOOKUP($I215,BD!D:F,3,0)&gt;L$1,0,3))),"")</f>
        <v/>
      </c>
      <c r="CD215" s="62" t="str">
        <f>+IF(AND(LEN($K215)&gt;10),IF(AND($J215&gt;M$1,$J215&lt;=$Y$1),1,IF((COUNTIFS(INCAPACIDADES!$C$1:$C$51,$K215,INCAPACIDADES!L$1:L$51,M$1))&gt;0,2,IF(VLOOKUP($I215,BD!$D:$F,3,0)&gt;M$1,0,3))),"")</f>
        <v/>
      </c>
      <c r="CE215" s="62" t="str">
        <f>+IF(AND(LEN($K215)&gt;10),IF(AND($J215&gt;N$1,$J215&lt;=$Y$1),1,IF((COUNTIFS(INCAPACIDADES!$C$1:$C$51,$K215,INCAPACIDADES!M$1:M$51,N$1))&gt;0,2,IF(VLOOKUP($I215,BD!$D:$F,3,0)&gt;N$1,0,3))),"")</f>
        <v/>
      </c>
      <c r="CF215" s="62" t="str">
        <f>+IF(AND(LEN($K215)&gt;10),IF(AND($J215&gt;O$1,$J215&lt;=$Y$1),1,IF((COUNTIFS(INCAPACIDADES!$C$1:$C$51,$K215,INCAPACIDADES!N$1:N$51,O$1))&gt;0,2,IF(VLOOKUP($I215,BD!$D:$F,3,0)&gt;O$1,0,3))),"")</f>
        <v/>
      </c>
      <c r="CG215" s="62" t="str">
        <f>+IF(AND(LEN($K215)&gt;10),IF(AND($J215&gt;P$1,$J215&lt;=$Y$1),1,IF((COUNTIFS(INCAPACIDADES!$C$1:$C$51,$K215,INCAPACIDADES!O$1:O$51,P$1))&gt;0,2,IF(VLOOKUP($I215,BD!$D:$F,3,0)&gt;P$1,0,3))),"")</f>
        <v/>
      </c>
      <c r="CH215" s="62" t="str">
        <f>+IF(AND(LEN($K215)&gt;10),IF(AND($J215&gt;Q$1,$J215&lt;=$Y$1),1,IF((COUNTIFS(INCAPACIDADES!$C$1:$C$51,$K215,INCAPACIDADES!P$1:P$51,Q$1))&gt;0,2,IF(VLOOKUP($I215,BD!$D:$F,3,0)&gt;Q$1,0,3))),"")</f>
        <v/>
      </c>
      <c r="CI215" s="62" t="str">
        <f>+IF(AND(LEN($K215)&gt;10),IF(AND($J215&gt;R$1,$J215&lt;=$Y$1),1,IF((COUNTIFS(INCAPACIDADES!$C$1:$C$51,$K215,INCAPACIDADES!Q$1:Q$51,R$1))&gt;0,2,IF(VLOOKUP($I215,BD!$D:$F,3,0)&gt;R$1,0,3))),"")</f>
        <v/>
      </c>
      <c r="CJ215" s="62" t="str">
        <f>+IF(AND(LEN($K215)&gt;10),IF(AND($J215&gt;S$1,$J215&lt;=$Y$1),1,IF((COUNTIFS(INCAPACIDADES!$C$1:$C$51,$K215,INCAPACIDADES!R$1:R$51,S$1))&gt;0,2,IF(VLOOKUP($I215,BD!$D:$F,3,0)&gt;S$1,0,3))),"")</f>
        <v/>
      </c>
      <c r="CK215" s="62" t="str">
        <f>+IF(AND(LEN($K215)&gt;10),IF(AND($J215&gt;T$1,$J215&lt;=$Y$1),1,IF((COUNTIFS(INCAPACIDADES!$C$1:$C$51,$K215,INCAPACIDADES!S$1:S$51,T$1))&gt;0,2,IF(VLOOKUP($I215,BD!$D:$F,3,0)&gt;T$1,0,3))),"")</f>
        <v/>
      </c>
      <c r="CL215" s="62" t="str">
        <f>+IF(AND(LEN($K215)&gt;10),IF(AND($J215&gt;U$1,$J215&lt;=$Y$1),1,IF((COUNTIFS(INCAPACIDADES!$C$1:$C$51,$K215,INCAPACIDADES!T$1:T$51,U$1))&gt;0,2,IF(VLOOKUP($I215,BD!$D:$F,3,0)&gt;U$1,0,3))),"")</f>
        <v/>
      </c>
      <c r="CM215" s="62" t="str">
        <f>+IF(AND(LEN($K215)&gt;10),IF(AND($J215&gt;V$1,$J215&lt;=$Y$1),1,IF((COUNTIFS(INCAPACIDADES!$C$1:$C$51,$K215,INCAPACIDADES!U$1:U$51,V$1))&gt;0,2,IF(VLOOKUP($I215,BD!$D:$F,3,0)&gt;V$1,0,3))),"")</f>
        <v/>
      </c>
      <c r="CN215" s="62" t="str">
        <f>+IF(AND(LEN($K215)&gt;10),IF(AND($J215&gt;W$1,$J215&lt;=$Y$1),1,IF((COUNTIFS(INCAPACIDADES!$C$1:$C$51,$K215,INCAPACIDADES!V$1:V$51,W$1))&gt;0,2,IF(VLOOKUP($I215,BD!$D:$F,3,0)&gt;W$1,0,3))),"")</f>
        <v/>
      </c>
      <c r="CO215" s="62" t="str">
        <f>+IF(AND(LEN($K215)&gt;10),IF(AND($J215&gt;X$1,$J215&lt;=$Y$1),1,IF((COUNTIFS(INCAPACIDADES!$C$1:$C$51,$K215,INCAPACIDADES!W$1:W$51,X$1))&gt;0,2,IF(VLOOKUP($I215,BD!$D:$F,3,0)&gt;X$1,0,3))),"")</f>
        <v/>
      </c>
      <c r="CP215" s="62" t="str">
        <f>+IF(AND(LEN($K215)&gt;10),IF(AND($J215&gt;Y$1,$J215&lt;=$Y$1),1,IF((COUNTIFS(INCAPACIDADES!$C$1:$C$51,$K215,INCAPACIDADES!X$1:X$51,Y$1))&gt;0,2,IF(VLOOKUP($I215,BD!$D:$F,3,0)&gt;Y$1,0,3))),"")</f>
        <v/>
      </c>
      <c r="CQ215" s="62" t="str">
        <f>+IF(LEN($K215)&gt;10,IF(ISERROR(VLOOKUP(L215,'CODIGO PAGO'!$B$1:$B$20,1,0)),1,IF(OR(AND(CC215=1,L215&lt;&gt;"N"),AND(CC215=3,L215&lt;&gt;"B"),AND(CC215=2,LEFT(TRIM(L215),1)&lt;&gt;"I")),1,IF(OR(AND(CC215=0,L215="N"),AND(CC215=0,L215="B"),AND(CC215=0,LEFT(TRIM(L215),1)="I")),1,0))),"")</f>
        <v/>
      </c>
      <c r="CR215" s="62" t="str">
        <f t="shared" si="103"/>
        <v/>
      </c>
      <c r="CS215" s="62" t="str">
        <f>+IF(LEN($K215)&gt;10,IF(ISERROR(VLOOKUP(N215,'CODIGO PAGO'!$B$1:$B$20,1,0)),1,IF(OR(AND(CE215=1,N215&lt;&gt;"N"),AND(CE215=3,N215&lt;&gt;"B"),AND(CE215=2,LEFT(TRIM(N215),1)&lt;&gt;"I")),1,IF(OR(AND(CE215=0,N215="N"),AND(CE215=0,N215="B"),AND(CE215=0,LEFT(TRIM(N215),1)="I")),1,0))),"")</f>
        <v/>
      </c>
      <c r="CT215" s="62" t="str">
        <f t="shared" si="104"/>
        <v/>
      </c>
      <c r="CU215" s="62" t="str">
        <f>+IF(LEN($K215)&gt;10,IF(ISERROR(VLOOKUP(P215,'CODIGO PAGO'!$B$1:$B$20,1,0)),1,IF(OR(AND(CG215=1,P215&lt;&gt;"N"),AND(CG215=3,P215&lt;&gt;"B"),AND(CG215=2,LEFT(TRIM(P215),1)&lt;&gt;"I")),1,IF(OR(AND(CG215=0,P215="N"),AND(CG215=0,P215="B"),AND(CG215=0,LEFT(TRIM(P215),1)="I")),1,0))),"")</f>
        <v/>
      </c>
      <c r="CV215" s="62" t="str">
        <f t="shared" si="105"/>
        <v/>
      </c>
      <c r="CW215" s="62" t="str">
        <f>+IF(LEN($K215)&gt;10,IF(ISERROR(VLOOKUP(R215,'CODIGO PAGO'!$B$1:$B$20,1,0)),1,IF(OR(AND(CI215=1,R215&lt;&gt;"N"),AND(CI215=3,R215&lt;&gt;"B"),AND(CI215=2,LEFT(TRIM(R215),1)&lt;&gt;"I")),1,IF(OR(AND(CI215=0,R215="N"),AND(CI215=0,R215="B"),AND(CI215=0,LEFT(TRIM(R215),1)="I")),1,0))),"")</f>
        <v/>
      </c>
      <c r="CX215" s="62" t="str">
        <f t="shared" si="106"/>
        <v/>
      </c>
      <c r="CY215" s="62" t="str">
        <f>+IF(LEN($K215)&gt;10,IF(ISERROR(VLOOKUP(T215,'CODIGO PAGO'!$B$1:$B$20,1,0)),1,IF(OR(AND(CK215=1,T215&lt;&gt;"N"),AND(CK215=3,T215&lt;&gt;"B"),AND(CK215=2,LEFT(TRIM(T215),1)&lt;&gt;"I")),1,IF(OR(AND(CK215=0,T215="N"),AND(CK215=0,T215="B"),AND(CK215=0,LEFT(TRIM(T215),1)="I")),1,0))),"")</f>
        <v/>
      </c>
      <c r="CZ215" s="62" t="str">
        <f t="shared" si="107"/>
        <v/>
      </c>
      <c r="DA215" s="62" t="str">
        <f>+IF(LEN($K215)&gt;10,IF(ISERROR(VLOOKUP(V215,'CODIGO PAGO'!$B$1:$B$20,1,0)),1,IF(OR(AND(CM215=1,V215&lt;&gt;"N"),AND(CM215=3,V215&lt;&gt;"B"),AND(CM215=2,LEFT(TRIM(V215),1)&lt;&gt;"I")),1,IF(OR(AND(CM215=0,V215="N"),AND(CM215=0,V215="B"),AND(CM215=0,LEFT(TRIM(V215),1)="I")),1,0))),"")</f>
        <v/>
      </c>
      <c r="DB215" s="62" t="str">
        <f t="shared" si="108"/>
        <v/>
      </c>
      <c r="DC215" s="62" t="str">
        <f>+IF(LEN($K215)&gt;10,IF(ISERROR(VLOOKUP(X215,'CODIGO PAGO'!$B$1:$B$20,1,0)),1,IF(OR(AND(CO215=1,X215&lt;&gt;"N"),AND(CO215=3,X215&lt;&gt;"B"),AND(CO215=2,LEFT(TRIM(X215),1)&lt;&gt;"I")),1,IF(OR(AND(CO215=0,X215="N"),AND(CO215=0,X215="B"),AND(CO215=0,LEFT(TRIM(X215),1)="I")),1,0))),"")</f>
        <v/>
      </c>
      <c r="DD215" s="62" t="str">
        <f t="shared" si="109"/>
        <v/>
      </c>
      <c r="DE215" s="62" t="str">
        <f t="shared" si="110"/>
        <v/>
      </c>
      <c r="DF215" s="63" t="str">
        <f t="shared" si="111"/>
        <v/>
      </c>
      <c r="DG215" s="171"/>
      <c r="DH215" s="63">
        <v>215</v>
      </c>
    </row>
    <row r="216" spans="1:112" s="65" customFormat="1">
      <c r="A216" s="16" t="str">
        <f t="shared" si="84"/>
        <v/>
      </c>
      <c r="B216" s="134"/>
      <c r="C216" s="134"/>
      <c r="D216" s="1" t="str">
        <f>+IF(LEN($K216)&gt;5,BD!A216,"")</f>
        <v/>
      </c>
      <c r="E216" s="1" t="str">
        <f>+IF(LEN($K216)&gt;5,BD!B216,"")</f>
        <v/>
      </c>
      <c r="F216" s="134"/>
      <c r="G216" s="133"/>
      <c r="H216" s="135"/>
      <c r="I216" s="3" t="str">
        <f>+IF(LEN($K216)&gt;5,BD!D216,"")</f>
        <v/>
      </c>
      <c r="J216" s="4" t="str">
        <f>+IF(LEN($K216)&gt;5,BD!E216,"")</f>
        <v/>
      </c>
      <c r="K216" s="5" t="str">
        <f>+IF(LEN(BD!G216)&gt;5,BD!G216,"")</f>
        <v/>
      </c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53" t="str">
        <f t="shared" si="85"/>
        <v/>
      </c>
      <c r="AB216" s="154" t="str">
        <f>+IF(LEN($K216)&gt;5,SUM(L216,N216,P216,R216,T216,V216,X216)+COUNTIF(L216:X216,"PCG")+'CODIGO PAGO'!$C$23*COUNTIF(L216:X216,"PDF")+'CODIGO PAGO'!$C$24*COUNTIF('PRE MAAS'!L216:X216,"PNH")+'CODIGO PAGO'!$C$25*COUNTIF('PRE MAAS'!L216:X216,"PS")+COUNTIF(L216:X216,"VAC"),"")</f>
        <v/>
      </c>
      <c r="AC216" s="154" t="str">
        <f t="shared" si="86"/>
        <v/>
      </c>
      <c r="AD216" s="155" t="str">
        <f t="shared" si="87"/>
        <v/>
      </c>
      <c r="AE216" s="155" t="str">
        <f t="shared" si="88"/>
        <v/>
      </c>
      <c r="AF216" s="155" t="str">
        <f>+IF(LEN($K216)&gt;5,IF(AND(VLOOKUP($I216,BD!$D$1:$F$501,3,0)&gt;=L$1,VLOOKUP($I216,BD!$D$1:$F$501,3,0)&lt;=X$1),1,0),"")</f>
        <v/>
      </c>
      <c r="AG216" s="155" t="str">
        <f t="shared" si="89"/>
        <v/>
      </c>
      <c r="AH216" s="156" t="str">
        <f t="shared" si="90"/>
        <v/>
      </c>
      <c r="AI216" s="156" t="str">
        <f t="shared" si="91"/>
        <v/>
      </c>
      <c r="AJ216" s="156" t="str">
        <f t="shared" si="92"/>
        <v/>
      </c>
      <c r="AK216" s="6" t="str">
        <f>+IF(LEN($K216)&gt;5,BD!H216,"")</f>
        <v/>
      </c>
      <c r="AL216" s="17" t="str">
        <f t="shared" si="93"/>
        <v/>
      </c>
      <c r="AM216" s="13"/>
      <c r="AN216" s="18" t="str">
        <f t="shared" si="94"/>
        <v/>
      </c>
      <c r="AO216" s="19" t="str">
        <f t="shared" si="95"/>
        <v/>
      </c>
      <c r="AP216" s="19" t="str">
        <f t="shared" si="96"/>
        <v/>
      </c>
      <c r="AQ216" s="20" t="str">
        <f t="shared" si="97"/>
        <v/>
      </c>
      <c r="AR216" s="7" t="str">
        <f t="shared" ca="1" si="98"/>
        <v/>
      </c>
      <c r="AS216" s="157"/>
      <c r="AT216" s="19" t="str">
        <f>+IF(LEN($K216)&gt;5,TRUNC(AS216*AK216*'CODIGO PAGO'!$C$27,2),"")</f>
        <v/>
      </c>
      <c r="AU216" s="15"/>
      <c r="AV216" s="15"/>
      <c r="AW216" s="15"/>
      <c r="AX216" s="14"/>
      <c r="AY216" s="15"/>
      <c r="AZ216" s="20" t="str">
        <f>+IF(LEN(K216)&gt;5,SUMIF(AJUSTES!$A$1:$A$50,K216,AJUSTES!$J$1:$J$50),"")</f>
        <v/>
      </c>
      <c r="BA216" s="20"/>
      <c r="BB216" s="14"/>
      <c r="BC216" s="14"/>
      <c r="BD216" s="164"/>
      <c r="BE216" s="15"/>
      <c r="BF216" s="15"/>
      <c r="BG216" s="152" t="str">
        <f t="shared" si="99"/>
        <v/>
      </c>
      <c r="BH216" s="20" t="str">
        <f t="shared" si="100"/>
        <v/>
      </c>
      <c r="BI216" s="20" t="str">
        <f>IF(LEN($K216)&gt;5,IF('CODIGO PAGO'!$C$26=9,0.5*AK216,'CODIGO PAGO'!$C$26*COUNTIF(L216:X216,"PT")*(AK216*7)/(7-(COUNTIF(L216:X216,"D")+COUNTIF(L216:X216,"DL")))),"")</f>
        <v/>
      </c>
      <c r="BJ216" s="15"/>
      <c r="BK216" s="20" t="str">
        <f>+IF(LEN(K216)&gt;5,SUMIF(AJUSTES!$A$1:$A$50,K216,AJUSTES!$K$1:$K$50),"")</f>
        <v/>
      </c>
      <c r="BL216" s="15"/>
      <c r="BM216" s="15"/>
      <c r="BN216" s="4" t="str">
        <f>+CONCATENATE(IF(COUNTIFS(INCAPACIDADES!$A$1:$A$100,"ACTIVA",INCAPACIDADES!$C$1:$C$100,'PRE MAAS'!K216)&gt;0,VLOOKUP(K216,INCAPACIDADES!$C$1:$Y$100,23,0),""),IF(LEN($K216)&gt;5,IF(BD!F216="N/A","",CONCATENATE("B (",DAY(BD!F216),"-",MONTH(BD!F216),"-",YEAR(BD!F216),")")),""))</f>
        <v/>
      </c>
      <c r="BO216" s="150"/>
      <c r="BP216" s="15"/>
      <c r="BQ216" s="15"/>
      <c r="BR216" s="15"/>
      <c r="BS216" s="15"/>
      <c r="BT216" s="15"/>
      <c r="BU216" s="9" t="str">
        <f>+IF(LEN($K216)&gt;10,IF(LEN(BD!I216)=11,BD!I216,CONCATENATE("0",BD!I216)),"")</f>
        <v/>
      </c>
      <c r="BV216" s="161" t="str">
        <f>+IF(LEN($K216)&gt;10,BD!J216,"")</f>
        <v/>
      </c>
      <c r="BW216" s="162" t="str">
        <f t="shared" si="101"/>
        <v/>
      </c>
      <c r="BX216" s="162" t="str">
        <f>+IF(LEN($K216)&gt;10,UPPER(BD!K216),"")</f>
        <v/>
      </c>
      <c r="BY216" s="161" t="str">
        <f>+IF(LEN($K224)&gt;5,BD!L216,"")</f>
        <v/>
      </c>
      <c r="BZ216" s="161" t="str">
        <f>+IF(LEN($K216)&gt;10,BD!M216,"")</f>
        <v/>
      </c>
      <c r="CA216" s="162" t="str">
        <f>+IF(LEN($K216)&gt;10,BD!N216,"")</f>
        <v/>
      </c>
      <c r="CB216" s="163" t="str">
        <f t="shared" si="102"/>
        <v/>
      </c>
      <c r="CC216" s="62" t="str">
        <f>+IF(AND(LEN($K216)&gt;10),IF(AND($J216&gt;L$1,$J216&lt;=$Y$1),1,IF((COUNTIFS(INCAPACIDADES!$C$1:$C$51,$K216,INCAPACIDADES!K$1:K$51,L$1))&gt;0,2,IF(VLOOKUP($I216,BD!D:F,3,0)&gt;L$1,0,3))),"")</f>
        <v/>
      </c>
      <c r="CD216" s="62" t="str">
        <f>+IF(AND(LEN($K216)&gt;10),IF(AND($J216&gt;M$1,$J216&lt;=$Y$1),1,IF((COUNTIFS(INCAPACIDADES!$C$1:$C$51,$K216,INCAPACIDADES!L$1:L$51,M$1))&gt;0,2,IF(VLOOKUP($I216,BD!$D:$F,3,0)&gt;M$1,0,3))),"")</f>
        <v/>
      </c>
      <c r="CE216" s="62" t="str">
        <f>+IF(AND(LEN($K216)&gt;10),IF(AND($J216&gt;N$1,$J216&lt;=$Y$1),1,IF((COUNTIFS(INCAPACIDADES!$C$1:$C$51,$K216,INCAPACIDADES!M$1:M$51,N$1))&gt;0,2,IF(VLOOKUP($I216,BD!$D:$F,3,0)&gt;N$1,0,3))),"")</f>
        <v/>
      </c>
      <c r="CF216" s="62" t="str">
        <f>+IF(AND(LEN($K216)&gt;10),IF(AND($J216&gt;O$1,$J216&lt;=$Y$1),1,IF((COUNTIFS(INCAPACIDADES!$C$1:$C$51,$K216,INCAPACIDADES!N$1:N$51,O$1))&gt;0,2,IF(VLOOKUP($I216,BD!$D:$F,3,0)&gt;O$1,0,3))),"")</f>
        <v/>
      </c>
      <c r="CG216" s="62" t="str">
        <f>+IF(AND(LEN($K216)&gt;10),IF(AND($J216&gt;P$1,$J216&lt;=$Y$1),1,IF((COUNTIFS(INCAPACIDADES!$C$1:$C$51,$K216,INCAPACIDADES!O$1:O$51,P$1))&gt;0,2,IF(VLOOKUP($I216,BD!$D:$F,3,0)&gt;P$1,0,3))),"")</f>
        <v/>
      </c>
      <c r="CH216" s="62" t="str">
        <f>+IF(AND(LEN($K216)&gt;10),IF(AND($J216&gt;Q$1,$J216&lt;=$Y$1),1,IF((COUNTIFS(INCAPACIDADES!$C$1:$C$51,$K216,INCAPACIDADES!P$1:P$51,Q$1))&gt;0,2,IF(VLOOKUP($I216,BD!$D:$F,3,0)&gt;Q$1,0,3))),"")</f>
        <v/>
      </c>
      <c r="CI216" s="62" t="str">
        <f>+IF(AND(LEN($K216)&gt;10),IF(AND($J216&gt;R$1,$J216&lt;=$Y$1),1,IF((COUNTIFS(INCAPACIDADES!$C$1:$C$51,$K216,INCAPACIDADES!Q$1:Q$51,R$1))&gt;0,2,IF(VLOOKUP($I216,BD!$D:$F,3,0)&gt;R$1,0,3))),"")</f>
        <v/>
      </c>
      <c r="CJ216" s="62" t="str">
        <f>+IF(AND(LEN($K216)&gt;10),IF(AND($J216&gt;S$1,$J216&lt;=$Y$1),1,IF((COUNTIFS(INCAPACIDADES!$C$1:$C$51,$K216,INCAPACIDADES!R$1:R$51,S$1))&gt;0,2,IF(VLOOKUP($I216,BD!$D:$F,3,0)&gt;S$1,0,3))),"")</f>
        <v/>
      </c>
      <c r="CK216" s="62" t="str">
        <f>+IF(AND(LEN($K216)&gt;10),IF(AND($J216&gt;T$1,$J216&lt;=$Y$1),1,IF((COUNTIFS(INCAPACIDADES!$C$1:$C$51,$K216,INCAPACIDADES!S$1:S$51,T$1))&gt;0,2,IF(VLOOKUP($I216,BD!$D:$F,3,0)&gt;T$1,0,3))),"")</f>
        <v/>
      </c>
      <c r="CL216" s="62" t="str">
        <f>+IF(AND(LEN($K216)&gt;10),IF(AND($J216&gt;U$1,$J216&lt;=$Y$1),1,IF((COUNTIFS(INCAPACIDADES!$C$1:$C$51,$K216,INCAPACIDADES!T$1:T$51,U$1))&gt;0,2,IF(VLOOKUP($I216,BD!$D:$F,3,0)&gt;U$1,0,3))),"")</f>
        <v/>
      </c>
      <c r="CM216" s="62" t="str">
        <f>+IF(AND(LEN($K216)&gt;10),IF(AND($J216&gt;V$1,$J216&lt;=$Y$1),1,IF((COUNTIFS(INCAPACIDADES!$C$1:$C$51,$K216,INCAPACIDADES!U$1:U$51,V$1))&gt;0,2,IF(VLOOKUP($I216,BD!$D:$F,3,0)&gt;V$1,0,3))),"")</f>
        <v/>
      </c>
      <c r="CN216" s="62" t="str">
        <f>+IF(AND(LEN($K216)&gt;10),IF(AND($J216&gt;W$1,$J216&lt;=$Y$1),1,IF((COUNTIFS(INCAPACIDADES!$C$1:$C$51,$K216,INCAPACIDADES!V$1:V$51,W$1))&gt;0,2,IF(VLOOKUP($I216,BD!$D:$F,3,0)&gt;W$1,0,3))),"")</f>
        <v/>
      </c>
      <c r="CO216" s="62" t="str">
        <f>+IF(AND(LEN($K216)&gt;10),IF(AND($J216&gt;X$1,$J216&lt;=$Y$1),1,IF((COUNTIFS(INCAPACIDADES!$C$1:$C$51,$K216,INCAPACIDADES!W$1:W$51,X$1))&gt;0,2,IF(VLOOKUP($I216,BD!$D:$F,3,0)&gt;X$1,0,3))),"")</f>
        <v/>
      </c>
      <c r="CP216" s="62" t="str">
        <f>+IF(AND(LEN($K216)&gt;10),IF(AND($J216&gt;Y$1,$J216&lt;=$Y$1),1,IF((COUNTIFS(INCAPACIDADES!$C$1:$C$51,$K216,INCAPACIDADES!X$1:X$51,Y$1))&gt;0,2,IF(VLOOKUP($I216,BD!$D:$F,3,0)&gt;Y$1,0,3))),"")</f>
        <v/>
      </c>
      <c r="CQ216" s="62" t="str">
        <f>+IF(LEN($K216)&gt;10,IF(ISERROR(VLOOKUP(L216,'CODIGO PAGO'!$B$1:$B$20,1,0)),1,IF(OR(AND(CC216=1,L216&lt;&gt;"N"),AND(CC216=3,L216&lt;&gt;"B"),AND(CC216=2,LEFT(TRIM(L216),1)&lt;&gt;"I")),1,IF(OR(AND(CC216=0,L216="N"),AND(CC216=0,L216="B"),AND(CC216=0,LEFT(TRIM(L216),1)="I")),1,0))),"")</f>
        <v/>
      </c>
      <c r="CR216" s="62" t="str">
        <f t="shared" si="103"/>
        <v/>
      </c>
      <c r="CS216" s="62" t="str">
        <f>+IF(LEN($K216)&gt;10,IF(ISERROR(VLOOKUP(N216,'CODIGO PAGO'!$B$1:$B$20,1,0)),1,IF(OR(AND(CE216=1,N216&lt;&gt;"N"),AND(CE216=3,N216&lt;&gt;"B"),AND(CE216=2,LEFT(TRIM(N216),1)&lt;&gt;"I")),1,IF(OR(AND(CE216=0,N216="N"),AND(CE216=0,N216="B"),AND(CE216=0,LEFT(TRIM(N216),1)="I")),1,0))),"")</f>
        <v/>
      </c>
      <c r="CT216" s="62" t="str">
        <f t="shared" si="104"/>
        <v/>
      </c>
      <c r="CU216" s="62" t="str">
        <f>+IF(LEN($K216)&gt;10,IF(ISERROR(VLOOKUP(P216,'CODIGO PAGO'!$B$1:$B$20,1,0)),1,IF(OR(AND(CG216=1,P216&lt;&gt;"N"),AND(CG216=3,P216&lt;&gt;"B"),AND(CG216=2,LEFT(TRIM(P216),1)&lt;&gt;"I")),1,IF(OR(AND(CG216=0,P216="N"),AND(CG216=0,P216="B"),AND(CG216=0,LEFT(TRIM(P216),1)="I")),1,0))),"")</f>
        <v/>
      </c>
      <c r="CV216" s="62" t="str">
        <f t="shared" si="105"/>
        <v/>
      </c>
      <c r="CW216" s="62" t="str">
        <f>+IF(LEN($K216)&gt;10,IF(ISERROR(VLOOKUP(R216,'CODIGO PAGO'!$B$1:$B$20,1,0)),1,IF(OR(AND(CI216=1,R216&lt;&gt;"N"),AND(CI216=3,R216&lt;&gt;"B"),AND(CI216=2,LEFT(TRIM(R216),1)&lt;&gt;"I")),1,IF(OR(AND(CI216=0,R216="N"),AND(CI216=0,R216="B"),AND(CI216=0,LEFT(TRIM(R216),1)="I")),1,0))),"")</f>
        <v/>
      </c>
      <c r="CX216" s="62" t="str">
        <f t="shared" si="106"/>
        <v/>
      </c>
      <c r="CY216" s="62" t="str">
        <f>+IF(LEN($K216)&gt;10,IF(ISERROR(VLOOKUP(T216,'CODIGO PAGO'!$B$1:$B$20,1,0)),1,IF(OR(AND(CK216=1,T216&lt;&gt;"N"),AND(CK216=3,T216&lt;&gt;"B"),AND(CK216=2,LEFT(TRIM(T216),1)&lt;&gt;"I")),1,IF(OR(AND(CK216=0,T216="N"),AND(CK216=0,T216="B"),AND(CK216=0,LEFT(TRIM(T216),1)="I")),1,0))),"")</f>
        <v/>
      </c>
      <c r="CZ216" s="62" t="str">
        <f t="shared" si="107"/>
        <v/>
      </c>
      <c r="DA216" s="62" t="str">
        <f>+IF(LEN($K216)&gt;10,IF(ISERROR(VLOOKUP(V216,'CODIGO PAGO'!$B$1:$B$20,1,0)),1,IF(OR(AND(CM216=1,V216&lt;&gt;"N"),AND(CM216=3,V216&lt;&gt;"B"),AND(CM216=2,LEFT(TRIM(V216),1)&lt;&gt;"I")),1,IF(OR(AND(CM216=0,V216="N"),AND(CM216=0,V216="B"),AND(CM216=0,LEFT(TRIM(V216),1)="I")),1,0))),"")</f>
        <v/>
      </c>
      <c r="DB216" s="62" t="str">
        <f t="shared" si="108"/>
        <v/>
      </c>
      <c r="DC216" s="62" t="str">
        <f>+IF(LEN($K216)&gt;10,IF(ISERROR(VLOOKUP(X216,'CODIGO PAGO'!$B$1:$B$20,1,0)),1,IF(OR(AND(CO216=1,X216&lt;&gt;"N"),AND(CO216=3,X216&lt;&gt;"B"),AND(CO216=2,LEFT(TRIM(X216),1)&lt;&gt;"I")),1,IF(OR(AND(CO216=0,X216="N"),AND(CO216=0,X216="B"),AND(CO216=0,LEFT(TRIM(X216),1)="I")),1,0))),"")</f>
        <v/>
      </c>
      <c r="DD216" s="62" t="str">
        <f t="shared" si="109"/>
        <v/>
      </c>
      <c r="DE216" s="62" t="str">
        <f t="shared" si="110"/>
        <v/>
      </c>
      <c r="DF216" s="63" t="str">
        <f t="shared" si="111"/>
        <v/>
      </c>
      <c r="DG216" s="171"/>
      <c r="DH216" s="63">
        <v>216</v>
      </c>
    </row>
    <row r="217" spans="1:112" s="65" customFormat="1">
      <c r="A217" s="16" t="str">
        <f t="shared" si="84"/>
        <v/>
      </c>
      <c r="B217" s="134"/>
      <c r="C217" s="134"/>
      <c r="D217" s="1" t="str">
        <f>+IF(LEN($K217)&gt;5,BD!A217,"")</f>
        <v/>
      </c>
      <c r="E217" s="1" t="str">
        <f>+IF(LEN($K217)&gt;5,BD!B217,"")</f>
        <v/>
      </c>
      <c r="F217" s="134"/>
      <c r="G217" s="133"/>
      <c r="H217" s="135"/>
      <c r="I217" s="3" t="str">
        <f>+IF(LEN($K217)&gt;5,BD!D217,"")</f>
        <v/>
      </c>
      <c r="J217" s="4" t="str">
        <f>+IF(LEN($K217)&gt;5,BD!E217,"")</f>
        <v/>
      </c>
      <c r="K217" s="5" t="str">
        <f>+IF(LEN(BD!G217)&gt;5,BD!G217,"")</f>
        <v/>
      </c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53" t="str">
        <f t="shared" si="85"/>
        <v/>
      </c>
      <c r="AB217" s="154" t="str">
        <f>+IF(LEN($K217)&gt;5,SUM(L217,N217,P217,R217,T217,V217,X217)+COUNTIF(L217:X217,"PCG")+'CODIGO PAGO'!$C$23*COUNTIF(L217:X217,"PDF")+'CODIGO PAGO'!$C$24*COUNTIF('PRE MAAS'!L217:X217,"PNH")+'CODIGO PAGO'!$C$25*COUNTIF('PRE MAAS'!L217:X217,"PS")+COUNTIF(L217:X217,"VAC"),"")</f>
        <v/>
      </c>
      <c r="AC217" s="154" t="str">
        <f t="shared" si="86"/>
        <v/>
      </c>
      <c r="AD217" s="155" t="str">
        <f t="shared" si="87"/>
        <v/>
      </c>
      <c r="AE217" s="155" t="str">
        <f t="shared" si="88"/>
        <v/>
      </c>
      <c r="AF217" s="155" t="str">
        <f>+IF(LEN($K217)&gt;5,IF(AND(VLOOKUP($I217,BD!$D$1:$F$501,3,0)&gt;=L$1,VLOOKUP($I217,BD!$D$1:$F$501,3,0)&lt;=X$1),1,0),"")</f>
        <v/>
      </c>
      <c r="AG217" s="155" t="str">
        <f t="shared" si="89"/>
        <v/>
      </c>
      <c r="AH217" s="156" t="str">
        <f t="shared" si="90"/>
        <v/>
      </c>
      <c r="AI217" s="156" t="str">
        <f t="shared" si="91"/>
        <v/>
      </c>
      <c r="AJ217" s="156" t="str">
        <f t="shared" si="92"/>
        <v/>
      </c>
      <c r="AK217" s="6" t="str">
        <f>+IF(LEN($K217)&gt;5,BD!H217,"")</f>
        <v/>
      </c>
      <c r="AL217" s="17" t="str">
        <f t="shared" si="93"/>
        <v/>
      </c>
      <c r="AM217" s="13"/>
      <c r="AN217" s="18" t="str">
        <f t="shared" si="94"/>
        <v/>
      </c>
      <c r="AO217" s="19" t="str">
        <f t="shared" si="95"/>
        <v/>
      </c>
      <c r="AP217" s="19" t="str">
        <f t="shared" si="96"/>
        <v/>
      </c>
      <c r="AQ217" s="20" t="str">
        <f t="shared" si="97"/>
        <v/>
      </c>
      <c r="AR217" s="7" t="str">
        <f t="shared" ca="1" si="98"/>
        <v/>
      </c>
      <c r="AS217" s="157"/>
      <c r="AT217" s="19" t="str">
        <f>+IF(LEN($K217)&gt;5,TRUNC(AS217*AK217*'CODIGO PAGO'!$C$27,2),"")</f>
        <v/>
      </c>
      <c r="AU217" s="15"/>
      <c r="AV217" s="15"/>
      <c r="AW217" s="15"/>
      <c r="AX217" s="14"/>
      <c r="AY217" s="15"/>
      <c r="AZ217" s="20" t="str">
        <f>+IF(LEN(K217)&gt;5,SUMIF(AJUSTES!$A$1:$A$50,K217,AJUSTES!$J$1:$J$50),"")</f>
        <v/>
      </c>
      <c r="BA217" s="20"/>
      <c r="BB217" s="14"/>
      <c r="BC217" s="14"/>
      <c r="BD217" s="164"/>
      <c r="BE217" s="15"/>
      <c r="BF217" s="15"/>
      <c r="BG217" s="152" t="str">
        <f t="shared" si="99"/>
        <v/>
      </c>
      <c r="BH217" s="20" t="str">
        <f t="shared" si="100"/>
        <v/>
      </c>
      <c r="BI217" s="20" t="str">
        <f>IF(LEN($K217)&gt;5,IF('CODIGO PAGO'!$C$26=9,0.5*AK217,'CODIGO PAGO'!$C$26*COUNTIF(L217:X217,"PT")*(AK217*7)/(7-(COUNTIF(L217:X217,"D")+COUNTIF(L217:X217,"DL")))),"")</f>
        <v/>
      </c>
      <c r="BJ217" s="15"/>
      <c r="BK217" s="20" t="str">
        <f>+IF(LEN(K217)&gt;5,SUMIF(AJUSTES!$A$1:$A$50,K217,AJUSTES!$K$1:$K$50),"")</f>
        <v/>
      </c>
      <c r="BL217" s="15"/>
      <c r="BM217" s="15"/>
      <c r="BN217" s="4" t="str">
        <f>+CONCATENATE(IF(COUNTIFS(INCAPACIDADES!$A$1:$A$100,"ACTIVA",INCAPACIDADES!$C$1:$C$100,'PRE MAAS'!K217)&gt;0,VLOOKUP(K217,INCAPACIDADES!$C$1:$Y$100,23,0),""),IF(LEN($K217)&gt;5,IF(BD!F217="N/A","",CONCATENATE("B (",DAY(BD!F217),"-",MONTH(BD!F217),"-",YEAR(BD!F217),")")),""))</f>
        <v/>
      </c>
      <c r="BO217" s="150"/>
      <c r="BP217" s="15"/>
      <c r="BQ217" s="15"/>
      <c r="BR217" s="15"/>
      <c r="BS217" s="15"/>
      <c r="BT217" s="15"/>
      <c r="BU217" s="9" t="str">
        <f>+IF(LEN($K217)&gt;10,IF(LEN(BD!I217)=11,BD!I217,CONCATENATE("0",BD!I217)),"")</f>
        <v/>
      </c>
      <c r="BV217" s="161" t="str">
        <f>+IF(LEN($K217)&gt;10,BD!J217,"")</f>
        <v/>
      </c>
      <c r="BW217" s="162" t="str">
        <f t="shared" si="101"/>
        <v/>
      </c>
      <c r="BX217" s="162" t="str">
        <f>+IF(LEN($K217)&gt;10,UPPER(BD!K217),"")</f>
        <v/>
      </c>
      <c r="BY217" s="161" t="str">
        <f>+IF(LEN($K225)&gt;5,BD!L217,"")</f>
        <v/>
      </c>
      <c r="BZ217" s="161" t="str">
        <f>+IF(LEN($K217)&gt;10,BD!M217,"")</f>
        <v/>
      </c>
      <c r="CA217" s="162" t="str">
        <f>+IF(LEN($K217)&gt;10,BD!N217,"")</f>
        <v/>
      </c>
      <c r="CB217" s="163" t="str">
        <f t="shared" si="102"/>
        <v/>
      </c>
      <c r="CC217" s="62" t="str">
        <f>+IF(AND(LEN($K217)&gt;10),IF(AND($J217&gt;L$1,$J217&lt;=$Y$1),1,IF((COUNTIFS(INCAPACIDADES!$C$1:$C$51,$K217,INCAPACIDADES!K$1:K$51,L$1))&gt;0,2,IF(VLOOKUP($I217,BD!D:F,3,0)&gt;L$1,0,3))),"")</f>
        <v/>
      </c>
      <c r="CD217" s="62" t="str">
        <f>+IF(AND(LEN($K217)&gt;10),IF(AND($J217&gt;M$1,$J217&lt;=$Y$1),1,IF((COUNTIFS(INCAPACIDADES!$C$1:$C$51,$K217,INCAPACIDADES!L$1:L$51,M$1))&gt;0,2,IF(VLOOKUP($I217,BD!$D:$F,3,0)&gt;M$1,0,3))),"")</f>
        <v/>
      </c>
      <c r="CE217" s="62" t="str">
        <f>+IF(AND(LEN($K217)&gt;10),IF(AND($J217&gt;N$1,$J217&lt;=$Y$1),1,IF((COUNTIFS(INCAPACIDADES!$C$1:$C$51,$K217,INCAPACIDADES!M$1:M$51,N$1))&gt;0,2,IF(VLOOKUP($I217,BD!$D:$F,3,0)&gt;N$1,0,3))),"")</f>
        <v/>
      </c>
      <c r="CF217" s="62" t="str">
        <f>+IF(AND(LEN($K217)&gt;10),IF(AND($J217&gt;O$1,$J217&lt;=$Y$1),1,IF((COUNTIFS(INCAPACIDADES!$C$1:$C$51,$K217,INCAPACIDADES!N$1:N$51,O$1))&gt;0,2,IF(VLOOKUP($I217,BD!$D:$F,3,0)&gt;O$1,0,3))),"")</f>
        <v/>
      </c>
      <c r="CG217" s="62" t="str">
        <f>+IF(AND(LEN($K217)&gt;10),IF(AND($J217&gt;P$1,$J217&lt;=$Y$1),1,IF((COUNTIFS(INCAPACIDADES!$C$1:$C$51,$K217,INCAPACIDADES!O$1:O$51,P$1))&gt;0,2,IF(VLOOKUP($I217,BD!$D:$F,3,0)&gt;P$1,0,3))),"")</f>
        <v/>
      </c>
      <c r="CH217" s="62" t="str">
        <f>+IF(AND(LEN($K217)&gt;10),IF(AND($J217&gt;Q$1,$J217&lt;=$Y$1),1,IF((COUNTIFS(INCAPACIDADES!$C$1:$C$51,$K217,INCAPACIDADES!P$1:P$51,Q$1))&gt;0,2,IF(VLOOKUP($I217,BD!$D:$F,3,0)&gt;Q$1,0,3))),"")</f>
        <v/>
      </c>
      <c r="CI217" s="62" t="str">
        <f>+IF(AND(LEN($K217)&gt;10),IF(AND($J217&gt;R$1,$J217&lt;=$Y$1),1,IF((COUNTIFS(INCAPACIDADES!$C$1:$C$51,$K217,INCAPACIDADES!Q$1:Q$51,R$1))&gt;0,2,IF(VLOOKUP($I217,BD!$D:$F,3,0)&gt;R$1,0,3))),"")</f>
        <v/>
      </c>
      <c r="CJ217" s="62" t="str">
        <f>+IF(AND(LEN($K217)&gt;10),IF(AND($J217&gt;S$1,$J217&lt;=$Y$1),1,IF((COUNTIFS(INCAPACIDADES!$C$1:$C$51,$K217,INCAPACIDADES!R$1:R$51,S$1))&gt;0,2,IF(VLOOKUP($I217,BD!$D:$F,3,0)&gt;S$1,0,3))),"")</f>
        <v/>
      </c>
      <c r="CK217" s="62" t="str">
        <f>+IF(AND(LEN($K217)&gt;10),IF(AND($J217&gt;T$1,$J217&lt;=$Y$1),1,IF((COUNTIFS(INCAPACIDADES!$C$1:$C$51,$K217,INCAPACIDADES!S$1:S$51,T$1))&gt;0,2,IF(VLOOKUP($I217,BD!$D:$F,3,0)&gt;T$1,0,3))),"")</f>
        <v/>
      </c>
      <c r="CL217" s="62" t="str">
        <f>+IF(AND(LEN($K217)&gt;10),IF(AND($J217&gt;U$1,$J217&lt;=$Y$1),1,IF((COUNTIFS(INCAPACIDADES!$C$1:$C$51,$K217,INCAPACIDADES!T$1:T$51,U$1))&gt;0,2,IF(VLOOKUP($I217,BD!$D:$F,3,0)&gt;U$1,0,3))),"")</f>
        <v/>
      </c>
      <c r="CM217" s="62" t="str">
        <f>+IF(AND(LEN($K217)&gt;10),IF(AND($J217&gt;V$1,$J217&lt;=$Y$1),1,IF((COUNTIFS(INCAPACIDADES!$C$1:$C$51,$K217,INCAPACIDADES!U$1:U$51,V$1))&gt;0,2,IF(VLOOKUP($I217,BD!$D:$F,3,0)&gt;V$1,0,3))),"")</f>
        <v/>
      </c>
      <c r="CN217" s="62" t="str">
        <f>+IF(AND(LEN($K217)&gt;10),IF(AND($J217&gt;W$1,$J217&lt;=$Y$1),1,IF((COUNTIFS(INCAPACIDADES!$C$1:$C$51,$K217,INCAPACIDADES!V$1:V$51,W$1))&gt;0,2,IF(VLOOKUP($I217,BD!$D:$F,3,0)&gt;W$1,0,3))),"")</f>
        <v/>
      </c>
      <c r="CO217" s="62" t="str">
        <f>+IF(AND(LEN($K217)&gt;10),IF(AND($J217&gt;X$1,$J217&lt;=$Y$1),1,IF((COUNTIFS(INCAPACIDADES!$C$1:$C$51,$K217,INCAPACIDADES!W$1:W$51,X$1))&gt;0,2,IF(VLOOKUP($I217,BD!$D:$F,3,0)&gt;X$1,0,3))),"")</f>
        <v/>
      </c>
      <c r="CP217" s="62" t="str">
        <f>+IF(AND(LEN($K217)&gt;10),IF(AND($J217&gt;Y$1,$J217&lt;=$Y$1),1,IF((COUNTIFS(INCAPACIDADES!$C$1:$C$51,$K217,INCAPACIDADES!X$1:X$51,Y$1))&gt;0,2,IF(VLOOKUP($I217,BD!$D:$F,3,0)&gt;Y$1,0,3))),"")</f>
        <v/>
      </c>
      <c r="CQ217" s="62" t="str">
        <f>+IF(LEN($K217)&gt;10,IF(ISERROR(VLOOKUP(L217,'CODIGO PAGO'!$B$1:$B$20,1,0)),1,IF(OR(AND(CC217=1,L217&lt;&gt;"N"),AND(CC217=3,L217&lt;&gt;"B"),AND(CC217=2,LEFT(TRIM(L217),1)&lt;&gt;"I")),1,IF(OR(AND(CC217=0,L217="N"),AND(CC217=0,L217="B"),AND(CC217=0,LEFT(TRIM(L217),1)="I")),1,0))),"")</f>
        <v/>
      </c>
      <c r="CR217" s="62" t="str">
        <f t="shared" si="103"/>
        <v/>
      </c>
      <c r="CS217" s="62" t="str">
        <f>+IF(LEN($K217)&gt;10,IF(ISERROR(VLOOKUP(N217,'CODIGO PAGO'!$B$1:$B$20,1,0)),1,IF(OR(AND(CE217=1,N217&lt;&gt;"N"),AND(CE217=3,N217&lt;&gt;"B"),AND(CE217=2,LEFT(TRIM(N217),1)&lt;&gt;"I")),1,IF(OR(AND(CE217=0,N217="N"),AND(CE217=0,N217="B"),AND(CE217=0,LEFT(TRIM(N217),1)="I")),1,0))),"")</f>
        <v/>
      </c>
      <c r="CT217" s="62" t="str">
        <f t="shared" si="104"/>
        <v/>
      </c>
      <c r="CU217" s="62" t="str">
        <f>+IF(LEN($K217)&gt;10,IF(ISERROR(VLOOKUP(P217,'CODIGO PAGO'!$B$1:$B$20,1,0)),1,IF(OR(AND(CG217=1,P217&lt;&gt;"N"),AND(CG217=3,P217&lt;&gt;"B"),AND(CG217=2,LEFT(TRIM(P217),1)&lt;&gt;"I")),1,IF(OR(AND(CG217=0,P217="N"),AND(CG217=0,P217="B"),AND(CG217=0,LEFT(TRIM(P217),1)="I")),1,0))),"")</f>
        <v/>
      </c>
      <c r="CV217" s="62" t="str">
        <f t="shared" si="105"/>
        <v/>
      </c>
      <c r="CW217" s="62" t="str">
        <f>+IF(LEN($K217)&gt;10,IF(ISERROR(VLOOKUP(R217,'CODIGO PAGO'!$B$1:$B$20,1,0)),1,IF(OR(AND(CI217=1,R217&lt;&gt;"N"),AND(CI217=3,R217&lt;&gt;"B"),AND(CI217=2,LEFT(TRIM(R217),1)&lt;&gt;"I")),1,IF(OR(AND(CI217=0,R217="N"),AND(CI217=0,R217="B"),AND(CI217=0,LEFT(TRIM(R217),1)="I")),1,0))),"")</f>
        <v/>
      </c>
      <c r="CX217" s="62" t="str">
        <f t="shared" si="106"/>
        <v/>
      </c>
      <c r="CY217" s="62" t="str">
        <f>+IF(LEN($K217)&gt;10,IF(ISERROR(VLOOKUP(T217,'CODIGO PAGO'!$B$1:$B$20,1,0)),1,IF(OR(AND(CK217=1,T217&lt;&gt;"N"),AND(CK217=3,T217&lt;&gt;"B"),AND(CK217=2,LEFT(TRIM(T217),1)&lt;&gt;"I")),1,IF(OR(AND(CK217=0,T217="N"),AND(CK217=0,T217="B"),AND(CK217=0,LEFT(TRIM(T217),1)="I")),1,0))),"")</f>
        <v/>
      </c>
      <c r="CZ217" s="62" t="str">
        <f t="shared" si="107"/>
        <v/>
      </c>
      <c r="DA217" s="62" t="str">
        <f>+IF(LEN($K217)&gt;10,IF(ISERROR(VLOOKUP(V217,'CODIGO PAGO'!$B$1:$B$20,1,0)),1,IF(OR(AND(CM217=1,V217&lt;&gt;"N"),AND(CM217=3,V217&lt;&gt;"B"),AND(CM217=2,LEFT(TRIM(V217),1)&lt;&gt;"I")),1,IF(OR(AND(CM217=0,V217="N"),AND(CM217=0,V217="B"),AND(CM217=0,LEFT(TRIM(V217),1)="I")),1,0))),"")</f>
        <v/>
      </c>
      <c r="DB217" s="62" t="str">
        <f t="shared" si="108"/>
        <v/>
      </c>
      <c r="DC217" s="62" t="str">
        <f>+IF(LEN($K217)&gt;10,IF(ISERROR(VLOOKUP(X217,'CODIGO PAGO'!$B$1:$B$20,1,0)),1,IF(OR(AND(CO217=1,X217&lt;&gt;"N"),AND(CO217=3,X217&lt;&gt;"B"),AND(CO217=2,LEFT(TRIM(X217),1)&lt;&gt;"I")),1,IF(OR(AND(CO217=0,X217="N"),AND(CO217=0,X217="B"),AND(CO217=0,LEFT(TRIM(X217),1)="I")),1,0))),"")</f>
        <v/>
      </c>
      <c r="DD217" s="62" t="str">
        <f t="shared" si="109"/>
        <v/>
      </c>
      <c r="DE217" s="62" t="str">
        <f t="shared" si="110"/>
        <v/>
      </c>
      <c r="DF217" s="63" t="str">
        <f t="shared" si="111"/>
        <v/>
      </c>
      <c r="DG217" s="171"/>
      <c r="DH217" s="63">
        <v>217</v>
      </c>
    </row>
    <row r="218" spans="1:112" s="65" customFormat="1">
      <c r="A218" s="16" t="str">
        <f t="shared" si="84"/>
        <v/>
      </c>
      <c r="B218" s="134"/>
      <c r="C218" s="134"/>
      <c r="D218" s="1" t="str">
        <f>+IF(LEN($K218)&gt;5,BD!A218,"")</f>
        <v/>
      </c>
      <c r="E218" s="1" t="str">
        <f>+IF(LEN($K218)&gt;5,BD!B218,"")</f>
        <v/>
      </c>
      <c r="F218" s="134"/>
      <c r="G218" s="133"/>
      <c r="H218" s="135"/>
      <c r="I218" s="3" t="str">
        <f>+IF(LEN($K218)&gt;5,BD!D218,"")</f>
        <v/>
      </c>
      <c r="J218" s="4" t="str">
        <f>+IF(LEN($K218)&gt;5,BD!E218,"")</f>
        <v/>
      </c>
      <c r="K218" s="5" t="str">
        <f>+IF(LEN(BD!G218)&gt;5,BD!G218,"")</f>
        <v/>
      </c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53" t="str">
        <f t="shared" si="85"/>
        <v/>
      </c>
      <c r="AB218" s="154" t="str">
        <f>+IF(LEN($K218)&gt;5,SUM(L218,N218,P218,R218,T218,V218,X218)+COUNTIF(L218:X218,"PCG")+'CODIGO PAGO'!$C$23*COUNTIF(L218:X218,"PDF")+'CODIGO PAGO'!$C$24*COUNTIF('PRE MAAS'!L218:X218,"PNH")+'CODIGO PAGO'!$C$25*COUNTIF('PRE MAAS'!L218:X218,"PS")+COUNTIF(L218:X218,"VAC"),"")</f>
        <v/>
      </c>
      <c r="AC218" s="154" t="str">
        <f t="shared" si="86"/>
        <v/>
      </c>
      <c r="AD218" s="155" t="str">
        <f t="shared" si="87"/>
        <v/>
      </c>
      <c r="AE218" s="155" t="str">
        <f t="shared" si="88"/>
        <v/>
      </c>
      <c r="AF218" s="155" t="str">
        <f>+IF(LEN($K218)&gt;5,IF(AND(VLOOKUP($I218,BD!$D$1:$F$501,3,0)&gt;=L$1,VLOOKUP($I218,BD!$D$1:$F$501,3,0)&lt;=X$1),1,0),"")</f>
        <v/>
      </c>
      <c r="AG218" s="155" t="str">
        <f t="shared" si="89"/>
        <v/>
      </c>
      <c r="AH218" s="156" t="str">
        <f t="shared" si="90"/>
        <v/>
      </c>
      <c r="AI218" s="156" t="str">
        <f t="shared" si="91"/>
        <v/>
      </c>
      <c r="AJ218" s="156" t="str">
        <f t="shared" si="92"/>
        <v/>
      </c>
      <c r="AK218" s="6" t="str">
        <f>+IF(LEN($K218)&gt;5,BD!H218,"")</f>
        <v/>
      </c>
      <c r="AL218" s="17" t="str">
        <f t="shared" si="93"/>
        <v/>
      </c>
      <c r="AM218" s="13"/>
      <c r="AN218" s="18" t="str">
        <f t="shared" si="94"/>
        <v/>
      </c>
      <c r="AO218" s="19" t="str">
        <f t="shared" si="95"/>
        <v/>
      </c>
      <c r="AP218" s="19" t="str">
        <f t="shared" si="96"/>
        <v/>
      </c>
      <c r="AQ218" s="20" t="str">
        <f t="shared" si="97"/>
        <v/>
      </c>
      <c r="AR218" s="7" t="str">
        <f t="shared" ca="1" si="98"/>
        <v/>
      </c>
      <c r="AS218" s="157"/>
      <c r="AT218" s="19" t="str">
        <f>+IF(LEN($K218)&gt;5,TRUNC(AS218*AK218*'CODIGO PAGO'!$C$27,2),"")</f>
        <v/>
      </c>
      <c r="AU218" s="15"/>
      <c r="AV218" s="15"/>
      <c r="AW218" s="15"/>
      <c r="AX218" s="14"/>
      <c r="AY218" s="15"/>
      <c r="AZ218" s="20" t="str">
        <f>+IF(LEN(K218)&gt;5,SUMIF(AJUSTES!$A$1:$A$50,K218,AJUSTES!$J$1:$J$50),"")</f>
        <v/>
      </c>
      <c r="BA218" s="20"/>
      <c r="BB218" s="14"/>
      <c r="BC218" s="14"/>
      <c r="BD218" s="164"/>
      <c r="BE218" s="15"/>
      <c r="BF218" s="15"/>
      <c r="BG218" s="152" t="str">
        <f t="shared" si="99"/>
        <v/>
      </c>
      <c r="BH218" s="20" t="str">
        <f t="shared" si="100"/>
        <v/>
      </c>
      <c r="BI218" s="20" t="str">
        <f>IF(LEN($K218)&gt;5,IF('CODIGO PAGO'!$C$26=9,0.5*AK218,'CODIGO PAGO'!$C$26*COUNTIF(L218:X218,"PT")*(AK218*7)/(7-(COUNTIF(L218:X218,"D")+COUNTIF(L218:X218,"DL")))),"")</f>
        <v/>
      </c>
      <c r="BJ218" s="15"/>
      <c r="BK218" s="20" t="str">
        <f>+IF(LEN(K218)&gt;5,SUMIF(AJUSTES!$A$1:$A$50,K218,AJUSTES!$K$1:$K$50),"")</f>
        <v/>
      </c>
      <c r="BL218" s="15"/>
      <c r="BM218" s="15"/>
      <c r="BN218" s="4" t="str">
        <f>+CONCATENATE(IF(COUNTIFS(INCAPACIDADES!$A$1:$A$100,"ACTIVA",INCAPACIDADES!$C$1:$C$100,'PRE MAAS'!K218)&gt;0,VLOOKUP(K218,INCAPACIDADES!$C$1:$Y$100,23,0),""),IF(LEN($K218)&gt;5,IF(BD!F218="N/A","",CONCATENATE("B (",DAY(BD!F218),"-",MONTH(BD!F218),"-",YEAR(BD!F218),")")),""))</f>
        <v/>
      </c>
      <c r="BO218" s="150"/>
      <c r="BP218" s="15"/>
      <c r="BQ218" s="15"/>
      <c r="BR218" s="15"/>
      <c r="BS218" s="15"/>
      <c r="BT218" s="15"/>
      <c r="BU218" s="9" t="str">
        <f>+IF(LEN($K218)&gt;10,IF(LEN(BD!I218)=11,BD!I218,CONCATENATE("0",BD!I218)),"")</f>
        <v/>
      </c>
      <c r="BV218" s="161" t="str">
        <f>+IF(LEN($K218)&gt;10,BD!J218,"")</f>
        <v/>
      </c>
      <c r="BW218" s="162" t="str">
        <f t="shared" si="101"/>
        <v/>
      </c>
      <c r="BX218" s="162" t="str">
        <f>+IF(LEN($K218)&gt;10,UPPER(BD!K218),"")</f>
        <v/>
      </c>
      <c r="BY218" s="161" t="str">
        <f>+IF(LEN($K226)&gt;5,BD!L218,"")</f>
        <v/>
      </c>
      <c r="BZ218" s="161" t="str">
        <f>+IF(LEN($K218)&gt;10,BD!M218,"")</f>
        <v/>
      </c>
      <c r="CA218" s="162" t="str">
        <f>+IF(LEN($K218)&gt;10,BD!N218,"")</f>
        <v/>
      </c>
      <c r="CB218" s="163" t="str">
        <f t="shared" si="102"/>
        <v/>
      </c>
      <c r="CC218" s="62" t="str">
        <f>+IF(AND(LEN($K218)&gt;10),IF(AND($J218&gt;L$1,$J218&lt;=$Y$1),1,IF((COUNTIFS(INCAPACIDADES!$C$1:$C$51,$K218,INCAPACIDADES!K$1:K$51,L$1))&gt;0,2,IF(VLOOKUP($I218,BD!D:F,3,0)&gt;L$1,0,3))),"")</f>
        <v/>
      </c>
      <c r="CD218" s="62" t="str">
        <f>+IF(AND(LEN($K218)&gt;10),IF(AND($J218&gt;M$1,$J218&lt;=$Y$1),1,IF((COUNTIFS(INCAPACIDADES!$C$1:$C$51,$K218,INCAPACIDADES!L$1:L$51,M$1))&gt;0,2,IF(VLOOKUP($I218,BD!$D:$F,3,0)&gt;M$1,0,3))),"")</f>
        <v/>
      </c>
      <c r="CE218" s="62" t="str">
        <f>+IF(AND(LEN($K218)&gt;10),IF(AND($J218&gt;N$1,$J218&lt;=$Y$1),1,IF((COUNTIFS(INCAPACIDADES!$C$1:$C$51,$K218,INCAPACIDADES!M$1:M$51,N$1))&gt;0,2,IF(VLOOKUP($I218,BD!$D:$F,3,0)&gt;N$1,0,3))),"")</f>
        <v/>
      </c>
      <c r="CF218" s="62" t="str">
        <f>+IF(AND(LEN($K218)&gt;10),IF(AND($J218&gt;O$1,$J218&lt;=$Y$1),1,IF((COUNTIFS(INCAPACIDADES!$C$1:$C$51,$K218,INCAPACIDADES!N$1:N$51,O$1))&gt;0,2,IF(VLOOKUP($I218,BD!$D:$F,3,0)&gt;O$1,0,3))),"")</f>
        <v/>
      </c>
      <c r="CG218" s="62" t="str">
        <f>+IF(AND(LEN($K218)&gt;10),IF(AND($J218&gt;P$1,$J218&lt;=$Y$1),1,IF((COUNTIFS(INCAPACIDADES!$C$1:$C$51,$K218,INCAPACIDADES!O$1:O$51,P$1))&gt;0,2,IF(VLOOKUP($I218,BD!$D:$F,3,0)&gt;P$1,0,3))),"")</f>
        <v/>
      </c>
      <c r="CH218" s="62" t="str">
        <f>+IF(AND(LEN($K218)&gt;10),IF(AND($J218&gt;Q$1,$J218&lt;=$Y$1),1,IF((COUNTIFS(INCAPACIDADES!$C$1:$C$51,$K218,INCAPACIDADES!P$1:P$51,Q$1))&gt;0,2,IF(VLOOKUP($I218,BD!$D:$F,3,0)&gt;Q$1,0,3))),"")</f>
        <v/>
      </c>
      <c r="CI218" s="62" t="str">
        <f>+IF(AND(LEN($K218)&gt;10),IF(AND($J218&gt;R$1,$J218&lt;=$Y$1),1,IF((COUNTIFS(INCAPACIDADES!$C$1:$C$51,$K218,INCAPACIDADES!Q$1:Q$51,R$1))&gt;0,2,IF(VLOOKUP($I218,BD!$D:$F,3,0)&gt;R$1,0,3))),"")</f>
        <v/>
      </c>
      <c r="CJ218" s="62" t="str">
        <f>+IF(AND(LEN($K218)&gt;10),IF(AND($J218&gt;S$1,$J218&lt;=$Y$1),1,IF((COUNTIFS(INCAPACIDADES!$C$1:$C$51,$K218,INCAPACIDADES!R$1:R$51,S$1))&gt;0,2,IF(VLOOKUP($I218,BD!$D:$F,3,0)&gt;S$1,0,3))),"")</f>
        <v/>
      </c>
      <c r="CK218" s="62" t="str">
        <f>+IF(AND(LEN($K218)&gt;10),IF(AND($J218&gt;T$1,$J218&lt;=$Y$1),1,IF((COUNTIFS(INCAPACIDADES!$C$1:$C$51,$K218,INCAPACIDADES!S$1:S$51,T$1))&gt;0,2,IF(VLOOKUP($I218,BD!$D:$F,3,0)&gt;T$1,0,3))),"")</f>
        <v/>
      </c>
      <c r="CL218" s="62" t="str">
        <f>+IF(AND(LEN($K218)&gt;10),IF(AND($J218&gt;U$1,$J218&lt;=$Y$1),1,IF((COUNTIFS(INCAPACIDADES!$C$1:$C$51,$K218,INCAPACIDADES!T$1:T$51,U$1))&gt;0,2,IF(VLOOKUP($I218,BD!$D:$F,3,0)&gt;U$1,0,3))),"")</f>
        <v/>
      </c>
      <c r="CM218" s="62" t="str">
        <f>+IF(AND(LEN($K218)&gt;10),IF(AND($J218&gt;V$1,$J218&lt;=$Y$1),1,IF((COUNTIFS(INCAPACIDADES!$C$1:$C$51,$K218,INCAPACIDADES!U$1:U$51,V$1))&gt;0,2,IF(VLOOKUP($I218,BD!$D:$F,3,0)&gt;V$1,0,3))),"")</f>
        <v/>
      </c>
      <c r="CN218" s="62" t="str">
        <f>+IF(AND(LEN($K218)&gt;10),IF(AND($J218&gt;W$1,$J218&lt;=$Y$1),1,IF((COUNTIFS(INCAPACIDADES!$C$1:$C$51,$K218,INCAPACIDADES!V$1:V$51,W$1))&gt;0,2,IF(VLOOKUP($I218,BD!$D:$F,3,0)&gt;W$1,0,3))),"")</f>
        <v/>
      </c>
      <c r="CO218" s="62" t="str">
        <f>+IF(AND(LEN($K218)&gt;10),IF(AND($J218&gt;X$1,$J218&lt;=$Y$1),1,IF((COUNTIFS(INCAPACIDADES!$C$1:$C$51,$K218,INCAPACIDADES!W$1:W$51,X$1))&gt;0,2,IF(VLOOKUP($I218,BD!$D:$F,3,0)&gt;X$1,0,3))),"")</f>
        <v/>
      </c>
      <c r="CP218" s="62" t="str">
        <f>+IF(AND(LEN($K218)&gt;10),IF(AND($J218&gt;Y$1,$J218&lt;=$Y$1),1,IF((COUNTIFS(INCAPACIDADES!$C$1:$C$51,$K218,INCAPACIDADES!X$1:X$51,Y$1))&gt;0,2,IF(VLOOKUP($I218,BD!$D:$F,3,0)&gt;Y$1,0,3))),"")</f>
        <v/>
      </c>
      <c r="CQ218" s="62" t="str">
        <f>+IF(LEN($K218)&gt;10,IF(ISERROR(VLOOKUP(L218,'CODIGO PAGO'!$B$1:$B$20,1,0)),1,IF(OR(AND(CC218=1,L218&lt;&gt;"N"),AND(CC218=3,L218&lt;&gt;"B"),AND(CC218=2,LEFT(TRIM(L218),1)&lt;&gt;"I")),1,IF(OR(AND(CC218=0,L218="N"),AND(CC218=0,L218="B"),AND(CC218=0,LEFT(TRIM(L218),1)="I")),1,0))),"")</f>
        <v/>
      </c>
      <c r="CR218" s="62" t="str">
        <f t="shared" si="103"/>
        <v/>
      </c>
      <c r="CS218" s="62" t="str">
        <f>+IF(LEN($K218)&gt;10,IF(ISERROR(VLOOKUP(N218,'CODIGO PAGO'!$B$1:$B$20,1,0)),1,IF(OR(AND(CE218=1,N218&lt;&gt;"N"),AND(CE218=3,N218&lt;&gt;"B"),AND(CE218=2,LEFT(TRIM(N218),1)&lt;&gt;"I")),1,IF(OR(AND(CE218=0,N218="N"),AND(CE218=0,N218="B"),AND(CE218=0,LEFT(TRIM(N218),1)="I")),1,0))),"")</f>
        <v/>
      </c>
      <c r="CT218" s="62" t="str">
        <f t="shared" si="104"/>
        <v/>
      </c>
      <c r="CU218" s="62" t="str">
        <f>+IF(LEN($K218)&gt;10,IF(ISERROR(VLOOKUP(P218,'CODIGO PAGO'!$B$1:$B$20,1,0)),1,IF(OR(AND(CG218=1,P218&lt;&gt;"N"),AND(CG218=3,P218&lt;&gt;"B"),AND(CG218=2,LEFT(TRIM(P218),1)&lt;&gt;"I")),1,IF(OR(AND(CG218=0,P218="N"),AND(CG218=0,P218="B"),AND(CG218=0,LEFT(TRIM(P218),1)="I")),1,0))),"")</f>
        <v/>
      </c>
      <c r="CV218" s="62" t="str">
        <f t="shared" si="105"/>
        <v/>
      </c>
      <c r="CW218" s="62" t="str">
        <f>+IF(LEN($K218)&gt;10,IF(ISERROR(VLOOKUP(R218,'CODIGO PAGO'!$B$1:$B$20,1,0)),1,IF(OR(AND(CI218=1,R218&lt;&gt;"N"),AND(CI218=3,R218&lt;&gt;"B"),AND(CI218=2,LEFT(TRIM(R218),1)&lt;&gt;"I")),1,IF(OR(AND(CI218=0,R218="N"),AND(CI218=0,R218="B"),AND(CI218=0,LEFT(TRIM(R218),1)="I")),1,0))),"")</f>
        <v/>
      </c>
      <c r="CX218" s="62" t="str">
        <f t="shared" si="106"/>
        <v/>
      </c>
      <c r="CY218" s="62" t="str">
        <f>+IF(LEN($K218)&gt;10,IF(ISERROR(VLOOKUP(T218,'CODIGO PAGO'!$B$1:$B$20,1,0)),1,IF(OR(AND(CK218=1,T218&lt;&gt;"N"),AND(CK218=3,T218&lt;&gt;"B"),AND(CK218=2,LEFT(TRIM(T218),1)&lt;&gt;"I")),1,IF(OR(AND(CK218=0,T218="N"),AND(CK218=0,T218="B"),AND(CK218=0,LEFT(TRIM(T218),1)="I")),1,0))),"")</f>
        <v/>
      </c>
      <c r="CZ218" s="62" t="str">
        <f t="shared" si="107"/>
        <v/>
      </c>
      <c r="DA218" s="62" t="str">
        <f>+IF(LEN($K218)&gt;10,IF(ISERROR(VLOOKUP(V218,'CODIGO PAGO'!$B$1:$B$20,1,0)),1,IF(OR(AND(CM218=1,V218&lt;&gt;"N"),AND(CM218=3,V218&lt;&gt;"B"),AND(CM218=2,LEFT(TRIM(V218),1)&lt;&gt;"I")),1,IF(OR(AND(CM218=0,V218="N"),AND(CM218=0,V218="B"),AND(CM218=0,LEFT(TRIM(V218),1)="I")),1,0))),"")</f>
        <v/>
      </c>
      <c r="DB218" s="62" t="str">
        <f t="shared" si="108"/>
        <v/>
      </c>
      <c r="DC218" s="62" t="str">
        <f>+IF(LEN($K218)&gt;10,IF(ISERROR(VLOOKUP(X218,'CODIGO PAGO'!$B$1:$B$20,1,0)),1,IF(OR(AND(CO218=1,X218&lt;&gt;"N"),AND(CO218=3,X218&lt;&gt;"B"),AND(CO218=2,LEFT(TRIM(X218),1)&lt;&gt;"I")),1,IF(OR(AND(CO218=0,X218="N"),AND(CO218=0,X218="B"),AND(CO218=0,LEFT(TRIM(X218),1)="I")),1,0))),"")</f>
        <v/>
      </c>
      <c r="DD218" s="62" t="str">
        <f t="shared" si="109"/>
        <v/>
      </c>
      <c r="DE218" s="62" t="str">
        <f t="shared" si="110"/>
        <v/>
      </c>
      <c r="DF218" s="63" t="str">
        <f t="shared" si="111"/>
        <v/>
      </c>
      <c r="DG218" s="171"/>
      <c r="DH218" s="63">
        <v>218</v>
      </c>
    </row>
    <row r="219" spans="1:112" s="65" customFormat="1">
      <c r="A219" s="16" t="str">
        <f t="shared" si="84"/>
        <v/>
      </c>
      <c r="B219" s="134"/>
      <c r="C219" s="134"/>
      <c r="D219" s="1" t="str">
        <f>+IF(LEN($K219)&gt;5,BD!A219,"")</f>
        <v/>
      </c>
      <c r="E219" s="1" t="str">
        <f>+IF(LEN($K219)&gt;5,BD!B219,"")</f>
        <v/>
      </c>
      <c r="F219" s="134"/>
      <c r="G219" s="133"/>
      <c r="H219" s="135"/>
      <c r="I219" s="3" t="str">
        <f>+IF(LEN($K219)&gt;5,BD!D219,"")</f>
        <v/>
      </c>
      <c r="J219" s="4" t="str">
        <f>+IF(LEN($K219)&gt;5,BD!E219,"")</f>
        <v/>
      </c>
      <c r="K219" s="5" t="str">
        <f>+IF(LEN(BD!G219)&gt;5,BD!G219,"")</f>
        <v/>
      </c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53" t="str">
        <f t="shared" si="85"/>
        <v/>
      </c>
      <c r="AB219" s="154" t="str">
        <f>+IF(LEN($K219)&gt;5,SUM(L219,N219,P219,R219,T219,V219,X219)+COUNTIF(L219:X219,"PCG")+'CODIGO PAGO'!$C$23*COUNTIF(L219:X219,"PDF")+'CODIGO PAGO'!$C$24*COUNTIF('PRE MAAS'!L219:X219,"PNH")+'CODIGO PAGO'!$C$25*COUNTIF('PRE MAAS'!L219:X219,"PS")+COUNTIF(L219:X219,"VAC"),"")</f>
        <v/>
      </c>
      <c r="AC219" s="154" t="str">
        <f t="shared" si="86"/>
        <v/>
      </c>
      <c r="AD219" s="155" t="str">
        <f t="shared" si="87"/>
        <v/>
      </c>
      <c r="AE219" s="155" t="str">
        <f t="shared" si="88"/>
        <v/>
      </c>
      <c r="AF219" s="155" t="str">
        <f>+IF(LEN($K219)&gt;5,IF(AND(VLOOKUP($I219,BD!$D$1:$F$501,3,0)&gt;=L$1,VLOOKUP($I219,BD!$D$1:$F$501,3,0)&lt;=X$1),1,0),"")</f>
        <v/>
      </c>
      <c r="AG219" s="155" t="str">
        <f t="shared" si="89"/>
        <v/>
      </c>
      <c r="AH219" s="156" t="str">
        <f t="shared" si="90"/>
        <v/>
      </c>
      <c r="AI219" s="156" t="str">
        <f t="shared" si="91"/>
        <v/>
      </c>
      <c r="AJ219" s="156" t="str">
        <f t="shared" si="92"/>
        <v/>
      </c>
      <c r="AK219" s="6" t="str">
        <f>+IF(LEN($K219)&gt;5,BD!H219,"")</f>
        <v/>
      </c>
      <c r="AL219" s="17" t="str">
        <f t="shared" si="93"/>
        <v/>
      </c>
      <c r="AM219" s="13"/>
      <c r="AN219" s="18" t="str">
        <f t="shared" si="94"/>
        <v/>
      </c>
      <c r="AO219" s="19" t="str">
        <f t="shared" si="95"/>
        <v/>
      </c>
      <c r="AP219" s="19" t="str">
        <f t="shared" si="96"/>
        <v/>
      </c>
      <c r="AQ219" s="20" t="str">
        <f t="shared" si="97"/>
        <v/>
      </c>
      <c r="AR219" s="7" t="str">
        <f t="shared" ca="1" si="98"/>
        <v/>
      </c>
      <c r="AS219" s="157"/>
      <c r="AT219" s="19" t="str">
        <f>+IF(LEN($K219)&gt;5,TRUNC(AS219*AK219*'CODIGO PAGO'!$C$27,2),"")</f>
        <v/>
      </c>
      <c r="AU219" s="15"/>
      <c r="AV219" s="15"/>
      <c r="AW219" s="15"/>
      <c r="AX219" s="14"/>
      <c r="AY219" s="15"/>
      <c r="AZ219" s="20" t="str">
        <f>+IF(LEN(K219)&gt;5,SUMIF(AJUSTES!$A$1:$A$50,K219,AJUSTES!$J$1:$J$50),"")</f>
        <v/>
      </c>
      <c r="BA219" s="20"/>
      <c r="BB219" s="14"/>
      <c r="BC219" s="14"/>
      <c r="BD219" s="164"/>
      <c r="BE219" s="15"/>
      <c r="BF219" s="15"/>
      <c r="BG219" s="152" t="str">
        <f t="shared" si="99"/>
        <v/>
      </c>
      <c r="BH219" s="20" t="str">
        <f t="shared" si="100"/>
        <v/>
      </c>
      <c r="BI219" s="20" t="str">
        <f>IF(LEN($K219)&gt;5,IF('CODIGO PAGO'!$C$26=9,0.5*AK219,'CODIGO PAGO'!$C$26*COUNTIF(L219:X219,"PT")*(AK219*7)/(7-(COUNTIF(L219:X219,"D")+COUNTIF(L219:X219,"DL")))),"")</f>
        <v/>
      </c>
      <c r="BJ219" s="15"/>
      <c r="BK219" s="20" t="str">
        <f>+IF(LEN(K219)&gt;5,SUMIF(AJUSTES!$A$1:$A$50,K219,AJUSTES!$K$1:$K$50),"")</f>
        <v/>
      </c>
      <c r="BL219" s="15"/>
      <c r="BM219" s="15"/>
      <c r="BN219" s="4" t="str">
        <f>+CONCATENATE(IF(COUNTIFS(INCAPACIDADES!$A$1:$A$100,"ACTIVA",INCAPACIDADES!$C$1:$C$100,'PRE MAAS'!K219)&gt;0,VLOOKUP(K219,INCAPACIDADES!$C$1:$Y$100,23,0),""),IF(LEN($K219)&gt;5,IF(BD!F219="N/A","",CONCATENATE("B (",DAY(BD!F219),"-",MONTH(BD!F219),"-",YEAR(BD!F219),")")),""))</f>
        <v/>
      </c>
      <c r="BO219" s="150"/>
      <c r="BP219" s="15"/>
      <c r="BQ219" s="15"/>
      <c r="BR219" s="15"/>
      <c r="BS219" s="15"/>
      <c r="BT219" s="15"/>
      <c r="BU219" s="9" t="str">
        <f>+IF(LEN($K219)&gt;10,IF(LEN(BD!I219)=11,BD!I219,CONCATENATE("0",BD!I219)),"")</f>
        <v/>
      </c>
      <c r="BV219" s="161" t="str">
        <f>+IF(LEN($K219)&gt;10,BD!J219,"")</f>
        <v/>
      </c>
      <c r="BW219" s="162" t="str">
        <f t="shared" si="101"/>
        <v/>
      </c>
      <c r="BX219" s="162" t="str">
        <f>+IF(LEN($K219)&gt;10,UPPER(BD!K219),"")</f>
        <v/>
      </c>
      <c r="BY219" s="161" t="str">
        <f>+IF(LEN($K227)&gt;5,BD!L219,"")</f>
        <v/>
      </c>
      <c r="BZ219" s="161" t="str">
        <f>+IF(LEN($K219)&gt;10,BD!M219,"")</f>
        <v/>
      </c>
      <c r="CA219" s="162" t="str">
        <f>+IF(LEN($K219)&gt;10,BD!N219,"")</f>
        <v/>
      </c>
      <c r="CB219" s="163" t="str">
        <f t="shared" si="102"/>
        <v/>
      </c>
      <c r="CC219" s="62" t="str">
        <f>+IF(AND(LEN($K219)&gt;10),IF(AND($J219&gt;L$1,$J219&lt;=$Y$1),1,IF((COUNTIFS(INCAPACIDADES!$C$1:$C$51,$K219,INCAPACIDADES!K$1:K$51,L$1))&gt;0,2,IF(VLOOKUP($I219,BD!D:F,3,0)&gt;L$1,0,3))),"")</f>
        <v/>
      </c>
      <c r="CD219" s="62" t="str">
        <f>+IF(AND(LEN($K219)&gt;10),IF(AND($J219&gt;M$1,$J219&lt;=$Y$1),1,IF((COUNTIFS(INCAPACIDADES!$C$1:$C$51,$K219,INCAPACIDADES!L$1:L$51,M$1))&gt;0,2,IF(VLOOKUP($I219,BD!$D:$F,3,0)&gt;M$1,0,3))),"")</f>
        <v/>
      </c>
      <c r="CE219" s="62" t="str">
        <f>+IF(AND(LEN($K219)&gt;10),IF(AND($J219&gt;N$1,$J219&lt;=$Y$1),1,IF((COUNTIFS(INCAPACIDADES!$C$1:$C$51,$K219,INCAPACIDADES!M$1:M$51,N$1))&gt;0,2,IF(VLOOKUP($I219,BD!$D:$F,3,0)&gt;N$1,0,3))),"")</f>
        <v/>
      </c>
      <c r="CF219" s="62" t="str">
        <f>+IF(AND(LEN($K219)&gt;10),IF(AND($J219&gt;O$1,$J219&lt;=$Y$1),1,IF((COUNTIFS(INCAPACIDADES!$C$1:$C$51,$K219,INCAPACIDADES!N$1:N$51,O$1))&gt;0,2,IF(VLOOKUP($I219,BD!$D:$F,3,0)&gt;O$1,0,3))),"")</f>
        <v/>
      </c>
      <c r="CG219" s="62" t="str">
        <f>+IF(AND(LEN($K219)&gt;10),IF(AND($J219&gt;P$1,$J219&lt;=$Y$1),1,IF((COUNTIFS(INCAPACIDADES!$C$1:$C$51,$K219,INCAPACIDADES!O$1:O$51,P$1))&gt;0,2,IF(VLOOKUP($I219,BD!$D:$F,3,0)&gt;P$1,0,3))),"")</f>
        <v/>
      </c>
      <c r="CH219" s="62" t="str">
        <f>+IF(AND(LEN($K219)&gt;10),IF(AND($J219&gt;Q$1,$J219&lt;=$Y$1),1,IF((COUNTIFS(INCAPACIDADES!$C$1:$C$51,$K219,INCAPACIDADES!P$1:P$51,Q$1))&gt;0,2,IF(VLOOKUP($I219,BD!$D:$F,3,0)&gt;Q$1,0,3))),"")</f>
        <v/>
      </c>
      <c r="CI219" s="62" t="str">
        <f>+IF(AND(LEN($K219)&gt;10),IF(AND($J219&gt;R$1,$J219&lt;=$Y$1),1,IF((COUNTIFS(INCAPACIDADES!$C$1:$C$51,$K219,INCAPACIDADES!Q$1:Q$51,R$1))&gt;0,2,IF(VLOOKUP($I219,BD!$D:$F,3,0)&gt;R$1,0,3))),"")</f>
        <v/>
      </c>
      <c r="CJ219" s="62" t="str">
        <f>+IF(AND(LEN($K219)&gt;10),IF(AND($J219&gt;S$1,$J219&lt;=$Y$1),1,IF((COUNTIFS(INCAPACIDADES!$C$1:$C$51,$K219,INCAPACIDADES!R$1:R$51,S$1))&gt;0,2,IF(VLOOKUP($I219,BD!$D:$F,3,0)&gt;S$1,0,3))),"")</f>
        <v/>
      </c>
      <c r="CK219" s="62" t="str">
        <f>+IF(AND(LEN($K219)&gt;10),IF(AND($J219&gt;T$1,$J219&lt;=$Y$1),1,IF((COUNTIFS(INCAPACIDADES!$C$1:$C$51,$K219,INCAPACIDADES!S$1:S$51,T$1))&gt;0,2,IF(VLOOKUP($I219,BD!$D:$F,3,0)&gt;T$1,0,3))),"")</f>
        <v/>
      </c>
      <c r="CL219" s="62" t="str">
        <f>+IF(AND(LEN($K219)&gt;10),IF(AND($J219&gt;U$1,$J219&lt;=$Y$1),1,IF((COUNTIFS(INCAPACIDADES!$C$1:$C$51,$K219,INCAPACIDADES!T$1:T$51,U$1))&gt;0,2,IF(VLOOKUP($I219,BD!$D:$F,3,0)&gt;U$1,0,3))),"")</f>
        <v/>
      </c>
      <c r="CM219" s="62" t="str">
        <f>+IF(AND(LEN($K219)&gt;10),IF(AND($J219&gt;V$1,$J219&lt;=$Y$1),1,IF((COUNTIFS(INCAPACIDADES!$C$1:$C$51,$K219,INCAPACIDADES!U$1:U$51,V$1))&gt;0,2,IF(VLOOKUP($I219,BD!$D:$F,3,0)&gt;V$1,0,3))),"")</f>
        <v/>
      </c>
      <c r="CN219" s="62" t="str">
        <f>+IF(AND(LEN($K219)&gt;10),IF(AND($J219&gt;W$1,$J219&lt;=$Y$1),1,IF((COUNTIFS(INCAPACIDADES!$C$1:$C$51,$K219,INCAPACIDADES!V$1:V$51,W$1))&gt;0,2,IF(VLOOKUP($I219,BD!$D:$F,3,0)&gt;W$1,0,3))),"")</f>
        <v/>
      </c>
      <c r="CO219" s="62" t="str">
        <f>+IF(AND(LEN($K219)&gt;10),IF(AND($J219&gt;X$1,$J219&lt;=$Y$1),1,IF((COUNTIFS(INCAPACIDADES!$C$1:$C$51,$K219,INCAPACIDADES!W$1:W$51,X$1))&gt;0,2,IF(VLOOKUP($I219,BD!$D:$F,3,0)&gt;X$1,0,3))),"")</f>
        <v/>
      </c>
      <c r="CP219" s="62" t="str">
        <f>+IF(AND(LEN($K219)&gt;10),IF(AND($J219&gt;Y$1,$J219&lt;=$Y$1),1,IF((COUNTIFS(INCAPACIDADES!$C$1:$C$51,$K219,INCAPACIDADES!X$1:X$51,Y$1))&gt;0,2,IF(VLOOKUP($I219,BD!$D:$F,3,0)&gt;Y$1,0,3))),"")</f>
        <v/>
      </c>
      <c r="CQ219" s="62" t="str">
        <f>+IF(LEN($K219)&gt;10,IF(ISERROR(VLOOKUP(L219,'CODIGO PAGO'!$B$1:$B$20,1,0)),1,IF(OR(AND(CC219=1,L219&lt;&gt;"N"),AND(CC219=3,L219&lt;&gt;"B"),AND(CC219=2,LEFT(TRIM(L219),1)&lt;&gt;"I")),1,IF(OR(AND(CC219=0,L219="N"),AND(CC219=0,L219="B"),AND(CC219=0,LEFT(TRIM(L219),1)="I")),1,0))),"")</f>
        <v/>
      </c>
      <c r="CR219" s="62" t="str">
        <f t="shared" si="103"/>
        <v/>
      </c>
      <c r="CS219" s="62" t="str">
        <f>+IF(LEN($K219)&gt;10,IF(ISERROR(VLOOKUP(N219,'CODIGO PAGO'!$B$1:$B$20,1,0)),1,IF(OR(AND(CE219=1,N219&lt;&gt;"N"),AND(CE219=3,N219&lt;&gt;"B"),AND(CE219=2,LEFT(TRIM(N219),1)&lt;&gt;"I")),1,IF(OR(AND(CE219=0,N219="N"),AND(CE219=0,N219="B"),AND(CE219=0,LEFT(TRIM(N219),1)="I")),1,0))),"")</f>
        <v/>
      </c>
      <c r="CT219" s="62" t="str">
        <f t="shared" si="104"/>
        <v/>
      </c>
      <c r="CU219" s="62" t="str">
        <f>+IF(LEN($K219)&gt;10,IF(ISERROR(VLOOKUP(P219,'CODIGO PAGO'!$B$1:$B$20,1,0)),1,IF(OR(AND(CG219=1,P219&lt;&gt;"N"),AND(CG219=3,P219&lt;&gt;"B"),AND(CG219=2,LEFT(TRIM(P219),1)&lt;&gt;"I")),1,IF(OR(AND(CG219=0,P219="N"),AND(CG219=0,P219="B"),AND(CG219=0,LEFT(TRIM(P219),1)="I")),1,0))),"")</f>
        <v/>
      </c>
      <c r="CV219" s="62" t="str">
        <f t="shared" si="105"/>
        <v/>
      </c>
      <c r="CW219" s="62" t="str">
        <f>+IF(LEN($K219)&gt;10,IF(ISERROR(VLOOKUP(R219,'CODIGO PAGO'!$B$1:$B$20,1,0)),1,IF(OR(AND(CI219=1,R219&lt;&gt;"N"),AND(CI219=3,R219&lt;&gt;"B"),AND(CI219=2,LEFT(TRIM(R219),1)&lt;&gt;"I")),1,IF(OR(AND(CI219=0,R219="N"),AND(CI219=0,R219="B"),AND(CI219=0,LEFT(TRIM(R219),1)="I")),1,0))),"")</f>
        <v/>
      </c>
      <c r="CX219" s="62" t="str">
        <f t="shared" si="106"/>
        <v/>
      </c>
      <c r="CY219" s="62" t="str">
        <f>+IF(LEN($K219)&gt;10,IF(ISERROR(VLOOKUP(T219,'CODIGO PAGO'!$B$1:$B$20,1,0)),1,IF(OR(AND(CK219=1,T219&lt;&gt;"N"),AND(CK219=3,T219&lt;&gt;"B"),AND(CK219=2,LEFT(TRIM(T219),1)&lt;&gt;"I")),1,IF(OR(AND(CK219=0,T219="N"),AND(CK219=0,T219="B"),AND(CK219=0,LEFT(TRIM(T219),1)="I")),1,0))),"")</f>
        <v/>
      </c>
      <c r="CZ219" s="62" t="str">
        <f t="shared" si="107"/>
        <v/>
      </c>
      <c r="DA219" s="62" t="str">
        <f>+IF(LEN($K219)&gt;10,IF(ISERROR(VLOOKUP(V219,'CODIGO PAGO'!$B$1:$B$20,1,0)),1,IF(OR(AND(CM219=1,V219&lt;&gt;"N"),AND(CM219=3,V219&lt;&gt;"B"),AND(CM219=2,LEFT(TRIM(V219),1)&lt;&gt;"I")),1,IF(OR(AND(CM219=0,V219="N"),AND(CM219=0,V219="B"),AND(CM219=0,LEFT(TRIM(V219),1)="I")),1,0))),"")</f>
        <v/>
      </c>
      <c r="DB219" s="62" t="str">
        <f t="shared" si="108"/>
        <v/>
      </c>
      <c r="DC219" s="62" t="str">
        <f>+IF(LEN($K219)&gt;10,IF(ISERROR(VLOOKUP(X219,'CODIGO PAGO'!$B$1:$B$20,1,0)),1,IF(OR(AND(CO219=1,X219&lt;&gt;"N"),AND(CO219=3,X219&lt;&gt;"B"),AND(CO219=2,LEFT(TRIM(X219),1)&lt;&gt;"I")),1,IF(OR(AND(CO219=0,X219="N"),AND(CO219=0,X219="B"),AND(CO219=0,LEFT(TRIM(X219),1)="I")),1,0))),"")</f>
        <v/>
      </c>
      <c r="DD219" s="62" t="str">
        <f t="shared" si="109"/>
        <v/>
      </c>
      <c r="DE219" s="62" t="str">
        <f t="shared" si="110"/>
        <v/>
      </c>
      <c r="DF219" s="63" t="str">
        <f t="shared" si="111"/>
        <v/>
      </c>
      <c r="DG219" s="171"/>
      <c r="DH219" s="63">
        <v>219</v>
      </c>
    </row>
    <row r="220" spans="1:112" s="65" customFormat="1">
      <c r="A220" s="16" t="str">
        <f t="shared" si="84"/>
        <v/>
      </c>
      <c r="B220" s="134"/>
      <c r="C220" s="134"/>
      <c r="D220" s="1" t="str">
        <f>+IF(LEN($K220)&gt;5,BD!A220,"")</f>
        <v/>
      </c>
      <c r="E220" s="1" t="str">
        <f>+IF(LEN($K220)&gt;5,BD!B220,"")</f>
        <v/>
      </c>
      <c r="F220" s="134"/>
      <c r="G220" s="133"/>
      <c r="H220" s="135"/>
      <c r="I220" s="3" t="str">
        <f>+IF(LEN($K220)&gt;5,BD!D220,"")</f>
        <v/>
      </c>
      <c r="J220" s="4" t="str">
        <f>+IF(LEN($K220)&gt;5,BD!E220,"")</f>
        <v/>
      </c>
      <c r="K220" s="5" t="str">
        <f>+IF(LEN(BD!G220)&gt;5,BD!G220,"")</f>
        <v/>
      </c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53" t="str">
        <f t="shared" si="85"/>
        <v/>
      </c>
      <c r="AB220" s="154" t="str">
        <f>+IF(LEN($K220)&gt;5,SUM(L220,N220,P220,R220,T220,V220,X220)+COUNTIF(L220:X220,"PCG")+'CODIGO PAGO'!$C$23*COUNTIF(L220:X220,"PDF")+'CODIGO PAGO'!$C$24*COUNTIF('PRE MAAS'!L220:X220,"PNH")+'CODIGO PAGO'!$C$25*COUNTIF('PRE MAAS'!L220:X220,"PS")+COUNTIF(L220:X220,"VAC"),"")</f>
        <v/>
      </c>
      <c r="AC220" s="154" t="str">
        <f t="shared" si="86"/>
        <v/>
      </c>
      <c r="AD220" s="155" t="str">
        <f t="shared" si="87"/>
        <v/>
      </c>
      <c r="AE220" s="155" t="str">
        <f t="shared" si="88"/>
        <v/>
      </c>
      <c r="AF220" s="155" t="str">
        <f>+IF(LEN($K220)&gt;5,IF(AND(VLOOKUP($I220,BD!$D$1:$F$501,3,0)&gt;=L$1,VLOOKUP($I220,BD!$D$1:$F$501,3,0)&lt;=X$1),1,0),"")</f>
        <v/>
      </c>
      <c r="AG220" s="155" t="str">
        <f t="shared" si="89"/>
        <v/>
      </c>
      <c r="AH220" s="156" t="str">
        <f t="shared" si="90"/>
        <v/>
      </c>
      <c r="AI220" s="156" t="str">
        <f t="shared" si="91"/>
        <v/>
      </c>
      <c r="AJ220" s="156" t="str">
        <f t="shared" si="92"/>
        <v/>
      </c>
      <c r="AK220" s="6" t="str">
        <f>+IF(LEN($K220)&gt;5,BD!H220,"")</f>
        <v/>
      </c>
      <c r="AL220" s="17" t="str">
        <f t="shared" si="93"/>
        <v/>
      </c>
      <c r="AM220" s="13"/>
      <c r="AN220" s="18" t="str">
        <f t="shared" si="94"/>
        <v/>
      </c>
      <c r="AO220" s="19" t="str">
        <f t="shared" si="95"/>
        <v/>
      </c>
      <c r="AP220" s="19" t="str">
        <f t="shared" si="96"/>
        <v/>
      </c>
      <c r="AQ220" s="20" t="str">
        <f t="shared" si="97"/>
        <v/>
      </c>
      <c r="AR220" s="7" t="str">
        <f t="shared" ca="1" si="98"/>
        <v/>
      </c>
      <c r="AS220" s="157"/>
      <c r="AT220" s="19" t="str">
        <f>+IF(LEN($K220)&gt;5,TRUNC(AS220*AK220*'CODIGO PAGO'!$C$27,2),"")</f>
        <v/>
      </c>
      <c r="AU220" s="15"/>
      <c r="AV220" s="15"/>
      <c r="AW220" s="15"/>
      <c r="AX220" s="14"/>
      <c r="AY220" s="15"/>
      <c r="AZ220" s="20" t="str">
        <f>+IF(LEN(K220)&gt;5,SUMIF(AJUSTES!$A$1:$A$50,K220,AJUSTES!$J$1:$J$50),"")</f>
        <v/>
      </c>
      <c r="BA220" s="20"/>
      <c r="BB220" s="14"/>
      <c r="BC220" s="14"/>
      <c r="BD220" s="164"/>
      <c r="BE220" s="15"/>
      <c r="BF220" s="15"/>
      <c r="BG220" s="152" t="str">
        <f t="shared" si="99"/>
        <v/>
      </c>
      <c r="BH220" s="20" t="str">
        <f t="shared" si="100"/>
        <v/>
      </c>
      <c r="BI220" s="20" t="str">
        <f>IF(LEN($K220)&gt;5,IF('CODIGO PAGO'!$C$26=9,0.5*AK220,'CODIGO PAGO'!$C$26*COUNTIF(L220:X220,"PT")*(AK220*7)/(7-(COUNTIF(L220:X220,"D")+COUNTIF(L220:X220,"DL")))),"")</f>
        <v/>
      </c>
      <c r="BJ220" s="15"/>
      <c r="BK220" s="20" t="str">
        <f>+IF(LEN(K220)&gt;5,SUMIF(AJUSTES!$A$1:$A$50,K220,AJUSTES!$K$1:$K$50),"")</f>
        <v/>
      </c>
      <c r="BL220" s="15"/>
      <c r="BM220" s="15"/>
      <c r="BN220" s="4" t="str">
        <f>+CONCATENATE(IF(COUNTIFS(INCAPACIDADES!$A$1:$A$100,"ACTIVA",INCAPACIDADES!$C$1:$C$100,'PRE MAAS'!K220)&gt;0,VLOOKUP(K220,INCAPACIDADES!$C$1:$Y$100,23,0),""),IF(LEN($K220)&gt;5,IF(BD!F220="N/A","",CONCATENATE("B (",DAY(BD!F220),"-",MONTH(BD!F220),"-",YEAR(BD!F220),")")),""))</f>
        <v/>
      </c>
      <c r="BO220" s="150"/>
      <c r="BP220" s="15"/>
      <c r="BQ220" s="15"/>
      <c r="BR220" s="15"/>
      <c r="BS220" s="15"/>
      <c r="BT220" s="15"/>
      <c r="BU220" s="9" t="str">
        <f>+IF(LEN($K220)&gt;10,IF(LEN(BD!I220)=11,BD!I220,CONCATENATE("0",BD!I220)),"")</f>
        <v/>
      </c>
      <c r="BV220" s="161" t="str">
        <f>+IF(LEN($K220)&gt;10,BD!J220,"")</f>
        <v/>
      </c>
      <c r="BW220" s="162" t="str">
        <f t="shared" si="101"/>
        <v/>
      </c>
      <c r="BX220" s="162" t="str">
        <f>+IF(LEN($K220)&gt;10,UPPER(BD!K220),"")</f>
        <v/>
      </c>
      <c r="BY220" s="161" t="str">
        <f>+IF(LEN($K228)&gt;5,BD!L220,"")</f>
        <v/>
      </c>
      <c r="BZ220" s="161" t="str">
        <f>+IF(LEN($K220)&gt;10,BD!M220,"")</f>
        <v/>
      </c>
      <c r="CA220" s="162" t="str">
        <f>+IF(LEN($K220)&gt;10,BD!N220,"")</f>
        <v/>
      </c>
      <c r="CB220" s="163" t="str">
        <f t="shared" si="102"/>
        <v/>
      </c>
      <c r="CC220" s="62" t="str">
        <f>+IF(AND(LEN($K220)&gt;10),IF(AND($J220&gt;L$1,$J220&lt;=$Y$1),1,IF((COUNTIFS(INCAPACIDADES!$C$1:$C$51,$K220,INCAPACIDADES!K$1:K$51,L$1))&gt;0,2,IF(VLOOKUP($I220,BD!D:F,3,0)&gt;L$1,0,3))),"")</f>
        <v/>
      </c>
      <c r="CD220" s="62" t="str">
        <f>+IF(AND(LEN($K220)&gt;10),IF(AND($J220&gt;M$1,$J220&lt;=$Y$1),1,IF((COUNTIFS(INCAPACIDADES!$C$1:$C$51,$K220,INCAPACIDADES!L$1:L$51,M$1))&gt;0,2,IF(VLOOKUP($I220,BD!$D:$F,3,0)&gt;M$1,0,3))),"")</f>
        <v/>
      </c>
      <c r="CE220" s="62" t="str">
        <f>+IF(AND(LEN($K220)&gt;10),IF(AND($J220&gt;N$1,$J220&lt;=$Y$1),1,IF((COUNTIFS(INCAPACIDADES!$C$1:$C$51,$K220,INCAPACIDADES!M$1:M$51,N$1))&gt;0,2,IF(VLOOKUP($I220,BD!$D:$F,3,0)&gt;N$1,0,3))),"")</f>
        <v/>
      </c>
      <c r="CF220" s="62" t="str">
        <f>+IF(AND(LEN($K220)&gt;10),IF(AND($J220&gt;O$1,$J220&lt;=$Y$1),1,IF((COUNTIFS(INCAPACIDADES!$C$1:$C$51,$K220,INCAPACIDADES!N$1:N$51,O$1))&gt;0,2,IF(VLOOKUP($I220,BD!$D:$F,3,0)&gt;O$1,0,3))),"")</f>
        <v/>
      </c>
      <c r="CG220" s="62" t="str">
        <f>+IF(AND(LEN($K220)&gt;10),IF(AND($J220&gt;P$1,$J220&lt;=$Y$1),1,IF((COUNTIFS(INCAPACIDADES!$C$1:$C$51,$K220,INCAPACIDADES!O$1:O$51,P$1))&gt;0,2,IF(VLOOKUP($I220,BD!$D:$F,3,0)&gt;P$1,0,3))),"")</f>
        <v/>
      </c>
      <c r="CH220" s="62" t="str">
        <f>+IF(AND(LEN($K220)&gt;10),IF(AND($J220&gt;Q$1,$J220&lt;=$Y$1),1,IF((COUNTIFS(INCAPACIDADES!$C$1:$C$51,$K220,INCAPACIDADES!P$1:P$51,Q$1))&gt;0,2,IF(VLOOKUP($I220,BD!$D:$F,3,0)&gt;Q$1,0,3))),"")</f>
        <v/>
      </c>
      <c r="CI220" s="62" t="str">
        <f>+IF(AND(LEN($K220)&gt;10),IF(AND($J220&gt;R$1,$J220&lt;=$Y$1),1,IF((COUNTIFS(INCAPACIDADES!$C$1:$C$51,$K220,INCAPACIDADES!Q$1:Q$51,R$1))&gt;0,2,IF(VLOOKUP($I220,BD!$D:$F,3,0)&gt;R$1,0,3))),"")</f>
        <v/>
      </c>
      <c r="CJ220" s="62" t="str">
        <f>+IF(AND(LEN($K220)&gt;10),IF(AND($J220&gt;S$1,$J220&lt;=$Y$1),1,IF((COUNTIFS(INCAPACIDADES!$C$1:$C$51,$K220,INCAPACIDADES!R$1:R$51,S$1))&gt;0,2,IF(VLOOKUP($I220,BD!$D:$F,3,0)&gt;S$1,0,3))),"")</f>
        <v/>
      </c>
      <c r="CK220" s="62" t="str">
        <f>+IF(AND(LEN($K220)&gt;10),IF(AND($J220&gt;T$1,$J220&lt;=$Y$1),1,IF((COUNTIFS(INCAPACIDADES!$C$1:$C$51,$K220,INCAPACIDADES!S$1:S$51,T$1))&gt;0,2,IF(VLOOKUP($I220,BD!$D:$F,3,0)&gt;T$1,0,3))),"")</f>
        <v/>
      </c>
      <c r="CL220" s="62" t="str">
        <f>+IF(AND(LEN($K220)&gt;10),IF(AND($J220&gt;U$1,$J220&lt;=$Y$1),1,IF((COUNTIFS(INCAPACIDADES!$C$1:$C$51,$K220,INCAPACIDADES!T$1:T$51,U$1))&gt;0,2,IF(VLOOKUP($I220,BD!$D:$F,3,0)&gt;U$1,0,3))),"")</f>
        <v/>
      </c>
      <c r="CM220" s="62" t="str">
        <f>+IF(AND(LEN($K220)&gt;10),IF(AND($J220&gt;V$1,$J220&lt;=$Y$1),1,IF((COUNTIFS(INCAPACIDADES!$C$1:$C$51,$K220,INCAPACIDADES!U$1:U$51,V$1))&gt;0,2,IF(VLOOKUP($I220,BD!$D:$F,3,0)&gt;V$1,0,3))),"")</f>
        <v/>
      </c>
      <c r="CN220" s="62" t="str">
        <f>+IF(AND(LEN($K220)&gt;10),IF(AND($J220&gt;W$1,$J220&lt;=$Y$1),1,IF((COUNTIFS(INCAPACIDADES!$C$1:$C$51,$K220,INCAPACIDADES!V$1:V$51,W$1))&gt;0,2,IF(VLOOKUP($I220,BD!$D:$F,3,0)&gt;W$1,0,3))),"")</f>
        <v/>
      </c>
      <c r="CO220" s="62" t="str">
        <f>+IF(AND(LEN($K220)&gt;10),IF(AND($J220&gt;X$1,$J220&lt;=$Y$1),1,IF((COUNTIFS(INCAPACIDADES!$C$1:$C$51,$K220,INCAPACIDADES!W$1:W$51,X$1))&gt;0,2,IF(VLOOKUP($I220,BD!$D:$F,3,0)&gt;X$1,0,3))),"")</f>
        <v/>
      </c>
      <c r="CP220" s="62" t="str">
        <f>+IF(AND(LEN($K220)&gt;10),IF(AND($J220&gt;Y$1,$J220&lt;=$Y$1),1,IF((COUNTIFS(INCAPACIDADES!$C$1:$C$51,$K220,INCAPACIDADES!X$1:X$51,Y$1))&gt;0,2,IF(VLOOKUP($I220,BD!$D:$F,3,0)&gt;Y$1,0,3))),"")</f>
        <v/>
      </c>
      <c r="CQ220" s="62" t="str">
        <f>+IF(LEN($K220)&gt;10,IF(ISERROR(VLOOKUP(L220,'CODIGO PAGO'!$B$1:$B$20,1,0)),1,IF(OR(AND(CC220=1,L220&lt;&gt;"N"),AND(CC220=3,L220&lt;&gt;"B"),AND(CC220=2,LEFT(TRIM(L220),1)&lt;&gt;"I")),1,IF(OR(AND(CC220=0,L220="N"),AND(CC220=0,L220="B"),AND(CC220=0,LEFT(TRIM(L220),1)="I")),1,0))),"")</f>
        <v/>
      </c>
      <c r="CR220" s="62" t="str">
        <f t="shared" si="103"/>
        <v/>
      </c>
      <c r="CS220" s="62" t="str">
        <f>+IF(LEN($K220)&gt;10,IF(ISERROR(VLOOKUP(N220,'CODIGO PAGO'!$B$1:$B$20,1,0)),1,IF(OR(AND(CE220=1,N220&lt;&gt;"N"),AND(CE220=3,N220&lt;&gt;"B"),AND(CE220=2,LEFT(TRIM(N220),1)&lt;&gt;"I")),1,IF(OR(AND(CE220=0,N220="N"),AND(CE220=0,N220="B"),AND(CE220=0,LEFT(TRIM(N220),1)="I")),1,0))),"")</f>
        <v/>
      </c>
      <c r="CT220" s="62" t="str">
        <f t="shared" si="104"/>
        <v/>
      </c>
      <c r="CU220" s="62" t="str">
        <f>+IF(LEN($K220)&gt;10,IF(ISERROR(VLOOKUP(P220,'CODIGO PAGO'!$B$1:$B$20,1,0)),1,IF(OR(AND(CG220=1,P220&lt;&gt;"N"),AND(CG220=3,P220&lt;&gt;"B"),AND(CG220=2,LEFT(TRIM(P220),1)&lt;&gt;"I")),1,IF(OR(AND(CG220=0,P220="N"),AND(CG220=0,P220="B"),AND(CG220=0,LEFT(TRIM(P220),1)="I")),1,0))),"")</f>
        <v/>
      </c>
      <c r="CV220" s="62" t="str">
        <f t="shared" si="105"/>
        <v/>
      </c>
      <c r="CW220" s="62" t="str">
        <f>+IF(LEN($K220)&gt;10,IF(ISERROR(VLOOKUP(R220,'CODIGO PAGO'!$B$1:$B$20,1,0)),1,IF(OR(AND(CI220=1,R220&lt;&gt;"N"),AND(CI220=3,R220&lt;&gt;"B"),AND(CI220=2,LEFT(TRIM(R220),1)&lt;&gt;"I")),1,IF(OR(AND(CI220=0,R220="N"),AND(CI220=0,R220="B"),AND(CI220=0,LEFT(TRIM(R220),1)="I")),1,0))),"")</f>
        <v/>
      </c>
      <c r="CX220" s="62" t="str">
        <f t="shared" si="106"/>
        <v/>
      </c>
      <c r="CY220" s="62" t="str">
        <f>+IF(LEN($K220)&gt;10,IF(ISERROR(VLOOKUP(T220,'CODIGO PAGO'!$B$1:$B$20,1,0)),1,IF(OR(AND(CK220=1,T220&lt;&gt;"N"),AND(CK220=3,T220&lt;&gt;"B"),AND(CK220=2,LEFT(TRIM(T220),1)&lt;&gt;"I")),1,IF(OR(AND(CK220=0,T220="N"),AND(CK220=0,T220="B"),AND(CK220=0,LEFT(TRIM(T220),1)="I")),1,0))),"")</f>
        <v/>
      </c>
      <c r="CZ220" s="62" t="str">
        <f t="shared" si="107"/>
        <v/>
      </c>
      <c r="DA220" s="62" t="str">
        <f>+IF(LEN($K220)&gt;10,IF(ISERROR(VLOOKUP(V220,'CODIGO PAGO'!$B$1:$B$20,1,0)),1,IF(OR(AND(CM220=1,V220&lt;&gt;"N"),AND(CM220=3,V220&lt;&gt;"B"),AND(CM220=2,LEFT(TRIM(V220),1)&lt;&gt;"I")),1,IF(OR(AND(CM220=0,V220="N"),AND(CM220=0,V220="B"),AND(CM220=0,LEFT(TRIM(V220),1)="I")),1,0))),"")</f>
        <v/>
      </c>
      <c r="DB220" s="62" t="str">
        <f t="shared" si="108"/>
        <v/>
      </c>
      <c r="DC220" s="62" t="str">
        <f>+IF(LEN($K220)&gt;10,IF(ISERROR(VLOOKUP(X220,'CODIGO PAGO'!$B$1:$B$20,1,0)),1,IF(OR(AND(CO220=1,X220&lt;&gt;"N"),AND(CO220=3,X220&lt;&gt;"B"),AND(CO220=2,LEFT(TRIM(X220),1)&lt;&gt;"I")),1,IF(OR(AND(CO220=0,X220="N"),AND(CO220=0,X220="B"),AND(CO220=0,LEFT(TRIM(X220),1)="I")),1,0))),"")</f>
        <v/>
      </c>
      <c r="DD220" s="62" t="str">
        <f t="shared" si="109"/>
        <v/>
      </c>
      <c r="DE220" s="62" t="str">
        <f t="shared" si="110"/>
        <v/>
      </c>
      <c r="DF220" s="63" t="str">
        <f t="shared" si="111"/>
        <v/>
      </c>
      <c r="DG220" s="171"/>
      <c r="DH220" s="63">
        <v>220</v>
      </c>
    </row>
    <row r="221" spans="1:112" s="65" customFormat="1">
      <c r="A221" s="16" t="str">
        <f t="shared" si="84"/>
        <v/>
      </c>
      <c r="B221" s="134"/>
      <c r="C221" s="134"/>
      <c r="D221" s="1" t="str">
        <f>+IF(LEN($K221)&gt;5,BD!A221,"")</f>
        <v/>
      </c>
      <c r="E221" s="1" t="str">
        <f>+IF(LEN($K221)&gt;5,BD!B221,"")</f>
        <v/>
      </c>
      <c r="F221" s="134"/>
      <c r="G221" s="133"/>
      <c r="H221" s="135"/>
      <c r="I221" s="3" t="str">
        <f>+IF(LEN($K221)&gt;5,BD!D221,"")</f>
        <v/>
      </c>
      <c r="J221" s="4" t="str">
        <f>+IF(LEN($K221)&gt;5,BD!E221,"")</f>
        <v/>
      </c>
      <c r="K221" s="5" t="str">
        <f>+IF(LEN(BD!G221)&gt;5,BD!G221,"")</f>
        <v/>
      </c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53" t="str">
        <f t="shared" si="85"/>
        <v/>
      </c>
      <c r="AB221" s="154" t="str">
        <f>+IF(LEN($K221)&gt;5,SUM(L221,N221,P221,R221,T221,V221,X221)+COUNTIF(L221:X221,"PCG")+'CODIGO PAGO'!$C$23*COUNTIF(L221:X221,"PDF")+'CODIGO PAGO'!$C$24*COUNTIF('PRE MAAS'!L221:X221,"PNH")+'CODIGO PAGO'!$C$25*COUNTIF('PRE MAAS'!L221:X221,"PS")+COUNTIF(L221:X221,"VAC"),"")</f>
        <v/>
      </c>
      <c r="AC221" s="154" t="str">
        <f t="shared" si="86"/>
        <v/>
      </c>
      <c r="AD221" s="155" t="str">
        <f t="shared" si="87"/>
        <v/>
      </c>
      <c r="AE221" s="155" t="str">
        <f t="shared" si="88"/>
        <v/>
      </c>
      <c r="AF221" s="155" t="str">
        <f>+IF(LEN($K221)&gt;5,IF(AND(VLOOKUP($I221,BD!$D$1:$F$501,3,0)&gt;=L$1,VLOOKUP($I221,BD!$D$1:$F$501,3,0)&lt;=X$1),1,0),"")</f>
        <v/>
      </c>
      <c r="AG221" s="155" t="str">
        <f t="shared" si="89"/>
        <v/>
      </c>
      <c r="AH221" s="156" t="str">
        <f t="shared" si="90"/>
        <v/>
      </c>
      <c r="AI221" s="156" t="str">
        <f t="shared" si="91"/>
        <v/>
      </c>
      <c r="AJ221" s="156" t="str">
        <f t="shared" si="92"/>
        <v/>
      </c>
      <c r="AK221" s="6" t="str">
        <f>+IF(LEN($K221)&gt;5,BD!H221,"")</f>
        <v/>
      </c>
      <c r="AL221" s="17" t="str">
        <f t="shared" si="93"/>
        <v/>
      </c>
      <c r="AM221" s="13"/>
      <c r="AN221" s="18" t="str">
        <f t="shared" si="94"/>
        <v/>
      </c>
      <c r="AO221" s="19" t="str">
        <f t="shared" si="95"/>
        <v/>
      </c>
      <c r="AP221" s="19" t="str">
        <f t="shared" si="96"/>
        <v/>
      </c>
      <c r="AQ221" s="20" t="str">
        <f t="shared" si="97"/>
        <v/>
      </c>
      <c r="AR221" s="7" t="str">
        <f t="shared" ca="1" si="98"/>
        <v/>
      </c>
      <c r="AS221" s="157"/>
      <c r="AT221" s="19" t="str">
        <f>+IF(LEN($K221)&gt;5,TRUNC(AS221*AK221*'CODIGO PAGO'!$C$27,2),"")</f>
        <v/>
      </c>
      <c r="AU221" s="15"/>
      <c r="AV221" s="15"/>
      <c r="AW221" s="15"/>
      <c r="AX221" s="14"/>
      <c r="AY221" s="15"/>
      <c r="AZ221" s="20" t="str">
        <f>+IF(LEN(K221)&gt;5,SUMIF(AJUSTES!$A$1:$A$50,K221,AJUSTES!$J$1:$J$50),"")</f>
        <v/>
      </c>
      <c r="BA221" s="20"/>
      <c r="BB221" s="14"/>
      <c r="BC221" s="14"/>
      <c r="BD221" s="164"/>
      <c r="BE221" s="15"/>
      <c r="BF221" s="15"/>
      <c r="BG221" s="152" t="str">
        <f t="shared" si="99"/>
        <v/>
      </c>
      <c r="BH221" s="20" t="str">
        <f t="shared" si="100"/>
        <v/>
      </c>
      <c r="BI221" s="20" t="str">
        <f>IF(LEN($K221)&gt;5,IF('CODIGO PAGO'!$C$26=9,0.5*AK221,'CODIGO PAGO'!$C$26*COUNTIF(L221:X221,"PT")*(AK221*7)/(7-(COUNTIF(L221:X221,"D")+COUNTIF(L221:X221,"DL")))),"")</f>
        <v/>
      </c>
      <c r="BJ221" s="15"/>
      <c r="BK221" s="20" t="str">
        <f>+IF(LEN(K221)&gt;5,SUMIF(AJUSTES!$A$1:$A$50,K221,AJUSTES!$K$1:$K$50),"")</f>
        <v/>
      </c>
      <c r="BL221" s="15"/>
      <c r="BM221" s="15"/>
      <c r="BN221" s="4" t="str">
        <f>+CONCATENATE(IF(COUNTIFS(INCAPACIDADES!$A$1:$A$100,"ACTIVA",INCAPACIDADES!$C$1:$C$100,'PRE MAAS'!K221)&gt;0,VLOOKUP(K221,INCAPACIDADES!$C$1:$Y$100,23,0),""),IF(LEN($K221)&gt;5,IF(BD!F221="N/A","",CONCATENATE("B (",DAY(BD!F221),"-",MONTH(BD!F221),"-",YEAR(BD!F221),")")),""))</f>
        <v/>
      </c>
      <c r="BO221" s="150"/>
      <c r="BP221" s="15"/>
      <c r="BQ221" s="15"/>
      <c r="BR221" s="15"/>
      <c r="BS221" s="15"/>
      <c r="BT221" s="15"/>
      <c r="BU221" s="9" t="str">
        <f>+IF(LEN($K221)&gt;10,IF(LEN(BD!I221)=11,BD!I221,CONCATENATE("0",BD!I221)),"")</f>
        <v/>
      </c>
      <c r="BV221" s="161" t="str">
        <f>+IF(LEN($K221)&gt;10,BD!J221,"")</f>
        <v/>
      </c>
      <c r="BW221" s="162" t="str">
        <f t="shared" si="101"/>
        <v/>
      </c>
      <c r="BX221" s="162" t="str">
        <f>+IF(LEN($K221)&gt;10,UPPER(BD!K221),"")</f>
        <v/>
      </c>
      <c r="BY221" s="161" t="str">
        <f>+IF(LEN($K229)&gt;5,BD!L221,"")</f>
        <v/>
      </c>
      <c r="BZ221" s="161" t="str">
        <f>+IF(LEN($K221)&gt;10,BD!M221,"")</f>
        <v/>
      </c>
      <c r="CA221" s="162" t="str">
        <f>+IF(LEN($K221)&gt;10,BD!N221,"")</f>
        <v/>
      </c>
      <c r="CB221" s="163" t="str">
        <f t="shared" si="102"/>
        <v/>
      </c>
      <c r="CC221" s="62" t="str">
        <f>+IF(AND(LEN($K221)&gt;10),IF(AND($J221&gt;L$1,$J221&lt;=$Y$1),1,IF((COUNTIFS(INCAPACIDADES!$C$1:$C$51,$K221,INCAPACIDADES!K$1:K$51,L$1))&gt;0,2,IF(VLOOKUP($I221,BD!D:F,3,0)&gt;L$1,0,3))),"")</f>
        <v/>
      </c>
      <c r="CD221" s="62" t="str">
        <f>+IF(AND(LEN($K221)&gt;10),IF(AND($J221&gt;M$1,$J221&lt;=$Y$1),1,IF((COUNTIFS(INCAPACIDADES!$C$1:$C$51,$K221,INCAPACIDADES!L$1:L$51,M$1))&gt;0,2,IF(VLOOKUP($I221,BD!$D:$F,3,0)&gt;M$1,0,3))),"")</f>
        <v/>
      </c>
      <c r="CE221" s="62" t="str">
        <f>+IF(AND(LEN($K221)&gt;10),IF(AND($J221&gt;N$1,$J221&lt;=$Y$1),1,IF((COUNTIFS(INCAPACIDADES!$C$1:$C$51,$K221,INCAPACIDADES!M$1:M$51,N$1))&gt;0,2,IF(VLOOKUP($I221,BD!$D:$F,3,0)&gt;N$1,0,3))),"")</f>
        <v/>
      </c>
      <c r="CF221" s="62" t="str">
        <f>+IF(AND(LEN($K221)&gt;10),IF(AND($J221&gt;O$1,$J221&lt;=$Y$1),1,IF((COUNTIFS(INCAPACIDADES!$C$1:$C$51,$K221,INCAPACIDADES!N$1:N$51,O$1))&gt;0,2,IF(VLOOKUP($I221,BD!$D:$F,3,0)&gt;O$1,0,3))),"")</f>
        <v/>
      </c>
      <c r="CG221" s="62" t="str">
        <f>+IF(AND(LEN($K221)&gt;10),IF(AND($J221&gt;P$1,$J221&lt;=$Y$1),1,IF((COUNTIFS(INCAPACIDADES!$C$1:$C$51,$K221,INCAPACIDADES!O$1:O$51,P$1))&gt;0,2,IF(VLOOKUP($I221,BD!$D:$F,3,0)&gt;P$1,0,3))),"")</f>
        <v/>
      </c>
      <c r="CH221" s="62" t="str">
        <f>+IF(AND(LEN($K221)&gt;10),IF(AND($J221&gt;Q$1,$J221&lt;=$Y$1),1,IF((COUNTIFS(INCAPACIDADES!$C$1:$C$51,$K221,INCAPACIDADES!P$1:P$51,Q$1))&gt;0,2,IF(VLOOKUP($I221,BD!$D:$F,3,0)&gt;Q$1,0,3))),"")</f>
        <v/>
      </c>
      <c r="CI221" s="62" t="str">
        <f>+IF(AND(LEN($K221)&gt;10),IF(AND($J221&gt;R$1,$J221&lt;=$Y$1),1,IF((COUNTIFS(INCAPACIDADES!$C$1:$C$51,$K221,INCAPACIDADES!Q$1:Q$51,R$1))&gt;0,2,IF(VLOOKUP($I221,BD!$D:$F,3,0)&gt;R$1,0,3))),"")</f>
        <v/>
      </c>
      <c r="CJ221" s="62" t="str">
        <f>+IF(AND(LEN($K221)&gt;10),IF(AND($J221&gt;S$1,$J221&lt;=$Y$1),1,IF((COUNTIFS(INCAPACIDADES!$C$1:$C$51,$K221,INCAPACIDADES!R$1:R$51,S$1))&gt;0,2,IF(VLOOKUP($I221,BD!$D:$F,3,0)&gt;S$1,0,3))),"")</f>
        <v/>
      </c>
      <c r="CK221" s="62" t="str">
        <f>+IF(AND(LEN($K221)&gt;10),IF(AND($J221&gt;T$1,$J221&lt;=$Y$1),1,IF((COUNTIFS(INCAPACIDADES!$C$1:$C$51,$K221,INCAPACIDADES!S$1:S$51,T$1))&gt;0,2,IF(VLOOKUP($I221,BD!$D:$F,3,0)&gt;T$1,0,3))),"")</f>
        <v/>
      </c>
      <c r="CL221" s="62" t="str">
        <f>+IF(AND(LEN($K221)&gt;10),IF(AND($J221&gt;U$1,$J221&lt;=$Y$1),1,IF((COUNTIFS(INCAPACIDADES!$C$1:$C$51,$K221,INCAPACIDADES!T$1:T$51,U$1))&gt;0,2,IF(VLOOKUP($I221,BD!$D:$F,3,0)&gt;U$1,0,3))),"")</f>
        <v/>
      </c>
      <c r="CM221" s="62" t="str">
        <f>+IF(AND(LEN($K221)&gt;10),IF(AND($J221&gt;V$1,$J221&lt;=$Y$1),1,IF((COUNTIFS(INCAPACIDADES!$C$1:$C$51,$K221,INCAPACIDADES!U$1:U$51,V$1))&gt;0,2,IF(VLOOKUP($I221,BD!$D:$F,3,0)&gt;V$1,0,3))),"")</f>
        <v/>
      </c>
      <c r="CN221" s="62" t="str">
        <f>+IF(AND(LEN($K221)&gt;10),IF(AND($J221&gt;W$1,$J221&lt;=$Y$1),1,IF((COUNTIFS(INCAPACIDADES!$C$1:$C$51,$K221,INCAPACIDADES!V$1:V$51,W$1))&gt;0,2,IF(VLOOKUP($I221,BD!$D:$F,3,0)&gt;W$1,0,3))),"")</f>
        <v/>
      </c>
      <c r="CO221" s="62" t="str">
        <f>+IF(AND(LEN($K221)&gt;10),IF(AND($J221&gt;X$1,$J221&lt;=$Y$1),1,IF((COUNTIFS(INCAPACIDADES!$C$1:$C$51,$K221,INCAPACIDADES!W$1:W$51,X$1))&gt;0,2,IF(VLOOKUP($I221,BD!$D:$F,3,0)&gt;X$1,0,3))),"")</f>
        <v/>
      </c>
      <c r="CP221" s="62" t="str">
        <f>+IF(AND(LEN($K221)&gt;10),IF(AND($J221&gt;Y$1,$J221&lt;=$Y$1),1,IF((COUNTIFS(INCAPACIDADES!$C$1:$C$51,$K221,INCAPACIDADES!X$1:X$51,Y$1))&gt;0,2,IF(VLOOKUP($I221,BD!$D:$F,3,0)&gt;Y$1,0,3))),"")</f>
        <v/>
      </c>
      <c r="CQ221" s="62" t="str">
        <f>+IF(LEN($K221)&gt;10,IF(ISERROR(VLOOKUP(L221,'CODIGO PAGO'!$B$1:$B$20,1,0)),1,IF(OR(AND(CC221=1,L221&lt;&gt;"N"),AND(CC221=3,L221&lt;&gt;"B"),AND(CC221=2,LEFT(TRIM(L221),1)&lt;&gt;"I")),1,IF(OR(AND(CC221=0,L221="N"),AND(CC221=0,L221="B"),AND(CC221=0,LEFT(TRIM(L221),1)="I")),1,0))),"")</f>
        <v/>
      </c>
      <c r="CR221" s="62" t="str">
        <f t="shared" si="103"/>
        <v/>
      </c>
      <c r="CS221" s="62" t="str">
        <f>+IF(LEN($K221)&gt;10,IF(ISERROR(VLOOKUP(N221,'CODIGO PAGO'!$B$1:$B$20,1,0)),1,IF(OR(AND(CE221=1,N221&lt;&gt;"N"),AND(CE221=3,N221&lt;&gt;"B"),AND(CE221=2,LEFT(TRIM(N221),1)&lt;&gt;"I")),1,IF(OR(AND(CE221=0,N221="N"),AND(CE221=0,N221="B"),AND(CE221=0,LEFT(TRIM(N221),1)="I")),1,0))),"")</f>
        <v/>
      </c>
      <c r="CT221" s="62" t="str">
        <f t="shared" si="104"/>
        <v/>
      </c>
      <c r="CU221" s="62" t="str">
        <f>+IF(LEN($K221)&gt;10,IF(ISERROR(VLOOKUP(P221,'CODIGO PAGO'!$B$1:$B$20,1,0)),1,IF(OR(AND(CG221=1,P221&lt;&gt;"N"),AND(CG221=3,P221&lt;&gt;"B"),AND(CG221=2,LEFT(TRIM(P221),1)&lt;&gt;"I")),1,IF(OR(AND(CG221=0,P221="N"),AND(CG221=0,P221="B"),AND(CG221=0,LEFT(TRIM(P221),1)="I")),1,0))),"")</f>
        <v/>
      </c>
      <c r="CV221" s="62" t="str">
        <f t="shared" si="105"/>
        <v/>
      </c>
      <c r="CW221" s="62" t="str">
        <f>+IF(LEN($K221)&gt;10,IF(ISERROR(VLOOKUP(R221,'CODIGO PAGO'!$B$1:$B$20,1,0)),1,IF(OR(AND(CI221=1,R221&lt;&gt;"N"),AND(CI221=3,R221&lt;&gt;"B"),AND(CI221=2,LEFT(TRIM(R221),1)&lt;&gt;"I")),1,IF(OR(AND(CI221=0,R221="N"),AND(CI221=0,R221="B"),AND(CI221=0,LEFT(TRIM(R221),1)="I")),1,0))),"")</f>
        <v/>
      </c>
      <c r="CX221" s="62" t="str">
        <f t="shared" si="106"/>
        <v/>
      </c>
      <c r="CY221" s="62" t="str">
        <f>+IF(LEN($K221)&gt;10,IF(ISERROR(VLOOKUP(T221,'CODIGO PAGO'!$B$1:$B$20,1,0)),1,IF(OR(AND(CK221=1,T221&lt;&gt;"N"),AND(CK221=3,T221&lt;&gt;"B"),AND(CK221=2,LEFT(TRIM(T221),1)&lt;&gt;"I")),1,IF(OR(AND(CK221=0,T221="N"),AND(CK221=0,T221="B"),AND(CK221=0,LEFT(TRIM(T221),1)="I")),1,0))),"")</f>
        <v/>
      </c>
      <c r="CZ221" s="62" t="str">
        <f t="shared" si="107"/>
        <v/>
      </c>
      <c r="DA221" s="62" t="str">
        <f>+IF(LEN($K221)&gt;10,IF(ISERROR(VLOOKUP(V221,'CODIGO PAGO'!$B$1:$B$20,1,0)),1,IF(OR(AND(CM221=1,V221&lt;&gt;"N"),AND(CM221=3,V221&lt;&gt;"B"),AND(CM221=2,LEFT(TRIM(V221),1)&lt;&gt;"I")),1,IF(OR(AND(CM221=0,V221="N"),AND(CM221=0,V221="B"),AND(CM221=0,LEFT(TRIM(V221),1)="I")),1,0))),"")</f>
        <v/>
      </c>
      <c r="DB221" s="62" t="str">
        <f t="shared" si="108"/>
        <v/>
      </c>
      <c r="DC221" s="62" t="str">
        <f>+IF(LEN($K221)&gt;10,IF(ISERROR(VLOOKUP(X221,'CODIGO PAGO'!$B$1:$B$20,1,0)),1,IF(OR(AND(CO221=1,X221&lt;&gt;"N"),AND(CO221=3,X221&lt;&gt;"B"),AND(CO221=2,LEFT(TRIM(X221),1)&lt;&gt;"I")),1,IF(OR(AND(CO221=0,X221="N"),AND(CO221=0,X221="B"),AND(CO221=0,LEFT(TRIM(X221),1)="I")),1,0))),"")</f>
        <v/>
      </c>
      <c r="DD221" s="62" t="str">
        <f t="shared" si="109"/>
        <v/>
      </c>
      <c r="DE221" s="62" t="str">
        <f t="shared" si="110"/>
        <v/>
      </c>
      <c r="DF221" s="63" t="str">
        <f t="shared" si="111"/>
        <v/>
      </c>
      <c r="DG221" s="171"/>
      <c r="DH221" s="63">
        <v>221</v>
      </c>
    </row>
    <row r="222" spans="1:112" s="65" customFormat="1">
      <c r="A222" s="16" t="str">
        <f t="shared" si="84"/>
        <v/>
      </c>
      <c r="B222" s="134"/>
      <c r="C222" s="134"/>
      <c r="D222" s="1" t="str">
        <f>+IF(LEN($K222)&gt;5,BD!A222,"")</f>
        <v/>
      </c>
      <c r="E222" s="1" t="str">
        <f>+IF(LEN($K222)&gt;5,BD!B222,"")</f>
        <v/>
      </c>
      <c r="F222" s="134"/>
      <c r="G222" s="133"/>
      <c r="H222" s="135"/>
      <c r="I222" s="3" t="str">
        <f>+IF(LEN($K222)&gt;5,BD!D222,"")</f>
        <v/>
      </c>
      <c r="J222" s="4" t="str">
        <f>+IF(LEN($K222)&gt;5,BD!E222,"")</f>
        <v/>
      </c>
      <c r="K222" s="5" t="str">
        <f>+IF(LEN(BD!G222)&gt;5,BD!G222,"")</f>
        <v/>
      </c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53" t="str">
        <f t="shared" si="85"/>
        <v/>
      </c>
      <c r="AB222" s="154" t="str">
        <f>+IF(LEN($K222)&gt;5,SUM(L222,N222,P222,R222,T222,V222,X222)+COUNTIF(L222:X222,"PCG")+'CODIGO PAGO'!$C$23*COUNTIF(L222:X222,"PDF")+'CODIGO PAGO'!$C$24*COUNTIF('PRE MAAS'!L222:X222,"PNH")+'CODIGO PAGO'!$C$25*COUNTIF('PRE MAAS'!L222:X222,"PS")+COUNTIF(L222:X222,"VAC"),"")</f>
        <v/>
      </c>
      <c r="AC222" s="154" t="str">
        <f t="shared" si="86"/>
        <v/>
      </c>
      <c r="AD222" s="155" t="str">
        <f t="shared" si="87"/>
        <v/>
      </c>
      <c r="AE222" s="155" t="str">
        <f t="shared" si="88"/>
        <v/>
      </c>
      <c r="AF222" s="155" t="str">
        <f>+IF(LEN($K222)&gt;5,IF(AND(VLOOKUP($I222,BD!$D$1:$F$501,3,0)&gt;=L$1,VLOOKUP($I222,BD!$D$1:$F$501,3,0)&lt;=X$1),1,0),"")</f>
        <v/>
      </c>
      <c r="AG222" s="155" t="str">
        <f t="shared" si="89"/>
        <v/>
      </c>
      <c r="AH222" s="156" t="str">
        <f t="shared" si="90"/>
        <v/>
      </c>
      <c r="AI222" s="156" t="str">
        <f t="shared" si="91"/>
        <v/>
      </c>
      <c r="AJ222" s="156" t="str">
        <f t="shared" si="92"/>
        <v/>
      </c>
      <c r="AK222" s="6" t="str">
        <f>+IF(LEN($K222)&gt;5,BD!H222,"")</f>
        <v/>
      </c>
      <c r="AL222" s="17" t="str">
        <f t="shared" si="93"/>
        <v/>
      </c>
      <c r="AM222" s="13"/>
      <c r="AN222" s="18" t="str">
        <f t="shared" si="94"/>
        <v/>
      </c>
      <c r="AO222" s="19" t="str">
        <f t="shared" si="95"/>
        <v/>
      </c>
      <c r="AP222" s="19" t="str">
        <f t="shared" si="96"/>
        <v/>
      </c>
      <c r="AQ222" s="20" t="str">
        <f t="shared" si="97"/>
        <v/>
      </c>
      <c r="AR222" s="7" t="str">
        <f t="shared" ca="1" si="98"/>
        <v/>
      </c>
      <c r="AS222" s="157"/>
      <c r="AT222" s="19" t="str">
        <f>+IF(LEN($K222)&gt;5,TRUNC(AS222*AK222*'CODIGO PAGO'!$C$27,2),"")</f>
        <v/>
      </c>
      <c r="AU222" s="15"/>
      <c r="AV222" s="15"/>
      <c r="AW222" s="15"/>
      <c r="AX222" s="14"/>
      <c r="AY222" s="15"/>
      <c r="AZ222" s="20" t="str">
        <f>+IF(LEN(K222)&gt;5,SUMIF(AJUSTES!$A$1:$A$50,K222,AJUSTES!$J$1:$J$50),"")</f>
        <v/>
      </c>
      <c r="BA222" s="20"/>
      <c r="BB222" s="14"/>
      <c r="BC222" s="14"/>
      <c r="BD222" s="164"/>
      <c r="BE222" s="15"/>
      <c r="BF222" s="15"/>
      <c r="BG222" s="152" t="str">
        <f t="shared" si="99"/>
        <v/>
      </c>
      <c r="BH222" s="20" t="str">
        <f t="shared" si="100"/>
        <v/>
      </c>
      <c r="BI222" s="20" t="str">
        <f>IF(LEN($K222)&gt;5,IF('CODIGO PAGO'!$C$26=9,0.5*AK222,'CODIGO PAGO'!$C$26*COUNTIF(L222:X222,"PT")*(AK222*7)/(7-(COUNTIF(L222:X222,"D")+COUNTIF(L222:X222,"DL")))),"")</f>
        <v/>
      </c>
      <c r="BJ222" s="15"/>
      <c r="BK222" s="20" t="str">
        <f>+IF(LEN(K222)&gt;5,SUMIF(AJUSTES!$A$1:$A$50,K222,AJUSTES!$K$1:$K$50),"")</f>
        <v/>
      </c>
      <c r="BL222" s="15"/>
      <c r="BM222" s="15"/>
      <c r="BN222" s="4" t="str">
        <f>+CONCATENATE(IF(COUNTIFS(INCAPACIDADES!$A$1:$A$100,"ACTIVA",INCAPACIDADES!$C$1:$C$100,'PRE MAAS'!K222)&gt;0,VLOOKUP(K222,INCAPACIDADES!$C$1:$Y$100,23,0),""),IF(LEN($K222)&gt;5,IF(BD!F222="N/A","",CONCATENATE("B (",DAY(BD!F222),"-",MONTH(BD!F222),"-",YEAR(BD!F222),")")),""))</f>
        <v/>
      </c>
      <c r="BO222" s="150"/>
      <c r="BP222" s="15"/>
      <c r="BQ222" s="15"/>
      <c r="BR222" s="15"/>
      <c r="BS222" s="15"/>
      <c r="BT222" s="15"/>
      <c r="BU222" s="9" t="str">
        <f>+IF(LEN($K222)&gt;10,IF(LEN(BD!I222)=11,BD!I222,CONCATENATE("0",BD!I222)),"")</f>
        <v/>
      </c>
      <c r="BV222" s="161" t="str">
        <f>+IF(LEN($K222)&gt;10,BD!J222,"")</f>
        <v/>
      </c>
      <c r="BW222" s="162" t="str">
        <f t="shared" si="101"/>
        <v/>
      </c>
      <c r="BX222" s="162" t="str">
        <f>+IF(LEN($K222)&gt;10,UPPER(BD!K222),"")</f>
        <v/>
      </c>
      <c r="BY222" s="161" t="str">
        <f>+IF(LEN($K230)&gt;5,BD!L222,"")</f>
        <v/>
      </c>
      <c r="BZ222" s="161" t="str">
        <f>+IF(LEN($K222)&gt;10,BD!M222,"")</f>
        <v/>
      </c>
      <c r="CA222" s="162" t="str">
        <f>+IF(LEN($K222)&gt;10,BD!N222,"")</f>
        <v/>
      </c>
      <c r="CB222" s="163" t="str">
        <f t="shared" si="102"/>
        <v/>
      </c>
      <c r="CC222" s="62" t="str">
        <f>+IF(AND(LEN($K222)&gt;10),IF(AND($J222&gt;L$1,$J222&lt;=$Y$1),1,IF((COUNTIFS(INCAPACIDADES!$C$1:$C$51,$K222,INCAPACIDADES!K$1:K$51,L$1))&gt;0,2,IF(VLOOKUP($I222,BD!D:F,3,0)&gt;L$1,0,3))),"")</f>
        <v/>
      </c>
      <c r="CD222" s="62" t="str">
        <f>+IF(AND(LEN($K222)&gt;10),IF(AND($J222&gt;M$1,$J222&lt;=$Y$1),1,IF((COUNTIFS(INCAPACIDADES!$C$1:$C$51,$K222,INCAPACIDADES!L$1:L$51,M$1))&gt;0,2,IF(VLOOKUP($I222,BD!$D:$F,3,0)&gt;M$1,0,3))),"")</f>
        <v/>
      </c>
      <c r="CE222" s="62" t="str">
        <f>+IF(AND(LEN($K222)&gt;10),IF(AND($J222&gt;N$1,$J222&lt;=$Y$1),1,IF((COUNTIFS(INCAPACIDADES!$C$1:$C$51,$K222,INCAPACIDADES!M$1:M$51,N$1))&gt;0,2,IF(VLOOKUP($I222,BD!$D:$F,3,0)&gt;N$1,0,3))),"")</f>
        <v/>
      </c>
      <c r="CF222" s="62" t="str">
        <f>+IF(AND(LEN($K222)&gt;10),IF(AND($J222&gt;O$1,$J222&lt;=$Y$1),1,IF((COUNTIFS(INCAPACIDADES!$C$1:$C$51,$K222,INCAPACIDADES!N$1:N$51,O$1))&gt;0,2,IF(VLOOKUP($I222,BD!$D:$F,3,0)&gt;O$1,0,3))),"")</f>
        <v/>
      </c>
      <c r="CG222" s="62" t="str">
        <f>+IF(AND(LEN($K222)&gt;10),IF(AND($J222&gt;P$1,$J222&lt;=$Y$1),1,IF((COUNTIFS(INCAPACIDADES!$C$1:$C$51,$K222,INCAPACIDADES!O$1:O$51,P$1))&gt;0,2,IF(VLOOKUP($I222,BD!$D:$F,3,0)&gt;P$1,0,3))),"")</f>
        <v/>
      </c>
      <c r="CH222" s="62" t="str">
        <f>+IF(AND(LEN($K222)&gt;10),IF(AND($J222&gt;Q$1,$J222&lt;=$Y$1),1,IF((COUNTIFS(INCAPACIDADES!$C$1:$C$51,$K222,INCAPACIDADES!P$1:P$51,Q$1))&gt;0,2,IF(VLOOKUP($I222,BD!$D:$F,3,0)&gt;Q$1,0,3))),"")</f>
        <v/>
      </c>
      <c r="CI222" s="62" t="str">
        <f>+IF(AND(LEN($K222)&gt;10),IF(AND($J222&gt;R$1,$J222&lt;=$Y$1),1,IF((COUNTIFS(INCAPACIDADES!$C$1:$C$51,$K222,INCAPACIDADES!Q$1:Q$51,R$1))&gt;0,2,IF(VLOOKUP($I222,BD!$D:$F,3,0)&gt;R$1,0,3))),"")</f>
        <v/>
      </c>
      <c r="CJ222" s="62" t="str">
        <f>+IF(AND(LEN($K222)&gt;10),IF(AND($J222&gt;S$1,$J222&lt;=$Y$1),1,IF((COUNTIFS(INCAPACIDADES!$C$1:$C$51,$K222,INCAPACIDADES!R$1:R$51,S$1))&gt;0,2,IF(VLOOKUP($I222,BD!$D:$F,3,0)&gt;S$1,0,3))),"")</f>
        <v/>
      </c>
      <c r="CK222" s="62" t="str">
        <f>+IF(AND(LEN($K222)&gt;10),IF(AND($J222&gt;T$1,$J222&lt;=$Y$1),1,IF((COUNTIFS(INCAPACIDADES!$C$1:$C$51,$K222,INCAPACIDADES!S$1:S$51,T$1))&gt;0,2,IF(VLOOKUP($I222,BD!$D:$F,3,0)&gt;T$1,0,3))),"")</f>
        <v/>
      </c>
      <c r="CL222" s="62" t="str">
        <f>+IF(AND(LEN($K222)&gt;10),IF(AND($J222&gt;U$1,$J222&lt;=$Y$1),1,IF((COUNTIFS(INCAPACIDADES!$C$1:$C$51,$K222,INCAPACIDADES!T$1:T$51,U$1))&gt;0,2,IF(VLOOKUP($I222,BD!$D:$F,3,0)&gt;U$1,0,3))),"")</f>
        <v/>
      </c>
      <c r="CM222" s="62" t="str">
        <f>+IF(AND(LEN($K222)&gt;10),IF(AND($J222&gt;V$1,$J222&lt;=$Y$1),1,IF((COUNTIFS(INCAPACIDADES!$C$1:$C$51,$K222,INCAPACIDADES!U$1:U$51,V$1))&gt;0,2,IF(VLOOKUP($I222,BD!$D:$F,3,0)&gt;V$1,0,3))),"")</f>
        <v/>
      </c>
      <c r="CN222" s="62" t="str">
        <f>+IF(AND(LEN($K222)&gt;10),IF(AND($J222&gt;W$1,$J222&lt;=$Y$1),1,IF((COUNTIFS(INCAPACIDADES!$C$1:$C$51,$K222,INCAPACIDADES!V$1:V$51,W$1))&gt;0,2,IF(VLOOKUP($I222,BD!$D:$F,3,0)&gt;W$1,0,3))),"")</f>
        <v/>
      </c>
      <c r="CO222" s="62" t="str">
        <f>+IF(AND(LEN($K222)&gt;10),IF(AND($J222&gt;X$1,$J222&lt;=$Y$1),1,IF((COUNTIFS(INCAPACIDADES!$C$1:$C$51,$K222,INCAPACIDADES!W$1:W$51,X$1))&gt;0,2,IF(VLOOKUP($I222,BD!$D:$F,3,0)&gt;X$1,0,3))),"")</f>
        <v/>
      </c>
      <c r="CP222" s="62" t="str">
        <f>+IF(AND(LEN($K222)&gt;10),IF(AND($J222&gt;Y$1,$J222&lt;=$Y$1),1,IF((COUNTIFS(INCAPACIDADES!$C$1:$C$51,$K222,INCAPACIDADES!X$1:X$51,Y$1))&gt;0,2,IF(VLOOKUP($I222,BD!$D:$F,3,0)&gt;Y$1,0,3))),"")</f>
        <v/>
      </c>
      <c r="CQ222" s="62" t="str">
        <f>+IF(LEN($K222)&gt;10,IF(ISERROR(VLOOKUP(L222,'CODIGO PAGO'!$B$1:$B$20,1,0)),1,IF(OR(AND(CC222=1,L222&lt;&gt;"N"),AND(CC222=3,L222&lt;&gt;"B"),AND(CC222=2,LEFT(TRIM(L222),1)&lt;&gt;"I")),1,IF(OR(AND(CC222=0,L222="N"),AND(CC222=0,L222="B"),AND(CC222=0,LEFT(TRIM(L222),1)="I")),1,0))),"")</f>
        <v/>
      </c>
      <c r="CR222" s="62" t="str">
        <f t="shared" si="103"/>
        <v/>
      </c>
      <c r="CS222" s="62" t="str">
        <f>+IF(LEN($K222)&gt;10,IF(ISERROR(VLOOKUP(N222,'CODIGO PAGO'!$B$1:$B$20,1,0)),1,IF(OR(AND(CE222=1,N222&lt;&gt;"N"),AND(CE222=3,N222&lt;&gt;"B"),AND(CE222=2,LEFT(TRIM(N222),1)&lt;&gt;"I")),1,IF(OR(AND(CE222=0,N222="N"),AND(CE222=0,N222="B"),AND(CE222=0,LEFT(TRIM(N222),1)="I")),1,0))),"")</f>
        <v/>
      </c>
      <c r="CT222" s="62" t="str">
        <f t="shared" si="104"/>
        <v/>
      </c>
      <c r="CU222" s="62" t="str">
        <f>+IF(LEN($K222)&gt;10,IF(ISERROR(VLOOKUP(P222,'CODIGO PAGO'!$B$1:$B$20,1,0)),1,IF(OR(AND(CG222=1,P222&lt;&gt;"N"),AND(CG222=3,P222&lt;&gt;"B"),AND(CG222=2,LEFT(TRIM(P222),1)&lt;&gt;"I")),1,IF(OR(AND(CG222=0,P222="N"),AND(CG222=0,P222="B"),AND(CG222=0,LEFT(TRIM(P222),1)="I")),1,0))),"")</f>
        <v/>
      </c>
      <c r="CV222" s="62" t="str">
        <f t="shared" si="105"/>
        <v/>
      </c>
      <c r="CW222" s="62" t="str">
        <f>+IF(LEN($K222)&gt;10,IF(ISERROR(VLOOKUP(R222,'CODIGO PAGO'!$B$1:$B$20,1,0)),1,IF(OR(AND(CI222=1,R222&lt;&gt;"N"),AND(CI222=3,R222&lt;&gt;"B"),AND(CI222=2,LEFT(TRIM(R222),1)&lt;&gt;"I")),1,IF(OR(AND(CI222=0,R222="N"),AND(CI222=0,R222="B"),AND(CI222=0,LEFT(TRIM(R222),1)="I")),1,0))),"")</f>
        <v/>
      </c>
      <c r="CX222" s="62" t="str">
        <f t="shared" si="106"/>
        <v/>
      </c>
      <c r="CY222" s="62" t="str">
        <f>+IF(LEN($K222)&gt;10,IF(ISERROR(VLOOKUP(T222,'CODIGO PAGO'!$B$1:$B$20,1,0)),1,IF(OR(AND(CK222=1,T222&lt;&gt;"N"),AND(CK222=3,T222&lt;&gt;"B"),AND(CK222=2,LEFT(TRIM(T222),1)&lt;&gt;"I")),1,IF(OR(AND(CK222=0,T222="N"),AND(CK222=0,T222="B"),AND(CK222=0,LEFT(TRIM(T222),1)="I")),1,0))),"")</f>
        <v/>
      </c>
      <c r="CZ222" s="62" t="str">
        <f t="shared" si="107"/>
        <v/>
      </c>
      <c r="DA222" s="62" t="str">
        <f>+IF(LEN($K222)&gt;10,IF(ISERROR(VLOOKUP(V222,'CODIGO PAGO'!$B$1:$B$20,1,0)),1,IF(OR(AND(CM222=1,V222&lt;&gt;"N"),AND(CM222=3,V222&lt;&gt;"B"),AND(CM222=2,LEFT(TRIM(V222),1)&lt;&gt;"I")),1,IF(OR(AND(CM222=0,V222="N"),AND(CM222=0,V222="B"),AND(CM222=0,LEFT(TRIM(V222),1)="I")),1,0))),"")</f>
        <v/>
      </c>
      <c r="DB222" s="62" t="str">
        <f t="shared" si="108"/>
        <v/>
      </c>
      <c r="DC222" s="62" t="str">
        <f>+IF(LEN($K222)&gt;10,IF(ISERROR(VLOOKUP(X222,'CODIGO PAGO'!$B$1:$B$20,1,0)),1,IF(OR(AND(CO222=1,X222&lt;&gt;"N"),AND(CO222=3,X222&lt;&gt;"B"),AND(CO222=2,LEFT(TRIM(X222),1)&lt;&gt;"I")),1,IF(OR(AND(CO222=0,X222="N"),AND(CO222=0,X222="B"),AND(CO222=0,LEFT(TRIM(X222),1)="I")),1,0))),"")</f>
        <v/>
      </c>
      <c r="DD222" s="62" t="str">
        <f t="shared" si="109"/>
        <v/>
      </c>
      <c r="DE222" s="62" t="str">
        <f t="shared" si="110"/>
        <v/>
      </c>
      <c r="DF222" s="63" t="str">
        <f t="shared" si="111"/>
        <v/>
      </c>
      <c r="DG222" s="171"/>
      <c r="DH222" s="63">
        <v>222</v>
      </c>
    </row>
    <row r="223" spans="1:112" s="65" customFormat="1">
      <c r="A223" s="16" t="str">
        <f t="shared" si="84"/>
        <v/>
      </c>
      <c r="B223" s="134"/>
      <c r="C223" s="134"/>
      <c r="D223" s="1" t="str">
        <f>+IF(LEN($K223)&gt;5,BD!A223,"")</f>
        <v/>
      </c>
      <c r="E223" s="1" t="str">
        <f>+IF(LEN($K223)&gt;5,BD!B223,"")</f>
        <v/>
      </c>
      <c r="F223" s="134"/>
      <c r="G223" s="133"/>
      <c r="H223" s="135"/>
      <c r="I223" s="3" t="str">
        <f>+IF(LEN($K223)&gt;5,BD!D223,"")</f>
        <v/>
      </c>
      <c r="J223" s="4" t="str">
        <f>+IF(LEN($K223)&gt;5,BD!E223,"")</f>
        <v/>
      </c>
      <c r="K223" s="5" t="str">
        <f>+IF(LEN(BD!G223)&gt;5,BD!G223,"")</f>
        <v/>
      </c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53" t="str">
        <f t="shared" si="85"/>
        <v/>
      </c>
      <c r="AB223" s="154" t="str">
        <f>+IF(LEN($K223)&gt;5,SUM(L223,N223,P223,R223,T223,V223,X223)+COUNTIF(L223:X223,"PCG")+'CODIGO PAGO'!$C$23*COUNTIF(L223:X223,"PDF")+'CODIGO PAGO'!$C$24*COUNTIF('PRE MAAS'!L223:X223,"PNH")+'CODIGO PAGO'!$C$25*COUNTIF('PRE MAAS'!L223:X223,"PS")+COUNTIF(L223:X223,"VAC"),"")</f>
        <v/>
      </c>
      <c r="AC223" s="154" t="str">
        <f t="shared" si="86"/>
        <v/>
      </c>
      <c r="AD223" s="155" t="str">
        <f t="shared" si="87"/>
        <v/>
      </c>
      <c r="AE223" s="155" t="str">
        <f t="shared" si="88"/>
        <v/>
      </c>
      <c r="AF223" s="155" t="str">
        <f>+IF(LEN($K223)&gt;5,IF(AND(VLOOKUP($I223,BD!$D$1:$F$501,3,0)&gt;=L$1,VLOOKUP($I223,BD!$D$1:$F$501,3,0)&lt;=X$1),1,0),"")</f>
        <v/>
      </c>
      <c r="AG223" s="155" t="str">
        <f t="shared" si="89"/>
        <v/>
      </c>
      <c r="AH223" s="156" t="str">
        <f t="shared" si="90"/>
        <v/>
      </c>
      <c r="AI223" s="156" t="str">
        <f t="shared" si="91"/>
        <v/>
      </c>
      <c r="AJ223" s="156" t="str">
        <f t="shared" si="92"/>
        <v/>
      </c>
      <c r="AK223" s="6" t="str">
        <f>+IF(LEN($K223)&gt;5,BD!H223,"")</f>
        <v/>
      </c>
      <c r="AL223" s="17" t="str">
        <f t="shared" si="93"/>
        <v/>
      </c>
      <c r="AM223" s="13"/>
      <c r="AN223" s="18" t="str">
        <f t="shared" si="94"/>
        <v/>
      </c>
      <c r="AO223" s="19" t="str">
        <f t="shared" si="95"/>
        <v/>
      </c>
      <c r="AP223" s="19" t="str">
        <f t="shared" si="96"/>
        <v/>
      </c>
      <c r="AQ223" s="20" t="str">
        <f t="shared" si="97"/>
        <v/>
      </c>
      <c r="AR223" s="7" t="str">
        <f t="shared" ca="1" si="98"/>
        <v/>
      </c>
      <c r="AS223" s="157"/>
      <c r="AT223" s="19" t="str">
        <f>+IF(LEN($K223)&gt;5,TRUNC(AS223*AK223*'CODIGO PAGO'!$C$27,2),"")</f>
        <v/>
      </c>
      <c r="AU223" s="15"/>
      <c r="AV223" s="15"/>
      <c r="AW223" s="15"/>
      <c r="AX223" s="14"/>
      <c r="AY223" s="15"/>
      <c r="AZ223" s="20" t="str">
        <f>+IF(LEN(K223)&gt;5,SUMIF(AJUSTES!$A$1:$A$50,K223,AJUSTES!$J$1:$J$50),"")</f>
        <v/>
      </c>
      <c r="BA223" s="20"/>
      <c r="BB223" s="14"/>
      <c r="BC223" s="14"/>
      <c r="BD223" s="164"/>
      <c r="BE223" s="15"/>
      <c r="BF223" s="15"/>
      <c r="BG223" s="152" t="str">
        <f t="shared" si="99"/>
        <v/>
      </c>
      <c r="BH223" s="20" t="str">
        <f t="shared" si="100"/>
        <v/>
      </c>
      <c r="BI223" s="20" t="str">
        <f>IF(LEN($K223)&gt;5,IF('CODIGO PAGO'!$C$26=9,0.5*AK223,'CODIGO PAGO'!$C$26*COUNTIF(L223:X223,"PT")*(AK223*7)/(7-(COUNTIF(L223:X223,"D")+COUNTIF(L223:X223,"DL")))),"")</f>
        <v/>
      </c>
      <c r="BJ223" s="15"/>
      <c r="BK223" s="20" t="str">
        <f>+IF(LEN(K223)&gt;5,SUMIF(AJUSTES!$A$1:$A$50,K223,AJUSTES!$K$1:$K$50),"")</f>
        <v/>
      </c>
      <c r="BL223" s="15"/>
      <c r="BM223" s="15"/>
      <c r="BN223" s="4" t="str">
        <f>+CONCATENATE(IF(COUNTIFS(INCAPACIDADES!$A$1:$A$100,"ACTIVA",INCAPACIDADES!$C$1:$C$100,'PRE MAAS'!K223)&gt;0,VLOOKUP(K223,INCAPACIDADES!$C$1:$Y$100,23,0),""),IF(LEN($K223)&gt;5,IF(BD!F223="N/A","",CONCATENATE("B (",DAY(BD!F223),"-",MONTH(BD!F223),"-",YEAR(BD!F223),")")),""))</f>
        <v/>
      </c>
      <c r="BO223" s="150"/>
      <c r="BP223" s="15"/>
      <c r="BQ223" s="15"/>
      <c r="BR223" s="15"/>
      <c r="BS223" s="15"/>
      <c r="BT223" s="15"/>
      <c r="BU223" s="9" t="str">
        <f>+IF(LEN($K223)&gt;10,IF(LEN(BD!I223)=11,BD!I223,CONCATENATE("0",BD!I223)),"")</f>
        <v/>
      </c>
      <c r="BV223" s="161" t="str">
        <f>+IF(LEN($K223)&gt;10,BD!J223,"")</f>
        <v/>
      </c>
      <c r="BW223" s="162" t="str">
        <f t="shared" si="101"/>
        <v/>
      </c>
      <c r="BX223" s="162" t="str">
        <f>+IF(LEN($K223)&gt;10,UPPER(BD!K223),"")</f>
        <v/>
      </c>
      <c r="BY223" s="161" t="str">
        <f>+IF(LEN($K231)&gt;5,BD!L223,"")</f>
        <v/>
      </c>
      <c r="BZ223" s="161" t="str">
        <f>+IF(LEN($K223)&gt;10,BD!M223,"")</f>
        <v/>
      </c>
      <c r="CA223" s="162" t="str">
        <f>+IF(LEN($K223)&gt;10,BD!N223,"")</f>
        <v/>
      </c>
      <c r="CB223" s="163" t="str">
        <f t="shared" si="102"/>
        <v/>
      </c>
      <c r="CC223" s="62" t="str">
        <f>+IF(AND(LEN($K223)&gt;10),IF(AND($J223&gt;L$1,$J223&lt;=$Y$1),1,IF((COUNTIFS(INCAPACIDADES!$C$1:$C$51,$K223,INCAPACIDADES!K$1:K$51,L$1))&gt;0,2,IF(VLOOKUP($I223,BD!D:F,3,0)&gt;L$1,0,3))),"")</f>
        <v/>
      </c>
      <c r="CD223" s="62" t="str">
        <f>+IF(AND(LEN($K223)&gt;10),IF(AND($J223&gt;M$1,$J223&lt;=$Y$1),1,IF((COUNTIFS(INCAPACIDADES!$C$1:$C$51,$K223,INCAPACIDADES!L$1:L$51,M$1))&gt;0,2,IF(VLOOKUP($I223,BD!$D:$F,3,0)&gt;M$1,0,3))),"")</f>
        <v/>
      </c>
      <c r="CE223" s="62" t="str">
        <f>+IF(AND(LEN($K223)&gt;10),IF(AND($J223&gt;N$1,$J223&lt;=$Y$1),1,IF((COUNTIFS(INCAPACIDADES!$C$1:$C$51,$K223,INCAPACIDADES!M$1:M$51,N$1))&gt;0,2,IF(VLOOKUP($I223,BD!$D:$F,3,0)&gt;N$1,0,3))),"")</f>
        <v/>
      </c>
      <c r="CF223" s="62" t="str">
        <f>+IF(AND(LEN($K223)&gt;10),IF(AND($J223&gt;O$1,$J223&lt;=$Y$1),1,IF((COUNTIFS(INCAPACIDADES!$C$1:$C$51,$K223,INCAPACIDADES!N$1:N$51,O$1))&gt;0,2,IF(VLOOKUP($I223,BD!$D:$F,3,0)&gt;O$1,0,3))),"")</f>
        <v/>
      </c>
      <c r="CG223" s="62" t="str">
        <f>+IF(AND(LEN($K223)&gt;10),IF(AND($J223&gt;P$1,$J223&lt;=$Y$1),1,IF((COUNTIFS(INCAPACIDADES!$C$1:$C$51,$K223,INCAPACIDADES!O$1:O$51,P$1))&gt;0,2,IF(VLOOKUP($I223,BD!$D:$F,3,0)&gt;P$1,0,3))),"")</f>
        <v/>
      </c>
      <c r="CH223" s="62" t="str">
        <f>+IF(AND(LEN($K223)&gt;10),IF(AND($J223&gt;Q$1,$J223&lt;=$Y$1),1,IF((COUNTIFS(INCAPACIDADES!$C$1:$C$51,$K223,INCAPACIDADES!P$1:P$51,Q$1))&gt;0,2,IF(VLOOKUP($I223,BD!$D:$F,3,0)&gt;Q$1,0,3))),"")</f>
        <v/>
      </c>
      <c r="CI223" s="62" t="str">
        <f>+IF(AND(LEN($K223)&gt;10),IF(AND($J223&gt;R$1,$J223&lt;=$Y$1),1,IF((COUNTIFS(INCAPACIDADES!$C$1:$C$51,$K223,INCAPACIDADES!Q$1:Q$51,R$1))&gt;0,2,IF(VLOOKUP($I223,BD!$D:$F,3,0)&gt;R$1,0,3))),"")</f>
        <v/>
      </c>
      <c r="CJ223" s="62" t="str">
        <f>+IF(AND(LEN($K223)&gt;10),IF(AND($J223&gt;S$1,$J223&lt;=$Y$1),1,IF((COUNTIFS(INCAPACIDADES!$C$1:$C$51,$K223,INCAPACIDADES!R$1:R$51,S$1))&gt;0,2,IF(VLOOKUP($I223,BD!$D:$F,3,0)&gt;S$1,0,3))),"")</f>
        <v/>
      </c>
      <c r="CK223" s="62" t="str">
        <f>+IF(AND(LEN($K223)&gt;10),IF(AND($J223&gt;T$1,$J223&lt;=$Y$1),1,IF((COUNTIFS(INCAPACIDADES!$C$1:$C$51,$K223,INCAPACIDADES!S$1:S$51,T$1))&gt;0,2,IF(VLOOKUP($I223,BD!$D:$F,3,0)&gt;T$1,0,3))),"")</f>
        <v/>
      </c>
      <c r="CL223" s="62" t="str">
        <f>+IF(AND(LEN($K223)&gt;10),IF(AND($J223&gt;U$1,$J223&lt;=$Y$1),1,IF((COUNTIFS(INCAPACIDADES!$C$1:$C$51,$K223,INCAPACIDADES!T$1:T$51,U$1))&gt;0,2,IF(VLOOKUP($I223,BD!$D:$F,3,0)&gt;U$1,0,3))),"")</f>
        <v/>
      </c>
      <c r="CM223" s="62" t="str">
        <f>+IF(AND(LEN($K223)&gt;10),IF(AND($J223&gt;V$1,$J223&lt;=$Y$1),1,IF((COUNTIFS(INCAPACIDADES!$C$1:$C$51,$K223,INCAPACIDADES!U$1:U$51,V$1))&gt;0,2,IF(VLOOKUP($I223,BD!$D:$F,3,0)&gt;V$1,0,3))),"")</f>
        <v/>
      </c>
      <c r="CN223" s="62" t="str">
        <f>+IF(AND(LEN($K223)&gt;10),IF(AND($J223&gt;W$1,$J223&lt;=$Y$1),1,IF((COUNTIFS(INCAPACIDADES!$C$1:$C$51,$K223,INCAPACIDADES!V$1:V$51,W$1))&gt;0,2,IF(VLOOKUP($I223,BD!$D:$F,3,0)&gt;W$1,0,3))),"")</f>
        <v/>
      </c>
      <c r="CO223" s="62" t="str">
        <f>+IF(AND(LEN($K223)&gt;10),IF(AND($J223&gt;X$1,$J223&lt;=$Y$1),1,IF((COUNTIFS(INCAPACIDADES!$C$1:$C$51,$K223,INCAPACIDADES!W$1:W$51,X$1))&gt;0,2,IF(VLOOKUP($I223,BD!$D:$F,3,0)&gt;X$1,0,3))),"")</f>
        <v/>
      </c>
      <c r="CP223" s="62" t="str">
        <f>+IF(AND(LEN($K223)&gt;10),IF(AND($J223&gt;Y$1,$J223&lt;=$Y$1),1,IF((COUNTIFS(INCAPACIDADES!$C$1:$C$51,$K223,INCAPACIDADES!X$1:X$51,Y$1))&gt;0,2,IF(VLOOKUP($I223,BD!$D:$F,3,0)&gt;Y$1,0,3))),"")</f>
        <v/>
      </c>
      <c r="CQ223" s="62" t="str">
        <f>+IF(LEN($K223)&gt;10,IF(ISERROR(VLOOKUP(L223,'CODIGO PAGO'!$B$1:$B$20,1,0)),1,IF(OR(AND(CC223=1,L223&lt;&gt;"N"),AND(CC223=3,L223&lt;&gt;"B"),AND(CC223=2,LEFT(TRIM(L223),1)&lt;&gt;"I")),1,IF(OR(AND(CC223=0,L223="N"),AND(CC223=0,L223="B"),AND(CC223=0,LEFT(TRIM(L223),1)="I")),1,0))),"")</f>
        <v/>
      </c>
      <c r="CR223" s="62" t="str">
        <f t="shared" si="103"/>
        <v/>
      </c>
      <c r="CS223" s="62" t="str">
        <f>+IF(LEN($K223)&gt;10,IF(ISERROR(VLOOKUP(N223,'CODIGO PAGO'!$B$1:$B$20,1,0)),1,IF(OR(AND(CE223=1,N223&lt;&gt;"N"),AND(CE223=3,N223&lt;&gt;"B"),AND(CE223=2,LEFT(TRIM(N223),1)&lt;&gt;"I")),1,IF(OR(AND(CE223=0,N223="N"),AND(CE223=0,N223="B"),AND(CE223=0,LEFT(TRIM(N223),1)="I")),1,0))),"")</f>
        <v/>
      </c>
      <c r="CT223" s="62" t="str">
        <f t="shared" si="104"/>
        <v/>
      </c>
      <c r="CU223" s="62" t="str">
        <f>+IF(LEN($K223)&gt;10,IF(ISERROR(VLOOKUP(P223,'CODIGO PAGO'!$B$1:$B$20,1,0)),1,IF(OR(AND(CG223=1,P223&lt;&gt;"N"),AND(CG223=3,P223&lt;&gt;"B"),AND(CG223=2,LEFT(TRIM(P223),1)&lt;&gt;"I")),1,IF(OR(AND(CG223=0,P223="N"),AND(CG223=0,P223="B"),AND(CG223=0,LEFT(TRIM(P223),1)="I")),1,0))),"")</f>
        <v/>
      </c>
      <c r="CV223" s="62" t="str">
        <f t="shared" si="105"/>
        <v/>
      </c>
      <c r="CW223" s="62" t="str">
        <f>+IF(LEN($K223)&gt;10,IF(ISERROR(VLOOKUP(R223,'CODIGO PAGO'!$B$1:$B$20,1,0)),1,IF(OR(AND(CI223=1,R223&lt;&gt;"N"),AND(CI223=3,R223&lt;&gt;"B"),AND(CI223=2,LEFT(TRIM(R223),1)&lt;&gt;"I")),1,IF(OR(AND(CI223=0,R223="N"),AND(CI223=0,R223="B"),AND(CI223=0,LEFT(TRIM(R223),1)="I")),1,0))),"")</f>
        <v/>
      </c>
      <c r="CX223" s="62" t="str">
        <f t="shared" si="106"/>
        <v/>
      </c>
      <c r="CY223" s="62" t="str">
        <f>+IF(LEN($K223)&gt;10,IF(ISERROR(VLOOKUP(T223,'CODIGO PAGO'!$B$1:$B$20,1,0)),1,IF(OR(AND(CK223=1,T223&lt;&gt;"N"),AND(CK223=3,T223&lt;&gt;"B"),AND(CK223=2,LEFT(TRIM(T223),1)&lt;&gt;"I")),1,IF(OR(AND(CK223=0,T223="N"),AND(CK223=0,T223="B"),AND(CK223=0,LEFT(TRIM(T223),1)="I")),1,0))),"")</f>
        <v/>
      </c>
      <c r="CZ223" s="62" t="str">
        <f t="shared" si="107"/>
        <v/>
      </c>
      <c r="DA223" s="62" t="str">
        <f>+IF(LEN($K223)&gt;10,IF(ISERROR(VLOOKUP(V223,'CODIGO PAGO'!$B$1:$B$20,1,0)),1,IF(OR(AND(CM223=1,V223&lt;&gt;"N"),AND(CM223=3,V223&lt;&gt;"B"),AND(CM223=2,LEFT(TRIM(V223),1)&lt;&gt;"I")),1,IF(OR(AND(CM223=0,V223="N"),AND(CM223=0,V223="B"),AND(CM223=0,LEFT(TRIM(V223),1)="I")),1,0))),"")</f>
        <v/>
      </c>
      <c r="DB223" s="62" t="str">
        <f t="shared" si="108"/>
        <v/>
      </c>
      <c r="DC223" s="62" t="str">
        <f>+IF(LEN($K223)&gt;10,IF(ISERROR(VLOOKUP(X223,'CODIGO PAGO'!$B$1:$B$20,1,0)),1,IF(OR(AND(CO223=1,X223&lt;&gt;"N"),AND(CO223=3,X223&lt;&gt;"B"),AND(CO223=2,LEFT(TRIM(X223),1)&lt;&gt;"I")),1,IF(OR(AND(CO223=0,X223="N"),AND(CO223=0,X223="B"),AND(CO223=0,LEFT(TRIM(X223),1)="I")),1,0))),"")</f>
        <v/>
      </c>
      <c r="DD223" s="62" t="str">
        <f t="shared" si="109"/>
        <v/>
      </c>
      <c r="DE223" s="62" t="str">
        <f t="shared" si="110"/>
        <v/>
      </c>
      <c r="DF223" s="63" t="str">
        <f t="shared" si="111"/>
        <v/>
      </c>
      <c r="DG223" s="171"/>
      <c r="DH223" s="63">
        <v>223</v>
      </c>
    </row>
    <row r="224" spans="1:112" s="65" customFormat="1">
      <c r="A224" s="16" t="str">
        <f t="shared" si="84"/>
        <v/>
      </c>
      <c r="B224" s="134"/>
      <c r="C224" s="134"/>
      <c r="D224" s="1" t="str">
        <f>+IF(LEN($K224)&gt;5,BD!A224,"")</f>
        <v/>
      </c>
      <c r="E224" s="1" t="str">
        <f>+IF(LEN($K224)&gt;5,BD!B224,"")</f>
        <v/>
      </c>
      <c r="F224" s="134"/>
      <c r="G224" s="133"/>
      <c r="H224" s="135"/>
      <c r="I224" s="3" t="str">
        <f>+IF(LEN($K224)&gt;5,BD!D224,"")</f>
        <v/>
      </c>
      <c r="J224" s="4" t="str">
        <f>+IF(LEN($K224)&gt;5,BD!E224,"")</f>
        <v/>
      </c>
      <c r="K224" s="5" t="str">
        <f>+IF(LEN(BD!G224)&gt;5,BD!G224,"")</f>
        <v/>
      </c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53" t="str">
        <f t="shared" si="85"/>
        <v/>
      </c>
      <c r="AB224" s="154" t="str">
        <f>+IF(LEN($K224)&gt;5,SUM(L224,N224,P224,R224,T224,V224,X224)+COUNTIF(L224:X224,"PCG")+'CODIGO PAGO'!$C$23*COUNTIF(L224:X224,"PDF")+'CODIGO PAGO'!$C$24*COUNTIF('PRE MAAS'!L224:X224,"PNH")+'CODIGO PAGO'!$C$25*COUNTIF('PRE MAAS'!L224:X224,"PS")+COUNTIF(L224:X224,"VAC"),"")</f>
        <v/>
      </c>
      <c r="AC224" s="154" t="str">
        <f t="shared" si="86"/>
        <v/>
      </c>
      <c r="AD224" s="155" t="str">
        <f t="shared" si="87"/>
        <v/>
      </c>
      <c r="AE224" s="155" t="str">
        <f t="shared" si="88"/>
        <v/>
      </c>
      <c r="AF224" s="155" t="str">
        <f>+IF(LEN($K224)&gt;5,IF(AND(VLOOKUP($I224,BD!$D$1:$F$501,3,0)&gt;=L$1,VLOOKUP($I224,BD!$D$1:$F$501,3,0)&lt;=X$1),1,0),"")</f>
        <v/>
      </c>
      <c r="AG224" s="155" t="str">
        <f t="shared" si="89"/>
        <v/>
      </c>
      <c r="AH224" s="156" t="str">
        <f t="shared" si="90"/>
        <v/>
      </c>
      <c r="AI224" s="156" t="str">
        <f t="shared" si="91"/>
        <v/>
      </c>
      <c r="AJ224" s="156" t="str">
        <f t="shared" si="92"/>
        <v/>
      </c>
      <c r="AK224" s="6" t="str">
        <f>+IF(LEN($K224)&gt;5,BD!H224,"")</f>
        <v/>
      </c>
      <c r="AL224" s="17" t="str">
        <f t="shared" si="93"/>
        <v/>
      </c>
      <c r="AM224" s="13"/>
      <c r="AN224" s="18" t="str">
        <f t="shared" si="94"/>
        <v/>
      </c>
      <c r="AO224" s="19" t="str">
        <f t="shared" si="95"/>
        <v/>
      </c>
      <c r="AP224" s="19" t="str">
        <f t="shared" si="96"/>
        <v/>
      </c>
      <c r="AQ224" s="20" t="str">
        <f t="shared" si="97"/>
        <v/>
      </c>
      <c r="AR224" s="7" t="str">
        <f t="shared" ca="1" si="98"/>
        <v/>
      </c>
      <c r="AS224" s="157"/>
      <c r="AT224" s="19" t="str">
        <f>+IF(LEN($K224)&gt;5,TRUNC(AS224*AK224*'CODIGO PAGO'!$C$27,2),"")</f>
        <v/>
      </c>
      <c r="AU224" s="15"/>
      <c r="AV224" s="15"/>
      <c r="AW224" s="15"/>
      <c r="AX224" s="14"/>
      <c r="AY224" s="15"/>
      <c r="AZ224" s="20" t="str">
        <f>+IF(LEN(K224)&gt;5,SUMIF(AJUSTES!$A$1:$A$50,K224,AJUSTES!$J$1:$J$50),"")</f>
        <v/>
      </c>
      <c r="BA224" s="20"/>
      <c r="BB224" s="14"/>
      <c r="BC224" s="14"/>
      <c r="BD224" s="164"/>
      <c r="BE224" s="15"/>
      <c r="BF224" s="15"/>
      <c r="BG224" s="152" t="str">
        <f t="shared" si="99"/>
        <v/>
      </c>
      <c r="BH224" s="20" t="str">
        <f t="shared" si="100"/>
        <v/>
      </c>
      <c r="BI224" s="20" t="str">
        <f>IF(LEN($K224)&gt;5,IF('CODIGO PAGO'!$C$26=9,0.5*AK224,'CODIGO PAGO'!$C$26*COUNTIF(L224:X224,"PT")*(AK224*7)/(7-(COUNTIF(L224:X224,"D")+COUNTIF(L224:X224,"DL")))),"")</f>
        <v/>
      </c>
      <c r="BJ224" s="15"/>
      <c r="BK224" s="20" t="str">
        <f>+IF(LEN(K224)&gt;5,SUMIF(AJUSTES!$A$1:$A$50,K224,AJUSTES!$K$1:$K$50),"")</f>
        <v/>
      </c>
      <c r="BL224" s="15"/>
      <c r="BM224" s="15"/>
      <c r="BN224" s="4" t="str">
        <f>+CONCATENATE(IF(COUNTIFS(INCAPACIDADES!$A$1:$A$100,"ACTIVA",INCAPACIDADES!$C$1:$C$100,'PRE MAAS'!K224)&gt;0,VLOOKUP(K224,INCAPACIDADES!$C$1:$Y$100,23,0),""),IF(LEN($K224)&gt;5,IF(BD!F224="N/A","",CONCATENATE("B (",DAY(BD!F224),"-",MONTH(BD!F224),"-",YEAR(BD!F224),")")),""))</f>
        <v/>
      </c>
      <c r="BO224" s="150"/>
      <c r="BP224" s="15"/>
      <c r="BQ224" s="15"/>
      <c r="BR224" s="15"/>
      <c r="BS224" s="15"/>
      <c r="BT224" s="15"/>
      <c r="BU224" s="9" t="str">
        <f>+IF(LEN($K224)&gt;10,IF(LEN(BD!I224)=11,BD!I224,CONCATENATE("0",BD!I224)),"")</f>
        <v/>
      </c>
      <c r="BV224" s="161" t="str">
        <f>+IF(LEN($K224)&gt;10,BD!J224,"")</f>
        <v/>
      </c>
      <c r="BW224" s="162" t="str">
        <f t="shared" si="101"/>
        <v/>
      </c>
      <c r="BX224" s="162" t="str">
        <f>+IF(LEN($K224)&gt;10,UPPER(BD!K224),"")</f>
        <v/>
      </c>
      <c r="BY224" s="161" t="str">
        <f>+IF(LEN($K232)&gt;5,BD!L224,"")</f>
        <v/>
      </c>
      <c r="BZ224" s="161" t="str">
        <f>+IF(LEN($K224)&gt;10,BD!M224,"")</f>
        <v/>
      </c>
      <c r="CA224" s="162" t="str">
        <f>+IF(LEN($K224)&gt;10,BD!N224,"")</f>
        <v/>
      </c>
      <c r="CB224" s="163" t="str">
        <f t="shared" si="102"/>
        <v/>
      </c>
      <c r="CC224" s="62" t="str">
        <f>+IF(AND(LEN($K224)&gt;10),IF(AND($J224&gt;L$1,$J224&lt;=$Y$1),1,IF((COUNTIFS(INCAPACIDADES!$C$1:$C$51,$K224,INCAPACIDADES!K$1:K$51,L$1))&gt;0,2,IF(VLOOKUP($I224,BD!D:F,3,0)&gt;L$1,0,3))),"")</f>
        <v/>
      </c>
      <c r="CD224" s="62" t="str">
        <f>+IF(AND(LEN($K224)&gt;10),IF(AND($J224&gt;M$1,$J224&lt;=$Y$1),1,IF((COUNTIFS(INCAPACIDADES!$C$1:$C$51,$K224,INCAPACIDADES!L$1:L$51,M$1))&gt;0,2,IF(VLOOKUP($I224,BD!$D:$F,3,0)&gt;M$1,0,3))),"")</f>
        <v/>
      </c>
      <c r="CE224" s="62" t="str">
        <f>+IF(AND(LEN($K224)&gt;10),IF(AND($J224&gt;N$1,$J224&lt;=$Y$1),1,IF((COUNTIFS(INCAPACIDADES!$C$1:$C$51,$K224,INCAPACIDADES!M$1:M$51,N$1))&gt;0,2,IF(VLOOKUP($I224,BD!$D:$F,3,0)&gt;N$1,0,3))),"")</f>
        <v/>
      </c>
      <c r="CF224" s="62" t="str">
        <f>+IF(AND(LEN($K224)&gt;10),IF(AND($J224&gt;O$1,$J224&lt;=$Y$1),1,IF((COUNTIFS(INCAPACIDADES!$C$1:$C$51,$K224,INCAPACIDADES!N$1:N$51,O$1))&gt;0,2,IF(VLOOKUP($I224,BD!$D:$F,3,0)&gt;O$1,0,3))),"")</f>
        <v/>
      </c>
      <c r="CG224" s="62" t="str">
        <f>+IF(AND(LEN($K224)&gt;10),IF(AND($J224&gt;P$1,$J224&lt;=$Y$1),1,IF((COUNTIFS(INCAPACIDADES!$C$1:$C$51,$K224,INCAPACIDADES!O$1:O$51,P$1))&gt;0,2,IF(VLOOKUP($I224,BD!$D:$F,3,0)&gt;P$1,0,3))),"")</f>
        <v/>
      </c>
      <c r="CH224" s="62" t="str">
        <f>+IF(AND(LEN($K224)&gt;10),IF(AND($J224&gt;Q$1,$J224&lt;=$Y$1),1,IF((COUNTIFS(INCAPACIDADES!$C$1:$C$51,$K224,INCAPACIDADES!P$1:P$51,Q$1))&gt;0,2,IF(VLOOKUP($I224,BD!$D:$F,3,0)&gt;Q$1,0,3))),"")</f>
        <v/>
      </c>
      <c r="CI224" s="62" t="str">
        <f>+IF(AND(LEN($K224)&gt;10),IF(AND($J224&gt;R$1,$J224&lt;=$Y$1),1,IF((COUNTIFS(INCAPACIDADES!$C$1:$C$51,$K224,INCAPACIDADES!Q$1:Q$51,R$1))&gt;0,2,IF(VLOOKUP($I224,BD!$D:$F,3,0)&gt;R$1,0,3))),"")</f>
        <v/>
      </c>
      <c r="CJ224" s="62" t="str">
        <f>+IF(AND(LEN($K224)&gt;10),IF(AND($J224&gt;S$1,$J224&lt;=$Y$1),1,IF((COUNTIFS(INCAPACIDADES!$C$1:$C$51,$K224,INCAPACIDADES!R$1:R$51,S$1))&gt;0,2,IF(VLOOKUP($I224,BD!$D:$F,3,0)&gt;S$1,0,3))),"")</f>
        <v/>
      </c>
      <c r="CK224" s="62" t="str">
        <f>+IF(AND(LEN($K224)&gt;10),IF(AND($J224&gt;T$1,$J224&lt;=$Y$1),1,IF((COUNTIFS(INCAPACIDADES!$C$1:$C$51,$K224,INCAPACIDADES!S$1:S$51,T$1))&gt;0,2,IF(VLOOKUP($I224,BD!$D:$F,3,0)&gt;T$1,0,3))),"")</f>
        <v/>
      </c>
      <c r="CL224" s="62" t="str">
        <f>+IF(AND(LEN($K224)&gt;10),IF(AND($J224&gt;U$1,$J224&lt;=$Y$1),1,IF((COUNTIFS(INCAPACIDADES!$C$1:$C$51,$K224,INCAPACIDADES!T$1:T$51,U$1))&gt;0,2,IF(VLOOKUP($I224,BD!$D:$F,3,0)&gt;U$1,0,3))),"")</f>
        <v/>
      </c>
      <c r="CM224" s="62" t="str">
        <f>+IF(AND(LEN($K224)&gt;10),IF(AND($J224&gt;V$1,$J224&lt;=$Y$1),1,IF((COUNTIFS(INCAPACIDADES!$C$1:$C$51,$K224,INCAPACIDADES!U$1:U$51,V$1))&gt;0,2,IF(VLOOKUP($I224,BD!$D:$F,3,0)&gt;V$1,0,3))),"")</f>
        <v/>
      </c>
      <c r="CN224" s="62" t="str">
        <f>+IF(AND(LEN($K224)&gt;10),IF(AND($J224&gt;W$1,$J224&lt;=$Y$1),1,IF((COUNTIFS(INCAPACIDADES!$C$1:$C$51,$K224,INCAPACIDADES!V$1:V$51,W$1))&gt;0,2,IF(VLOOKUP($I224,BD!$D:$F,3,0)&gt;W$1,0,3))),"")</f>
        <v/>
      </c>
      <c r="CO224" s="62" t="str">
        <f>+IF(AND(LEN($K224)&gt;10),IF(AND($J224&gt;X$1,$J224&lt;=$Y$1),1,IF((COUNTIFS(INCAPACIDADES!$C$1:$C$51,$K224,INCAPACIDADES!W$1:W$51,X$1))&gt;0,2,IF(VLOOKUP($I224,BD!$D:$F,3,0)&gt;X$1,0,3))),"")</f>
        <v/>
      </c>
      <c r="CP224" s="62" t="str">
        <f>+IF(AND(LEN($K224)&gt;10),IF(AND($J224&gt;Y$1,$J224&lt;=$Y$1),1,IF((COUNTIFS(INCAPACIDADES!$C$1:$C$51,$K224,INCAPACIDADES!X$1:X$51,Y$1))&gt;0,2,IF(VLOOKUP($I224,BD!$D:$F,3,0)&gt;Y$1,0,3))),"")</f>
        <v/>
      </c>
      <c r="CQ224" s="62" t="str">
        <f>+IF(LEN($K224)&gt;10,IF(ISERROR(VLOOKUP(L224,'CODIGO PAGO'!$B$1:$B$20,1,0)),1,IF(OR(AND(CC224=1,L224&lt;&gt;"N"),AND(CC224=3,L224&lt;&gt;"B"),AND(CC224=2,LEFT(TRIM(L224),1)&lt;&gt;"I")),1,IF(OR(AND(CC224=0,L224="N"),AND(CC224=0,L224="B"),AND(CC224=0,LEFT(TRIM(L224),1)="I")),1,0))),"")</f>
        <v/>
      </c>
      <c r="CR224" s="62" t="str">
        <f t="shared" si="103"/>
        <v/>
      </c>
      <c r="CS224" s="62" t="str">
        <f>+IF(LEN($K224)&gt;10,IF(ISERROR(VLOOKUP(N224,'CODIGO PAGO'!$B$1:$B$20,1,0)),1,IF(OR(AND(CE224=1,N224&lt;&gt;"N"),AND(CE224=3,N224&lt;&gt;"B"),AND(CE224=2,LEFT(TRIM(N224),1)&lt;&gt;"I")),1,IF(OR(AND(CE224=0,N224="N"),AND(CE224=0,N224="B"),AND(CE224=0,LEFT(TRIM(N224),1)="I")),1,0))),"")</f>
        <v/>
      </c>
      <c r="CT224" s="62" t="str">
        <f t="shared" si="104"/>
        <v/>
      </c>
      <c r="CU224" s="62" t="str">
        <f>+IF(LEN($K224)&gt;10,IF(ISERROR(VLOOKUP(P224,'CODIGO PAGO'!$B$1:$B$20,1,0)),1,IF(OR(AND(CG224=1,P224&lt;&gt;"N"),AND(CG224=3,P224&lt;&gt;"B"),AND(CG224=2,LEFT(TRIM(P224),1)&lt;&gt;"I")),1,IF(OR(AND(CG224=0,P224="N"),AND(CG224=0,P224="B"),AND(CG224=0,LEFT(TRIM(P224),1)="I")),1,0))),"")</f>
        <v/>
      </c>
      <c r="CV224" s="62" t="str">
        <f t="shared" si="105"/>
        <v/>
      </c>
      <c r="CW224" s="62" t="str">
        <f>+IF(LEN($K224)&gt;10,IF(ISERROR(VLOOKUP(R224,'CODIGO PAGO'!$B$1:$B$20,1,0)),1,IF(OR(AND(CI224=1,R224&lt;&gt;"N"),AND(CI224=3,R224&lt;&gt;"B"),AND(CI224=2,LEFT(TRIM(R224),1)&lt;&gt;"I")),1,IF(OR(AND(CI224=0,R224="N"),AND(CI224=0,R224="B"),AND(CI224=0,LEFT(TRIM(R224),1)="I")),1,0))),"")</f>
        <v/>
      </c>
      <c r="CX224" s="62" t="str">
        <f t="shared" si="106"/>
        <v/>
      </c>
      <c r="CY224" s="62" t="str">
        <f>+IF(LEN($K224)&gt;10,IF(ISERROR(VLOOKUP(T224,'CODIGO PAGO'!$B$1:$B$20,1,0)),1,IF(OR(AND(CK224=1,T224&lt;&gt;"N"),AND(CK224=3,T224&lt;&gt;"B"),AND(CK224=2,LEFT(TRIM(T224),1)&lt;&gt;"I")),1,IF(OR(AND(CK224=0,T224="N"),AND(CK224=0,T224="B"),AND(CK224=0,LEFT(TRIM(T224),1)="I")),1,0))),"")</f>
        <v/>
      </c>
      <c r="CZ224" s="62" t="str">
        <f t="shared" si="107"/>
        <v/>
      </c>
      <c r="DA224" s="62" t="str">
        <f>+IF(LEN($K224)&gt;10,IF(ISERROR(VLOOKUP(V224,'CODIGO PAGO'!$B$1:$B$20,1,0)),1,IF(OR(AND(CM224=1,V224&lt;&gt;"N"),AND(CM224=3,V224&lt;&gt;"B"),AND(CM224=2,LEFT(TRIM(V224),1)&lt;&gt;"I")),1,IF(OR(AND(CM224=0,V224="N"),AND(CM224=0,V224="B"),AND(CM224=0,LEFT(TRIM(V224),1)="I")),1,0))),"")</f>
        <v/>
      </c>
      <c r="DB224" s="62" t="str">
        <f t="shared" si="108"/>
        <v/>
      </c>
      <c r="DC224" s="62" t="str">
        <f>+IF(LEN($K224)&gt;10,IF(ISERROR(VLOOKUP(X224,'CODIGO PAGO'!$B$1:$B$20,1,0)),1,IF(OR(AND(CO224=1,X224&lt;&gt;"N"),AND(CO224=3,X224&lt;&gt;"B"),AND(CO224=2,LEFT(TRIM(X224),1)&lt;&gt;"I")),1,IF(OR(AND(CO224=0,X224="N"),AND(CO224=0,X224="B"),AND(CO224=0,LEFT(TRIM(X224),1)="I")),1,0))),"")</f>
        <v/>
      </c>
      <c r="DD224" s="62" t="str">
        <f t="shared" si="109"/>
        <v/>
      </c>
      <c r="DE224" s="62" t="str">
        <f t="shared" si="110"/>
        <v/>
      </c>
      <c r="DF224" s="63" t="str">
        <f t="shared" si="111"/>
        <v/>
      </c>
      <c r="DG224" s="171"/>
      <c r="DH224" s="63">
        <v>224</v>
      </c>
    </row>
    <row r="225" spans="1:112" s="65" customFormat="1">
      <c r="A225" s="16" t="str">
        <f t="shared" si="84"/>
        <v/>
      </c>
      <c r="B225" s="134"/>
      <c r="C225" s="134"/>
      <c r="D225" s="1" t="str">
        <f>+IF(LEN($K225)&gt;5,BD!A225,"")</f>
        <v/>
      </c>
      <c r="E225" s="1" t="str">
        <f>+IF(LEN($K225)&gt;5,BD!B225,"")</f>
        <v/>
      </c>
      <c r="F225" s="134"/>
      <c r="G225" s="133"/>
      <c r="H225" s="135"/>
      <c r="I225" s="3" t="str">
        <f>+IF(LEN($K225)&gt;5,BD!D225,"")</f>
        <v/>
      </c>
      <c r="J225" s="4" t="str">
        <f>+IF(LEN($K225)&gt;5,BD!E225,"")</f>
        <v/>
      </c>
      <c r="K225" s="5" t="str">
        <f>+IF(LEN(BD!G225)&gt;5,BD!G225,"")</f>
        <v/>
      </c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53" t="str">
        <f t="shared" si="85"/>
        <v/>
      </c>
      <c r="AB225" s="154" t="str">
        <f>+IF(LEN($K225)&gt;5,SUM(L225,N225,P225,R225,T225,V225,X225)+COUNTIF(L225:X225,"PCG")+'CODIGO PAGO'!$C$23*COUNTIF(L225:X225,"PDF")+'CODIGO PAGO'!$C$24*COUNTIF('PRE MAAS'!L225:X225,"PNH")+'CODIGO PAGO'!$C$25*COUNTIF('PRE MAAS'!L225:X225,"PS")+COUNTIF(L225:X225,"VAC"),"")</f>
        <v/>
      </c>
      <c r="AC225" s="154" t="str">
        <f t="shared" si="86"/>
        <v/>
      </c>
      <c r="AD225" s="155" t="str">
        <f t="shared" si="87"/>
        <v/>
      </c>
      <c r="AE225" s="155" t="str">
        <f t="shared" si="88"/>
        <v/>
      </c>
      <c r="AF225" s="155" t="str">
        <f>+IF(LEN($K225)&gt;5,IF(AND(VLOOKUP($I225,BD!$D$1:$F$501,3,0)&gt;=L$1,VLOOKUP($I225,BD!$D$1:$F$501,3,0)&lt;=X$1),1,0),"")</f>
        <v/>
      </c>
      <c r="AG225" s="155" t="str">
        <f t="shared" si="89"/>
        <v/>
      </c>
      <c r="AH225" s="156" t="str">
        <f t="shared" si="90"/>
        <v/>
      </c>
      <c r="AI225" s="156" t="str">
        <f t="shared" si="91"/>
        <v/>
      </c>
      <c r="AJ225" s="156" t="str">
        <f t="shared" si="92"/>
        <v/>
      </c>
      <c r="AK225" s="6" t="str">
        <f>+IF(LEN($K225)&gt;5,BD!H225,"")</f>
        <v/>
      </c>
      <c r="AL225" s="17" t="str">
        <f t="shared" si="93"/>
        <v/>
      </c>
      <c r="AM225" s="13"/>
      <c r="AN225" s="18" t="str">
        <f t="shared" si="94"/>
        <v/>
      </c>
      <c r="AO225" s="19" t="str">
        <f t="shared" si="95"/>
        <v/>
      </c>
      <c r="AP225" s="19" t="str">
        <f t="shared" si="96"/>
        <v/>
      </c>
      <c r="AQ225" s="20" t="str">
        <f t="shared" si="97"/>
        <v/>
      </c>
      <c r="AR225" s="7" t="str">
        <f t="shared" ca="1" si="98"/>
        <v/>
      </c>
      <c r="AS225" s="157"/>
      <c r="AT225" s="19" t="str">
        <f>+IF(LEN($K225)&gt;5,TRUNC(AS225*AK225*'CODIGO PAGO'!$C$27,2),"")</f>
        <v/>
      </c>
      <c r="AU225" s="15"/>
      <c r="AV225" s="15"/>
      <c r="AW225" s="15"/>
      <c r="AX225" s="14"/>
      <c r="AY225" s="15"/>
      <c r="AZ225" s="20" t="str">
        <f>+IF(LEN(K225)&gt;5,SUMIF(AJUSTES!$A$1:$A$50,K225,AJUSTES!$J$1:$J$50),"")</f>
        <v/>
      </c>
      <c r="BA225" s="20"/>
      <c r="BB225" s="14"/>
      <c r="BC225" s="14"/>
      <c r="BD225" s="164"/>
      <c r="BE225" s="15"/>
      <c r="BF225" s="15"/>
      <c r="BG225" s="152" t="str">
        <f t="shared" si="99"/>
        <v/>
      </c>
      <c r="BH225" s="20" t="str">
        <f t="shared" si="100"/>
        <v/>
      </c>
      <c r="BI225" s="20" t="str">
        <f>IF(LEN($K225)&gt;5,IF('CODIGO PAGO'!$C$26=9,0.5*AK225,'CODIGO PAGO'!$C$26*COUNTIF(L225:X225,"PT")*(AK225*7)/(7-(COUNTIF(L225:X225,"D")+COUNTIF(L225:X225,"DL")))),"")</f>
        <v/>
      </c>
      <c r="BJ225" s="15"/>
      <c r="BK225" s="20" t="str">
        <f>+IF(LEN(K225)&gt;5,SUMIF(AJUSTES!$A$1:$A$50,K225,AJUSTES!$K$1:$K$50),"")</f>
        <v/>
      </c>
      <c r="BL225" s="15"/>
      <c r="BM225" s="15"/>
      <c r="BN225" s="4" t="str">
        <f>+CONCATENATE(IF(COUNTIFS(INCAPACIDADES!$A$1:$A$100,"ACTIVA",INCAPACIDADES!$C$1:$C$100,'PRE MAAS'!K225)&gt;0,VLOOKUP(K225,INCAPACIDADES!$C$1:$Y$100,23,0),""),IF(LEN($K225)&gt;5,IF(BD!F225="N/A","",CONCATENATE("B (",DAY(BD!F225),"-",MONTH(BD!F225),"-",YEAR(BD!F225),")")),""))</f>
        <v/>
      </c>
      <c r="BO225" s="150"/>
      <c r="BP225" s="15"/>
      <c r="BQ225" s="15"/>
      <c r="BR225" s="15"/>
      <c r="BS225" s="15"/>
      <c r="BT225" s="15"/>
      <c r="BU225" s="9" t="str">
        <f>+IF(LEN($K225)&gt;10,IF(LEN(BD!I225)=11,BD!I225,CONCATENATE("0",BD!I225)),"")</f>
        <v/>
      </c>
      <c r="BV225" s="161" t="str">
        <f>+IF(LEN($K225)&gt;10,BD!J225,"")</f>
        <v/>
      </c>
      <c r="BW225" s="162" t="str">
        <f t="shared" si="101"/>
        <v/>
      </c>
      <c r="BX225" s="162" t="str">
        <f>+IF(LEN($K225)&gt;10,UPPER(BD!K225),"")</f>
        <v/>
      </c>
      <c r="BY225" s="161" t="str">
        <f>+IF(LEN($K233)&gt;5,BD!L225,"")</f>
        <v/>
      </c>
      <c r="BZ225" s="161" t="str">
        <f>+IF(LEN($K225)&gt;10,BD!M225,"")</f>
        <v/>
      </c>
      <c r="CA225" s="162" t="str">
        <f>+IF(LEN($K225)&gt;10,BD!N225,"")</f>
        <v/>
      </c>
      <c r="CB225" s="163" t="str">
        <f t="shared" si="102"/>
        <v/>
      </c>
      <c r="CC225" s="62" t="str">
        <f>+IF(AND(LEN($K225)&gt;10),IF(AND($J225&gt;L$1,$J225&lt;=$Y$1),1,IF((COUNTIFS(INCAPACIDADES!$C$1:$C$51,$K225,INCAPACIDADES!K$1:K$51,L$1))&gt;0,2,IF(VLOOKUP($I225,BD!D:F,3,0)&gt;L$1,0,3))),"")</f>
        <v/>
      </c>
      <c r="CD225" s="62" t="str">
        <f>+IF(AND(LEN($K225)&gt;10),IF(AND($J225&gt;M$1,$J225&lt;=$Y$1),1,IF((COUNTIFS(INCAPACIDADES!$C$1:$C$51,$K225,INCAPACIDADES!L$1:L$51,M$1))&gt;0,2,IF(VLOOKUP($I225,BD!$D:$F,3,0)&gt;M$1,0,3))),"")</f>
        <v/>
      </c>
      <c r="CE225" s="62" t="str">
        <f>+IF(AND(LEN($K225)&gt;10),IF(AND($J225&gt;N$1,$J225&lt;=$Y$1),1,IF((COUNTIFS(INCAPACIDADES!$C$1:$C$51,$K225,INCAPACIDADES!M$1:M$51,N$1))&gt;0,2,IF(VLOOKUP($I225,BD!$D:$F,3,0)&gt;N$1,0,3))),"")</f>
        <v/>
      </c>
      <c r="CF225" s="62" t="str">
        <f>+IF(AND(LEN($K225)&gt;10),IF(AND($J225&gt;O$1,$J225&lt;=$Y$1),1,IF((COUNTIFS(INCAPACIDADES!$C$1:$C$51,$K225,INCAPACIDADES!N$1:N$51,O$1))&gt;0,2,IF(VLOOKUP($I225,BD!$D:$F,3,0)&gt;O$1,0,3))),"")</f>
        <v/>
      </c>
      <c r="CG225" s="62" t="str">
        <f>+IF(AND(LEN($K225)&gt;10),IF(AND($J225&gt;P$1,$J225&lt;=$Y$1),1,IF((COUNTIFS(INCAPACIDADES!$C$1:$C$51,$K225,INCAPACIDADES!O$1:O$51,P$1))&gt;0,2,IF(VLOOKUP($I225,BD!$D:$F,3,0)&gt;P$1,0,3))),"")</f>
        <v/>
      </c>
      <c r="CH225" s="62" t="str">
        <f>+IF(AND(LEN($K225)&gt;10),IF(AND($J225&gt;Q$1,$J225&lt;=$Y$1),1,IF((COUNTIFS(INCAPACIDADES!$C$1:$C$51,$K225,INCAPACIDADES!P$1:P$51,Q$1))&gt;0,2,IF(VLOOKUP($I225,BD!$D:$F,3,0)&gt;Q$1,0,3))),"")</f>
        <v/>
      </c>
      <c r="CI225" s="62" t="str">
        <f>+IF(AND(LEN($K225)&gt;10),IF(AND($J225&gt;R$1,$J225&lt;=$Y$1),1,IF((COUNTIFS(INCAPACIDADES!$C$1:$C$51,$K225,INCAPACIDADES!Q$1:Q$51,R$1))&gt;0,2,IF(VLOOKUP($I225,BD!$D:$F,3,0)&gt;R$1,0,3))),"")</f>
        <v/>
      </c>
      <c r="CJ225" s="62" t="str">
        <f>+IF(AND(LEN($K225)&gt;10),IF(AND($J225&gt;S$1,$J225&lt;=$Y$1),1,IF((COUNTIFS(INCAPACIDADES!$C$1:$C$51,$K225,INCAPACIDADES!R$1:R$51,S$1))&gt;0,2,IF(VLOOKUP($I225,BD!$D:$F,3,0)&gt;S$1,0,3))),"")</f>
        <v/>
      </c>
      <c r="CK225" s="62" t="str">
        <f>+IF(AND(LEN($K225)&gt;10),IF(AND($J225&gt;T$1,$J225&lt;=$Y$1),1,IF((COUNTIFS(INCAPACIDADES!$C$1:$C$51,$K225,INCAPACIDADES!S$1:S$51,T$1))&gt;0,2,IF(VLOOKUP($I225,BD!$D:$F,3,0)&gt;T$1,0,3))),"")</f>
        <v/>
      </c>
      <c r="CL225" s="62" t="str">
        <f>+IF(AND(LEN($K225)&gt;10),IF(AND($J225&gt;U$1,$J225&lt;=$Y$1),1,IF((COUNTIFS(INCAPACIDADES!$C$1:$C$51,$K225,INCAPACIDADES!T$1:T$51,U$1))&gt;0,2,IF(VLOOKUP($I225,BD!$D:$F,3,0)&gt;U$1,0,3))),"")</f>
        <v/>
      </c>
      <c r="CM225" s="62" t="str">
        <f>+IF(AND(LEN($K225)&gt;10),IF(AND($J225&gt;V$1,$J225&lt;=$Y$1),1,IF((COUNTIFS(INCAPACIDADES!$C$1:$C$51,$K225,INCAPACIDADES!U$1:U$51,V$1))&gt;0,2,IF(VLOOKUP($I225,BD!$D:$F,3,0)&gt;V$1,0,3))),"")</f>
        <v/>
      </c>
      <c r="CN225" s="62" t="str">
        <f>+IF(AND(LEN($K225)&gt;10),IF(AND($J225&gt;W$1,$J225&lt;=$Y$1),1,IF((COUNTIFS(INCAPACIDADES!$C$1:$C$51,$K225,INCAPACIDADES!V$1:V$51,W$1))&gt;0,2,IF(VLOOKUP($I225,BD!$D:$F,3,0)&gt;W$1,0,3))),"")</f>
        <v/>
      </c>
      <c r="CO225" s="62" t="str">
        <f>+IF(AND(LEN($K225)&gt;10),IF(AND($J225&gt;X$1,$J225&lt;=$Y$1),1,IF((COUNTIFS(INCAPACIDADES!$C$1:$C$51,$K225,INCAPACIDADES!W$1:W$51,X$1))&gt;0,2,IF(VLOOKUP($I225,BD!$D:$F,3,0)&gt;X$1,0,3))),"")</f>
        <v/>
      </c>
      <c r="CP225" s="62" t="str">
        <f>+IF(AND(LEN($K225)&gt;10),IF(AND($J225&gt;Y$1,$J225&lt;=$Y$1),1,IF((COUNTIFS(INCAPACIDADES!$C$1:$C$51,$K225,INCAPACIDADES!X$1:X$51,Y$1))&gt;0,2,IF(VLOOKUP($I225,BD!$D:$F,3,0)&gt;Y$1,0,3))),"")</f>
        <v/>
      </c>
      <c r="CQ225" s="62" t="str">
        <f>+IF(LEN($K225)&gt;10,IF(ISERROR(VLOOKUP(L225,'CODIGO PAGO'!$B$1:$B$20,1,0)),1,IF(OR(AND(CC225=1,L225&lt;&gt;"N"),AND(CC225=3,L225&lt;&gt;"B"),AND(CC225=2,LEFT(TRIM(L225),1)&lt;&gt;"I")),1,IF(OR(AND(CC225=0,L225="N"),AND(CC225=0,L225="B"),AND(CC225=0,LEFT(TRIM(L225),1)="I")),1,0))),"")</f>
        <v/>
      </c>
      <c r="CR225" s="62" t="str">
        <f t="shared" si="103"/>
        <v/>
      </c>
      <c r="CS225" s="62" t="str">
        <f>+IF(LEN($K225)&gt;10,IF(ISERROR(VLOOKUP(N225,'CODIGO PAGO'!$B$1:$B$20,1,0)),1,IF(OR(AND(CE225=1,N225&lt;&gt;"N"),AND(CE225=3,N225&lt;&gt;"B"),AND(CE225=2,LEFT(TRIM(N225),1)&lt;&gt;"I")),1,IF(OR(AND(CE225=0,N225="N"),AND(CE225=0,N225="B"),AND(CE225=0,LEFT(TRIM(N225),1)="I")),1,0))),"")</f>
        <v/>
      </c>
      <c r="CT225" s="62" t="str">
        <f t="shared" si="104"/>
        <v/>
      </c>
      <c r="CU225" s="62" t="str">
        <f>+IF(LEN($K225)&gt;10,IF(ISERROR(VLOOKUP(P225,'CODIGO PAGO'!$B$1:$B$20,1,0)),1,IF(OR(AND(CG225=1,P225&lt;&gt;"N"),AND(CG225=3,P225&lt;&gt;"B"),AND(CG225=2,LEFT(TRIM(P225),1)&lt;&gt;"I")),1,IF(OR(AND(CG225=0,P225="N"),AND(CG225=0,P225="B"),AND(CG225=0,LEFT(TRIM(P225),1)="I")),1,0))),"")</f>
        <v/>
      </c>
      <c r="CV225" s="62" t="str">
        <f t="shared" si="105"/>
        <v/>
      </c>
      <c r="CW225" s="62" t="str">
        <f>+IF(LEN($K225)&gt;10,IF(ISERROR(VLOOKUP(R225,'CODIGO PAGO'!$B$1:$B$20,1,0)),1,IF(OR(AND(CI225=1,R225&lt;&gt;"N"),AND(CI225=3,R225&lt;&gt;"B"),AND(CI225=2,LEFT(TRIM(R225),1)&lt;&gt;"I")),1,IF(OR(AND(CI225=0,R225="N"),AND(CI225=0,R225="B"),AND(CI225=0,LEFT(TRIM(R225),1)="I")),1,0))),"")</f>
        <v/>
      </c>
      <c r="CX225" s="62" t="str">
        <f t="shared" si="106"/>
        <v/>
      </c>
      <c r="CY225" s="62" t="str">
        <f>+IF(LEN($K225)&gt;10,IF(ISERROR(VLOOKUP(T225,'CODIGO PAGO'!$B$1:$B$20,1,0)),1,IF(OR(AND(CK225=1,T225&lt;&gt;"N"),AND(CK225=3,T225&lt;&gt;"B"),AND(CK225=2,LEFT(TRIM(T225),1)&lt;&gt;"I")),1,IF(OR(AND(CK225=0,T225="N"),AND(CK225=0,T225="B"),AND(CK225=0,LEFT(TRIM(T225),1)="I")),1,0))),"")</f>
        <v/>
      </c>
      <c r="CZ225" s="62" t="str">
        <f t="shared" si="107"/>
        <v/>
      </c>
      <c r="DA225" s="62" t="str">
        <f>+IF(LEN($K225)&gt;10,IF(ISERROR(VLOOKUP(V225,'CODIGO PAGO'!$B$1:$B$20,1,0)),1,IF(OR(AND(CM225=1,V225&lt;&gt;"N"),AND(CM225=3,V225&lt;&gt;"B"),AND(CM225=2,LEFT(TRIM(V225),1)&lt;&gt;"I")),1,IF(OR(AND(CM225=0,V225="N"),AND(CM225=0,V225="B"),AND(CM225=0,LEFT(TRIM(V225),1)="I")),1,0))),"")</f>
        <v/>
      </c>
      <c r="DB225" s="62" t="str">
        <f t="shared" si="108"/>
        <v/>
      </c>
      <c r="DC225" s="62" t="str">
        <f>+IF(LEN($K225)&gt;10,IF(ISERROR(VLOOKUP(X225,'CODIGO PAGO'!$B$1:$B$20,1,0)),1,IF(OR(AND(CO225=1,X225&lt;&gt;"N"),AND(CO225=3,X225&lt;&gt;"B"),AND(CO225=2,LEFT(TRIM(X225),1)&lt;&gt;"I")),1,IF(OR(AND(CO225=0,X225="N"),AND(CO225=0,X225="B"),AND(CO225=0,LEFT(TRIM(X225),1)="I")),1,0))),"")</f>
        <v/>
      </c>
      <c r="DD225" s="62" t="str">
        <f t="shared" si="109"/>
        <v/>
      </c>
      <c r="DE225" s="62" t="str">
        <f t="shared" si="110"/>
        <v/>
      </c>
      <c r="DF225" s="63" t="str">
        <f t="shared" si="111"/>
        <v/>
      </c>
      <c r="DG225" s="171"/>
      <c r="DH225" s="63">
        <v>225</v>
      </c>
    </row>
    <row r="226" spans="1:112" s="65" customFormat="1">
      <c r="A226" s="16" t="str">
        <f t="shared" si="84"/>
        <v/>
      </c>
      <c r="B226" s="134"/>
      <c r="C226" s="134"/>
      <c r="D226" s="1" t="str">
        <f>+IF(LEN($K226)&gt;5,BD!A226,"")</f>
        <v/>
      </c>
      <c r="E226" s="1" t="str">
        <f>+IF(LEN($K226)&gt;5,BD!B226,"")</f>
        <v/>
      </c>
      <c r="F226" s="134"/>
      <c r="G226" s="133"/>
      <c r="H226" s="135"/>
      <c r="I226" s="3" t="str">
        <f>+IF(LEN($K226)&gt;5,BD!D226,"")</f>
        <v/>
      </c>
      <c r="J226" s="4" t="str">
        <f>+IF(LEN($K226)&gt;5,BD!E226,"")</f>
        <v/>
      </c>
      <c r="K226" s="5" t="str">
        <f>+IF(LEN(BD!G226)&gt;5,BD!G226,"")</f>
        <v/>
      </c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53" t="str">
        <f t="shared" si="85"/>
        <v/>
      </c>
      <c r="AB226" s="154" t="str">
        <f>+IF(LEN($K226)&gt;5,SUM(L226,N226,P226,R226,T226,V226,X226)+COUNTIF(L226:X226,"PCG")+'CODIGO PAGO'!$C$23*COUNTIF(L226:X226,"PDF")+'CODIGO PAGO'!$C$24*COUNTIF('PRE MAAS'!L226:X226,"PNH")+'CODIGO PAGO'!$C$25*COUNTIF('PRE MAAS'!L226:X226,"PS")+COUNTIF(L226:X226,"VAC"),"")</f>
        <v/>
      </c>
      <c r="AC226" s="154" t="str">
        <f t="shared" si="86"/>
        <v/>
      </c>
      <c r="AD226" s="155" t="str">
        <f t="shared" si="87"/>
        <v/>
      </c>
      <c r="AE226" s="155" t="str">
        <f t="shared" si="88"/>
        <v/>
      </c>
      <c r="AF226" s="155" t="str">
        <f>+IF(LEN($K226)&gt;5,IF(AND(VLOOKUP($I226,BD!$D$1:$F$501,3,0)&gt;=L$1,VLOOKUP($I226,BD!$D$1:$F$501,3,0)&lt;=X$1),1,0),"")</f>
        <v/>
      </c>
      <c r="AG226" s="155" t="str">
        <f t="shared" si="89"/>
        <v/>
      </c>
      <c r="AH226" s="156" t="str">
        <f t="shared" si="90"/>
        <v/>
      </c>
      <c r="AI226" s="156" t="str">
        <f t="shared" si="91"/>
        <v/>
      </c>
      <c r="AJ226" s="156" t="str">
        <f t="shared" si="92"/>
        <v/>
      </c>
      <c r="AK226" s="6" t="str">
        <f>+IF(LEN($K226)&gt;5,BD!H226,"")</f>
        <v/>
      </c>
      <c r="AL226" s="17" t="str">
        <f t="shared" si="93"/>
        <v/>
      </c>
      <c r="AM226" s="13"/>
      <c r="AN226" s="18" t="str">
        <f t="shared" si="94"/>
        <v/>
      </c>
      <c r="AO226" s="19" t="str">
        <f t="shared" si="95"/>
        <v/>
      </c>
      <c r="AP226" s="19" t="str">
        <f t="shared" si="96"/>
        <v/>
      </c>
      <c r="AQ226" s="20" t="str">
        <f t="shared" si="97"/>
        <v/>
      </c>
      <c r="AR226" s="7" t="str">
        <f t="shared" ca="1" si="98"/>
        <v/>
      </c>
      <c r="AS226" s="157"/>
      <c r="AT226" s="19" t="str">
        <f>+IF(LEN($K226)&gt;5,TRUNC(AS226*AK226*'CODIGO PAGO'!$C$27,2),"")</f>
        <v/>
      </c>
      <c r="AU226" s="15"/>
      <c r="AV226" s="15"/>
      <c r="AW226" s="15"/>
      <c r="AX226" s="14"/>
      <c r="AY226" s="15"/>
      <c r="AZ226" s="20" t="str">
        <f>+IF(LEN(K226)&gt;5,SUMIF(AJUSTES!$A$1:$A$50,K226,AJUSTES!$J$1:$J$50),"")</f>
        <v/>
      </c>
      <c r="BA226" s="20"/>
      <c r="BB226" s="14"/>
      <c r="BC226" s="14"/>
      <c r="BD226" s="164"/>
      <c r="BE226" s="15"/>
      <c r="BF226" s="15"/>
      <c r="BG226" s="152" t="str">
        <f t="shared" si="99"/>
        <v/>
      </c>
      <c r="BH226" s="20" t="str">
        <f t="shared" si="100"/>
        <v/>
      </c>
      <c r="BI226" s="20" t="str">
        <f>IF(LEN($K226)&gt;5,IF('CODIGO PAGO'!$C$26=9,0.5*AK226,'CODIGO PAGO'!$C$26*COUNTIF(L226:X226,"PT")*(AK226*7)/(7-(COUNTIF(L226:X226,"D")+COUNTIF(L226:X226,"DL")))),"")</f>
        <v/>
      </c>
      <c r="BJ226" s="15"/>
      <c r="BK226" s="20" t="str">
        <f>+IF(LEN(K226)&gt;5,SUMIF(AJUSTES!$A$1:$A$50,K226,AJUSTES!$K$1:$K$50),"")</f>
        <v/>
      </c>
      <c r="BL226" s="15"/>
      <c r="BM226" s="15"/>
      <c r="BN226" s="4" t="str">
        <f>+CONCATENATE(IF(COUNTIFS(INCAPACIDADES!$A$1:$A$100,"ACTIVA",INCAPACIDADES!$C$1:$C$100,'PRE MAAS'!K226)&gt;0,VLOOKUP(K226,INCAPACIDADES!$C$1:$Y$100,23,0),""),IF(LEN($K226)&gt;5,IF(BD!F226="N/A","",CONCATENATE("B (",DAY(BD!F226),"-",MONTH(BD!F226),"-",YEAR(BD!F226),")")),""))</f>
        <v/>
      </c>
      <c r="BO226" s="150"/>
      <c r="BP226" s="15"/>
      <c r="BQ226" s="15"/>
      <c r="BR226" s="15"/>
      <c r="BS226" s="15"/>
      <c r="BT226" s="15"/>
      <c r="BU226" s="9" t="str">
        <f>+IF(LEN($K226)&gt;10,IF(LEN(BD!I226)=11,BD!I226,CONCATENATE("0",BD!I226)),"")</f>
        <v/>
      </c>
      <c r="BV226" s="161" t="str">
        <f>+IF(LEN($K226)&gt;10,BD!J226,"")</f>
        <v/>
      </c>
      <c r="BW226" s="162" t="str">
        <f t="shared" si="101"/>
        <v/>
      </c>
      <c r="BX226" s="162" t="str">
        <f>+IF(LEN($K226)&gt;10,UPPER(BD!K226),"")</f>
        <v/>
      </c>
      <c r="BY226" s="161" t="str">
        <f>+IF(LEN($K234)&gt;5,BD!L226,"")</f>
        <v/>
      </c>
      <c r="BZ226" s="161" t="str">
        <f>+IF(LEN($K226)&gt;10,BD!M226,"")</f>
        <v/>
      </c>
      <c r="CA226" s="162" t="str">
        <f>+IF(LEN($K226)&gt;10,BD!N226,"")</f>
        <v/>
      </c>
      <c r="CB226" s="163" t="str">
        <f t="shared" si="102"/>
        <v/>
      </c>
      <c r="CC226" s="62" t="str">
        <f>+IF(AND(LEN($K226)&gt;10),IF(AND($J226&gt;L$1,$J226&lt;=$Y$1),1,IF((COUNTIFS(INCAPACIDADES!$C$1:$C$51,$K226,INCAPACIDADES!K$1:K$51,L$1))&gt;0,2,IF(VLOOKUP($I226,BD!D:F,3,0)&gt;L$1,0,3))),"")</f>
        <v/>
      </c>
      <c r="CD226" s="62" t="str">
        <f>+IF(AND(LEN($K226)&gt;10),IF(AND($J226&gt;M$1,$J226&lt;=$Y$1),1,IF((COUNTIFS(INCAPACIDADES!$C$1:$C$51,$K226,INCAPACIDADES!L$1:L$51,M$1))&gt;0,2,IF(VLOOKUP($I226,BD!$D:$F,3,0)&gt;M$1,0,3))),"")</f>
        <v/>
      </c>
      <c r="CE226" s="62" t="str">
        <f>+IF(AND(LEN($K226)&gt;10),IF(AND($J226&gt;N$1,$J226&lt;=$Y$1),1,IF((COUNTIFS(INCAPACIDADES!$C$1:$C$51,$K226,INCAPACIDADES!M$1:M$51,N$1))&gt;0,2,IF(VLOOKUP($I226,BD!$D:$F,3,0)&gt;N$1,0,3))),"")</f>
        <v/>
      </c>
      <c r="CF226" s="62" t="str">
        <f>+IF(AND(LEN($K226)&gt;10),IF(AND($J226&gt;O$1,$J226&lt;=$Y$1),1,IF((COUNTIFS(INCAPACIDADES!$C$1:$C$51,$K226,INCAPACIDADES!N$1:N$51,O$1))&gt;0,2,IF(VLOOKUP($I226,BD!$D:$F,3,0)&gt;O$1,0,3))),"")</f>
        <v/>
      </c>
      <c r="CG226" s="62" t="str">
        <f>+IF(AND(LEN($K226)&gt;10),IF(AND($J226&gt;P$1,$J226&lt;=$Y$1),1,IF((COUNTIFS(INCAPACIDADES!$C$1:$C$51,$K226,INCAPACIDADES!O$1:O$51,P$1))&gt;0,2,IF(VLOOKUP($I226,BD!$D:$F,3,0)&gt;P$1,0,3))),"")</f>
        <v/>
      </c>
      <c r="CH226" s="62" t="str">
        <f>+IF(AND(LEN($K226)&gt;10),IF(AND($J226&gt;Q$1,$J226&lt;=$Y$1),1,IF((COUNTIFS(INCAPACIDADES!$C$1:$C$51,$K226,INCAPACIDADES!P$1:P$51,Q$1))&gt;0,2,IF(VLOOKUP($I226,BD!$D:$F,3,0)&gt;Q$1,0,3))),"")</f>
        <v/>
      </c>
      <c r="CI226" s="62" t="str">
        <f>+IF(AND(LEN($K226)&gt;10),IF(AND($J226&gt;R$1,$J226&lt;=$Y$1),1,IF((COUNTIFS(INCAPACIDADES!$C$1:$C$51,$K226,INCAPACIDADES!Q$1:Q$51,R$1))&gt;0,2,IF(VLOOKUP($I226,BD!$D:$F,3,0)&gt;R$1,0,3))),"")</f>
        <v/>
      </c>
      <c r="CJ226" s="62" t="str">
        <f>+IF(AND(LEN($K226)&gt;10),IF(AND($J226&gt;S$1,$J226&lt;=$Y$1),1,IF((COUNTIFS(INCAPACIDADES!$C$1:$C$51,$K226,INCAPACIDADES!R$1:R$51,S$1))&gt;0,2,IF(VLOOKUP($I226,BD!$D:$F,3,0)&gt;S$1,0,3))),"")</f>
        <v/>
      </c>
      <c r="CK226" s="62" t="str">
        <f>+IF(AND(LEN($K226)&gt;10),IF(AND($J226&gt;T$1,$J226&lt;=$Y$1),1,IF((COUNTIFS(INCAPACIDADES!$C$1:$C$51,$K226,INCAPACIDADES!S$1:S$51,T$1))&gt;0,2,IF(VLOOKUP($I226,BD!$D:$F,3,0)&gt;T$1,0,3))),"")</f>
        <v/>
      </c>
      <c r="CL226" s="62" t="str">
        <f>+IF(AND(LEN($K226)&gt;10),IF(AND($J226&gt;U$1,$J226&lt;=$Y$1),1,IF((COUNTIFS(INCAPACIDADES!$C$1:$C$51,$K226,INCAPACIDADES!T$1:T$51,U$1))&gt;0,2,IF(VLOOKUP($I226,BD!$D:$F,3,0)&gt;U$1,0,3))),"")</f>
        <v/>
      </c>
      <c r="CM226" s="62" t="str">
        <f>+IF(AND(LEN($K226)&gt;10),IF(AND($J226&gt;V$1,$J226&lt;=$Y$1),1,IF((COUNTIFS(INCAPACIDADES!$C$1:$C$51,$K226,INCAPACIDADES!U$1:U$51,V$1))&gt;0,2,IF(VLOOKUP($I226,BD!$D:$F,3,0)&gt;V$1,0,3))),"")</f>
        <v/>
      </c>
      <c r="CN226" s="62" t="str">
        <f>+IF(AND(LEN($K226)&gt;10),IF(AND($J226&gt;W$1,$J226&lt;=$Y$1),1,IF((COUNTIFS(INCAPACIDADES!$C$1:$C$51,$K226,INCAPACIDADES!V$1:V$51,W$1))&gt;0,2,IF(VLOOKUP($I226,BD!$D:$F,3,0)&gt;W$1,0,3))),"")</f>
        <v/>
      </c>
      <c r="CO226" s="62" t="str">
        <f>+IF(AND(LEN($K226)&gt;10),IF(AND($J226&gt;X$1,$J226&lt;=$Y$1),1,IF((COUNTIFS(INCAPACIDADES!$C$1:$C$51,$K226,INCAPACIDADES!W$1:W$51,X$1))&gt;0,2,IF(VLOOKUP($I226,BD!$D:$F,3,0)&gt;X$1,0,3))),"")</f>
        <v/>
      </c>
      <c r="CP226" s="62" t="str">
        <f>+IF(AND(LEN($K226)&gt;10),IF(AND($J226&gt;Y$1,$J226&lt;=$Y$1),1,IF((COUNTIFS(INCAPACIDADES!$C$1:$C$51,$K226,INCAPACIDADES!X$1:X$51,Y$1))&gt;0,2,IF(VLOOKUP($I226,BD!$D:$F,3,0)&gt;Y$1,0,3))),"")</f>
        <v/>
      </c>
      <c r="CQ226" s="62" t="str">
        <f>+IF(LEN($K226)&gt;10,IF(ISERROR(VLOOKUP(L226,'CODIGO PAGO'!$B$1:$B$20,1,0)),1,IF(OR(AND(CC226=1,L226&lt;&gt;"N"),AND(CC226=3,L226&lt;&gt;"B"),AND(CC226=2,LEFT(TRIM(L226),1)&lt;&gt;"I")),1,IF(OR(AND(CC226=0,L226="N"),AND(CC226=0,L226="B"),AND(CC226=0,LEFT(TRIM(L226),1)="I")),1,0))),"")</f>
        <v/>
      </c>
      <c r="CR226" s="62" t="str">
        <f t="shared" si="103"/>
        <v/>
      </c>
      <c r="CS226" s="62" t="str">
        <f>+IF(LEN($K226)&gt;10,IF(ISERROR(VLOOKUP(N226,'CODIGO PAGO'!$B$1:$B$20,1,0)),1,IF(OR(AND(CE226=1,N226&lt;&gt;"N"),AND(CE226=3,N226&lt;&gt;"B"),AND(CE226=2,LEFT(TRIM(N226),1)&lt;&gt;"I")),1,IF(OR(AND(CE226=0,N226="N"),AND(CE226=0,N226="B"),AND(CE226=0,LEFT(TRIM(N226),1)="I")),1,0))),"")</f>
        <v/>
      </c>
      <c r="CT226" s="62" t="str">
        <f t="shared" si="104"/>
        <v/>
      </c>
      <c r="CU226" s="62" t="str">
        <f>+IF(LEN($K226)&gt;10,IF(ISERROR(VLOOKUP(P226,'CODIGO PAGO'!$B$1:$B$20,1,0)),1,IF(OR(AND(CG226=1,P226&lt;&gt;"N"),AND(CG226=3,P226&lt;&gt;"B"),AND(CG226=2,LEFT(TRIM(P226),1)&lt;&gt;"I")),1,IF(OR(AND(CG226=0,P226="N"),AND(CG226=0,P226="B"),AND(CG226=0,LEFT(TRIM(P226),1)="I")),1,0))),"")</f>
        <v/>
      </c>
      <c r="CV226" s="62" t="str">
        <f t="shared" si="105"/>
        <v/>
      </c>
      <c r="CW226" s="62" t="str">
        <f>+IF(LEN($K226)&gt;10,IF(ISERROR(VLOOKUP(R226,'CODIGO PAGO'!$B$1:$B$20,1,0)),1,IF(OR(AND(CI226=1,R226&lt;&gt;"N"),AND(CI226=3,R226&lt;&gt;"B"),AND(CI226=2,LEFT(TRIM(R226),1)&lt;&gt;"I")),1,IF(OR(AND(CI226=0,R226="N"),AND(CI226=0,R226="B"),AND(CI226=0,LEFT(TRIM(R226),1)="I")),1,0))),"")</f>
        <v/>
      </c>
      <c r="CX226" s="62" t="str">
        <f t="shared" si="106"/>
        <v/>
      </c>
      <c r="CY226" s="62" t="str">
        <f>+IF(LEN($K226)&gt;10,IF(ISERROR(VLOOKUP(T226,'CODIGO PAGO'!$B$1:$B$20,1,0)),1,IF(OR(AND(CK226=1,T226&lt;&gt;"N"),AND(CK226=3,T226&lt;&gt;"B"),AND(CK226=2,LEFT(TRIM(T226),1)&lt;&gt;"I")),1,IF(OR(AND(CK226=0,T226="N"),AND(CK226=0,T226="B"),AND(CK226=0,LEFT(TRIM(T226),1)="I")),1,0))),"")</f>
        <v/>
      </c>
      <c r="CZ226" s="62" t="str">
        <f t="shared" si="107"/>
        <v/>
      </c>
      <c r="DA226" s="62" t="str">
        <f>+IF(LEN($K226)&gt;10,IF(ISERROR(VLOOKUP(V226,'CODIGO PAGO'!$B$1:$B$20,1,0)),1,IF(OR(AND(CM226=1,V226&lt;&gt;"N"),AND(CM226=3,V226&lt;&gt;"B"),AND(CM226=2,LEFT(TRIM(V226),1)&lt;&gt;"I")),1,IF(OR(AND(CM226=0,V226="N"),AND(CM226=0,V226="B"),AND(CM226=0,LEFT(TRIM(V226),1)="I")),1,0))),"")</f>
        <v/>
      </c>
      <c r="DB226" s="62" t="str">
        <f t="shared" si="108"/>
        <v/>
      </c>
      <c r="DC226" s="62" t="str">
        <f>+IF(LEN($K226)&gt;10,IF(ISERROR(VLOOKUP(X226,'CODIGO PAGO'!$B$1:$B$20,1,0)),1,IF(OR(AND(CO226=1,X226&lt;&gt;"N"),AND(CO226=3,X226&lt;&gt;"B"),AND(CO226=2,LEFT(TRIM(X226),1)&lt;&gt;"I")),1,IF(OR(AND(CO226=0,X226="N"),AND(CO226=0,X226="B"),AND(CO226=0,LEFT(TRIM(X226),1)="I")),1,0))),"")</f>
        <v/>
      </c>
      <c r="DD226" s="62" t="str">
        <f t="shared" si="109"/>
        <v/>
      </c>
      <c r="DE226" s="62" t="str">
        <f t="shared" si="110"/>
        <v/>
      </c>
      <c r="DF226" s="63" t="str">
        <f t="shared" si="111"/>
        <v/>
      </c>
      <c r="DG226" s="171"/>
      <c r="DH226" s="63">
        <v>226</v>
      </c>
    </row>
    <row r="227" spans="1:112" s="65" customFormat="1">
      <c r="A227" s="16" t="str">
        <f t="shared" si="84"/>
        <v/>
      </c>
      <c r="B227" s="134"/>
      <c r="C227" s="134"/>
      <c r="D227" s="1" t="str">
        <f>+IF(LEN($K227)&gt;5,BD!A227,"")</f>
        <v/>
      </c>
      <c r="E227" s="1" t="str">
        <f>+IF(LEN($K227)&gt;5,BD!B227,"")</f>
        <v/>
      </c>
      <c r="F227" s="134"/>
      <c r="G227" s="133"/>
      <c r="H227" s="135"/>
      <c r="I227" s="3" t="str">
        <f>+IF(LEN($K227)&gt;5,BD!D227,"")</f>
        <v/>
      </c>
      <c r="J227" s="4" t="str">
        <f>+IF(LEN($K227)&gt;5,BD!E227,"")</f>
        <v/>
      </c>
      <c r="K227" s="5" t="str">
        <f>+IF(LEN(BD!G227)&gt;5,BD!G227,"")</f>
        <v/>
      </c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53" t="str">
        <f t="shared" si="85"/>
        <v/>
      </c>
      <c r="AB227" s="154" t="str">
        <f>+IF(LEN($K227)&gt;5,SUM(L227,N227,P227,R227,T227,V227,X227)+COUNTIF(L227:X227,"PCG")+'CODIGO PAGO'!$C$23*COUNTIF(L227:X227,"PDF")+'CODIGO PAGO'!$C$24*COUNTIF('PRE MAAS'!L227:X227,"PNH")+'CODIGO PAGO'!$C$25*COUNTIF('PRE MAAS'!L227:X227,"PS")+COUNTIF(L227:X227,"VAC"),"")</f>
        <v/>
      </c>
      <c r="AC227" s="154" t="str">
        <f t="shared" si="86"/>
        <v/>
      </c>
      <c r="AD227" s="155" t="str">
        <f t="shared" si="87"/>
        <v/>
      </c>
      <c r="AE227" s="155" t="str">
        <f t="shared" si="88"/>
        <v/>
      </c>
      <c r="AF227" s="155" t="str">
        <f>+IF(LEN($K227)&gt;5,IF(AND(VLOOKUP($I227,BD!$D$1:$F$501,3,0)&gt;=L$1,VLOOKUP($I227,BD!$D$1:$F$501,3,0)&lt;=X$1),1,0),"")</f>
        <v/>
      </c>
      <c r="AG227" s="155" t="str">
        <f t="shared" si="89"/>
        <v/>
      </c>
      <c r="AH227" s="156" t="str">
        <f t="shared" si="90"/>
        <v/>
      </c>
      <c r="AI227" s="156" t="str">
        <f t="shared" si="91"/>
        <v/>
      </c>
      <c r="AJ227" s="156" t="str">
        <f t="shared" si="92"/>
        <v/>
      </c>
      <c r="AK227" s="6" t="str">
        <f>+IF(LEN($K227)&gt;5,BD!H227,"")</f>
        <v/>
      </c>
      <c r="AL227" s="17" t="str">
        <f t="shared" si="93"/>
        <v/>
      </c>
      <c r="AM227" s="13"/>
      <c r="AN227" s="18" t="str">
        <f t="shared" si="94"/>
        <v/>
      </c>
      <c r="AO227" s="19" t="str">
        <f t="shared" si="95"/>
        <v/>
      </c>
      <c r="AP227" s="19" t="str">
        <f t="shared" si="96"/>
        <v/>
      </c>
      <c r="AQ227" s="20" t="str">
        <f t="shared" si="97"/>
        <v/>
      </c>
      <c r="AR227" s="7" t="str">
        <f t="shared" ca="1" si="98"/>
        <v/>
      </c>
      <c r="AS227" s="157"/>
      <c r="AT227" s="19" t="str">
        <f>+IF(LEN($K227)&gt;5,TRUNC(AS227*AK227*'CODIGO PAGO'!$C$27,2),"")</f>
        <v/>
      </c>
      <c r="AU227" s="15"/>
      <c r="AV227" s="15"/>
      <c r="AW227" s="15"/>
      <c r="AX227" s="14"/>
      <c r="AY227" s="15"/>
      <c r="AZ227" s="20" t="str">
        <f>+IF(LEN(K227)&gt;5,SUMIF(AJUSTES!$A$1:$A$50,K227,AJUSTES!$J$1:$J$50),"")</f>
        <v/>
      </c>
      <c r="BA227" s="20"/>
      <c r="BB227" s="14"/>
      <c r="BC227" s="14"/>
      <c r="BD227" s="164"/>
      <c r="BE227" s="15"/>
      <c r="BF227" s="15"/>
      <c r="BG227" s="152" t="str">
        <f t="shared" si="99"/>
        <v/>
      </c>
      <c r="BH227" s="20" t="str">
        <f t="shared" si="100"/>
        <v/>
      </c>
      <c r="BI227" s="20" t="str">
        <f>IF(LEN($K227)&gt;5,IF('CODIGO PAGO'!$C$26=9,0.5*AK227,'CODIGO PAGO'!$C$26*COUNTIF(L227:X227,"PT")*(AK227*7)/(7-(COUNTIF(L227:X227,"D")+COUNTIF(L227:X227,"DL")))),"")</f>
        <v/>
      </c>
      <c r="BJ227" s="15"/>
      <c r="BK227" s="20" t="str">
        <f>+IF(LEN(K227)&gt;5,SUMIF(AJUSTES!$A$1:$A$50,K227,AJUSTES!$K$1:$K$50),"")</f>
        <v/>
      </c>
      <c r="BL227" s="15"/>
      <c r="BM227" s="15"/>
      <c r="BN227" s="4" t="str">
        <f>+CONCATENATE(IF(COUNTIFS(INCAPACIDADES!$A$1:$A$100,"ACTIVA",INCAPACIDADES!$C$1:$C$100,'PRE MAAS'!K227)&gt;0,VLOOKUP(K227,INCAPACIDADES!$C$1:$Y$100,23,0),""),IF(LEN($K227)&gt;5,IF(BD!F227="N/A","",CONCATENATE("B (",DAY(BD!F227),"-",MONTH(BD!F227),"-",YEAR(BD!F227),")")),""))</f>
        <v/>
      </c>
      <c r="BO227" s="150"/>
      <c r="BP227" s="15"/>
      <c r="BQ227" s="15"/>
      <c r="BR227" s="15"/>
      <c r="BS227" s="15"/>
      <c r="BT227" s="15"/>
      <c r="BU227" s="9" t="str">
        <f>+IF(LEN($K227)&gt;10,IF(LEN(BD!I227)=11,BD!I227,CONCATENATE("0",BD!I227)),"")</f>
        <v/>
      </c>
      <c r="BV227" s="161" t="str">
        <f>+IF(LEN($K227)&gt;10,BD!J227,"")</f>
        <v/>
      </c>
      <c r="BW227" s="162" t="str">
        <f t="shared" si="101"/>
        <v/>
      </c>
      <c r="BX227" s="162" t="str">
        <f>+IF(LEN($K227)&gt;10,UPPER(BD!K227),"")</f>
        <v/>
      </c>
      <c r="BY227" s="161" t="str">
        <f>+IF(LEN($K235)&gt;5,BD!L227,"")</f>
        <v/>
      </c>
      <c r="BZ227" s="161" t="str">
        <f>+IF(LEN($K227)&gt;10,BD!M227,"")</f>
        <v/>
      </c>
      <c r="CA227" s="162" t="str">
        <f>+IF(LEN($K227)&gt;10,BD!N227,"")</f>
        <v/>
      </c>
      <c r="CB227" s="163" t="str">
        <f t="shared" si="102"/>
        <v/>
      </c>
      <c r="CC227" s="62" t="str">
        <f>+IF(AND(LEN($K227)&gt;10),IF(AND($J227&gt;L$1,$J227&lt;=$Y$1),1,IF((COUNTIFS(INCAPACIDADES!$C$1:$C$51,$K227,INCAPACIDADES!K$1:K$51,L$1))&gt;0,2,IF(VLOOKUP($I227,BD!D:F,3,0)&gt;L$1,0,3))),"")</f>
        <v/>
      </c>
      <c r="CD227" s="62" t="str">
        <f>+IF(AND(LEN($K227)&gt;10),IF(AND($J227&gt;M$1,$J227&lt;=$Y$1),1,IF((COUNTIFS(INCAPACIDADES!$C$1:$C$51,$K227,INCAPACIDADES!L$1:L$51,M$1))&gt;0,2,IF(VLOOKUP($I227,BD!$D:$F,3,0)&gt;M$1,0,3))),"")</f>
        <v/>
      </c>
      <c r="CE227" s="62" t="str">
        <f>+IF(AND(LEN($K227)&gt;10),IF(AND($J227&gt;N$1,$J227&lt;=$Y$1),1,IF((COUNTIFS(INCAPACIDADES!$C$1:$C$51,$K227,INCAPACIDADES!M$1:M$51,N$1))&gt;0,2,IF(VLOOKUP($I227,BD!$D:$F,3,0)&gt;N$1,0,3))),"")</f>
        <v/>
      </c>
      <c r="CF227" s="62" t="str">
        <f>+IF(AND(LEN($K227)&gt;10),IF(AND($J227&gt;O$1,$J227&lt;=$Y$1),1,IF((COUNTIFS(INCAPACIDADES!$C$1:$C$51,$K227,INCAPACIDADES!N$1:N$51,O$1))&gt;0,2,IF(VLOOKUP($I227,BD!$D:$F,3,0)&gt;O$1,0,3))),"")</f>
        <v/>
      </c>
      <c r="CG227" s="62" t="str">
        <f>+IF(AND(LEN($K227)&gt;10),IF(AND($J227&gt;P$1,$J227&lt;=$Y$1),1,IF((COUNTIFS(INCAPACIDADES!$C$1:$C$51,$K227,INCAPACIDADES!O$1:O$51,P$1))&gt;0,2,IF(VLOOKUP($I227,BD!$D:$F,3,0)&gt;P$1,0,3))),"")</f>
        <v/>
      </c>
      <c r="CH227" s="62" t="str">
        <f>+IF(AND(LEN($K227)&gt;10),IF(AND($J227&gt;Q$1,$J227&lt;=$Y$1),1,IF((COUNTIFS(INCAPACIDADES!$C$1:$C$51,$K227,INCAPACIDADES!P$1:P$51,Q$1))&gt;0,2,IF(VLOOKUP($I227,BD!$D:$F,3,0)&gt;Q$1,0,3))),"")</f>
        <v/>
      </c>
      <c r="CI227" s="62" t="str">
        <f>+IF(AND(LEN($K227)&gt;10),IF(AND($J227&gt;R$1,$J227&lt;=$Y$1),1,IF((COUNTIFS(INCAPACIDADES!$C$1:$C$51,$K227,INCAPACIDADES!Q$1:Q$51,R$1))&gt;0,2,IF(VLOOKUP($I227,BD!$D:$F,3,0)&gt;R$1,0,3))),"")</f>
        <v/>
      </c>
      <c r="CJ227" s="62" t="str">
        <f>+IF(AND(LEN($K227)&gt;10),IF(AND($J227&gt;S$1,$J227&lt;=$Y$1),1,IF((COUNTIFS(INCAPACIDADES!$C$1:$C$51,$K227,INCAPACIDADES!R$1:R$51,S$1))&gt;0,2,IF(VLOOKUP($I227,BD!$D:$F,3,0)&gt;S$1,0,3))),"")</f>
        <v/>
      </c>
      <c r="CK227" s="62" t="str">
        <f>+IF(AND(LEN($K227)&gt;10),IF(AND($J227&gt;T$1,$J227&lt;=$Y$1),1,IF((COUNTIFS(INCAPACIDADES!$C$1:$C$51,$K227,INCAPACIDADES!S$1:S$51,T$1))&gt;0,2,IF(VLOOKUP($I227,BD!$D:$F,3,0)&gt;T$1,0,3))),"")</f>
        <v/>
      </c>
      <c r="CL227" s="62" t="str">
        <f>+IF(AND(LEN($K227)&gt;10),IF(AND($J227&gt;U$1,$J227&lt;=$Y$1),1,IF((COUNTIFS(INCAPACIDADES!$C$1:$C$51,$K227,INCAPACIDADES!T$1:T$51,U$1))&gt;0,2,IF(VLOOKUP($I227,BD!$D:$F,3,0)&gt;U$1,0,3))),"")</f>
        <v/>
      </c>
      <c r="CM227" s="62" t="str">
        <f>+IF(AND(LEN($K227)&gt;10),IF(AND($J227&gt;V$1,$J227&lt;=$Y$1),1,IF((COUNTIFS(INCAPACIDADES!$C$1:$C$51,$K227,INCAPACIDADES!U$1:U$51,V$1))&gt;0,2,IF(VLOOKUP($I227,BD!$D:$F,3,0)&gt;V$1,0,3))),"")</f>
        <v/>
      </c>
      <c r="CN227" s="62" t="str">
        <f>+IF(AND(LEN($K227)&gt;10),IF(AND($J227&gt;W$1,$J227&lt;=$Y$1),1,IF((COUNTIFS(INCAPACIDADES!$C$1:$C$51,$K227,INCAPACIDADES!V$1:V$51,W$1))&gt;0,2,IF(VLOOKUP($I227,BD!$D:$F,3,0)&gt;W$1,0,3))),"")</f>
        <v/>
      </c>
      <c r="CO227" s="62" t="str">
        <f>+IF(AND(LEN($K227)&gt;10),IF(AND($J227&gt;X$1,$J227&lt;=$Y$1),1,IF((COUNTIFS(INCAPACIDADES!$C$1:$C$51,$K227,INCAPACIDADES!W$1:W$51,X$1))&gt;0,2,IF(VLOOKUP($I227,BD!$D:$F,3,0)&gt;X$1,0,3))),"")</f>
        <v/>
      </c>
      <c r="CP227" s="62" t="str">
        <f>+IF(AND(LEN($K227)&gt;10),IF(AND($J227&gt;Y$1,$J227&lt;=$Y$1),1,IF((COUNTIFS(INCAPACIDADES!$C$1:$C$51,$K227,INCAPACIDADES!X$1:X$51,Y$1))&gt;0,2,IF(VLOOKUP($I227,BD!$D:$F,3,0)&gt;Y$1,0,3))),"")</f>
        <v/>
      </c>
      <c r="CQ227" s="62" t="str">
        <f>+IF(LEN($K227)&gt;10,IF(ISERROR(VLOOKUP(L227,'CODIGO PAGO'!$B$1:$B$20,1,0)),1,IF(OR(AND(CC227=1,L227&lt;&gt;"N"),AND(CC227=3,L227&lt;&gt;"B"),AND(CC227=2,LEFT(TRIM(L227),1)&lt;&gt;"I")),1,IF(OR(AND(CC227=0,L227="N"),AND(CC227=0,L227="B"),AND(CC227=0,LEFT(TRIM(L227),1)="I")),1,0))),"")</f>
        <v/>
      </c>
      <c r="CR227" s="62" t="str">
        <f t="shared" si="103"/>
        <v/>
      </c>
      <c r="CS227" s="62" t="str">
        <f>+IF(LEN($K227)&gt;10,IF(ISERROR(VLOOKUP(N227,'CODIGO PAGO'!$B$1:$B$20,1,0)),1,IF(OR(AND(CE227=1,N227&lt;&gt;"N"),AND(CE227=3,N227&lt;&gt;"B"),AND(CE227=2,LEFT(TRIM(N227),1)&lt;&gt;"I")),1,IF(OR(AND(CE227=0,N227="N"),AND(CE227=0,N227="B"),AND(CE227=0,LEFT(TRIM(N227),1)="I")),1,0))),"")</f>
        <v/>
      </c>
      <c r="CT227" s="62" t="str">
        <f t="shared" si="104"/>
        <v/>
      </c>
      <c r="CU227" s="62" t="str">
        <f>+IF(LEN($K227)&gt;10,IF(ISERROR(VLOOKUP(P227,'CODIGO PAGO'!$B$1:$B$20,1,0)),1,IF(OR(AND(CG227=1,P227&lt;&gt;"N"),AND(CG227=3,P227&lt;&gt;"B"),AND(CG227=2,LEFT(TRIM(P227),1)&lt;&gt;"I")),1,IF(OR(AND(CG227=0,P227="N"),AND(CG227=0,P227="B"),AND(CG227=0,LEFT(TRIM(P227),1)="I")),1,0))),"")</f>
        <v/>
      </c>
      <c r="CV227" s="62" t="str">
        <f t="shared" si="105"/>
        <v/>
      </c>
      <c r="CW227" s="62" t="str">
        <f>+IF(LEN($K227)&gt;10,IF(ISERROR(VLOOKUP(R227,'CODIGO PAGO'!$B$1:$B$20,1,0)),1,IF(OR(AND(CI227=1,R227&lt;&gt;"N"),AND(CI227=3,R227&lt;&gt;"B"),AND(CI227=2,LEFT(TRIM(R227),1)&lt;&gt;"I")),1,IF(OR(AND(CI227=0,R227="N"),AND(CI227=0,R227="B"),AND(CI227=0,LEFT(TRIM(R227),1)="I")),1,0))),"")</f>
        <v/>
      </c>
      <c r="CX227" s="62" t="str">
        <f t="shared" si="106"/>
        <v/>
      </c>
      <c r="CY227" s="62" t="str">
        <f>+IF(LEN($K227)&gt;10,IF(ISERROR(VLOOKUP(T227,'CODIGO PAGO'!$B$1:$B$20,1,0)),1,IF(OR(AND(CK227=1,T227&lt;&gt;"N"),AND(CK227=3,T227&lt;&gt;"B"),AND(CK227=2,LEFT(TRIM(T227),1)&lt;&gt;"I")),1,IF(OR(AND(CK227=0,T227="N"),AND(CK227=0,T227="B"),AND(CK227=0,LEFT(TRIM(T227),1)="I")),1,0))),"")</f>
        <v/>
      </c>
      <c r="CZ227" s="62" t="str">
        <f t="shared" si="107"/>
        <v/>
      </c>
      <c r="DA227" s="62" t="str">
        <f>+IF(LEN($K227)&gt;10,IF(ISERROR(VLOOKUP(V227,'CODIGO PAGO'!$B$1:$B$20,1,0)),1,IF(OR(AND(CM227=1,V227&lt;&gt;"N"),AND(CM227=3,V227&lt;&gt;"B"),AND(CM227=2,LEFT(TRIM(V227),1)&lt;&gt;"I")),1,IF(OR(AND(CM227=0,V227="N"),AND(CM227=0,V227="B"),AND(CM227=0,LEFT(TRIM(V227),1)="I")),1,0))),"")</f>
        <v/>
      </c>
      <c r="DB227" s="62" t="str">
        <f t="shared" si="108"/>
        <v/>
      </c>
      <c r="DC227" s="62" t="str">
        <f>+IF(LEN($K227)&gt;10,IF(ISERROR(VLOOKUP(X227,'CODIGO PAGO'!$B$1:$B$20,1,0)),1,IF(OR(AND(CO227=1,X227&lt;&gt;"N"),AND(CO227=3,X227&lt;&gt;"B"),AND(CO227=2,LEFT(TRIM(X227),1)&lt;&gt;"I")),1,IF(OR(AND(CO227=0,X227="N"),AND(CO227=0,X227="B"),AND(CO227=0,LEFT(TRIM(X227),1)="I")),1,0))),"")</f>
        <v/>
      </c>
      <c r="DD227" s="62" t="str">
        <f t="shared" si="109"/>
        <v/>
      </c>
      <c r="DE227" s="62" t="str">
        <f t="shared" si="110"/>
        <v/>
      </c>
      <c r="DF227" s="63" t="str">
        <f t="shared" si="111"/>
        <v/>
      </c>
      <c r="DG227" s="171"/>
      <c r="DH227" s="63">
        <v>227</v>
      </c>
    </row>
    <row r="228" spans="1:112" s="65" customFormat="1">
      <c r="A228" s="16" t="str">
        <f t="shared" si="84"/>
        <v/>
      </c>
      <c r="B228" s="134"/>
      <c r="C228" s="134"/>
      <c r="D228" s="1" t="str">
        <f>+IF(LEN($K228)&gt;5,BD!A228,"")</f>
        <v/>
      </c>
      <c r="E228" s="1" t="str">
        <f>+IF(LEN($K228)&gt;5,BD!B228,"")</f>
        <v/>
      </c>
      <c r="F228" s="134"/>
      <c r="G228" s="133"/>
      <c r="H228" s="135"/>
      <c r="I228" s="3" t="str">
        <f>+IF(LEN($K228)&gt;5,BD!D228,"")</f>
        <v/>
      </c>
      <c r="J228" s="4" t="str">
        <f>+IF(LEN($K228)&gt;5,BD!E228,"")</f>
        <v/>
      </c>
      <c r="K228" s="5" t="str">
        <f>+IF(LEN(BD!G228)&gt;5,BD!G228,"")</f>
        <v/>
      </c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53" t="str">
        <f t="shared" si="85"/>
        <v/>
      </c>
      <c r="AB228" s="154" t="str">
        <f>+IF(LEN($K228)&gt;5,SUM(L228,N228,P228,R228,T228,V228,X228)+COUNTIF(L228:X228,"PCG")+'CODIGO PAGO'!$C$23*COUNTIF(L228:X228,"PDF")+'CODIGO PAGO'!$C$24*COUNTIF('PRE MAAS'!L228:X228,"PNH")+'CODIGO PAGO'!$C$25*COUNTIF('PRE MAAS'!L228:X228,"PS")+COUNTIF(L228:X228,"VAC"),"")</f>
        <v/>
      </c>
      <c r="AC228" s="154" t="str">
        <f t="shared" si="86"/>
        <v/>
      </c>
      <c r="AD228" s="155" t="str">
        <f t="shared" si="87"/>
        <v/>
      </c>
      <c r="AE228" s="155" t="str">
        <f t="shared" si="88"/>
        <v/>
      </c>
      <c r="AF228" s="155" t="str">
        <f>+IF(LEN($K228)&gt;5,IF(AND(VLOOKUP($I228,BD!$D$1:$F$501,3,0)&gt;=L$1,VLOOKUP($I228,BD!$D$1:$F$501,3,0)&lt;=X$1),1,0),"")</f>
        <v/>
      </c>
      <c r="AG228" s="155" t="str">
        <f t="shared" si="89"/>
        <v/>
      </c>
      <c r="AH228" s="156" t="str">
        <f t="shared" si="90"/>
        <v/>
      </c>
      <c r="AI228" s="156" t="str">
        <f t="shared" si="91"/>
        <v/>
      </c>
      <c r="AJ228" s="156" t="str">
        <f t="shared" si="92"/>
        <v/>
      </c>
      <c r="AK228" s="6" t="str">
        <f>+IF(LEN($K228)&gt;5,BD!H228,"")</f>
        <v/>
      </c>
      <c r="AL228" s="17" t="str">
        <f t="shared" si="93"/>
        <v/>
      </c>
      <c r="AM228" s="13"/>
      <c r="AN228" s="18" t="str">
        <f t="shared" si="94"/>
        <v/>
      </c>
      <c r="AO228" s="19" t="str">
        <f t="shared" si="95"/>
        <v/>
      </c>
      <c r="AP228" s="19" t="str">
        <f t="shared" si="96"/>
        <v/>
      </c>
      <c r="AQ228" s="20" t="str">
        <f t="shared" si="97"/>
        <v/>
      </c>
      <c r="AR228" s="7" t="str">
        <f t="shared" ca="1" si="98"/>
        <v/>
      </c>
      <c r="AS228" s="157"/>
      <c r="AT228" s="19" t="str">
        <f>+IF(LEN($K228)&gt;5,TRUNC(AS228*AK228*'CODIGO PAGO'!$C$27,2),"")</f>
        <v/>
      </c>
      <c r="AU228" s="15"/>
      <c r="AV228" s="15"/>
      <c r="AW228" s="15"/>
      <c r="AX228" s="14"/>
      <c r="AY228" s="15"/>
      <c r="AZ228" s="20" t="str">
        <f>+IF(LEN(K228)&gt;5,SUMIF(AJUSTES!$A$1:$A$50,K228,AJUSTES!$J$1:$J$50),"")</f>
        <v/>
      </c>
      <c r="BA228" s="20"/>
      <c r="BB228" s="14"/>
      <c r="BC228" s="14"/>
      <c r="BD228" s="164"/>
      <c r="BE228" s="15"/>
      <c r="BF228" s="15"/>
      <c r="BG228" s="152" t="str">
        <f t="shared" si="99"/>
        <v/>
      </c>
      <c r="BH228" s="20" t="str">
        <f t="shared" si="100"/>
        <v/>
      </c>
      <c r="BI228" s="20" t="str">
        <f>IF(LEN($K228)&gt;5,IF('CODIGO PAGO'!$C$26=9,0.5*AK228,'CODIGO PAGO'!$C$26*COUNTIF(L228:X228,"PT")*(AK228*7)/(7-(COUNTIF(L228:X228,"D")+COUNTIF(L228:X228,"DL")))),"")</f>
        <v/>
      </c>
      <c r="BJ228" s="15"/>
      <c r="BK228" s="20" t="str">
        <f>+IF(LEN(K228)&gt;5,SUMIF(AJUSTES!$A$1:$A$50,K228,AJUSTES!$K$1:$K$50),"")</f>
        <v/>
      </c>
      <c r="BL228" s="15"/>
      <c r="BM228" s="15"/>
      <c r="BN228" s="4" t="str">
        <f>+CONCATENATE(IF(COUNTIFS(INCAPACIDADES!$A$1:$A$100,"ACTIVA",INCAPACIDADES!$C$1:$C$100,'PRE MAAS'!K228)&gt;0,VLOOKUP(K228,INCAPACIDADES!$C$1:$Y$100,23,0),""),IF(LEN($K228)&gt;5,IF(BD!F228="N/A","",CONCATENATE("B (",DAY(BD!F228),"-",MONTH(BD!F228),"-",YEAR(BD!F228),")")),""))</f>
        <v/>
      </c>
      <c r="BO228" s="150"/>
      <c r="BP228" s="15"/>
      <c r="BQ228" s="15"/>
      <c r="BR228" s="15"/>
      <c r="BS228" s="15"/>
      <c r="BT228" s="15"/>
      <c r="BU228" s="9" t="str">
        <f>+IF(LEN($K228)&gt;10,IF(LEN(BD!I228)=11,BD!I228,CONCATENATE("0",BD!I228)),"")</f>
        <v/>
      </c>
      <c r="BV228" s="161" t="str">
        <f>+IF(LEN($K228)&gt;10,BD!J228,"")</f>
        <v/>
      </c>
      <c r="BW228" s="162" t="str">
        <f t="shared" si="101"/>
        <v/>
      </c>
      <c r="BX228" s="162" t="str">
        <f>+IF(LEN($K228)&gt;10,UPPER(BD!K228),"")</f>
        <v/>
      </c>
      <c r="BY228" s="161" t="str">
        <f>+IF(LEN($K236)&gt;5,BD!L228,"")</f>
        <v/>
      </c>
      <c r="BZ228" s="161" t="str">
        <f>+IF(LEN($K228)&gt;10,BD!M228,"")</f>
        <v/>
      </c>
      <c r="CA228" s="162" t="str">
        <f>+IF(LEN($K228)&gt;10,BD!N228,"")</f>
        <v/>
      </c>
      <c r="CB228" s="163" t="str">
        <f t="shared" si="102"/>
        <v/>
      </c>
      <c r="CC228" s="62" t="str">
        <f>+IF(AND(LEN($K228)&gt;10),IF(AND($J228&gt;L$1,$J228&lt;=$Y$1),1,IF((COUNTIFS(INCAPACIDADES!$C$1:$C$51,$K228,INCAPACIDADES!K$1:K$51,L$1))&gt;0,2,IF(VLOOKUP($I228,BD!D:F,3,0)&gt;L$1,0,3))),"")</f>
        <v/>
      </c>
      <c r="CD228" s="62" t="str">
        <f>+IF(AND(LEN($K228)&gt;10),IF(AND($J228&gt;M$1,$J228&lt;=$Y$1),1,IF((COUNTIFS(INCAPACIDADES!$C$1:$C$51,$K228,INCAPACIDADES!L$1:L$51,M$1))&gt;0,2,IF(VLOOKUP($I228,BD!$D:$F,3,0)&gt;M$1,0,3))),"")</f>
        <v/>
      </c>
      <c r="CE228" s="62" t="str">
        <f>+IF(AND(LEN($K228)&gt;10),IF(AND($J228&gt;N$1,$J228&lt;=$Y$1),1,IF((COUNTIFS(INCAPACIDADES!$C$1:$C$51,$K228,INCAPACIDADES!M$1:M$51,N$1))&gt;0,2,IF(VLOOKUP($I228,BD!$D:$F,3,0)&gt;N$1,0,3))),"")</f>
        <v/>
      </c>
      <c r="CF228" s="62" t="str">
        <f>+IF(AND(LEN($K228)&gt;10),IF(AND($J228&gt;O$1,$J228&lt;=$Y$1),1,IF((COUNTIFS(INCAPACIDADES!$C$1:$C$51,$K228,INCAPACIDADES!N$1:N$51,O$1))&gt;0,2,IF(VLOOKUP($I228,BD!$D:$F,3,0)&gt;O$1,0,3))),"")</f>
        <v/>
      </c>
      <c r="CG228" s="62" t="str">
        <f>+IF(AND(LEN($K228)&gt;10),IF(AND($J228&gt;P$1,$J228&lt;=$Y$1),1,IF((COUNTIFS(INCAPACIDADES!$C$1:$C$51,$K228,INCAPACIDADES!O$1:O$51,P$1))&gt;0,2,IF(VLOOKUP($I228,BD!$D:$F,3,0)&gt;P$1,0,3))),"")</f>
        <v/>
      </c>
      <c r="CH228" s="62" t="str">
        <f>+IF(AND(LEN($K228)&gt;10),IF(AND($J228&gt;Q$1,$J228&lt;=$Y$1),1,IF((COUNTIFS(INCAPACIDADES!$C$1:$C$51,$K228,INCAPACIDADES!P$1:P$51,Q$1))&gt;0,2,IF(VLOOKUP($I228,BD!$D:$F,3,0)&gt;Q$1,0,3))),"")</f>
        <v/>
      </c>
      <c r="CI228" s="62" t="str">
        <f>+IF(AND(LEN($K228)&gt;10),IF(AND($J228&gt;R$1,$J228&lt;=$Y$1),1,IF((COUNTIFS(INCAPACIDADES!$C$1:$C$51,$K228,INCAPACIDADES!Q$1:Q$51,R$1))&gt;0,2,IF(VLOOKUP($I228,BD!$D:$F,3,0)&gt;R$1,0,3))),"")</f>
        <v/>
      </c>
      <c r="CJ228" s="62" t="str">
        <f>+IF(AND(LEN($K228)&gt;10),IF(AND($J228&gt;S$1,$J228&lt;=$Y$1),1,IF((COUNTIFS(INCAPACIDADES!$C$1:$C$51,$K228,INCAPACIDADES!R$1:R$51,S$1))&gt;0,2,IF(VLOOKUP($I228,BD!$D:$F,3,0)&gt;S$1,0,3))),"")</f>
        <v/>
      </c>
      <c r="CK228" s="62" t="str">
        <f>+IF(AND(LEN($K228)&gt;10),IF(AND($J228&gt;T$1,$J228&lt;=$Y$1),1,IF((COUNTIFS(INCAPACIDADES!$C$1:$C$51,$K228,INCAPACIDADES!S$1:S$51,T$1))&gt;0,2,IF(VLOOKUP($I228,BD!$D:$F,3,0)&gt;T$1,0,3))),"")</f>
        <v/>
      </c>
      <c r="CL228" s="62" t="str">
        <f>+IF(AND(LEN($K228)&gt;10),IF(AND($J228&gt;U$1,$J228&lt;=$Y$1),1,IF((COUNTIFS(INCAPACIDADES!$C$1:$C$51,$K228,INCAPACIDADES!T$1:T$51,U$1))&gt;0,2,IF(VLOOKUP($I228,BD!$D:$F,3,0)&gt;U$1,0,3))),"")</f>
        <v/>
      </c>
      <c r="CM228" s="62" t="str">
        <f>+IF(AND(LEN($K228)&gt;10),IF(AND($J228&gt;V$1,$J228&lt;=$Y$1),1,IF((COUNTIFS(INCAPACIDADES!$C$1:$C$51,$K228,INCAPACIDADES!U$1:U$51,V$1))&gt;0,2,IF(VLOOKUP($I228,BD!$D:$F,3,0)&gt;V$1,0,3))),"")</f>
        <v/>
      </c>
      <c r="CN228" s="62" t="str">
        <f>+IF(AND(LEN($K228)&gt;10),IF(AND($J228&gt;W$1,$J228&lt;=$Y$1),1,IF((COUNTIFS(INCAPACIDADES!$C$1:$C$51,$K228,INCAPACIDADES!V$1:V$51,W$1))&gt;0,2,IF(VLOOKUP($I228,BD!$D:$F,3,0)&gt;W$1,0,3))),"")</f>
        <v/>
      </c>
      <c r="CO228" s="62" t="str">
        <f>+IF(AND(LEN($K228)&gt;10),IF(AND($J228&gt;X$1,$J228&lt;=$Y$1),1,IF((COUNTIFS(INCAPACIDADES!$C$1:$C$51,$K228,INCAPACIDADES!W$1:W$51,X$1))&gt;0,2,IF(VLOOKUP($I228,BD!$D:$F,3,0)&gt;X$1,0,3))),"")</f>
        <v/>
      </c>
      <c r="CP228" s="62" t="str">
        <f>+IF(AND(LEN($K228)&gt;10),IF(AND($J228&gt;Y$1,$J228&lt;=$Y$1),1,IF((COUNTIFS(INCAPACIDADES!$C$1:$C$51,$K228,INCAPACIDADES!X$1:X$51,Y$1))&gt;0,2,IF(VLOOKUP($I228,BD!$D:$F,3,0)&gt;Y$1,0,3))),"")</f>
        <v/>
      </c>
      <c r="CQ228" s="62" t="str">
        <f>+IF(LEN($K228)&gt;10,IF(ISERROR(VLOOKUP(L228,'CODIGO PAGO'!$B$1:$B$20,1,0)),1,IF(OR(AND(CC228=1,L228&lt;&gt;"N"),AND(CC228=3,L228&lt;&gt;"B"),AND(CC228=2,LEFT(TRIM(L228),1)&lt;&gt;"I")),1,IF(OR(AND(CC228=0,L228="N"),AND(CC228=0,L228="B"),AND(CC228=0,LEFT(TRIM(L228),1)="I")),1,0))),"")</f>
        <v/>
      </c>
      <c r="CR228" s="62" t="str">
        <f t="shared" si="103"/>
        <v/>
      </c>
      <c r="CS228" s="62" t="str">
        <f>+IF(LEN($K228)&gt;10,IF(ISERROR(VLOOKUP(N228,'CODIGO PAGO'!$B$1:$B$20,1,0)),1,IF(OR(AND(CE228=1,N228&lt;&gt;"N"),AND(CE228=3,N228&lt;&gt;"B"),AND(CE228=2,LEFT(TRIM(N228),1)&lt;&gt;"I")),1,IF(OR(AND(CE228=0,N228="N"),AND(CE228=0,N228="B"),AND(CE228=0,LEFT(TRIM(N228),1)="I")),1,0))),"")</f>
        <v/>
      </c>
      <c r="CT228" s="62" t="str">
        <f t="shared" si="104"/>
        <v/>
      </c>
      <c r="CU228" s="62" t="str">
        <f>+IF(LEN($K228)&gt;10,IF(ISERROR(VLOOKUP(P228,'CODIGO PAGO'!$B$1:$B$20,1,0)),1,IF(OR(AND(CG228=1,P228&lt;&gt;"N"),AND(CG228=3,P228&lt;&gt;"B"),AND(CG228=2,LEFT(TRIM(P228),1)&lt;&gt;"I")),1,IF(OR(AND(CG228=0,P228="N"),AND(CG228=0,P228="B"),AND(CG228=0,LEFT(TRIM(P228),1)="I")),1,0))),"")</f>
        <v/>
      </c>
      <c r="CV228" s="62" t="str">
        <f t="shared" si="105"/>
        <v/>
      </c>
      <c r="CW228" s="62" t="str">
        <f>+IF(LEN($K228)&gt;10,IF(ISERROR(VLOOKUP(R228,'CODIGO PAGO'!$B$1:$B$20,1,0)),1,IF(OR(AND(CI228=1,R228&lt;&gt;"N"),AND(CI228=3,R228&lt;&gt;"B"),AND(CI228=2,LEFT(TRIM(R228),1)&lt;&gt;"I")),1,IF(OR(AND(CI228=0,R228="N"),AND(CI228=0,R228="B"),AND(CI228=0,LEFT(TRIM(R228),1)="I")),1,0))),"")</f>
        <v/>
      </c>
      <c r="CX228" s="62" t="str">
        <f t="shared" si="106"/>
        <v/>
      </c>
      <c r="CY228" s="62" t="str">
        <f>+IF(LEN($K228)&gt;10,IF(ISERROR(VLOOKUP(T228,'CODIGO PAGO'!$B$1:$B$20,1,0)),1,IF(OR(AND(CK228=1,T228&lt;&gt;"N"),AND(CK228=3,T228&lt;&gt;"B"),AND(CK228=2,LEFT(TRIM(T228),1)&lt;&gt;"I")),1,IF(OR(AND(CK228=0,T228="N"),AND(CK228=0,T228="B"),AND(CK228=0,LEFT(TRIM(T228),1)="I")),1,0))),"")</f>
        <v/>
      </c>
      <c r="CZ228" s="62" t="str">
        <f t="shared" si="107"/>
        <v/>
      </c>
      <c r="DA228" s="62" t="str">
        <f>+IF(LEN($K228)&gt;10,IF(ISERROR(VLOOKUP(V228,'CODIGO PAGO'!$B$1:$B$20,1,0)),1,IF(OR(AND(CM228=1,V228&lt;&gt;"N"),AND(CM228=3,V228&lt;&gt;"B"),AND(CM228=2,LEFT(TRIM(V228),1)&lt;&gt;"I")),1,IF(OR(AND(CM228=0,V228="N"),AND(CM228=0,V228="B"),AND(CM228=0,LEFT(TRIM(V228),1)="I")),1,0))),"")</f>
        <v/>
      </c>
      <c r="DB228" s="62" t="str">
        <f t="shared" si="108"/>
        <v/>
      </c>
      <c r="DC228" s="62" t="str">
        <f>+IF(LEN($K228)&gt;10,IF(ISERROR(VLOOKUP(X228,'CODIGO PAGO'!$B$1:$B$20,1,0)),1,IF(OR(AND(CO228=1,X228&lt;&gt;"N"),AND(CO228=3,X228&lt;&gt;"B"),AND(CO228=2,LEFT(TRIM(X228),1)&lt;&gt;"I")),1,IF(OR(AND(CO228=0,X228="N"),AND(CO228=0,X228="B"),AND(CO228=0,LEFT(TRIM(X228),1)="I")),1,0))),"")</f>
        <v/>
      </c>
      <c r="DD228" s="62" t="str">
        <f t="shared" si="109"/>
        <v/>
      </c>
      <c r="DE228" s="62" t="str">
        <f t="shared" si="110"/>
        <v/>
      </c>
      <c r="DF228" s="63" t="str">
        <f t="shared" si="111"/>
        <v/>
      </c>
      <c r="DG228" s="171"/>
      <c r="DH228" s="63">
        <v>228</v>
      </c>
    </row>
    <row r="229" spans="1:112" s="65" customFormat="1">
      <c r="A229" s="16" t="str">
        <f t="shared" si="84"/>
        <v/>
      </c>
      <c r="B229" s="134"/>
      <c r="C229" s="134"/>
      <c r="D229" s="1" t="str">
        <f>+IF(LEN($K229)&gt;5,BD!A229,"")</f>
        <v/>
      </c>
      <c r="E229" s="1" t="str">
        <f>+IF(LEN($K229)&gt;5,BD!B229,"")</f>
        <v/>
      </c>
      <c r="F229" s="134"/>
      <c r="G229" s="133"/>
      <c r="H229" s="135"/>
      <c r="I229" s="3" t="str">
        <f>+IF(LEN($K229)&gt;5,BD!D229,"")</f>
        <v/>
      </c>
      <c r="J229" s="4" t="str">
        <f>+IF(LEN($K229)&gt;5,BD!E229,"")</f>
        <v/>
      </c>
      <c r="K229" s="5" t="str">
        <f>+IF(LEN(BD!G229)&gt;5,BD!G229,"")</f>
        <v/>
      </c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53" t="str">
        <f t="shared" si="85"/>
        <v/>
      </c>
      <c r="AB229" s="154" t="str">
        <f>+IF(LEN($K229)&gt;5,SUM(L229,N229,P229,R229,T229,V229,X229)+COUNTIF(L229:X229,"PCG")+'CODIGO PAGO'!$C$23*COUNTIF(L229:X229,"PDF")+'CODIGO PAGO'!$C$24*COUNTIF('PRE MAAS'!L229:X229,"PNH")+'CODIGO PAGO'!$C$25*COUNTIF('PRE MAAS'!L229:X229,"PS")+COUNTIF(L229:X229,"VAC"),"")</f>
        <v/>
      </c>
      <c r="AC229" s="154" t="str">
        <f t="shared" si="86"/>
        <v/>
      </c>
      <c r="AD229" s="155" t="str">
        <f t="shared" si="87"/>
        <v/>
      </c>
      <c r="AE229" s="155" t="str">
        <f t="shared" si="88"/>
        <v/>
      </c>
      <c r="AF229" s="155" t="str">
        <f>+IF(LEN($K229)&gt;5,IF(AND(VLOOKUP($I229,BD!$D$1:$F$501,3,0)&gt;=L$1,VLOOKUP($I229,BD!$D$1:$F$501,3,0)&lt;=X$1),1,0),"")</f>
        <v/>
      </c>
      <c r="AG229" s="155" t="str">
        <f t="shared" si="89"/>
        <v/>
      </c>
      <c r="AH229" s="156" t="str">
        <f t="shared" si="90"/>
        <v/>
      </c>
      <c r="AI229" s="156" t="str">
        <f t="shared" si="91"/>
        <v/>
      </c>
      <c r="AJ229" s="156" t="str">
        <f t="shared" si="92"/>
        <v/>
      </c>
      <c r="AK229" s="6" t="str">
        <f>+IF(LEN($K229)&gt;5,BD!H229,"")</f>
        <v/>
      </c>
      <c r="AL229" s="17" t="str">
        <f t="shared" si="93"/>
        <v/>
      </c>
      <c r="AM229" s="13"/>
      <c r="AN229" s="18" t="str">
        <f t="shared" si="94"/>
        <v/>
      </c>
      <c r="AO229" s="19" t="str">
        <f t="shared" si="95"/>
        <v/>
      </c>
      <c r="AP229" s="19" t="str">
        <f t="shared" si="96"/>
        <v/>
      </c>
      <c r="AQ229" s="20" t="str">
        <f t="shared" si="97"/>
        <v/>
      </c>
      <c r="AR229" s="7" t="str">
        <f t="shared" ca="1" si="98"/>
        <v/>
      </c>
      <c r="AS229" s="157"/>
      <c r="AT229" s="19" t="str">
        <f>+IF(LEN($K229)&gt;5,TRUNC(AS229*AK229*'CODIGO PAGO'!$C$27,2),"")</f>
        <v/>
      </c>
      <c r="AU229" s="15"/>
      <c r="AV229" s="15"/>
      <c r="AW229" s="15"/>
      <c r="AX229" s="14"/>
      <c r="AY229" s="15"/>
      <c r="AZ229" s="20" t="str">
        <f>+IF(LEN(K229)&gt;5,SUMIF(AJUSTES!$A$1:$A$50,K229,AJUSTES!$J$1:$J$50),"")</f>
        <v/>
      </c>
      <c r="BA229" s="20"/>
      <c r="BB229" s="14"/>
      <c r="BC229" s="14"/>
      <c r="BD229" s="164"/>
      <c r="BE229" s="15"/>
      <c r="BF229" s="15"/>
      <c r="BG229" s="152" t="str">
        <f t="shared" si="99"/>
        <v/>
      </c>
      <c r="BH229" s="20" t="str">
        <f t="shared" si="100"/>
        <v/>
      </c>
      <c r="BI229" s="20" t="str">
        <f>IF(LEN($K229)&gt;5,IF('CODIGO PAGO'!$C$26=9,0.5*AK229,'CODIGO PAGO'!$C$26*COUNTIF(L229:X229,"PT")*(AK229*7)/(7-(COUNTIF(L229:X229,"D")+COUNTIF(L229:X229,"DL")))),"")</f>
        <v/>
      </c>
      <c r="BJ229" s="15"/>
      <c r="BK229" s="20" t="str">
        <f>+IF(LEN(K229)&gt;5,SUMIF(AJUSTES!$A$1:$A$50,K229,AJUSTES!$K$1:$K$50),"")</f>
        <v/>
      </c>
      <c r="BL229" s="15"/>
      <c r="BM229" s="15"/>
      <c r="BN229" s="4" t="str">
        <f>+CONCATENATE(IF(COUNTIFS(INCAPACIDADES!$A$1:$A$100,"ACTIVA",INCAPACIDADES!$C$1:$C$100,'PRE MAAS'!K229)&gt;0,VLOOKUP(K229,INCAPACIDADES!$C$1:$Y$100,23,0),""),IF(LEN($K229)&gt;5,IF(BD!F229="N/A","",CONCATENATE("B (",DAY(BD!F229),"-",MONTH(BD!F229),"-",YEAR(BD!F229),")")),""))</f>
        <v/>
      </c>
      <c r="BO229" s="150"/>
      <c r="BP229" s="15"/>
      <c r="BQ229" s="15"/>
      <c r="BR229" s="15"/>
      <c r="BS229" s="15"/>
      <c r="BT229" s="15"/>
      <c r="BU229" s="9" t="str">
        <f>+IF(LEN($K229)&gt;10,IF(LEN(BD!I229)=11,BD!I229,CONCATENATE("0",BD!I229)),"")</f>
        <v/>
      </c>
      <c r="BV229" s="161" t="str">
        <f>+IF(LEN($K229)&gt;10,BD!J229,"")</f>
        <v/>
      </c>
      <c r="BW229" s="162" t="str">
        <f t="shared" si="101"/>
        <v/>
      </c>
      <c r="BX229" s="162" t="str">
        <f>+IF(LEN($K229)&gt;10,UPPER(BD!K229),"")</f>
        <v/>
      </c>
      <c r="BY229" s="161" t="str">
        <f>+IF(LEN($K237)&gt;5,BD!L229,"")</f>
        <v/>
      </c>
      <c r="BZ229" s="161" t="str">
        <f>+IF(LEN($K229)&gt;10,BD!M229,"")</f>
        <v/>
      </c>
      <c r="CA229" s="162" t="str">
        <f>+IF(LEN($K229)&gt;10,BD!N229,"")</f>
        <v/>
      </c>
      <c r="CB229" s="163" t="str">
        <f t="shared" si="102"/>
        <v/>
      </c>
      <c r="CC229" s="62" t="str">
        <f>+IF(AND(LEN($K229)&gt;10),IF(AND($J229&gt;L$1,$J229&lt;=$Y$1),1,IF((COUNTIFS(INCAPACIDADES!$C$1:$C$51,$K229,INCAPACIDADES!K$1:K$51,L$1))&gt;0,2,IF(VLOOKUP($I229,BD!D:F,3,0)&gt;L$1,0,3))),"")</f>
        <v/>
      </c>
      <c r="CD229" s="62" t="str">
        <f>+IF(AND(LEN($K229)&gt;10),IF(AND($J229&gt;M$1,$J229&lt;=$Y$1),1,IF((COUNTIFS(INCAPACIDADES!$C$1:$C$51,$K229,INCAPACIDADES!L$1:L$51,M$1))&gt;0,2,IF(VLOOKUP($I229,BD!$D:$F,3,0)&gt;M$1,0,3))),"")</f>
        <v/>
      </c>
      <c r="CE229" s="62" t="str">
        <f>+IF(AND(LEN($K229)&gt;10),IF(AND($J229&gt;N$1,$J229&lt;=$Y$1),1,IF((COUNTIFS(INCAPACIDADES!$C$1:$C$51,$K229,INCAPACIDADES!M$1:M$51,N$1))&gt;0,2,IF(VLOOKUP($I229,BD!$D:$F,3,0)&gt;N$1,0,3))),"")</f>
        <v/>
      </c>
      <c r="CF229" s="62" t="str">
        <f>+IF(AND(LEN($K229)&gt;10),IF(AND($J229&gt;O$1,$J229&lt;=$Y$1),1,IF((COUNTIFS(INCAPACIDADES!$C$1:$C$51,$K229,INCAPACIDADES!N$1:N$51,O$1))&gt;0,2,IF(VLOOKUP($I229,BD!$D:$F,3,0)&gt;O$1,0,3))),"")</f>
        <v/>
      </c>
      <c r="CG229" s="62" t="str">
        <f>+IF(AND(LEN($K229)&gt;10),IF(AND($J229&gt;P$1,$J229&lt;=$Y$1),1,IF((COUNTIFS(INCAPACIDADES!$C$1:$C$51,$K229,INCAPACIDADES!O$1:O$51,P$1))&gt;0,2,IF(VLOOKUP($I229,BD!$D:$F,3,0)&gt;P$1,0,3))),"")</f>
        <v/>
      </c>
      <c r="CH229" s="62" t="str">
        <f>+IF(AND(LEN($K229)&gt;10),IF(AND($J229&gt;Q$1,$J229&lt;=$Y$1),1,IF((COUNTIFS(INCAPACIDADES!$C$1:$C$51,$K229,INCAPACIDADES!P$1:P$51,Q$1))&gt;0,2,IF(VLOOKUP($I229,BD!$D:$F,3,0)&gt;Q$1,0,3))),"")</f>
        <v/>
      </c>
      <c r="CI229" s="62" t="str">
        <f>+IF(AND(LEN($K229)&gt;10),IF(AND($J229&gt;R$1,$J229&lt;=$Y$1),1,IF((COUNTIFS(INCAPACIDADES!$C$1:$C$51,$K229,INCAPACIDADES!Q$1:Q$51,R$1))&gt;0,2,IF(VLOOKUP($I229,BD!$D:$F,3,0)&gt;R$1,0,3))),"")</f>
        <v/>
      </c>
      <c r="CJ229" s="62" t="str">
        <f>+IF(AND(LEN($K229)&gt;10),IF(AND($J229&gt;S$1,$J229&lt;=$Y$1),1,IF((COUNTIFS(INCAPACIDADES!$C$1:$C$51,$K229,INCAPACIDADES!R$1:R$51,S$1))&gt;0,2,IF(VLOOKUP($I229,BD!$D:$F,3,0)&gt;S$1,0,3))),"")</f>
        <v/>
      </c>
      <c r="CK229" s="62" t="str">
        <f>+IF(AND(LEN($K229)&gt;10),IF(AND($J229&gt;T$1,$J229&lt;=$Y$1),1,IF((COUNTIFS(INCAPACIDADES!$C$1:$C$51,$K229,INCAPACIDADES!S$1:S$51,T$1))&gt;0,2,IF(VLOOKUP($I229,BD!$D:$F,3,0)&gt;T$1,0,3))),"")</f>
        <v/>
      </c>
      <c r="CL229" s="62" t="str">
        <f>+IF(AND(LEN($K229)&gt;10),IF(AND($J229&gt;U$1,$J229&lt;=$Y$1),1,IF((COUNTIFS(INCAPACIDADES!$C$1:$C$51,$K229,INCAPACIDADES!T$1:T$51,U$1))&gt;0,2,IF(VLOOKUP($I229,BD!$D:$F,3,0)&gt;U$1,0,3))),"")</f>
        <v/>
      </c>
      <c r="CM229" s="62" t="str">
        <f>+IF(AND(LEN($K229)&gt;10),IF(AND($J229&gt;V$1,$J229&lt;=$Y$1),1,IF((COUNTIFS(INCAPACIDADES!$C$1:$C$51,$K229,INCAPACIDADES!U$1:U$51,V$1))&gt;0,2,IF(VLOOKUP($I229,BD!$D:$F,3,0)&gt;V$1,0,3))),"")</f>
        <v/>
      </c>
      <c r="CN229" s="62" t="str">
        <f>+IF(AND(LEN($K229)&gt;10),IF(AND($J229&gt;W$1,$J229&lt;=$Y$1),1,IF((COUNTIFS(INCAPACIDADES!$C$1:$C$51,$K229,INCAPACIDADES!V$1:V$51,W$1))&gt;0,2,IF(VLOOKUP($I229,BD!$D:$F,3,0)&gt;W$1,0,3))),"")</f>
        <v/>
      </c>
      <c r="CO229" s="62" t="str">
        <f>+IF(AND(LEN($K229)&gt;10),IF(AND($J229&gt;X$1,$J229&lt;=$Y$1),1,IF((COUNTIFS(INCAPACIDADES!$C$1:$C$51,$K229,INCAPACIDADES!W$1:W$51,X$1))&gt;0,2,IF(VLOOKUP($I229,BD!$D:$F,3,0)&gt;X$1,0,3))),"")</f>
        <v/>
      </c>
      <c r="CP229" s="62" t="str">
        <f>+IF(AND(LEN($K229)&gt;10),IF(AND($J229&gt;Y$1,$J229&lt;=$Y$1),1,IF((COUNTIFS(INCAPACIDADES!$C$1:$C$51,$K229,INCAPACIDADES!X$1:X$51,Y$1))&gt;0,2,IF(VLOOKUP($I229,BD!$D:$F,3,0)&gt;Y$1,0,3))),"")</f>
        <v/>
      </c>
      <c r="CQ229" s="62" t="str">
        <f>+IF(LEN($K229)&gt;10,IF(ISERROR(VLOOKUP(L229,'CODIGO PAGO'!$B$1:$B$20,1,0)),1,IF(OR(AND(CC229=1,L229&lt;&gt;"N"),AND(CC229=3,L229&lt;&gt;"B"),AND(CC229=2,LEFT(TRIM(L229),1)&lt;&gt;"I")),1,IF(OR(AND(CC229=0,L229="N"),AND(CC229=0,L229="B"),AND(CC229=0,LEFT(TRIM(L229),1)="I")),1,0))),"")</f>
        <v/>
      </c>
      <c r="CR229" s="62" t="str">
        <f t="shared" si="103"/>
        <v/>
      </c>
      <c r="CS229" s="62" t="str">
        <f>+IF(LEN($K229)&gt;10,IF(ISERROR(VLOOKUP(N229,'CODIGO PAGO'!$B$1:$B$20,1,0)),1,IF(OR(AND(CE229=1,N229&lt;&gt;"N"),AND(CE229=3,N229&lt;&gt;"B"),AND(CE229=2,LEFT(TRIM(N229),1)&lt;&gt;"I")),1,IF(OR(AND(CE229=0,N229="N"),AND(CE229=0,N229="B"),AND(CE229=0,LEFT(TRIM(N229),1)="I")),1,0))),"")</f>
        <v/>
      </c>
      <c r="CT229" s="62" t="str">
        <f t="shared" si="104"/>
        <v/>
      </c>
      <c r="CU229" s="62" t="str">
        <f>+IF(LEN($K229)&gt;10,IF(ISERROR(VLOOKUP(P229,'CODIGO PAGO'!$B$1:$B$20,1,0)),1,IF(OR(AND(CG229=1,P229&lt;&gt;"N"),AND(CG229=3,P229&lt;&gt;"B"),AND(CG229=2,LEFT(TRIM(P229),1)&lt;&gt;"I")),1,IF(OR(AND(CG229=0,P229="N"),AND(CG229=0,P229="B"),AND(CG229=0,LEFT(TRIM(P229),1)="I")),1,0))),"")</f>
        <v/>
      </c>
      <c r="CV229" s="62" t="str">
        <f t="shared" si="105"/>
        <v/>
      </c>
      <c r="CW229" s="62" t="str">
        <f>+IF(LEN($K229)&gt;10,IF(ISERROR(VLOOKUP(R229,'CODIGO PAGO'!$B$1:$B$20,1,0)),1,IF(OR(AND(CI229=1,R229&lt;&gt;"N"),AND(CI229=3,R229&lt;&gt;"B"),AND(CI229=2,LEFT(TRIM(R229),1)&lt;&gt;"I")),1,IF(OR(AND(CI229=0,R229="N"),AND(CI229=0,R229="B"),AND(CI229=0,LEFT(TRIM(R229),1)="I")),1,0))),"")</f>
        <v/>
      </c>
      <c r="CX229" s="62" t="str">
        <f t="shared" si="106"/>
        <v/>
      </c>
      <c r="CY229" s="62" t="str">
        <f>+IF(LEN($K229)&gt;10,IF(ISERROR(VLOOKUP(T229,'CODIGO PAGO'!$B$1:$B$20,1,0)),1,IF(OR(AND(CK229=1,T229&lt;&gt;"N"),AND(CK229=3,T229&lt;&gt;"B"),AND(CK229=2,LEFT(TRIM(T229),1)&lt;&gt;"I")),1,IF(OR(AND(CK229=0,T229="N"),AND(CK229=0,T229="B"),AND(CK229=0,LEFT(TRIM(T229),1)="I")),1,0))),"")</f>
        <v/>
      </c>
      <c r="CZ229" s="62" t="str">
        <f t="shared" si="107"/>
        <v/>
      </c>
      <c r="DA229" s="62" t="str">
        <f>+IF(LEN($K229)&gt;10,IF(ISERROR(VLOOKUP(V229,'CODIGO PAGO'!$B$1:$B$20,1,0)),1,IF(OR(AND(CM229=1,V229&lt;&gt;"N"),AND(CM229=3,V229&lt;&gt;"B"),AND(CM229=2,LEFT(TRIM(V229),1)&lt;&gt;"I")),1,IF(OR(AND(CM229=0,V229="N"),AND(CM229=0,V229="B"),AND(CM229=0,LEFT(TRIM(V229),1)="I")),1,0))),"")</f>
        <v/>
      </c>
      <c r="DB229" s="62" t="str">
        <f t="shared" si="108"/>
        <v/>
      </c>
      <c r="DC229" s="62" t="str">
        <f>+IF(LEN($K229)&gt;10,IF(ISERROR(VLOOKUP(X229,'CODIGO PAGO'!$B$1:$B$20,1,0)),1,IF(OR(AND(CO229=1,X229&lt;&gt;"N"),AND(CO229=3,X229&lt;&gt;"B"),AND(CO229=2,LEFT(TRIM(X229),1)&lt;&gt;"I")),1,IF(OR(AND(CO229=0,X229="N"),AND(CO229=0,X229="B"),AND(CO229=0,LEFT(TRIM(X229),1)="I")),1,0))),"")</f>
        <v/>
      </c>
      <c r="DD229" s="62" t="str">
        <f t="shared" si="109"/>
        <v/>
      </c>
      <c r="DE229" s="62" t="str">
        <f t="shared" si="110"/>
        <v/>
      </c>
      <c r="DF229" s="63" t="str">
        <f t="shared" si="111"/>
        <v/>
      </c>
      <c r="DG229" s="171"/>
      <c r="DH229" s="63">
        <v>229</v>
      </c>
    </row>
    <row r="230" spans="1:112" s="65" customFormat="1">
      <c r="A230" s="16" t="str">
        <f t="shared" si="84"/>
        <v/>
      </c>
      <c r="B230" s="134"/>
      <c r="C230" s="134"/>
      <c r="D230" s="1" t="str">
        <f>+IF(LEN($K230)&gt;5,BD!A230,"")</f>
        <v/>
      </c>
      <c r="E230" s="1" t="str">
        <f>+IF(LEN($K230)&gt;5,BD!B230,"")</f>
        <v/>
      </c>
      <c r="F230" s="134"/>
      <c r="G230" s="133"/>
      <c r="H230" s="135"/>
      <c r="I230" s="3" t="str">
        <f>+IF(LEN($K230)&gt;5,BD!D230,"")</f>
        <v/>
      </c>
      <c r="J230" s="4" t="str">
        <f>+IF(LEN($K230)&gt;5,BD!E230,"")</f>
        <v/>
      </c>
      <c r="K230" s="5" t="str">
        <f>+IF(LEN(BD!G230)&gt;5,BD!G230,"")</f>
        <v/>
      </c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53" t="str">
        <f t="shared" si="85"/>
        <v/>
      </c>
      <c r="AB230" s="154" t="str">
        <f>+IF(LEN($K230)&gt;5,SUM(L230,N230,P230,R230,T230,V230,X230)+COUNTIF(L230:X230,"PCG")+'CODIGO PAGO'!$C$23*COUNTIF(L230:X230,"PDF")+'CODIGO PAGO'!$C$24*COUNTIF('PRE MAAS'!L230:X230,"PNH")+'CODIGO PAGO'!$C$25*COUNTIF('PRE MAAS'!L230:X230,"PS")+COUNTIF(L230:X230,"VAC"),"")</f>
        <v/>
      </c>
      <c r="AC230" s="154" t="str">
        <f t="shared" si="86"/>
        <v/>
      </c>
      <c r="AD230" s="155" t="str">
        <f t="shared" si="87"/>
        <v/>
      </c>
      <c r="AE230" s="155" t="str">
        <f t="shared" si="88"/>
        <v/>
      </c>
      <c r="AF230" s="155" t="str">
        <f>+IF(LEN($K230)&gt;5,IF(AND(VLOOKUP($I230,BD!$D$1:$F$501,3,0)&gt;=L$1,VLOOKUP($I230,BD!$D$1:$F$501,3,0)&lt;=X$1),1,0),"")</f>
        <v/>
      </c>
      <c r="AG230" s="155" t="str">
        <f t="shared" si="89"/>
        <v/>
      </c>
      <c r="AH230" s="156" t="str">
        <f t="shared" si="90"/>
        <v/>
      </c>
      <c r="AI230" s="156" t="str">
        <f t="shared" si="91"/>
        <v/>
      </c>
      <c r="AJ230" s="156" t="str">
        <f t="shared" si="92"/>
        <v/>
      </c>
      <c r="AK230" s="6" t="str">
        <f>+IF(LEN($K230)&gt;5,BD!H230,"")</f>
        <v/>
      </c>
      <c r="AL230" s="17" t="str">
        <f t="shared" si="93"/>
        <v/>
      </c>
      <c r="AM230" s="13"/>
      <c r="AN230" s="18" t="str">
        <f t="shared" si="94"/>
        <v/>
      </c>
      <c r="AO230" s="19" t="str">
        <f t="shared" si="95"/>
        <v/>
      </c>
      <c r="AP230" s="19" t="str">
        <f t="shared" si="96"/>
        <v/>
      </c>
      <c r="AQ230" s="20" t="str">
        <f t="shared" si="97"/>
        <v/>
      </c>
      <c r="AR230" s="7" t="str">
        <f t="shared" ca="1" si="98"/>
        <v/>
      </c>
      <c r="AS230" s="157"/>
      <c r="AT230" s="19" t="str">
        <f>+IF(LEN($K230)&gt;5,TRUNC(AS230*AK230*'CODIGO PAGO'!$C$27,2),"")</f>
        <v/>
      </c>
      <c r="AU230" s="15"/>
      <c r="AV230" s="15"/>
      <c r="AW230" s="15"/>
      <c r="AX230" s="14"/>
      <c r="AY230" s="15"/>
      <c r="AZ230" s="20" t="str">
        <f>+IF(LEN(K230)&gt;5,SUMIF(AJUSTES!$A$1:$A$50,K230,AJUSTES!$J$1:$J$50),"")</f>
        <v/>
      </c>
      <c r="BA230" s="20"/>
      <c r="BB230" s="14"/>
      <c r="BC230" s="14"/>
      <c r="BD230" s="164"/>
      <c r="BE230" s="15"/>
      <c r="BF230" s="15"/>
      <c r="BG230" s="152" t="str">
        <f t="shared" si="99"/>
        <v/>
      </c>
      <c r="BH230" s="20" t="str">
        <f t="shared" si="100"/>
        <v/>
      </c>
      <c r="BI230" s="20" t="str">
        <f>IF(LEN($K230)&gt;5,IF('CODIGO PAGO'!$C$26=9,0.5*AK230,'CODIGO PAGO'!$C$26*COUNTIF(L230:X230,"PT")*(AK230*7)/(7-(COUNTIF(L230:X230,"D")+COUNTIF(L230:X230,"DL")))),"")</f>
        <v/>
      </c>
      <c r="BJ230" s="15"/>
      <c r="BK230" s="20" t="str">
        <f>+IF(LEN(K230)&gt;5,SUMIF(AJUSTES!$A$1:$A$50,K230,AJUSTES!$K$1:$K$50),"")</f>
        <v/>
      </c>
      <c r="BL230" s="15"/>
      <c r="BM230" s="15"/>
      <c r="BN230" s="4" t="str">
        <f>+CONCATENATE(IF(COUNTIFS(INCAPACIDADES!$A$1:$A$100,"ACTIVA",INCAPACIDADES!$C$1:$C$100,'PRE MAAS'!K230)&gt;0,VLOOKUP(K230,INCAPACIDADES!$C$1:$Y$100,23,0),""),IF(LEN($K230)&gt;5,IF(BD!F230="N/A","",CONCATENATE("B (",DAY(BD!F230),"-",MONTH(BD!F230),"-",YEAR(BD!F230),")")),""))</f>
        <v/>
      </c>
      <c r="BO230" s="150"/>
      <c r="BP230" s="15"/>
      <c r="BQ230" s="15"/>
      <c r="BR230" s="15"/>
      <c r="BS230" s="15"/>
      <c r="BT230" s="15"/>
      <c r="BU230" s="9" t="str">
        <f>+IF(LEN($K230)&gt;10,IF(LEN(BD!I230)=11,BD!I230,CONCATENATE("0",BD!I230)),"")</f>
        <v/>
      </c>
      <c r="BV230" s="161" t="str">
        <f>+IF(LEN($K230)&gt;10,BD!J230,"")</f>
        <v/>
      </c>
      <c r="BW230" s="162" t="str">
        <f t="shared" si="101"/>
        <v/>
      </c>
      <c r="BX230" s="162" t="str">
        <f>+IF(LEN($K230)&gt;10,UPPER(BD!K230),"")</f>
        <v/>
      </c>
      <c r="BY230" s="161" t="str">
        <f>+IF(LEN($K238)&gt;5,BD!L230,"")</f>
        <v/>
      </c>
      <c r="BZ230" s="161" t="str">
        <f>+IF(LEN($K230)&gt;10,BD!M230,"")</f>
        <v/>
      </c>
      <c r="CA230" s="162" t="str">
        <f>+IF(LEN($K230)&gt;10,BD!N230,"")</f>
        <v/>
      </c>
      <c r="CB230" s="163" t="str">
        <f t="shared" si="102"/>
        <v/>
      </c>
      <c r="CC230" s="62" t="str">
        <f>+IF(AND(LEN($K230)&gt;10),IF(AND($J230&gt;L$1,$J230&lt;=$Y$1),1,IF((COUNTIFS(INCAPACIDADES!$C$1:$C$51,$K230,INCAPACIDADES!K$1:K$51,L$1))&gt;0,2,IF(VLOOKUP($I230,BD!D:F,3,0)&gt;L$1,0,3))),"")</f>
        <v/>
      </c>
      <c r="CD230" s="62" t="str">
        <f>+IF(AND(LEN($K230)&gt;10),IF(AND($J230&gt;M$1,$J230&lt;=$Y$1),1,IF((COUNTIFS(INCAPACIDADES!$C$1:$C$51,$K230,INCAPACIDADES!L$1:L$51,M$1))&gt;0,2,IF(VLOOKUP($I230,BD!$D:$F,3,0)&gt;M$1,0,3))),"")</f>
        <v/>
      </c>
      <c r="CE230" s="62" t="str">
        <f>+IF(AND(LEN($K230)&gt;10),IF(AND($J230&gt;N$1,$J230&lt;=$Y$1),1,IF((COUNTIFS(INCAPACIDADES!$C$1:$C$51,$K230,INCAPACIDADES!M$1:M$51,N$1))&gt;0,2,IF(VLOOKUP($I230,BD!$D:$F,3,0)&gt;N$1,0,3))),"")</f>
        <v/>
      </c>
      <c r="CF230" s="62" t="str">
        <f>+IF(AND(LEN($K230)&gt;10),IF(AND($J230&gt;O$1,$J230&lt;=$Y$1),1,IF((COUNTIFS(INCAPACIDADES!$C$1:$C$51,$K230,INCAPACIDADES!N$1:N$51,O$1))&gt;0,2,IF(VLOOKUP($I230,BD!$D:$F,3,0)&gt;O$1,0,3))),"")</f>
        <v/>
      </c>
      <c r="CG230" s="62" t="str">
        <f>+IF(AND(LEN($K230)&gt;10),IF(AND($J230&gt;P$1,$J230&lt;=$Y$1),1,IF((COUNTIFS(INCAPACIDADES!$C$1:$C$51,$K230,INCAPACIDADES!O$1:O$51,P$1))&gt;0,2,IF(VLOOKUP($I230,BD!$D:$F,3,0)&gt;P$1,0,3))),"")</f>
        <v/>
      </c>
      <c r="CH230" s="62" t="str">
        <f>+IF(AND(LEN($K230)&gt;10),IF(AND($J230&gt;Q$1,$J230&lt;=$Y$1),1,IF((COUNTIFS(INCAPACIDADES!$C$1:$C$51,$K230,INCAPACIDADES!P$1:P$51,Q$1))&gt;0,2,IF(VLOOKUP($I230,BD!$D:$F,3,0)&gt;Q$1,0,3))),"")</f>
        <v/>
      </c>
      <c r="CI230" s="62" t="str">
        <f>+IF(AND(LEN($K230)&gt;10),IF(AND($J230&gt;R$1,$J230&lt;=$Y$1),1,IF((COUNTIFS(INCAPACIDADES!$C$1:$C$51,$K230,INCAPACIDADES!Q$1:Q$51,R$1))&gt;0,2,IF(VLOOKUP($I230,BD!$D:$F,3,0)&gt;R$1,0,3))),"")</f>
        <v/>
      </c>
      <c r="CJ230" s="62" t="str">
        <f>+IF(AND(LEN($K230)&gt;10),IF(AND($J230&gt;S$1,$J230&lt;=$Y$1),1,IF((COUNTIFS(INCAPACIDADES!$C$1:$C$51,$K230,INCAPACIDADES!R$1:R$51,S$1))&gt;0,2,IF(VLOOKUP($I230,BD!$D:$F,3,0)&gt;S$1,0,3))),"")</f>
        <v/>
      </c>
      <c r="CK230" s="62" t="str">
        <f>+IF(AND(LEN($K230)&gt;10),IF(AND($J230&gt;T$1,$J230&lt;=$Y$1),1,IF((COUNTIFS(INCAPACIDADES!$C$1:$C$51,$K230,INCAPACIDADES!S$1:S$51,T$1))&gt;0,2,IF(VLOOKUP($I230,BD!$D:$F,3,0)&gt;T$1,0,3))),"")</f>
        <v/>
      </c>
      <c r="CL230" s="62" t="str">
        <f>+IF(AND(LEN($K230)&gt;10),IF(AND($J230&gt;U$1,$J230&lt;=$Y$1),1,IF((COUNTIFS(INCAPACIDADES!$C$1:$C$51,$K230,INCAPACIDADES!T$1:T$51,U$1))&gt;0,2,IF(VLOOKUP($I230,BD!$D:$F,3,0)&gt;U$1,0,3))),"")</f>
        <v/>
      </c>
      <c r="CM230" s="62" t="str">
        <f>+IF(AND(LEN($K230)&gt;10),IF(AND($J230&gt;V$1,$J230&lt;=$Y$1),1,IF((COUNTIFS(INCAPACIDADES!$C$1:$C$51,$K230,INCAPACIDADES!U$1:U$51,V$1))&gt;0,2,IF(VLOOKUP($I230,BD!$D:$F,3,0)&gt;V$1,0,3))),"")</f>
        <v/>
      </c>
      <c r="CN230" s="62" t="str">
        <f>+IF(AND(LEN($K230)&gt;10),IF(AND($J230&gt;W$1,$J230&lt;=$Y$1),1,IF((COUNTIFS(INCAPACIDADES!$C$1:$C$51,$K230,INCAPACIDADES!V$1:V$51,W$1))&gt;0,2,IF(VLOOKUP($I230,BD!$D:$F,3,0)&gt;W$1,0,3))),"")</f>
        <v/>
      </c>
      <c r="CO230" s="62" t="str">
        <f>+IF(AND(LEN($K230)&gt;10),IF(AND($J230&gt;X$1,$J230&lt;=$Y$1),1,IF((COUNTIFS(INCAPACIDADES!$C$1:$C$51,$K230,INCAPACIDADES!W$1:W$51,X$1))&gt;0,2,IF(VLOOKUP($I230,BD!$D:$F,3,0)&gt;X$1,0,3))),"")</f>
        <v/>
      </c>
      <c r="CP230" s="62" t="str">
        <f>+IF(AND(LEN($K230)&gt;10),IF(AND($J230&gt;Y$1,$J230&lt;=$Y$1),1,IF((COUNTIFS(INCAPACIDADES!$C$1:$C$51,$K230,INCAPACIDADES!X$1:X$51,Y$1))&gt;0,2,IF(VLOOKUP($I230,BD!$D:$F,3,0)&gt;Y$1,0,3))),"")</f>
        <v/>
      </c>
      <c r="CQ230" s="62" t="str">
        <f>+IF(LEN($K230)&gt;10,IF(ISERROR(VLOOKUP(L230,'CODIGO PAGO'!$B$1:$B$20,1,0)),1,IF(OR(AND(CC230=1,L230&lt;&gt;"N"),AND(CC230=3,L230&lt;&gt;"B"),AND(CC230=2,LEFT(TRIM(L230),1)&lt;&gt;"I")),1,IF(OR(AND(CC230=0,L230="N"),AND(CC230=0,L230="B"),AND(CC230=0,LEFT(TRIM(L230),1)="I")),1,0))),"")</f>
        <v/>
      </c>
      <c r="CR230" s="62" t="str">
        <f t="shared" si="103"/>
        <v/>
      </c>
      <c r="CS230" s="62" t="str">
        <f>+IF(LEN($K230)&gt;10,IF(ISERROR(VLOOKUP(N230,'CODIGO PAGO'!$B$1:$B$20,1,0)),1,IF(OR(AND(CE230=1,N230&lt;&gt;"N"),AND(CE230=3,N230&lt;&gt;"B"),AND(CE230=2,LEFT(TRIM(N230),1)&lt;&gt;"I")),1,IF(OR(AND(CE230=0,N230="N"),AND(CE230=0,N230="B"),AND(CE230=0,LEFT(TRIM(N230),1)="I")),1,0))),"")</f>
        <v/>
      </c>
      <c r="CT230" s="62" t="str">
        <f t="shared" si="104"/>
        <v/>
      </c>
      <c r="CU230" s="62" t="str">
        <f>+IF(LEN($K230)&gt;10,IF(ISERROR(VLOOKUP(P230,'CODIGO PAGO'!$B$1:$B$20,1,0)),1,IF(OR(AND(CG230=1,P230&lt;&gt;"N"),AND(CG230=3,P230&lt;&gt;"B"),AND(CG230=2,LEFT(TRIM(P230),1)&lt;&gt;"I")),1,IF(OR(AND(CG230=0,P230="N"),AND(CG230=0,P230="B"),AND(CG230=0,LEFT(TRIM(P230),1)="I")),1,0))),"")</f>
        <v/>
      </c>
      <c r="CV230" s="62" t="str">
        <f t="shared" si="105"/>
        <v/>
      </c>
      <c r="CW230" s="62" t="str">
        <f>+IF(LEN($K230)&gt;10,IF(ISERROR(VLOOKUP(R230,'CODIGO PAGO'!$B$1:$B$20,1,0)),1,IF(OR(AND(CI230=1,R230&lt;&gt;"N"),AND(CI230=3,R230&lt;&gt;"B"),AND(CI230=2,LEFT(TRIM(R230),1)&lt;&gt;"I")),1,IF(OR(AND(CI230=0,R230="N"),AND(CI230=0,R230="B"),AND(CI230=0,LEFT(TRIM(R230),1)="I")),1,0))),"")</f>
        <v/>
      </c>
      <c r="CX230" s="62" t="str">
        <f t="shared" si="106"/>
        <v/>
      </c>
      <c r="CY230" s="62" t="str">
        <f>+IF(LEN($K230)&gt;10,IF(ISERROR(VLOOKUP(T230,'CODIGO PAGO'!$B$1:$B$20,1,0)),1,IF(OR(AND(CK230=1,T230&lt;&gt;"N"),AND(CK230=3,T230&lt;&gt;"B"),AND(CK230=2,LEFT(TRIM(T230),1)&lt;&gt;"I")),1,IF(OR(AND(CK230=0,T230="N"),AND(CK230=0,T230="B"),AND(CK230=0,LEFT(TRIM(T230),1)="I")),1,0))),"")</f>
        <v/>
      </c>
      <c r="CZ230" s="62" t="str">
        <f t="shared" si="107"/>
        <v/>
      </c>
      <c r="DA230" s="62" t="str">
        <f>+IF(LEN($K230)&gt;10,IF(ISERROR(VLOOKUP(V230,'CODIGO PAGO'!$B$1:$B$20,1,0)),1,IF(OR(AND(CM230=1,V230&lt;&gt;"N"),AND(CM230=3,V230&lt;&gt;"B"),AND(CM230=2,LEFT(TRIM(V230),1)&lt;&gt;"I")),1,IF(OR(AND(CM230=0,V230="N"),AND(CM230=0,V230="B"),AND(CM230=0,LEFT(TRIM(V230),1)="I")),1,0))),"")</f>
        <v/>
      </c>
      <c r="DB230" s="62" t="str">
        <f t="shared" si="108"/>
        <v/>
      </c>
      <c r="DC230" s="62" t="str">
        <f>+IF(LEN($K230)&gt;10,IF(ISERROR(VLOOKUP(X230,'CODIGO PAGO'!$B$1:$B$20,1,0)),1,IF(OR(AND(CO230=1,X230&lt;&gt;"N"),AND(CO230=3,X230&lt;&gt;"B"),AND(CO230=2,LEFT(TRIM(X230),1)&lt;&gt;"I")),1,IF(OR(AND(CO230=0,X230="N"),AND(CO230=0,X230="B"),AND(CO230=0,LEFT(TRIM(X230),1)="I")),1,0))),"")</f>
        <v/>
      </c>
      <c r="DD230" s="62" t="str">
        <f t="shared" si="109"/>
        <v/>
      </c>
      <c r="DE230" s="62" t="str">
        <f t="shared" si="110"/>
        <v/>
      </c>
      <c r="DF230" s="63" t="str">
        <f t="shared" si="111"/>
        <v/>
      </c>
      <c r="DG230" s="171"/>
      <c r="DH230" s="63">
        <v>230</v>
      </c>
    </row>
    <row r="231" spans="1:112" s="65" customFormat="1">
      <c r="A231" s="16" t="str">
        <f t="shared" si="84"/>
        <v/>
      </c>
      <c r="B231" s="134"/>
      <c r="C231" s="134"/>
      <c r="D231" s="1" t="str">
        <f>+IF(LEN($K231)&gt;5,BD!A231,"")</f>
        <v/>
      </c>
      <c r="E231" s="1" t="str">
        <f>+IF(LEN($K231)&gt;5,BD!B231,"")</f>
        <v/>
      </c>
      <c r="F231" s="134"/>
      <c r="G231" s="133"/>
      <c r="H231" s="135"/>
      <c r="I231" s="3" t="str">
        <f>+IF(LEN($K231)&gt;5,BD!D231,"")</f>
        <v/>
      </c>
      <c r="J231" s="4" t="str">
        <f>+IF(LEN($K231)&gt;5,BD!E231,"")</f>
        <v/>
      </c>
      <c r="K231" s="5" t="str">
        <f>+IF(LEN(BD!G231)&gt;5,BD!G231,"")</f>
        <v/>
      </c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53" t="str">
        <f t="shared" si="85"/>
        <v/>
      </c>
      <c r="AB231" s="154" t="str">
        <f>+IF(LEN($K231)&gt;5,SUM(L231,N231,P231,R231,T231,V231,X231)+COUNTIF(L231:X231,"PCG")+'CODIGO PAGO'!$C$23*COUNTIF(L231:X231,"PDF")+'CODIGO PAGO'!$C$24*COUNTIF('PRE MAAS'!L231:X231,"PNH")+'CODIGO PAGO'!$C$25*COUNTIF('PRE MAAS'!L231:X231,"PS")+COUNTIF(L231:X231,"VAC"),"")</f>
        <v/>
      </c>
      <c r="AC231" s="154" t="str">
        <f t="shared" si="86"/>
        <v/>
      </c>
      <c r="AD231" s="155" t="str">
        <f t="shared" si="87"/>
        <v/>
      </c>
      <c r="AE231" s="155" t="str">
        <f t="shared" si="88"/>
        <v/>
      </c>
      <c r="AF231" s="155" t="str">
        <f>+IF(LEN($K231)&gt;5,IF(AND(VLOOKUP($I231,BD!$D$1:$F$501,3,0)&gt;=L$1,VLOOKUP($I231,BD!$D$1:$F$501,3,0)&lt;=X$1),1,0),"")</f>
        <v/>
      </c>
      <c r="AG231" s="155" t="str">
        <f t="shared" si="89"/>
        <v/>
      </c>
      <c r="AH231" s="156" t="str">
        <f t="shared" si="90"/>
        <v/>
      </c>
      <c r="AI231" s="156" t="str">
        <f t="shared" si="91"/>
        <v/>
      </c>
      <c r="AJ231" s="156" t="str">
        <f t="shared" si="92"/>
        <v/>
      </c>
      <c r="AK231" s="6" t="str">
        <f>+IF(LEN($K231)&gt;5,BD!H231,"")</f>
        <v/>
      </c>
      <c r="AL231" s="17" t="str">
        <f t="shared" si="93"/>
        <v/>
      </c>
      <c r="AM231" s="13"/>
      <c r="AN231" s="18" t="str">
        <f t="shared" si="94"/>
        <v/>
      </c>
      <c r="AO231" s="19" t="str">
        <f t="shared" si="95"/>
        <v/>
      </c>
      <c r="AP231" s="19" t="str">
        <f t="shared" si="96"/>
        <v/>
      </c>
      <c r="AQ231" s="20" t="str">
        <f t="shared" si="97"/>
        <v/>
      </c>
      <c r="AR231" s="7" t="str">
        <f t="shared" ca="1" si="98"/>
        <v/>
      </c>
      <c r="AS231" s="157"/>
      <c r="AT231" s="19" t="str">
        <f>+IF(LEN($K231)&gt;5,TRUNC(AS231*AK231*'CODIGO PAGO'!$C$27,2),"")</f>
        <v/>
      </c>
      <c r="AU231" s="15"/>
      <c r="AV231" s="15"/>
      <c r="AW231" s="15"/>
      <c r="AX231" s="14"/>
      <c r="AY231" s="15"/>
      <c r="AZ231" s="20" t="str">
        <f>+IF(LEN(K231)&gt;5,SUMIF(AJUSTES!$A$1:$A$50,K231,AJUSTES!$J$1:$J$50),"")</f>
        <v/>
      </c>
      <c r="BA231" s="20"/>
      <c r="BB231" s="14"/>
      <c r="BC231" s="14"/>
      <c r="BD231" s="164"/>
      <c r="BE231" s="15"/>
      <c r="BF231" s="15"/>
      <c r="BG231" s="152" t="str">
        <f t="shared" si="99"/>
        <v/>
      </c>
      <c r="BH231" s="20" t="str">
        <f t="shared" si="100"/>
        <v/>
      </c>
      <c r="BI231" s="20" t="str">
        <f>IF(LEN($K231)&gt;5,IF('CODIGO PAGO'!$C$26=9,0.5*AK231,'CODIGO PAGO'!$C$26*COUNTIF(L231:X231,"PT")*(AK231*7)/(7-(COUNTIF(L231:X231,"D")+COUNTIF(L231:X231,"DL")))),"")</f>
        <v/>
      </c>
      <c r="BJ231" s="15"/>
      <c r="BK231" s="20" t="str">
        <f>+IF(LEN(K231)&gt;5,SUMIF(AJUSTES!$A$1:$A$50,K231,AJUSTES!$K$1:$K$50),"")</f>
        <v/>
      </c>
      <c r="BL231" s="15"/>
      <c r="BM231" s="15"/>
      <c r="BN231" s="4" t="str">
        <f>+CONCATENATE(IF(COUNTIFS(INCAPACIDADES!$A$1:$A$100,"ACTIVA",INCAPACIDADES!$C$1:$C$100,'PRE MAAS'!K231)&gt;0,VLOOKUP(K231,INCAPACIDADES!$C$1:$Y$100,23,0),""),IF(LEN($K231)&gt;5,IF(BD!F231="N/A","",CONCATENATE("B (",DAY(BD!F231),"-",MONTH(BD!F231),"-",YEAR(BD!F231),")")),""))</f>
        <v/>
      </c>
      <c r="BO231" s="150"/>
      <c r="BP231" s="15"/>
      <c r="BQ231" s="15"/>
      <c r="BR231" s="15"/>
      <c r="BS231" s="15"/>
      <c r="BT231" s="15"/>
      <c r="BU231" s="9" t="str">
        <f>+IF(LEN($K231)&gt;10,IF(LEN(BD!I231)=11,BD!I231,CONCATENATE("0",BD!I231)),"")</f>
        <v/>
      </c>
      <c r="BV231" s="161" t="str">
        <f>+IF(LEN($K231)&gt;10,BD!J231,"")</f>
        <v/>
      </c>
      <c r="BW231" s="162" t="str">
        <f t="shared" si="101"/>
        <v/>
      </c>
      <c r="BX231" s="162" t="str">
        <f>+IF(LEN($K231)&gt;10,UPPER(BD!K231),"")</f>
        <v/>
      </c>
      <c r="BY231" s="161" t="str">
        <f>+IF(LEN($K239)&gt;5,BD!L231,"")</f>
        <v/>
      </c>
      <c r="BZ231" s="161" t="str">
        <f>+IF(LEN($K231)&gt;10,BD!M231,"")</f>
        <v/>
      </c>
      <c r="CA231" s="162" t="str">
        <f>+IF(LEN($K231)&gt;10,BD!N231,"")</f>
        <v/>
      </c>
      <c r="CB231" s="163" t="str">
        <f t="shared" si="102"/>
        <v/>
      </c>
      <c r="CC231" s="62" t="str">
        <f>+IF(AND(LEN($K231)&gt;10),IF(AND($J231&gt;L$1,$J231&lt;=$Y$1),1,IF((COUNTIFS(INCAPACIDADES!$C$1:$C$51,$K231,INCAPACIDADES!K$1:K$51,L$1))&gt;0,2,IF(VLOOKUP($I231,BD!D:F,3,0)&gt;L$1,0,3))),"")</f>
        <v/>
      </c>
      <c r="CD231" s="62" t="str">
        <f>+IF(AND(LEN($K231)&gt;10),IF(AND($J231&gt;M$1,$J231&lt;=$Y$1),1,IF((COUNTIFS(INCAPACIDADES!$C$1:$C$51,$K231,INCAPACIDADES!L$1:L$51,M$1))&gt;0,2,IF(VLOOKUP($I231,BD!$D:$F,3,0)&gt;M$1,0,3))),"")</f>
        <v/>
      </c>
      <c r="CE231" s="62" t="str">
        <f>+IF(AND(LEN($K231)&gt;10),IF(AND($J231&gt;N$1,$J231&lt;=$Y$1),1,IF((COUNTIFS(INCAPACIDADES!$C$1:$C$51,$K231,INCAPACIDADES!M$1:M$51,N$1))&gt;0,2,IF(VLOOKUP($I231,BD!$D:$F,3,0)&gt;N$1,0,3))),"")</f>
        <v/>
      </c>
      <c r="CF231" s="62" t="str">
        <f>+IF(AND(LEN($K231)&gt;10),IF(AND($J231&gt;O$1,$J231&lt;=$Y$1),1,IF((COUNTIFS(INCAPACIDADES!$C$1:$C$51,$K231,INCAPACIDADES!N$1:N$51,O$1))&gt;0,2,IF(VLOOKUP($I231,BD!$D:$F,3,0)&gt;O$1,0,3))),"")</f>
        <v/>
      </c>
      <c r="CG231" s="62" t="str">
        <f>+IF(AND(LEN($K231)&gt;10),IF(AND($J231&gt;P$1,$J231&lt;=$Y$1),1,IF((COUNTIFS(INCAPACIDADES!$C$1:$C$51,$K231,INCAPACIDADES!O$1:O$51,P$1))&gt;0,2,IF(VLOOKUP($I231,BD!$D:$F,3,0)&gt;P$1,0,3))),"")</f>
        <v/>
      </c>
      <c r="CH231" s="62" t="str">
        <f>+IF(AND(LEN($K231)&gt;10),IF(AND($J231&gt;Q$1,$J231&lt;=$Y$1),1,IF((COUNTIFS(INCAPACIDADES!$C$1:$C$51,$K231,INCAPACIDADES!P$1:P$51,Q$1))&gt;0,2,IF(VLOOKUP($I231,BD!$D:$F,3,0)&gt;Q$1,0,3))),"")</f>
        <v/>
      </c>
      <c r="CI231" s="62" t="str">
        <f>+IF(AND(LEN($K231)&gt;10),IF(AND($J231&gt;R$1,$J231&lt;=$Y$1),1,IF((COUNTIFS(INCAPACIDADES!$C$1:$C$51,$K231,INCAPACIDADES!Q$1:Q$51,R$1))&gt;0,2,IF(VLOOKUP($I231,BD!$D:$F,3,0)&gt;R$1,0,3))),"")</f>
        <v/>
      </c>
      <c r="CJ231" s="62" t="str">
        <f>+IF(AND(LEN($K231)&gt;10),IF(AND($J231&gt;S$1,$J231&lt;=$Y$1),1,IF((COUNTIFS(INCAPACIDADES!$C$1:$C$51,$K231,INCAPACIDADES!R$1:R$51,S$1))&gt;0,2,IF(VLOOKUP($I231,BD!$D:$F,3,0)&gt;S$1,0,3))),"")</f>
        <v/>
      </c>
      <c r="CK231" s="62" t="str">
        <f>+IF(AND(LEN($K231)&gt;10),IF(AND($J231&gt;T$1,$J231&lt;=$Y$1),1,IF((COUNTIFS(INCAPACIDADES!$C$1:$C$51,$K231,INCAPACIDADES!S$1:S$51,T$1))&gt;0,2,IF(VLOOKUP($I231,BD!$D:$F,3,0)&gt;T$1,0,3))),"")</f>
        <v/>
      </c>
      <c r="CL231" s="62" t="str">
        <f>+IF(AND(LEN($K231)&gt;10),IF(AND($J231&gt;U$1,$J231&lt;=$Y$1),1,IF((COUNTIFS(INCAPACIDADES!$C$1:$C$51,$K231,INCAPACIDADES!T$1:T$51,U$1))&gt;0,2,IF(VLOOKUP($I231,BD!$D:$F,3,0)&gt;U$1,0,3))),"")</f>
        <v/>
      </c>
      <c r="CM231" s="62" t="str">
        <f>+IF(AND(LEN($K231)&gt;10),IF(AND($J231&gt;V$1,$J231&lt;=$Y$1),1,IF((COUNTIFS(INCAPACIDADES!$C$1:$C$51,$K231,INCAPACIDADES!U$1:U$51,V$1))&gt;0,2,IF(VLOOKUP($I231,BD!$D:$F,3,0)&gt;V$1,0,3))),"")</f>
        <v/>
      </c>
      <c r="CN231" s="62" t="str">
        <f>+IF(AND(LEN($K231)&gt;10),IF(AND($J231&gt;W$1,$J231&lt;=$Y$1),1,IF((COUNTIFS(INCAPACIDADES!$C$1:$C$51,$K231,INCAPACIDADES!V$1:V$51,W$1))&gt;0,2,IF(VLOOKUP($I231,BD!$D:$F,3,0)&gt;W$1,0,3))),"")</f>
        <v/>
      </c>
      <c r="CO231" s="62" t="str">
        <f>+IF(AND(LEN($K231)&gt;10),IF(AND($J231&gt;X$1,$J231&lt;=$Y$1),1,IF((COUNTIFS(INCAPACIDADES!$C$1:$C$51,$K231,INCAPACIDADES!W$1:W$51,X$1))&gt;0,2,IF(VLOOKUP($I231,BD!$D:$F,3,0)&gt;X$1,0,3))),"")</f>
        <v/>
      </c>
      <c r="CP231" s="62" t="str">
        <f>+IF(AND(LEN($K231)&gt;10),IF(AND($J231&gt;Y$1,$J231&lt;=$Y$1),1,IF((COUNTIFS(INCAPACIDADES!$C$1:$C$51,$K231,INCAPACIDADES!X$1:X$51,Y$1))&gt;0,2,IF(VLOOKUP($I231,BD!$D:$F,3,0)&gt;Y$1,0,3))),"")</f>
        <v/>
      </c>
      <c r="CQ231" s="62" t="str">
        <f>+IF(LEN($K231)&gt;10,IF(ISERROR(VLOOKUP(L231,'CODIGO PAGO'!$B$1:$B$20,1,0)),1,IF(OR(AND(CC231=1,L231&lt;&gt;"N"),AND(CC231=3,L231&lt;&gt;"B"),AND(CC231=2,LEFT(TRIM(L231),1)&lt;&gt;"I")),1,IF(OR(AND(CC231=0,L231="N"),AND(CC231=0,L231="B"),AND(CC231=0,LEFT(TRIM(L231),1)="I")),1,0))),"")</f>
        <v/>
      </c>
      <c r="CR231" s="62" t="str">
        <f t="shared" si="103"/>
        <v/>
      </c>
      <c r="CS231" s="62" t="str">
        <f>+IF(LEN($K231)&gt;10,IF(ISERROR(VLOOKUP(N231,'CODIGO PAGO'!$B$1:$B$20,1,0)),1,IF(OR(AND(CE231=1,N231&lt;&gt;"N"),AND(CE231=3,N231&lt;&gt;"B"),AND(CE231=2,LEFT(TRIM(N231),1)&lt;&gt;"I")),1,IF(OR(AND(CE231=0,N231="N"),AND(CE231=0,N231="B"),AND(CE231=0,LEFT(TRIM(N231),1)="I")),1,0))),"")</f>
        <v/>
      </c>
      <c r="CT231" s="62" t="str">
        <f t="shared" si="104"/>
        <v/>
      </c>
      <c r="CU231" s="62" t="str">
        <f>+IF(LEN($K231)&gt;10,IF(ISERROR(VLOOKUP(P231,'CODIGO PAGO'!$B$1:$B$20,1,0)),1,IF(OR(AND(CG231=1,P231&lt;&gt;"N"),AND(CG231=3,P231&lt;&gt;"B"),AND(CG231=2,LEFT(TRIM(P231),1)&lt;&gt;"I")),1,IF(OR(AND(CG231=0,P231="N"),AND(CG231=0,P231="B"),AND(CG231=0,LEFT(TRIM(P231),1)="I")),1,0))),"")</f>
        <v/>
      </c>
      <c r="CV231" s="62" t="str">
        <f t="shared" si="105"/>
        <v/>
      </c>
      <c r="CW231" s="62" t="str">
        <f>+IF(LEN($K231)&gt;10,IF(ISERROR(VLOOKUP(R231,'CODIGO PAGO'!$B$1:$B$20,1,0)),1,IF(OR(AND(CI231=1,R231&lt;&gt;"N"),AND(CI231=3,R231&lt;&gt;"B"),AND(CI231=2,LEFT(TRIM(R231),1)&lt;&gt;"I")),1,IF(OR(AND(CI231=0,R231="N"),AND(CI231=0,R231="B"),AND(CI231=0,LEFT(TRIM(R231),1)="I")),1,0))),"")</f>
        <v/>
      </c>
      <c r="CX231" s="62" t="str">
        <f t="shared" si="106"/>
        <v/>
      </c>
      <c r="CY231" s="62" t="str">
        <f>+IF(LEN($K231)&gt;10,IF(ISERROR(VLOOKUP(T231,'CODIGO PAGO'!$B$1:$B$20,1,0)),1,IF(OR(AND(CK231=1,T231&lt;&gt;"N"),AND(CK231=3,T231&lt;&gt;"B"),AND(CK231=2,LEFT(TRIM(T231),1)&lt;&gt;"I")),1,IF(OR(AND(CK231=0,T231="N"),AND(CK231=0,T231="B"),AND(CK231=0,LEFT(TRIM(T231),1)="I")),1,0))),"")</f>
        <v/>
      </c>
      <c r="CZ231" s="62" t="str">
        <f t="shared" si="107"/>
        <v/>
      </c>
      <c r="DA231" s="62" t="str">
        <f>+IF(LEN($K231)&gt;10,IF(ISERROR(VLOOKUP(V231,'CODIGO PAGO'!$B$1:$B$20,1,0)),1,IF(OR(AND(CM231=1,V231&lt;&gt;"N"),AND(CM231=3,V231&lt;&gt;"B"),AND(CM231=2,LEFT(TRIM(V231),1)&lt;&gt;"I")),1,IF(OR(AND(CM231=0,V231="N"),AND(CM231=0,V231="B"),AND(CM231=0,LEFT(TRIM(V231),1)="I")),1,0))),"")</f>
        <v/>
      </c>
      <c r="DB231" s="62" t="str">
        <f t="shared" si="108"/>
        <v/>
      </c>
      <c r="DC231" s="62" t="str">
        <f>+IF(LEN($K231)&gt;10,IF(ISERROR(VLOOKUP(X231,'CODIGO PAGO'!$B$1:$B$20,1,0)),1,IF(OR(AND(CO231=1,X231&lt;&gt;"N"),AND(CO231=3,X231&lt;&gt;"B"),AND(CO231=2,LEFT(TRIM(X231),1)&lt;&gt;"I")),1,IF(OR(AND(CO231=0,X231="N"),AND(CO231=0,X231="B"),AND(CO231=0,LEFT(TRIM(X231),1)="I")),1,0))),"")</f>
        <v/>
      </c>
      <c r="DD231" s="62" t="str">
        <f t="shared" si="109"/>
        <v/>
      </c>
      <c r="DE231" s="62" t="str">
        <f t="shared" si="110"/>
        <v/>
      </c>
      <c r="DF231" s="63" t="str">
        <f t="shared" si="111"/>
        <v/>
      </c>
      <c r="DG231" s="171"/>
      <c r="DH231" s="63">
        <v>231</v>
      </c>
    </row>
    <row r="232" spans="1:112" s="65" customFormat="1">
      <c r="A232" s="16" t="str">
        <f t="shared" si="84"/>
        <v/>
      </c>
      <c r="B232" s="134"/>
      <c r="C232" s="134"/>
      <c r="D232" s="1" t="str">
        <f>+IF(LEN($K232)&gt;5,BD!A232,"")</f>
        <v/>
      </c>
      <c r="E232" s="1" t="str">
        <f>+IF(LEN($K232)&gt;5,BD!B232,"")</f>
        <v/>
      </c>
      <c r="F232" s="134"/>
      <c r="G232" s="133"/>
      <c r="H232" s="135"/>
      <c r="I232" s="3" t="str">
        <f>+IF(LEN($K232)&gt;5,BD!D232,"")</f>
        <v/>
      </c>
      <c r="J232" s="4" t="str">
        <f>+IF(LEN($K232)&gt;5,BD!E232,"")</f>
        <v/>
      </c>
      <c r="K232" s="5" t="str">
        <f>+IF(LEN(BD!G232)&gt;5,BD!G232,"")</f>
        <v/>
      </c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53" t="str">
        <f t="shared" si="85"/>
        <v/>
      </c>
      <c r="AB232" s="154" t="str">
        <f>+IF(LEN($K232)&gt;5,SUM(L232,N232,P232,R232,T232,V232,X232)+COUNTIF(L232:X232,"PCG")+'CODIGO PAGO'!$C$23*COUNTIF(L232:X232,"PDF")+'CODIGO PAGO'!$C$24*COUNTIF('PRE MAAS'!L232:X232,"PNH")+'CODIGO PAGO'!$C$25*COUNTIF('PRE MAAS'!L232:X232,"PS")+COUNTIF(L232:X232,"VAC"),"")</f>
        <v/>
      </c>
      <c r="AC232" s="154" t="str">
        <f t="shared" si="86"/>
        <v/>
      </c>
      <c r="AD232" s="155" t="str">
        <f t="shared" si="87"/>
        <v/>
      </c>
      <c r="AE232" s="155" t="str">
        <f t="shared" si="88"/>
        <v/>
      </c>
      <c r="AF232" s="155" t="str">
        <f>+IF(LEN($K232)&gt;5,IF(AND(VLOOKUP($I232,BD!$D$1:$F$501,3,0)&gt;=L$1,VLOOKUP($I232,BD!$D$1:$F$501,3,0)&lt;=X$1),1,0),"")</f>
        <v/>
      </c>
      <c r="AG232" s="155" t="str">
        <f t="shared" si="89"/>
        <v/>
      </c>
      <c r="AH232" s="156" t="str">
        <f t="shared" si="90"/>
        <v/>
      </c>
      <c r="AI232" s="156" t="str">
        <f t="shared" si="91"/>
        <v/>
      </c>
      <c r="AJ232" s="156" t="str">
        <f t="shared" si="92"/>
        <v/>
      </c>
      <c r="AK232" s="6" t="str">
        <f>+IF(LEN($K232)&gt;5,BD!H232,"")</f>
        <v/>
      </c>
      <c r="AL232" s="17" t="str">
        <f t="shared" si="93"/>
        <v/>
      </c>
      <c r="AM232" s="13"/>
      <c r="AN232" s="18" t="str">
        <f t="shared" si="94"/>
        <v/>
      </c>
      <c r="AO232" s="19" t="str">
        <f t="shared" si="95"/>
        <v/>
      </c>
      <c r="AP232" s="19" t="str">
        <f t="shared" si="96"/>
        <v/>
      </c>
      <c r="AQ232" s="20" t="str">
        <f t="shared" si="97"/>
        <v/>
      </c>
      <c r="AR232" s="7" t="str">
        <f t="shared" ca="1" si="98"/>
        <v/>
      </c>
      <c r="AS232" s="157"/>
      <c r="AT232" s="19" t="str">
        <f>+IF(LEN($K232)&gt;5,TRUNC(AS232*AK232*'CODIGO PAGO'!$C$27,2),"")</f>
        <v/>
      </c>
      <c r="AU232" s="15"/>
      <c r="AV232" s="15"/>
      <c r="AW232" s="15"/>
      <c r="AX232" s="14"/>
      <c r="AY232" s="15"/>
      <c r="AZ232" s="20" t="str">
        <f>+IF(LEN(K232)&gt;5,SUMIF(AJUSTES!$A$1:$A$50,K232,AJUSTES!$J$1:$J$50),"")</f>
        <v/>
      </c>
      <c r="BA232" s="20"/>
      <c r="BB232" s="14"/>
      <c r="BC232" s="14"/>
      <c r="BD232" s="164"/>
      <c r="BE232" s="15"/>
      <c r="BF232" s="15"/>
      <c r="BG232" s="152" t="str">
        <f t="shared" si="99"/>
        <v/>
      </c>
      <c r="BH232" s="20" t="str">
        <f t="shared" si="100"/>
        <v/>
      </c>
      <c r="BI232" s="20" t="str">
        <f>IF(LEN($K232)&gt;5,IF('CODIGO PAGO'!$C$26=9,0.5*AK232,'CODIGO PAGO'!$C$26*COUNTIF(L232:X232,"PT")*(AK232*7)/(7-(COUNTIF(L232:X232,"D")+COUNTIF(L232:X232,"DL")))),"")</f>
        <v/>
      </c>
      <c r="BJ232" s="15"/>
      <c r="BK232" s="20" t="str">
        <f>+IF(LEN(K232)&gt;5,SUMIF(AJUSTES!$A$1:$A$50,K232,AJUSTES!$K$1:$K$50),"")</f>
        <v/>
      </c>
      <c r="BL232" s="15"/>
      <c r="BM232" s="15"/>
      <c r="BN232" s="4" t="str">
        <f>+CONCATENATE(IF(COUNTIFS(INCAPACIDADES!$A$1:$A$100,"ACTIVA",INCAPACIDADES!$C$1:$C$100,'PRE MAAS'!K232)&gt;0,VLOOKUP(K232,INCAPACIDADES!$C$1:$Y$100,23,0),""),IF(LEN($K232)&gt;5,IF(BD!F232="N/A","",CONCATENATE("B (",DAY(BD!F232),"-",MONTH(BD!F232),"-",YEAR(BD!F232),")")),""))</f>
        <v/>
      </c>
      <c r="BO232" s="150"/>
      <c r="BP232" s="15"/>
      <c r="BQ232" s="15"/>
      <c r="BR232" s="15"/>
      <c r="BS232" s="15"/>
      <c r="BT232" s="15"/>
      <c r="BU232" s="9" t="str">
        <f>+IF(LEN($K232)&gt;10,IF(LEN(BD!I232)=11,BD!I232,CONCATENATE("0",BD!I232)),"")</f>
        <v/>
      </c>
      <c r="BV232" s="161" t="str">
        <f>+IF(LEN($K232)&gt;10,BD!J232,"")</f>
        <v/>
      </c>
      <c r="BW232" s="162" t="str">
        <f t="shared" si="101"/>
        <v/>
      </c>
      <c r="BX232" s="162" t="str">
        <f>+IF(LEN($K232)&gt;10,UPPER(BD!K232),"")</f>
        <v/>
      </c>
      <c r="BY232" s="161" t="str">
        <f>+IF(LEN($K240)&gt;5,BD!L232,"")</f>
        <v/>
      </c>
      <c r="BZ232" s="161" t="str">
        <f>+IF(LEN($K232)&gt;10,BD!M232,"")</f>
        <v/>
      </c>
      <c r="CA232" s="162" t="str">
        <f>+IF(LEN($K232)&gt;10,BD!N232,"")</f>
        <v/>
      </c>
      <c r="CB232" s="163" t="str">
        <f t="shared" si="102"/>
        <v/>
      </c>
      <c r="CC232" s="62" t="str">
        <f>+IF(AND(LEN($K232)&gt;10),IF(AND($J232&gt;L$1,$J232&lt;=$Y$1),1,IF((COUNTIFS(INCAPACIDADES!$C$1:$C$51,$K232,INCAPACIDADES!K$1:K$51,L$1))&gt;0,2,IF(VLOOKUP($I232,BD!D:F,3,0)&gt;L$1,0,3))),"")</f>
        <v/>
      </c>
      <c r="CD232" s="62" t="str">
        <f>+IF(AND(LEN($K232)&gt;10),IF(AND($J232&gt;M$1,$J232&lt;=$Y$1),1,IF((COUNTIFS(INCAPACIDADES!$C$1:$C$51,$K232,INCAPACIDADES!L$1:L$51,M$1))&gt;0,2,IF(VLOOKUP($I232,BD!$D:$F,3,0)&gt;M$1,0,3))),"")</f>
        <v/>
      </c>
      <c r="CE232" s="62" t="str">
        <f>+IF(AND(LEN($K232)&gt;10),IF(AND($J232&gt;N$1,$J232&lt;=$Y$1),1,IF((COUNTIFS(INCAPACIDADES!$C$1:$C$51,$K232,INCAPACIDADES!M$1:M$51,N$1))&gt;0,2,IF(VLOOKUP($I232,BD!$D:$F,3,0)&gt;N$1,0,3))),"")</f>
        <v/>
      </c>
      <c r="CF232" s="62" t="str">
        <f>+IF(AND(LEN($K232)&gt;10),IF(AND($J232&gt;O$1,$J232&lt;=$Y$1),1,IF((COUNTIFS(INCAPACIDADES!$C$1:$C$51,$K232,INCAPACIDADES!N$1:N$51,O$1))&gt;0,2,IF(VLOOKUP($I232,BD!$D:$F,3,0)&gt;O$1,0,3))),"")</f>
        <v/>
      </c>
      <c r="CG232" s="62" t="str">
        <f>+IF(AND(LEN($K232)&gt;10),IF(AND($J232&gt;P$1,$J232&lt;=$Y$1),1,IF((COUNTIFS(INCAPACIDADES!$C$1:$C$51,$K232,INCAPACIDADES!O$1:O$51,P$1))&gt;0,2,IF(VLOOKUP($I232,BD!$D:$F,3,0)&gt;P$1,0,3))),"")</f>
        <v/>
      </c>
      <c r="CH232" s="62" t="str">
        <f>+IF(AND(LEN($K232)&gt;10),IF(AND($J232&gt;Q$1,$J232&lt;=$Y$1),1,IF((COUNTIFS(INCAPACIDADES!$C$1:$C$51,$K232,INCAPACIDADES!P$1:P$51,Q$1))&gt;0,2,IF(VLOOKUP($I232,BD!$D:$F,3,0)&gt;Q$1,0,3))),"")</f>
        <v/>
      </c>
      <c r="CI232" s="62" t="str">
        <f>+IF(AND(LEN($K232)&gt;10),IF(AND($J232&gt;R$1,$J232&lt;=$Y$1),1,IF((COUNTIFS(INCAPACIDADES!$C$1:$C$51,$K232,INCAPACIDADES!Q$1:Q$51,R$1))&gt;0,2,IF(VLOOKUP($I232,BD!$D:$F,3,0)&gt;R$1,0,3))),"")</f>
        <v/>
      </c>
      <c r="CJ232" s="62" t="str">
        <f>+IF(AND(LEN($K232)&gt;10),IF(AND($J232&gt;S$1,$J232&lt;=$Y$1),1,IF((COUNTIFS(INCAPACIDADES!$C$1:$C$51,$K232,INCAPACIDADES!R$1:R$51,S$1))&gt;0,2,IF(VLOOKUP($I232,BD!$D:$F,3,0)&gt;S$1,0,3))),"")</f>
        <v/>
      </c>
      <c r="CK232" s="62" t="str">
        <f>+IF(AND(LEN($K232)&gt;10),IF(AND($J232&gt;T$1,$J232&lt;=$Y$1),1,IF((COUNTIFS(INCAPACIDADES!$C$1:$C$51,$K232,INCAPACIDADES!S$1:S$51,T$1))&gt;0,2,IF(VLOOKUP($I232,BD!$D:$F,3,0)&gt;T$1,0,3))),"")</f>
        <v/>
      </c>
      <c r="CL232" s="62" t="str">
        <f>+IF(AND(LEN($K232)&gt;10),IF(AND($J232&gt;U$1,$J232&lt;=$Y$1),1,IF((COUNTIFS(INCAPACIDADES!$C$1:$C$51,$K232,INCAPACIDADES!T$1:T$51,U$1))&gt;0,2,IF(VLOOKUP($I232,BD!$D:$F,3,0)&gt;U$1,0,3))),"")</f>
        <v/>
      </c>
      <c r="CM232" s="62" t="str">
        <f>+IF(AND(LEN($K232)&gt;10),IF(AND($J232&gt;V$1,$J232&lt;=$Y$1),1,IF((COUNTIFS(INCAPACIDADES!$C$1:$C$51,$K232,INCAPACIDADES!U$1:U$51,V$1))&gt;0,2,IF(VLOOKUP($I232,BD!$D:$F,3,0)&gt;V$1,0,3))),"")</f>
        <v/>
      </c>
      <c r="CN232" s="62" t="str">
        <f>+IF(AND(LEN($K232)&gt;10),IF(AND($J232&gt;W$1,$J232&lt;=$Y$1),1,IF((COUNTIFS(INCAPACIDADES!$C$1:$C$51,$K232,INCAPACIDADES!V$1:V$51,W$1))&gt;0,2,IF(VLOOKUP($I232,BD!$D:$F,3,0)&gt;W$1,0,3))),"")</f>
        <v/>
      </c>
      <c r="CO232" s="62" t="str">
        <f>+IF(AND(LEN($K232)&gt;10),IF(AND($J232&gt;X$1,$J232&lt;=$Y$1),1,IF((COUNTIFS(INCAPACIDADES!$C$1:$C$51,$K232,INCAPACIDADES!W$1:W$51,X$1))&gt;0,2,IF(VLOOKUP($I232,BD!$D:$F,3,0)&gt;X$1,0,3))),"")</f>
        <v/>
      </c>
      <c r="CP232" s="62" t="str">
        <f>+IF(AND(LEN($K232)&gt;10),IF(AND($J232&gt;Y$1,$J232&lt;=$Y$1),1,IF((COUNTIFS(INCAPACIDADES!$C$1:$C$51,$K232,INCAPACIDADES!X$1:X$51,Y$1))&gt;0,2,IF(VLOOKUP($I232,BD!$D:$F,3,0)&gt;Y$1,0,3))),"")</f>
        <v/>
      </c>
      <c r="CQ232" s="62" t="str">
        <f>+IF(LEN($K232)&gt;10,IF(ISERROR(VLOOKUP(L232,'CODIGO PAGO'!$B$1:$B$20,1,0)),1,IF(OR(AND(CC232=1,L232&lt;&gt;"N"),AND(CC232=3,L232&lt;&gt;"B"),AND(CC232=2,LEFT(TRIM(L232),1)&lt;&gt;"I")),1,IF(OR(AND(CC232=0,L232="N"),AND(CC232=0,L232="B"),AND(CC232=0,LEFT(TRIM(L232),1)="I")),1,0))),"")</f>
        <v/>
      </c>
      <c r="CR232" s="62" t="str">
        <f t="shared" si="103"/>
        <v/>
      </c>
      <c r="CS232" s="62" t="str">
        <f>+IF(LEN($K232)&gt;10,IF(ISERROR(VLOOKUP(N232,'CODIGO PAGO'!$B$1:$B$20,1,0)),1,IF(OR(AND(CE232=1,N232&lt;&gt;"N"),AND(CE232=3,N232&lt;&gt;"B"),AND(CE232=2,LEFT(TRIM(N232),1)&lt;&gt;"I")),1,IF(OR(AND(CE232=0,N232="N"),AND(CE232=0,N232="B"),AND(CE232=0,LEFT(TRIM(N232),1)="I")),1,0))),"")</f>
        <v/>
      </c>
      <c r="CT232" s="62" t="str">
        <f t="shared" si="104"/>
        <v/>
      </c>
      <c r="CU232" s="62" t="str">
        <f>+IF(LEN($K232)&gt;10,IF(ISERROR(VLOOKUP(P232,'CODIGO PAGO'!$B$1:$B$20,1,0)),1,IF(OR(AND(CG232=1,P232&lt;&gt;"N"),AND(CG232=3,P232&lt;&gt;"B"),AND(CG232=2,LEFT(TRIM(P232),1)&lt;&gt;"I")),1,IF(OR(AND(CG232=0,P232="N"),AND(CG232=0,P232="B"),AND(CG232=0,LEFT(TRIM(P232),1)="I")),1,0))),"")</f>
        <v/>
      </c>
      <c r="CV232" s="62" t="str">
        <f t="shared" si="105"/>
        <v/>
      </c>
      <c r="CW232" s="62" t="str">
        <f>+IF(LEN($K232)&gt;10,IF(ISERROR(VLOOKUP(R232,'CODIGO PAGO'!$B$1:$B$20,1,0)),1,IF(OR(AND(CI232=1,R232&lt;&gt;"N"),AND(CI232=3,R232&lt;&gt;"B"),AND(CI232=2,LEFT(TRIM(R232),1)&lt;&gt;"I")),1,IF(OR(AND(CI232=0,R232="N"),AND(CI232=0,R232="B"),AND(CI232=0,LEFT(TRIM(R232),1)="I")),1,0))),"")</f>
        <v/>
      </c>
      <c r="CX232" s="62" t="str">
        <f t="shared" si="106"/>
        <v/>
      </c>
      <c r="CY232" s="62" t="str">
        <f>+IF(LEN($K232)&gt;10,IF(ISERROR(VLOOKUP(T232,'CODIGO PAGO'!$B$1:$B$20,1,0)),1,IF(OR(AND(CK232=1,T232&lt;&gt;"N"),AND(CK232=3,T232&lt;&gt;"B"),AND(CK232=2,LEFT(TRIM(T232),1)&lt;&gt;"I")),1,IF(OR(AND(CK232=0,T232="N"),AND(CK232=0,T232="B"),AND(CK232=0,LEFT(TRIM(T232),1)="I")),1,0))),"")</f>
        <v/>
      </c>
      <c r="CZ232" s="62" t="str">
        <f t="shared" si="107"/>
        <v/>
      </c>
      <c r="DA232" s="62" t="str">
        <f>+IF(LEN($K232)&gt;10,IF(ISERROR(VLOOKUP(V232,'CODIGO PAGO'!$B$1:$B$20,1,0)),1,IF(OR(AND(CM232=1,V232&lt;&gt;"N"),AND(CM232=3,V232&lt;&gt;"B"),AND(CM232=2,LEFT(TRIM(V232),1)&lt;&gt;"I")),1,IF(OR(AND(CM232=0,V232="N"),AND(CM232=0,V232="B"),AND(CM232=0,LEFT(TRIM(V232),1)="I")),1,0))),"")</f>
        <v/>
      </c>
      <c r="DB232" s="62" t="str">
        <f t="shared" si="108"/>
        <v/>
      </c>
      <c r="DC232" s="62" t="str">
        <f>+IF(LEN($K232)&gt;10,IF(ISERROR(VLOOKUP(X232,'CODIGO PAGO'!$B$1:$B$20,1,0)),1,IF(OR(AND(CO232=1,X232&lt;&gt;"N"),AND(CO232=3,X232&lt;&gt;"B"),AND(CO232=2,LEFT(TRIM(X232),1)&lt;&gt;"I")),1,IF(OR(AND(CO232=0,X232="N"),AND(CO232=0,X232="B"),AND(CO232=0,LEFT(TRIM(X232),1)="I")),1,0))),"")</f>
        <v/>
      </c>
      <c r="DD232" s="62" t="str">
        <f t="shared" si="109"/>
        <v/>
      </c>
      <c r="DE232" s="62" t="str">
        <f t="shared" si="110"/>
        <v/>
      </c>
      <c r="DF232" s="63" t="str">
        <f t="shared" si="111"/>
        <v/>
      </c>
      <c r="DG232" s="171"/>
      <c r="DH232" s="63">
        <v>232</v>
      </c>
    </row>
    <row r="233" spans="1:112" s="65" customFormat="1">
      <c r="A233" s="16" t="str">
        <f t="shared" si="84"/>
        <v/>
      </c>
      <c r="B233" s="134"/>
      <c r="C233" s="134"/>
      <c r="D233" s="1" t="str">
        <f>+IF(LEN($K233)&gt;5,BD!A233,"")</f>
        <v/>
      </c>
      <c r="E233" s="1" t="str">
        <f>+IF(LEN($K233)&gt;5,BD!B233,"")</f>
        <v/>
      </c>
      <c r="F233" s="134"/>
      <c r="G233" s="133"/>
      <c r="H233" s="135"/>
      <c r="I233" s="3" t="str">
        <f>+IF(LEN($K233)&gt;5,BD!D233,"")</f>
        <v/>
      </c>
      <c r="J233" s="4" t="str">
        <f>+IF(LEN($K233)&gt;5,BD!E233,"")</f>
        <v/>
      </c>
      <c r="K233" s="5" t="str">
        <f>+IF(LEN(BD!G233)&gt;5,BD!G233,"")</f>
        <v/>
      </c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53" t="str">
        <f t="shared" si="85"/>
        <v/>
      </c>
      <c r="AB233" s="154" t="str">
        <f>+IF(LEN($K233)&gt;5,SUM(L233,N233,P233,R233,T233,V233,X233)+COUNTIF(L233:X233,"PCG")+'CODIGO PAGO'!$C$23*COUNTIF(L233:X233,"PDF")+'CODIGO PAGO'!$C$24*COUNTIF('PRE MAAS'!L233:X233,"PNH")+'CODIGO PAGO'!$C$25*COUNTIF('PRE MAAS'!L233:X233,"PS")+COUNTIF(L233:X233,"VAC"),"")</f>
        <v/>
      </c>
      <c r="AC233" s="154" t="str">
        <f t="shared" si="86"/>
        <v/>
      </c>
      <c r="AD233" s="155" t="str">
        <f t="shared" si="87"/>
        <v/>
      </c>
      <c r="AE233" s="155" t="str">
        <f t="shared" si="88"/>
        <v/>
      </c>
      <c r="AF233" s="155" t="str">
        <f>+IF(LEN($K233)&gt;5,IF(AND(VLOOKUP($I233,BD!$D$1:$F$501,3,0)&gt;=L$1,VLOOKUP($I233,BD!$D$1:$F$501,3,0)&lt;=X$1),1,0),"")</f>
        <v/>
      </c>
      <c r="AG233" s="155" t="str">
        <f t="shared" si="89"/>
        <v/>
      </c>
      <c r="AH233" s="156" t="str">
        <f t="shared" si="90"/>
        <v/>
      </c>
      <c r="AI233" s="156" t="str">
        <f t="shared" si="91"/>
        <v/>
      </c>
      <c r="AJ233" s="156" t="str">
        <f t="shared" si="92"/>
        <v/>
      </c>
      <c r="AK233" s="6" t="str">
        <f>+IF(LEN($K233)&gt;5,BD!H233,"")</f>
        <v/>
      </c>
      <c r="AL233" s="17" t="str">
        <f t="shared" si="93"/>
        <v/>
      </c>
      <c r="AM233" s="13"/>
      <c r="AN233" s="18" t="str">
        <f t="shared" si="94"/>
        <v/>
      </c>
      <c r="AO233" s="19" t="str">
        <f t="shared" si="95"/>
        <v/>
      </c>
      <c r="AP233" s="19" t="str">
        <f t="shared" si="96"/>
        <v/>
      </c>
      <c r="AQ233" s="20" t="str">
        <f t="shared" si="97"/>
        <v/>
      </c>
      <c r="AR233" s="7" t="str">
        <f t="shared" ca="1" si="98"/>
        <v/>
      </c>
      <c r="AS233" s="157"/>
      <c r="AT233" s="19" t="str">
        <f>+IF(LEN($K233)&gt;5,TRUNC(AS233*AK233*'CODIGO PAGO'!$C$27,2),"")</f>
        <v/>
      </c>
      <c r="AU233" s="15"/>
      <c r="AV233" s="15"/>
      <c r="AW233" s="15"/>
      <c r="AX233" s="14"/>
      <c r="AY233" s="15"/>
      <c r="AZ233" s="20" t="str">
        <f>+IF(LEN(K233)&gt;5,SUMIF(AJUSTES!$A$1:$A$50,K233,AJUSTES!$J$1:$J$50),"")</f>
        <v/>
      </c>
      <c r="BA233" s="20"/>
      <c r="BB233" s="14"/>
      <c r="BC233" s="14"/>
      <c r="BD233" s="164"/>
      <c r="BE233" s="15"/>
      <c r="BF233" s="15"/>
      <c r="BG233" s="152" t="str">
        <f t="shared" si="99"/>
        <v/>
      </c>
      <c r="BH233" s="20" t="str">
        <f t="shared" si="100"/>
        <v/>
      </c>
      <c r="BI233" s="20" t="str">
        <f>IF(LEN($K233)&gt;5,IF('CODIGO PAGO'!$C$26=9,0.5*AK233,'CODIGO PAGO'!$C$26*COUNTIF(L233:X233,"PT")*(AK233*7)/(7-(COUNTIF(L233:X233,"D")+COUNTIF(L233:X233,"DL")))),"")</f>
        <v/>
      </c>
      <c r="BJ233" s="15"/>
      <c r="BK233" s="20" t="str">
        <f>+IF(LEN(K233)&gt;5,SUMIF(AJUSTES!$A$1:$A$50,K233,AJUSTES!$K$1:$K$50),"")</f>
        <v/>
      </c>
      <c r="BL233" s="15"/>
      <c r="BM233" s="15"/>
      <c r="BN233" s="4" t="str">
        <f>+CONCATENATE(IF(COUNTIFS(INCAPACIDADES!$A$1:$A$100,"ACTIVA",INCAPACIDADES!$C$1:$C$100,'PRE MAAS'!K233)&gt;0,VLOOKUP(K233,INCAPACIDADES!$C$1:$Y$100,23,0),""),IF(LEN($K233)&gt;5,IF(BD!F233="N/A","",CONCATENATE("B (",DAY(BD!F233),"-",MONTH(BD!F233),"-",YEAR(BD!F233),")")),""))</f>
        <v/>
      </c>
      <c r="BO233" s="150"/>
      <c r="BP233" s="15"/>
      <c r="BQ233" s="15"/>
      <c r="BR233" s="15"/>
      <c r="BS233" s="15"/>
      <c r="BT233" s="15"/>
      <c r="BU233" s="9" t="str">
        <f>+IF(LEN($K233)&gt;10,IF(LEN(BD!I233)=11,BD!I233,CONCATENATE("0",BD!I233)),"")</f>
        <v/>
      </c>
      <c r="BV233" s="161" t="str">
        <f>+IF(LEN($K233)&gt;10,BD!J233,"")</f>
        <v/>
      </c>
      <c r="BW233" s="162" t="str">
        <f t="shared" si="101"/>
        <v/>
      </c>
      <c r="BX233" s="162" t="str">
        <f>+IF(LEN($K233)&gt;10,UPPER(BD!K233),"")</f>
        <v/>
      </c>
      <c r="BY233" s="161" t="str">
        <f>+IF(LEN($K241)&gt;5,BD!L233,"")</f>
        <v/>
      </c>
      <c r="BZ233" s="161" t="str">
        <f>+IF(LEN($K233)&gt;10,BD!M233,"")</f>
        <v/>
      </c>
      <c r="CA233" s="162" t="str">
        <f>+IF(LEN($K233)&gt;10,BD!N233,"")</f>
        <v/>
      </c>
      <c r="CB233" s="163" t="str">
        <f t="shared" si="102"/>
        <v/>
      </c>
      <c r="CC233" s="62" t="str">
        <f>+IF(AND(LEN($K233)&gt;10),IF(AND($J233&gt;L$1,$J233&lt;=$Y$1),1,IF((COUNTIFS(INCAPACIDADES!$C$1:$C$51,$K233,INCAPACIDADES!K$1:K$51,L$1))&gt;0,2,IF(VLOOKUP($I233,BD!D:F,3,0)&gt;L$1,0,3))),"")</f>
        <v/>
      </c>
      <c r="CD233" s="62" t="str">
        <f>+IF(AND(LEN($K233)&gt;10),IF(AND($J233&gt;M$1,$J233&lt;=$Y$1),1,IF((COUNTIFS(INCAPACIDADES!$C$1:$C$51,$K233,INCAPACIDADES!L$1:L$51,M$1))&gt;0,2,IF(VLOOKUP($I233,BD!$D:$F,3,0)&gt;M$1,0,3))),"")</f>
        <v/>
      </c>
      <c r="CE233" s="62" t="str">
        <f>+IF(AND(LEN($K233)&gt;10),IF(AND($J233&gt;N$1,$J233&lt;=$Y$1),1,IF((COUNTIFS(INCAPACIDADES!$C$1:$C$51,$K233,INCAPACIDADES!M$1:M$51,N$1))&gt;0,2,IF(VLOOKUP($I233,BD!$D:$F,3,0)&gt;N$1,0,3))),"")</f>
        <v/>
      </c>
      <c r="CF233" s="62" t="str">
        <f>+IF(AND(LEN($K233)&gt;10),IF(AND($J233&gt;O$1,$J233&lt;=$Y$1),1,IF((COUNTIFS(INCAPACIDADES!$C$1:$C$51,$K233,INCAPACIDADES!N$1:N$51,O$1))&gt;0,2,IF(VLOOKUP($I233,BD!$D:$F,3,0)&gt;O$1,0,3))),"")</f>
        <v/>
      </c>
      <c r="CG233" s="62" t="str">
        <f>+IF(AND(LEN($K233)&gt;10),IF(AND($J233&gt;P$1,$J233&lt;=$Y$1),1,IF((COUNTIFS(INCAPACIDADES!$C$1:$C$51,$K233,INCAPACIDADES!O$1:O$51,P$1))&gt;0,2,IF(VLOOKUP($I233,BD!$D:$F,3,0)&gt;P$1,0,3))),"")</f>
        <v/>
      </c>
      <c r="CH233" s="62" t="str">
        <f>+IF(AND(LEN($K233)&gt;10),IF(AND($J233&gt;Q$1,$J233&lt;=$Y$1),1,IF((COUNTIFS(INCAPACIDADES!$C$1:$C$51,$K233,INCAPACIDADES!P$1:P$51,Q$1))&gt;0,2,IF(VLOOKUP($I233,BD!$D:$F,3,0)&gt;Q$1,0,3))),"")</f>
        <v/>
      </c>
      <c r="CI233" s="62" t="str">
        <f>+IF(AND(LEN($K233)&gt;10),IF(AND($J233&gt;R$1,$J233&lt;=$Y$1),1,IF((COUNTIFS(INCAPACIDADES!$C$1:$C$51,$K233,INCAPACIDADES!Q$1:Q$51,R$1))&gt;0,2,IF(VLOOKUP($I233,BD!$D:$F,3,0)&gt;R$1,0,3))),"")</f>
        <v/>
      </c>
      <c r="CJ233" s="62" t="str">
        <f>+IF(AND(LEN($K233)&gt;10),IF(AND($J233&gt;S$1,$J233&lt;=$Y$1),1,IF((COUNTIFS(INCAPACIDADES!$C$1:$C$51,$K233,INCAPACIDADES!R$1:R$51,S$1))&gt;0,2,IF(VLOOKUP($I233,BD!$D:$F,3,0)&gt;S$1,0,3))),"")</f>
        <v/>
      </c>
      <c r="CK233" s="62" t="str">
        <f>+IF(AND(LEN($K233)&gt;10),IF(AND($J233&gt;T$1,$J233&lt;=$Y$1),1,IF((COUNTIFS(INCAPACIDADES!$C$1:$C$51,$K233,INCAPACIDADES!S$1:S$51,T$1))&gt;0,2,IF(VLOOKUP($I233,BD!$D:$F,3,0)&gt;T$1,0,3))),"")</f>
        <v/>
      </c>
      <c r="CL233" s="62" t="str">
        <f>+IF(AND(LEN($K233)&gt;10),IF(AND($J233&gt;U$1,$J233&lt;=$Y$1),1,IF((COUNTIFS(INCAPACIDADES!$C$1:$C$51,$K233,INCAPACIDADES!T$1:T$51,U$1))&gt;0,2,IF(VLOOKUP($I233,BD!$D:$F,3,0)&gt;U$1,0,3))),"")</f>
        <v/>
      </c>
      <c r="CM233" s="62" t="str">
        <f>+IF(AND(LEN($K233)&gt;10),IF(AND($J233&gt;V$1,$J233&lt;=$Y$1),1,IF((COUNTIFS(INCAPACIDADES!$C$1:$C$51,$K233,INCAPACIDADES!U$1:U$51,V$1))&gt;0,2,IF(VLOOKUP($I233,BD!$D:$F,3,0)&gt;V$1,0,3))),"")</f>
        <v/>
      </c>
      <c r="CN233" s="62" t="str">
        <f>+IF(AND(LEN($K233)&gt;10),IF(AND($J233&gt;W$1,$J233&lt;=$Y$1),1,IF((COUNTIFS(INCAPACIDADES!$C$1:$C$51,$K233,INCAPACIDADES!V$1:V$51,W$1))&gt;0,2,IF(VLOOKUP($I233,BD!$D:$F,3,0)&gt;W$1,0,3))),"")</f>
        <v/>
      </c>
      <c r="CO233" s="62" t="str">
        <f>+IF(AND(LEN($K233)&gt;10),IF(AND($J233&gt;X$1,$J233&lt;=$Y$1),1,IF((COUNTIFS(INCAPACIDADES!$C$1:$C$51,$K233,INCAPACIDADES!W$1:W$51,X$1))&gt;0,2,IF(VLOOKUP($I233,BD!$D:$F,3,0)&gt;X$1,0,3))),"")</f>
        <v/>
      </c>
      <c r="CP233" s="62" t="str">
        <f>+IF(AND(LEN($K233)&gt;10),IF(AND($J233&gt;Y$1,$J233&lt;=$Y$1),1,IF((COUNTIFS(INCAPACIDADES!$C$1:$C$51,$K233,INCAPACIDADES!X$1:X$51,Y$1))&gt;0,2,IF(VLOOKUP($I233,BD!$D:$F,3,0)&gt;Y$1,0,3))),"")</f>
        <v/>
      </c>
      <c r="CQ233" s="62" t="str">
        <f>+IF(LEN($K233)&gt;10,IF(ISERROR(VLOOKUP(L233,'CODIGO PAGO'!$B$1:$B$20,1,0)),1,IF(OR(AND(CC233=1,L233&lt;&gt;"N"),AND(CC233=3,L233&lt;&gt;"B"),AND(CC233=2,LEFT(TRIM(L233),1)&lt;&gt;"I")),1,IF(OR(AND(CC233=0,L233="N"),AND(CC233=0,L233="B"),AND(CC233=0,LEFT(TRIM(L233),1)="I")),1,0))),"")</f>
        <v/>
      </c>
      <c r="CR233" s="62" t="str">
        <f t="shared" si="103"/>
        <v/>
      </c>
      <c r="CS233" s="62" t="str">
        <f>+IF(LEN($K233)&gt;10,IF(ISERROR(VLOOKUP(N233,'CODIGO PAGO'!$B$1:$B$20,1,0)),1,IF(OR(AND(CE233=1,N233&lt;&gt;"N"),AND(CE233=3,N233&lt;&gt;"B"),AND(CE233=2,LEFT(TRIM(N233),1)&lt;&gt;"I")),1,IF(OR(AND(CE233=0,N233="N"),AND(CE233=0,N233="B"),AND(CE233=0,LEFT(TRIM(N233),1)="I")),1,0))),"")</f>
        <v/>
      </c>
      <c r="CT233" s="62" t="str">
        <f t="shared" si="104"/>
        <v/>
      </c>
      <c r="CU233" s="62" t="str">
        <f>+IF(LEN($K233)&gt;10,IF(ISERROR(VLOOKUP(P233,'CODIGO PAGO'!$B$1:$B$20,1,0)),1,IF(OR(AND(CG233=1,P233&lt;&gt;"N"),AND(CG233=3,P233&lt;&gt;"B"),AND(CG233=2,LEFT(TRIM(P233),1)&lt;&gt;"I")),1,IF(OR(AND(CG233=0,P233="N"),AND(CG233=0,P233="B"),AND(CG233=0,LEFT(TRIM(P233),1)="I")),1,0))),"")</f>
        <v/>
      </c>
      <c r="CV233" s="62" t="str">
        <f t="shared" si="105"/>
        <v/>
      </c>
      <c r="CW233" s="62" t="str">
        <f>+IF(LEN($K233)&gt;10,IF(ISERROR(VLOOKUP(R233,'CODIGO PAGO'!$B$1:$B$20,1,0)),1,IF(OR(AND(CI233=1,R233&lt;&gt;"N"),AND(CI233=3,R233&lt;&gt;"B"),AND(CI233=2,LEFT(TRIM(R233),1)&lt;&gt;"I")),1,IF(OR(AND(CI233=0,R233="N"),AND(CI233=0,R233="B"),AND(CI233=0,LEFT(TRIM(R233),1)="I")),1,0))),"")</f>
        <v/>
      </c>
      <c r="CX233" s="62" t="str">
        <f t="shared" si="106"/>
        <v/>
      </c>
      <c r="CY233" s="62" t="str">
        <f>+IF(LEN($K233)&gt;10,IF(ISERROR(VLOOKUP(T233,'CODIGO PAGO'!$B$1:$B$20,1,0)),1,IF(OR(AND(CK233=1,T233&lt;&gt;"N"),AND(CK233=3,T233&lt;&gt;"B"),AND(CK233=2,LEFT(TRIM(T233),1)&lt;&gt;"I")),1,IF(OR(AND(CK233=0,T233="N"),AND(CK233=0,T233="B"),AND(CK233=0,LEFT(TRIM(T233),1)="I")),1,0))),"")</f>
        <v/>
      </c>
      <c r="CZ233" s="62" t="str">
        <f t="shared" si="107"/>
        <v/>
      </c>
      <c r="DA233" s="62" t="str">
        <f>+IF(LEN($K233)&gt;10,IF(ISERROR(VLOOKUP(V233,'CODIGO PAGO'!$B$1:$B$20,1,0)),1,IF(OR(AND(CM233=1,V233&lt;&gt;"N"),AND(CM233=3,V233&lt;&gt;"B"),AND(CM233=2,LEFT(TRIM(V233),1)&lt;&gt;"I")),1,IF(OR(AND(CM233=0,V233="N"),AND(CM233=0,V233="B"),AND(CM233=0,LEFT(TRIM(V233),1)="I")),1,0))),"")</f>
        <v/>
      </c>
      <c r="DB233" s="62" t="str">
        <f t="shared" si="108"/>
        <v/>
      </c>
      <c r="DC233" s="62" t="str">
        <f>+IF(LEN($K233)&gt;10,IF(ISERROR(VLOOKUP(X233,'CODIGO PAGO'!$B$1:$B$20,1,0)),1,IF(OR(AND(CO233=1,X233&lt;&gt;"N"),AND(CO233=3,X233&lt;&gt;"B"),AND(CO233=2,LEFT(TRIM(X233),1)&lt;&gt;"I")),1,IF(OR(AND(CO233=0,X233="N"),AND(CO233=0,X233="B"),AND(CO233=0,LEFT(TRIM(X233),1)="I")),1,0))),"")</f>
        <v/>
      </c>
      <c r="DD233" s="62" t="str">
        <f t="shared" si="109"/>
        <v/>
      </c>
      <c r="DE233" s="62" t="str">
        <f t="shared" si="110"/>
        <v/>
      </c>
      <c r="DF233" s="63" t="str">
        <f t="shared" si="111"/>
        <v/>
      </c>
      <c r="DG233" s="171"/>
      <c r="DH233" s="63">
        <v>233</v>
      </c>
    </row>
    <row r="234" spans="1:112" s="65" customFormat="1">
      <c r="A234" s="16" t="str">
        <f t="shared" si="84"/>
        <v/>
      </c>
      <c r="B234" s="134"/>
      <c r="C234" s="134"/>
      <c r="D234" s="1" t="str">
        <f>+IF(LEN($K234)&gt;5,BD!A234,"")</f>
        <v/>
      </c>
      <c r="E234" s="1" t="str">
        <f>+IF(LEN($K234)&gt;5,BD!B234,"")</f>
        <v/>
      </c>
      <c r="F234" s="134"/>
      <c r="G234" s="133"/>
      <c r="H234" s="135"/>
      <c r="I234" s="3" t="str">
        <f>+IF(LEN($K234)&gt;5,BD!D234,"")</f>
        <v/>
      </c>
      <c r="J234" s="4" t="str">
        <f>+IF(LEN($K234)&gt;5,BD!E234,"")</f>
        <v/>
      </c>
      <c r="K234" s="5" t="str">
        <f>+IF(LEN(BD!G234)&gt;5,BD!G234,"")</f>
        <v/>
      </c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53" t="str">
        <f t="shared" si="85"/>
        <v/>
      </c>
      <c r="AB234" s="154" t="str">
        <f>+IF(LEN($K234)&gt;5,SUM(L234,N234,P234,R234,T234,V234,X234)+COUNTIF(L234:X234,"PCG")+'CODIGO PAGO'!$C$23*COUNTIF(L234:X234,"PDF")+'CODIGO PAGO'!$C$24*COUNTIF('PRE MAAS'!L234:X234,"PNH")+'CODIGO PAGO'!$C$25*COUNTIF('PRE MAAS'!L234:X234,"PS")+COUNTIF(L234:X234,"VAC"),"")</f>
        <v/>
      </c>
      <c r="AC234" s="154" t="str">
        <f t="shared" si="86"/>
        <v/>
      </c>
      <c r="AD234" s="155" t="str">
        <f t="shared" si="87"/>
        <v/>
      </c>
      <c r="AE234" s="155" t="str">
        <f t="shared" si="88"/>
        <v/>
      </c>
      <c r="AF234" s="155" t="str">
        <f>+IF(LEN($K234)&gt;5,IF(AND(VLOOKUP($I234,BD!$D$1:$F$501,3,0)&gt;=L$1,VLOOKUP($I234,BD!$D$1:$F$501,3,0)&lt;=X$1),1,0),"")</f>
        <v/>
      </c>
      <c r="AG234" s="155" t="str">
        <f t="shared" si="89"/>
        <v/>
      </c>
      <c r="AH234" s="156" t="str">
        <f t="shared" si="90"/>
        <v/>
      </c>
      <c r="AI234" s="156" t="str">
        <f t="shared" si="91"/>
        <v/>
      </c>
      <c r="AJ234" s="156" t="str">
        <f t="shared" si="92"/>
        <v/>
      </c>
      <c r="AK234" s="6" t="str">
        <f>+IF(LEN($K234)&gt;5,BD!H234,"")</f>
        <v/>
      </c>
      <c r="AL234" s="17" t="str">
        <f t="shared" si="93"/>
        <v/>
      </c>
      <c r="AM234" s="13"/>
      <c r="AN234" s="18" t="str">
        <f t="shared" si="94"/>
        <v/>
      </c>
      <c r="AO234" s="19" t="str">
        <f t="shared" si="95"/>
        <v/>
      </c>
      <c r="AP234" s="19" t="str">
        <f t="shared" si="96"/>
        <v/>
      </c>
      <c r="AQ234" s="20" t="str">
        <f t="shared" si="97"/>
        <v/>
      </c>
      <c r="AR234" s="7" t="str">
        <f t="shared" ca="1" si="98"/>
        <v/>
      </c>
      <c r="AS234" s="157"/>
      <c r="AT234" s="19" t="str">
        <f>+IF(LEN($K234)&gt;5,TRUNC(AS234*AK234*'CODIGO PAGO'!$C$27,2),"")</f>
        <v/>
      </c>
      <c r="AU234" s="15"/>
      <c r="AV234" s="15"/>
      <c r="AW234" s="15"/>
      <c r="AX234" s="14"/>
      <c r="AY234" s="15"/>
      <c r="AZ234" s="20" t="str">
        <f>+IF(LEN(K234)&gt;5,SUMIF(AJUSTES!$A$1:$A$50,K234,AJUSTES!$J$1:$J$50),"")</f>
        <v/>
      </c>
      <c r="BA234" s="20"/>
      <c r="BB234" s="14"/>
      <c r="BC234" s="14"/>
      <c r="BD234" s="164"/>
      <c r="BE234" s="15"/>
      <c r="BF234" s="15"/>
      <c r="BG234" s="152" t="str">
        <f t="shared" si="99"/>
        <v/>
      </c>
      <c r="BH234" s="20" t="str">
        <f t="shared" si="100"/>
        <v/>
      </c>
      <c r="BI234" s="20" t="str">
        <f>IF(LEN($K234)&gt;5,IF('CODIGO PAGO'!$C$26=9,0.5*AK234,'CODIGO PAGO'!$C$26*COUNTIF(L234:X234,"PT")*(AK234*7)/(7-(COUNTIF(L234:X234,"D")+COUNTIF(L234:X234,"DL")))),"")</f>
        <v/>
      </c>
      <c r="BJ234" s="15"/>
      <c r="BK234" s="20" t="str">
        <f>+IF(LEN(K234)&gt;5,SUMIF(AJUSTES!$A$1:$A$50,K234,AJUSTES!$K$1:$K$50),"")</f>
        <v/>
      </c>
      <c r="BL234" s="15"/>
      <c r="BM234" s="15"/>
      <c r="BN234" s="4" t="str">
        <f>+CONCATENATE(IF(COUNTIFS(INCAPACIDADES!$A$1:$A$100,"ACTIVA",INCAPACIDADES!$C$1:$C$100,'PRE MAAS'!K234)&gt;0,VLOOKUP(K234,INCAPACIDADES!$C$1:$Y$100,23,0),""),IF(LEN($K234)&gt;5,IF(BD!F234="N/A","",CONCATENATE("B (",DAY(BD!F234),"-",MONTH(BD!F234),"-",YEAR(BD!F234),")")),""))</f>
        <v/>
      </c>
      <c r="BO234" s="150"/>
      <c r="BP234" s="15"/>
      <c r="BQ234" s="15"/>
      <c r="BR234" s="15"/>
      <c r="BS234" s="15"/>
      <c r="BT234" s="15"/>
      <c r="BU234" s="9" t="str">
        <f>+IF(LEN($K234)&gt;10,IF(LEN(BD!I234)=11,BD!I234,CONCATENATE("0",BD!I234)),"")</f>
        <v/>
      </c>
      <c r="BV234" s="161" t="str">
        <f>+IF(LEN($K234)&gt;10,BD!J234,"")</f>
        <v/>
      </c>
      <c r="BW234" s="162" t="str">
        <f t="shared" si="101"/>
        <v/>
      </c>
      <c r="BX234" s="162" t="str">
        <f>+IF(LEN($K234)&gt;10,UPPER(BD!K234),"")</f>
        <v/>
      </c>
      <c r="BY234" s="161" t="str">
        <f>+IF(LEN($K242)&gt;5,BD!L234,"")</f>
        <v/>
      </c>
      <c r="BZ234" s="161" t="str">
        <f>+IF(LEN($K234)&gt;10,BD!M234,"")</f>
        <v/>
      </c>
      <c r="CA234" s="162" t="str">
        <f>+IF(LEN($K234)&gt;10,BD!N234,"")</f>
        <v/>
      </c>
      <c r="CB234" s="163" t="str">
        <f t="shared" si="102"/>
        <v/>
      </c>
      <c r="CC234" s="62" t="str">
        <f>+IF(AND(LEN($K234)&gt;10),IF(AND($J234&gt;L$1,$J234&lt;=$Y$1),1,IF((COUNTIFS(INCAPACIDADES!$C$1:$C$51,$K234,INCAPACIDADES!K$1:K$51,L$1))&gt;0,2,IF(VLOOKUP($I234,BD!D:F,3,0)&gt;L$1,0,3))),"")</f>
        <v/>
      </c>
      <c r="CD234" s="62" t="str">
        <f>+IF(AND(LEN($K234)&gt;10),IF(AND($J234&gt;M$1,$J234&lt;=$Y$1),1,IF((COUNTIFS(INCAPACIDADES!$C$1:$C$51,$K234,INCAPACIDADES!L$1:L$51,M$1))&gt;0,2,IF(VLOOKUP($I234,BD!$D:$F,3,0)&gt;M$1,0,3))),"")</f>
        <v/>
      </c>
      <c r="CE234" s="62" t="str">
        <f>+IF(AND(LEN($K234)&gt;10),IF(AND($J234&gt;N$1,$J234&lt;=$Y$1),1,IF((COUNTIFS(INCAPACIDADES!$C$1:$C$51,$K234,INCAPACIDADES!M$1:M$51,N$1))&gt;0,2,IF(VLOOKUP($I234,BD!$D:$F,3,0)&gt;N$1,0,3))),"")</f>
        <v/>
      </c>
      <c r="CF234" s="62" t="str">
        <f>+IF(AND(LEN($K234)&gt;10),IF(AND($J234&gt;O$1,$J234&lt;=$Y$1),1,IF((COUNTIFS(INCAPACIDADES!$C$1:$C$51,$K234,INCAPACIDADES!N$1:N$51,O$1))&gt;0,2,IF(VLOOKUP($I234,BD!$D:$F,3,0)&gt;O$1,0,3))),"")</f>
        <v/>
      </c>
      <c r="CG234" s="62" t="str">
        <f>+IF(AND(LEN($K234)&gt;10),IF(AND($J234&gt;P$1,$J234&lt;=$Y$1),1,IF((COUNTIFS(INCAPACIDADES!$C$1:$C$51,$K234,INCAPACIDADES!O$1:O$51,P$1))&gt;0,2,IF(VLOOKUP($I234,BD!$D:$F,3,0)&gt;P$1,0,3))),"")</f>
        <v/>
      </c>
      <c r="CH234" s="62" t="str">
        <f>+IF(AND(LEN($K234)&gt;10),IF(AND($J234&gt;Q$1,$J234&lt;=$Y$1),1,IF((COUNTIFS(INCAPACIDADES!$C$1:$C$51,$K234,INCAPACIDADES!P$1:P$51,Q$1))&gt;0,2,IF(VLOOKUP($I234,BD!$D:$F,3,0)&gt;Q$1,0,3))),"")</f>
        <v/>
      </c>
      <c r="CI234" s="62" t="str">
        <f>+IF(AND(LEN($K234)&gt;10),IF(AND($J234&gt;R$1,$J234&lt;=$Y$1),1,IF((COUNTIFS(INCAPACIDADES!$C$1:$C$51,$K234,INCAPACIDADES!Q$1:Q$51,R$1))&gt;0,2,IF(VLOOKUP($I234,BD!$D:$F,3,0)&gt;R$1,0,3))),"")</f>
        <v/>
      </c>
      <c r="CJ234" s="62" t="str">
        <f>+IF(AND(LEN($K234)&gt;10),IF(AND($J234&gt;S$1,$J234&lt;=$Y$1),1,IF((COUNTIFS(INCAPACIDADES!$C$1:$C$51,$K234,INCAPACIDADES!R$1:R$51,S$1))&gt;0,2,IF(VLOOKUP($I234,BD!$D:$F,3,0)&gt;S$1,0,3))),"")</f>
        <v/>
      </c>
      <c r="CK234" s="62" t="str">
        <f>+IF(AND(LEN($K234)&gt;10),IF(AND($J234&gt;T$1,$J234&lt;=$Y$1),1,IF((COUNTIFS(INCAPACIDADES!$C$1:$C$51,$K234,INCAPACIDADES!S$1:S$51,T$1))&gt;0,2,IF(VLOOKUP($I234,BD!$D:$F,3,0)&gt;T$1,0,3))),"")</f>
        <v/>
      </c>
      <c r="CL234" s="62" t="str">
        <f>+IF(AND(LEN($K234)&gt;10),IF(AND($J234&gt;U$1,$J234&lt;=$Y$1),1,IF((COUNTIFS(INCAPACIDADES!$C$1:$C$51,$K234,INCAPACIDADES!T$1:T$51,U$1))&gt;0,2,IF(VLOOKUP($I234,BD!$D:$F,3,0)&gt;U$1,0,3))),"")</f>
        <v/>
      </c>
      <c r="CM234" s="62" t="str">
        <f>+IF(AND(LEN($K234)&gt;10),IF(AND($J234&gt;V$1,$J234&lt;=$Y$1),1,IF((COUNTIFS(INCAPACIDADES!$C$1:$C$51,$K234,INCAPACIDADES!U$1:U$51,V$1))&gt;0,2,IF(VLOOKUP($I234,BD!$D:$F,3,0)&gt;V$1,0,3))),"")</f>
        <v/>
      </c>
      <c r="CN234" s="62" t="str">
        <f>+IF(AND(LEN($K234)&gt;10),IF(AND($J234&gt;W$1,$J234&lt;=$Y$1),1,IF((COUNTIFS(INCAPACIDADES!$C$1:$C$51,$K234,INCAPACIDADES!V$1:V$51,W$1))&gt;0,2,IF(VLOOKUP($I234,BD!$D:$F,3,0)&gt;W$1,0,3))),"")</f>
        <v/>
      </c>
      <c r="CO234" s="62" t="str">
        <f>+IF(AND(LEN($K234)&gt;10),IF(AND($J234&gt;X$1,$J234&lt;=$Y$1),1,IF((COUNTIFS(INCAPACIDADES!$C$1:$C$51,$K234,INCAPACIDADES!W$1:W$51,X$1))&gt;0,2,IF(VLOOKUP($I234,BD!$D:$F,3,0)&gt;X$1,0,3))),"")</f>
        <v/>
      </c>
      <c r="CP234" s="62" t="str">
        <f>+IF(AND(LEN($K234)&gt;10),IF(AND($J234&gt;Y$1,$J234&lt;=$Y$1),1,IF((COUNTIFS(INCAPACIDADES!$C$1:$C$51,$K234,INCAPACIDADES!X$1:X$51,Y$1))&gt;0,2,IF(VLOOKUP($I234,BD!$D:$F,3,0)&gt;Y$1,0,3))),"")</f>
        <v/>
      </c>
      <c r="CQ234" s="62" t="str">
        <f>+IF(LEN($K234)&gt;10,IF(ISERROR(VLOOKUP(L234,'CODIGO PAGO'!$B$1:$B$20,1,0)),1,IF(OR(AND(CC234=1,L234&lt;&gt;"N"),AND(CC234=3,L234&lt;&gt;"B"),AND(CC234=2,LEFT(TRIM(L234),1)&lt;&gt;"I")),1,IF(OR(AND(CC234=0,L234="N"),AND(CC234=0,L234="B"),AND(CC234=0,LEFT(TRIM(L234),1)="I")),1,0))),"")</f>
        <v/>
      </c>
      <c r="CR234" s="62" t="str">
        <f t="shared" si="103"/>
        <v/>
      </c>
      <c r="CS234" s="62" t="str">
        <f>+IF(LEN($K234)&gt;10,IF(ISERROR(VLOOKUP(N234,'CODIGO PAGO'!$B$1:$B$20,1,0)),1,IF(OR(AND(CE234=1,N234&lt;&gt;"N"),AND(CE234=3,N234&lt;&gt;"B"),AND(CE234=2,LEFT(TRIM(N234),1)&lt;&gt;"I")),1,IF(OR(AND(CE234=0,N234="N"),AND(CE234=0,N234="B"),AND(CE234=0,LEFT(TRIM(N234),1)="I")),1,0))),"")</f>
        <v/>
      </c>
      <c r="CT234" s="62" t="str">
        <f t="shared" si="104"/>
        <v/>
      </c>
      <c r="CU234" s="62" t="str">
        <f>+IF(LEN($K234)&gt;10,IF(ISERROR(VLOOKUP(P234,'CODIGO PAGO'!$B$1:$B$20,1,0)),1,IF(OR(AND(CG234=1,P234&lt;&gt;"N"),AND(CG234=3,P234&lt;&gt;"B"),AND(CG234=2,LEFT(TRIM(P234),1)&lt;&gt;"I")),1,IF(OR(AND(CG234=0,P234="N"),AND(CG234=0,P234="B"),AND(CG234=0,LEFT(TRIM(P234),1)="I")),1,0))),"")</f>
        <v/>
      </c>
      <c r="CV234" s="62" t="str">
        <f t="shared" si="105"/>
        <v/>
      </c>
      <c r="CW234" s="62" t="str">
        <f>+IF(LEN($K234)&gt;10,IF(ISERROR(VLOOKUP(R234,'CODIGO PAGO'!$B$1:$B$20,1,0)),1,IF(OR(AND(CI234=1,R234&lt;&gt;"N"),AND(CI234=3,R234&lt;&gt;"B"),AND(CI234=2,LEFT(TRIM(R234),1)&lt;&gt;"I")),1,IF(OR(AND(CI234=0,R234="N"),AND(CI234=0,R234="B"),AND(CI234=0,LEFT(TRIM(R234),1)="I")),1,0))),"")</f>
        <v/>
      </c>
      <c r="CX234" s="62" t="str">
        <f t="shared" si="106"/>
        <v/>
      </c>
      <c r="CY234" s="62" t="str">
        <f>+IF(LEN($K234)&gt;10,IF(ISERROR(VLOOKUP(T234,'CODIGO PAGO'!$B$1:$B$20,1,0)),1,IF(OR(AND(CK234=1,T234&lt;&gt;"N"),AND(CK234=3,T234&lt;&gt;"B"),AND(CK234=2,LEFT(TRIM(T234),1)&lt;&gt;"I")),1,IF(OR(AND(CK234=0,T234="N"),AND(CK234=0,T234="B"),AND(CK234=0,LEFT(TRIM(T234),1)="I")),1,0))),"")</f>
        <v/>
      </c>
      <c r="CZ234" s="62" t="str">
        <f t="shared" si="107"/>
        <v/>
      </c>
      <c r="DA234" s="62" t="str">
        <f>+IF(LEN($K234)&gt;10,IF(ISERROR(VLOOKUP(V234,'CODIGO PAGO'!$B$1:$B$20,1,0)),1,IF(OR(AND(CM234=1,V234&lt;&gt;"N"),AND(CM234=3,V234&lt;&gt;"B"),AND(CM234=2,LEFT(TRIM(V234),1)&lt;&gt;"I")),1,IF(OR(AND(CM234=0,V234="N"),AND(CM234=0,V234="B"),AND(CM234=0,LEFT(TRIM(V234),1)="I")),1,0))),"")</f>
        <v/>
      </c>
      <c r="DB234" s="62" t="str">
        <f t="shared" si="108"/>
        <v/>
      </c>
      <c r="DC234" s="62" t="str">
        <f>+IF(LEN($K234)&gt;10,IF(ISERROR(VLOOKUP(X234,'CODIGO PAGO'!$B$1:$B$20,1,0)),1,IF(OR(AND(CO234=1,X234&lt;&gt;"N"),AND(CO234=3,X234&lt;&gt;"B"),AND(CO234=2,LEFT(TRIM(X234),1)&lt;&gt;"I")),1,IF(OR(AND(CO234=0,X234="N"),AND(CO234=0,X234="B"),AND(CO234=0,LEFT(TRIM(X234),1)="I")),1,0))),"")</f>
        <v/>
      </c>
      <c r="DD234" s="62" t="str">
        <f t="shared" si="109"/>
        <v/>
      </c>
      <c r="DE234" s="62" t="str">
        <f t="shared" si="110"/>
        <v/>
      </c>
      <c r="DF234" s="63" t="str">
        <f t="shared" si="111"/>
        <v/>
      </c>
      <c r="DG234" s="171"/>
      <c r="DH234" s="63">
        <v>234</v>
      </c>
    </row>
    <row r="235" spans="1:112" s="65" customFormat="1">
      <c r="A235" s="16" t="str">
        <f t="shared" si="84"/>
        <v/>
      </c>
      <c r="B235" s="134"/>
      <c r="C235" s="134"/>
      <c r="D235" s="1" t="str">
        <f>+IF(LEN($K235)&gt;5,BD!A235,"")</f>
        <v/>
      </c>
      <c r="E235" s="1" t="str">
        <f>+IF(LEN($K235)&gt;5,BD!B235,"")</f>
        <v/>
      </c>
      <c r="F235" s="134"/>
      <c r="G235" s="133"/>
      <c r="H235" s="135"/>
      <c r="I235" s="3" t="str">
        <f>+IF(LEN($K235)&gt;5,BD!D235,"")</f>
        <v/>
      </c>
      <c r="J235" s="4" t="str">
        <f>+IF(LEN($K235)&gt;5,BD!E235,"")</f>
        <v/>
      </c>
      <c r="K235" s="5" t="str">
        <f>+IF(LEN(BD!G235)&gt;5,BD!G235,"")</f>
        <v/>
      </c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53" t="str">
        <f t="shared" si="85"/>
        <v/>
      </c>
      <c r="AB235" s="154" t="str">
        <f>+IF(LEN($K235)&gt;5,SUM(L235,N235,P235,R235,T235,V235,X235)+COUNTIF(L235:X235,"PCG")+'CODIGO PAGO'!$C$23*COUNTIF(L235:X235,"PDF")+'CODIGO PAGO'!$C$24*COUNTIF('PRE MAAS'!L235:X235,"PNH")+'CODIGO PAGO'!$C$25*COUNTIF('PRE MAAS'!L235:X235,"PS")+COUNTIF(L235:X235,"VAC"),"")</f>
        <v/>
      </c>
      <c r="AC235" s="154" t="str">
        <f t="shared" si="86"/>
        <v/>
      </c>
      <c r="AD235" s="155" t="str">
        <f t="shared" si="87"/>
        <v/>
      </c>
      <c r="AE235" s="155" t="str">
        <f t="shared" si="88"/>
        <v/>
      </c>
      <c r="AF235" s="155" t="str">
        <f>+IF(LEN($K235)&gt;5,IF(AND(VLOOKUP($I235,BD!$D$1:$F$501,3,0)&gt;=L$1,VLOOKUP($I235,BD!$D$1:$F$501,3,0)&lt;=X$1),1,0),"")</f>
        <v/>
      </c>
      <c r="AG235" s="155" t="str">
        <f t="shared" si="89"/>
        <v/>
      </c>
      <c r="AH235" s="156" t="str">
        <f t="shared" si="90"/>
        <v/>
      </c>
      <c r="AI235" s="156" t="str">
        <f t="shared" si="91"/>
        <v/>
      </c>
      <c r="AJ235" s="156" t="str">
        <f t="shared" si="92"/>
        <v/>
      </c>
      <c r="AK235" s="6" t="str">
        <f>+IF(LEN($K235)&gt;5,BD!H235,"")</f>
        <v/>
      </c>
      <c r="AL235" s="17" t="str">
        <f t="shared" si="93"/>
        <v/>
      </c>
      <c r="AM235" s="13"/>
      <c r="AN235" s="18" t="str">
        <f t="shared" si="94"/>
        <v/>
      </c>
      <c r="AO235" s="19" t="str">
        <f t="shared" si="95"/>
        <v/>
      </c>
      <c r="AP235" s="19" t="str">
        <f t="shared" si="96"/>
        <v/>
      </c>
      <c r="AQ235" s="20" t="str">
        <f t="shared" si="97"/>
        <v/>
      </c>
      <c r="AR235" s="7" t="str">
        <f t="shared" ca="1" si="98"/>
        <v/>
      </c>
      <c r="AS235" s="157"/>
      <c r="AT235" s="19" t="str">
        <f>+IF(LEN($K235)&gt;5,TRUNC(AS235*AK235*'CODIGO PAGO'!$C$27,2),"")</f>
        <v/>
      </c>
      <c r="AU235" s="15"/>
      <c r="AV235" s="15"/>
      <c r="AW235" s="15"/>
      <c r="AX235" s="14"/>
      <c r="AY235" s="15"/>
      <c r="AZ235" s="20" t="str">
        <f>+IF(LEN(K235)&gt;5,SUMIF(AJUSTES!$A$1:$A$50,K235,AJUSTES!$J$1:$J$50),"")</f>
        <v/>
      </c>
      <c r="BA235" s="20"/>
      <c r="BB235" s="14"/>
      <c r="BC235" s="14"/>
      <c r="BD235" s="164"/>
      <c r="BE235" s="15"/>
      <c r="BF235" s="15"/>
      <c r="BG235" s="152" t="str">
        <f t="shared" si="99"/>
        <v/>
      </c>
      <c r="BH235" s="20" t="str">
        <f t="shared" si="100"/>
        <v/>
      </c>
      <c r="BI235" s="20" t="str">
        <f>IF(LEN($K235)&gt;5,IF('CODIGO PAGO'!$C$26=9,0.5*AK235,'CODIGO PAGO'!$C$26*COUNTIF(L235:X235,"PT")*(AK235*7)/(7-(COUNTIF(L235:X235,"D")+COUNTIF(L235:X235,"DL")))),"")</f>
        <v/>
      </c>
      <c r="BJ235" s="15"/>
      <c r="BK235" s="20" t="str">
        <f>+IF(LEN(K235)&gt;5,SUMIF(AJUSTES!$A$1:$A$50,K235,AJUSTES!$K$1:$K$50),"")</f>
        <v/>
      </c>
      <c r="BL235" s="15"/>
      <c r="BM235" s="15"/>
      <c r="BN235" s="4" t="str">
        <f>+CONCATENATE(IF(COUNTIFS(INCAPACIDADES!$A$1:$A$100,"ACTIVA",INCAPACIDADES!$C$1:$C$100,'PRE MAAS'!K235)&gt;0,VLOOKUP(K235,INCAPACIDADES!$C$1:$Y$100,23,0),""),IF(LEN($K235)&gt;5,IF(BD!F235="N/A","",CONCATENATE("B (",DAY(BD!F235),"-",MONTH(BD!F235),"-",YEAR(BD!F235),")")),""))</f>
        <v/>
      </c>
      <c r="BO235" s="150"/>
      <c r="BP235" s="15"/>
      <c r="BQ235" s="15"/>
      <c r="BR235" s="15"/>
      <c r="BS235" s="15"/>
      <c r="BT235" s="15"/>
      <c r="BU235" s="9" t="str">
        <f>+IF(LEN($K235)&gt;10,IF(LEN(BD!I235)=11,BD!I235,CONCATENATE("0",BD!I235)),"")</f>
        <v/>
      </c>
      <c r="BV235" s="161" t="str">
        <f>+IF(LEN($K235)&gt;10,BD!J235,"")</f>
        <v/>
      </c>
      <c r="BW235" s="162" t="str">
        <f t="shared" si="101"/>
        <v/>
      </c>
      <c r="BX235" s="162" t="str">
        <f>+IF(LEN($K235)&gt;10,UPPER(BD!K235),"")</f>
        <v/>
      </c>
      <c r="BY235" s="161" t="str">
        <f>+IF(LEN($K243)&gt;5,BD!L235,"")</f>
        <v/>
      </c>
      <c r="BZ235" s="161" t="str">
        <f>+IF(LEN($K235)&gt;10,BD!M235,"")</f>
        <v/>
      </c>
      <c r="CA235" s="162" t="str">
        <f>+IF(LEN($K235)&gt;10,BD!N235,"")</f>
        <v/>
      </c>
      <c r="CB235" s="163" t="str">
        <f t="shared" si="102"/>
        <v/>
      </c>
      <c r="CC235" s="62" t="str">
        <f>+IF(AND(LEN($K235)&gt;10),IF(AND($J235&gt;L$1,$J235&lt;=$Y$1),1,IF((COUNTIFS(INCAPACIDADES!$C$1:$C$51,$K235,INCAPACIDADES!K$1:K$51,L$1))&gt;0,2,IF(VLOOKUP($I235,BD!D:F,3,0)&gt;L$1,0,3))),"")</f>
        <v/>
      </c>
      <c r="CD235" s="62" t="str">
        <f>+IF(AND(LEN($K235)&gt;10),IF(AND($J235&gt;M$1,$J235&lt;=$Y$1),1,IF((COUNTIFS(INCAPACIDADES!$C$1:$C$51,$K235,INCAPACIDADES!L$1:L$51,M$1))&gt;0,2,IF(VLOOKUP($I235,BD!$D:$F,3,0)&gt;M$1,0,3))),"")</f>
        <v/>
      </c>
      <c r="CE235" s="62" t="str">
        <f>+IF(AND(LEN($K235)&gt;10),IF(AND($J235&gt;N$1,$J235&lt;=$Y$1),1,IF((COUNTIFS(INCAPACIDADES!$C$1:$C$51,$K235,INCAPACIDADES!M$1:M$51,N$1))&gt;0,2,IF(VLOOKUP($I235,BD!$D:$F,3,0)&gt;N$1,0,3))),"")</f>
        <v/>
      </c>
      <c r="CF235" s="62" t="str">
        <f>+IF(AND(LEN($K235)&gt;10),IF(AND($J235&gt;O$1,$J235&lt;=$Y$1),1,IF((COUNTIFS(INCAPACIDADES!$C$1:$C$51,$K235,INCAPACIDADES!N$1:N$51,O$1))&gt;0,2,IF(VLOOKUP($I235,BD!$D:$F,3,0)&gt;O$1,0,3))),"")</f>
        <v/>
      </c>
      <c r="CG235" s="62" t="str">
        <f>+IF(AND(LEN($K235)&gt;10),IF(AND($J235&gt;P$1,$J235&lt;=$Y$1),1,IF((COUNTIFS(INCAPACIDADES!$C$1:$C$51,$K235,INCAPACIDADES!O$1:O$51,P$1))&gt;0,2,IF(VLOOKUP($I235,BD!$D:$F,3,0)&gt;P$1,0,3))),"")</f>
        <v/>
      </c>
      <c r="CH235" s="62" t="str">
        <f>+IF(AND(LEN($K235)&gt;10),IF(AND($J235&gt;Q$1,$J235&lt;=$Y$1),1,IF((COUNTIFS(INCAPACIDADES!$C$1:$C$51,$K235,INCAPACIDADES!P$1:P$51,Q$1))&gt;0,2,IF(VLOOKUP($I235,BD!$D:$F,3,0)&gt;Q$1,0,3))),"")</f>
        <v/>
      </c>
      <c r="CI235" s="62" t="str">
        <f>+IF(AND(LEN($K235)&gt;10),IF(AND($J235&gt;R$1,$J235&lt;=$Y$1),1,IF((COUNTIFS(INCAPACIDADES!$C$1:$C$51,$K235,INCAPACIDADES!Q$1:Q$51,R$1))&gt;0,2,IF(VLOOKUP($I235,BD!$D:$F,3,0)&gt;R$1,0,3))),"")</f>
        <v/>
      </c>
      <c r="CJ235" s="62" t="str">
        <f>+IF(AND(LEN($K235)&gt;10),IF(AND($J235&gt;S$1,$J235&lt;=$Y$1),1,IF((COUNTIFS(INCAPACIDADES!$C$1:$C$51,$K235,INCAPACIDADES!R$1:R$51,S$1))&gt;0,2,IF(VLOOKUP($I235,BD!$D:$F,3,0)&gt;S$1,0,3))),"")</f>
        <v/>
      </c>
      <c r="CK235" s="62" t="str">
        <f>+IF(AND(LEN($K235)&gt;10),IF(AND($J235&gt;T$1,$J235&lt;=$Y$1),1,IF((COUNTIFS(INCAPACIDADES!$C$1:$C$51,$K235,INCAPACIDADES!S$1:S$51,T$1))&gt;0,2,IF(VLOOKUP($I235,BD!$D:$F,3,0)&gt;T$1,0,3))),"")</f>
        <v/>
      </c>
      <c r="CL235" s="62" t="str">
        <f>+IF(AND(LEN($K235)&gt;10),IF(AND($J235&gt;U$1,$J235&lt;=$Y$1),1,IF((COUNTIFS(INCAPACIDADES!$C$1:$C$51,$K235,INCAPACIDADES!T$1:T$51,U$1))&gt;0,2,IF(VLOOKUP($I235,BD!$D:$F,3,0)&gt;U$1,0,3))),"")</f>
        <v/>
      </c>
      <c r="CM235" s="62" t="str">
        <f>+IF(AND(LEN($K235)&gt;10),IF(AND($J235&gt;V$1,$J235&lt;=$Y$1),1,IF((COUNTIFS(INCAPACIDADES!$C$1:$C$51,$K235,INCAPACIDADES!U$1:U$51,V$1))&gt;0,2,IF(VLOOKUP($I235,BD!$D:$F,3,0)&gt;V$1,0,3))),"")</f>
        <v/>
      </c>
      <c r="CN235" s="62" t="str">
        <f>+IF(AND(LEN($K235)&gt;10),IF(AND($J235&gt;W$1,$J235&lt;=$Y$1),1,IF((COUNTIFS(INCAPACIDADES!$C$1:$C$51,$K235,INCAPACIDADES!V$1:V$51,W$1))&gt;0,2,IF(VLOOKUP($I235,BD!$D:$F,3,0)&gt;W$1,0,3))),"")</f>
        <v/>
      </c>
      <c r="CO235" s="62" t="str">
        <f>+IF(AND(LEN($K235)&gt;10),IF(AND($J235&gt;X$1,$J235&lt;=$Y$1),1,IF((COUNTIFS(INCAPACIDADES!$C$1:$C$51,$K235,INCAPACIDADES!W$1:W$51,X$1))&gt;0,2,IF(VLOOKUP($I235,BD!$D:$F,3,0)&gt;X$1,0,3))),"")</f>
        <v/>
      </c>
      <c r="CP235" s="62" t="str">
        <f>+IF(AND(LEN($K235)&gt;10),IF(AND($J235&gt;Y$1,$J235&lt;=$Y$1),1,IF((COUNTIFS(INCAPACIDADES!$C$1:$C$51,$K235,INCAPACIDADES!X$1:X$51,Y$1))&gt;0,2,IF(VLOOKUP($I235,BD!$D:$F,3,0)&gt;Y$1,0,3))),"")</f>
        <v/>
      </c>
      <c r="CQ235" s="62" t="str">
        <f>+IF(LEN($K235)&gt;10,IF(ISERROR(VLOOKUP(L235,'CODIGO PAGO'!$B$1:$B$20,1,0)),1,IF(OR(AND(CC235=1,L235&lt;&gt;"N"),AND(CC235=3,L235&lt;&gt;"B"),AND(CC235=2,LEFT(TRIM(L235),1)&lt;&gt;"I")),1,IF(OR(AND(CC235=0,L235="N"),AND(CC235=0,L235="B"),AND(CC235=0,LEFT(TRIM(L235),1)="I")),1,0))),"")</f>
        <v/>
      </c>
      <c r="CR235" s="62" t="str">
        <f t="shared" si="103"/>
        <v/>
      </c>
      <c r="CS235" s="62" t="str">
        <f>+IF(LEN($K235)&gt;10,IF(ISERROR(VLOOKUP(N235,'CODIGO PAGO'!$B$1:$B$20,1,0)),1,IF(OR(AND(CE235=1,N235&lt;&gt;"N"),AND(CE235=3,N235&lt;&gt;"B"),AND(CE235=2,LEFT(TRIM(N235),1)&lt;&gt;"I")),1,IF(OR(AND(CE235=0,N235="N"),AND(CE235=0,N235="B"),AND(CE235=0,LEFT(TRIM(N235),1)="I")),1,0))),"")</f>
        <v/>
      </c>
      <c r="CT235" s="62" t="str">
        <f t="shared" si="104"/>
        <v/>
      </c>
      <c r="CU235" s="62" t="str">
        <f>+IF(LEN($K235)&gt;10,IF(ISERROR(VLOOKUP(P235,'CODIGO PAGO'!$B$1:$B$20,1,0)),1,IF(OR(AND(CG235=1,P235&lt;&gt;"N"),AND(CG235=3,P235&lt;&gt;"B"),AND(CG235=2,LEFT(TRIM(P235),1)&lt;&gt;"I")),1,IF(OR(AND(CG235=0,P235="N"),AND(CG235=0,P235="B"),AND(CG235=0,LEFT(TRIM(P235),1)="I")),1,0))),"")</f>
        <v/>
      </c>
      <c r="CV235" s="62" t="str">
        <f t="shared" si="105"/>
        <v/>
      </c>
      <c r="CW235" s="62" t="str">
        <f>+IF(LEN($K235)&gt;10,IF(ISERROR(VLOOKUP(R235,'CODIGO PAGO'!$B$1:$B$20,1,0)),1,IF(OR(AND(CI235=1,R235&lt;&gt;"N"),AND(CI235=3,R235&lt;&gt;"B"),AND(CI235=2,LEFT(TRIM(R235),1)&lt;&gt;"I")),1,IF(OR(AND(CI235=0,R235="N"),AND(CI235=0,R235="B"),AND(CI235=0,LEFT(TRIM(R235),1)="I")),1,0))),"")</f>
        <v/>
      </c>
      <c r="CX235" s="62" t="str">
        <f t="shared" si="106"/>
        <v/>
      </c>
      <c r="CY235" s="62" t="str">
        <f>+IF(LEN($K235)&gt;10,IF(ISERROR(VLOOKUP(T235,'CODIGO PAGO'!$B$1:$B$20,1,0)),1,IF(OR(AND(CK235=1,T235&lt;&gt;"N"),AND(CK235=3,T235&lt;&gt;"B"),AND(CK235=2,LEFT(TRIM(T235),1)&lt;&gt;"I")),1,IF(OR(AND(CK235=0,T235="N"),AND(CK235=0,T235="B"),AND(CK235=0,LEFT(TRIM(T235),1)="I")),1,0))),"")</f>
        <v/>
      </c>
      <c r="CZ235" s="62" t="str">
        <f t="shared" si="107"/>
        <v/>
      </c>
      <c r="DA235" s="62" t="str">
        <f>+IF(LEN($K235)&gt;10,IF(ISERROR(VLOOKUP(V235,'CODIGO PAGO'!$B$1:$B$20,1,0)),1,IF(OR(AND(CM235=1,V235&lt;&gt;"N"),AND(CM235=3,V235&lt;&gt;"B"),AND(CM235=2,LEFT(TRIM(V235),1)&lt;&gt;"I")),1,IF(OR(AND(CM235=0,V235="N"),AND(CM235=0,V235="B"),AND(CM235=0,LEFT(TRIM(V235),1)="I")),1,0))),"")</f>
        <v/>
      </c>
      <c r="DB235" s="62" t="str">
        <f t="shared" si="108"/>
        <v/>
      </c>
      <c r="DC235" s="62" t="str">
        <f>+IF(LEN($K235)&gt;10,IF(ISERROR(VLOOKUP(X235,'CODIGO PAGO'!$B$1:$B$20,1,0)),1,IF(OR(AND(CO235=1,X235&lt;&gt;"N"),AND(CO235=3,X235&lt;&gt;"B"),AND(CO235=2,LEFT(TRIM(X235),1)&lt;&gt;"I")),1,IF(OR(AND(CO235=0,X235="N"),AND(CO235=0,X235="B"),AND(CO235=0,LEFT(TRIM(X235),1)="I")),1,0))),"")</f>
        <v/>
      </c>
      <c r="DD235" s="62" t="str">
        <f t="shared" si="109"/>
        <v/>
      </c>
      <c r="DE235" s="62" t="str">
        <f t="shared" si="110"/>
        <v/>
      </c>
      <c r="DF235" s="63" t="str">
        <f t="shared" si="111"/>
        <v/>
      </c>
      <c r="DG235" s="171"/>
      <c r="DH235" s="63">
        <v>235</v>
      </c>
    </row>
    <row r="236" spans="1:112" s="65" customFormat="1">
      <c r="A236" s="16" t="str">
        <f t="shared" si="84"/>
        <v/>
      </c>
      <c r="B236" s="134"/>
      <c r="C236" s="134"/>
      <c r="D236" s="1" t="str">
        <f>+IF(LEN($K236)&gt;5,BD!A236,"")</f>
        <v/>
      </c>
      <c r="E236" s="1" t="str">
        <f>+IF(LEN($K236)&gt;5,BD!B236,"")</f>
        <v/>
      </c>
      <c r="F236" s="134"/>
      <c r="G236" s="133"/>
      <c r="H236" s="135"/>
      <c r="I236" s="3" t="str">
        <f>+IF(LEN($K236)&gt;5,BD!D236,"")</f>
        <v/>
      </c>
      <c r="J236" s="4" t="str">
        <f>+IF(LEN($K236)&gt;5,BD!E236,"")</f>
        <v/>
      </c>
      <c r="K236" s="5" t="str">
        <f>+IF(LEN(BD!G236)&gt;5,BD!G236,"")</f>
        <v/>
      </c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53" t="str">
        <f t="shared" si="85"/>
        <v/>
      </c>
      <c r="AB236" s="154" t="str">
        <f>+IF(LEN($K236)&gt;5,SUM(L236,N236,P236,R236,T236,V236,X236)+COUNTIF(L236:X236,"PCG")+'CODIGO PAGO'!$C$23*COUNTIF(L236:X236,"PDF")+'CODIGO PAGO'!$C$24*COUNTIF('PRE MAAS'!L236:X236,"PNH")+'CODIGO PAGO'!$C$25*COUNTIF('PRE MAAS'!L236:X236,"PS")+COUNTIF(L236:X236,"VAC"),"")</f>
        <v/>
      </c>
      <c r="AC236" s="154" t="str">
        <f t="shared" si="86"/>
        <v/>
      </c>
      <c r="AD236" s="155" t="str">
        <f t="shared" si="87"/>
        <v/>
      </c>
      <c r="AE236" s="155" t="str">
        <f t="shared" si="88"/>
        <v/>
      </c>
      <c r="AF236" s="155" t="str">
        <f>+IF(LEN($K236)&gt;5,IF(AND(VLOOKUP($I236,BD!$D$1:$F$501,3,0)&gt;=L$1,VLOOKUP($I236,BD!$D$1:$F$501,3,0)&lt;=X$1),1,0),"")</f>
        <v/>
      </c>
      <c r="AG236" s="155" t="str">
        <f t="shared" si="89"/>
        <v/>
      </c>
      <c r="AH236" s="156" t="str">
        <f t="shared" si="90"/>
        <v/>
      </c>
      <c r="AI236" s="156" t="str">
        <f t="shared" si="91"/>
        <v/>
      </c>
      <c r="AJ236" s="156" t="str">
        <f t="shared" si="92"/>
        <v/>
      </c>
      <c r="AK236" s="6" t="str">
        <f>+IF(LEN($K236)&gt;5,BD!H236,"")</f>
        <v/>
      </c>
      <c r="AL236" s="17" t="str">
        <f t="shared" si="93"/>
        <v/>
      </c>
      <c r="AM236" s="13"/>
      <c r="AN236" s="18" t="str">
        <f t="shared" si="94"/>
        <v/>
      </c>
      <c r="AO236" s="19" t="str">
        <f t="shared" si="95"/>
        <v/>
      </c>
      <c r="AP236" s="19" t="str">
        <f t="shared" si="96"/>
        <v/>
      </c>
      <c r="AQ236" s="20" t="str">
        <f t="shared" si="97"/>
        <v/>
      </c>
      <c r="AR236" s="7" t="str">
        <f t="shared" ca="1" si="98"/>
        <v/>
      </c>
      <c r="AS236" s="157"/>
      <c r="AT236" s="19" t="str">
        <f>+IF(LEN($K236)&gt;5,TRUNC(AS236*AK236*'CODIGO PAGO'!$C$27,2),"")</f>
        <v/>
      </c>
      <c r="AU236" s="15"/>
      <c r="AV236" s="15"/>
      <c r="AW236" s="15"/>
      <c r="AX236" s="14"/>
      <c r="AY236" s="15"/>
      <c r="AZ236" s="20" t="str">
        <f>+IF(LEN(K236)&gt;5,SUMIF(AJUSTES!$A$1:$A$50,K236,AJUSTES!$J$1:$J$50),"")</f>
        <v/>
      </c>
      <c r="BA236" s="20"/>
      <c r="BB236" s="14"/>
      <c r="BC236" s="14"/>
      <c r="BD236" s="164"/>
      <c r="BE236" s="15"/>
      <c r="BF236" s="15"/>
      <c r="BG236" s="152" t="str">
        <f t="shared" si="99"/>
        <v/>
      </c>
      <c r="BH236" s="20" t="str">
        <f t="shared" si="100"/>
        <v/>
      </c>
      <c r="BI236" s="20" t="str">
        <f>IF(LEN($K236)&gt;5,IF('CODIGO PAGO'!$C$26=9,0.5*AK236,'CODIGO PAGO'!$C$26*COUNTIF(L236:X236,"PT")*(AK236*7)/(7-(COUNTIF(L236:X236,"D")+COUNTIF(L236:X236,"DL")))),"")</f>
        <v/>
      </c>
      <c r="BJ236" s="15"/>
      <c r="BK236" s="20" t="str">
        <f>+IF(LEN(K236)&gt;5,SUMIF(AJUSTES!$A$1:$A$50,K236,AJUSTES!$K$1:$K$50),"")</f>
        <v/>
      </c>
      <c r="BL236" s="15"/>
      <c r="BM236" s="15"/>
      <c r="BN236" s="4" t="str">
        <f>+CONCATENATE(IF(COUNTIFS(INCAPACIDADES!$A$1:$A$100,"ACTIVA",INCAPACIDADES!$C$1:$C$100,'PRE MAAS'!K236)&gt;0,VLOOKUP(K236,INCAPACIDADES!$C$1:$Y$100,23,0),""),IF(LEN($K236)&gt;5,IF(BD!F236="N/A","",CONCATENATE("B (",DAY(BD!F236),"-",MONTH(BD!F236),"-",YEAR(BD!F236),")")),""))</f>
        <v/>
      </c>
      <c r="BO236" s="150"/>
      <c r="BP236" s="15"/>
      <c r="BQ236" s="15"/>
      <c r="BR236" s="15"/>
      <c r="BS236" s="15"/>
      <c r="BT236" s="15"/>
      <c r="BU236" s="9" t="str">
        <f>+IF(LEN($K236)&gt;10,IF(LEN(BD!I236)=11,BD!I236,CONCATENATE("0",BD!I236)),"")</f>
        <v/>
      </c>
      <c r="BV236" s="161" t="str">
        <f>+IF(LEN($K236)&gt;10,BD!J236,"")</f>
        <v/>
      </c>
      <c r="BW236" s="162" t="str">
        <f t="shared" si="101"/>
        <v/>
      </c>
      <c r="BX236" s="162" t="str">
        <f>+IF(LEN($K236)&gt;10,UPPER(BD!K236),"")</f>
        <v/>
      </c>
      <c r="BY236" s="161" t="str">
        <f>+IF(LEN($K244)&gt;5,BD!L236,"")</f>
        <v/>
      </c>
      <c r="BZ236" s="161" t="str">
        <f>+IF(LEN($K236)&gt;10,BD!M236,"")</f>
        <v/>
      </c>
      <c r="CA236" s="162" t="str">
        <f>+IF(LEN($K236)&gt;10,BD!N236,"")</f>
        <v/>
      </c>
      <c r="CB236" s="163" t="str">
        <f t="shared" si="102"/>
        <v/>
      </c>
      <c r="CC236" s="62" t="str">
        <f>+IF(AND(LEN($K236)&gt;10),IF(AND($J236&gt;L$1,$J236&lt;=$Y$1),1,IF((COUNTIFS(INCAPACIDADES!$C$1:$C$51,$K236,INCAPACIDADES!K$1:K$51,L$1))&gt;0,2,IF(VLOOKUP($I236,BD!D:F,3,0)&gt;L$1,0,3))),"")</f>
        <v/>
      </c>
      <c r="CD236" s="62" t="str">
        <f>+IF(AND(LEN($K236)&gt;10),IF(AND($J236&gt;M$1,$J236&lt;=$Y$1),1,IF((COUNTIFS(INCAPACIDADES!$C$1:$C$51,$K236,INCAPACIDADES!L$1:L$51,M$1))&gt;0,2,IF(VLOOKUP($I236,BD!$D:$F,3,0)&gt;M$1,0,3))),"")</f>
        <v/>
      </c>
      <c r="CE236" s="62" t="str">
        <f>+IF(AND(LEN($K236)&gt;10),IF(AND($J236&gt;N$1,$J236&lt;=$Y$1),1,IF((COUNTIFS(INCAPACIDADES!$C$1:$C$51,$K236,INCAPACIDADES!M$1:M$51,N$1))&gt;0,2,IF(VLOOKUP($I236,BD!$D:$F,3,0)&gt;N$1,0,3))),"")</f>
        <v/>
      </c>
      <c r="CF236" s="62" t="str">
        <f>+IF(AND(LEN($K236)&gt;10),IF(AND($J236&gt;O$1,$J236&lt;=$Y$1),1,IF((COUNTIFS(INCAPACIDADES!$C$1:$C$51,$K236,INCAPACIDADES!N$1:N$51,O$1))&gt;0,2,IF(VLOOKUP($I236,BD!$D:$F,3,0)&gt;O$1,0,3))),"")</f>
        <v/>
      </c>
      <c r="CG236" s="62" t="str">
        <f>+IF(AND(LEN($K236)&gt;10),IF(AND($J236&gt;P$1,$J236&lt;=$Y$1),1,IF((COUNTIFS(INCAPACIDADES!$C$1:$C$51,$K236,INCAPACIDADES!O$1:O$51,P$1))&gt;0,2,IF(VLOOKUP($I236,BD!$D:$F,3,0)&gt;P$1,0,3))),"")</f>
        <v/>
      </c>
      <c r="CH236" s="62" t="str">
        <f>+IF(AND(LEN($K236)&gt;10),IF(AND($J236&gt;Q$1,$J236&lt;=$Y$1),1,IF((COUNTIFS(INCAPACIDADES!$C$1:$C$51,$K236,INCAPACIDADES!P$1:P$51,Q$1))&gt;0,2,IF(VLOOKUP($I236,BD!$D:$F,3,0)&gt;Q$1,0,3))),"")</f>
        <v/>
      </c>
      <c r="CI236" s="62" t="str">
        <f>+IF(AND(LEN($K236)&gt;10),IF(AND($J236&gt;R$1,$J236&lt;=$Y$1),1,IF((COUNTIFS(INCAPACIDADES!$C$1:$C$51,$K236,INCAPACIDADES!Q$1:Q$51,R$1))&gt;0,2,IF(VLOOKUP($I236,BD!$D:$F,3,0)&gt;R$1,0,3))),"")</f>
        <v/>
      </c>
      <c r="CJ236" s="62" t="str">
        <f>+IF(AND(LEN($K236)&gt;10),IF(AND($J236&gt;S$1,$J236&lt;=$Y$1),1,IF((COUNTIFS(INCAPACIDADES!$C$1:$C$51,$K236,INCAPACIDADES!R$1:R$51,S$1))&gt;0,2,IF(VLOOKUP($I236,BD!$D:$F,3,0)&gt;S$1,0,3))),"")</f>
        <v/>
      </c>
      <c r="CK236" s="62" t="str">
        <f>+IF(AND(LEN($K236)&gt;10),IF(AND($J236&gt;T$1,$J236&lt;=$Y$1),1,IF((COUNTIFS(INCAPACIDADES!$C$1:$C$51,$K236,INCAPACIDADES!S$1:S$51,T$1))&gt;0,2,IF(VLOOKUP($I236,BD!$D:$F,3,0)&gt;T$1,0,3))),"")</f>
        <v/>
      </c>
      <c r="CL236" s="62" t="str">
        <f>+IF(AND(LEN($K236)&gt;10),IF(AND($J236&gt;U$1,$J236&lt;=$Y$1),1,IF((COUNTIFS(INCAPACIDADES!$C$1:$C$51,$K236,INCAPACIDADES!T$1:T$51,U$1))&gt;0,2,IF(VLOOKUP($I236,BD!$D:$F,3,0)&gt;U$1,0,3))),"")</f>
        <v/>
      </c>
      <c r="CM236" s="62" t="str">
        <f>+IF(AND(LEN($K236)&gt;10),IF(AND($J236&gt;V$1,$J236&lt;=$Y$1),1,IF((COUNTIFS(INCAPACIDADES!$C$1:$C$51,$K236,INCAPACIDADES!U$1:U$51,V$1))&gt;0,2,IF(VLOOKUP($I236,BD!$D:$F,3,0)&gt;V$1,0,3))),"")</f>
        <v/>
      </c>
      <c r="CN236" s="62" t="str">
        <f>+IF(AND(LEN($K236)&gt;10),IF(AND($J236&gt;W$1,$J236&lt;=$Y$1),1,IF((COUNTIFS(INCAPACIDADES!$C$1:$C$51,$K236,INCAPACIDADES!V$1:V$51,W$1))&gt;0,2,IF(VLOOKUP($I236,BD!$D:$F,3,0)&gt;W$1,0,3))),"")</f>
        <v/>
      </c>
      <c r="CO236" s="62" t="str">
        <f>+IF(AND(LEN($K236)&gt;10),IF(AND($J236&gt;X$1,$J236&lt;=$Y$1),1,IF((COUNTIFS(INCAPACIDADES!$C$1:$C$51,$K236,INCAPACIDADES!W$1:W$51,X$1))&gt;0,2,IF(VLOOKUP($I236,BD!$D:$F,3,0)&gt;X$1,0,3))),"")</f>
        <v/>
      </c>
      <c r="CP236" s="62" t="str">
        <f>+IF(AND(LEN($K236)&gt;10),IF(AND($J236&gt;Y$1,$J236&lt;=$Y$1),1,IF((COUNTIFS(INCAPACIDADES!$C$1:$C$51,$K236,INCAPACIDADES!X$1:X$51,Y$1))&gt;0,2,IF(VLOOKUP($I236,BD!$D:$F,3,0)&gt;Y$1,0,3))),"")</f>
        <v/>
      </c>
      <c r="CQ236" s="62" t="str">
        <f>+IF(LEN($K236)&gt;10,IF(ISERROR(VLOOKUP(L236,'CODIGO PAGO'!$B$1:$B$20,1,0)),1,IF(OR(AND(CC236=1,L236&lt;&gt;"N"),AND(CC236=3,L236&lt;&gt;"B"),AND(CC236=2,LEFT(TRIM(L236),1)&lt;&gt;"I")),1,IF(OR(AND(CC236=0,L236="N"),AND(CC236=0,L236="B"),AND(CC236=0,LEFT(TRIM(L236),1)="I")),1,0))),"")</f>
        <v/>
      </c>
      <c r="CR236" s="62" t="str">
        <f t="shared" si="103"/>
        <v/>
      </c>
      <c r="CS236" s="62" t="str">
        <f>+IF(LEN($K236)&gt;10,IF(ISERROR(VLOOKUP(N236,'CODIGO PAGO'!$B$1:$B$20,1,0)),1,IF(OR(AND(CE236=1,N236&lt;&gt;"N"),AND(CE236=3,N236&lt;&gt;"B"),AND(CE236=2,LEFT(TRIM(N236),1)&lt;&gt;"I")),1,IF(OR(AND(CE236=0,N236="N"),AND(CE236=0,N236="B"),AND(CE236=0,LEFT(TRIM(N236),1)="I")),1,0))),"")</f>
        <v/>
      </c>
      <c r="CT236" s="62" t="str">
        <f t="shared" si="104"/>
        <v/>
      </c>
      <c r="CU236" s="62" t="str">
        <f>+IF(LEN($K236)&gt;10,IF(ISERROR(VLOOKUP(P236,'CODIGO PAGO'!$B$1:$B$20,1,0)),1,IF(OR(AND(CG236=1,P236&lt;&gt;"N"),AND(CG236=3,P236&lt;&gt;"B"),AND(CG236=2,LEFT(TRIM(P236),1)&lt;&gt;"I")),1,IF(OR(AND(CG236=0,P236="N"),AND(CG236=0,P236="B"),AND(CG236=0,LEFT(TRIM(P236),1)="I")),1,0))),"")</f>
        <v/>
      </c>
      <c r="CV236" s="62" t="str">
        <f t="shared" si="105"/>
        <v/>
      </c>
      <c r="CW236" s="62" t="str">
        <f>+IF(LEN($K236)&gt;10,IF(ISERROR(VLOOKUP(R236,'CODIGO PAGO'!$B$1:$B$20,1,0)),1,IF(OR(AND(CI236=1,R236&lt;&gt;"N"),AND(CI236=3,R236&lt;&gt;"B"),AND(CI236=2,LEFT(TRIM(R236),1)&lt;&gt;"I")),1,IF(OR(AND(CI236=0,R236="N"),AND(CI236=0,R236="B"),AND(CI236=0,LEFT(TRIM(R236),1)="I")),1,0))),"")</f>
        <v/>
      </c>
      <c r="CX236" s="62" t="str">
        <f t="shared" si="106"/>
        <v/>
      </c>
      <c r="CY236" s="62" t="str">
        <f>+IF(LEN($K236)&gt;10,IF(ISERROR(VLOOKUP(T236,'CODIGO PAGO'!$B$1:$B$20,1,0)),1,IF(OR(AND(CK236=1,T236&lt;&gt;"N"),AND(CK236=3,T236&lt;&gt;"B"),AND(CK236=2,LEFT(TRIM(T236),1)&lt;&gt;"I")),1,IF(OR(AND(CK236=0,T236="N"),AND(CK236=0,T236="B"),AND(CK236=0,LEFT(TRIM(T236),1)="I")),1,0))),"")</f>
        <v/>
      </c>
      <c r="CZ236" s="62" t="str">
        <f t="shared" si="107"/>
        <v/>
      </c>
      <c r="DA236" s="62" t="str">
        <f>+IF(LEN($K236)&gt;10,IF(ISERROR(VLOOKUP(V236,'CODIGO PAGO'!$B$1:$B$20,1,0)),1,IF(OR(AND(CM236=1,V236&lt;&gt;"N"),AND(CM236=3,V236&lt;&gt;"B"),AND(CM236=2,LEFT(TRIM(V236),1)&lt;&gt;"I")),1,IF(OR(AND(CM236=0,V236="N"),AND(CM236=0,V236="B"),AND(CM236=0,LEFT(TRIM(V236),1)="I")),1,0))),"")</f>
        <v/>
      </c>
      <c r="DB236" s="62" t="str">
        <f t="shared" si="108"/>
        <v/>
      </c>
      <c r="DC236" s="62" t="str">
        <f>+IF(LEN($K236)&gt;10,IF(ISERROR(VLOOKUP(X236,'CODIGO PAGO'!$B$1:$B$20,1,0)),1,IF(OR(AND(CO236=1,X236&lt;&gt;"N"),AND(CO236=3,X236&lt;&gt;"B"),AND(CO236=2,LEFT(TRIM(X236),1)&lt;&gt;"I")),1,IF(OR(AND(CO236=0,X236="N"),AND(CO236=0,X236="B"),AND(CO236=0,LEFT(TRIM(X236),1)="I")),1,0))),"")</f>
        <v/>
      </c>
      <c r="DD236" s="62" t="str">
        <f t="shared" si="109"/>
        <v/>
      </c>
      <c r="DE236" s="62" t="str">
        <f t="shared" si="110"/>
        <v/>
      </c>
      <c r="DF236" s="63" t="str">
        <f t="shared" si="111"/>
        <v/>
      </c>
      <c r="DG236" s="171"/>
      <c r="DH236" s="63">
        <v>236</v>
      </c>
    </row>
    <row r="237" spans="1:112" s="65" customFormat="1">
      <c r="A237" s="16" t="str">
        <f t="shared" si="84"/>
        <v/>
      </c>
      <c r="B237" s="134"/>
      <c r="C237" s="134"/>
      <c r="D237" s="1" t="str">
        <f>+IF(LEN($K237)&gt;5,BD!A237,"")</f>
        <v/>
      </c>
      <c r="E237" s="1" t="str">
        <f>+IF(LEN($K237)&gt;5,BD!B237,"")</f>
        <v/>
      </c>
      <c r="F237" s="134"/>
      <c r="G237" s="133"/>
      <c r="H237" s="135"/>
      <c r="I237" s="3" t="str">
        <f>+IF(LEN($K237)&gt;5,BD!D237,"")</f>
        <v/>
      </c>
      <c r="J237" s="4" t="str">
        <f>+IF(LEN($K237)&gt;5,BD!E237,"")</f>
        <v/>
      </c>
      <c r="K237" s="5" t="str">
        <f>+IF(LEN(BD!G237)&gt;5,BD!G237,"")</f>
        <v/>
      </c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53" t="str">
        <f t="shared" si="85"/>
        <v/>
      </c>
      <c r="AB237" s="154" t="str">
        <f>+IF(LEN($K237)&gt;5,SUM(L237,N237,P237,R237,T237,V237,X237)+COUNTIF(L237:X237,"PCG")+'CODIGO PAGO'!$C$23*COUNTIF(L237:X237,"PDF")+'CODIGO PAGO'!$C$24*COUNTIF('PRE MAAS'!L237:X237,"PNH")+'CODIGO PAGO'!$C$25*COUNTIF('PRE MAAS'!L237:X237,"PS")+COUNTIF(L237:X237,"VAC"),"")</f>
        <v/>
      </c>
      <c r="AC237" s="154" t="str">
        <f t="shared" si="86"/>
        <v/>
      </c>
      <c r="AD237" s="155" t="str">
        <f t="shared" si="87"/>
        <v/>
      </c>
      <c r="AE237" s="155" t="str">
        <f t="shared" si="88"/>
        <v/>
      </c>
      <c r="AF237" s="155" t="str">
        <f>+IF(LEN($K237)&gt;5,IF(AND(VLOOKUP($I237,BD!$D$1:$F$501,3,0)&gt;=L$1,VLOOKUP($I237,BD!$D$1:$F$501,3,0)&lt;=X$1),1,0),"")</f>
        <v/>
      </c>
      <c r="AG237" s="155" t="str">
        <f t="shared" si="89"/>
        <v/>
      </c>
      <c r="AH237" s="156" t="str">
        <f t="shared" si="90"/>
        <v/>
      </c>
      <c r="AI237" s="156" t="str">
        <f t="shared" si="91"/>
        <v/>
      </c>
      <c r="AJ237" s="156" t="str">
        <f t="shared" si="92"/>
        <v/>
      </c>
      <c r="AK237" s="6" t="str">
        <f>+IF(LEN($K237)&gt;5,BD!H237,"")</f>
        <v/>
      </c>
      <c r="AL237" s="17" t="str">
        <f t="shared" si="93"/>
        <v/>
      </c>
      <c r="AM237" s="13"/>
      <c r="AN237" s="18" t="str">
        <f t="shared" si="94"/>
        <v/>
      </c>
      <c r="AO237" s="19" t="str">
        <f t="shared" si="95"/>
        <v/>
      </c>
      <c r="AP237" s="19" t="str">
        <f t="shared" si="96"/>
        <v/>
      </c>
      <c r="AQ237" s="20" t="str">
        <f t="shared" si="97"/>
        <v/>
      </c>
      <c r="AR237" s="7" t="str">
        <f t="shared" ca="1" si="98"/>
        <v/>
      </c>
      <c r="AS237" s="157"/>
      <c r="AT237" s="19" t="str">
        <f>+IF(LEN($K237)&gt;5,TRUNC(AS237*AK237*'CODIGO PAGO'!$C$27,2),"")</f>
        <v/>
      </c>
      <c r="AU237" s="15"/>
      <c r="AV237" s="15"/>
      <c r="AW237" s="15"/>
      <c r="AX237" s="14"/>
      <c r="AY237" s="15"/>
      <c r="AZ237" s="20" t="str">
        <f>+IF(LEN(K237)&gt;5,SUMIF(AJUSTES!$A$1:$A$50,K237,AJUSTES!$J$1:$J$50),"")</f>
        <v/>
      </c>
      <c r="BA237" s="20"/>
      <c r="BB237" s="14"/>
      <c r="BC237" s="14"/>
      <c r="BD237" s="164"/>
      <c r="BE237" s="15"/>
      <c r="BF237" s="15"/>
      <c r="BG237" s="152" t="str">
        <f t="shared" si="99"/>
        <v/>
      </c>
      <c r="BH237" s="20" t="str">
        <f t="shared" si="100"/>
        <v/>
      </c>
      <c r="BI237" s="20" t="str">
        <f>IF(LEN($K237)&gt;5,IF('CODIGO PAGO'!$C$26=9,0.5*AK237,'CODIGO PAGO'!$C$26*COUNTIF(L237:X237,"PT")*(AK237*7)/(7-(COUNTIF(L237:X237,"D")+COUNTIF(L237:X237,"DL")))),"")</f>
        <v/>
      </c>
      <c r="BJ237" s="15"/>
      <c r="BK237" s="20" t="str">
        <f>+IF(LEN(K237)&gt;5,SUMIF(AJUSTES!$A$1:$A$50,K237,AJUSTES!$K$1:$K$50),"")</f>
        <v/>
      </c>
      <c r="BL237" s="15"/>
      <c r="BM237" s="15"/>
      <c r="BN237" s="4" t="str">
        <f>+CONCATENATE(IF(COUNTIFS(INCAPACIDADES!$A$1:$A$100,"ACTIVA",INCAPACIDADES!$C$1:$C$100,'PRE MAAS'!K237)&gt;0,VLOOKUP(K237,INCAPACIDADES!$C$1:$Y$100,23,0),""),IF(LEN($K237)&gt;5,IF(BD!F237="N/A","",CONCATENATE("B (",DAY(BD!F237),"-",MONTH(BD!F237),"-",YEAR(BD!F237),")")),""))</f>
        <v/>
      </c>
      <c r="BO237" s="150"/>
      <c r="BP237" s="15"/>
      <c r="BQ237" s="15"/>
      <c r="BR237" s="15"/>
      <c r="BS237" s="15"/>
      <c r="BT237" s="15"/>
      <c r="BU237" s="9" t="str">
        <f>+IF(LEN($K237)&gt;10,IF(LEN(BD!I237)=11,BD!I237,CONCATENATE("0",BD!I237)),"")</f>
        <v/>
      </c>
      <c r="BV237" s="161" t="str">
        <f>+IF(LEN($K237)&gt;10,BD!J237,"")</f>
        <v/>
      </c>
      <c r="BW237" s="162" t="str">
        <f t="shared" si="101"/>
        <v/>
      </c>
      <c r="BX237" s="162" t="str">
        <f>+IF(LEN($K237)&gt;10,UPPER(BD!K237),"")</f>
        <v/>
      </c>
      <c r="BY237" s="161" t="str">
        <f>+IF(LEN($K245)&gt;5,BD!L237,"")</f>
        <v/>
      </c>
      <c r="BZ237" s="161" t="str">
        <f>+IF(LEN($K237)&gt;10,BD!M237,"")</f>
        <v/>
      </c>
      <c r="CA237" s="162" t="str">
        <f>+IF(LEN($K237)&gt;10,BD!N237,"")</f>
        <v/>
      </c>
      <c r="CB237" s="163" t="str">
        <f t="shared" si="102"/>
        <v/>
      </c>
      <c r="CC237" s="62" t="str">
        <f>+IF(AND(LEN($K237)&gt;10),IF(AND($J237&gt;L$1,$J237&lt;=$Y$1),1,IF((COUNTIFS(INCAPACIDADES!$C$1:$C$51,$K237,INCAPACIDADES!K$1:K$51,L$1))&gt;0,2,IF(VLOOKUP($I237,BD!D:F,3,0)&gt;L$1,0,3))),"")</f>
        <v/>
      </c>
      <c r="CD237" s="62" t="str">
        <f>+IF(AND(LEN($K237)&gt;10),IF(AND($J237&gt;M$1,$J237&lt;=$Y$1),1,IF((COUNTIFS(INCAPACIDADES!$C$1:$C$51,$K237,INCAPACIDADES!L$1:L$51,M$1))&gt;0,2,IF(VLOOKUP($I237,BD!$D:$F,3,0)&gt;M$1,0,3))),"")</f>
        <v/>
      </c>
      <c r="CE237" s="62" t="str">
        <f>+IF(AND(LEN($K237)&gt;10),IF(AND($J237&gt;N$1,$J237&lt;=$Y$1),1,IF((COUNTIFS(INCAPACIDADES!$C$1:$C$51,$K237,INCAPACIDADES!M$1:M$51,N$1))&gt;0,2,IF(VLOOKUP($I237,BD!$D:$F,3,0)&gt;N$1,0,3))),"")</f>
        <v/>
      </c>
      <c r="CF237" s="62" t="str">
        <f>+IF(AND(LEN($K237)&gt;10),IF(AND($J237&gt;O$1,$J237&lt;=$Y$1),1,IF((COUNTIFS(INCAPACIDADES!$C$1:$C$51,$K237,INCAPACIDADES!N$1:N$51,O$1))&gt;0,2,IF(VLOOKUP($I237,BD!$D:$F,3,0)&gt;O$1,0,3))),"")</f>
        <v/>
      </c>
      <c r="CG237" s="62" t="str">
        <f>+IF(AND(LEN($K237)&gt;10),IF(AND($J237&gt;P$1,$J237&lt;=$Y$1),1,IF((COUNTIFS(INCAPACIDADES!$C$1:$C$51,$K237,INCAPACIDADES!O$1:O$51,P$1))&gt;0,2,IF(VLOOKUP($I237,BD!$D:$F,3,0)&gt;P$1,0,3))),"")</f>
        <v/>
      </c>
      <c r="CH237" s="62" t="str">
        <f>+IF(AND(LEN($K237)&gt;10),IF(AND($J237&gt;Q$1,$J237&lt;=$Y$1),1,IF((COUNTIFS(INCAPACIDADES!$C$1:$C$51,$K237,INCAPACIDADES!P$1:P$51,Q$1))&gt;0,2,IF(VLOOKUP($I237,BD!$D:$F,3,0)&gt;Q$1,0,3))),"")</f>
        <v/>
      </c>
      <c r="CI237" s="62" t="str">
        <f>+IF(AND(LEN($K237)&gt;10),IF(AND($J237&gt;R$1,$J237&lt;=$Y$1),1,IF((COUNTIFS(INCAPACIDADES!$C$1:$C$51,$K237,INCAPACIDADES!Q$1:Q$51,R$1))&gt;0,2,IF(VLOOKUP($I237,BD!$D:$F,3,0)&gt;R$1,0,3))),"")</f>
        <v/>
      </c>
      <c r="CJ237" s="62" t="str">
        <f>+IF(AND(LEN($K237)&gt;10),IF(AND($J237&gt;S$1,$J237&lt;=$Y$1),1,IF((COUNTIFS(INCAPACIDADES!$C$1:$C$51,$K237,INCAPACIDADES!R$1:R$51,S$1))&gt;0,2,IF(VLOOKUP($I237,BD!$D:$F,3,0)&gt;S$1,0,3))),"")</f>
        <v/>
      </c>
      <c r="CK237" s="62" t="str">
        <f>+IF(AND(LEN($K237)&gt;10),IF(AND($J237&gt;T$1,$J237&lt;=$Y$1),1,IF((COUNTIFS(INCAPACIDADES!$C$1:$C$51,$K237,INCAPACIDADES!S$1:S$51,T$1))&gt;0,2,IF(VLOOKUP($I237,BD!$D:$F,3,0)&gt;T$1,0,3))),"")</f>
        <v/>
      </c>
      <c r="CL237" s="62" t="str">
        <f>+IF(AND(LEN($K237)&gt;10),IF(AND($J237&gt;U$1,$J237&lt;=$Y$1),1,IF((COUNTIFS(INCAPACIDADES!$C$1:$C$51,$K237,INCAPACIDADES!T$1:T$51,U$1))&gt;0,2,IF(VLOOKUP($I237,BD!$D:$F,3,0)&gt;U$1,0,3))),"")</f>
        <v/>
      </c>
      <c r="CM237" s="62" t="str">
        <f>+IF(AND(LEN($K237)&gt;10),IF(AND($J237&gt;V$1,$J237&lt;=$Y$1),1,IF((COUNTIFS(INCAPACIDADES!$C$1:$C$51,$K237,INCAPACIDADES!U$1:U$51,V$1))&gt;0,2,IF(VLOOKUP($I237,BD!$D:$F,3,0)&gt;V$1,0,3))),"")</f>
        <v/>
      </c>
      <c r="CN237" s="62" t="str">
        <f>+IF(AND(LEN($K237)&gt;10),IF(AND($J237&gt;W$1,$J237&lt;=$Y$1),1,IF((COUNTIFS(INCAPACIDADES!$C$1:$C$51,$K237,INCAPACIDADES!V$1:V$51,W$1))&gt;0,2,IF(VLOOKUP($I237,BD!$D:$F,3,0)&gt;W$1,0,3))),"")</f>
        <v/>
      </c>
      <c r="CO237" s="62" t="str">
        <f>+IF(AND(LEN($K237)&gt;10),IF(AND($J237&gt;X$1,$J237&lt;=$Y$1),1,IF((COUNTIFS(INCAPACIDADES!$C$1:$C$51,$K237,INCAPACIDADES!W$1:W$51,X$1))&gt;0,2,IF(VLOOKUP($I237,BD!$D:$F,3,0)&gt;X$1,0,3))),"")</f>
        <v/>
      </c>
      <c r="CP237" s="62" t="str">
        <f>+IF(AND(LEN($K237)&gt;10),IF(AND($J237&gt;Y$1,$J237&lt;=$Y$1),1,IF((COUNTIFS(INCAPACIDADES!$C$1:$C$51,$K237,INCAPACIDADES!X$1:X$51,Y$1))&gt;0,2,IF(VLOOKUP($I237,BD!$D:$F,3,0)&gt;Y$1,0,3))),"")</f>
        <v/>
      </c>
      <c r="CQ237" s="62" t="str">
        <f>+IF(LEN($K237)&gt;10,IF(ISERROR(VLOOKUP(L237,'CODIGO PAGO'!$B$1:$B$20,1,0)),1,IF(OR(AND(CC237=1,L237&lt;&gt;"N"),AND(CC237=3,L237&lt;&gt;"B"),AND(CC237=2,LEFT(TRIM(L237),1)&lt;&gt;"I")),1,IF(OR(AND(CC237=0,L237="N"),AND(CC237=0,L237="B"),AND(CC237=0,LEFT(TRIM(L237),1)="I")),1,0))),"")</f>
        <v/>
      </c>
      <c r="CR237" s="62" t="str">
        <f t="shared" si="103"/>
        <v/>
      </c>
      <c r="CS237" s="62" t="str">
        <f>+IF(LEN($K237)&gt;10,IF(ISERROR(VLOOKUP(N237,'CODIGO PAGO'!$B$1:$B$20,1,0)),1,IF(OR(AND(CE237=1,N237&lt;&gt;"N"),AND(CE237=3,N237&lt;&gt;"B"),AND(CE237=2,LEFT(TRIM(N237),1)&lt;&gt;"I")),1,IF(OR(AND(CE237=0,N237="N"),AND(CE237=0,N237="B"),AND(CE237=0,LEFT(TRIM(N237),1)="I")),1,0))),"")</f>
        <v/>
      </c>
      <c r="CT237" s="62" t="str">
        <f t="shared" si="104"/>
        <v/>
      </c>
      <c r="CU237" s="62" t="str">
        <f>+IF(LEN($K237)&gt;10,IF(ISERROR(VLOOKUP(P237,'CODIGO PAGO'!$B$1:$B$20,1,0)),1,IF(OR(AND(CG237=1,P237&lt;&gt;"N"),AND(CG237=3,P237&lt;&gt;"B"),AND(CG237=2,LEFT(TRIM(P237),1)&lt;&gt;"I")),1,IF(OR(AND(CG237=0,P237="N"),AND(CG237=0,P237="B"),AND(CG237=0,LEFT(TRIM(P237),1)="I")),1,0))),"")</f>
        <v/>
      </c>
      <c r="CV237" s="62" t="str">
        <f t="shared" si="105"/>
        <v/>
      </c>
      <c r="CW237" s="62" t="str">
        <f>+IF(LEN($K237)&gt;10,IF(ISERROR(VLOOKUP(R237,'CODIGO PAGO'!$B$1:$B$20,1,0)),1,IF(OR(AND(CI237=1,R237&lt;&gt;"N"),AND(CI237=3,R237&lt;&gt;"B"),AND(CI237=2,LEFT(TRIM(R237),1)&lt;&gt;"I")),1,IF(OR(AND(CI237=0,R237="N"),AND(CI237=0,R237="B"),AND(CI237=0,LEFT(TRIM(R237),1)="I")),1,0))),"")</f>
        <v/>
      </c>
      <c r="CX237" s="62" t="str">
        <f t="shared" si="106"/>
        <v/>
      </c>
      <c r="CY237" s="62" t="str">
        <f>+IF(LEN($K237)&gt;10,IF(ISERROR(VLOOKUP(T237,'CODIGO PAGO'!$B$1:$B$20,1,0)),1,IF(OR(AND(CK237=1,T237&lt;&gt;"N"),AND(CK237=3,T237&lt;&gt;"B"),AND(CK237=2,LEFT(TRIM(T237),1)&lt;&gt;"I")),1,IF(OR(AND(CK237=0,T237="N"),AND(CK237=0,T237="B"),AND(CK237=0,LEFT(TRIM(T237),1)="I")),1,0))),"")</f>
        <v/>
      </c>
      <c r="CZ237" s="62" t="str">
        <f t="shared" si="107"/>
        <v/>
      </c>
      <c r="DA237" s="62" t="str">
        <f>+IF(LEN($K237)&gt;10,IF(ISERROR(VLOOKUP(V237,'CODIGO PAGO'!$B$1:$B$20,1,0)),1,IF(OR(AND(CM237=1,V237&lt;&gt;"N"),AND(CM237=3,V237&lt;&gt;"B"),AND(CM237=2,LEFT(TRIM(V237),1)&lt;&gt;"I")),1,IF(OR(AND(CM237=0,V237="N"),AND(CM237=0,V237="B"),AND(CM237=0,LEFT(TRIM(V237),1)="I")),1,0))),"")</f>
        <v/>
      </c>
      <c r="DB237" s="62" t="str">
        <f t="shared" si="108"/>
        <v/>
      </c>
      <c r="DC237" s="62" t="str">
        <f>+IF(LEN($K237)&gt;10,IF(ISERROR(VLOOKUP(X237,'CODIGO PAGO'!$B$1:$B$20,1,0)),1,IF(OR(AND(CO237=1,X237&lt;&gt;"N"),AND(CO237=3,X237&lt;&gt;"B"),AND(CO237=2,LEFT(TRIM(X237),1)&lt;&gt;"I")),1,IF(OR(AND(CO237=0,X237="N"),AND(CO237=0,X237="B"),AND(CO237=0,LEFT(TRIM(X237),1)="I")),1,0))),"")</f>
        <v/>
      </c>
      <c r="DD237" s="62" t="str">
        <f t="shared" si="109"/>
        <v/>
      </c>
      <c r="DE237" s="62" t="str">
        <f t="shared" si="110"/>
        <v/>
      </c>
      <c r="DF237" s="63" t="str">
        <f t="shared" si="111"/>
        <v/>
      </c>
      <c r="DG237" s="171"/>
      <c r="DH237" s="63">
        <v>237</v>
      </c>
    </row>
    <row r="238" spans="1:112" s="65" customFormat="1">
      <c r="A238" s="16" t="str">
        <f t="shared" si="84"/>
        <v/>
      </c>
      <c r="B238" s="134"/>
      <c r="C238" s="134"/>
      <c r="D238" s="1" t="str">
        <f>+IF(LEN($K238)&gt;5,BD!A238,"")</f>
        <v/>
      </c>
      <c r="E238" s="1" t="str">
        <f>+IF(LEN($K238)&gt;5,BD!B238,"")</f>
        <v/>
      </c>
      <c r="F238" s="134"/>
      <c r="G238" s="133"/>
      <c r="H238" s="135"/>
      <c r="I238" s="3" t="str">
        <f>+IF(LEN($K238)&gt;5,BD!D238,"")</f>
        <v/>
      </c>
      <c r="J238" s="4" t="str">
        <f>+IF(LEN($K238)&gt;5,BD!E238,"")</f>
        <v/>
      </c>
      <c r="K238" s="5" t="str">
        <f>+IF(LEN(BD!G238)&gt;5,BD!G238,"")</f>
        <v/>
      </c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53" t="str">
        <f t="shared" si="85"/>
        <v/>
      </c>
      <c r="AB238" s="154" t="str">
        <f>+IF(LEN($K238)&gt;5,SUM(L238,N238,P238,R238,T238,V238,X238)+COUNTIF(L238:X238,"PCG")+'CODIGO PAGO'!$C$23*COUNTIF(L238:X238,"PDF")+'CODIGO PAGO'!$C$24*COUNTIF('PRE MAAS'!L238:X238,"PNH")+'CODIGO PAGO'!$C$25*COUNTIF('PRE MAAS'!L238:X238,"PS")+COUNTIF(L238:X238,"VAC"),"")</f>
        <v/>
      </c>
      <c r="AC238" s="154" t="str">
        <f t="shared" si="86"/>
        <v/>
      </c>
      <c r="AD238" s="155" t="str">
        <f t="shared" si="87"/>
        <v/>
      </c>
      <c r="AE238" s="155" t="str">
        <f t="shared" si="88"/>
        <v/>
      </c>
      <c r="AF238" s="155" t="str">
        <f>+IF(LEN($K238)&gt;5,IF(AND(VLOOKUP($I238,BD!$D$1:$F$501,3,0)&gt;=L$1,VLOOKUP($I238,BD!$D$1:$F$501,3,0)&lt;=X$1),1,0),"")</f>
        <v/>
      </c>
      <c r="AG238" s="155" t="str">
        <f t="shared" si="89"/>
        <v/>
      </c>
      <c r="AH238" s="156" t="str">
        <f t="shared" si="90"/>
        <v/>
      </c>
      <c r="AI238" s="156" t="str">
        <f t="shared" si="91"/>
        <v/>
      </c>
      <c r="AJ238" s="156" t="str">
        <f t="shared" si="92"/>
        <v/>
      </c>
      <c r="AK238" s="6" t="str">
        <f>+IF(LEN($K238)&gt;5,BD!H238,"")</f>
        <v/>
      </c>
      <c r="AL238" s="17" t="str">
        <f t="shared" si="93"/>
        <v/>
      </c>
      <c r="AM238" s="13"/>
      <c r="AN238" s="18" t="str">
        <f t="shared" si="94"/>
        <v/>
      </c>
      <c r="AO238" s="19" t="str">
        <f t="shared" si="95"/>
        <v/>
      </c>
      <c r="AP238" s="19" t="str">
        <f t="shared" si="96"/>
        <v/>
      </c>
      <c r="AQ238" s="20" t="str">
        <f t="shared" si="97"/>
        <v/>
      </c>
      <c r="AR238" s="7" t="str">
        <f t="shared" ca="1" si="98"/>
        <v/>
      </c>
      <c r="AS238" s="157"/>
      <c r="AT238" s="19" t="str">
        <f>+IF(LEN($K238)&gt;5,TRUNC(AS238*AK238*'CODIGO PAGO'!$C$27,2),"")</f>
        <v/>
      </c>
      <c r="AU238" s="15"/>
      <c r="AV238" s="15"/>
      <c r="AW238" s="15"/>
      <c r="AX238" s="14"/>
      <c r="AY238" s="15"/>
      <c r="AZ238" s="20" t="str">
        <f>+IF(LEN(K238)&gt;5,SUMIF(AJUSTES!$A$1:$A$50,K238,AJUSTES!$J$1:$J$50),"")</f>
        <v/>
      </c>
      <c r="BA238" s="20"/>
      <c r="BB238" s="14"/>
      <c r="BC238" s="14"/>
      <c r="BD238" s="164"/>
      <c r="BE238" s="15"/>
      <c r="BF238" s="15"/>
      <c r="BG238" s="152" t="str">
        <f t="shared" si="99"/>
        <v/>
      </c>
      <c r="BH238" s="20" t="str">
        <f t="shared" si="100"/>
        <v/>
      </c>
      <c r="BI238" s="20" t="str">
        <f>IF(LEN($K238)&gt;5,IF('CODIGO PAGO'!$C$26=9,0.5*AK238,'CODIGO PAGO'!$C$26*COUNTIF(L238:X238,"PT")*(AK238*7)/(7-(COUNTIF(L238:X238,"D")+COUNTIF(L238:X238,"DL")))),"")</f>
        <v/>
      </c>
      <c r="BJ238" s="15"/>
      <c r="BK238" s="20" t="str">
        <f>+IF(LEN(K238)&gt;5,SUMIF(AJUSTES!$A$1:$A$50,K238,AJUSTES!$K$1:$K$50),"")</f>
        <v/>
      </c>
      <c r="BL238" s="15"/>
      <c r="BM238" s="15"/>
      <c r="BN238" s="4" t="str">
        <f>+CONCATENATE(IF(COUNTIFS(INCAPACIDADES!$A$1:$A$100,"ACTIVA",INCAPACIDADES!$C$1:$C$100,'PRE MAAS'!K238)&gt;0,VLOOKUP(K238,INCAPACIDADES!$C$1:$Y$100,23,0),""),IF(LEN($K238)&gt;5,IF(BD!F238="N/A","",CONCATENATE("B (",DAY(BD!F238),"-",MONTH(BD!F238),"-",YEAR(BD!F238),")")),""))</f>
        <v/>
      </c>
      <c r="BO238" s="150"/>
      <c r="BP238" s="15"/>
      <c r="BQ238" s="15"/>
      <c r="BR238" s="15"/>
      <c r="BS238" s="15"/>
      <c r="BT238" s="15"/>
      <c r="BU238" s="9" t="str">
        <f>+IF(LEN($K238)&gt;10,IF(LEN(BD!I238)=11,BD!I238,CONCATENATE("0",BD!I238)),"")</f>
        <v/>
      </c>
      <c r="BV238" s="161" t="str">
        <f>+IF(LEN($K238)&gt;10,BD!J238,"")</f>
        <v/>
      </c>
      <c r="BW238" s="162" t="str">
        <f t="shared" si="101"/>
        <v/>
      </c>
      <c r="BX238" s="162" t="str">
        <f>+IF(LEN($K238)&gt;10,UPPER(BD!K238),"")</f>
        <v/>
      </c>
      <c r="BY238" s="161" t="str">
        <f>+IF(LEN($K246)&gt;5,BD!L238,"")</f>
        <v/>
      </c>
      <c r="BZ238" s="161" t="str">
        <f>+IF(LEN($K238)&gt;10,BD!M238,"")</f>
        <v/>
      </c>
      <c r="CA238" s="162" t="str">
        <f>+IF(LEN($K238)&gt;10,BD!N238,"")</f>
        <v/>
      </c>
      <c r="CB238" s="163" t="str">
        <f t="shared" si="102"/>
        <v/>
      </c>
      <c r="CC238" s="62" t="str">
        <f>+IF(AND(LEN($K238)&gt;10),IF(AND($J238&gt;L$1,$J238&lt;=$Y$1),1,IF((COUNTIFS(INCAPACIDADES!$C$1:$C$51,$K238,INCAPACIDADES!K$1:K$51,L$1))&gt;0,2,IF(VLOOKUP($I238,BD!D:F,3,0)&gt;L$1,0,3))),"")</f>
        <v/>
      </c>
      <c r="CD238" s="62" t="str">
        <f>+IF(AND(LEN($K238)&gt;10),IF(AND($J238&gt;M$1,$J238&lt;=$Y$1),1,IF((COUNTIFS(INCAPACIDADES!$C$1:$C$51,$K238,INCAPACIDADES!L$1:L$51,M$1))&gt;0,2,IF(VLOOKUP($I238,BD!$D:$F,3,0)&gt;M$1,0,3))),"")</f>
        <v/>
      </c>
      <c r="CE238" s="62" t="str">
        <f>+IF(AND(LEN($K238)&gt;10),IF(AND($J238&gt;N$1,$J238&lt;=$Y$1),1,IF((COUNTIFS(INCAPACIDADES!$C$1:$C$51,$K238,INCAPACIDADES!M$1:M$51,N$1))&gt;0,2,IF(VLOOKUP($I238,BD!$D:$F,3,0)&gt;N$1,0,3))),"")</f>
        <v/>
      </c>
      <c r="CF238" s="62" t="str">
        <f>+IF(AND(LEN($K238)&gt;10),IF(AND($J238&gt;O$1,$J238&lt;=$Y$1),1,IF((COUNTIFS(INCAPACIDADES!$C$1:$C$51,$K238,INCAPACIDADES!N$1:N$51,O$1))&gt;0,2,IF(VLOOKUP($I238,BD!$D:$F,3,0)&gt;O$1,0,3))),"")</f>
        <v/>
      </c>
      <c r="CG238" s="62" t="str">
        <f>+IF(AND(LEN($K238)&gt;10),IF(AND($J238&gt;P$1,$J238&lt;=$Y$1),1,IF((COUNTIFS(INCAPACIDADES!$C$1:$C$51,$K238,INCAPACIDADES!O$1:O$51,P$1))&gt;0,2,IF(VLOOKUP($I238,BD!$D:$F,3,0)&gt;P$1,0,3))),"")</f>
        <v/>
      </c>
      <c r="CH238" s="62" t="str">
        <f>+IF(AND(LEN($K238)&gt;10),IF(AND($J238&gt;Q$1,$J238&lt;=$Y$1),1,IF((COUNTIFS(INCAPACIDADES!$C$1:$C$51,$K238,INCAPACIDADES!P$1:P$51,Q$1))&gt;0,2,IF(VLOOKUP($I238,BD!$D:$F,3,0)&gt;Q$1,0,3))),"")</f>
        <v/>
      </c>
      <c r="CI238" s="62" t="str">
        <f>+IF(AND(LEN($K238)&gt;10),IF(AND($J238&gt;R$1,$J238&lt;=$Y$1),1,IF((COUNTIFS(INCAPACIDADES!$C$1:$C$51,$K238,INCAPACIDADES!Q$1:Q$51,R$1))&gt;0,2,IF(VLOOKUP($I238,BD!$D:$F,3,0)&gt;R$1,0,3))),"")</f>
        <v/>
      </c>
      <c r="CJ238" s="62" t="str">
        <f>+IF(AND(LEN($K238)&gt;10),IF(AND($J238&gt;S$1,$J238&lt;=$Y$1),1,IF((COUNTIFS(INCAPACIDADES!$C$1:$C$51,$K238,INCAPACIDADES!R$1:R$51,S$1))&gt;0,2,IF(VLOOKUP($I238,BD!$D:$F,3,0)&gt;S$1,0,3))),"")</f>
        <v/>
      </c>
      <c r="CK238" s="62" t="str">
        <f>+IF(AND(LEN($K238)&gt;10),IF(AND($J238&gt;T$1,$J238&lt;=$Y$1),1,IF((COUNTIFS(INCAPACIDADES!$C$1:$C$51,$K238,INCAPACIDADES!S$1:S$51,T$1))&gt;0,2,IF(VLOOKUP($I238,BD!$D:$F,3,0)&gt;T$1,0,3))),"")</f>
        <v/>
      </c>
      <c r="CL238" s="62" t="str">
        <f>+IF(AND(LEN($K238)&gt;10),IF(AND($J238&gt;U$1,$J238&lt;=$Y$1),1,IF((COUNTIFS(INCAPACIDADES!$C$1:$C$51,$K238,INCAPACIDADES!T$1:T$51,U$1))&gt;0,2,IF(VLOOKUP($I238,BD!$D:$F,3,0)&gt;U$1,0,3))),"")</f>
        <v/>
      </c>
      <c r="CM238" s="62" t="str">
        <f>+IF(AND(LEN($K238)&gt;10),IF(AND($J238&gt;V$1,$J238&lt;=$Y$1),1,IF((COUNTIFS(INCAPACIDADES!$C$1:$C$51,$K238,INCAPACIDADES!U$1:U$51,V$1))&gt;0,2,IF(VLOOKUP($I238,BD!$D:$F,3,0)&gt;V$1,0,3))),"")</f>
        <v/>
      </c>
      <c r="CN238" s="62" t="str">
        <f>+IF(AND(LEN($K238)&gt;10),IF(AND($J238&gt;W$1,$J238&lt;=$Y$1),1,IF((COUNTIFS(INCAPACIDADES!$C$1:$C$51,$K238,INCAPACIDADES!V$1:V$51,W$1))&gt;0,2,IF(VLOOKUP($I238,BD!$D:$F,3,0)&gt;W$1,0,3))),"")</f>
        <v/>
      </c>
      <c r="CO238" s="62" t="str">
        <f>+IF(AND(LEN($K238)&gt;10),IF(AND($J238&gt;X$1,$J238&lt;=$Y$1),1,IF((COUNTIFS(INCAPACIDADES!$C$1:$C$51,$K238,INCAPACIDADES!W$1:W$51,X$1))&gt;0,2,IF(VLOOKUP($I238,BD!$D:$F,3,0)&gt;X$1,0,3))),"")</f>
        <v/>
      </c>
      <c r="CP238" s="62" t="str">
        <f>+IF(AND(LEN($K238)&gt;10),IF(AND($J238&gt;Y$1,$J238&lt;=$Y$1),1,IF((COUNTIFS(INCAPACIDADES!$C$1:$C$51,$K238,INCAPACIDADES!X$1:X$51,Y$1))&gt;0,2,IF(VLOOKUP($I238,BD!$D:$F,3,0)&gt;Y$1,0,3))),"")</f>
        <v/>
      </c>
      <c r="CQ238" s="62" t="str">
        <f>+IF(LEN($K238)&gt;10,IF(ISERROR(VLOOKUP(L238,'CODIGO PAGO'!$B$1:$B$20,1,0)),1,IF(OR(AND(CC238=1,L238&lt;&gt;"N"),AND(CC238=3,L238&lt;&gt;"B"),AND(CC238=2,LEFT(TRIM(L238),1)&lt;&gt;"I")),1,IF(OR(AND(CC238=0,L238="N"),AND(CC238=0,L238="B"),AND(CC238=0,LEFT(TRIM(L238),1)="I")),1,0))),"")</f>
        <v/>
      </c>
      <c r="CR238" s="62" t="str">
        <f t="shared" si="103"/>
        <v/>
      </c>
      <c r="CS238" s="62" t="str">
        <f>+IF(LEN($K238)&gt;10,IF(ISERROR(VLOOKUP(N238,'CODIGO PAGO'!$B$1:$B$20,1,0)),1,IF(OR(AND(CE238=1,N238&lt;&gt;"N"),AND(CE238=3,N238&lt;&gt;"B"),AND(CE238=2,LEFT(TRIM(N238),1)&lt;&gt;"I")),1,IF(OR(AND(CE238=0,N238="N"),AND(CE238=0,N238="B"),AND(CE238=0,LEFT(TRIM(N238),1)="I")),1,0))),"")</f>
        <v/>
      </c>
      <c r="CT238" s="62" t="str">
        <f t="shared" si="104"/>
        <v/>
      </c>
      <c r="CU238" s="62" t="str">
        <f>+IF(LEN($K238)&gt;10,IF(ISERROR(VLOOKUP(P238,'CODIGO PAGO'!$B$1:$B$20,1,0)),1,IF(OR(AND(CG238=1,P238&lt;&gt;"N"),AND(CG238=3,P238&lt;&gt;"B"),AND(CG238=2,LEFT(TRIM(P238),1)&lt;&gt;"I")),1,IF(OR(AND(CG238=0,P238="N"),AND(CG238=0,P238="B"),AND(CG238=0,LEFT(TRIM(P238),1)="I")),1,0))),"")</f>
        <v/>
      </c>
      <c r="CV238" s="62" t="str">
        <f t="shared" si="105"/>
        <v/>
      </c>
      <c r="CW238" s="62" t="str">
        <f>+IF(LEN($K238)&gt;10,IF(ISERROR(VLOOKUP(R238,'CODIGO PAGO'!$B$1:$B$20,1,0)),1,IF(OR(AND(CI238=1,R238&lt;&gt;"N"),AND(CI238=3,R238&lt;&gt;"B"),AND(CI238=2,LEFT(TRIM(R238),1)&lt;&gt;"I")),1,IF(OR(AND(CI238=0,R238="N"),AND(CI238=0,R238="B"),AND(CI238=0,LEFT(TRIM(R238),1)="I")),1,0))),"")</f>
        <v/>
      </c>
      <c r="CX238" s="62" t="str">
        <f t="shared" si="106"/>
        <v/>
      </c>
      <c r="CY238" s="62" t="str">
        <f>+IF(LEN($K238)&gt;10,IF(ISERROR(VLOOKUP(T238,'CODIGO PAGO'!$B$1:$B$20,1,0)),1,IF(OR(AND(CK238=1,T238&lt;&gt;"N"),AND(CK238=3,T238&lt;&gt;"B"),AND(CK238=2,LEFT(TRIM(T238),1)&lt;&gt;"I")),1,IF(OR(AND(CK238=0,T238="N"),AND(CK238=0,T238="B"),AND(CK238=0,LEFT(TRIM(T238),1)="I")),1,0))),"")</f>
        <v/>
      </c>
      <c r="CZ238" s="62" t="str">
        <f t="shared" si="107"/>
        <v/>
      </c>
      <c r="DA238" s="62" t="str">
        <f>+IF(LEN($K238)&gt;10,IF(ISERROR(VLOOKUP(V238,'CODIGO PAGO'!$B$1:$B$20,1,0)),1,IF(OR(AND(CM238=1,V238&lt;&gt;"N"),AND(CM238=3,V238&lt;&gt;"B"),AND(CM238=2,LEFT(TRIM(V238),1)&lt;&gt;"I")),1,IF(OR(AND(CM238=0,V238="N"),AND(CM238=0,V238="B"),AND(CM238=0,LEFT(TRIM(V238),1)="I")),1,0))),"")</f>
        <v/>
      </c>
      <c r="DB238" s="62" t="str">
        <f t="shared" si="108"/>
        <v/>
      </c>
      <c r="DC238" s="62" t="str">
        <f>+IF(LEN($K238)&gt;10,IF(ISERROR(VLOOKUP(X238,'CODIGO PAGO'!$B$1:$B$20,1,0)),1,IF(OR(AND(CO238=1,X238&lt;&gt;"N"),AND(CO238=3,X238&lt;&gt;"B"),AND(CO238=2,LEFT(TRIM(X238),1)&lt;&gt;"I")),1,IF(OR(AND(CO238=0,X238="N"),AND(CO238=0,X238="B"),AND(CO238=0,LEFT(TRIM(X238),1)="I")),1,0))),"")</f>
        <v/>
      </c>
      <c r="DD238" s="62" t="str">
        <f t="shared" si="109"/>
        <v/>
      </c>
      <c r="DE238" s="62" t="str">
        <f t="shared" si="110"/>
        <v/>
      </c>
      <c r="DF238" s="63" t="str">
        <f t="shared" si="111"/>
        <v/>
      </c>
      <c r="DG238" s="171"/>
      <c r="DH238" s="63">
        <v>238</v>
      </c>
    </row>
    <row r="239" spans="1:112" s="65" customFormat="1">
      <c r="A239" s="16" t="str">
        <f t="shared" si="84"/>
        <v/>
      </c>
      <c r="B239" s="134"/>
      <c r="C239" s="134"/>
      <c r="D239" s="1" t="str">
        <f>+IF(LEN($K239)&gt;5,BD!A239,"")</f>
        <v/>
      </c>
      <c r="E239" s="1" t="str">
        <f>+IF(LEN($K239)&gt;5,BD!B239,"")</f>
        <v/>
      </c>
      <c r="F239" s="134"/>
      <c r="G239" s="133"/>
      <c r="H239" s="135"/>
      <c r="I239" s="3" t="str">
        <f>+IF(LEN($K239)&gt;5,BD!D239,"")</f>
        <v/>
      </c>
      <c r="J239" s="4" t="str">
        <f>+IF(LEN($K239)&gt;5,BD!E239,"")</f>
        <v/>
      </c>
      <c r="K239" s="5" t="str">
        <f>+IF(LEN(BD!G239)&gt;5,BD!G239,"")</f>
        <v/>
      </c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53" t="str">
        <f t="shared" si="85"/>
        <v/>
      </c>
      <c r="AB239" s="154" t="str">
        <f>+IF(LEN($K239)&gt;5,SUM(L239,N239,P239,R239,T239,V239,X239)+COUNTIF(L239:X239,"PCG")+'CODIGO PAGO'!$C$23*COUNTIF(L239:X239,"PDF")+'CODIGO PAGO'!$C$24*COUNTIF('PRE MAAS'!L239:X239,"PNH")+'CODIGO PAGO'!$C$25*COUNTIF('PRE MAAS'!L239:X239,"PS")+COUNTIF(L239:X239,"VAC"),"")</f>
        <v/>
      </c>
      <c r="AC239" s="154" t="str">
        <f t="shared" si="86"/>
        <v/>
      </c>
      <c r="AD239" s="155" t="str">
        <f t="shared" si="87"/>
        <v/>
      </c>
      <c r="AE239" s="155" t="str">
        <f t="shared" si="88"/>
        <v/>
      </c>
      <c r="AF239" s="155" t="str">
        <f>+IF(LEN($K239)&gt;5,IF(AND(VLOOKUP($I239,BD!$D$1:$F$501,3,0)&gt;=L$1,VLOOKUP($I239,BD!$D$1:$F$501,3,0)&lt;=X$1),1,0),"")</f>
        <v/>
      </c>
      <c r="AG239" s="155" t="str">
        <f t="shared" si="89"/>
        <v/>
      </c>
      <c r="AH239" s="156" t="str">
        <f t="shared" si="90"/>
        <v/>
      </c>
      <c r="AI239" s="156" t="str">
        <f t="shared" si="91"/>
        <v/>
      </c>
      <c r="AJ239" s="156" t="str">
        <f t="shared" si="92"/>
        <v/>
      </c>
      <c r="AK239" s="6" t="str">
        <f>+IF(LEN($K239)&gt;5,BD!H239,"")</f>
        <v/>
      </c>
      <c r="AL239" s="17" t="str">
        <f t="shared" si="93"/>
        <v/>
      </c>
      <c r="AM239" s="13"/>
      <c r="AN239" s="18" t="str">
        <f t="shared" si="94"/>
        <v/>
      </c>
      <c r="AO239" s="19" t="str">
        <f t="shared" si="95"/>
        <v/>
      </c>
      <c r="AP239" s="19" t="str">
        <f t="shared" si="96"/>
        <v/>
      </c>
      <c r="AQ239" s="20" t="str">
        <f t="shared" si="97"/>
        <v/>
      </c>
      <c r="AR239" s="7" t="str">
        <f t="shared" ca="1" si="98"/>
        <v/>
      </c>
      <c r="AS239" s="157"/>
      <c r="AT239" s="19" t="str">
        <f>+IF(LEN($K239)&gt;5,TRUNC(AS239*AK239*'CODIGO PAGO'!$C$27,2),"")</f>
        <v/>
      </c>
      <c r="AU239" s="15"/>
      <c r="AV239" s="15"/>
      <c r="AW239" s="15"/>
      <c r="AX239" s="14"/>
      <c r="AY239" s="15"/>
      <c r="AZ239" s="20" t="str">
        <f>+IF(LEN(K239)&gt;5,SUMIF(AJUSTES!$A$1:$A$50,K239,AJUSTES!$J$1:$J$50),"")</f>
        <v/>
      </c>
      <c r="BA239" s="20"/>
      <c r="BB239" s="14"/>
      <c r="BC239" s="14"/>
      <c r="BD239" s="164"/>
      <c r="BE239" s="15"/>
      <c r="BF239" s="15"/>
      <c r="BG239" s="152" t="str">
        <f t="shared" si="99"/>
        <v/>
      </c>
      <c r="BH239" s="20" t="str">
        <f t="shared" si="100"/>
        <v/>
      </c>
      <c r="BI239" s="20" t="str">
        <f>IF(LEN($K239)&gt;5,IF('CODIGO PAGO'!$C$26=9,0.5*AK239,'CODIGO PAGO'!$C$26*COUNTIF(L239:X239,"PT")*(AK239*7)/(7-(COUNTIF(L239:X239,"D")+COUNTIF(L239:X239,"DL")))),"")</f>
        <v/>
      </c>
      <c r="BJ239" s="15"/>
      <c r="BK239" s="20" t="str">
        <f>+IF(LEN(K239)&gt;5,SUMIF(AJUSTES!$A$1:$A$50,K239,AJUSTES!$K$1:$K$50),"")</f>
        <v/>
      </c>
      <c r="BL239" s="15"/>
      <c r="BM239" s="15"/>
      <c r="BN239" s="4" t="str">
        <f>+CONCATENATE(IF(COUNTIFS(INCAPACIDADES!$A$1:$A$100,"ACTIVA",INCAPACIDADES!$C$1:$C$100,'PRE MAAS'!K239)&gt;0,VLOOKUP(K239,INCAPACIDADES!$C$1:$Y$100,23,0),""),IF(LEN($K239)&gt;5,IF(BD!F239="N/A","",CONCATENATE("B (",DAY(BD!F239),"-",MONTH(BD!F239),"-",YEAR(BD!F239),")")),""))</f>
        <v/>
      </c>
      <c r="BO239" s="150"/>
      <c r="BP239" s="15"/>
      <c r="BQ239" s="15"/>
      <c r="BR239" s="15"/>
      <c r="BS239" s="15"/>
      <c r="BT239" s="15"/>
      <c r="BU239" s="9" t="str">
        <f>+IF(LEN($K239)&gt;10,IF(LEN(BD!I239)=11,BD!I239,CONCATENATE("0",BD!I239)),"")</f>
        <v/>
      </c>
      <c r="BV239" s="161" t="str">
        <f>+IF(LEN($K239)&gt;10,BD!J239,"")</f>
        <v/>
      </c>
      <c r="BW239" s="162" t="str">
        <f t="shared" si="101"/>
        <v/>
      </c>
      <c r="BX239" s="162" t="str">
        <f>+IF(LEN($K239)&gt;10,UPPER(BD!K239),"")</f>
        <v/>
      </c>
      <c r="BY239" s="161" t="str">
        <f>+IF(LEN($K247)&gt;5,BD!L239,"")</f>
        <v/>
      </c>
      <c r="BZ239" s="161" t="str">
        <f>+IF(LEN($K239)&gt;10,BD!M239,"")</f>
        <v/>
      </c>
      <c r="CA239" s="162" t="str">
        <f>+IF(LEN($K239)&gt;10,BD!N239,"")</f>
        <v/>
      </c>
      <c r="CB239" s="163" t="str">
        <f t="shared" si="102"/>
        <v/>
      </c>
      <c r="CC239" s="62" t="str">
        <f>+IF(AND(LEN($K239)&gt;10),IF(AND($J239&gt;L$1,$J239&lt;=$Y$1),1,IF((COUNTIFS(INCAPACIDADES!$C$1:$C$51,$K239,INCAPACIDADES!K$1:K$51,L$1))&gt;0,2,IF(VLOOKUP($I239,BD!D:F,3,0)&gt;L$1,0,3))),"")</f>
        <v/>
      </c>
      <c r="CD239" s="62" t="str">
        <f>+IF(AND(LEN($K239)&gt;10),IF(AND($J239&gt;M$1,$J239&lt;=$Y$1),1,IF((COUNTIFS(INCAPACIDADES!$C$1:$C$51,$K239,INCAPACIDADES!L$1:L$51,M$1))&gt;0,2,IF(VLOOKUP($I239,BD!$D:$F,3,0)&gt;M$1,0,3))),"")</f>
        <v/>
      </c>
      <c r="CE239" s="62" t="str">
        <f>+IF(AND(LEN($K239)&gt;10),IF(AND($J239&gt;N$1,$J239&lt;=$Y$1),1,IF((COUNTIFS(INCAPACIDADES!$C$1:$C$51,$K239,INCAPACIDADES!M$1:M$51,N$1))&gt;0,2,IF(VLOOKUP($I239,BD!$D:$F,3,0)&gt;N$1,0,3))),"")</f>
        <v/>
      </c>
      <c r="CF239" s="62" t="str">
        <f>+IF(AND(LEN($K239)&gt;10),IF(AND($J239&gt;O$1,$J239&lt;=$Y$1),1,IF((COUNTIFS(INCAPACIDADES!$C$1:$C$51,$K239,INCAPACIDADES!N$1:N$51,O$1))&gt;0,2,IF(VLOOKUP($I239,BD!$D:$F,3,0)&gt;O$1,0,3))),"")</f>
        <v/>
      </c>
      <c r="CG239" s="62" t="str">
        <f>+IF(AND(LEN($K239)&gt;10),IF(AND($J239&gt;P$1,$J239&lt;=$Y$1),1,IF((COUNTIFS(INCAPACIDADES!$C$1:$C$51,$K239,INCAPACIDADES!O$1:O$51,P$1))&gt;0,2,IF(VLOOKUP($I239,BD!$D:$F,3,0)&gt;P$1,0,3))),"")</f>
        <v/>
      </c>
      <c r="CH239" s="62" t="str">
        <f>+IF(AND(LEN($K239)&gt;10),IF(AND($J239&gt;Q$1,$J239&lt;=$Y$1),1,IF((COUNTIFS(INCAPACIDADES!$C$1:$C$51,$K239,INCAPACIDADES!P$1:P$51,Q$1))&gt;0,2,IF(VLOOKUP($I239,BD!$D:$F,3,0)&gt;Q$1,0,3))),"")</f>
        <v/>
      </c>
      <c r="CI239" s="62" t="str">
        <f>+IF(AND(LEN($K239)&gt;10),IF(AND($J239&gt;R$1,$J239&lt;=$Y$1),1,IF((COUNTIFS(INCAPACIDADES!$C$1:$C$51,$K239,INCAPACIDADES!Q$1:Q$51,R$1))&gt;0,2,IF(VLOOKUP($I239,BD!$D:$F,3,0)&gt;R$1,0,3))),"")</f>
        <v/>
      </c>
      <c r="CJ239" s="62" t="str">
        <f>+IF(AND(LEN($K239)&gt;10),IF(AND($J239&gt;S$1,$J239&lt;=$Y$1),1,IF((COUNTIFS(INCAPACIDADES!$C$1:$C$51,$K239,INCAPACIDADES!R$1:R$51,S$1))&gt;0,2,IF(VLOOKUP($I239,BD!$D:$F,3,0)&gt;S$1,0,3))),"")</f>
        <v/>
      </c>
      <c r="CK239" s="62" t="str">
        <f>+IF(AND(LEN($K239)&gt;10),IF(AND($J239&gt;T$1,$J239&lt;=$Y$1),1,IF((COUNTIFS(INCAPACIDADES!$C$1:$C$51,$K239,INCAPACIDADES!S$1:S$51,T$1))&gt;0,2,IF(VLOOKUP($I239,BD!$D:$F,3,0)&gt;T$1,0,3))),"")</f>
        <v/>
      </c>
      <c r="CL239" s="62" t="str">
        <f>+IF(AND(LEN($K239)&gt;10),IF(AND($J239&gt;U$1,$J239&lt;=$Y$1),1,IF((COUNTIFS(INCAPACIDADES!$C$1:$C$51,$K239,INCAPACIDADES!T$1:T$51,U$1))&gt;0,2,IF(VLOOKUP($I239,BD!$D:$F,3,0)&gt;U$1,0,3))),"")</f>
        <v/>
      </c>
      <c r="CM239" s="62" t="str">
        <f>+IF(AND(LEN($K239)&gt;10),IF(AND($J239&gt;V$1,$J239&lt;=$Y$1),1,IF((COUNTIFS(INCAPACIDADES!$C$1:$C$51,$K239,INCAPACIDADES!U$1:U$51,V$1))&gt;0,2,IF(VLOOKUP($I239,BD!$D:$F,3,0)&gt;V$1,0,3))),"")</f>
        <v/>
      </c>
      <c r="CN239" s="62" t="str">
        <f>+IF(AND(LEN($K239)&gt;10),IF(AND($J239&gt;W$1,$J239&lt;=$Y$1),1,IF((COUNTIFS(INCAPACIDADES!$C$1:$C$51,$K239,INCAPACIDADES!V$1:V$51,W$1))&gt;0,2,IF(VLOOKUP($I239,BD!$D:$F,3,0)&gt;W$1,0,3))),"")</f>
        <v/>
      </c>
      <c r="CO239" s="62" t="str">
        <f>+IF(AND(LEN($K239)&gt;10),IF(AND($J239&gt;X$1,$J239&lt;=$Y$1),1,IF((COUNTIFS(INCAPACIDADES!$C$1:$C$51,$K239,INCAPACIDADES!W$1:W$51,X$1))&gt;0,2,IF(VLOOKUP($I239,BD!$D:$F,3,0)&gt;X$1,0,3))),"")</f>
        <v/>
      </c>
      <c r="CP239" s="62" t="str">
        <f>+IF(AND(LEN($K239)&gt;10),IF(AND($J239&gt;Y$1,$J239&lt;=$Y$1),1,IF((COUNTIFS(INCAPACIDADES!$C$1:$C$51,$K239,INCAPACIDADES!X$1:X$51,Y$1))&gt;0,2,IF(VLOOKUP($I239,BD!$D:$F,3,0)&gt;Y$1,0,3))),"")</f>
        <v/>
      </c>
      <c r="CQ239" s="62" t="str">
        <f>+IF(LEN($K239)&gt;10,IF(ISERROR(VLOOKUP(L239,'CODIGO PAGO'!$B$1:$B$20,1,0)),1,IF(OR(AND(CC239=1,L239&lt;&gt;"N"),AND(CC239=3,L239&lt;&gt;"B"),AND(CC239=2,LEFT(TRIM(L239),1)&lt;&gt;"I")),1,IF(OR(AND(CC239=0,L239="N"),AND(CC239=0,L239="B"),AND(CC239=0,LEFT(TRIM(L239),1)="I")),1,0))),"")</f>
        <v/>
      </c>
      <c r="CR239" s="62" t="str">
        <f t="shared" si="103"/>
        <v/>
      </c>
      <c r="CS239" s="62" t="str">
        <f>+IF(LEN($K239)&gt;10,IF(ISERROR(VLOOKUP(N239,'CODIGO PAGO'!$B$1:$B$20,1,0)),1,IF(OR(AND(CE239=1,N239&lt;&gt;"N"),AND(CE239=3,N239&lt;&gt;"B"),AND(CE239=2,LEFT(TRIM(N239),1)&lt;&gt;"I")),1,IF(OR(AND(CE239=0,N239="N"),AND(CE239=0,N239="B"),AND(CE239=0,LEFT(TRIM(N239),1)="I")),1,0))),"")</f>
        <v/>
      </c>
      <c r="CT239" s="62" t="str">
        <f t="shared" si="104"/>
        <v/>
      </c>
      <c r="CU239" s="62" t="str">
        <f>+IF(LEN($K239)&gt;10,IF(ISERROR(VLOOKUP(P239,'CODIGO PAGO'!$B$1:$B$20,1,0)),1,IF(OR(AND(CG239=1,P239&lt;&gt;"N"),AND(CG239=3,P239&lt;&gt;"B"),AND(CG239=2,LEFT(TRIM(P239),1)&lt;&gt;"I")),1,IF(OR(AND(CG239=0,P239="N"),AND(CG239=0,P239="B"),AND(CG239=0,LEFT(TRIM(P239),1)="I")),1,0))),"")</f>
        <v/>
      </c>
      <c r="CV239" s="62" t="str">
        <f t="shared" si="105"/>
        <v/>
      </c>
      <c r="CW239" s="62" t="str">
        <f>+IF(LEN($K239)&gt;10,IF(ISERROR(VLOOKUP(R239,'CODIGO PAGO'!$B$1:$B$20,1,0)),1,IF(OR(AND(CI239=1,R239&lt;&gt;"N"),AND(CI239=3,R239&lt;&gt;"B"),AND(CI239=2,LEFT(TRIM(R239),1)&lt;&gt;"I")),1,IF(OR(AND(CI239=0,R239="N"),AND(CI239=0,R239="B"),AND(CI239=0,LEFT(TRIM(R239),1)="I")),1,0))),"")</f>
        <v/>
      </c>
      <c r="CX239" s="62" t="str">
        <f t="shared" si="106"/>
        <v/>
      </c>
      <c r="CY239" s="62" t="str">
        <f>+IF(LEN($K239)&gt;10,IF(ISERROR(VLOOKUP(T239,'CODIGO PAGO'!$B$1:$B$20,1,0)),1,IF(OR(AND(CK239=1,T239&lt;&gt;"N"),AND(CK239=3,T239&lt;&gt;"B"),AND(CK239=2,LEFT(TRIM(T239),1)&lt;&gt;"I")),1,IF(OR(AND(CK239=0,T239="N"),AND(CK239=0,T239="B"),AND(CK239=0,LEFT(TRIM(T239),1)="I")),1,0))),"")</f>
        <v/>
      </c>
      <c r="CZ239" s="62" t="str">
        <f t="shared" si="107"/>
        <v/>
      </c>
      <c r="DA239" s="62" t="str">
        <f>+IF(LEN($K239)&gt;10,IF(ISERROR(VLOOKUP(V239,'CODIGO PAGO'!$B$1:$B$20,1,0)),1,IF(OR(AND(CM239=1,V239&lt;&gt;"N"),AND(CM239=3,V239&lt;&gt;"B"),AND(CM239=2,LEFT(TRIM(V239),1)&lt;&gt;"I")),1,IF(OR(AND(CM239=0,V239="N"),AND(CM239=0,V239="B"),AND(CM239=0,LEFT(TRIM(V239),1)="I")),1,0))),"")</f>
        <v/>
      </c>
      <c r="DB239" s="62" t="str">
        <f t="shared" si="108"/>
        <v/>
      </c>
      <c r="DC239" s="62" t="str">
        <f>+IF(LEN($K239)&gt;10,IF(ISERROR(VLOOKUP(X239,'CODIGO PAGO'!$B$1:$B$20,1,0)),1,IF(OR(AND(CO239=1,X239&lt;&gt;"N"),AND(CO239=3,X239&lt;&gt;"B"),AND(CO239=2,LEFT(TRIM(X239),1)&lt;&gt;"I")),1,IF(OR(AND(CO239=0,X239="N"),AND(CO239=0,X239="B"),AND(CO239=0,LEFT(TRIM(X239),1)="I")),1,0))),"")</f>
        <v/>
      </c>
      <c r="DD239" s="62" t="str">
        <f t="shared" si="109"/>
        <v/>
      </c>
      <c r="DE239" s="62" t="str">
        <f t="shared" si="110"/>
        <v/>
      </c>
      <c r="DF239" s="63" t="str">
        <f t="shared" si="111"/>
        <v/>
      </c>
      <c r="DG239" s="171"/>
      <c r="DH239" s="63">
        <v>239</v>
      </c>
    </row>
    <row r="240" spans="1:112" s="65" customFormat="1">
      <c r="A240" s="16" t="str">
        <f t="shared" si="84"/>
        <v/>
      </c>
      <c r="B240" s="134"/>
      <c r="C240" s="134"/>
      <c r="D240" s="1" t="str">
        <f>+IF(LEN($K240)&gt;5,BD!A240,"")</f>
        <v/>
      </c>
      <c r="E240" s="1" t="str">
        <f>+IF(LEN($K240)&gt;5,BD!B240,"")</f>
        <v/>
      </c>
      <c r="F240" s="134"/>
      <c r="G240" s="133"/>
      <c r="H240" s="135"/>
      <c r="I240" s="3" t="str">
        <f>+IF(LEN($K240)&gt;5,BD!D240,"")</f>
        <v/>
      </c>
      <c r="J240" s="4" t="str">
        <f>+IF(LEN($K240)&gt;5,BD!E240,"")</f>
        <v/>
      </c>
      <c r="K240" s="5" t="str">
        <f>+IF(LEN(BD!G240)&gt;5,BD!G240,"")</f>
        <v/>
      </c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53" t="str">
        <f t="shared" si="85"/>
        <v/>
      </c>
      <c r="AB240" s="154" t="str">
        <f>+IF(LEN($K240)&gt;5,SUM(L240,N240,P240,R240,T240,V240,X240)+COUNTIF(L240:X240,"PCG")+'CODIGO PAGO'!$C$23*COUNTIF(L240:X240,"PDF")+'CODIGO PAGO'!$C$24*COUNTIF('PRE MAAS'!L240:X240,"PNH")+'CODIGO PAGO'!$C$25*COUNTIF('PRE MAAS'!L240:X240,"PS")+COUNTIF(L240:X240,"VAC"),"")</f>
        <v/>
      </c>
      <c r="AC240" s="154" t="str">
        <f t="shared" si="86"/>
        <v/>
      </c>
      <c r="AD240" s="155" t="str">
        <f t="shared" si="87"/>
        <v/>
      </c>
      <c r="AE240" s="155" t="str">
        <f t="shared" si="88"/>
        <v/>
      </c>
      <c r="AF240" s="155" t="str">
        <f>+IF(LEN($K240)&gt;5,IF(AND(VLOOKUP($I240,BD!$D$1:$F$501,3,0)&gt;=L$1,VLOOKUP($I240,BD!$D$1:$F$501,3,0)&lt;=X$1),1,0),"")</f>
        <v/>
      </c>
      <c r="AG240" s="155" t="str">
        <f t="shared" si="89"/>
        <v/>
      </c>
      <c r="AH240" s="156" t="str">
        <f t="shared" si="90"/>
        <v/>
      </c>
      <c r="AI240" s="156" t="str">
        <f t="shared" si="91"/>
        <v/>
      </c>
      <c r="AJ240" s="156" t="str">
        <f t="shared" si="92"/>
        <v/>
      </c>
      <c r="AK240" s="6" t="str">
        <f>+IF(LEN($K240)&gt;5,BD!H240,"")</f>
        <v/>
      </c>
      <c r="AL240" s="17" t="str">
        <f t="shared" si="93"/>
        <v/>
      </c>
      <c r="AM240" s="13"/>
      <c r="AN240" s="18" t="str">
        <f t="shared" si="94"/>
        <v/>
      </c>
      <c r="AO240" s="19" t="str">
        <f t="shared" si="95"/>
        <v/>
      </c>
      <c r="AP240" s="19" t="str">
        <f t="shared" si="96"/>
        <v/>
      </c>
      <c r="AQ240" s="20" t="str">
        <f t="shared" si="97"/>
        <v/>
      </c>
      <c r="AR240" s="7" t="str">
        <f t="shared" ca="1" si="98"/>
        <v/>
      </c>
      <c r="AS240" s="157"/>
      <c r="AT240" s="19" t="str">
        <f>+IF(LEN($K240)&gt;5,TRUNC(AS240*AK240*'CODIGO PAGO'!$C$27,2),"")</f>
        <v/>
      </c>
      <c r="AU240" s="15"/>
      <c r="AV240" s="15"/>
      <c r="AW240" s="15"/>
      <c r="AX240" s="14"/>
      <c r="AY240" s="15"/>
      <c r="AZ240" s="20" t="str">
        <f>+IF(LEN(K240)&gt;5,SUMIF(AJUSTES!$A$1:$A$50,K240,AJUSTES!$J$1:$J$50),"")</f>
        <v/>
      </c>
      <c r="BA240" s="20"/>
      <c r="BB240" s="14"/>
      <c r="BC240" s="14"/>
      <c r="BD240" s="164"/>
      <c r="BE240" s="15"/>
      <c r="BF240" s="15"/>
      <c r="BG240" s="152" t="str">
        <f t="shared" si="99"/>
        <v/>
      </c>
      <c r="BH240" s="20" t="str">
        <f t="shared" si="100"/>
        <v/>
      </c>
      <c r="BI240" s="20" t="str">
        <f>IF(LEN($K240)&gt;5,IF('CODIGO PAGO'!$C$26=9,0.5*AK240,'CODIGO PAGO'!$C$26*COUNTIF(L240:X240,"PT")*(AK240*7)/(7-(COUNTIF(L240:X240,"D")+COUNTIF(L240:X240,"DL")))),"")</f>
        <v/>
      </c>
      <c r="BJ240" s="15"/>
      <c r="BK240" s="20" t="str">
        <f>+IF(LEN(K240)&gt;5,SUMIF(AJUSTES!$A$1:$A$50,K240,AJUSTES!$K$1:$K$50),"")</f>
        <v/>
      </c>
      <c r="BL240" s="15"/>
      <c r="BM240" s="15"/>
      <c r="BN240" s="4" t="str">
        <f>+CONCATENATE(IF(COUNTIFS(INCAPACIDADES!$A$1:$A$100,"ACTIVA",INCAPACIDADES!$C$1:$C$100,'PRE MAAS'!K240)&gt;0,VLOOKUP(K240,INCAPACIDADES!$C$1:$Y$100,23,0),""),IF(LEN($K240)&gt;5,IF(BD!F240="N/A","",CONCATENATE("B (",DAY(BD!F240),"-",MONTH(BD!F240),"-",YEAR(BD!F240),")")),""))</f>
        <v/>
      </c>
      <c r="BO240" s="150"/>
      <c r="BP240" s="15"/>
      <c r="BQ240" s="15"/>
      <c r="BR240" s="15"/>
      <c r="BS240" s="15"/>
      <c r="BT240" s="15"/>
      <c r="BU240" s="9" t="str">
        <f>+IF(LEN($K240)&gt;10,IF(LEN(BD!I240)=11,BD!I240,CONCATENATE("0",BD!I240)),"")</f>
        <v/>
      </c>
      <c r="BV240" s="161" t="str">
        <f>+IF(LEN($K240)&gt;10,BD!J240,"")</f>
        <v/>
      </c>
      <c r="BW240" s="162" t="str">
        <f t="shared" si="101"/>
        <v/>
      </c>
      <c r="BX240" s="162" t="str">
        <f>+IF(LEN($K240)&gt;10,UPPER(BD!K240),"")</f>
        <v/>
      </c>
      <c r="BY240" s="161" t="str">
        <f>+IF(LEN($K248)&gt;5,BD!L240,"")</f>
        <v/>
      </c>
      <c r="BZ240" s="161" t="str">
        <f>+IF(LEN($K240)&gt;10,BD!M240,"")</f>
        <v/>
      </c>
      <c r="CA240" s="162" t="str">
        <f>+IF(LEN($K240)&gt;10,BD!N240,"")</f>
        <v/>
      </c>
      <c r="CB240" s="163" t="str">
        <f t="shared" si="102"/>
        <v/>
      </c>
      <c r="CC240" s="62" t="str">
        <f>+IF(AND(LEN($K240)&gt;10),IF(AND($J240&gt;L$1,$J240&lt;=$Y$1),1,IF((COUNTIFS(INCAPACIDADES!$C$1:$C$51,$K240,INCAPACIDADES!K$1:K$51,L$1))&gt;0,2,IF(VLOOKUP($I240,BD!D:F,3,0)&gt;L$1,0,3))),"")</f>
        <v/>
      </c>
      <c r="CD240" s="62" t="str">
        <f>+IF(AND(LEN($K240)&gt;10),IF(AND($J240&gt;M$1,$J240&lt;=$Y$1),1,IF((COUNTIFS(INCAPACIDADES!$C$1:$C$51,$K240,INCAPACIDADES!L$1:L$51,M$1))&gt;0,2,IF(VLOOKUP($I240,BD!$D:$F,3,0)&gt;M$1,0,3))),"")</f>
        <v/>
      </c>
      <c r="CE240" s="62" t="str">
        <f>+IF(AND(LEN($K240)&gt;10),IF(AND($J240&gt;N$1,$J240&lt;=$Y$1),1,IF((COUNTIFS(INCAPACIDADES!$C$1:$C$51,$K240,INCAPACIDADES!M$1:M$51,N$1))&gt;0,2,IF(VLOOKUP($I240,BD!$D:$F,3,0)&gt;N$1,0,3))),"")</f>
        <v/>
      </c>
      <c r="CF240" s="62" t="str">
        <f>+IF(AND(LEN($K240)&gt;10),IF(AND($J240&gt;O$1,$J240&lt;=$Y$1),1,IF((COUNTIFS(INCAPACIDADES!$C$1:$C$51,$K240,INCAPACIDADES!N$1:N$51,O$1))&gt;0,2,IF(VLOOKUP($I240,BD!$D:$F,3,0)&gt;O$1,0,3))),"")</f>
        <v/>
      </c>
      <c r="CG240" s="62" t="str">
        <f>+IF(AND(LEN($K240)&gt;10),IF(AND($J240&gt;P$1,$J240&lt;=$Y$1),1,IF((COUNTIFS(INCAPACIDADES!$C$1:$C$51,$K240,INCAPACIDADES!O$1:O$51,P$1))&gt;0,2,IF(VLOOKUP($I240,BD!$D:$F,3,0)&gt;P$1,0,3))),"")</f>
        <v/>
      </c>
      <c r="CH240" s="62" t="str">
        <f>+IF(AND(LEN($K240)&gt;10),IF(AND($J240&gt;Q$1,$J240&lt;=$Y$1),1,IF((COUNTIFS(INCAPACIDADES!$C$1:$C$51,$K240,INCAPACIDADES!P$1:P$51,Q$1))&gt;0,2,IF(VLOOKUP($I240,BD!$D:$F,3,0)&gt;Q$1,0,3))),"")</f>
        <v/>
      </c>
      <c r="CI240" s="62" t="str">
        <f>+IF(AND(LEN($K240)&gt;10),IF(AND($J240&gt;R$1,$J240&lt;=$Y$1),1,IF((COUNTIFS(INCAPACIDADES!$C$1:$C$51,$K240,INCAPACIDADES!Q$1:Q$51,R$1))&gt;0,2,IF(VLOOKUP($I240,BD!$D:$F,3,0)&gt;R$1,0,3))),"")</f>
        <v/>
      </c>
      <c r="CJ240" s="62" t="str">
        <f>+IF(AND(LEN($K240)&gt;10),IF(AND($J240&gt;S$1,$J240&lt;=$Y$1),1,IF((COUNTIFS(INCAPACIDADES!$C$1:$C$51,$K240,INCAPACIDADES!R$1:R$51,S$1))&gt;0,2,IF(VLOOKUP($I240,BD!$D:$F,3,0)&gt;S$1,0,3))),"")</f>
        <v/>
      </c>
      <c r="CK240" s="62" t="str">
        <f>+IF(AND(LEN($K240)&gt;10),IF(AND($J240&gt;T$1,$J240&lt;=$Y$1),1,IF((COUNTIFS(INCAPACIDADES!$C$1:$C$51,$K240,INCAPACIDADES!S$1:S$51,T$1))&gt;0,2,IF(VLOOKUP($I240,BD!$D:$F,3,0)&gt;T$1,0,3))),"")</f>
        <v/>
      </c>
      <c r="CL240" s="62" t="str">
        <f>+IF(AND(LEN($K240)&gt;10),IF(AND($J240&gt;U$1,$J240&lt;=$Y$1),1,IF((COUNTIFS(INCAPACIDADES!$C$1:$C$51,$K240,INCAPACIDADES!T$1:T$51,U$1))&gt;0,2,IF(VLOOKUP($I240,BD!$D:$F,3,0)&gt;U$1,0,3))),"")</f>
        <v/>
      </c>
      <c r="CM240" s="62" t="str">
        <f>+IF(AND(LEN($K240)&gt;10),IF(AND($J240&gt;V$1,$J240&lt;=$Y$1),1,IF((COUNTIFS(INCAPACIDADES!$C$1:$C$51,$K240,INCAPACIDADES!U$1:U$51,V$1))&gt;0,2,IF(VLOOKUP($I240,BD!$D:$F,3,0)&gt;V$1,0,3))),"")</f>
        <v/>
      </c>
      <c r="CN240" s="62" t="str">
        <f>+IF(AND(LEN($K240)&gt;10),IF(AND($J240&gt;W$1,$J240&lt;=$Y$1),1,IF((COUNTIFS(INCAPACIDADES!$C$1:$C$51,$K240,INCAPACIDADES!V$1:V$51,W$1))&gt;0,2,IF(VLOOKUP($I240,BD!$D:$F,3,0)&gt;W$1,0,3))),"")</f>
        <v/>
      </c>
      <c r="CO240" s="62" t="str">
        <f>+IF(AND(LEN($K240)&gt;10),IF(AND($J240&gt;X$1,$J240&lt;=$Y$1),1,IF((COUNTIFS(INCAPACIDADES!$C$1:$C$51,$K240,INCAPACIDADES!W$1:W$51,X$1))&gt;0,2,IF(VLOOKUP($I240,BD!$D:$F,3,0)&gt;X$1,0,3))),"")</f>
        <v/>
      </c>
      <c r="CP240" s="62" t="str">
        <f>+IF(AND(LEN($K240)&gt;10),IF(AND($J240&gt;Y$1,$J240&lt;=$Y$1),1,IF((COUNTIFS(INCAPACIDADES!$C$1:$C$51,$K240,INCAPACIDADES!X$1:X$51,Y$1))&gt;0,2,IF(VLOOKUP($I240,BD!$D:$F,3,0)&gt;Y$1,0,3))),"")</f>
        <v/>
      </c>
      <c r="CQ240" s="62" t="str">
        <f>+IF(LEN($K240)&gt;10,IF(ISERROR(VLOOKUP(L240,'CODIGO PAGO'!$B$1:$B$20,1,0)),1,IF(OR(AND(CC240=1,L240&lt;&gt;"N"),AND(CC240=3,L240&lt;&gt;"B"),AND(CC240=2,LEFT(TRIM(L240),1)&lt;&gt;"I")),1,IF(OR(AND(CC240=0,L240="N"),AND(CC240=0,L240="B"),AND(CC240=0,LEFT(TRIM(L240),1)="I")),1,0))),"")</f>
        <v/>
      </c>
      <c r="CR240" s="62" t="str">
        <f t="shared" si="103"/>
        <v/>
      </c>
      <c r="CS240" s="62" t="str">
        <f>+IF(LEN($K240)&gt;10,IF(ISERROR(VLOOKUP(N240,'CODIGO PAGO'!$B$1:$B$20,1,0)),1,IF(OR(AND(CE240=1,N240&lt;&gt;"N"),AND(CE240=3,N240&lt;&gt;"B"),AND(CE240=2,LEFT(TRIM(N240),1)&lt;&gt;"I")),1,IF(OR(AND(CE240=0,N240="N"),AND(CE240=0,N240="B"),AND(CE240=0,LEFT(TRIM(N240),1)="I")),1,0))),"")</f>
        <v/>
      </c>
      <c r="CT240" s="62" t="str">
        <f t="shared" si="104"/>
        <v/>
      </c>
      <c r="CU240" s="62" t="str">
        <f>+IF(LEN($K240)&gt;10,IF(ISERROR(VLOOKUP(P240,'CODIGO PAGO'!$B$1:$B$20,1,0)),1,IF(OR(AND(CG240=1,P240&lt;&gt;"N"),AND(CG240=3,P240&lt;&gt;"B"),AND(CG240=2,LEFT(TRIM(P240),1)&lt;&gt;"I")),1,IF(OR(AND(CG240=0,P240="N"),AND(CG240=0,P240="B"),AND(CG240=0,LEFT(TRIM(P240),1)="I")),1,0))),"")</f>
        <v/>
      </c>
      <c r="CV240" s="62" t="str">
        <f t="shared" si="105"/>
        <v/>
      </c>
      <c r="CW240" s="62" t="str">
        <f>+IF(LEN($K240)&gt;10,IF(ISERROR(VLOOKUP(R240,'CODIGO PAGO'!$B$1:$B$20,1,0)),1,IF(OR(AND(CI240=1,R240&lt;&gt;"N"),AND(CI240=3,R240&lt;&gt;"B"),AND(CI240=2,LEFT(TRIM(R240),1)&lt;&gt;"I")),1,IF(OR(AND(CI240=0,R240="N"),AND(CI240=0,R240="B"),AND(CI240=0,LEFT(TRIM(R240),1)="I")),1,0))),"")</f>
        <v/>
      </c>
      <c r="CX240" s="62" t="str">
        <f t="shared" si="106"/>
        <v/>
      </c>
      <c r="CY240" s="62" t="str">
        <f>+IF(LEN($K240)&gt;10,IF(ISERROR(VLOOKUP(T240,'CODIGO PAGO'!$B$1:$B$20,1,0)),1,IF(OR(AND(CK240=1,T240&lt;&gt;"N"),AND(CK240=3,T240&lt;&gt;"B"),AND(CK240=2,LEFT(TRIM(T240),1)&lt;&gt;"I")),1,IF(OR(AND(CK240=0,T240="N"),AND(CK240=0,T240="B"),AND(CK240=0,LEFT(TRIM(T240),1)="I")),1,0))),"")</f>
        <v/>
      </c>
      <c r="CZ240" s="62" t="str">
        <f t="shared" si="107"/>
        <v/>
      </c>
      <c r="DA240" s="62" t="str">
        <f>+IF(LEN($K240)&gt;10,IF(ISERROR(VLOOKUP(V240,'CODIGO PAGO'!$B$1:$B$20,1,0)),1,IF(OR(AND(CM240=1,V240&lt;&gt;"N"),AND(CM240=3,V240&lt;&gt;"B"),AND(CM240=2,LEFT(TRIM(V240),1)&lt;&gt;"I")),1,IF(OR(AND(CM240=0,V240="N"),AND(CM240=0,V240="B"),AND(CM240=0,LEFT(TRIM(V240),1)="I")),1,0))),"")</f>
        <v/>
      </c>
      <c r="DB240" s="62" t="str">
        <f t="shared" si="108"/>
        <v/>
      </c>
      <c r="DC240" s="62" t="str">
        <f>+IF(LEN($K240)&gt;10,IF(ISERROR(VLOOKUP(X240,'CODIGO PAGO'!$B$1:$B$20,1,0)),1,IF(OR(AND(CO240=1,X240&lt;&gt;"N"),AND(CO240=3,X240&lt;&gt;"B"),AND(CO240=2,LEFT(TRIM(X240),1)&lt;&gt;"I")),1,IF(OR(AND(CO240=0,X240="N"),AND(CO240=0,X240="B"),AND(CO240=0,LEFT(TRIM(X240),1)="I")),1,0))),"")</f>
        <v/>
      </c>
      <c r="DD240" s="62" t="str">
        <f t="shared" si="109"/>
        <v/>
      </c>
      <c r="DE240" s="62" t="str">
        <f t="shared" si="110"/>
        <v/>
      </c>
      <c r="DF240" s="63" t="str">
        <f t="shared" si="111"/>
        <v/>
      </c>
      <c r="DG240" s="171"/>
      <c r="DH240" s="63">
        <v>240</v>
      </c>
    </row>
    <row r="241" spans="1:112" s="65" customFormat="1">
      <c r="A241" s="16" t="str">
        <f t="shared" si="84"/>
        <v/>
      </c>
      <c r="B241" s="134"/>
      <c r="C241" s="134"/>
      <c r="D241" s="1" t="str">
        <f>+IF(LEN($K241)&gt;5,BD!A241,"")</f>
        <v/>
      </c>
      <c r="E241" s="1" t="str">
        <f>+IF(LEN($K241)&gt;5,BD!B241,"")</f>
        <v/>
      </c>
      <c r="F241" s="134"/>
      <c r="G241" s="133"/>
      <c r="H241" s="135"/>
      <c r="I241" s="3" t="str">
        <f>+IF(LEN($K241)&gt;5,BD!D241,"")</f>
        <v/>
      </c>
      <c r="J241" s="4" t="str">
        <f>+IF(LEN($K241)&gt;5,BD!E241,"")</f>
        <v/>
      </c>
      <c r="K241" s="5" t="str">
        <f>+IF(LEN(BD!G241)&gt;5,BD!G241,"")</f>
        <v/>
      </c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53" t="str">
        <f t="shared" si="85"/>
        <v/>
      </c>
      <c r="AB241" s="154" t="str">
        <f>+IF(LEN($K241)&gt;5,SUM(L241,N241,P241,R241,T241,V241,X241)+COUNTIF(L241:X241,"PCG")+'CODIGO PAGO'!$C$23*COUNTIF(L241:X241,"PDF")+'CODIGO PAGO'!$C$24*COUNTIF('PRE MAAS'!L241:X241,"PNH")+'CODIGO PAGO'!$C$25*COUNTIF('PRE MAAS'!L241:X241,"PS")+COUNTIF(L241:X241,"VAC"),"")</f>
        <v/>
      </c>
      <c r="AC241" s="154" t="str">
        <f t="shared" si="86"/>
        <v/>
      </c>
      <c r="AD241" s="155" t="str">
        <f t="shared" si="87"/>
        <v/>
      </c>
      <c r="AE241" s="155" t="str">
        <f t="shared" si="88"/>
        <v/>
      </c>
      <c r="AF241" s="155" t="str">
        <f>+IF(LEN($K241)&gt;5,IF(AND(VLOOKUP($I241,BD!$D$1:$F$501,3,0)&gt;=L$1,VLOOKUP($I241,BD!$D$1:$F$501,3,0)&lt;=X$1),1,0),"")</f>
        <v/>
      </c>
      <c r="AG241" s="155" t="str">
        <f t="shared" si="89"/>
        <v/>
      </c>
      <c r="AH241" s="156" t="str">
        <f t="shared" si="90"/>
        <v/>
      </c>
      <c r="AI241" s="156" t="str">
        <f t="shared" si="91"/>
        <v/>
      </c>
      <c r="AJ241" s="156" t="str">
        <f t="shared" si="92"/>
        <v/>
      </c>
      <c r="AK241" s="6" t="str">
        <f>+IF(LEN($K241)&gt;5,BD!H241,"")</f>
        <v/>
      </c>
      <c r="AL241" s="17" t="str">
        <f t="shared" si="93"/>
        <v/>
      </c>
      <c r="AM241" s="13"/>
      <c r="AN241" s="18" t="str">
        <f t="shared" si="94"/>
        <v/>
      </c>
      <c r="AO241" s="19" t="str">
        <f t="shared" si="95"/>
        <v/>
      </c>
      <c r="AP241" s="19" t="str">
        <f t="shared" si="96"/>
        <v/>
      </c>
      <c r="AQ241" s="20" t="str">
        <f t="shared" si="97"/>
        <v/>
      </c>
      <c r="AR241" s="7" t="str">
        <f t="shared" ca="1" si="98"/>
        <v/>
      </c>
      <c r="AS241" s="157"/>
      <c r="AT241" s="19" t="str">
        <f>+IF(LEN($K241)&gt;5,TRUNC(AS241*AK241*'CODIGO PAGO'!$C$27,2),"")</f>
        <v/>
      </c>
      <c r="AU241" s="15"/>
      <c r="AV241" s="15"/>
      <c r="AW241" s="15"/>
      <c r="AX241" s="14"/>
      <c r="AY241" s="15"/>
      <c r="AZ241" s="20" t="str">
        <f>+IF(LEN(K241)&gt;5,SUMIF(AJUSTES!$A$1:$A$50,K241,AJUSTES!$J$1:$J$50),"")</f>
        <v/>
      </c>
      <c r="BA241" s="20"/>
      <c r="BB241" s="14"/>
      <c r="BC241" s="14"/>
      <c r="BD241" s="164"/>
      <c r="BE241" s="15"/>
      <c r="BF241" s="15"/>
      <c r="BG241" s="152" t="str">
        <f t="shared" si="99"/>
        <v/>
      </c>
      <c r="BH241" s="20" t="str">
        <f t="shared" si="100"/>
        <v/>
      </c>
      <c r="BI241" s="20" t="str">
        <f>IF(LEN($K241)&gt;5,IF('CODIGO PAGO'!$C$26=9,0.5*AK241,'CODIGO PAGO'!$C$26*COUNTIF(L241:X241,"PT")*(AK241*7)/(7-(COUNTIF(L241:X241,"D")+COUNTIF(L241:X241,"DL")))),"")</f>
        <v/>
      </c>
      <c r="BJ241" s="15"/>
      <c r="BK241" s="20" t="str">
        <f>+IF(LEN(K241)&gt;5,SUMIF(AJUSTES!$A$1:$A$50,K241,AJUSTES!$K$1:$K$50),"")</f>
        <v/>
      </c>
      <c r="BL241" s="15"/>
      <c r="BM241" s="15"/>
      <c r="BN241" s="4" t="str">
        <f>+CONCATENATE(IF(COUNTIFS(INCAPACIDADES!$A$1:$A$100,"ACTIVA",INCAPACIDADES!$C$1:$C$100,'PRE MAAS'!K241)&gt;0,VLOOKUP(K241,INCAPACIDADES!$C$1:$Y$100,23,0),""),IF(LEN($K241)&gt;5,IF(BD!F241="N/A","",CONCATENATE("B (",DAY(BD!F241),"-",MONTH(BD!F241),"-",YEAR(BD!F241),")")),""))</f>
        <v/>
      </c>
      <c r="BO241" s="150"/>
      <c r="BP241" s="15"/>
      <c r="BQ241" s="15"/>
      <c r="BR241" s="15"/>
      <c r="BS241" s="15"/>
      <c r="BT241" s="15"/>
      <c r="BU241" s="9" t="str">
        <f>+IF(LEN($K241)&gt;10,IF(LEN(BD!I241)=11,BD!I241,CONCATENATE("0",BD!I241)),"")</f>
        <v/>
      </c>
      <c r="BV241" s="161" t="str">
        <f>+IF(LEN($K241)&gt;10,BD!J241,"")</f>
        <v/>
      </c>
      <c r="BW241" s="162" t="str">
        <f t="shared" si="101"/>
        <v/>
      </c>
      <c r="BX241" s="162" t="str">
        <f>+IF(LEN($K241)&gt;10,UPPER(BD!K241),"")</f>
        <v/>
      </c>
      <c r="BY241" s="161" t="str">
        <f>+IF(LEN($K249)&gt;5,BD!L241,"")</f>
        <v/>
      </c>
      <c r="BZ241" s="161" t="str">
        <f>+IF(LEN($K241)&gt;10,BD!M241,"")</f>
        <v/>
      </c>
      <c r="CA241" s="162" t="str">
        <f>+IF(LEN($K241)&gt;10,BD!N241,"")</f>
        <v/>
      </c>
      <c r="CB241" s="163" t="str">
        <f t="shared" si="102"/>
        <v/>
      </c>
      <c r="CC241" s="62" t="str">
        <f>+IF(AND(LEN($K241)&gt;10),IF(AND($J241&gt;L$1,$J241&lt;=$Y$1),1,IF((COUNTIFS(INCAPACIDADES!$C$1:$C$51,$K241,INCAPACIDADES!K$1:K$51,L$1))&gt;0,2,IF(VLOOKUP($I241,BD!D:F,3,0)&gt;L$1,0,3))),"")</f>
        <v/>
      </c>
      <c r="CD241" s="62" t="str">
        <f>+IF(AND(LEN($K241)&gt;10),IF(AND($J241&gt;M$1,$J241&lt;=$Y$1),1,IF((COUNTIFS(INCAPACIDADES!$C$1:$C$51,$K241,INCAPACIDADES!L$1:L$51,M$1))&gt;0,2,IF(VLOOKUP($I241,BD!$D:$F,3,0)&gt;M$1,0,3))),"")</f>
        <v/>
      </c>
      <c r="CE241" s="62" t="str">
        <f>+IF(AND(LEN($K241)&gt;10),IF(AND($J241&gt;N$1,$J241&lt;=$Y$1),1,IF((COUNTIFS(INCAPACIDADES!$C$1:$C$51,$K241,INCAPACIDADES!M$1:M$51,N$1))&gt;0,2,IF(VLOOKUP($I241,BD!$D:$F,3,0)&gt;N$1,0,3))),"")</f>
        <v/>
      </c>
      <c r="CF241" s="62" t="str">
        <f>+IF(AND(LEN($K241)&gt;10),IF(AND($J241&gt;O$1,$J241&lt;=$Y$1),1,IF((COUNTIFS(INCAPACIDADES!$C$1:$C$51,$K241,INCAPACIDADES!N$1:N$51,O$1))&gt;0,2,IF(VLOOKUP($I241,BD!$D:$F,3,0)&gt;O$1,0,3))),"")</f>
        <v/>
      </c>
      <c r="CG241" s="62" t="str">
        <f>+IF(AND(LEN($K241)&gt;10),IF(AND($J241&gt;P$1,$J241&lt;=$Y$1),1,IF((COUNTIFS(INCAPACIDADES!$C$1:$C$51,$K241,INCAPACIDADES!O$1:O$51,P$1))&gt;0,2,IF(VLOOKUP($I241,BD!$D:$F,3,0)&gt;P$1,0,3))),"")</f>
        <v/>
      </c>
      <c r="CH241" s="62" t="str">
        <f>+IF(AND(LEN($K241)&gt;10),IF(AND($J241&gt;Q$1,$J241&lt;=$Y$1),1,IF((COUNTIFS(INCAPACIDADES!$C$1:$C$51,$K241,INCAPACIDADES!P$1:P$51,Q$1))&gt;0,2,IF(VLOOKUP($I241,BD!$D:$F,3,0)&gt;Q$1,0,3))),"")</f>
        <v/>
      </c>
      <c r="CI241" s="62" t="str">
        <f>+IF(AND(LEN($K241)&gt;10),IF(AND($J241&gt;R$1,$J241&lt;=$Y$1),1,IF((COUNTIFS(INCAPACIDADES!$C$1:$C$51,$K241,INCAPACIDADES!Q$1:Q$51,R$1))&gt;0,2,IF(VLOOKUP($I241,BD!$D:$F,3,0)&gt;R$1,0,3))),"")</f>
        <v/>
      </c>
      <c r="CJ241" s="62" t="str">
        <f>+IF(AND(LEN($K241)&gt;10),IF(AND($J241&gt;S$1,$J241&lt;=$Y$1),1,IF((COUNTIFS(INCAPACIDADES!$C$1:$C$51,$K241,INCAPACIDADES!R$1:R$51,S$1))&gt;0,2,IF(VLOOKUP($I241,BD!$D:$F,3,0)&gt;S$1,0,3))),"")</f>
        <v/>
      </c>
      <c r="CK241" s="62" t="str">
        <f>+IF(AND(LEN($K241)&gt;10),IF(AND($J241&gt;T$1,$J241&lt;=$Y$1),1,IF((COUNTIFS(INCAPACIDADES!$C$1:$C$51,$K241,INCAPACIDADES!S$1:S$51,T$1))&gt;0,2,IF(VLOOKUP($I241,BD!$D:$F,3,0)&gt;T$1,0,3))),"")</f>
        <v/>
      </c>
      <c r="CL241" s="62" t="str">
        <f>+IF(AND(LEN($K241)&gt;10),IF(AND($J241&gt;U$1,$J241&lt;=$Y$1),1,IF((COUNTIFS(INCAPACIDADES!$C$1:$C$51,$K241,INCAPACIDADES!T$1:T$51,U$1))&gt;0,2,IF(VLOOKUP($I241,BD!$D:$F,3,0)&gt;U$1,0,3))),"")</f>
        <v/>
      </c>
      <c r="CM241" s="62" t="str">
        <f>+IF(AND(LEN($K241)&gt;10),IF(AND($J241&gt;V$1,$J241&lt;=$Y$1),1,IF((COUNTIFS(INCAPACIDADES!$C$1:$C$51,$K241,INCAPACIDADES!U$1:U$51,V$1))&gt;0,2,IF(VLOOKUP($I241,BD!$D:$F,3,0)&gt;V$1,0,3))),"")</f>
        <v/>
      </c>
      <c r="CN241" s="62" t="str">
        <f>+IF(AND(LEN($K241)&gt;10),IF(AND($J241&gt;W$1,$J241&lt;=$Y$1),1,IF((COUNTIFS(INCAPACIDADES!$C$1:$C$51,$K241,INCAPACIDADES!V$1:V$51,W$1))&gt;0,2,IF(VLOOKUP($I241,BD!$D:$F,3,0)&gt;W$1,0,3))),"")</f>
        <v/>
      </c>
      <c r="CO241" s="62" t="str">
        <f>+IF(AND(LEN($K241)&gt;10),IF(AND($J241&gt;X$1,$J241&lt;=$Y$1),1,IF((COUNTIFS(INCAPACIDADES!$C$1:$C$51,$K241,INCAPACIDADES!W$1:W$51,X$1))&gt;0,2,IF(VLOOKUP($I241,BD!$D:$F,3,0)&gt;X$1,0,3))),"")</f>
        <v/>
      </c>
      <c r="CP241" s="62" t="str">
        <f>+IF(AND(LEN($K241)&gt;10),IF(AND($J241&gt;Y$1,$J241&lt;=$Y$1),1,IF((COUNTIFS(INCAPACIDADES!$C$1:$C$51,$K241,INCAPACIDADES!X$1:X$51,Y$1))&gt;0,2,IF(VLOOKUP($I241,BD!$D:$F,3,0)&gt;Y$1,0,3))),"")</f>
        <v/>
      </c>
      <c r="CQ241" s="62" t="str">
        <f>+IF(LEN($K241)&gt;10,IF(ISERROR(VLOOKUP(L241,'CODIGO PAGO'!$B$1:$B$20,1,0)),1,IF(OR(AND(CC241=1,L241&lt;&gt;"N"),AND(CC241=3,L241&lt;&gt;"B"),AND(CC241=2,LEFT(TRIM(L241),1)&lt;&gt;"I")),1,IF(OR(AND(CC241=0,L241="N"),AND(CC241=0,L241="B"),AND(CC241=0,LEFT(TRIM(L241),1)="I")),1,0))),"")</f>
        <v/>
      </c>
      <c r="CR241" s="62" t="str">
        <f t="shared" si="103"/>
        <v/>
      </c>
      <c r="CS241" s="62" t="str">
        <f>+IF(LEN($K241)&gt;10,IF(ISERROR(VLOOKUP(N241,'CODIGO PAGO'!$B$1:$B$20,1,0)),1,IF(OR(AND(CE241=1,N241&lt;&gt;"N"),AND(CE241=3,N241&lt;&gt;"B"),AND(CE241=2,LEFT(TRIM(N241),1)&lt;&gt;"I")),1,IF(OR(AND(CE241=0,N241="N"),AND(CE241=0,N241="B"),AND(CE241=0,LEFT(TRIM(N241),1)="I")),1,0))),"")</f>
        <v/>
      </c>
      <c r="CT241" s="62" t="str">
        <f t="shared" si="104"/>
        <v/>
      </c>
      <c r="CU241" s="62" t="str">
        <f>+IF(LEN($K241)&gt;10,IF(ISERROR(VLOOKUP(P241,'CODIGO PAGO'!$B$1:$B$20,1,0)),1,IF(OR(AND(CG241=1,P241&lt;&gt;"N"),AND(CG241=3,P241&lt;&gt;"B"),AND(CG241=2,LEFT(TRIM(P241),1)&lt;&gt;"I")),1,IF(OR(AND(CG241=0,P241="N"),AND(CG241=0,P241="B"),AND(CG241=0,LEFT(TRIM(P241),1)="I")),1,0))),"")</f>
        <v/>
      </c>
      <c r="CV241" s="62" t="str">
        <f t="shared" si="105"/>
        <v/>
      </c>
      <c r="CW241" s="62" t="str">
        <f>+IF(LEN($K241)&gt;10,IF(ISERROR(VLOOKUP(R241,'CODIGO PAGO'!$B$1:$B$20,1,0)),1,IF(OR(AND(CI241=1,R241&lt;&gt;"N"),AND(CI241=3,R241&lt;&gt;"B"),AND(CI241=2,LEFT(TRIM(R241),1)&lt;&gt;"I")),1,IF(OR(AND(CI241=0,R241="N"),AND(CI241=0,R241="B"),AND(CI241=0,LEFT(TRIM(R241),1)="I")),1,0))),"")</f>
        <v/>
      </c>
      <c r="CX241" s="62" t="str">
        <f t="shared" si="106"/>
        <v/>
      </c>
      <c r="CY241" s="62" t="str">
        <f>+IF(LEN($K241)&gt;10,IF(ISERROR(VLOOKUP(T241,'CODIGO PAGO'!$B$1:$B$20,1,0)),1,IF(OR(AND(CK241=1,T241&lt;&gt;"N"),AND(CK241=3,T241&lt;&gt;"B"),AND(CK241=2,LEFT(TRIM(T241),1)&lt;&gt;"I")),1,IF(OR(AND(CK241=0,T241="N"),AND(CK241=0,T241="B"),AND(CK241=0,LEFT(TRIM(T241),1)="I")),1,0))),"")</f>
        <v/>
      </c>
      <c r="CZ241" s="62" t="str">
        <f t="shared" si="107"/>
        <v/>
      </c>
      <c r="DA241" s="62" t="str">
        <f>+IF(LEN($K241)&gt;10,IF(ISERROR(VLOOKUP(V241,'CODIGO PAGO'!$B$1:$B$20,1,0)),1,IF(OR(AND(CM241=1,V241&lt;&gt;"N"),AND(CM241=3,V241&lt;&gt;"B"),AND(CM241=2,LEFT(TRIM(V241),1)&lt;&gt;"I")),1,IF(OR(AND(CM241=0,V241="N"),AND(CM241=0,V241="B"),AND(CM241=0,LEFT(TRIM(V241),1)="I")),1,0))),"")</f>
        <v/>
      </c>
      <c r="DB241" s="62" t="str">
        <f t="shared" si="108"/>
        <v/>
      </c>
      <c r="DC241" s="62" t="str">
        <f>+IF(LEN($K241)&gt;10,IF(ISERROR(VLOOKUP(X241,'CODIGO PAGO'!$B$1:$B$20,1,0)),1,IF(OR(AND(CO241=1,X241&lt;&gt;"N"),AND(CO241=3,X241&lt;&gt;"B"),AND(CO241=2,LEFT(TRIM(X241),1)&lt;&gt;"I")),1,IF(OR(AND(CO241=0,X241="N"),AND(CO241=0,X241="B"),AND(CO241=0,LEFT(TRIM(X241),1)="I")),1,0))),"")</f>
        <v/>
      </c>
      <c r="DD241" s="62" t="str">
        <f t="shared" si="109"/>
        <v/>
      </c>
      <c r="DE241" s="62" t="str">
        <f t="shared" si="110"/>
        <v/>
      </c>
      <c r="DF241" s="63" t="str">
        <f t="shared" si="111"/>
        <v/>
      </c>
      <c r="DG241" s="171"/>
      <c r="DH241" s="63">
        <v>241</v>
      </c>
    </row>
    <row r="242" spans="1:112" s="65" customFormat="1">
      <c r="A242" s="16" t="str">
        <f t="shared" si="84"/>
        <v/>
      </c>
      <c r="B242" s="134"/>
      <c r="C242" s="134"/>
      <c r="D242" s="1" t="str">
        <f>+IF(LEN($K242)&gt;5,BD!A242,"")</f>
        <v/>
      </c>
      <c r="E242" s="1" t="str">
        <f>+IF(LEN($K242)&gt;5,BD!B242,"")</f>
        <v/>
      </c>
      <c r="F242" s="134"/>
      <c r="G242" s="133"/>
      <c r="H242" s="135"/>
      <c r="I242" s="3" t="str">
        <f>+IF(LEN($K242)&gt;5,BD!D242,"")</f>
        <v/>
      </c>
      <c r="J242" s="4" t="str">
        <f>+IF(LEN($K242)&gt;5,BD!E242,"")</f>
        <v/>
      </c>
      <c r="K242" s="5" t="str">
        <f>+IF(LEN(BD!G242)&gt;5,BD!G242,"")</f>
        <v/>
      </c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53" t="str">
        <f t="shared" si="85"/>
        <v/>
      </c>
      <c r="AB242" s="154" t="str">
        <f>+IF(LEN($K242)&gt;5,SUM(L242,N242,P242,R242,T242,V242,X242)+COUNTIF(L242:X242,"PCG")+'CODIGO PAGO'!$C$23*COUNTIF(L242:X242,"PDF")+'CODIGO PAGO'!$C$24*COUNTIF('PRE MAAS'!L242:X242,"PNH")+'CODIGO PAGO'!$C$25*COUNTIF('PRE MAAS'!L242:X242,"PS")+COUNTIF(L242:X242,"VAC"),"")</f>
        <v/>
      </c>
      <c r="AC242" s="154" t="str">
        <f t="shared" si="86"/>
        <v/>
      </c>
      <c r="AD242" s="155" t="str">
        <f t="shared" si="87"/>
        <v/>
      </c>
      <c r="AE242" s="155" t="str">
        <f t="shared" si="88"/>
        <v/>
      </c>
      <c r="AF242" s="155" t="str">
        <f>+IF(LEN($K242)&gt;5,IF(AND(VLOOKUP($I242,BD!$D$1:$F$501,3,0)&gt;=L$1,VLOOKUP($I242,BD!$D$1:$F$501,3,0)&lt;=X$1),1,0),"")</f>
        <v/>
      </c>
      <c r="AG242" s="155" t="str">
        <f t="shared" si="89"/>
        <v/>
      </c>
      <c r="AH242" s="156" t="str">
        <f t="shared" si="90"/>
        <v/>
      </c>
      <c r="AI242" s="156" t="str">
        <f t="shared" si="91"/>
        <v/>
      </c>
      <c r="AJ242" s="156" t="str">
        <f t="shared" si="92"/>
        <v/>
      </c>
      <c r="AK242" s="6" t="str">
        <f>+IF(LEN($K242)&gt;5,BD!H242,"")</f>
        <v/>
      </c>
      <c r="AL242" s="17" t="str">
        <f t="shared" si="93"/>
        <v/>
      </c>
      <c r="AM242" s="13"/>
      <c r="AN242" s="18" t="str">
        <f t="shared" si="94"/>
        <v/>
      </c>
      <c r="AO242" s="19" t="str">
        <f t="shared" si="95"/>
        <v/>
      </c>
      <c r="AP242" s="19" t="str">
        <f t="shared" si="96"/>
        <v/>
      </c>
      <c r="AQ242" s="20" t="str">
        <f t="shared" si="97"/>
        <v/>
      </c>
      <c r="AR242" s="7" t="str">
        <f t="shared" ca="1" si="98"/>
        <v/>
      </c>
      <c r="AS242" s="157"/>
      <c r="AT242" s="19" t="str">
        <f>+IF(LEN($K242)&gt;5,TRUNC(AS242*AK242*'CODIGO PAGO'!$C$27,2),"")</f>
        <v/>
      </c>
      <c r="AU242" s="15"/>
      <c r="AV242" s="15"/>
      <c r="AW242" s="15"/>
      <c r="AX242" s="14"/>
      <c r="AY242" s="15"/>
      <c r="AZ242" s="20" t="str">
        <f>+IF(LEN(K242)&gt;5,SUMIF(AJUSTES!$A$1:$A$50,K242,AJUSTES!$J$1:$J$50),"")</f>
        <v/>
      </c>
      <c r="BA242" s="20"/>
      <c r="BB242" s="14"/>
      <c r="BC242" s="14"/>
      <c r="BD242" s="164"/>
      <c r="BE242" s="15"/>
      <c r="BF242" s="15"/>
      <c r="BG242" s="152" t="str">
        <f t="shared" si="99"/>
        <v/>
      </c>
      <c r="BH242" s="20" t="str">
        <f t="shared" si="100"/>
        <v/>
      </c>
      <c r="BI242" s="20" t="str">
        <f>IF(LEN($K242)&gt;5,IF('CODIGO PAGO'!$C$26=9,0.5*AK242,'CODIGO PAGO'!$C$26*COUNTIF(L242:X242,"PT")*(AK242*7)/(7-(COUNTIF(L242:X242,"D")+COUNTIF(L242:X242,"DL")))),"")</f>
        <v/>
      </c>
      <c r="BJ242" s="15"/>
      <c r="BK242" s="20" t="str">
        <f>+IF(LEN(K242)&gt;5,SUMIF(AJUSTES!$A$1:$A$50,K242,AJUSTES!$K$1:$K$50),"")</f>
        <v/>
      </c>
      <c r="BL242" s="15"/>
      <c r="BM242" s="15"/>
      <c r="BN242" s="4" t="str">
        <f>+CONCATENATE(IF(COUNTIFS(INCAPACIDADES!$A$1:$A$100,"ACTIVA",INCAPACIDADES!$C$1:$C$100,'PRE MAAS'!K242)&gt;0,VLOOKUP(K242,INCAPACIDADES!$C$1:$Y$100,23,0),""),IF(LEN($K242)&gt;5,IF(BD!F242="N/A","",CONCATENATE("B (",DAY(BD!F242),"-",MONTH(BD!F242),"-",YEAR(BD!F242),")")),""))</f>
        <v/>
      </c>
      <c r="BO242" s="150"/>
      <c r="BP242" s="15"/>
      <c r="BQ242" s="15"/>
      <c r="BR242" s="15"/>
      <c r="BS242" s="15"/>
      <c r="BT242" s="15"/>
      <c r="BU242" s="9" t="str">
        <f>+IF(LEN($K242)&gt;10,IF(LEN(BD!I242)=11,BD!I242,CONCATENATE("0",BD!I242)),"")</f>
        <v/>
      </c>
      <c r="BV242" s="161" t="str">
        <f>+IF(LEN($K242)&gt;10,BD!J242,"")</f>
        <v/>
      </c>
      <c r="BW242" s="162" t="str">
        <f t="shared" si="101"/>
        <v/>
      </c>
      <c r="BX242" s="162" t="str">
        <f>+IF(LEN($K242)&gt;10,UPPER(BD!K242),"")</f>
        <v/>
      </c>
      <c r="BY242" s="161" t="str">
        <f>+IF(LEN($K250)&gt;5,BD!L242,"")</f>
        <v/>
      </c>
      <c r="BZ242" s="161" t="str">
        <f>+IF(LEN($K242)&gt;10,BD!M242,"")</f>
        <v/>
      </c>
      <c r="CA242" s="162" t="str">
        <f>+IF(LEN($K242)&gt;10,BD!N242,"")</f>
        <v/>
      </c>
      <c r="CB242" s="163" t="str">
        <f t="shared" si="102"/>
        <v/>
      </c>
      <c r="CC242" s="62" t="str">
        <f>+IF(AND(LEN($K242)&gt;10),IF(AND($J242&gt;L$1,$J242&lt;=$Y$1),1,IF((COUNTIFS(INCAPACIDADES!$C$1:$C$51,$K242,INCAPACIDADES!K$1:K$51,L$1))&gt;0,2,IF(VLOOKUP($I242,BD!D:F,3,0)&gt;L$1,0,3))),"")</f>
        <v/>
      </c>
      <c r="CD242" s="62" t="str">
        <f>+IF(AND(LEN($K242)&gt;10),IF(AND($J242&gt;M$1,$J242&lt;=$Y$1),1,IF((COUNTIFS(INCAPACIDADES!$C$1:$C$51,$K242,INCAPACIDADES!L$1:L$51,M$1))&gt;0,2,IF(VLOOKUP($I242,BD!$D:$F,3,0)&gt;M$1,0,3))),"")</f>
        <v/>
      </c>
      <c r="CE242" s="62" t="str">
        <f>+IF(AND(LEN($K242)&gt;10),IF(AND($J242&gt;N$1,$J242&lt;=$Y$1),1,IF((COUNTIFS(INCAPACIDADES!$C$1:$C$51,$K242,INCAPACIDADES!M$1:M$51,N$1))&gt;0,2,IF(VLOOKUP($I242,BD!$D:$F,3,0)&gt;N$1,0,3))),"")</f>
        <v/>
      </c>
      <c r="CF242" s="62" t="str">
        <f>+IF(AND(LEN($K242)&gt;10),IF(AND($J242&gt;O$1,$J242&lt;=$Y$1),1,IF((COUNTIFS(INCAPACIDADES!$C$1:$C$51,$K242,INCAPACIDADES!N$1:N$51,O$1))&gt;0,2,IF(VLOOKUP($I242,BD!$D:$F,3,0)&gt;O$1,0,3))),"")</f>
        <v/>
      </c>
      <c r="CG242" s="62" t="str">
        <f>+IF(AND(LEN($K242)&gt;10),IF(AND($J242&gt;P$1,$J242&lt;=$Y$1),1,IF((COUNTIFS(INCAPACIDADES!$C$1:$C$51,$K242,INCAPACIDADES!O$1:O$51,P$1))&gt;0,2,IF(VLOOKUP($I242,BD!$D:$F,3,0)&gt;P$1,0,3))),"")</f>
        <v/>
      </c>
      <c r="CH242" s="62" t="str">
        <f>+IF(AND(LEN($K242)&gt;10),IF(AND($J242&gt;Q$1,$J242&lt;=$Y$1),1,IF((COUNTIFS(INCAPACIDADES!$C$1:$C$51,$K242,INCAPACIDADES!P$1:P$51,Q$1))&gt;0,2,IF(VLOOKUP($I242,BD!$D:$F,3,0)&gt;Q$1,0,3))),"")</f>
        <v/>
      </c>
      <c r="CI242" s="62" t="str">
        <f>+IF(AND(LEN($K242)&gt;10),IF(AND($J242&gt;R$1,$J242&lt;=$Y$1),1,IF((COUNTIFS(INCAPACIDADES!$C$1:$C$51,$K242,INCAPACIDADES!Q$1:Q$51,R$1))&gt;0,2,IF(VLOOKUP($I242,BD!$D:$F,3,0)&gt;R$1,0,3))),"")</f>
        <v/>
      </c>
      <c r="CJ242" s="62" t="str">
        <f>+IF(AND(LEN($K242)&gt;10),IF(AND($J242&gt;S$1,$J242&lt;=$Y$1),1,IF((COUNTIFS(INCAPACIDADES!$C$1:$C$51,$K242,INCAPACIDADES!R$1:R$51,S$1))&gt;0,2,IF(VLOOKUP($I242,BD!$D:$F,3,0)&gt;S$1,0,3))),"")</f>
        <v/>
      </c>
      <c r="CK242" s="62" t="str">
        <f>+IF(AND(LEN($K242)&gt;10),IF(AND($J242&gt;T$1,$J242&lt;=$Y$1),1,IF((COUNTIFS(INCAPACIDADES!$C$1:$C$51,$K242,INCAPACIDADES!S$1:S$51,T$1))&gt;0,2,IF(VLOOKUP($I242,BD!$D:$F,3,0)&gt;T$1,0,3))),"")</f>
        <v/>
      </c>
      <c r="CL242" s="62" t="str">
        <f>+IF(AND(LEN($K242)&gt;10),IF(AND($J242&gt;U$1,$J242&lt;=$Y$1),1,IF((COUNTIFS(INCAPACIDADES!$C$1:$C$51,$K242,INCAPACIDADES!T$1:T$51,U$1))&gt;0,2,IF(VLOOKUP($I242,BD!$D:$F,3,0)&gt;U$1,0,3))),"")</f>
        <v/>
      </c>
      <c r="CM242" s="62" t="str">
        <f>+IF(AND(LEN($K242)&gt;10),IF(AND($J242&gt;V$1,$J242&lt;=$Y$1),1,IF((COUNTIFS(INCAPACIDADES!$C$1:$C$51,$K242,INCAPACIDADES!U$1:U$51,V$1))&gt;0,2,IF(VLOOKUP($I242,BD!$D:$F,3,0)&gt;V$1,0,3))),"")</f>
        <v/>
      </c>
      <c r="CN242" s="62" t="str">
        <f>+IF(AND(LEN($K242)&gt;10),IF(AND($J242&gt;W$1,$J242&lt;=$Y$1),1,IF((COUNTIFS(INCAPACIDADES!$C$1:$C$51,$K242,INCAPACIDADES!V$1:V$51,W$1))&gt;0,2,IF(VLOOKUP($I242,BD!$D:$F,3,0)&gt;W$1,0,3))),"")</f>
        <v/>
      </c>
      <c r="CO242" s="62" t="str">
        <f>+IF(AND(LEN($K242)&gt;10),IF(AND($J242&gt;X$1,$J242&lt;=$Y$1),1,IF((COUNTIFS(INCAPACIDADES!$C$1:$C$51,$K242,INCAPACIDADES!W$1:W$51,X$1))&gt;0,2,IF(VLOOKUP($I242,BD!$D:$F,3,0)&gt;X$1,0,3))),"")</f>
        <v/>
      </c>
      <c r="CP242" s="62" t="str">
        <f>+IF(AND(LEN($K242)&gt;10),IF(AND($J242&gt;Y$1,$J242&lt;=$Y$1),1,IF((COUNTIFS(INCAPACIDADES!$C$1:$C$51,$K242,INCAPACIDADES!X$1:X$51,Y$1))&gt;0,2,IF(VLOOKUP($I242,BD!$D:$F,3,0)&gt;Y$1,0,3))),"")</f>
        <v/>
      </c>
      <c r="CQ242" s="62" t="str">
        <f>+IF(LEN($K242)&gt;10,IF(ISERROR(VLOOKUP(L242,'CODIGO PAGO'!$B$1:$B$20,1,0)),1,IF(OR(AND(CC242=1,L242&lt;&gt;"N"),AND(CC242=3,L242&lt;&gt;"B"),AND(CC242=2,LEFT(TRIM(L242),1)&lt;&gt;"I")),1,IF(OR(AND(CC242=0,L242="N"),AND(CC242=0,L242="B"),AND(CC242=0,LEFT(TRIM(L242),1)="I")),1,0))),"")</f>
        <v/>
      </c>
      <c r="CR242" s="62" t="str">
        <f t="shared" si="103"/>
        <v/>
      </c>
      <c r="CS242" s="62" t="str">
        <f>+IF(LEN($K242)&gt;10,IF(ISERROR(VLOOKUP(N242,'CODIGO PAGO'!$B$1:$B$20,1,0)),1,IF(OR(AND(CE242=1,N242&lt;&gt;"N"),AND(CE242=3,N242&lt;&gt;"B"),AND(CE242=2,LEFT(TRIM(N242),1)&lt;&gt;"I")),1,IF(OR(AND(CE242=0,N242="N"),AND(CE242=0,N242="B"),AND(CE242=0,LEFT(TRIM(N242),1)="I")),1,0))),"")</f>
        <v/>
      </c>
      <c r="CT242" s="62" t="str">
        <f t="shared" si="104"/>
        <v/>
      </c>
      <c r="CU242" s="62" t="str">
        <f>+IF(LEN($K242)&gt;10,IF(ISERROR(VLOOKUP(P242,'CODIGO PAGO'!$B$1:$B$20,1,0)),1,IF(OR(AND(CG242=1,P242&lt;&gt;"N"),AND(CG242=3,P242&lt;&gt;"B"),AND(CG242=2,LEFT(TRIM(P242),1)&lt;&gt;"I")),1,IF(OR(AND(CG242=0,P242="N"),AND(CG242=0,P242="B"),AND(CG242=0,LEFT(TRIM(P242),1)="I")),1,0))),"")</f>
        <v/>
      </c>
      <c r="CV242" s="62" t="str">
        <f t="shared" si="105"/>
        <v/>
      </c>
      <c r="CW242" s="62" t="str">
        <f>+IF(LEN($K242)&gt;10,IF(ISERROR(VLOOKUP(R242,'CODIGO PAGO'!$B$1:$B$20,1,0)),1,IF(OR(AND(CI242=1,R242&lt;&gt;"N"),AND(CI242=3,R242&lt;&gt;"B"),AND(CI242=2,LEFT(TRIM(R242),1)&lt;&gt;"I")),1,IF(OR(AND(CI242=0,R242="N"),AND(CI242=0,R242="B"),AND(CI242=0,LEFT(TRIM(R242),1)="I")),1,0))),"")</f>
        <v/>
      </c>
      <c r="CX242" s="62" t="str">
        <f t="shared" si="106"/>
        <v/>
      </c>
      <c r="CY242" s="62" t="str">
        <f>+IF(LEN($K242)&gt;10,IF(ISERROR(VLOOKUP(T242,'CODIGO PAGO'!$B$1:$B$20,1,0)),1,IF(OR(AND(CK242=1,T242&lt;&gt;"N"),AND(CK242=3,T242&lt;&gt;"B"),AND(CK242=2,LEFT(TRIM(T242),1)&lt;&gt;"I")),1,IF(OR(AND(CK242=0,T242="N"),AND(CK242=0,T242="B"),AND(CK242=0,LEFT(TRIM(T242),1)="I")),1,0))),"")</f>
        <v/>
      </c>
      <c r="CZ242" s="62" t="str">
        <f t="shared" si="107"/>
        <v/>
      </c>
      <c r="DA242" s="62" t="str">
        <f>+IF(LEN($K242)&gt;10,IF(ISERROR(VLOOKUP(V242,'CODIGO PAGO'!$B$1:$B$20,1,0)),1,IF(OR(AND(CM242=1,V242&lt;&gt;"N"),AND(CM242=3,V242&lt;&gt;"B"),AND(CM242=2,LEFT(TRIM(V242),1)&lt;&gt;"I")),1,IF(OR(AND(CM242=0,V242="N"),AND(CM242=0,V242="B"),AND(CM242=0,LEFT(TRIM(V242),1)="I")),1,0))),"")</f>
        <v/>
      </c>
      <c r="DB242" s="62" t="str">
        <f t="shared" si="108"/>
        <v/>
      </c>
      <c r="DC242" s="62" t="str">
        <f>+IF(LEN($K242)&gt;10,IF(ISERROR(VLOOKUP(X242,'CODIGO PAGO'!$B$1:$B$20,1,0)),1,IF(OR(AND(CO242=1,X242&lt;&gt;"N"),AND(CO242=3,X242&lt;&gt;"B"),AND(CO242=2,LEFT(TRIM(X242),1)&lt;&gt;"I")),1,IF(OR(AND(CO242=0,X242="N"),AND(CO242=0,X242="B"),AND(CO242=0,LEFT(TRIM(X242),1)="I")),1,0))),"")</f>
        <v/>
      </c>
      <c r="DD242" s="62" t="str">
        <f t="shared" si="109"/>
        <v/>
      </c>
      <c r="DE242" s="62" t="str">
        <f t="shared" si="110"/>
        <v/>
      </c>
      <c r="DF242" s="63" t="str">
        <f t="shared" si="111"/>
        <v/>
      </c>
      <c r="DG242" s="171"/>
      <c r="DH242" s="63">
        <v>242</v>
      </c>
    </row>
    <row r="243" spans="1:112" s="65" customFormat="1">
      <c r="A243" s="16" t="str">
        <f t="shared" si="84"/>
        <v/>
      </c>
      <c r="B243" s="134"/>
      <c r="C243" s="134"/>
      <c r="D243" s="1" t="str">
        <f>+IF(LEN($K243)&gt;5,BD!A243,"")</f>
        <v/>
      </c>
      <c r="E243" s="1" t="str">
        <f>+IF(LEN($K243)&gt;5,BD!B243,"")</f>
        <v/>
      </c>
      <c r="F243" s="134"/>
      <c r="G243" s="133"/>
      <c r="H243" s="135"/>
      <c r="I243" s="3" t="str">
        <f>+IF(LEN($K243)&gt;5,BD!D243,"")</f>
        <v/>
      </c>
      <c r="J243" s="4" t="str">
        <f>+IF(LEN($K243)&gt;5,BD!E243,"")</f>
        <v/>
      </c>
      <c r="K243" s="5" t="str">
        <f>+IF(LEN(BD!G243)&gt;5,BD!G243,"")</f>
        <v/>
      </c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53" t="str">
        <f t="shared" si="85"/>
        <v/>
      </c>
      <c r="AB243" s="154" t="str">
        <f>+IF(LEN($K243)&gt;5,SUM(L243,N243,P243,R243,T243,V243,X243)+COUNTIF(L243:X243,"PCG")+'CODIGO PAGO'!$C$23*COUNTIF(L243:X243,"PDF")+'CODIGO PAGO'!$C$24*COUNTIF('PRE MAAS'!L243:X243,"PNH")+'CODIGO PAGO'!$C$25*COUNTIF('PRE MAAS'!L243:X243,"PS")+COUNTIF(L243:X243,"VAC"),"")</f>
        <v/>
      </c>
      <c r="AC243" s="154" t="str">
        <f t="shared" si="86"/>
        <v/>
      </c>
      <c r="AD243" s="155" t="str">
        <f t="shared" si="87"/>
        <v/>
      </c>
      <c r="AE243" s="155" t="str">
        <f t="shared" si="88"/>
        <v/>
      </c>
      <c r="AF243" s="155" t="str">
        <f>+IF(LEN($K243)&gt;5,IF(AND(VLOOKUP($I243,BD!$D$1:$F$501,3,0)&gt;=L$1,VLOOKUP($I243,BD!$D$1:$F$501,3,0)&lt;=X$1),1,0),"")</f>
        <v/>
      </c>
      <c r="AG243" s="155" t="str">
        <f t="shared" si="89"/>
        <v/>
      </c>
      <c r="AH243" s="156" t="str">
        <f t="shared" si="90"/>
        <v/>
      </c>
      <c r="AI243" s="156" t="str">
        <f t="shared" si="91"/>
        <v/>
      </c>
      <c r="AJ243" s="156" t="str">
        <f t="shared" si="92"/>
        <v/>
      </c>
      <c r="AK243" s="6" t="str">
        <f>+IF(LEN($K243)&gt;5,BD!H243,"")</f>
        <v/>
      </c>
      <c r="AL243" s="17" t="str">
        <f t="shared" si="93"/>
        <v/>
      </c>
      <c r="AM243" s="13"/>
      <c r="AN243" s="18" t="str">
        <f t="shared" si="94"/>
        <v/>
      </c>
      <c r="AO243" s="19" t="str">
        <f t="shared" si="95"/>
        <v/>
      </c>
      <c r="AP243" s="19" t="str">
        <f t="shared" si="96"/>
        <v/>
      </c>
      <c r="AQ243" s="20" t="str">
        <f t="shared" si="97"/>
        <v/>
      </c>
      <c r="AR243" s="7" t="str">
        <f t="shared" ca="1" si="98"/>
        <v/>
      </c>
      <c r="AS243" s="157"/>
      <c r="AT243" s="19" t="str">
        <f>+IF(LEN($K243)&gt;5,TRUNC(AS243*AK243*'CODIGO PAGO'!$C$27,2),"")</f>
        <v/>
      </c>
      <c r="AU243" s="15"/>
      <c r="AV243" s="15"/>
      <c r="AW243" s="15"/>
      <c r="AX243" s="14"/>
      <c r="AY243" s="15"/>
      <c r="AZ243" s="20" t="str">
        <f>+IF(LEN(K243)&gt;5,SUMIF(AJUSTES!$A$1:$A$50,K243,AJUSTES!$J$1:$J$50),"")</f>
        <v/>
      </c>
      <c r="BA243" s="20"/>
      <c r="BB243" s="14"/>
      <c r="BC243" s="14"/>
      <c r="BD243" s="164"/>
      <c r="BE243" s="15"/>
      <c r="BF243" s="15"/>
      <c r="BG243" s="152" t="str">
        <f t="shared" si="99"/>
        <v/>
      </c>
      <c r="BH243" s="20" t="str">
        <f t="shared" si="100"/>
        <v/>
      </c>
      <c r="BI243" s="20" t="str">
        <f>IF(LEN($K243)&gt;5,IF('CODIGO PAGO'!$C$26=9,0.5*AK243,'CODIGO PAGO'!$C$26*COUNTIF(L243:X243,"PT")*(AK243*7)/(7-(COUNTIF(L243:X243,"D")+COUNTIF(L243:X243,"DL")))),"")</f>
        <v/>
      </c>
      <c r="BJ243" s="15"/>
      <c r="BK243" s="20" t="str">
        <f>+IF(LEN(K243)&gt;5,SUMIF(AJUSTES!$A$1:$A$50,K243,AJUSTES!$K$1:$K$50),"")</f>
        <v/>
      </c>
      <c r="BL243" s="15"/>
      <c r="BM243" s="15"/>
      <c r="BN243" s="4" t="str">
        <f>+CONCATENATE(IF(COUNTIFS(INCAPACIDADES!$A$1:$A$100,"ACTIVA",INCAPACIDADES!$C$1:$C$100,'PRE MAAS'!K243)&gt;0,VLOOKUP(K243,INCAPACIDADES!$C$1:$Y$100,23,0),""),IF(LEN($K243)&gt;5,IF(BD!F243="N/A","",CONCATENATE("B (",DAY(BD!F243),"-",MONTH(BD!F243),"-",YEAR(BD!F243),")")),""))</f>
        <v/>
      </c>
      <c r="BO243" s="150"/>
      <c r="BP243" s="15"/>
      <c r="BQ243" s="15"/>
      <c r="BR243" s="15"/>
      <c r="BS243" s="15"/>
      <c r="BT243" s="15"/>
      <c r="BU243" s="9" t="str">
        <f>+IF(LEN($K243)&gt;10,IF(LEN(BD!I243)=11,BD!I243,CONCATENATE("0",BD!I243)),"")</f>
        <v/>
      </c>
      <c r="BV243" s="161" t="str">
        <f>+IF(LEN($K243)&gt;10,BD!J243,"")</f>
        <v/>
      </c>
      <c r="BW243" s="162" t="str">
        <f t="shared" si="101"/>
        <v/>
      </c>
      <c r="BX243" s="162" t="str">
        <f>+IF(LEN($K243)&gt;10,UPPER(BD!K243),"")</f>
        <v/>
      </c>
      <c r="BY243" s="161" t="str">
        <f>+IF(LEN($K251)&gt;5,BD!L243,"")</f>
        <v/>
      </c>
      <c r="BZ243" s="161" t="str">
        <f>+IF(LEN($K243)&gt;10,BD!M243,"")</f>
        <v/>
      </c>
      <c r="CA243" s="162" t="str">
        <f>+IF(LEN($K243)&gt;10,BD!N243,"")</f>
        <v/>
      </c>
      <c r="CB243" s="163" t="str">
        <f t="shared" si="102"/>
        <v/>
      </c>
      <c r="CC243" s="62" t="str">
        <f>+IF(AND(LEN($K243)&gt;10),IF(AND($J243&gt;L$1,$J243&lt;=$Y$1),1,IF((COUNTIFS(INCAPACIDADES!$C$1:$C$51,$K243,INCAPACIDADES!K$1:K$51,L$1))&gt;0,2,IF(VLOOKUP($I243,BD!D:F,3,0)&gt;L$1,0,3))),"")</f>
        <v/>
      </c>
      <c r="CD243" s="62" t="str">
        <f>+IF(AND(LEN($K243)&gt;10),IF(AND($J243&gt;M$1,$J243&lt;=$Y$1),1,IF((COUNTIFS(INCAPACIDADES!$C$1:$C$51,$K243,INCAPACIDADES!L$1:L$51,M$1))&gt;0,2,IF(VLOOKUP($I243,BD!$D:$F,3,0)&gt;M$1,0,3))),"")</f>
        <v/>
      </c>
      <c r="CE243" s="62" t="str">
        <f>+IF(AND(LEN($K243)&gt;10),IF(AND($J243&gt;N$1,$J243&lt;=$Y$1),1,IF((COUNTIFS(INCAPACIDADES!$C$1:$C$51,$K243,INCAPACIDADES!M$1:M$51,N$1))&gt;0,2,IF(VLOOKUP($I243,BD!$D:$F,3,0)&gt;N$1,0,3))),"")</f>
        <v/>
      </c>
      <c r="CF243" s="62" t="str">
        <f>+IF(AND(LEN($K243)&gt;10),IF(AND($J243&gt;O$1,$J243&lt;=$Y$1),1,IF((COUNTIFS(INCAPACIDADES!$C$1:$C$51,$K243,INCAPACIDADES!N$1:N$51,O$1))&gt;0,2,IF(VLOOKUP($I243,BD!$D:$F,3,0)&gt;O$1,0,3))),"")</f>
        <v/>
      </c>
      <c r="CG243" s="62" t="str">
        <f>+IF(AND(LEN($K243)&gt;10),IF(AND($J243&gt;P$1,$J243&lt;=$Y$1),1,IF((COUNTIFS(INCAPACIDADES!$C$1:$C$51,$K243,INCAPACIDADES!O$1:O$51,P$1))&gt;0,2,IF(VLOOKUP($I243,BD!$D:$F,3,0)&gt;P$1,0,3))),"")</f>
        <v/>
      </c>
      <c r="CH243" s="62" t="str">
        <f>+IF(AND(LEN($K243)&gt;10),IF(AND($J243&gt;Q$1,$J243&lt;=$Y$1),1,IF((COUNTIFS(INCAPACIDADES!$C$1:$C$51,$K243,INCAPACIDADES!P$1:P$51,Q$1))&gt;0,2,IF(VLOOKUP($I243,BD!$D:$F,3,0)&gt;Q$1,0,3))),"")</f>
        <v/>
      </c>
      <c r="CI243" s="62" t="str">
        <f>+IF(AND(LEN($K243)&gt;10),IF(AND($J243&gt;R$1,$J243&lt;=$Y$1),1,IF((COUNTIFS(INCAPACIDADES!$C$1:$C$51,$K243,INCAPACIDADES!Q$1:Q$51,R$1))&gt;0,2,IF(VLOOKUP($I243,BD!$D:$F,3,0)&gt;R$1,0,3))),"")</f>
        <v/>
      </c>
      <c r="CJ243" s="62" t="str">
        <f>+IF(AND(LEN($K243)&gt;10),IF(AND($J243&gt;S$1,$J243&lt;=$Y$1),1,IF((COUNTIFS(INCAPACIDADES!$C$1:$C$51,$K243,INCAPACIDADES!R$1:R$51,S$1))&gt;0,2,IF(VLOOKUP($I243,BD!$D:$F,3,0)&gt;S$1,0,3))),"")</f>
        <v/>
      </c>
      <c r="CK243" s="62" t="str">
        <f>+IF(AND(LEN($K243)&gt;10),IF(AND($J243&gt;T$1,$J243&lt;=$Y$1),1,IF((COUNTIFS(INCAPACIDADES!$C$1:$C$51,$K243,INCAPACIDADES!S$1:S$51,T$1))&gt;0,2,IF(VLOOKUP($I243,BD!$D:$F,3,0)&gt;T$1,0,3))),"")</f>
        <v/>
      </c>
      <c r="CL243" s="62" t="str">
        <f>+IF(AND(LEN($K243)&gt;10),IF(AND($J243&gt;U$1,$J243&lt;=$Y$1),1,IF((COUNTIFS(INCAPACIDADES!$C$1:$C$51,$K243,INCAPACIDADES!T$1:T$51,U$1))&gt;0,2,IF(VLOOKUP($I243,BD!$D:$F,3,0)&gt;U$1,0,3))),"")</f>
        <v/>
      </c>
      <c r="CM243" s="62" t="str">
        <f>+IF(AND(LEN($K243)&gt;10),IF(AND($J243&gt;V$1,$J243&lt;=$Y$1),1,IF((COUNTIFS(INCAPACIDADES!$C$1:$C$51,$K243,INCAPACIDADES!U$1:U$51,V$1))&gt;0,2,IF(VLOOKUP($I243,BD!$D:$F,3,0)&gt;V$1,0,3))),"")</f>
        <v/>
      </c>
      <c r="CN243" s="62" t="str">
        <f>+IF(AND(LEN($K243)&gt;10),IF(AND($J243&gt;W$1,$J243&lt;=$Y$1),1,IF((COUNTIFS(INCAPACIDADES!$C$1:$C$51,$K243,INCAPACIDADES!V$1:V$51,W$1))&gt;0,2,IF(VLOOKUP($I243,BD!$D:$F,3,0)&gt;W$1,0,3))),"")</f>
        <v/>
      </c>
      <c r="CO243" s="62" t="str">
        <f>+IF(AND(LEN($K243)&gt;10),IF(AND($J243&gt;X$1,$J243&lt;=$Y$1),1,IF((COUNTIFS(INCAPACIDADES!$C$1:$C$51,$K243,INCAPACIDADES!W$1:W$51,X$1))&gt;0,2,IF(VLOOKUP($I243,BD!$D:$F,3,0)&gt;X$1,0,3))),"")</f>
        <v/>
      </c>
      <c r="CP243" s="62" t="str">
        <f>+IF(AND(LEN($K243)&gt;10),IF(AND($J243&gt;Y$1,$J243&lt;=$Y$1),1,IF((COUNTIFS(INCAPACIDADES!$C$1:$C$51,$K243,INCAPACIDADES!X$1:X$51,Y$1))&gt;0,2,IF(VLOOKUP($I243,BD!$D:$F,3,0)&gt;Y$1,0,3))),"")</f>
        <v/>
      </c>
      <c r="CQ243" s="62" t="str">
        <f>+IF(LEN($K243)&gt;10,IF(ISERROR(VLOOKUP(L243,'CODIGO PAGO'!$B$1:$B$20,1,0)),1,IF(OR(AND(CC243=1,L243&lt;&gt;"N"),AND(CC243=3,L243&lt;&gt;"B"),AND(CC243=2,LEFT(TRIM(L243),1)&lt;&gt;"I")),1,IF(OR(AND(CC243=0,L243="N"),AND(CC243=0,L243="B"),AND(CC243=0,LEFT(TRIM(L243),1)="I")),1,0))),"")</f>
        <v/>
      </c>
      <c r="CR243" s="62" t="str">
        <f t="shared" si="103"/>
        <v/>
      </c>
      <c r="CS243" s="62" t="str">
        <f>+IF(LEN($K243)&gt;10,IF(ISERROR(VLOOKUP(N243,'CODIGO PAGO'!$B$1:$B$20,1,0)),1,IF(OR(AND(CE243=1,N243&lt;&gt;"N"),AND(CE243=3,N243&lt;&gt;"B"),AND(CE243=2,LEFT(TRIM(N243),1)&lt;&gt;"I")),1,IF(OR(AND(CE243=0,N243="N"),AND(CE243=0,N243="B"),AND(CE243=0,LEFT(TRIM(N243),1)="I")),1,0))),"")</f>
        <v/>
      </c>
      <c r="CT243" s="62" t="str">
        <f t="shared" si="104"/>
        <v/>
      </c>
      <c r="CU243" s="62" t="str">
        <f>+IF(LEN($K243)&gt;10,IF(ISERROR(VLOOKUP(P243,'CODIGO PAGO'!$B$1:$B$20,1,0)),1,IF(OR(AND(CG243=1,P243&lt;&gt;"N"),AND(CG243=3,P243&lt;&gt;"B"),AND(CG243=2,LEFT(TRIM(P243),1)&lt;&gt;"I")),1,IF(OR(AND(CG243=0,P243="N"),AND(CG243=0,P243="B"),AND(CG243=0,LEFT(TRIM(P243),1)="I")),1,0))),"")</f>
        <v/>
      </c>
      <c r="CV243" s="62" t="str">
        <f t="shared" si="105"/>
        <v/>
      </c>
      <c r="CW243" s="62" t="str">
        <f>+IF(LEN($K243)&gt;10,IF(ISERROR(VLOOKUP(R243,'CODIGO PAGO'!$B$1:$B$20,1,0)),1,IF(OR(AND(CI243=1,R243&lt;&gt;"N"),AND(CI243=3,R243&lt;&gt;"B"),AND(CI243=2,LEFT(TRIM(R243),1)&lt;&gt;"I")),1,IF(OR(AND(CI243=0,R243="N"),AND(CI243=0,R243="B"),AND(CI243=0,LEFT(TRIM(R243),1)="I")),1,0))),"")</f>
        <v/>
      </c>
      <c r="CX243" s="62" t="str">
        <f t="shared" si="106"/>
        <v/>
      </c>
      <c r="CY243" s="62" t="str">
        <f>+IF(LEN($K243)&gt;10,IF(ISERROR(VLOOKUP(T243,'CODIGO PAGO'!$B$1:$B$20,1,0)),1,IF(OR(AND(CK243=1,T243&lt;&gt;"N"),AND(CK243=3,T243&lt;&gt;"B"),AND(CK243=2,LEFT(TRIM(T243),1)&lt;&gt;"I")),1,IF(OR(AND(CK243=0,T243="N"),AND(CK243=0,T243="B"),AND(CK243=0,LEFT(TRIM(T243),1)="I")),1,0))),"")</f>
        <v/>
      </c>
      <c r="CZ243" s="62" t="str">
        <f t="shared" si="107"/>
        <v/>
      </c>
      <c r="DA243" s="62" t="str">
        <f>+IF(LEN($K243)&gt;10,IF(ISERROR(VLOOKUP(V243,'CODIGO PAGO'!$B$1:$B$20,1,0)),1,IF(OR(AND(CM243=1,V243&lt;&gt;"N"),AND(CM243=3,V243&lt;&gt;"B"),AND(CM243=2,LEFT(TRIM(V243),1)&lt;&gt;"I")),1,IF(OR(AND(CM243=0,V243="N"),AND(CM243=0,V243="B"),AND(CM243=0,LEFT(TRIM(V243),1)="I")),1,0))),"")</f>
        <v/>
      </c>
      <c r="DB243" s="62" t="str">
        <f t="shared" si="108"/>
        <v/>
      </c>
      <c r="DC243" s="62" t="str">
        <f>+IF(LEN($K243)&gt;10,IF(ISERROR(VLOOKUP(X243,'CODIGO PAGO'!$B$1:$B$20,1,0)),1,IF(OR(AND(CO243=1,X243&lt;&gt;"N"),AND(CO243=3,X243&lt;&gt;"B"),AND(CO243=2,LEFT(TRIM(X243),1)&lt;&gt;"I")),1,IF(OR(AND(CO243=0,X243="N"),AND(CO243=0,X243="B"),AND(CO243=0,LEFT(TRIM(X243),1)="I")),1,0))),"")</f>
        <v/>
      </c>
      <c r="DD243" s="62" t="str">
        <f t="shared" si="109"/>
        <v/>
      </c>
      <c r="DE243" s="62" t="str">
        <f t="shared" si="110"/>
        <v/>
      </c>
      <c r="DF243" s="63" t="str">
        <f t="shared" si="111"/>
        <v/>
      </c>
      <c r="DG243" s="171"/>
      <c r="DH243" s="63">
        <v>243</v>
      </c>
    </row>
    <row r="244" spans="1:112" s="65" customFormat="1">
      <c r="A244" s="16" t="str">
        <f t="shared" si="84"/>
        <v/>
      </c>
      <c r="B244" s="134"/>
      <c r="C244" s="134"/>
      <c r="D244" s="1" t="str">
        <f>+IF(LEN($K244)&gt;5,BD!A244,"")</f>
        <v/>
      </c>
      <c r="E244" s="1" t="str">
        <f>+IF(LEN($K244)&gt;5,BD!B244,"")</f>
        <v/>
      </c>
      <c r="F244" s="134"/>
      <c r="G244" s="133"/>
      <c r="H244" s="135"/>
      <c r="I244" s="3" t="str">
        <f>+IF(LEN($K244)&gt;5,BD!D244,"")</f>
        <v/>
      </c>
      <c r="J244" s="4" t="str">
        <f>+IF(LEN($K244)&gt;5,BD!E244,"")</f>
        <v/>
      </c>
      <c r="K244" s="5" t="str">
        <f>+IF(LEN(BD!G244)&gt;5,BD!G244,"")</f>
        <v/>
      </c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53" t="str">
        <f t="shared" si="85"/>
        <v/>
      </c>
      <c r="AB244" s="154" t="str">
        <f>+IF(LEN($K244)&gt;5,SUM(L244,N244,P244,R244,T244,V244,X244)+COUNTIF(L244:X244,"PCG")+'CODIGO PAGO'!$C$23*COUNTIF(L244:X244,"PDF")+'CODIGO PAGO'!$C$24*COUNTIF('PRE MAAS'!L244:X244,"PNH")+'CODIGO PAGO'!$C$25*COUNTIF('PRE MAAS'!L244:X244,"PS")+COUNTIF(L244:X244,"VAC"),"")</f>
        <v/>
      </c>
      <c r="AC244" s="154" t="str">
        <f t="shared" si="86"/>
        <v/>
      </c>
      <c r="AD244" s="155" t="str">
        <f t="shared" si="87"/>
        <v/>
      </c>
      <c r="AE244" s="155" t="str">
        <f t="shared" si="88"/>
        <v/>
      </c>
      <c r="AF244" s="155" t="str">
        <f>+IF(LEN($K244)&gt;5,IF(AND(VLOOKUP($I244,BD!$D$1:$F$501,3,0)&gt;=L$1,VLOOKUP($I244,BD!$D$1:$F$501,3,0)&lt;=X$1),1,0),"")</f>
        <v/>
      </c>
      <c r="AG244" s="155" t="str">
        <f t="shared" si="89"/>
        <v/>
      </c>
      <c r="AH244" s="156" t="str">
        <f t="shared" si="90"/>
        <v/>
      </c>
      <c r="AI244" s="156" t="str">
        <f t="shared" si="91"/>
        <v/>
      </c>
      <c r="AJ244" s="156" t="str">
        <f t="shared" si="92"/>
        <v/>
      </c>
      <c r="AK244" s="6" t="str">
        <f>+IF(LEN($K244)&gt;5,BD!H244,"")</f>
        <v/>
      </c>
      <c r="AL244" s="17" t="str">
        <f t="shared" si="93"/>
        <v/>
      </c>
      <c r="AM244" s="13"/>
      <c r="AN244" s="18" t="str">
        <f t="shared" si="94"/>
        <v/>
      </c>
      <c r="AO244" s="19" t="str">
        <f t="shared" si="95"/>
        <v/>
      </c>
      <c r="AP244" s="19" t="str">
        <f t="shared" si="96"/>
        <v/>
      </c>
      <c r="AQ244" s="20" t="str">
        <f t="shared" si="97"/>
        <v/>
      </c>
      <c r="AR244" s="7" t="str">
        <f t="shared" ca="1" si="98"/>
        <v/>
      </c>
      <c r="AS244" s="157"/>
      <c r="AT244" s="19" t="str">
        <f>+IF(LEN($K244)&gt;5,TRUNC(AS244*AK244*'CODIGO PAGO'!$C$27,2),"")</f>
        <v/>
      </c>
      <c r="AU244" s="15"/>
      <c r="AV244" s="15"/>
      <c r="AW244" s="15"/>
      <c r="AX244" s="14"/>
      <c r="AY244" s="15"/>
      <c r="AZ244" s="20" t="str">
        <f>+IF(LEN(K244)&gt;5,SUMIF(AJUSTES!$A$1:$A$50,K244,AJUSTES!$J$1:$J$50),"")</f>
        <v/>
      </c>
      <c r="BA244" s="20"/>
      <c r="BB244" s="14"/>
      <c r="BC244" s="14"/>
      <c r="BD244" s="164"/>
      <c r="BE244" s="15"/>
      <c r="BF244" s="15"/>
      <c r="BG244" s="152" t="str">
        <f t="shared" si="99"/>
        <v/>
      </c>
      <c r="BH244" s="20" t="str">
        <f t="shared" si="100"/>
        <v/>
      </c>
      <c r="BI244" s="20" t="str">
        <f>IF(LEN($K244)&gt;5,IF('CODIGO PAGO'!$C$26=9,0.5*AK244,'CODIGO PAGO'!$C$26*COUNTIF(L244:X244,"PT")*(AK244*7)/(7-(COUNTIF(L244:X244,"D")+COUNTIF(L244:X244,"DL")))),"")</f>
        <v/>
      </c>
      <c r="BJ244" s="15"/>
      <c r="BK244" s="20" t="str">
        <f>+IF(LEN(K244)&gt;5,SUMIF(AJUSTES!$A$1:$A$50,K244,AJUSTES!$K$1:$K$50),"")</f>
        <v/>
      </c>
      <c r="BL244" s="15"/>
      <c r="BM244" s="15"/>
      <c r="BN244" s="4" t="str">
        <f>+CONCATENATE(IF(COUNTIFS(INCAPACIDADES!$A$1:$A$100,"ACTIVA",INCAPACIDADES!$C$1:$C$100,'PRE MAAS'!K244)&gt;0,VLOOKUP(K244,INCAPACIDADES!$C$1:$Y$100,23,0),""),IF(LEN($K244)&gt;5,IF(BD!F244="N/A","",CONCATENATE("B (",DAY(BD!F244),"-",MONTH(BD!F244),"-",YEAR(BD!F244),")")),""))</f>
        <v/>
      </c>
      <c r="BO244" s="150"/>
      <c r="BP244" s="15"/>
      <c r="BQ244" s="15"/>
      <c r="BR244" s="15"/>
      <c r="BS244" s="15"/>
      <c r="BT244" s="15"/>
      <c r="BU244" s="9" t="str">
        <f>+IF(LEN($K244)&gt;10,IF(LEN(BD!I244)=11,BD!I244,CONCATENATE("0",BD!I244)),"")</f>
        <v/>
      </c>
      <c r="BV244" s="161" t="str">
        <f>+IF(LEN($K244)&gt;10,BD!J244,"")</f>
        <v/>
      </c>
      <c r="BW244" s="162" t="str">
        <f t="shared" si="101"/>
        <v/>
      </c>
      <c r="BX244" s="162" t="str">
        <f>+IF(LEN($K244)&gt;10,UPPER(BD!K244),"")</f>
        <v/>
      </c>
      <c r="BY244" s="161" t="str">
        <f>+IF(LEN($K252)&gt;5,BD!L244,"")</f>
        <v/>
      </c>
      <c r="BZ244" s="161" t="str">
        <f>+IF(LEN($K244)&gt;10,BD!M244,"")</f>
        <v/>
      </c>
      <c r="CA244" s="162" t="str">
        <f>+IF(LEN($K244)&gt;10,BD!N244,"")</f>
        <v/>
      </c>
      <c r="CB244" s="163" t="str">
        <f t="shared" si="102"/>
        <v/>
      </c>
      <c r="CC244" s="62" t="str">
        <f>+IF(AND(LEN($K244)&gt;10),IF(AND($J244&gt;L$1,$J244&lt;=$Y$1),1,IF((COUNTIFS(INCAPACIDADES!$C$1:$C$51,$K244,INCAPACIDADES!K$1:K$51,L$1))&gt;0,2,IF(VLOOKUP($I244,BD!D:F,3,0)&gt;L$1,0,3))),"")</f>
        <v/>
      </c>
      <c r="CD244" s="62" t="str">
        <f>+IF(AND(LEN($K244)&gt;10),IF(AND($J244&gt;M$1,$J244&lt;=$Y$1),1,IF((COUNTIFS(INCAPACIDADES!$C$1:$C$51,$K244,INCAPACIDADES!L$1:L$51,M$1))&gt;0,2,IF(VLOOKUP($I244,BD!$D:$F,3,0)&gt;M$1,0,3))),"")</f>
        <v/>
      </c>
      <c r="CE244" s="62" t="str">
        <f>+IF(AND(LEN($K244)&gt;10),IF(AND($J244&gt;N$1,$J244&lt;=$Y$1),1,IF((COUNTIFS(INCAPACIDADES!$C$1:$C$51,$K244,INCAPACIDADES!M$1:M$51,N$1))&gt;0,2,IF(VLOOKUP($I244,BD!$D:$F,3,0)&gt;N$1,0,3))),"")</f>
        <v/>
      </c>
      <c r="CF244" s="62" t="str">
        <f>+IF(AND(LEN($K244)&gt;10),IF(AND($J244&gt;O$1,$J244&lt;=$Y$1),1,IF((COUNTIFS(INCAPACIDADES!$C$1:$C$51,$K244,INCAPACIDADES!N$1:N$51,O$1))&gt;0,2,IF(VLOOKUP($I244,BD!$D:$F,3,0)&gt;O$1,0,3))),"")</f>
        <v/>
      </c>
      <c r="CG244" s="62" t="str">
        <f>+IF(AND(LEN($K244)&gt;10),IF(AND($J244&gt;P$1,$J244&lt;=$Y$1),1,IF((COUNTIFS(INCAPACIDADES!$C$1:$C$51,$K244,INCAPACIDADES!O$1:O$51,P$1))&gt;0,2,IF(VLOOKUP($I244,BD!$D:$F,3,0)&gt;P$1,0,3))),"")</f>
        <v/>
      </c>
      <c r="CH244" s="62" t="str">
        <f>+IF(AND(LEN($K244)&gt;10),IF(AND($J244&gt;Q$1,$J244&lt;=$Y$1),1,IF((COUNTIFS(INCAPACIDADES!$C$1:$C$51,$K244,INCAPACIDADES!P$1:P$51,Q$1))&gt;0,2,IF(VLOOKUP($I244,BD!$D:$F,3,0)&gt;Q$1,0,3))),"")</f>
        <v/>
      </c>
      <c r="CI244" s="62" t="str">
        <f>+IF(AND(LEN($K244)&gt;10),IF(AND($J244&gt;R$1,$J244&lt;=$Y$1),1,IF((COUNTIFS(INCAPACIDADES!$C$1:$C$51,$K244,INCAPACIDADES!Q$1:Q$51,R$1))&gt;0,2,IF(VLOOKUP($I244,BD!$D:$F,3,0)&gt;R$1,0,3))),"")</f>
        <v/>
      </c>
      <c r="CJ244" s="62" t="str">
        <f>+IF(AND(LEN($K244)&gt;10),IF(AND($J244&gt;S$1,$J244&lt;=$Y$1),1,IF((COUNTIFS(INCAPACIDADES!$C$1:$C$51,$K244,INCAPACIDADES!R$1:R$51,S$1))&gt;0,2,IF(VLOOKUP($I244,BD!$D:$F,3,0)&gt;S$1,0,3))),"")</f>
        <v/>
      </c>
      <c r="CK244" s="62" t="str">
        <f>+IF(AND(LEN($K244)&gt;10),IF(AND($J244&gt;T$1,$J244&lt;=$Y$1),1,IF((COUNTIFS(INCAPACIDADES!$C$1:$C$51,$K244,INCAPACIDADES!S$1:S$51,T$1))&gt;0,2,IF(VLOOKUP($I244,BD!$D:$F,3,0)&gt;T$1,0,3))),"")</f>
        <v/>
      </c>
      <c r="CL244" s="62" t="str">
        <f>+IF(AND(LEN($K244)&gt;10),IF(AND($J244&gt;U$1,$J244&lt;=$Y$1),1,IF((COUNTIFS(INCAPACIDADES!$C$1:$C$51,$K244,INCAPACIDADES!T$1:T$51,U$1))&gt;0,2,IF(VLOOKUP($I244,BD!$D:$F,3,0)&gt;U$1,0,3))),"")</f>
        <v/>
      </c>
      <c r="CM244" s="62" t="str">
        <f>+IF(AND(LEN($K244)&gt;10),IF(AND($J244&gt;V$1,$J244&lt;=$Y$1),1,IF((COUNTIFS(INCAPACIDADES!$C$1:$C$51,$K244,INCAPACIDADES!U$1:U$51,V$1))&gt;0,2,IF(VLOOKUP($I244,BD!$D:$F,3,0)&gt;V$1,0,3))),"")</f>
        <v/>
      </c>
      <c r="CN244" s="62" t="str">
        <f>+IF(AND(LEN($K244)&gt;10),IF(AND($J244&gt;W$1,$J244&lt;=$Y$1),1,IF((COUNTIFS(INCAPACIDADES!$C$1:$C$51,$K244,INCAPACIDADES!V$1:V$51,W$1))&gt;0,2,IF(VLOOKUP($I244,BD!$D:$F,3,0)&gt;W$1,0,3))),"")</f>
        <v/>
      </c>
      <c r="CO244" s="62" t="str">
        <f>+IF(AND(LEN($K244)&gt;10),IF(AND($J244&gt;X$1,$J244&lt;=$Y$1),1,IF((COUNTIFS(INCAPACIDADES!$C$1:$C$51,$K244,INCAPACIDADES!W$1:W$51,X$1))&gt;0,2,IF(VLOOKUP($I244,BD!$D:$F,3,0)&gt;X$1,0,3))),"")</f>
        <v/>
      </c>
      <c r="CP244" s="62" t="str">
        <f>+IF(AND(LEN($K244)&gt;10),IF(AND($J244&gt;Y$1,$J244&lt;=$Y$1),1,IF((COUNTIFS(INCAPACIDADES!$C$1:$C$51,$K244,INCAPACIDADES!X$1:X$51,Y$1))&gt;0,2,IF(VLOOKUP($I244,BD!$D:$F,3,0)&gt;Y$1,0,3))),"")</f>
        <v/>
      </c>
      <c r="CQ244" s="62" t="str">
        <f>+IF(LEN($K244)&gt;10,IF(ISERROR(VLOOKUP(L244,'CODIGO PAGO'!$B$1:$B$20,1,0)),1,IF(OR(AND(CC244=1,L244&lt;&gt;"N"),AND(CC244=3,L244&lt;&gt;"B"),AND(CC244=2,LEFT(TRIM(L244),1)&lt;&gt;"I")),1,IF(OR(AND(CC244=0,L244="N"),AND(CC244=0,L244="B"),AND(CC244=0,LEFT(TRIM(L244),1)="I")),1,0))),"")</f>
        <v/>
      </c>
      <c r="CR244" s="62" t="str">
        <f t="shared" si="103"/>
        <v/>
      </c>
      <c r="CS244" s="62" t="str">
        <f>+IF(LEN($K244)&gt;10,IF(ISERROR(VLOOKUP(N244,'CODIGO PAGO'!$B$1:$B$20,1,0)),1,IF(OR(AND(CE244=1,N244&lt;&gt;"N"),AND(CE244=3,N244&lt;&gt;"B"),AND(CE244=2,LEFT(TRIM(N244),1)&lt;&gt;"I")),1,IF(OR(AND(CE244=0,N244="N"),AND(CE244=0,N244="B"),AND(CE244=0,LEFT(TRIM(N244),1)="I")),1,0))),"")</f>
        <v/>
      </c>
      <c r="CT244" s="62" t="str">
        <f t="shared" si="104"/>
        <v/>
      </c>
      <c r="CU244" s="62" t="str">
        <f>+IF(LEN($K244)&gt;10,IF(ISERROR(VLOOKUP(P244,'CODIGO PAGO'!$B$1:$B$20,1,0)),1,IF(OR(AND(CG244=1,P244&lt;&gt;"N"),AND(CG244=3,P244&lt;&gt;"B"),AND(CG244=2,LEFT(TRIM(P244),1)&lt;&gt;"I")),1,IF(OR(AND(CG244=0,P244="N"),AND(CG244=0,P244="B"),AND(CG244=0,LEFT(TRIM(P244),1)="I")),1,0))),"")</f>
        <v/>
      </c>
      <c r="CV244" s="62" t="str">
        <f t="shared" si="105"/>
        <v/>
      </c>
      <c r="CW244" s="62" t="str">
        <f>+IF(LEN($K244)&gt;10,IF(ISERROR(VLOOKUP(R244,'CODIGO PAGO'!$B$1:$B$20,1,0)),1,IF(OR(AND(CI244=1,R244&lt;&gt;"N"),AND(CI244=3,R244&lt;&gt;"B"),AND(CI244=2,LEFT(TRIM(R244),1)&lt;&gt;"I")),1,IF(OR(AND(CI244=0,R244="N"),AND(CI244=0,R244="B"),AND(CI244=0,LEFT(TRIM(R244),1)="I")),1,0))),"")</f>
        <v/>
      </c>
      <c r="CX244" s="62" t="str">
        <f t="shared" si="106"/>
        <v/>
      </c>
      <c r="CY244" s="62" t="str">
        <f>+IF(LEN($K244)&gt;10,IF(ISERROR(VLOOKUP(T244,'CODIGO PAGO'!$B$1:$B$20,1,0)),1,IF(OR(AND(CK244=1,T244&lt;&gt;"N"),AND(CK244=3,T244&lt;&gt;"B"),AND(CK244=2,LEFT(TRIM(T244),1)&lt;&gt;"I")),1,IF(OR(AND(CK244=0,T244="N"),AND(CK244=0,T244="B"),AND(CK244=0,LEFT(TRIM(T244),1)="I")),1,0))),"")</f>
        <v/>
      </c>
      <c r="CZ244" s="62" t="str">
        <f t="shared" si="107"/>
        <v/>
      </c>
      <c r="DA244" s="62" t="str">
        <f>+IF(LEN($K244)&gt;10,IF(ISERROR(VLOOKUP(V244,'CODIGO PAGO'!$B$1:$B$20,1,0)),1,IF(OR(AND(CM244=1,V244&lt;&gt;"N"),AND(CM244=3,V244&lt;&gt;"B"),AND(CM244=2,LEFT(TRIM(V244),1)&lt;&gt;"I")),1,IF(OR(AND(CM244=0,V244="N"),AND(CM244=0,V244="B"),AND(CM244=0,LEFT(TRIM(V244),1)="I")),1,0))),"")</f>
        <v/>
      </c>
      <c r="DB244" s="62" t="str">
        <f t="shared" si="108"/>
        <v/>
      </c>
      <c r="DC244" s="62" t="str">
        <f>+IF(LEN($K244)&gt;10,IF(ISERROR(VLOOKUP(X244,'CODIGO PAGO'!$B$1:$B$20,1,0)),1,IF(OR(AND(CO244=1,X244&lt;&gt;"N"),AND(CO244=3,X244&lt;&gt;"B"),AND(CO244=2,LEFT(TRIM(X244),1)&lt;&gt;"I")),1,IF(OR(AND(CO244=0,X244="N"),AND(CO244=0,X244="B"),AND(CO244=0,LEFT(TRIM(X244),1)="I")),1,0))),"")</f>
        <v/>
      </c>
      <c r="DD244" s="62" t="str">
        <f t="shared" si="109"/>
        <v/>
      </c>
      <c r="DE244" s="62" t="str">
        <f t="shared" si="110"/>
        <v/>
      </c>
      <c r="DF244" s="63" t="str">
        <f t="shared" si="111"/>
        <v/>
      </c>
      <c r="DG244" s="171"/>
      <c r="DH244" s="63">
        <v>244</v>
      </c>
    </row>
    <row r="245" spans="1:112" s="65" customFormat="1">
      <c r="A245" s="16" t="str">
        <f t="shared" si="84"/>
        <v/>
      </c>
      <c r="B245" s="134"/>
      <c r="C245" s="134"/>
      <c r="D245" s="1" t="str">
        <f>+IF(LEN($K245)&gt;5,BD!A245,"")</f>
        <v/>
      </c>
      <c r="E245" s="1" t="str">
        <f>+IF(LEN($K245)&gt;5,BD!B245,"")</f>
        <v/>
      </c>
      <c r="F245" s="134"/>
      <c r="G245" s="133"/>
      <c r="H245" s="135"/>
      <c r="I245" s="3" t="str">
        <f>+IF(LEN($K245)&gt;5,BD!D245,"")</f>
        <v/>
      </c>
      <c r="J245" s="4" t="str">
        <f>+IF(LEN($K245)&gt;5,BD!E245,"")</f>
        <v/>
      </c>
      <c r="K245" s="5" t="str">
        <f>+IF(LEN(BD!G245)&gt;5,BD!G245,"")</f>
        <v/>
      </c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53" t="str">
        <f t="shared" si="85"/>
        <v/>
      </c>
      <c r="AB245" s="154" t="str">
        <f>+IF(LEN($K245)&gt;5,SUM(L245,N245,P245,R245,T245,V245,X245)+COUNTIF(L245:X245,"PCG")+'CODIGO PAGO'!$C$23*COUNTIF(L245:X245,"PDF")+'CODIGO PAGO'!$C$24*COUNTIF('PRE MAAS'!L245:X245,"PNH")+'CODIGO PAGO'!$C$25*COUNTIF('PRE MAAS'!L245:X245,"PS")+COUNTIF(L245:X245,"VAC"),"")</f>
        <v/>
      </c>
      <c r="AC245" s="154" t="str">
        <f t="shared" si="86"/>
        <v/>
      </c>
      <c r="AD245" s="155" t="str">
        <f t="shared" si="87"/>
        <v/>
      </c>
      <c r="AE245" s="155" t="str">
        <f t="shared" si="88"/>
        <v/>
      </c>
      <c r="AF245" s="155" t="str">
        <f>+IF(LEN($K245)&gt;5,IF(AND(VLOOKUP($I245,BD!$D$1:$F$501,3,0)&gt;=L$1,VLOOKUP($I245,BD!$D$1:$F$501,3,0)&lt;=X$1),1,0),"")</f>
        <v/>
      </c>
      <c r="AG245" s="155" t="str">
        <f t="shared" si="89"/>
        <v/>
      </c>
      <c r="AH245" s="156" t="str">
        <f t="shared" si="90"/>
        <v/>
      </c>
      <c r="AI245" s="156" t="str">
        <f t="shared" si="91"/>
        <v/>
      </c>
      <c r="AJ245" s="156" t="str">
        <f t="shared" si="92"/>
        <v/>
      </c>
      <c r="AK245" s="6" t="str">
        <f>+IF(LEN($K245)&gt;5,BD!H245,"")</f>
        <v/>
      </c>
      <c r="AL245" s="17" t="str">
        <f t="shared" si="93"/>
        <v/>
      </c>
      <c r="AM245" s="13"/>
      <c r="AN245" s="18" t="str">
        <f t="shared" si="94"/>
        <v/>
      </c>
      <c r="AO245" s="19" t="str">
        <f t="shared" si="95"/>
        <v/>
      </c>
      <c r="AP245" s="19" t="str">
        <f t="shared" si="96"/>
        <v/>
      </c>
      <c r="AQ245" s="20" t="str">
        <f t="shared" si="97"/>
        <v/>
      </c>
      <c r="AR245" s="7" t="str">
        <f t="shared" ca="1" si="98"/>
        <v/>
      </c>
      <c r="AS245" s="157"/>
      <c r="AT245" s="19" t="str">
        <f>+IF(LEN($K245)&gt;5,TRUNC(AS245*AK245*'CODIGO PAGO'!$C$27,2),"")</f>
        <v/>
      </c>
      <c r="AU245" s="15"/>
      <c r="AV245" s="15"/>
      <c r="AW245" s="15"/>
      <c r="AX245" s="14"/>
      <c r="AY245" s="15"/>
      <c r="AZ245" s="20" t="str">
        <f>+IF(LEN(K245)&gt;5,SUMIF(AJUSTES!$A$1:$A$50,K245,AJUSTES!$J$1:$J$50),"")</f>
        <v/>
      </c>
      <c r="BA245" s="20"/>
      <c r="BB245" s="14"/>
      <c r="BC245" s="14"/>
      <c r="BD245" s="164"/>
      <c r="BE245" s="15"/>
      <c r="BF245" s="15"/>
      <c r="BG245" s="152" t="str">
        <f t="shared" si="99"/>
        <v/>
      </c>
      <c r="BH245" s="20" t="str">
        <f t="shared" si="100"/>
        <v/>
      </c>
      <c r="BI245" s="20" t="str">
        <f>IF(LEN($K245)&gt;5,IF('CODIGO PAGO'!$C$26=9,0.5*AK245,'CODIGO PAGO'!$C$26*COUNTIF(L245:X245,"PT")*(AK245*7)/(7-(COUNTIF(L245:X245,"D")+COUNTIF(L245:X245,"DL")))),"")</f>
        <v/>
      </c>
      <c r="BJ245" s="15"/>
      <c r="BK245" s="20" t="str">
        <f>+IF(LEN(K245)&gt;5,SUMIF(AJUSTES!$A$1:$A$50,K245,AJUSTES!$K$1:$K$50),"")</f>
        <v/>
      </c>
      <c r="BL245" s="15"/>
      <c r="BM245" s="15"/>
      <c r="BN245" s="4" t="str">
        <f>+CONCATENATE(IF(COUNTIFS(INCAPACIDADES!$A$1:$A$100,"ACTIVA",INCAPACIDADES!$C$1:$C$100,'PRE MAAS'!K245)&gt;0,VLOOKUP(K245,INCAPACIDADES!$C$1:$Y$100,23,0),""),IF(LEN($K245)&gt;5,IF(BD!F245="N/A","",CONCATENATE("B (",DAY(BD!F245),"-",MONTH(BD!F245),"-",YEAR(BD!F245),")")),""))</f>
        <v/>
      </c>
      <c r="BO245" s="150"/>
      <c r="BP245" s="15"/>
      <c r="BQ245" s="15"/>
      <c r="BR245" s="15"/>
      <c r="BS245" s="15"/>
      <c r="BT245" s="15"/>
      <c r="BU245" s="9" t="str">
        <f>+IF(LEN($K245)&gt;10,IF(LEN(BD!I245)=11,BD!I245,CONCATENATE("0",BD!I245)),"")</f>
        <v/>
      </c>
      <c r="BV245" s="161" t="str">
        <f>+IF(LEN($K245)&gt;10,BD!J245,"")</f>
        <v/>
      </c>
      <c r="BW245" s="162" t="str">
        <f t="shared" si="101"/>
        <v/>
      </c>
      <c r="BX245" s="162" t="str">
        <f>+IF(LEN($K245)&gt;10,UPPER(BD!K245),"")</f>
        <v/>
      </c>
      <c r="BY245" s="161" t="str">
        <f>+IF(LEN($K253)&gt;5,BD!L245,"")</f>
        <v/>
      </c>
      <c r="BZ245" s="161" t="str">
        <f>+IF(LEN($K245)&gt;10,BD!M245,"")</f>
        <v/>
      </c>
      <c r="CA245" s="162" t="str">
        <f>+IF(LEN($K245)&gt;10,BD!N245,"")</f>
        <v/>
      </c>
      <c r="CB245" s="163" t="str">
        <f t="shared" si="102"/>
        <v/>
      </c>
      <c r="CC245" s="62" t="str">
        <f>+IF(AND(LEN($K245)&gt;10),IF(AND($J245&gt;L$1,$J245&lt;=$Y$1),1,IF((COUNTIFS(INCAPACIDADES!$C$1:$C$51,$K245,INCAPACIDADES!K$1:K$51,L$1))&gt;0,2,IF(VLOOKUP($I245,BD!D:F,3,0)&gt;L$1,0,3))),"")</f>
        <v/>
      </c>
      <c r="CD245" s="62" t="str">
        <f>+IF(AND(LEN($K245)&gt;10),IF(AND($J245&gt;M$1,$J245&lt;=$Y$1),1,IF((COUNTIFS(INCAPACIDADES!$C$1:$C$51,$K245,INCAPACIDADES!L$1:L$51,M$1))&gt;0,2,IF(VLOOKUP($I245,BD!$D:$F,3,0)&gt;M$1,0,3))),"")</f>
        <v/>
      </c>
      <c r="CE245" s="62" t="str">
        <f>+IF(AND(LEN($K245)&gt;10),IF(AND($J245&gt;N$1,$J245&lt;=$Y$1),1,IF((COUNTIFS(INCAPACIDADES!$C$1:$C$51,$K245,INCAPACIDADES!M$1:M$51,N$1))&gt;0,2,IF(VLOOKUP($I245,BD!$D:$F,3,0)&gt;N$1,0,3))),"")</f>
        <v/>
      </c>
      <c r="CF245" s="62" t="str">
        <f>+IF(AND(LEN($K245)&gt;10),IF(AND($J245&gt;O$1,$J245&lt;=$Y$1),1,IF((COUNTIFS(INCAPACIDADES!$C$1:$C$51,$K245,INCAPACIDADES!N$1:N$51,O$1))&gt;0,2,IF(VLOOKUP($I245,BD!$D:$F,3,0)&gt;O$1,0,3))),"")</f>
        <v/>
      </c>
      <c r="CG245" s="62" t="str">
        <f>+IF(AND(LEN($K245)&gt;10),IF(AND($J245&gt;P$1,$J245&lt;=$Y$1),1,IF((COUNTIFS(INCAPACIDADES!$C$1:$C$51,$K245,INCAPACIDADES!O$1:O$51,P$1))&gt;0,2,IF(VLOOKUP($I245,BD!$D:$F,3,0)&gt;P$1,0,3))),"")</f>
        <v/>
      </c>
      <c r="CH245" s="62" t="str">
        <f>+IF(AND(LEN($K245)&gt;10),IF(AND($J245&gt;Q$1,$J245&lt;=$Y$1),1,IF((COUNTIFS(INCAPACIDADES!$C$1:$C$51,$K245,INCAPACIDADES!P$1:P$51,Q$1))&gt;0,2,IF(VLOOKUP($I245,BD!$D:$F,3,0)&gt;Q$1,0,3))),"")</f>
        <v/>
      </c>
      <c r="CI245" s="62" t="str">
        <f>+IF(AND(LEN($K245)&gt;10),IF(AND($J245&gt;R$1,$J245&lt;=$Y$1),1,IF((COUNTIFS(INCAPACIDADES!$C$1:$C$51,$K245,INCAPACIDADES!Q$1:Q$51,R$1))&gt;0,2,IF(VLOOKUP($I245,BD!$D:$F,3,0)&gt;R$1,0,3))),"")</f>
        <v/>
      </c>
      <c r="CJ245" s="62" t="str">
        <f>+IF(AND(LEN($K245)&gt;10),IF(AND($J245&gt;S$1,$J245&lt;=$Y$1),1,IF((COUNTIFS(INCAPACIDADES!$C$1:$C$51,$K245,INCAPACIDADES!R$1:R$51,S$1))&gt;0,2,IF(VLOOKUP($I245,BD!$D:$F,3,0)&gt;S$1,0,3))),"")</f>
        <v/>
      </c>
      <c r="CK245" s="62" t="str">
        <f>+IF(AND(LEN($K245)&gt;10),IF(AND($J245&gt;T$1,$J245&lt;=$Y$1),1,IF((COUNTIFS(INCAPACIDADES!$C$1:$C$51,$K245,INCAPACIDADES!S$1:S$51,T$1))&gt;0,2,IF(VLOOKUP($I245,BD!$D:$F,3,0)&gt;T$1,0,3))),"")</f>
        <v/>
      </c>
      <c r="CL245" s="62" t="str">
        <f>+IF(AND(LEN($K245)&gt;10),IF(AND($J245&gt;U$1,$J245&lt;=$Y$1),1,IF((COUNTIFS(INCAPACIDADES!$C$1:$C$51,$K245,INCAPACIDADES!T$1:T$51,U$1))&gt;0,2,IF(VLOOKUP($I245,BD!$D:$F,3,0)&gt;U$1,0,3))),"")</f>
        <v/>
      </c>
      <c r="CM245" s="62" t="str">
        <f>+IF(AND(LEN($K245)&gt;10),IF(AND($J245&gt;V$1,$J245&lt;=$Y$1),1,IF((COUNTIFS(INCAPACIDADES!$C$1:$C$51,$K245,INCAPACIDADES!U$1:U$51,V$1))&gt;0,2,IF(VLOOKUP($I245,BD!$D:$F,3,0)&gt;V$1,0,3))),"")</f>
        <v/>
      </c>
      <c r="CN245" s="62" t="str">
        <f>+IF(AND(LEN($K245)&gt;10),IF(AND($J245&gt;W$1,$J245&lt;=$Y$1),1,IF((COUNTIFS(INCAPACIDADES!$C$1:$C$51,$K245,INCAPACIDADES!V$1:V$51,W$1))&gt;0,2,IF(VLOOKUP($I245,BD!$D:$F,3,0)&gt;W$1,0,3))),"")</f>
        <v/>
      </c>
      <c r="CO245" s="62" t="str">
        <f>+IF(AND(LEN($K245)&gt;10),IF(AND($J245&gt;X$1,$J245&lt;=$Y$1),1,IF((COUNTIFS(INCAPACIDADES!$C$1:$C$51,$K245,INCAPACIDADES!W$1:W$51,X$1))&gt;0,2,IF(VLOOKUP($I245,BD!$D:$F,3,0)&gt;X$1,0,3))),"")</f>
        <v/>
      </c>
      <c r="CP245" s="62" t="str">
        <f>+IF(AND(LEN($K245)&gt;10),IF(AND($J245&gt;Y$1,$J245&lt;=$Y$1),1,IF((COUNTIFS(INCAPACIDADES!$C$1:$C$51,$K245,INCAPACIDADES!X$1:X$51,Y$1))&gt;0,2,IF(VLOOKUP($I245,BD!$D:$F,3,0)&gt;Y$1,0,3))),"")</f>
        <v/>
      </c>
      <c r="CQ245" s="62" t="str">
        <f>+IF(LEN($K245)&gt;10,IF(ISERROR(VLOOKUP(L245,'CODIGO PAGO'!$B$1:$B$20,1,0)),1,IF(OR(AND(CC245=1,L245&lt;&gt;"N"),AND(CC245=3,L245&lt;&gt;"B"),AND(CC245=2,LEFT(TRIM(L245),1)&lt;&gt;"I")),1,IF(OR(AND(CC245=0,L245="N"),AND(CC245=0,L245="B"),AND(CC245=0,LEFT(TRIM(L245),1)="I")),1,0))),"")</f>
        <v/>
      </c>
      <c r="CR245" s="62" t="str">
        <f t="shared" si="103"/>
        <v/>
      </c>
      <c r="CS245" s="62" t="str">
        <f>+IF(LEN($K245)&gt;10,IF(ISERROR(VLOOKUP(N245,'CODIGO PAGO'!$B$1:$B$20,1,0)),1,IF(OR(AND(CE245=1,N245&lt;&gt;"N"),AND(CE245=3,N245&lt;&gt;"B"),AND(CE245=2,LEFT(TRIM(N245),1)&lt;&gt;"I")),1,IF(OR(AND(CE245=0,N245="N"),AND(CE245=0,N245="B"),AND(CE245=0,LEFT(TRIM(N245),1)="I")),1,0))),"")</f>
        <v/>
      </c>
      <c r="CT245" s="62" t="str">
        <f t="shared" si="104"/>
        <v/>
      </c>
      <c r="CU245" s="62" t="str">
        <f>+IF(LEN($K245)&gt;10,IF(ISERROR(VLOOKUP(P245,'CODIGO PAGO'!$B$1:$B$20,1,0)),1,IF(OR(AND(CG245=1,P245&lt;&gt;"N"),AND(CG245=3,P245&lt;&gt;"B"),AND(CG245=2,LEFT(TRIM(P245),1)&lt;&gt;"I")),1,IF(OR(AND(CG245=0,P245="N"),AND(CG245=0,P245="B"),AND(CG245=0,LEFT(TRIM(P245),1)="I")),1,0))),"")</f>
        <v/>
      </c>
      <c r="CV245" s="62" t="str">
        <f t="shared" si="105"/>
        <v/>
      </c>
      <c r="CW245" s="62" t="str">
        <f>+IF(LEN($K245)&gt;10,IF(ISERROR(VLOOKUP(R245,'CODIGO PAGO'!$B$1:$B$20,1,0)),1,IF(OR(AND(CI245=1,R245&lt;&gt;"N"),AND(CI245=3,R245&lt;&gt;"B"),AND(CI245=2,LEFT(TRIM(R245),1)&lt;&gt;"I")),1,IF(OR(AND(CI245=0,R245="N"),AND(CI245=0,R245="B"),AND(CI245=0,LEFT(TRIM(R245),1)="I")),1,0))),"")</f>
        <v/>
      </c>
      <c r="CX245" s="62" t="str">
        <f t="shared" si="106"/>
        <v/>
      </c>
      <c r="CY245" s="62" t="str">
        <f>+IF(LEN($K245)&gt;10,IF(ISERROR(VLOOKUP(T245,'CODIGO PAGO'!$B$1:$B$20,1,0)),1,IF(OR(AND(CK245=1,T245&lt;&gt;"N"),AND(CK245=3,T245&lt;&gt;"B"),AND(CK245=2,LEFT(TRIM(T245),1)&lt;&gt;"I")),1,IF(OR(AND(CK245=0,T245="N"),AND(CK245=0,T245="B"),AND(CK245=0,LEFT(TRIM(T245),1)="I")),1,0))),"")</f>
        <v/>
      </c>
      <c r="CZ245" s="62" t="str">
        <f t="shared" si="107"/>
        <v/>
      </c>
      <c r="DA245" s="62" t="str">
        <f>+IF(LEN($K245)&gt;10,IF(ISERROR(VLOOKUP(V245,'CODIGO PAGO'!$B$1:$B$20,1,0)),1,IF(OR(AND(CM245=1,V245&lt;&gt;"N"),AND(CM245=3,V245&lt;&gt;"B"),AND(CM245=2,LEFT(TRIM(V245),1)&lt;&gt;"I")),1,IF(OR(AND(CM245=0,V245="N"),AND(CM245=0,V245="B"),AND(CM245=0,LEFT(TRIM(V245),1)="I")),1,0))),"")</f>
        <v/>
      </c>
      <c r="DB245" s="62" t="str">
        <f t="shared" si="108"/>
        <v/>
      </c>
      <c r="DC245" s="62" t="str">
        <f>+IF(LEN($K245)&gt;10,IF(ISERROR(VLOOKUP(X245,'CODIGO PAGO'!$B$1:$B$20,1,0)),1,IF(OR(AND(CO245=1,X245&lt;&gt;"N"),AND(CO245=3,X245&lt;&gt;"B"),AND(CO245=2,LEFT(TRIM(X245),1)&lt;&gt;"I")),1,IF(OR(AND(CO245=0,X245="N"),AND(CO245=0,X245="B"),AND(CO245=0,LEFT(TRIM(X245),1)="I")),1,0))),"")</f>
        <v/>
      </c>
      <c r="DD245" s="62" t="str">
        <f t="shared" si="109"/>
        <v/>
      </c>
      <c r="DE245" s="62" t="str">
        <f t="shared" si="110"/>
        <v/>
      </c>
      <c r="DF245" s="63" t="str">
        <f t="shared" si="111"/>
        <v/>
      </c>
      <c r="DG245" s="171"/>
      <c r="DH245" s="63">
        <v>245</v>
      </c>
    </row>
    <row r="246" spans="1:112" s="65" customFormat="1">
      <c r="A246" s="16" t="str">
        <f t="shared" si="84"/>
        <v/>
      </c>
      <c r="B246" s="134"/>
      <c r="C246" s="134"/>
      <c r="D246" s="1" t="str">
        <f>+IF(LEN($K246)&gt;5,BD!A246,"")</f>
        <v/>
      </c>
      <c r="E246" s="1" t="str">
        <f>+IF(LEN($K246)&gt;5,BD!B246,"")</f>
        <v/>
      </c>
      <c r="F246" s="134"/>
      <c r="G246" s="133"/>
      <c r="H246" s="135"/>
      <c r="I246" s="3" t="str">
        <f>+IF(LEN($K246)&gt;5,BD!D246,"")</f>
        <v/>
      </c>
      <c r="J246" s="4" t="str">
        <f>+IF(LEN($K246)&gt;5,BD!E246,"")</f>
        <v/>
      </c>
      <c r="K246" s="5" t="str">
        <f>+IF(LEN(BD!G246)&gt;5,BD!G246,"")</f>
        <v/>
      </c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53" t="str">
        <f t="shared" si="85"/>
        <v/>
      </c>
      <c r="AB246" s="154" t="str">
        <f>+IF(LEN($K246)&gt;5,SUM(L246,N246,P246,R246,T246,V246,X246)+COUNTIF(L246:X246,"PCG")+'CODIGO PAGO'!$C$23*COUNTIF(L246:X246,"PDF")+'CODIGO PAGO'!$C$24*COUNTIF('PRE MAAS'!L246:X246,"PNH")+'CODIGO PAGO'!$C$25*COUNTIF('PRE MAAS'!L246:X246,"PS")+COUNTIF(L246:X246,"VAC"),"")</f>
        <v/>
      </c>
      <c r="AC246" s="154" t="str">
        <f t="shared" si="86"/>
        <v/>
      </c>
      <c r="AD246" s="155" t="str">
        <f t="shared" si="87"/>
        <v/>
      </c>
      <c r="AE246" s="155" t="str">
        <f t="shared" si="88"/>
        <v/>
      </c>
      <c r="AF246" s="155" t="str">
        <f>+IF(LEN($K246)&gt;5,IF(AND(VLOOKUP($I246,BD!$D$1:$F$501,3,0)&gt;=L$1,VLOOKUP($I246,BD!$D$1:$F$501,3,0)&lt;=X$1),1,0),"")</f>
        <v/>
      </c>
      <c r="AG246" s="155" t="str">
        <f t="shared" si="89"/>
        <v/>
      </c>
      <c r="AH246" s="156" t="str">
        <f t="shared" si="90"/>
        <v/>
      </c>
      <c r="AI246" s="156" t="str">
        <f t="shared" si="91"/>
        <v/>
      </c>
      <c r="AJ246" s="156" t="str">
        <f t="shared" si="92"/>
        <v/>
      </c>
      <c r="AK246" s="6" t="str">
        <f>+IF(LEN($K246)&gt;5,BD!H246,"")</f>
        <v/>
      </c>
      <c r="AL246" s="17" t="str">
        <f t="shared" si="93"/>
        <v/>
      </c>
      <c r="AM246" s="13"/>
      <c r="AN246" s="18" t="str">
        <f t="shared" si="94"/>
        <v/>
      </c>
      <c r="AO246" s="19" t="str">
        <f t="shared" si="95"/>
        <v/>
      </c>
      <c r="AP246" s="19" t="str">
        <f t="shared" si="96"/>
        <v/>
      </c>
      <c r="AQ246" s="20" t="str">
        <f t="shared" si="97"/>
        <v/>
      </c>
      <c r="AR246" s="7" t="str">
        <f t="shared" ca="1" si="98"/>
        <v/>
      </c>
      <c r="AS246" s="157"/>
      <c r="AT246" s="19" t="str">
        <f>+IF(LEN($K246)&gt;5,TRUNC(AS246*AK246*'CODIGO PAGO'!$C$27,2),"")</f>
        <v/>
      </c>
      <c r="AU246" s="15"/>
      <c r="AV246" s="15"/>
      <c r="AW246" s="15"/>
      <c r="AX246" s="14"/>
      <c r="AY246" s="15"/>
      <c r="AZ246" s="20" t="str">
        <f>+IF(LEN(K246)&gt;5,SUMIF(AJUSTES!$A$1:$A$50,K246,AJUSTES!$J$1:$J$50),"")</f>
        <v/>
      </c>
      <c r="BA246" s="20"/>
      <c r="BB246" s="14"/>
      <c r="BC246" s="14"/>
      <c r="BD246" s="164"/>
      <c r="BE246" s="15"/>
      <c r="BF246" s="15"/>
      <c r="BG246" s="152" t="str">
        <f t="shared" si="99"/>
        <v/>
      </c>
      <c r="BH246" s="20" t="str">
        <f t="shared" si="100"/>
        <v/>
      </c>
      <c r="BI246" s="20" t="str">
        <f>IF(LEN($K246)&gt;5,IF('CODIGO PAGO'!$C$26=9,0.5*AK246,'CODIGO PAGO'!$C$26*COUNTIF(L246:X246,"PT")*(AK246*7)/(7-(COUNTIF(L246:X246,"D")+COUNTIF(L246:X246,"DL")))),"")</f>
        <v/>
      </c>
      <c r="BJ246" s="15"/>
      <c r="BK246" s="20" t="str">
        <f>+IF(LEN(K246)&gt;5,SUMIF(AJUSTES!$A$1:$A$50,K246,AJUSTES!$K$1:$K$50),"")</f>
        <v/>
      </c>
      <c r="BL246" s="15"/>
      <c r="BM246" s="15"/>
      <c r="BN246" s="4" t="str">
        <f>+CONCATENATE(IF(COUNTIFS(INCAPACIDADES!$A$1:$A$100,"ACTIVA",INCAPACIDADES!$C$1:$C$100,'PRE MAAS'!K246)&gt;0,VLOOKUP(K246,INCAPACIDADES!$C$1:$Y$100,23,0),""),IF(LEN($K246)&gt;5,IF(BD!F246="N/A","",CONCATENATE("B (",DAY(BD!F246),"-",MONTH(BD!F246),"-",YEAR(BD!F246),")")),""))</f>
        <v/>
      </c>
      <c r="BO246" s="150"/>
      <c r="BP246" s="15"/>
      <c r="BQ246" s="15"/>
      <c r="BR246" s="15"/>
      <c r="BS246" s="15"/>
      <c r="BT246" s="15"/>
      <c r="BU246" s="9" t="str">
        <f>+IF(LEN($K246)&gt;10,IF(LEN(BD!I246)=11,BD!I246,CONCATENATE("0",BD!I246)),"")</f>
        <v/>
      </c>
      <c r="BV246" s="161" t="str">
        <f>+IF(LEN($K246)&gt;10,BD!J246,"")</f>
        <v/>
      </c>
      <c r="BW246" s="162" t="str">
        <f t="shared" si="101"/>
        <v/>
      </c>
      <c r="BX246" s="162" t="str">
        <f>+IF(LEN($K246)&gt;10,UPPER(BD!K246),"")</f>
        <v/>
      </c>
      <c r="BY246" s="161" t="str">
        <f>+IF(LEN($K254)&gt;5,BD!L246,"")</f>
        <v/>
      </c>
      <c r="BZ246" s="161" t="str">
        <f>+IF(LEN($K246)&gt;10,BD!M246,"")</f>
        <v/>
      </c>
      <c r="CA246" s="162" t="str">
        <f>+IF(LEN($K246)&gt;10,BD!N246,"")</f>
        <v/>
      </c>
      <c r="CB246" s="163" t="str">
        <f t="shared" si="102"/>
        <v/>
      </c>
      <c r="CC246" s="62" t="str">
        <f>+IF(AND(LEN($K246)&gt;10),IF(AND($J246&gt;L$1,$J246&lt;=$Y$1),1,IF((COUNTIFS(INCAPACIDADES!$C$1:$C$51,$K246,INCAPACIDADES!K$1:K$51,L$1))&gt;0,2,IF(VLOOKUP($I246,BD!D:F,3,0)&gt;L$1,0,3))),"")</f>
        <v/>
      </c>
      <c r="CD246" s="62" t="str">
        <f>+IF(AND(LEN($K246)&gt;10),IF(AND($J246&gt;M$1,$J246&lt;=$Y$1),1,IF((COUNTIFS(INCAPACIDADES!$C$1:$C$51,$K246,INCAPACIDADES!L$1:L$51,M$1))&gt;0,2,IF(VLOOKUP($I246,BD!$D:$F,3,0)&gt;M$1,0,3))),"")</f>
        <v/>
      </c>
      <c r="CE246" s="62" t="str">
        <f>+IF(AND(LEN($K246)&gt;10),IF(AND($J246&gt;N$1,$J246&lt;=$Y$1),1,IF((COUNTIFS(INCAPACIDADES!$C$1:$C$51,$K246,INCAPACIDADES!M$1:M$51,N$1))&gt;0,2,IF(VLOOKUP($I246,BD!$D:$F,3,0)&gt;N$1,0,3))),"")</f>
        <v/>
      </c>
      <c r="CF246" s="62" t="str">
        <f>+IF(AND(LEN($K246)&gt;10),IF(AND($J246&gt;O$1,$J246&lt;=$Y$1),1,IF((COUNTIFS(INCAPACIDADES!$C$1:$C$51,$K246,INCAPACIDADES!N$1:N$51,O$1))&gt;0,2,IF(VLOOKUP($I246,BD!$D:$F,3,0)&gt;O$1,0,3))),"")</f>
        <v/>
      </c>
      <c r="CG246" s="62" t="str">
        <f>+IF(AND(LEN($K246)&gt;10),IF(AND($J246&gt;P$1,$J246&lt;=$Y$1),1,IF((COUNTIFS(INCAPACIDADES!$C$1:$C$51,$K246,INCAPACIDADES!O$1:O$51,P$1))&gt;0,2,IF(VLOOKUP($I246,BD!$D:$F,3,0)&gt;P$1,0,3))),"")</f>
        <v/>
      </c>
      <c r="CH246" s="62" t="str">
        <f>+IF(AND(LEN($K246)&gt;10),IF(AND($J246&gt;Q$1,$J246&lt;=$Y$1),1,IF((COUNTIFS(INCAPACIDADES!$C$1:$C$51,$K246,INCAPACIDADES!P$1:P$51,Q$1))&gt;0,2,IF(VLOOKUP($I246,BD!$D:$F,3,0)&gt;Q$1,0,3))),"")</f>
        <v/>
      </c>
      <c r="CI246" s="62" t="str">
        <f>+IF(AND(LEN($K246)&gt;10),IF(AND($J246&gt;R$1,$J246&lt;=$Y$1),1,IF((COUNTIFS(INCAPACIDADES!$C$1:$C$51,$K246,INCAPACIDADES!Q$1:Q$51,R$1))&gt;0,2,IF(VLOOKUP($I246,BD!$D:$F,3,0)&gt;R$1,0,3))),"")</f>
        <v/>
      </c>
      <c r="CJ246" s="62" t="str">
        <f>+IF(AND(LEN($K246)&gt;10),IF(AND($J246&gt;S$1,$J246&lt;=$Y$1),1,IF((COUNTIFS(INCAPACIDADES!$C$1:$C$51,$K246,INCAPACIDADES!R$1:R$51,S$1))&gt;0,2,IF(VLOOKUP($I246,BD!$D:$F,3,0)&gt;S$1,0,3))),"")</f>
        <v/>
      </c>
      <c r="CK246" s="62" t="str">
        <f>+IF(AND(LEN($K246)&gt;10),IF(AND($J246&gt;T$1,$J246&lt;=$Y$1),1,IF((COUNTIFS(INCAPACIDADES!$C$1:$C$51,$K246,INCAPACIDADES!S$1:S$51,T$1))&gt;0,2,IF(VLOOKUP($I246,BD!$D:$F,3,0)&gt;T$1,0,3))),"")</f>
        <v/>
      </c>
      <c r="CL246" s="62" t="str">
        <f>+IF(AND(LEN($K246)&gt;10),IF(AND($J246&gt;U$1,$J246&lt;=$Y$1),1,IF((COUNTIFS(INCAPACIDADES!$C$1:$C$51,$K246,INCAPACIDADES!T$1:T$51,U$1))&gt;0,2,IF(VLOOKUP($I246,BD!$D:$F,3,0)&gt;U$1,0,3))),"")</f>
        <v/>
      </c>
      <c r="CM246" s="62" t="str">
        <f>+IF(AND(LEN($K246)&gt;10),IF(AND($J246&gt;V$1,$J246&lt;=$Y$1),1,IF((COUNTIFS(INCAPACIDADES!$C$1:$C$51,$K246,INCAPACIDADES!U$1:U$51,V$1))&gt;0,2,IF(VLOOKUP($I246,BD!$D:$F,3,0)&gt;V$1,0,3))),"")</f>
        <v/>
      </c>
      <c r="CN246" s="62" t="str">
        <f>+IF(AND(LEN($K246)&gt;10),IF(AND($J246&gt;W$1,$J246&lt;=$Y$1),1,IF((COUNTIFS(INCAPACIDADES!$C$1:$C$51,$K246,INCAPACIDADES!V$1:V$51,W$1))&gt;0,2,IF(VLOOKUP($I246,BD!$D:$F,3,0)&gt;W$1,0,3))),"")</f>
        <v/>
      </c>
      <c r="CO246" s="62" t="str">
        <f>+IF(AND(LEN($K246)&gt;10),IF(AND($J246&gt;X$1,$J246&lt;=$Y$1),1,IF((COUNTIFS(INCAPACIDADES!$C$1:$C$51,$K246,INCAPACIDADES!W$1:W$51,X$1))&gt;0,2,IF(VLOOKUP($I246,BD!$D:$F,3,0)&gt;X$1,0,3))),"")</f>
        <v/>
      </c>
      <c r="CP246" s="62" t="str">
        <f>+IF(AND(LEN($K246)&gt;10),IF(AND($J246&gt;Y$1,$J246&lt;=$Y$1),1,IF((COUNTIFS(INCAPACIDADES!$C$1:$C$51,$K246,INCAPACIDADES!X$1:X$51,Y$1))&gt;0,2,IF(VLOOKUP($I246,BD!$D:$F,3,0)&gt;Y$1,0,3))),"")</f>
        <v/>
      </c>
      <c r="CQ246" s="62" t="str">
        <f>+IF(LEN($K246)&gt;10,IF(ISERROR(VLOOKUP(L246,'CODIGO PAGO'!$B$1:$B$20,1,0)),1,IF(OR(AND(CC246=1,L246&lt;&gt;"N"),AND(CC246=3,L246&lt;&gt;"B"),AND(CC246=2,LEFT(TRIM(L246),1)&lt;&gt;"I")),1,IF(OR(AND(CC246=0,L246="N"),AND(CC246=0,L246="B"),AND(CC246=0,LEFT(TRIM(L246),1)="I")),1,0))),"")</f>
        <v/>
      </c>
      <c r="CR246" s="62" t="str">
        <f t="shared" si="103"/>
        <v/>
      </c>
      <c r="CS246" s="62" t="str">
        <f>+IF(LEN($K246)&gt;10,IF(ISERROR(VLOOKUP(N246,'CODIGO PAGO'!$B$1:$B$20,1,0)),1,IF(OR(AND(CE246=1,N246&lt;&gt;"N"),AND(CE246=3,N246&lt;&gt;"B"),AND(CE246=2,LEFT(TRIM(N246),1)&lt;&gt;"I")),1,IF(OR(AND(CE246=0,N246="N"),AND(CE246=0,N246="B"),AND(CE246=0,LEFT(TRIM(N246),1)="I")),1,0))),"")</f>
        <v/>
      </c>
      <c r="CT246" s="62" t="str">
        <f t="shared" si="104"/>
        <v/>
      </c>
      <c r="CU246" s="62" t="str">
        <f>+IF(LEN($K246)&gt;10,IF(ISERROR(VLOOKUP(P246,'CODIGO PAGO'!$B$1:$B$20,1,0)),1,IF(OR(AND(CG246=1,P246&lt;&gt;"N"),AND(CG246=3,P246&lt;&gt;"B"),AND(CG246=2,LEFT(TRIM(P246),1)&lt;&gt;"I")),1,IF(OR(AND(CG246=0,P246="N"),AND(CG246=0,P246="B"),AND(CG246=0,LEFT(TRIM(P246),1)="I")),1,0))),"")</f>
        <v/>
      </c>
      <c r="CV246" s="62" t="str">
        <f t="shared" si="105"/>
        <v/>
      </c>
      <c r="CW246" s="62" t="str">
        <f>+IF(LEN($K246)&gt;10,IF(ISERROR(VLOOKUP(R246,'CODIGO PAGO'!$B$1:$B$20,1,0)),1,IF(OR(AND(CI246=1,R246&lt;&gt;"N"),AND(CI246=3,R246&lt;&gt;"B"),AND(CI246=2,LEFT(TRIM(R246),1)&lt;&gt;"I")),1,IF(OR(AND(CI246=0,R246="N"),AND(CI246=0,R246="B"),AND(CI246=0,LEFT(TRIM(R246),1)="I")),1,0))),"")</f>
        <v/>
      </c>
      <c r="CX246" s="62" t="str">
        <f t="shared" si="106"/>
        <v/>
      </c>
      <c r="CY246" s="62" t="str">
        <f>+IF(LEN($K246)&gt;10,IF(ISERROR(VLOOKUP(T246,'CODIGO PAGO'!$B$1:$B$20,1,0)),1,IF(OR(AND(CK246=1,T246&lt;&gt;"N"),AND(CK246=3,T246&lt;&gt;"B"),AND(CK246=2,LEFT(TRIM(T246),1)&lt;&gt;"I")),1,IF(OR(AND(CK246=0,T246="N"),AND(CK246=0,T246="B"),AND(CK246=0,LEFT(TRIM(T246),1)="I")),1,0))),"")</f>
        <v/>
      </c>
      <c r="CZ246" s="62" t="str">
        <f t="shared" si="107"/>
        <v/>
      </c>
      <c r="DA246" s="62" t="str">
        <f>+IF(LEN($K246)&gt;10,IF(ISERROR(VLOOKUP(V246,'CODIGO PAGO'!$B$1:$B$20,1,0)),1,IF(OR(AND(CM246=1,V246&lt;&gt;"N"),AND(CM246=3,V246&lt;&gt;"B"),AND(CM246=2,LEFT(TRIM(V246),1)&lt;&gt;"I")),1,IF(OR(AND(CM246=0,V246="N"),AND(CM246=0,V246="B"),AND(CM246=0,LEFT(TRIM(V246),1)="I")),1,0))),"")</f>
        <v/>
      </c>
      <c r="DB246" s="62" t="str">
        <f t="shared" si="108"/>
        <v/>
      </c>
      <c r="DC246" s="62" t="str">
        <f>+IF(LEN($K246)&gt;10,IF(ISERROR(VLOOKUP(X246,'CODIGO PAGO'!$B$1:$B$20,1,0)),1,IF(OR(AND(CO246=1,X246&lt;&gt;"N"),AND(CO246=3,X246&lt;&gt;"B"),AND(CO246=2,LEFT(TRIM(X246),1)&lt;&gt;"I")),1,IF(OR(AND(CO246=0,X246="N"),AND(CO246=0,X246="B"),AND(CO246=0,LEFT(TRIM(X246),1)="I")),1,0))),"")</f>
        <v/>
      </c>
      <c r="DD246" s="62" t="str">
        <f t="shared" si="109"/>
        <v/>
      </c>
      <c r="DE246" s="62" t="str">
        <f t="shared" si="110"/>
        <v/>
      </c>
      <c r="DF246" s="63" t="str">
        <f t="shared" si="111"/>
        <v/>
      </c>
      <c r="DG246" s="171"/>
      <c r="DH246" s="63">
        <v>246</v>
      </c>
    </row>
    <row r="247" spans="1:112" s="65" customFormat="1">
      <c r="A247" s="16" t="str">
        <f t="shared" si="84"/>
        <v/>
      </c>
      <c r="B247" s="134"/>
      <c r="C247" s="134"/>
      <c r="D247" s="1" t="str">
        <f>+IF(LEN($K247)&gt;5,BD!A247,"")</f>
        <v/>
      </c>
      <c r="E247" s="1" t="str">
        <f>+IF(LEN($K247)&gt;5,BD!B247,"")</f>
        <v/>
      </c>
      <c r="F247" s="134"/>
      <c r="G247" s="133"/>
      <c r="H247" s="135"/>
      <c r="I247" s="3" t="str">
        <f>+IF(LEN($K247)&gt;5,BD!D247,"")</f>
        <v/>
      </c>
      <c r="J247" s="4" t="str">
        <f>+IF(LEN($K247)&gt;5,BD!E247,"")</f>
        <v/>
      </c>
      <c r="K247" s="5" t="str">
        <f>+IF(LEN(BD!G247)&gt;5,BD!G247,"")</f>
        <v/>
      </c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53" t="str">
        <f t="shared" si="85"/>
        <v/>
      </c>
      <c r="AB247" s="154" t="str">
        <f>+IF(LEN($K247)&gt;5,SUM(L247,N247,P247,R247,T247,V247,X247)+COUNTIF(L247:X247,"PCG")+'CODIGO PAGO'!$C$23*COUNTIF(L247:X247,"PDF")+'CODIGO PAGO'!$C$24*COUNTIF('PRE MAAS'!L247:X247,"PNH")+'CODIGO PAGO'!$C$25*COUNTIF('PRE MAAS'!L247:X247,"PS")+COUNTIF(L247:X247,"VAC"),"")</f>
        <v/>
      </c>
      <c r="AC247" s="154" t="str">
        <f t="shared" si="86"/>
        <v/>
      </c>
      <c r="AD247" s="155" t="str">
        <f t="shared" si="87"/>
        <v/>
      </c>
      <c r="AE247" s="155" t="str">
        <f t="shared" si="88"/>
        <v/>
      </c>
      <c r="AF247" s="155" t="str">
        <f>+IF(LEN($K247)&gt;5,IF(AND(VLOOKUP($I247,BD!$D$1:$F$501,3,0)&gt;=L$1,VLOOKUP($I247,BD!$D$1:$F$501,3,0)&lt;=X$1),1,0),"")</f>
        <v/>
      </c>
      <c r="AG247" s="155" t="str">
        <f t="shared" si="89"/>
        <v/>
      </c>
      <c r="AH247" s="156" t="str">
        <f t="shared" si="90"/>
        <v/>
      </c>
      <c r="AI247" s="156" t="str">
        <f t="shared" si="91"/>
        <v/>
      </c>
      <c r="AJ247" s="156" t="str">
        <f t="shared" si="92"/>
        <v/>
      </c>
      <c r="AK247" s="6" t="str">
        <f>+IF(LEN($K247)&gt;5,BD!H247,"")</f>
        <v/>
      </c>
      <c r="AL247" s="17" t="str">
        <f t="shared" si="93"/>
        <v/>
      </c>
      <c r="AM247" s="13"/>
      <c r="AN247" s="18" t="str">
        <f t="shared" si="94"/>
        <v/>
      </c>
      <c r="AO247" s="19" t="str">
        <f t="shared" si="95"/>
        <v/>
      </c>
      <c r="AP247" s="19" t="str">
        <f t="shared" si="96"/>
        <v/>
      </c>
      <c r="AQ247" s="20" t="str">
        <f t="shared" si="97"/>
        <v/>
      </c>
      <c r="AR247" s="7" t="str">
        <f t="shared" ca="1" si="98"/>
        <v/>
      </c>
      <c r="AS247" s="157"/>
      <c r="AT247" s="19" t="str">
        <f>+IF(LEN($K247)&gt;5,TRUNC(AS247*AK247*'CODIGO PAGO'!$C$27,2),"")</f>
        <v/>
      </c>
      <c r="AU247" s="15"/>
      <c r="AV247" s="15"/>
      <c r="AW247" s="15"/>
      <c r="AX247" s="14"/>
      <c r="AY247" s="15"/>
      <c r="AZ247" s="20" t="str">
        <f>+IF(LEN(K247)&gt;5,SUMIF(AJUSTES!$A$1:$A$50,K247,AJUSTES!$J$1:$J$50),"")</f>
        <v/>
      </c>
      <c r="BA247" s="20"/>
      <c r="BB247" s="14"/>
      <c r="BC247" s="14"/>
      <c r="BD247" s="164"/>
      <c r="BE247" s="15"/>
      <c r="BF247" s="15"/>
      <c r="BG247" s="152" t="str">
        <f t="shared" si="99"/>
        <v/>
      </c>
      <c r="BH247" s="20" t="str">
        <f t="shared" si="100"/>
        <v/>
      </c>
      <c r="BI247" s="20" t="str">
        <f>IF(LEN($K247)&gt;5,IF('CODIGO PAGO'!$C$26=9,0.5*AK247,'CODIGO PAGO'!$C$26*COUNTIF(L247:X247,"PT")*(AK247*7)/(7-(COUNTIF(L247:X247,"D")+COUNTIF(L247:X247,"DL")))),"")</f>
        <v/>
      </c>
      <c r="BJ247" s="15"/>
      <c r="BK247" s="20" t="str">
        <f>+IF(LEN(K247)&gt;5,SUMIF(AJUSTES!$A$1:$A$50,K247,AJUSTES!$K$1:$K$50),"")</f>
        <v/>
      </c>
      <c r="BL247" s="15"/>
      <c r="BM247" s="15"/>
      <c r="BN247" s="4" t="str">
        <f>+CONCATENATE(IF(COUNTIFS(INCAPACIDADES!$A$1:$A$100,"ACTIVA",INCAPACIDADES!$C$1:$C$100,'PRE MAAS'!K247)&gt;0,VLOOKUP(K247,INCAPACIDADES!$C$1:$Y$100,23,0),""),IF(LEN($K247)&gt;5,IF(BD!F247="N/A","",CONCATENATE("B (",DAY(BD!F247),"-",MONTH(BD!F247),"-",YEAR(BD!F247),")")),""))</f>
        <v/>
      </c>
      <c r="BO247" s="150"/>
      <c r="BP247" s="15"/>
      <c r="BQ247" s="15"/>
      <c r="BR247" s="15"/>
      <c r="BS247" s="15"/>
      <c r="BT247" s="15"/>
      <c r="BU247" s="9" t="str">
        <f>+IF(LEN($K247)&gt;10,IF(LEN(BD!I247)=11,BD!I247,CONCATENATE("0",BD!I247)),"")</f>
        <v/>
      </c>
      <c r="BV247" s="161" t="str">
        <f>+IF(LEN($K247)&gt;10,BD!J247,"")</f>
        <v/>
      </c>
      <c r="BW247" s="162" t="str">
        <f t="shared" si="101"/>
        <v/>
      </c>
      <c r="BX247" s="162" t="str">
        <f>+IF(LEN($K247)&gt;10,UPPER(BD!K247),"")</f>
        <v/>
      </c>
      <c r="BY247" s="161" t="str">
        <f>+IF(LEN($K255)&gt;5,BD!L247,"")</f>
        <v/>
      </c>
      <c r="BZ247" s="161" t="str">
        <f>+IF(LEN($K247)&gt;10,BD!M247,"")</f>
        <v/>
      </c>
      <c r="CA247" s="162" t="str">
        <f>+IF(LEN($K247)&gt;10,BD!N247,"")</f>
        <v/>
      </c>
      <c r="CB247" s="163" t="str">
        <f t="shared" si="102"/>
        <v/>
      </c>
      <c r="CC247" s="62" t="str">
        <f>+IF(AND(LEN($K247)&gt;10),IF(AND($J247&gt;L$1,$J247&lt;=$Y$1),1,IF((COUNTIFS(INCAPACIDADES!$C$1:$C$51,$K247,INCAPACIDADES!K$1:K$51,L$1))&gt;0,2,IF(VLOOKUP($I247,BD!D:F,3,0)&gt;L$1,0,3))),"")</f>
        <v/>
      </c>
      <c r="CD247" s="62" t="str">
        <f>+IF(AND(LEN($K247)&gt;10),IF(AND($J247&gt;M$1,$J247&lt;=$Y$1),1,IF((COUNTIFS(INCAPACIDADES!$C$1:$C$51,$K247,INCAPACIDADES!L$1:L$51,M$1))&gt;0,2,IF(VLOOKUP($I247,BD!$D:$F,3,0)&gt;M$1,0,3))),"")</f>
        <v/>
      </c>
      <c r="CE247" s="62" t="str">
        <f>+IF(AND(LEN($K247)&gt;10),IF(AND($J247&gt;N$1,$J247&lt;=$Y$1),1,IF((COUNTIFS(INCAPACIDADES!$C$1:$C$51,$K247,INCAPACIDADES!M$1:M$51,N$1))&gt;0,2,IF(VLOOKUP($I247,BD!$D:$F,3,0)&gt;N$1,0,3))),"")</f>
        <v/>
      </c>
      <c r="CF247" s="62" t="str">
        <f>+IF(AND(LEN($K247)&gt;10),IF(AND($J247&gt;O$1,$J247&lt;=$Y$1),1,IF((COUNTIFS(INCAPACIDADES!$C$1:$C$51,$K247,INCAPACIDADES!N$1:N$51,O$1))&gt;0,2,IF(VLOOKUP($I247,BD!$D:$F,3,0)&gt;O$1,0,3))),"")</f>
        <v/>
      </c>
      <c r="CG247" s="62" t="str">
        <f>+IF(AND(LEN($K247)&gt;10),IF(AND($J247&gt;P$1,$J247&lt;=$Y$1),1,IF((COUNTIFS(INCAPACIDADES!$C$1:$C$51,$K247,INCAPACIDADES!O$1:O$51,P$1))&gt;0,2,IF(VLOOKUP($I247,BD!$D:$F,3,0)&gt;P$1,0,3))),"")</f>
        <v/>
      </c>
      <c r="CH247" s="62" t="str">
        <f>+IF(AND(LEN($K247)&gt;10),IF(AND($J247&gt;Q$1,$J247&lt;=$Y$1),1,IF((COUNTIFS(INCAPACIDADES!$C$1:$C$51,$K247,INCAPACIDADES!P$1:P$51,Q$1))&gt;0,2,IF(VLOOKUP($I247,BD!$D:$F,3,0)&gt;Q$1,0,3))),"")</f>
        <v/>
      </c>
      <c r="CI247" s="62" t="str">
        <f>+IF(AND(LEN($K247)&gt;10),IF(AND($J247&gt;R$1,$J247&lt;=$Y$1),1,IF((COUNTIFS(INCAPACIDADES!$C$1:$C$51,$K247,INCAPACIDADES!Q$1:Q$51,R$1))&gt;0,2,IF(VLOOKUP($I247,BD!$D:$F,3,0)&gt;R$1,0,3))),"")</f>
        <v/>
      </c>
      <c r="CJ247" s="62" t="str">
        <f>+IF(AND(LEN($K247)&gt;10),IF(AND($J247&gt;S$1,$J247&lt;=$Y$1),1,IF((COUNTIFS(INCAPACIDADES!$C$1:$C$51,$K247,INCAPACIDADES!R$1:R$51,S$1))&gt;0,2,IF(VLOOKUP($I247,BD!$D:$F,3,0)&gt;S$1,0,3))),"")</f>
        <v/>
      </c>
      <c r="CK247" s="62" t="str">
        <f>+IF(AND(LEN($K247)&gt;10),IF(AND($J247&gt;T$1,$J247&lt;=$Y$1),1,IF((COUNTIFS(INCAPACIDADES!$C$1:$C$51,$K247,INCAPACIDADES!S$1:S$51,T$1))&gt;0,2,IF(VLOOKUP($I247,BD!$D:$F,3,0)&gt;T$1,0,3))),"")</f>
        <v/>
      </c>
      <c r="CL247" s="62" t="str">
        <f>+IF(AND(LEN($K247)&gt;10),IF(AND($J247&gt;U$1,$J247&lt;=$Y$1),1,IF((COUNTIFS(INCAPACIDADES!$C$1:$C$51,$K247,INCAPACIDADES!T$1:T$51,U$1))&gt;0,2,IF(VLOOKUP($I247,BD!$D:$F,3,0)&gt;U$1,0,3))),"")</f>
        <v/>
      </c>
      <c r="CM247" s="62" t="str">
        <f>+IF(AND(LEN($K247)&gt;10),IF(AND($J247&gt;V$1,$J247&lt;=$Y$1),1,IF((COUNTIFS(INCAPACIDADES!$C$1:$C$51,$K247,INCAPACIDADES!U$1:U$51,V$1))&gt;0,2,IF(VLOOKUP($I247,BD!$D:$F,3,0)&gt;V$1,0,3))),"")</f>
        <v/>
      </c>
      <c r="CN247" s="62" t="str">
        <f>+IF(AND(LEN($K247)&gt;10),IF(AND($J247&gt;W$1,$J247&lt;=$Y$1),1,IF((COUNTIFS(INCAPACIDADES!$C$1:$C$51,$K247,INCAPACIDADES!V$1:V$51,W$1))&gt;0,2,IF(VLOOKUP($I247,BD!$D:$F,3,0)&gt;W$1,0,3))),"")</f>
        <v/>
      </c>
      <c r="CO247" s="62" t="str">
        <f>+IF(AND(LEN($K247)&gt;10),IF(AND($J247&gt;X$1,$J247&lt;=$Y$1),1,IF((COUNTIFS(INCAPACIDADES!$C$1:$C$51,$K247,INCAPACIDADES!W$1:W$51,X$1))&gt;0,2,IF(VLOOKUP($I247,BD!$D:$F,3,0)&gt;X$1,0,3))),"")</f>
        <v/>
      </c>
      <c r="CP247" s="62" t="str">
        <f>+IF(AND(LEN($K247)&gt;10),IF(AND($J247&gt;Y$1,$J247&lt;=$Y$1),1,IF((COUNTIFS(INCAPACIDADES!$C$1:$C$51,$K247,INCAPACIDADES!X$1:X$51,Y$1))&gt;0,2,IF(VLOOKUP($I247,BD!$D:$F,3,0)&gt;Y$1,0,3))),"")</f>
        <v/>
      </c>
      <c r="CQ247" s="62" t="str">
        <f>+IF(LEN($K247)&gt;10,IF(ISERROR(VLOOKUP(L247,'CODIGO PAGO'!$B$1:$B$20,1,0)),1,IF(OR(AND(CC247=1,L247&lt;&gt;"N"),AND(CC247=3,L247&lt;&gt;"B"),AND(CC247=2,LEFT(TRIM(L247),1)&lt;&gt;"I")),1,IF(OR(AND(CC247=0,L247="N"),AND(CC247=0,L247="B"),AND(CC247=0,LEFT(TRIM(L247),1)="I")),1,0))),"")</f>
        <v/>
      </c>
      <c r="CR247" s="62" t="str">
        <f t="shared" si="103"/>
        <v/>
      </c>
      <c r="CS247" s="62" t="str">
        <f>+IF(LEN($K247)&gt;10,IF(ISERROR(VLOOKUP(N247,'CODIGO PAGO'!$B$1:$B$20,1,0)),1,IF(OR(AND(CE247=1,N247&lt;&gt;"N"),AND(CE247=3,N247&lt;&gt;"B"),AND(CE247=2,LEFT(TRIM(N247),1)&lt;&gt;"I")),1,IF(OR(AND(CE247=0,N247="N"),AND(CE247=0,N247="B"),AND(CE247=0,LEFT(TRIM(N247),1)="I")),1,0))),"")</f>
        <v/>
      </c>
      <c r="CT247" s="62" t="str">
        <f t="shared" si="104"/>
        <v/>
      </c>
      <c r="CU247" s="62" t="str">
        <f>+IF(LEN($K247)&gt;10,IF(ISERROR(VLOOKUP(P247,'CODIGO PAGO'!$B$1:$B$20,1,0)),1,IF(OR(AND(CG247=1,P247&lt;&gt;"N"),AND(CG247=3,P247&lt;&gt;"B"),AND(CG247=2,LEFT(TRIM(P247),1)&lt;&gt;"I")),1,IF(OR(AND(CG247=0,P247="N"),AND(CG247=0,P247="B"),AND(CG247=0,LEFT(TRIM(P247),1)="I")),1,0))),"")</f>
        <v/>
      </c>
      <c r="CV247" s="62" t="str">
        <f t="shared" si="105"/>
        <v/>
      </c>
      <c r="CW247" s="62" t="str">
        <f>+IF(LEN($K247)&gt;10,IF(ISERROR(VLOOKUP(R247,'CODIGO PAGO'!$B$1:$B$20,1,0)),1,IF(OR(AND(CI247=1,R247&lt;&gt;"N"),AND(CI247=3,R247&lt;&gt;"B"),AND(CI247=2,LEFT(TRIM(R247),1)&lt;&gt;"I")),1,IF(OR(AND(CI247=0,R247="N"),AND(CI247=0,R247="B"),AND(CI247=0,LEFT(TRIM(R247),1)="I")),1,0))),"")</f>
        <v/>
      </c>
      <c r="CX247" s="62" t="str">
        <f t="shared" si="106"/>
        <v/>
      </c>
      <c r="CY247" s="62" t="str">
        <f>+IF(LEN($K247)&gt;10,IF(ISERROR(VLOOKUP(T247,'CODIGO PAGO'!$B$1:$B$20,1,0)),1,IF(OR(AND(CK247=1,T247&lt;&gt;"N"),AND(CK247=3,T247&lt;&gt;"B"),AND(CK247=2,LEFT(TRIM(T247),1)&lt;&gt;"I")),1,IF(OR(AND(CK247=0,T247="N"),AND(CK247=0,T247="B"),AND(CK247=0,LEFT(TRIM(T247),1)="I")),1,0))),"")</f>
        <v/>
      </c>
      <c r="CZ247" s="62" t="str">
        <f t="shared" si="107"/>
        <v/>
      </c>
      <c r="DA247" s="62" t="str">
        <f>+IF(LEN($K247)&gt;10,IF(ISERROR(VLOOKUP(V247,'CODIGO PAGO'!$B$1:$B$20,1,0)),1,IF(OR(AND(CM247=1,V247&lt;&gt;"N"),AND(CM247=3,V247&lt;&gt;"B"),AND(CM247=2,LEFT(TRIM(V247),1)&lt;&gt;"I")),1,IF(OR(AND(CM247=0,V247="N"),AND(CM247=0,V247="B"),AND(CM247=0,LEFT(TRIM(V247),1)="I")),1,0))),"")</f>
        <v/>
      </c>
      <c r="DB247" s="62" t="str">
        <f t="shared" si="108"/>
        <v/>
      </c>
      <c r="DC247" s="62" t="str">
        <f>+IF(LEN($K247)&gt;10,IF(ISERROR(VLOOKUP(X247,'CODIGO PAGO'!$B$1:$B$20,1,0)),1,IF(OR(AND(CO247=1,X247&lt;&gt;"N"),AND(CO247=3,X247&lt;&gt;"B"),AND(CO247=2,LEFT(TRIM(X247),1)&lt;&gt;"I")),1,IF(OR(AND(CO247=0,X247="N"),AND(CO247=0,X247="B"),AND(CO247=0,LEFT(TRIM(X247),1)="I")),1,0))),"")</f>
        <v/>
      </c>
      <c r="DD247" s="62" t="str">
        <f t="shared" si="109"/>
        <v/>
      </c>
      <c r="DE247" s="62" t="str">
        <f t="shared" si="110"/>
        <v/>
      </c>
      <c r="DF247" s="63" t="str">
        <f t="shared" si="111"/>
        <v/>
      </c>
      <c r="DG247" s="171"/>
      <c r="DH247" s="63">
        <v>247</v>
      </c>
    </row>
    <row r="248" spans="1:112" s="65" customFormat="1">
      <c r="A248" s="16" t="str">
        <f t="shared" si="84"/>
        <v/>
      </c>
      <c r="B248" s="134"/>
      <c r="C248" s="134"/>
      <c r="D248" s="1" t="str">
        <f>+IF(LEN($K248)&gt;5,BD!A248,"")</f>
        <v/>
      </c>
      <c r="E248" s="1" t="str">
        <f>+IF(LEN($K248)&gt;5,BD!B248,"")</f>
        <v/>
      </c>
      <c r="F248" s="134"/>
      <c r="G248" s="133"/>
      <c r="H248" s="135"/>
      <c r="I248" s="3" t="str">
        <f>+IF(LEN($K248)&gt;5,BD!D248,"")</f>
        <v/>
      </c>
      <c r="J248" s="4" t="str">
        <f>+IF(LEN($K248)&gt;5,BD!E248,"")</f>
        <v/>
      </c>
      <c r="K248" s="5" t="str">
        <f>+IF(LEN(BD!G248)&gt;5,BD!G248,"")</f>
        <v/>
      </c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53" t="str">
        <f t="shared" si="85"/>
        <v/>
      </c>
      <c r="AB248" s="154" t="str">
        <f>+IF(LEN($K248)&gt;5,SUM(L248,N248,P248,R248,T248,V248,X248)+COUNTIF(L248:X248,"PCG")+'CODIGO PAGO'!$C$23*COUNTIF(L248:X248,"PDF")+'CODIGO PAGO'!$C$24*COUNTIF('PRE MAAS'!L248:X248,"PNH")+'CODIGO PAGO'!$C$25*COUNTIF('PRE MAAS'!L248:X248,"PS")+COUNTIF(L248:X248,"VAC"),"")</f>
        <v/>
      </c>
      <c r="AC248" s="154" t="str">
        <f t="shared" si="86"/>
        <v/>
      </c>
      <c r="AD248" s="155" t="str">
        <f t="shared" si="87"/>
        <v/>
      </c>
      <c r="AE248" s="155" t="str">
        <f t="shared" si="88"/>
        <v/>
      </c>
      <c r="AF248" s="155" t="str">
        <f>+IF(LEN($K248)&gt;5,IF(AND(VLOOKUP($I248,BD!$D$1:$F$501,3,0)&gt;=L$1,VLOOKUP($I248,BD!$D$1:$F$501,3,0)&lt;=X$1),1,0),"")</f>
        <v/>
      </c>
      <c r="AG248" s="155" t="str">
        <f t="shared" si="89"/>
        <v/>
      </c>
      <c r="AH248" s="156" t="str">
        <f t="shared" si="90"/>
        <v/>
      </c>
      <c r="AI248" s="156" t="str">
        <f t="shared" si="91"/>
        <v/>
      </c>
      <c r="AJ248" s="156" t="str">
        <f t="shared" si="92"/>
        <v/>
      </c>
      <c r="AK248" s="6" t="str">
        <f>+IF(LEN($K248)&gt;5,BD!H248,"")</f>
        <v/>
      </c>
      <c r="AL248" s="17" t="str">
        <f t="shared" si="93"/>
        <v/>
      </c>
      <c r="AM248" s="13"/>
      <c r="AN248" s="18" t="str">
        <f t="shared" si="94"/>
        <v/>
      </c>
      <c r="AO248" s="19" t="str">
        <f t="shared" si="95"/>
        <v/>
      </c>
      <c r="AP248" s="19" t="str">
        <f t="shared" si="96"/>
        <v/>
      </c>
      <c r="AQ248" s="20" t="str">
        <f t="shared" si="97"/>
        <v/>
      </c>
      <c r="AR248" s="7" t="str">
        <f t="shared" ca="1" si="98"/>
        <v/>
      </c>
      <c r="AS248" s="157"/>
      <c r="AT248" s="19" t="str">
        <f>+IF(LEN($K248)&gt;5,TRUNC(AS248*AK248*'CODIGO PAGO'!$C$27,2),"")</f>
        <v/>
      </c>
      <c r="AU248" s="15"/>
      <c r="AV248" s="15"/>
      <c r="AW248" s="15"/>
      <c r="AX248" s="14"/>
      <c r="AY248" s="15"/>
      <c r="AZ248" s="20" t="str">
        <f>+IF(LEN(K248)&gt;5,SUMIF(AJUSTES!$A$1:$A$50,K248,AJUSTES!$J$1:$J$50),"")</f>
        <v/>
      </c>
      <c r="BA248" s="20"/>
      <c r="BB248" s="14"/>
      <c r="BC248" s="14"/>
      <c r="BD248" s="164"/>
      <c r="BE248" s="15"/>
      <c r="BF248" s="15"/>
      <c r="BG248" s="152" t="str">
        <f t="shared" si="99"/>
        <v/>
      </c>
      <c r="BH248" s="20" t="str">
        <f t="shared" si="100"/>
        <v/>
      </c>
      <c r="BI248" s="20" t="str">
        <f>IF(LEN($K248)&gt;5,IF('CODIGO PAGO'!$C$26=9,0.5*AK248,'CODIGO PAGO'!$C$26*COUNTIF(L248:X248,"PT")*(AK248*7)/(7-(COUNTIF(L248:X248,"D")+COUNTIF(L248:X248,"DL")))),"")</f>
        <v/>
      </c>
      <c r="BJ248" s="15"/>
      <c r="BK248" s="20" t="str">
        <f>+IF(LEN(K248)&gt;5,SUMIF(AJUSTES!$A$1:$A$50,K248,AJUSTES!$K$1:$K$50),"")</f>
        <v/>
      </c>
      <c r="BL248" s="15"/>
      <c r="BM248" s="15"/>
      <c r="BN248" s="4" t="str">
        <f>+CONCATENATE(IF(COUNTIFS(INCAPACIDADES!$A$1:$A$100,"ACTIVA",INCAPACIDADES!$C$1:$C$100,'PRE MAAS'!K248)&gt;0,VLOOKUP(K248,INCAPACIDADES!$C$1:$Y$100,23,0),""),IF(LEN($K248)&gt;5,IF(BD!F248="N/A","",CONCATENATE("B (",DAY(BD!F248),"-",MONTH(BD!F248),"-",YEAR(BD!F248),")")),""))</f>
        <v/>
      </c>
      <c r="BO248" s="150"/>
      <c r="BP248" s="15"/>
      <c r="BQ248" s="15"/>
      <c r="BR248" s="15"/>
      <c r="BS248" s="15"/>
      <c r="BT248" s="15"/>
      <c r="BU248" s="9" t="str">
        <f>+IF(LEN($K248)&gt;10,IF(LEN(BD!I248)=11,BD!I248,CONCATENATE("0",BD!I248)),"")</f>
        <v/>
      </c>
      <c r="BV248" s="161" t="str">
        <f>+IF(LEN($K248)&gt;10,BD!J248,"")</f>
        <v/>
      </c>
      <c r="BW248" s="162" t="str">
        <f t="shared" si="101"/>
        <v/>
      </c>
      <c r="BX248" s="162" t="str">
        <f>+IF(LEN($K248)&gt;10,UPPER(BD!K248),"")</f>
        <v/>
      </c>
      <c r="BY248" s="161" t="str">
        <f>+IF(LEN($K256)&gt;5,BD!L248,"")</f>
        <v/>
      </c>
      <c r="BZ248" s="161" t="str">
        <f>+IF(LEN($K248)&gt;10,BD!M248,"")</f>
        <v/>
      </c>
      <c r="CA248" s="162" t="str">
        <f>+IF(LEN($K248)&gt;10,BD!N248,"")</f>
        <v/>
      </c>
      <c r="CB248" s="163" t="str">
        <f t="shared" si="102"/>
        <v/>
      </c>
      <c r="CC248" s="62" t="str">
        <f>+IF(AND(LEN($K248)&gt;10),IF(AND($J248&gt;L$1,$J248&lt;=$Y$1),1,IF((COUNTIFS(INCAPACIDADES!$C$1:$C$51,$K248,INCAPACIDADES!K$1:K$51,L$1))&gt;0,2,IF(VLOOKUP($I248,BD!D:F,3,0)&gt;L$1,0,3))),"")</f>
        <v/>
      </c>
      <c r="CD248" s="62" t="str">
        <f>+IF(AND(LEN($K248)&gt;10),IF(AND($J248&gt;M$1,$J248&lt;=$Y$1),1,IF((COUNTIFS(INCAPACIDADES!$C$1:$C$51,$K248,INCAPACIDADES!L$1:L$51,M$1))&gt;0,2,IF(VLOOKUP($I248,BD!$D:$F,3,0)&gt;M$1,0,3))),"")</f>
        <v/>
      </c>
      <c r="CE248" s="62" t="str">
        <f>+IF(AND(LEN($K248)&gt;10),IF(AND($J248&gt;N$1,$J248&lt;=$Y$1),1,IF((COUNTIFS(INCAPACIDADES!$C$1:$C$51,$K248,INCAPACIDADES!M$1:M$51,N$1))&gt;0,2,IF(VLOOKUP($I248,BD!$D:$F,3,0)&gt;N$1,0,3))),"")</f>
        <v/>
      </c>
      <c r="CF248" s="62" t="str">
        <f>+IF(AND(LEN($K248)&gt;10),IF(AND($J248&gt;O$1,$J248&lt;=$Y$1),1,IF((COUNTIFS(INCAPACIDADES!$C$1:$C$51,$K248,INCAPACIDADES!N$1:N$51,O$1))&gt;0,2,IF(VLOOKUP($I248,BD!$D:$F,3,0)&gt;O$1,0,3))),"")</f>
        <v/>
      </c>
      <c r="CG248" s="62" t="str">
        <f>+IF(AND(LEN($K248)&gt;10),IF(AND($J248&gt;P$1,$J248&lt;=$Y$1),1,IF((COUNTIFS(INCAPACIDADES!$C$1:$C$51,$K248,INCAPACIDADES!O$1:O$51,P$1))&gt;0,2,IF(VLOOKUP($I248,BD!$D:$F,3,0)&gt;P$1,0,3))),"")</f>
        <v/>
      </c>
      <c r="CH248" s="62" t="str">
        <f>+IF(AND(LEN($K248)&gt;10),IF(AND($J248&gt;Q$1,$J248&lt;=$Y$1),1,IF((COUNTIFS(INCAPACIDADES!$C$1:$C$51,$K248,INCAPACIDADES!P$1:P$51,Q$1))&gt;0,2,IF(VLOOKUP($I248,BD!$D:$F,3,0)&gt;Q$1,0,3))),"")</f>
        <v/>
      </c>
      <c r="CI248" s="62" t="str">
        <f>+IF(AND(LEN($K248)&gt;10),IF(AND($J248&gt;R$1,$J248&lt;=$Y$1),1,IF((COUNTIFS(INCAPACIDADES!$C$1:$C$51,$K248,INCAPACIDADES!Q$1:Q$51,R$1))&gt;0,2,IF(VLOOKUP($I248,BD!$D:$F,3,0)&gt;R$1,0,3))),"")</f>
        <v/>
      </c>
      <c r="CJ248" s="62" t="str">
        <f>+IF(AND(LEN($K248)&gt;10),IF(AND($J248&gt;S$1,$J248&lt;=$Y$1),1,IF((COUNTIFS(INCAPACIDADES!$C$1:$C$51,$K248,INCAPACIDADES!R$1:R$51,S$1))&gt;0,2,IF(VLOOKUP($I248,BD!$D:$F,3,0)&gt;S$1,0,3))),"")</f>
        <v/>
      </c>
      <c r="CK248" s="62" t="str">
        <f>+IF(AND(LEN($K248)&gt;10),IF(AND($J248&gt;T$1,$J248&lt;=$Y$1),1,IF((COUNTIFS(INCAPACIDADES!$C$1:$C$51,$K248,INCAPACIDADES!S$1:S$51,T$1))&gt;0,2,IF(VLOOKUP($I248,BD!$D:$F,3,0)&gt;T$1,0,3))),"")</f>
        <v/>
      </c>
      <c r="CL248" s="62" t="str">
        <f>+IF(AND(LEN($K248)&gt;10),IF(AND($J248&gt;U$1,$J248&lt;=$Y$1),1,IF((COUNTIFS(INCAPACIDADES!$C$1:$C$51,$K248,INCAPACIDADES!T$1:T$51,U$1))&gt;0,2,IF(VLOOKUP($I248,BD!$D:$F,3,0)&gt;U$1,0,3))),"")</f>
        <v/>
      </c>
      <c r="CM248" s="62" t="str">
        <f>+IF(AND(LEN($K248)&gt;10),IF(AND($J248&gt;V$1,$J248&lt;=$Y$1),1,IF((COUNTIFS(INCAPACIDADES!$C$1:$C$51,$K248,INCAPACIDADES!U$1:U$51,V$1))&gt;0,2,IF(VLOOKUP($I248,BD!$D:$F,3,0)&gt;V$1,0,3))),"")</f>
        <v/>
      </c>
      <c r="CN248" s="62" t="str">
        <f>+IF(AND(LEN($K248)&gt;10),IF(AND($J248&gt;W$1,$J248&lt;=$Y$1),1,IF((COUNTIFS(INCAPACIDADES!$C$1:$C$51,$K248,INCAPACIDADES!V$1:V$51,W$1))&gt;0,2,IF(VLOOKUP($I248,BD!$D:$F,3,0)&gt;W$1,0,3))),"")</f>
        <v/>
      </c>
      <c r="CO248" s="62" t="str">
        <f>+IF(AND(LEN($K248)&gt;10),IF(AND($J248&gt;X$1,$J248&lt;=$Y$1),1,IF((COUNTIFS(INCAPACIDADES!$C$1:$C$51,$K248,INCAPACIDADES!W$1:W$51,X$1))&gt;0,2,IF(VLOOKUP($I248,BD!$D:$F,3,0)&gt;X$1,0,3))),"")</f>
        <v/>
      </c>
      <c r="CP248" s="62" t="str">
        <f>+IF(AND(LEN($K248)&gt;10),IF(AND($J248&gt;Y$1,$J248&lt;=$Y$1),1,IF((COUNTIFS(INCAPACIDADES!$C$1:$C$51,$K248,INCAPACIDADES!X$1:X$51,Y$1))&gt;0,2,IF(VLOOKUP($I248,BD!$D:$F,3,0)&gt;Y$1,0,3))),"")</f>
        <v/>
      </c>
      <c r="CQ248" s="62" t="str">
        <f>+IF(LEN($K248)&gt;10,IF(ISERROR(VLOOKUP(L248,'CODIGO PAGO'!$B$1:$B$20,1,0)),1,IF(OR(AND(CC248=1,L248&lt;&gt;"N"),AND(CC248=3,L248&lt;&gt;"B"),AND(CC248=2,LEFT(TRIM(L248),1)&lt;&gt;"I")),1,IF(OR(AND(CC248=0,L248="N"),AND(CC248=0,L248="B"),AND(CC248=0,LEFT(TRIM(L248),1)="I")),1,0))),"")</f>
        <v/>
      </c>
      <c r="CR248" s="62" t="str">
        <f t="shared" si="103"/>
        <v/>
      </c>
      <c r="CS248" s="62" t="str">
        <f>+IF(LEN($K248)&gt;10,IF(ISERROR(VLOOKUP(N248,'CODIGO PAGO'!$B$1:$B$20,1,0)),1,IF(OR(AND(CE248=1,N248&lt;&gt;"N"),AND(CE248=3,N248&lt;&gt;"B"),AND(CE248=2,LEFT(TRIM(N248),1)&lt;&gt;"I")),1,IF(OR(AND(CE248=0,N248="N"),AND(CE248=0,N248="B"),AND(CE248=0,LEFT(TRIM(N248),1)="I")),1,0))),"")</f>
        <v/>
      </c>
      <c r="CT248" s="62" t="str">
        <f t="shared" si="104"/>
        <v/>
      </c>
      <c r="CU248" s="62" t="str">
        <f>+IF(LEN($K248)&gt;10,IF(ISERROR(VLOOKUP(P248,'CODIGO PAGO'!$B$1:$B$20,1,0)),1,IF(OR(AND(CG248=1,P248&lt;&gt;"N"),AND(CG248=3,P248&lt;&gt;"B"),AND(CG248=2,LEFT(TRIM(P248),1)&lt;&gt;"I")),1,IF(OR(AND(CG248=0,P248="N"),AND(CG248=0,P248="B"),AND(CG248=0,LEFT(TRIM(P248),1)="I")),1,0))),"")</f>
        <v/>
      </c>
      <c r="CV248" s="62" t="str">
        <f t="shared" si="105"/>
        <v/>
      </c>
      <c r="CW248" s="62" t="str">
        <f>+IF(LEN($K248)&gt;10,IF(ISERROR(VLOOKUP(R248,'CODIGO PAGO'!$B$1:$B$20,1,0)),1,IF(OR(AND(CI248=1,R248&lt;&gt;"N"),AND(CI248=3,R248&lt;&gt;"B"),AND(CI248=2,LEFT(TRIM(R248),1)&lt;&gt;"I")),1,IF(OR(AND(CI248=0,R248="N"),AND(CI248=0,R248="B"),AND(CI248=0,LEFT(TRIM(R248),1)="I")),1,0))),"")</f>
        <v/>
      </c>
      <c r="CX248" s="62" t="str">
        <f t="shared" si="106"/>
        <v/>
      </c>
      <c r="CY248" s="62" t="str">
        <f>+IF(LEN($K248)&gt;10,IF(ISERROR(VLOOKUP(T248,'CODIGO PAGO'!$B$1:$B$20,1,0)),1,IF(OR(AND(CK248=1,T248&lt;&gt;"N"),AND(CK248=3,T248&lt;&gt;"B"),AND(CK248=2,LEFT(TRIM(T248),1)&lt;&gt;"I")),1,IF(OR(AND(CK248=0,T248="N"),AND(CK248=0,T248="B"),AND(CK248=0,LEFT(TRIM(T248),1)="I")),1,0))),"")</f>
        <v/>
      </c>
      <c r="CZ248" s="62" t="str">
        <f t="shared" si="107"/>
        <v/>
      </c>
      <c r="DA248" s="62" t="str">
        <f>+IF(LEN($K248)&gt;10,IF(ISERROR(VLOOKUP(V248,'CODIGO PAGO'!$B$1:$B$20,1,0)),1,IF(OR(AND(CM248=1,V248&lt;&gt;"N"),AND(CM248=3,V248&lt;&gt;"B"),AND(CM248=2,LEFT(TRIM(V248),1)&lt;&gt;"I")),1,IF(OR(AND(CM248=0,V248="N"),AND(CM248=0,V248="B"),AND(CM248=0,LEFT(TRIM(V248),1)="I")),1,0))),"")</f>
        <v/>
      </c>
      <c r="DB248" s="62" t="str">
        <f t="shared" si="108"/>
        <v/>
      </c>
      <c r="DC248" s="62" t="str">
        <f>+IF(LEN($K248)&gt;10,IF(ISERROR(VLOOKUP(X248,'CODIGO PAGO'!$B$1:$B$20,1,0)),1,IF(OR(AND(CO248=1,X248&lt;&gt;"N"),AND(CO248=3,X248&lt;&gt;"B"),AND(CO248=2,LEFT(TRIM(X248),1)&lt;&gt;"I")),1,IF(OR(AND(CO248=0,X248="N"),AND(CO248=0,X248="B"),AND(CO248=0,LEFT(TRIM(X248),1)="I")),1,0))),"")</f>
        <v/>
      </c>
      <c r="DD248" s="62" t="str">
        <f t="shared" si="109"/>
        <v/>
      </c>
      <c r="DE248" s="62" t="str">
        <f t="shared" si="110"/>
        <v/>
      </c>
      <c r="DF248" s="63" t="str">
        <f t="shared" si="111"/>
        <v/>
      </c>
      <c r="DG248" s="171"/>
      <c r="DH248" s="63">
        <v>248</v>
      </c>
    </row>
    <row r="249" spans="1:112" s="65" customFormat="1">
      <c r="A249" s="16" t="str">
        <f t="shared" si="84"/>
        <v/>
      </c>
      <c r="B249" s="134"/>
      <c r="C249" s="134"/>
      <c r="D249" s="1" t="str">
        <f>+IF(LEN($K249)&gt;5,BD!A249,"")</f>
        <v/>
      </c>
      <c r="E249" s="1" t="str">
        <f>+IF(LEN($K249)&gt;5,BD!B249,"")</f>
        <v/>
      </c>
      <c r="F249" s="134"/>
      <c r="G249" s="133"/>
      <c r="H249" s="135"/>
      <c r="I249" s="3" t="str">
        <f>+IF(LEN($K249)&gt;5,BD!D249,"")</f>
        <v/>
      </c>
      <c r="J249" s="4" t="str">
        <f>+IF(LEN($K249)&gt;5,BD!E249,"")</f>
        <v/>
      </c>
      <c r="K249" s="5" t="str">
        <f>+IF(LEN(BD!G249)&gt;5,BD!G249,"")</f>
        <v/>
      </c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53" t="str">
        <f t="shared" si="85"/>
        <v/>
      </c>
      <c r="AB249" s="154" t="str">
        <f>+IF(LEN($K249)&gt;5,SUM(L249,N249,P249,R249,T249,V249,X249)+COUNTIF(L249:X249,"PCG")+'CODIGO PAGO'!$C$23*COUNTIF(L249:X249,"PDF")+'CODIGO PAGO'!$C$24*COUNTIF('PRE MAAS'!L249:X249,"PNH")+'CODIGO PAGO'!$C$25*COUNTIF('PRE MAAS'!L249:X249,"PS")+COUNTIF(L249:X249,"VAC"),"")</f>
        <v/>
      </c>
      <c r="AC249" s="154" t="str">
        <f t="shared" si="86"/>
        <v/>
      </c>
      <c r="AD249" s="155" t="str">
        <f t="shared" si="87"/>
        <v/>
      </c>
      <c r="AE249" s="155" t="str">
        <f t="shared" si="88"/>
        <v/>
      </c>
      <c r="AF249" s="155" t="str">
        <f>+IF(LEN($K249)&gt;5,IF(AND(VLOOKUP($I249,BD!$D$1:$F$501,3,0)&gt;=L$1,VLOOKUP($I249,BD!$D$1:$F$501,3,0)&lt;=X$1),1,0),"")</f>
        <v/>
      </c>
      <c r="AG249" s="155" t="str">
        <f t="shared" si="89"/>
        <v/>
      </c>
      <c r="AH249" s="156" t="str">
        <f t="shared" si="90"/>
        <v/>
      </c>
      <c r="AI249" s="156" t="str">
        <f t="shared" si="91"/>
        <v/>
      </c>
      <c r="AJ249" s="156" t="str">
        <f t="shared" si="92"/>
        <v/>
      </c>
      <c r="AK249" s="6" t="str">
        <f>+IF(LEN($K249)&gt;5,BD!H249,"")</f>
        <v/>
      </c>
      <c r="AL249" s="17" t="str">
        <f t="shared" si="93"/>
        <v/>
      </c>
      <c r="AM249" s="13"/>
      <c r="AN249" s="18" t="str">
        <f t="shared" si="94"/>
        <v/>
      </c>
      <c r="AO249" s="19" t="str">
        <f t="shared" si="95"/>
        <v/>
      </c>
      <c r="AP249" s="19" t="str">
        <f t="shared" si="96"/>
        <v/>
      </c>
      <c r="AQ249" s="20" t="str">
        <f t="shared" si="97"/>
        <v/>
      </c>
      <c r="AR249" s="7" t="str">
        <f t="shared" ca="1" si="98"/>
        <v/>
      </c>
      <c r="AS249" s="157"/>
      <c r="AT249" s="19" t="str">
        <f>+IF(LEN($K249)&gt;5,TRUNC(AS249*AK249*'CODIGO PAGO'!$C$27,2),"")</f>
        <v/>
      </c>
      <c r="AU249" s="15"/>
      <c r="AV249" s="15"/>
      <c r="AW249" s="15"/>
      <c r="AX249" s="14"/>
      <c r="AY249" s="15"/>
      <c r="AZ249" s="20" t="str">
        <f>+IF(LEN(K249)&gt;5,SUMIF(AJUSTES!$A$1:$A$50,K249,AJUSTES!$J$1:$J$50),"")</f>
        <v/>
      </c>
      <c r="BA249" s="20"/>
      <c r="BB249" s="14"/>
      <c r="BC249" s="14"/>
      <c r="BD249" s="164"/>
      <c r="BE249" s="15"/>
      <c r="BF249" s="15"/>
      <c r="BG249" s="152" t="str">
        <f t="shared" si="99"/>
        <v/>
      </c>
      <c r="BH249" s="20" t="str">
        <f t="shared" si="100"/>
        <v/>
      </c>
      <c r="BI249" s="20" t="str">
        <f>IF(LEN($K249)&gt;5,IF('CODIGO PAGO'!$C$26=9,0.5*AK249,'CODIGO PAGO'!$C$26*COUNTIF(L249:X249,"PT")*(AK249*7)/(7-(COUNTIF(L249:X249,"D")+COUNTIF(L249:X249,"DL")))),"")</f>
        <v/>
      </c>
      <c r="BJ249" s="15"/>
      <c r="BK249" s="20" t="str">
        <f>+IF(LEN(K249)&gt;5,SUMIF(AJUSTES!$A$1:$A$50,K249,AJUSTES!$K$1:$K$50),"")</f>
        <v/>
      </c>
      <c r="BL249" s="15"/>
      <c r="BM249" s="15"/>
      <c r="BN249" s="4" t="str">
        <f>+CONCATENATE(IF(COUNTIFS(INCAPACIDADES!$A$1:$A$100,"ACTIVA",INCAPACIDADES!$C$1:$C$100,'PRE MAAS'!K249)&gt;0,VLOOKUP(K249,INCAPACIDADES!$C$1:$Y$100,23,0),""),IF(LEN($K249)&gt;5,IF(BD!F249="N/A","",CONCATENATE("B (",DAY(BD!F249),"-",MONTH(BD!F249),"-",YEAR(BD!F249),")")),""))</f>
        <v/>
      </c>
      <c r="BO249" s="150"/>
      <c r="BP249" s="15"/>
      <c r="BQ249" s="15"/>
      <c r="BR249" s="15"/>
      <c r="BS249" s="15"/>
      <c r="BT249" s="15"/>
      <c r="BU249" s="9" t="str">
        <f>+IF(LEN($K249)&gt;10,IF(LEN(BD!I249)=11,BD!I249,CONCATENATE("0",BD!I249)),"")</f>
        <v/>
      </c>
      <c r="BV249" s="161" t="str">
        <f>+IF(LEN($K249)&gt;10,BD!J249,"")</f>
        <v/>
      </c>
      <c r="BW249" s="162" t="str">
        <f t="shared" si="101"/>
        <v/>
      </c>
      <c r="BX249" s="162" t="str">
        <f>+IF(LEN($K249)&gt;10,UPPER(BD!K249),"")</f>
        <v/>
      </c>
      <c r="BY249" s="161" t="str">
        <f>+IF(LEN($K257)&gt;5,BD!L249,"")</f>
        <v/>
      </c>
      <c r="BZ249" s="161" t="str">
        <f>+IF(LEN($K249)&gt;10,BD!M249,"")</f>
        <v/>
      </c>
      <c r="CA249" s="162" t="str">
        <f>+IF(LEN($K249)&gt;10,BD!N249,"")</f>
        <v/>
      </c>
      <c r="CB249" s="163" t="str">
        <f t="shared" si="102"/>
        <v/>
      </c>
      <c r="CC249" s="62" t="str">
        <f>+IF(AND(LEN($K249)&gt;10),IF(AND($J249&gt;L$1,$J249&lt;=$Y$1),1,IF((COUNTIFS(INCAPACIDADES!$C$1:$C$51,$K249,INCAPACIDADES!K$1:K$51,L$1))&gt;0,2,IF(VLOOKUP($I249,BD!D:F,3,0)&gt;L$1,0,3))),"")</f>
        <v/>
      </c>
      <c r="CD249" s="62" t="str">
        <f>+IF(AND(LEN($K249)&gt;10),IF(AND($J249&gt;M$1,$J249&lt;=$Y$1),1,IF((COUNTIFS(INCAPACIDADES!$C$1:$C$51,$K249,INCAPACIDADES!L$1:L$51,M$1))&gt;0,2,IF(VLOOKUP($I249,BD!$D:$F,3,0)&gt;M$1,0,3))),"")</f>
        <v/>
      </c>
      <c r="CE249" s="62" t="str">
        <f>+IF(AND(LEN($K249)&gt;10),IF(AND($J249&gt;N$1,$J249&lt;=$Y$1),1,IF((COUNTIFS(INCAPACIDADES!$C$1:$C$51,$K249,INCAPACIDADES!M$1:M$51,N$1))&gt;0,2,IF(VLOOKUP($I249,BD!$D:$F,3,0)&gt;N$1,0,3))),"")</f>
        <v/>
      </c>
      <c r="CF249" s="62" t="str">
        <f>+IF(AND(LEN($K249)&gt;10),IF(AND($J249&gt;O$1,$J249&lt;=$Y$1),1,IF((COUNTIFS(INCAPACIDADES!$C$1:$C$51,$K249,INCAPACIDADES!N$1:N$51,O$1))&gt;0,2,IF(VLOOKUP($I249,BD!$D:$F,3,0)&gt;O$1,0,3))),"")</f>
        <v/>
      </c>
      <c r="CG249" s="62" t="str">
        <f>+IF(AND(LEN($K249)&gt;10),IF(AND($J249&gt;P$1,$J249&lt;=$Y$1),1,IF((COUNTIFS(INCAPACIDADES!$C$1:$C$51,$K249,INCAPACIDADES!O$1:O$51,P$1))&gt;0,2,IF(VLOOKUP($I249,BD!$D:$F,3,0)&gt;P$1,0,3))),"")</f>
        <v/>
      </c>
      <c r="CH249" s="62" t="str">
        <f>+IF(AND(LEN($K249)&gt;10),IF(AND($J249&gt;Q$1,$J249&lt;=$Y$1),1,IF((COUNTIFS(INCAPACIDADES!$C$1:$C$51,$K249,INCAPACIDADES!P$1:P$51,Q$1))&gt;0,2,IF(VLOOKUP($I249,BD!$D:$F,3,0)&gt;Q$1,0,3))),"")</f>
        <v/>
      </c>
      <c r="CI249" s="62" t="str">
        <f>+IF(AND(LEN($K249)&gt;10),IF(AND($J249&gt;R$1,$J249&lt;=$Y$1),1,IF((COUNTIFS(INCAPACIDADES!$C$1:$C$51,$K249,INCAPACIDADES!Q$1:Q$51,R$1))&gt;0,2,IF(VLOOKUP($I249,BD!$D:$F,3,0)&gt;R$1,0,3))),"")</f>
        <v/>
      </c>
      <c r="CJ249" s="62" t="str">
        <f>+IF(AND(LEN($K249)&gt;10),IF(AND($J249&gt;S$1,$J249&lt;=$Y$1),1,IF((COUNTIFS(INCAPACIDADES!$C$1:$C$51,$K249,INCAPACIDADES!R$1:R$51,S$1))&gt;0,2,IF(VLOOKUP($I249,BD!$D:$F,3,0)&gt;S$1,0,3))),"")</f>
        <v/>
      </c>
      <c r="CK249" s="62" t="str">
        <f>+IF(AND(LEN($K249)&gt;10),IF(AND($J249&gt;T$1,$J249&lt;=$Y$1),1,IF((COUNTIFS(INCAPACIDADES!$C$1:$C$51,$K249,INCAPACIDADES!S$1:S$51,T$1))&gt;0,2,IF(VLOOKUP($I249,BD!$D:$F,3,0)&gt;T$1,0,3))),"")</f>
        <v/>
      </c>
      <c r="CL249" s="62" t="str">
        <f>+IF(AND(LEN($K249)&gt;10),IF(AND($J249&gt;U$1,$J249&lt;=$Y$1),1,IF((COUNTIFS(INCAPACIDADES!$C$1:$C$51,$K249,INCAPACIDADES!T$1:T$51,U$1))&gt;0,2,IF(VLOOKUP($I249,BD!$D:$F,3,0)&gt;U$1,0,3))),"")</f>
        <v/>
      </c>
      <c r="CM249" s="62" t="str">
        <f>+IF(AND(LEN($K249)&gt;10),IF(AND($J249&gt;V$1,$J249&lt;=$Y$1),1,IF((COUNTIFS(INCAPACIDADES!$C$1:$C$51,$K249,INCAPACIDADES!U$1:U$51,V$1))&gt;0,2,IF(VLOOKUP($I249,BD!$D:$F,3,0)&gt;V$1,0,3))),"")</f>
        <v/>
      </c>
      <c r="CN249" s="62" t="str">
        <f>+IF(AND(LEN($K249)&gt;10),IF(AND($J249&gt;W$1,$J249&lt;=$Y$1),1,IF((COUNTIFS(INCAPACIDADES!$C$1:$C$51,$K249,INCAPACIDADES!V$1:V$51,W$1))&gt;0,2,IF(VLOOKUP($I249,BD!$D:$F,3,0)&gt;W$1,0,3))),"")</f>
        <v/>
      </c>
      <c r="CO249" s="62" t="str">
        <f>+IF(AND(LEN($K249)&gt;10),IF(AND($J249&gt;X$1,$J249&lt;=$Y$1),1,IF((COUNTIFS(INCAPACIDADES!$C$1:$C$51,$K249,INCAPACIDADES!W$1:W$51,X$1))&gt;0,2,IF(VLOOKUP($I249,BD!$D:$F,3,0)&gt;X$1,0,3))),"")</f>
        <v/>
      </c>
      <c r="CP249" s="62" t="str">
        <f>+IF(AND(LEN($K249)&gt;10),IF(AND($J249&gt;Y$1,$J249&lt;=$Y$1),1,IF((COUNTIFS(INCAPACIDADES!$C$1:$C$51,$K249,INCAPACIDADES!X$1:X$51,Y$1))&gt;0,2,IF(VLOOKUP($I249,BD!$D:$F,3,0)&gt;Y$1,0,3))),"")</f>
        <v/>
      </c>
      <c r="CQ249" s="62" t="str">
        <f>+IF(LEN($K249)&gt;10,IF(ISERROR(VLOOKUP(L249,'CODIGO PAGO'!$B$1:$B$20,1,0)),1,IF(OR(AND(CC249=1,L249&lt;&gt;"N"),AND(CC249=3,L249&lt;&gt;"B"),AND(CC249=2,LEFT(TRIM(L249),1)&lt;&gt;"I")),1,IF(OR(AND(CC249=0,L249="N"),AND(CC249=0,L249="B"),AND(CC249=0,LEFT(TRIM(L249),1)="I")),1,0))),"")</f>
        <v/>
      </c>
      <c r="CR249" s="62" t="str">
        <f t="shared" si="103"/>
        <v/>
      </c>
      <c r="CS249" s="62" t="str">
        <f>+IF(LEN($K249)&gt;10,IF(ISERROR(VLOOKUP(N249,'CODIGO PAGO'!$B$1:$B$20,1,0)),1,IF(OR(AND(CE249=1,N249&lt;&gt;"N"),AND(CE249=3,N249&lt;&gt;"B"),AND(CE249=2,LEFT(TRIM(N249),1)&lt;&gt;"I")),1,IF(OR(AND(CE249=0,N249="N"),AND(CE249=0,N249="B"),AND(CE249=0,LEFT(TRIM(N249),1)="I")),1,0))),"")</f>
        <v/>
      </c>
      <c r="CT249" s="62" t="str">
        <f t="shared" si="104"/>
        <v/>
      </c>
      <c r="CU249" s="62" t="str">
        <f>+IF(LEN($K249)&gt;10,IF(ISERROR(VLOOKUP(P249,'CODIGO PAGO'!$B$1:$B$20,1,0)),1,IF(OR(AND(CG249=1,P249&lt;&gt;"N"),AND(CG249=3,P249&lt;&gt;"B"),AND(CG249=2,LEFT(TRIM(P249),1)&lt;&gt;"I")),1,IF(OR(AND(CG249=0,P249="N"),AND(CG249=0,P249="B"),AND(CG249=0,LEFT(TRIM(P249),1)="I")),1,0))),"")</f>
        <v/>
      </c>
      <c r="CV249" s="62" t="str">
        <f t="shared" si="105"/>
        <v/>
      </c>
      <c r="CW249" s="62" t="str">
        <f>+IF(LEN($K249)&gt;10,IF(ISERROR(VLOOKUP(R249,'CODIGO PAGO'!$B$1:$B$20,1,0)),1,IF(OR(AND(CI249=1,R249&lt;&gt;"N"),AND(CI249=3,R249&lt;&gt;"B"),AND(CI249=2,LEFT(TRIM(R249),1)&lt;&gt;"I")),1,IF(OR(AND(CI249=0,R249="N"),AND(CI249=0,R249="B"),AND(CI249=0,LEFT(TRIM(R249),1)="I")),1,0))),"")</f>
        <v/>
      </c>
      <c r="CX249" s="62" t="str">
        <f t="shared" si="106"/>
        <v/>
      </c>
      <c r="CY249" s="62" t="str">
        <f>+IF(LEN($K249)&gt;10,IF(ISERROR(VLOOKUP(T249,'CODIGO PAGO'!$B$1:$B$20,1,0)),1,IF(OR(AND(CK249=1,T249&lt;&gt;"N"),AND(CK249=3,T249&lt;&gt;"B"),AND(CK249=2,LEFT(TRIM(T249),1)&lt;&gt;"I")),1,IF(OR(AND(CK249=0,T249="N"),AND(CK249=0,T249="B"),AND(CK249=0,LEFT(TRIM(T249),1)="I")),1,0))),"")</f>
        <v/>
      </c>
      <c r="CZ249" s="62" t="str">
        <f t="shared" si="107"/>
        <v/>
      </c>
      <c r="DA249" s="62" t="str">
        <f>+IF(LEN($K249)&gt;10,IF(ISERROR(VLOOKUP(V249,'CODIGO PAGO'!$B$1:$B$20,1,0)),1,IF(OR(AND(CM249=1,V249&lt;&gt;"N"),AND(CM249=3,V249&lt;&gt;"B"),AND(CM249=2,LEFT(TRIM(V249),1)&lt;&gt;"I")),1,IF(OR(AND(CM249=0,V249="N"),AND(CM249=0,V249="B"),AND(CM249=0,LEFT(TRIM(V249),1)="I")),1,0))),"")</f>
        <v/>
      </c>
      <c r="DB249" s="62" t="str">
        <f t="shared" si="108"/>
        <v/>
      </c>
      <c r="DC249" s="62" t="str">
        <f>+IF(LEN($K249)&gt;10,IF(ISERROR(VLOOKUP(X249,'CODIGO PAGO'!$B$1:$B$20,1,0)),1,IF(OR(AND(CO249=1,X249&lt;&gt;"N"),AND(CO249=3,X249&lt;&gt;"B"),AND(CO249=2,LEFT(TRIM(X249),1)&lt;&gt;"I")),1,IF(OR(AND(CO249=0,X249="N"),AND(CO249=0,X249="B"),AND(CO249=0,LEFT(TRIM(X249),1)="I")),1,0))),"")</f>
        <v/>
      </c>
      <c r="DD249" s="62" t="str">
        <f t="shared" si="109"/>
        <v/>
      </c>
      <c r="DE249" s="62" t="str">
        <f t="shared" si="110"/>
        <v/>
      </c>
      <c r="DF249" s="63" t="str">
        <f t="shared" si="111"/>
        <v/>
      </c>
      <c r="DG249" s="171"/>
      <c r="DH249" s="63">
        <v>249</v>
      </c>
    </row>
    <row r="250" spans="1:112" s="65" customFormat="1">
      <c r="A250" s="16" t="str">
        <f t="shared" si="84"/>
        <v/>
      </c>
      <c r="B250" s="134"/>
      <c r="C250" s="134"/>
      <c r="D250" s="1" t="str">
        <f>+IF(LEN($K250)&gt;5,BD!A250,"")</f>
        <v/>
      </c>
      <c r="E250" s="1" t="str">
        <f>+IF(LEN($K250)&gt;5,BD!B250,"")</f>
        <v/>
      </c>
      <c r="F250" s="134"/>
      <c r="G250" s="133"/>
      <c r="H250" s="135"/>
      <c r="I250" s="3" t="str">
        <f>+IF(LEN($K250)&gt;5,BD!D250,"")</f>
        <v/>
      </c>
      <c r="J250" s="4" t="str">
        <f>+IF(LEN($K250)&gt;5,BD!E250,"")</f>
        <v/>
      </c>
      <c r="K250" s="5" t="str">
        <f>+IF(LEN(BD!G250)&gt;5,BD!G250,"")</f>
        <v/>
      </c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53" t="str">
        <f t="shared" si="85"/>
        <v/>
      </c>
      <c r="AB250" s="154" t="str">
        <f>+IF(LEN($K250)&gt;5,SUM(L250,N250,P250,R250,T250,V250,X250)+COUNTIF(L250:X250,"PCG")+'CODIGO PAGO'!$C$23*COUNTIF(L250:X250,"PDF")+'CODIGO PAGO'!$C$24*COUNTIF('PRE MAAS'!L250:X250,"PNH")+'CODIGO PAGO'!$C$25*COUNTIF('PRE MAAS'!L250:X250,"PS")+COUNTIF(L250:X250,"VAC"),"")</f>
        <v/>
      </c>
      <c r="AC250" s="154" t="str">
        <f t="shared" si="86"/>
        <v/>
      </c>
      <c r="AD250" s="155" t="str">
        <f t="shared" si="87"/>
        <v/>
      </c>
      <c r="AE250" s="155" t="str">
        <f t="shared" si="88"/>
        <v/>
      </c>
      <c r="AF250" s="155" t="str">
        <f>+IF(LEN($K250)&gt;5,IF(AND(VLOOKUP($I250,BD!$D$1:$F$501,3,0)&gt;=L$1,VLOOKUP($I250,BD!$D$1:$F$501,3,0)&lt;=X$1),1,0),"")</f>
        <v/>
      </c>
      <c r="AG250" s="155" t="str">
        <f t="shared" si="89"/>
        <v/>
      </c>
      <c r="AH250" s="156" t="str">
        <f t="shared" si="90"/>
        <v/>
      </c>
      <c r="AI250" s="156" t="str">
        <f t="shared" si="91"/>
        <v/>
      </c>
      <c r="AJ250" s="156" t="str">
        <f t="shared" si="92"/>
        <v/>
      </c>
      <c r="AK250" s="6" t="str">
        <f>+IF(LEN($K250)&gt;5,BD!H250,"")</f>
        <v/>
      </c>
      <c r="AL250" s="17" t="str">
        <f t="shared" si="93"/>
        <v/>
      </c>
      <c r="AM250" s="13"/>
      <c r="AN250" s="18" t="str">
        <f t="shared" si="94"/>
        <v/>
      </c>
      <c r="AO250" s="19" t="str">
        <f t="shared" si="95"/>
        <v/>
      </c>
      <c r="AP250" s="19" t="str">
        <f t="shared" si="96"/>
        <v/>
      </c>
      <c r="AQ250" s="20" t="str">
        <f t="shared" si="97"/>
        <v/>
      </c>
      <c r="AR250" s="7" t="str">
        <f t="shared" ca="1" si="98"/>
        <v/>
      </c>
      <c r="AS250" s="157"/>
      <c r="AT250" s="19" t="str">
        <f>+IF(LEN($K250)&gt;5,TRUNC(AS250*AK250*'CODIGO PAGO'!$C$27,2),"")</f>
        <v/>
      </c>
      <c r="AU250" s="15"/>
      <c r="AV250" s="15"/>
      <c r="AW250" s="15"/>
      <c r="AX250" s="14"/>
      <c r="AY250" s="15"/>
      <c r="AZ250" s="20" t="str">
        <f>+IF(LEN(K250)&gt;5,SUMIF(AJUSTES!$A$1:$A$50,K250,AJUSTES!$J$1:$J$50),"")</f>
        <v/>
      </c>
      <c r="BA250" s="20"/>
      <c r="BB250" s="14"/>
      <c r="BC250" s="14"/>
      <c r="BD250" s="164"/>
      <c r="BE250" s="15"/>
      <c r="BF250" s="15"/>
      <c r="BG250" s="152" t="str">
        <f t="shared" si="99"/>
        <v/>
      </c>
      <c r="BH250" s="20" t="str">
        <f t="shared" si="100"/>
        <v/>
      </c>
      <c r="BI250" s="20" t="str">
        <f>IF(LEN($K250)&gt;5,IF('CODIGO PAGO'!$C$26=9,0.5*AK250,'CODIGO PAGO'!$C$26*COUNTIF(L250:X250,"PT")*(AK250*7)/(7-(COUNTIF(L250:X250,"D")+COUNTIF(L250:X250,"DL")))),"")</f>
        <v/>
      </c>
      <c r="BJ250" s="15"/>
      <c r="BK250" s="20" t="str">
        <f>+IF(LEN(K250)&gt;5,SUMIF(AJUSTES!$A$1:$A$50,K250,AJUSTES!$K$1:$K$50),"")</f>
        <v/>
      </c>
      <c r="BL250" s="15"/>
      <c r="BM250" s="15"/>
      <c r="BN250" s="4" t="str">
        <f>+CONCATENATE(IF(COUNTIFS(INCAPACIDADES!$A$1:$A$100,"ACTIVA",INCAPACIDADES!$C$1:$C$100,'PRE MAAS'!K250)&gt;0,VLOOKUP(K250,INCAPACIDADES!$C$1:$Y$100,23,0),""),IF(LEN($K250)&gt;5,IF(BD!F250="N/A","",CONCATENATE("B (",DAY(BD!F250),"-",MONTH(BD!F250),"-",YEAR(BD!F250),")")),""))</f>
        <v/>
      </c>
      <c r="BO250" s="150"/>
      <c r="BP250" s="15"/>
      <c r="BQ250" s="15"/>
      <c r="BR250" s="15"/>
      <c r="BS250" s="15"/>
      <c r="BT250" s="15"/>
      <c r="BU250" s="9" t="str">
        <f>+IF(LEN($K250)&gt;10,IF(LEN(BD!I250)=11,BD!I250,CONCATENATE("0",BD!I250)),"")</f>
        <v/>
      </c>
      <c r="BV250" s="161" t="str">
        <f>+IF(LEN($K250)&gt;10,BD!J250,"")</f>
        <v/>
      </c>
      <c r="BW250" s="162" t="str">
        <f t="shared" si="101"/>
        <v/>
      </c>
      <c r="BX250" s="162" t="str">
        <f>+IF(LEN($K250)&gt;10,UPPER(BD!K250),"")</f>
        <v/>
      </c>
      <c r="BY250" s="161" t="str">
        <f>+IF(LEN($K258)&gt;5,BD!L250,"")</f>
        <v/>
      </c>
      <c r="BZ250" s="161" t="str">
        <f>+IF(LEN($K250)&gt;10,BD!M250,"")</f>
        <v/>
      </c>
      <c r="CA250" s="162" t="str">
        <f>+IF(LEN($K250)&gt;10,BD!N250,"")</f>
        <v/>
      </c>
      <c r="CB250" s="163" t="str">
        <f t="shared" si="102"/>
        <v/>
      </c>
      <c r="CC250" s="62" t="str">
        <f>+IF(AND(LEN($K250)&gt;10),IF(AND($J250&gt;L$1,$J250&lt;=$Y$1),1,IF((COUNTIFS(INCAPACIDADES!$C$1:$C$51,$K250,INCAPACIDADES!K$1:K$51,L$1))&gt;0,2,IF(VLOOKUP($I250,BD!D:F,3,0)&gt;L$1,0,3))),"")</f>
        <v/>
      </c>
      <c r="CD250" s="62" t="str">
        <f>+IF(AND(LEN($K250)&gt;10),IF(AND($J250&gt;M$1,$J250&lt;=$Y$1),1,IF((COUNTIFS(INCAPACIDADES!$C$1:$C$51,$K250,INCAPACIDADES!L$1:L$51,M$1))&gt;0,2,IF(VLOOKUP($I250,BD!$D:$F,3,0)&gt;M$1,0,3))),"")</f>
        <v/>
      </c>
      <c r="CE250" s="62" t="str">
        <f>+IF(AND(LEN($K250)&gt;10),IF(AND($J250&gt;N$1,$J250&lt;=$Y$1),1,IF((COUNTIFS(INCAPACIDADES!$C$1:$C$51,$K250,INCAPACIDADES!M$1:M$51,N$1))&gt;0,2,IF(VLOOKUP($I250,BD!$D:$F,3,0)&gt;N$1,0,3))),"")</f>
        <v/>
      </c>
      <c r="CF250" s="62" t="str">
        <f>+IF(AND(LEN($K250)&gt;10),IF(AND($J250&gt;O$1,$J250&lt;=$Y$1),1,IF((COUNTIFS(INCAPACIDADES!$C$1:$C$51,$K250,INCAPACIDADES!N$1:N$51,O$1))&gt;0,2,IF(VLOOKUP($I250,BD!$D:$F,3,0)&gt;O$1,0,3))),"")</f>
        <v/>
      </c>
      <c r="CG250" s="62" t="str">
        <f>+IF(AND(LEN($K250)&gt;10),IF(AND($J250&gt;P$1,$J250&lt;=$Y$1),1,IF((COUNTIFS(INCAPACIDADES!$C$1:$C$51,$K250,INCAPACIDADES!O$1:O$51,P$1))&gt;0,2,IF(VLOOKUP($I250,BD!$D:$F,3,0)&gt;P$1,0,3))),"")</f>
        <v/>
      </c>
      <c r="CH250" s="62" t="str">
        <f>+IF(AND(LEN($K250)&gt;10),IF(AND($J250&gt;Q$1,$J250&lt;=$Y$1),1,IF((COUNTIFS(INCAPACIDADES!$C$1:$C$51,$K250,INCAPACIDADES!P$1:P$51,Q$1))&gt;0,2,IF(VLOOKUP($I250,BD!$D:$F,3,0)&gt;Q$1,0,3))),"")</f>
        <v/>
      </c>
      <c r="CI250" s="62" t="str">
        <f>+IF(AND(LEN($K250)&gt;10),IF(AND($J250&gt;R$1,$J250&lt;=$Y$1),1,IF((COUNTIFS(INCAPACIDADES!$C$1:$C$51,$K250,INCAPACIDADES!Q$1:Q$51,R$1))&gt;0,2,IF(VLOOKUP($I250,BD!$D:$F,3,0)&gt;R$1,0,3))),"")</f>
        <v/>
      </c>
      <c r="CJ250" s="62" t="str">
        <f>+IF(AND(LEN($K250)&gt;10),IF(AND($J250&gt;S$1,$J250&lt;=$Y$1),1,IF((COUNTIFS(INCAPACIDADES!$C$1:$C$51,$K250,INCAPACIDADES!R$1:R$51,S$1))&gt;0,2,IF(VLOOKUP($I250,BD!$D:$F,3,0)&gt;S$1,0,3))),"")</f>
        <v/>
      </c>
      <c r="CK250" s="62" t="str">
        <f>+IF(AND(LEN($K250)&gt;10),IF(AND($J250&gt;T$1,$J250&lt;=$Y$1),1,IF((COUNTIFS(INCAPACIDADES!$C$1:$C$51,$K250,INCAPACIDADES!S$1:S$51,T$1))&gt;0,2,IF(VLOOKUP($I250,BD!$D:$F,3,0)&gt;T$1,0,3))),"")</f>
        <v/>
      </c>
      <c r="CL250" s="62" t="str">
        <f>+IF(AND(LEN($K250)&gt;10),IF(AND($J250&gt;U$1,$J250&lt;=$Y$1),1,IF((COUNTIFS(INCAPACIDADES!$C$1:$C$51,$K250,INCAPACIDADES!T$1:T$51,U$1))&gt;0,2,IF(VLOOKUP($I250,BD!$D:$F,3,0)&gt;U$1,0,3))),"")</f>
        <v/>
      </c>
      <c r="CM250" s="62" t="str">
        <f>+IF(AND(LEN($K250)&gt;10),IF(AND($J250&gt;V$1,$J250&lt;=$Y$1),1,IF((COUNTIFS(INCAPACIDADES!$C$1:$C$51,$K250,INCAPACIDADES!U$1:U$51,V$1))&gt;0,2,IF(VLOOKUP($I250,BD!$D:$F,3,0)&gt;V$1,0,3))),"")</f>
        <v/>
      </c>
      <c r="CN250" s="62" t="str">
        <f>+IF(AND(LEN($K250)&gt;10),IF(AND($J250&gt;W$1,$J250&lt;=$Y$1),1,IF((COUNTIFS(INCAPACIDADES!$C$1:$C$51,$K250,INCAPACIDADES!V$1:V$51,W$1))&gt;0,2,IF(VLOOKUP($I250,BD!$D:$F,3,0)&gt;W$1,0,3))),"")</f>
        <v/>
      </c>
      <c r="CO250" s="62" t="str">
        <f>+IF(AND(LEN($K250)&gt;10),IF(AND($J250&gt;X$1,$J250&lt;=$Y$1),1,IF((COUNTIFS(INCAPACIDADES!$C$1:$C$51,$K250,INCAPACIDADES!W$1:W$51,X$1))&gt;0,2,IF(VLOOKUP($I250,BD!$D:$F,3,0)&gt;X$1,0,3))),"")</f>
        <v/>
      </c>
      <c r="CP250" s="62" t="str">
        <f>+IF(AND(LEN($K250)&gt;10),IF(AND($J250&gt;Y$1,$J250&lt;=$Y$1),1,IF((COUNTIFS(INCAPACIDADES!$C$1:$C$51,$K250,INCAPACIDADES!X$1:X$51,Y$1))&gt;0,2,IF(VLOOKUP($I250,BD!$D:$F,3,0)&gt;Y$1,0,3))),"")</f>
        <v/>
      </c>
      <c r="CQ250" s="62" t="str">
        <f>+IF(LEN($K250)&gt;10,IF(ISERROR(VLOOKUP(L250,'CODIGO PAGO'!$B$1:$B$20,1,0)),1,IF(OR(AND(CC250=1,L250&lt;&gt;"N"),AND(CC250=3,L250&lt;&gt;"B"),AND(CC250=2,LEFT(TRIM(L250),1)&lt;&gt;"I")),1,IF(OR(AND(CC250=0,L250="N"),AND(CC250=0,L250="B"),AND(CC250=0,LEFT(TRIM(L250),1)="I")),1,0))),"")</f>
        <v/>
      </c>
      <c r="CR250" s="62" t="str">
        <f t="shared" si="103"/>
        <v/>
      </c>
      <c r="CS250" s="62" t="str">
        <f>+IF(LEN($K250)&gt;10,IF(ISERROR(VLOOKUP(N250,'CODIGO PAGO'!$B$1:$B$20,1,0)),1,IF(OR(AND(CE250=1,N250&lt;&gt;"N"),AND(CE250=3,N250&lt;&gt;"B"),AND(CE250=2,LEFT(TRIM(N250),1)&lt;&gt;"I")),1,IF(OR(AND(CE250=0,N250="N"),AND(CE250=0,N250="B"),AND(CE250=0,LEFT(TRIM(N250),1)="I")),1,0))),"")</f>
        <v/>
      </c>
      <c r="CT250" s="62" t="str">
        <f t="shared" si="104"/>
        <v/>
      </c>
      <c r="CU250" s="62" t="str">
        <f>+IF(LEN($K250)&gt;10,IF(ISERROR(VLOOKUP(P250,'CODIGO PAGO'!$B$1:$B$20,1,0)),1,IF(OR(AND(CG250=1,P250&lt;&gt;"N"),AND(CG250=3,P250&lt;&gt;"B"),AND(CG250=2,LEFT(TRIM(P250),1)&lt;&gt;"I")),1,IF(OR(AND(CG250=0,P250="N"),AND(CG250=0,P250="B"),AND(CG250=0,LEFT(TRIM(P250),1)="I")),1,0))),"")</f>
        <v/>
      </c>
      <c r="CV250" s="62" t="str">
        <f t="shared" si="105"/>
        <v/>
      </c>
      <c r="CW250" s="62" t="str">
        <f>+IF(LEN($K250)&gt;10,IF(ISERROR(VLOOKUP(R250,'CODIGO PAGO'!$B$1:$B$20,1,0)),1,IF(OR(AND(CI250=1,R250&lt;&gt;"N"),AND(CI250=3,R250&lt;&gt;"B"),AND(CI250=2,LEFT(TRIM(R250),1)&lt;&gt;"I")),1,IF(OR(AND(CI250=0,R250="N"),AND(CI250=0,R250="B"),AND(CI250=0,LEFT(TRIM(R250),1)="I")),1,0))),"")</f>
        <v/>
      </c>
      <c r="CX250" s="62" t="str">
        <f t="shared" si="106"/>
        <v/>
      </c>
      <c r="CY250" s="62" t="str">
        <f>+IF(LEN($K250)&gt;10,IF(ISERROR(VLOOKUP(T250,'CODIGO PAGO'!$B$1:$B$20,1,0)),1,IF(OR(AND(CK250=1,T250&lt;&gt;"N"),AND(CK250=3,T250&lt;&gt;"B"),AND(CK250=2,LEFT(TRIM(T250),1)&lt;&gt;"I")),1,IF(OR(AND(CK250=0,T250="N"),AND(CK250=0,T250="B"),AND(CK250=0,LEFT(TRIM(T250),1)="I")),1,0))),"")</f>
        <v/>
      </c>
      <c r="CZ250" s="62" t="str">
        <f t="shared" si="107"/>
        <v/>
      </c>
      <c r="DA250" s="62" t="str">
        <f>+IF(LEN($K250)&gt;10,IF(ISERROR(VLOOKUP(V250,'CODIGO PAGO'!$B$1:$B$20,1,0)),1,IF(OR(AND(CM250=1,V250&lt;&gt;"N"),AND(CM250=3,V250&lt;&gt;"B"),AND(CM250=2,LEFT(TRIM(V250),1)&lt;&gt;"I")),1,IF(OR(AND(CM250=0,V250="N"),AND(CM250=0,V250="B"),AND(CM250=0,LEFT(TRIM(V250),1)="I")),1,0))),"")</f>
        <v/>
      </c>
      <c r="DB250" s="62" t="str">
        <f t="shared" si="108"/>
        <v/>
      </c>
      <c r="DC250" s="62" t="str">
        <f>+IF(LEN($K250)&gt;10,IF(ISERROR(VLOOKUP(X250,'CODIGO PAGO'!$B$1:$B$20,1,0)),1,IF(OR(AND(CO250=1,X250&lt;&gt;"N"),AND(CO250=3,X250&lt;&gt;"B"),AND(CO250=2,LEFT(TRIM(X250),1)&lt;&gt;"I")),1,IF(OR(AND(CO250=0,X250="N"),AND(CO250=0,X250="B"),AND(CO250=0,LEFT(TRIM(X250),1)="I")),1,0))),"")</f>
        <v/>
      </c>
      <c r="DD250" s="62" t="str">
        <f t="shared" si="109"/>
        <v/>
      </c>
      <c r="DE250" s="62" t="str">
        <f t="shared" si="110"/>
        <v/>
      </c>
      <c r="DF250" s="63" t="str">
        <f t="shared" si="111"/>
        <v/>
      </c>
      <c r="DG250" s="171"/>
      <c r="DH250" s="63">
        <v>250</v>
      </c>
    </row>
    <row r="251" spans="1:112" s="65" customFormat="1">
      <c r="A251" s="16" t="str">
        <f t="shared" si="84"/>
        <v/>
      </c>
      <c r="B251" s="134"/>
      <c r="C251" s="134"/>
      <c r="D251" s="1" t="str">
        <f>+IF(LEN($K251)&gt;5,BD!A251,"")</f>
        <v/>
      </c>
      <c r="E251" s="1" t="str">
        <f>+IF(LEN($K251)&gt;5,BD!B251,"")</f>
        <v/>
      </c>
      <c r="F251" s="134"/>
      <c r="G251" s="133"/>
      <c r="H251" s="135"/>
      <c r="I251" s="3" t="str">
        <f>+IF(LEN($K251)&gt;5,BD!D251,"")</f>
        <v/>
      </c>
      <c r="J251" s="4" t="str">
        <f>+IF(LEN($K251)&gt;5,BD!E251,"")</f>
        <v/>
      </c>
      <c r="K251" s="5" t="str">
        <f>+IF(LEN(BD!G251)&gt;5,BD!G251,"")</f>
        <v/>
      </c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53" t="str">
        <f t="shared" si="85"/>
        <v/>
      </c>
      <c r="AB251" s="154" t="str">
        <f>+IF(LEN($K251)&gt;5,SUM(L251,N251,P251,R251,T251,V251,X251)+COUNTIF(L251:X251,"PCG")+'CODIGO PAGO'!$C$23*COUNTIF(L251:X251,"PDF")+'CODIGO PAGO'!$C$24*COUNTIF('PRE MAAS'!L251:X251,"PNH")+'CODIGO PAGO'!$C$25*COUNTIF('PRE MAAS'!L251:X251,"PS")+COUNTIF(L251:X251,"VAC"),"")</f>
        <v/>
      </c>
      <c r="AC251" s="154" t="str">
        <f t="shared" si="86"/>
        <v/>
      </c>
      <c r="AD251" s="155" t="str">
        <f t="shared" si="87"/>
        <v/>
      </c>
      <c r="AE251" s="155" t="str">
        <f t="shared" si="88"/>
        <v/>
      </c>
      <c r="AF251" s="155" t="str">
        <f>+IF(LEN($K251)&gt;5,IF(AND(VLOOKUP($I251,BD!$D$1:$F$501,3,0)&gt;=L$1,VLOOKUP($I251,BD!$D$1:$F$501,3,0)&lt;=X$1),1,0),"")</f>
        <v/>
      </c>
      <c r="AG251" s="155" t="str">
        <f t="shared" si="89"/>
        <v/>
      </c>
      <c r="AH251" s="156" t="str">
        <f t="shared" si="90"/>
        <v/>
      </c>
      <c r="AI251" s="156" t="str">
        <f t="shared" si="91"/>
        <v/>
      </c>
      <c r="AJ251" s="156" t="str">
        <f t="shared" si="92"/>
        <v/>
      </c>
      <c r="AK251" s="6" t="str">
        <f>+IF(LEN($K251)&gt;5,BD!H251,"")</f>
        <v/>
      </c>
      <c r="AL251" s="17" t="str">
        <f t="shared" si="93"/>
        <v/>
      </c>
      <c r="AM251" s="13"/>
      <c r="AN251" s="18" t="str">
        <f t="shared" si="94"/>
        <v/>
      </c>
      <c r="AO251" s="19" t="str">
        <f t="shared" si="95"/>
        <v/>
      </c>
      <c r="AP251" s="19" t="str">
        <f t="shared" si="96"/>
        <v/>
      </c>
      <c r="AQ251" s="20" t="str">
        <f t="shared" si="97"/>
        <v/>
      </c>
      <c r="AR251" s="7" t="str">
        <f t="shared" ca="1" si="98"/>
        <v/>
      </c>
      <c r="AS251" s="157"/>
      <c r="AT251" s="19" t="str">
        <f>+IF(LEN($K251)&gt;5,TRUNC(AS251*AK251*'CODIGO PAGO'!$C$27,2),"")</f>
        <v/>
      </c>
      <c r="AU251" s="15"/>
      <c r="AV251" s="15"/>
      <c r="AW251" s="15"/>
      <c r="AX251" s="14"/>
      <c r="AY251" s="15"/>
      <c r="AZ251" s="20" t="str">
        <f>+IF(LEN(K251)&gt;5,SUMIF(AJUSTES!$A$1:$A$50,K251,AJUSTES!$J$1:$J$50),"")</f>
        <v/>
      </c>
      <c r="BA251" s="20"/>
      <c r="BB251" s="14"/>
      <c r="BC251" s="14"/>
      <c r="BD251" s="164"/>
      <c r="BE251" s="15"/>
      <c r="BF251" s="15"/>
      <c r="BG251" s="152" t="str">
        <f t="shared" si="99"/>
        <v/>
      </c>
      <c r="BH251" s="20" t="str">
        <f t="shared" si="100"/>
        <v/>
      </c>
      <c r="BI251" s="20" t="str">
        <f>IF(LEN($K251)&gt;5,IF('CODIGO PAGO'!$C$26=9,0.5*AK251,'CODIGO PAGO'!$C$26*COUNTIF(L251:X251,"PT")*(AK251*7)/(7-(COUNTIF(L251:X251,"D")+COUNTIF(L251:X251,"DL")))),"")</f>
        <v/>
      </c>
      <c r="BJ251" s="15"/>
      <c r="BK251" s="20" t="str">
        <f>+IF(LEN(K251)&gt;5,SUMIF(AJUSTES!$A$1:$A$50,K251,AJUSTES!$K$1:$K$50),"")</f>
        <v/>
      </c>
      <c r="BL251" s="15"/>
      <c r="BM251" s="15"/>
      <c r="BN251" s="4" t="str">
        <f>+CONCATENATE(IF(COUNTIFS(INCAPACIDADES!$A$1:$A$100,"ACTIVA",INCAPACIDADES!$C$1:$C$100,'PRE MAAS'!K251)&gt;0,VLOOKUP(K251,INCAPACIDADES!$C$1:$Y$100,23,0),""),IF(LEN($K251)&gt;5,IF(BD!F251="N/A","",CONCATENATE("B (",DAY(BD!F251),"-",MONTH(BD!F251),"-",YEAR(BD!F251),")")),""))</f>
        <v/>
      </c>
      <c r="BO251" s="150"/>
      <c r="BP251" s="15"/>
      <c r="BQ251" s="15"/>
      <c r="BR251" s="15"/>
      <c r="BS251" s="15"/>
      <c r="BT251" s="15"/>
      <c r="BU251" s="9" t="str">
        <f>+IF(LEN($K251)&gt;10,IF(LEN(BD!I251)=11,BD!I251,CONCATENATE("0",BD!I251)),"")</f>
        <v/>
      </c>
      <c r="BV251" s="161" t="str">
        <f>+IF(LEN($K251)&gt;10,BD!J251,"")</f>
        <v/>
      </c>
      <c r="BW251" s="162" t="str">
        <f t="shared" si="101"/>
        <v/>
      </c>
      <c r="BX251" s="162" t="str">
        <f>+IF(LEN($K251)&gt;10,UPPER(BD!K251),"")</f>
        <v/>
      </c>
      <c r="BY251" s="161" t="str">
        <f>+IF(LEN($K259)&gt;5,BD!L251,"")</f>
        <v/>
      </c>
      <c r="BZ251" s="161" t="str">
        <f>+IF(LEN($K251)&gt;10,BD!M251,"")</f>
        <v/>
      </c>
      <c r="CA251" s="162" t="str">
        <f>+IF(LEN($K251)&gt;10,BD!N251,"")</f>
        <v/>
      </c>
      <c r="CB251" s="163" t="str">
        <f t="shared" si="102"/>
        <v/>
      </c>
      <c r="CC251" s="62" t="str">
        <f>+IF(AND(LEN($K251)&gt;10),IF(AND($J251&gt;L$1,$J251&lt;=$Y$1),1,IF((COUNTIFS(INCAPACIDADES!$C$1:$C$51,$K251,INCAPACIDADES!K$1:K$51,L$1))&gt;0,2,IF(VLOOKUP($I251,BD!D:F,3,0)&gt;L$1,0,3))),"")</f>
        <v/>
      </c>
      <c r="CD251" s="62" t="str">
        <f>+IF(AND(LEN($K251)&gt;10),IF(AND($J251&gt;M$1,$J251&lt;=$Y$1),1,IF((COUNTIFS(INCAPACIDADES!$C$1:$C$51,$K251,INCAPACIDADES!L$1:L$51,M$1))&gt;0,2,IF(VLOOKUP($I251,BD!$D:$F,3,0)&gt;M$1,0,3))),"")</f>
        <v/>
      </c>
      <c r="CE251" s="62" t="str">
        <f>+IF(AND(LEN($K251)&gt;10),IF(AND($J251&gt;N$1,$J251&lt;=$Y$1),1,IF((COUNTIFS(INCAPACIDADES!$C$1:$C$51,$K251,INCAPACIDADES!M$1:M$51,N$1))&gt;0,2,IF(VLOOKUP($I251,BD!$D:$F,3,0)&gt;N$1,0,3))),"")</f>
        <v/>
      </c>
      <c r="CF251" s="62" t="str">
        <f>+IF(AND(LEN($K251)&gt;10),IF(AND($J251&gt;O$1,$J251&lt;=$Y$1),1,IF((COUNTIFS(INCAPACIDADES!$C$1:$C$51,$K251,INCAPACIDADES!N$1:N$51,O$1))&gt;0,2,IF(VLOOKUP($I251,BD!$D:$F,3,0)&gt;O$1,0,3))),"")</f>
        <v/>
      </c>
      <c r="CG251" s="62" t="str">
        <f>+IF(AND(LEN($K251)&gt;10),IF(AND($J251&gt;P$1,$J251&lt;=$Y$1),1,IF((COUNTIFS(INCAPACIDADES!$C$1:$C$51,$K251,INCAPACIDADES!O$1:O$51,P$1))&gt;0,2,IF(VLOOKUP($I251,BD!$D:$F,3,0)&gt;P$1,0,3))),"")</f>
        <v/>
      </c>
      <c r="CH251" s="62" t="str">
        <f>+IF(AND(LEN($K251)&gt;10),IF(AND($J251&gt;Q$1,$J251&lt;=$Y$1),1,IF((COUNTIFS(INCAPACIDADES!$C$1:$C$51,$K251,INCAPACIDADES!P$1:P$51,Q$1))&gt;0,2,IF(VLOOKUP($I251,BD!$D:$F,3,0)&gt;Q$1,0,3))),"")</f>
        <v/>
      </c>
      <c r="CI251" s="62" t="str">
        <f>+IF(AND(LEN($K251)&gt;10),IF(AND($J251&gt;R$1,$J251&lt;=$Y$1),1,IF((COUNTIFS(INCAPACIDADES!$C$1:$C$51,$K251,INCAPACIDADES!Q$1:Q$51,R$1))&gt;0,2,IF(VLOOKUP($I251,BD!$D:$F,3,0)&gt;R$1,0,3))),"")</f>
        <v/>
      </c>
      <c r="CJ251" s="62" t="str">
        <f>+IF(AND(LEN($K251)&gt;10),IF(AND($J251&gt;S$1,$J251&lt;=$Y$1),1,IF((COUNTIFS(INCAPACIDADES!$C$1:$C$51,$K251,INCAPACIDADES!R$1:R$51,S$1))&gt;0,2,IF(VLOOKUP($I251,BD!$D:$F,3,0)&gt;S$1,0,3))),"")</f>
        <v/>
      </c>
      <c r="CK251" s="62" t="str">
        <f>+IF(AND(LEN($K251)&gt;10),IF(AND($J251&gt;T$1,$J251&lt;=$Y$1),1,IF((COUNTIFS(INCAPACIDADES!$C$1:$C$51,$K251,INCAPACIDADES!S$1:S$51,T$1))&gt;0,2,IF(VLOOKUP($I251,BD!$D:$F,3,0)&gt;T$1,0,3))),"")</f>
        <v/>
      </c>
      <c r="CL251" s="62" t="str">
        <f>+IF(AND(LEN($K251)&gt;10),IF(AND($J251&gt;U$1,$J251&lt;=$Y$1),1,IF((COUNTIFS(INCAPACIDADES!$C$1:$C$51,$K251,INCAPACIDADES!T$1:T$51,U$1))&gt;0,2,IF(VLOOKUP($I251,BD!$D:$F,3,0)&gt;U$1,0,3))),"")</f>
        <v/>
      </c>
      <c r="CM251" s="62" t="str">
        <f>+IF(AND(LEN($K251)&gt;10),IF(AND($J251&gt;V$1,$J251&lt;=$Y$1),1,IF((COUNTIFS(INCAPACIDADES!$C$1:$C$51,$K251,INCAPACIDADES!U$1:U$51,V$1))&gt;0,2,IF(VLOOKUP($I251,BD!$D:$F,3,0)&gt;V$1,0,3))),"")</f>
        <v/>
      </c>
      <c r="CN251" s="62" t="str">
        <f>+IF(AND(LEN($K251)&gt;10),IF(AND($J251&gt;W$1,$J251&lt;=$Y$1),1,IF((COUNTIFS(INCAPACIDADES!$C$1:$C$51,$K251,INCAPACIDADES!V$1:V$51,W$1))&gt;0,2,IF(VLOOKUP($I251,BD!$D:$F,3,0)&gt;W$1,0,3))),"")</f>
        <v/>
      </c>
      <c r="CO251" s="62" t="str">
        <f>+IF(AND(LEN($K251)&gt;10),IF(AND($J251&gt;X$1,$J251&lt;=$Y$1),1,IF((COUNTIFS(INCAPACIDADES!$C$1:$C$51,$K251,INCAPACIDADES!W$1:W$51,X$1))&gt;0,2,IF(VLOOKUP($I251,BD!$D:$F,3,0)&gt;X$1,0,3))),"")</f>
        <v/>
      </c>
      <c r="CP251" s="62" t="str">
        <f>+IF(AND(LEN($K251)&gt;10),IF(AND($J251&gt;Y$1,$J251&lt;=$Y$1),1,IF((COUNTIFS(INCAPACIDADES!$C$1:$C$51,$K251,INCAPACIDADES!X$1:X$51,Y$1))&gt;0,2,IF(VLOOKUP($I251,BD!$D:$F,3,0)&gt;Y$1,0,3))),"")</f>
        <v/>
      </c>
      <c r="CQ251" s="62" t="str">
        <f>+IF(LEN($K251)&gt;10,IF(ISERROR(VLOOKUP(L251,'CODIGO PAGO'!$B$1:$B$20,1,0)),1,IF(OR(AND(CC251=1,L251&lt;&gt;"N"),AND(CC251=3,L251&lt;&gt;"B"),AND(CC251=2,LEFT(TRIM(L251),1)&lt;&gt;"I")),1,IF(OR(AND(CC251=0,L251="N"),AND(CC251=0,L251="B"),AND(CC251=0,LEFT(TRIM(L251),1)="I")),1,0))),"")</f>
        <v/>
      </c>
      <c r="CR251" s="62" t="str">
        <f t="shared" si="103"/>
        <v/>
      </c>
      <c r="CS251" s="62" t="str">
        <f>+IF(LEN($K251)&gt;10,IF(ISERROR(VLOOKUP(N251,'CODIGO PAGO'!$B$1:$B$20,1,0)),1,IF(OR(AND(CE251=1,N251&lt;&gt;"N"),AND(CE251=3,N251&lt;&gt;"B"),AND(CE251=2,LEFT(TRIM(N251),1)&lt;&gt;"I")),1,IF(OR(AND(CE251=0,N251="N"),AND(CE251=0,N251="B"),AND(CE251=0,LEFT(TRIM(N251),1)="I")),1,0))),"")</f>
        <v/>
      </c>
      <c r="CT251" s="62" t="str">
        <f t="shared" si="104"/>
        <v/>
      </c>
      <c r="CU251" s="62" t="str">
        <f>+IF(LEN($K251)&gt;10,IF(ISERROR(VLOOKUP(P251,'CODIGO PAGO'!$B$1:$B$20,1,0)),1,IF(OR(AND(CG251=1,P251&lt;&gt;"N"),AND(CG251=3,P251&lt;&gt;"B"),AND(CG251=2,LEFT(TRIM(P251),1)&lt;&gt;"I")),1,IF(OR(AND(CG251=0,P251="N"),AND(CG251=0,P251="B"),AND(CG251=0,LEFT(TRIM(P251),1)="I")),1,0))),"")</f>
        <v/>
      </c>
      <c r="CV251" s="62" t="str">
        <f t="shared" si="105"/>
        <v/>
      </c>
      <c r="CW251" s="62" t="str">
        <f>+IF(LEN($K251)&gt;10,IF(ISERROR(VLOOKUP(R251,'CODIGO PAGO'!$B$1:$B$20,1,0)),1,IF(OR(AND(CI251=1,R251&lt;&gt;"N"),AND(CI251=3,R251&lt;&gt;"B"),AND(CI251=2,LEFT(TRIM(R251),1)&lt;&gt;"I")),1,IF(OR(AND(CI251=0,R251="N"),AND(CI251=0,R251="B"),AND(CI251=0,LEFT(TRIM(R251),1)="I")),1,0))),"")</f>
        <v/>
      </c>
      <c r="CX251" s="62" t="str">
        <f t="shared" si="106"/>
        <v/>
      </c>
      <c r="CY251" s="62" t="str">
        <f>+IF(LEN($K251)&gt;10,IF(ISERROR(VLOOKUP(T251,'CODIGO PAGO'!$B$1:$B$20,1,0)),1,IF(OR(AND(CK251=1,T251&lt;&gt;"N"),AND(CK251=3,T251&lt;&gt;"B"),AND(CK251=2,LEFT(TRIM(T251),1)&lt;&gt;"I")),1,IF(OR(AND(CK251=0,T251="N"),AND(CK251=0,T251="B"),AND(CK251=0,LEFT(TRIM(T251),1)="I")),1,0))),"")</f>
        <v/>
      </c>
      <c r="CZ251" s="62" t="str">
        <f t="shared" si="107"/>
        <v/>
      </c>
      <c r="DA251" s="62" t="str">
        <f>+IF(LEN($K251)&gt;10,IF(ISERROR(VLOOKUP(V251,'CODIGO PAGO'!$B$1:$B$20,1,0)),1,IF(OR(AND(CM251=1,V251&lt;&gt;"N"),AND(CM251=3,V251&lt;&gt;"B"),AND(CM251=2,LEFT(TRIM(V251),1)&lt;&gt;"I")),1,IF(OR(AND(CM251=0,V251="N"),AND(CM251=0,V251="B"),AND(CM251=0,LEFT(TRIM(V251),1)="I")),1,0))),"")</f>
        <v/>
      </c>
      <c r="DB251" s="62" t="str">
        <f t="shared" si="108"/>
        <v/>
      </c>
      <c r="DC251" s="62" t="str">
        <f>+IF(LEN($K251)&gt;10,IF(ISERROR(VLOOKUP(X251,'CODIGO PAGO'!$B$1:$B$20,1,0)),1,IF(OR(AND(CO251=1,X251&lt;&gt;"N"),AND(CO251=3,X251&lt;&gt;"B"),AND(CO251=2,LEFT(TRIM(X251),1)&lt;&gt;"I")),1,IF(OR(AND(CO251=0,X251="N"),AND(CO251=0,X251="B"),AND(CO251=0,LEFT(TRIM(X251),1)="I")),1,0))),"")</f>
        <v/>
      </c>
      <c r="DD251" s="62" t="str">
        <f t="shared" si="109"/>
        <v/>
      </c>
      <c r="DE251" s="62" t="str">
        <f t="shared" si="110"/>
        <v/>
      </c>
      <c r="DF251" s="63" t="str">
        <f t="shared" si="111"/>
        <v/>
      </c>
      <c r="DG251" s="171"/>
      <c r="DH251" s="63">
        <v>251</v>
      </c>
    </row>
    <row r="252" spans="1:112" s="65" customFormat="1">
      <c r="A252" s="16" t="str">
        <f t="shared" si="84"/>
        <v/>
      </c>
      <c r="B252" s="134"/>
      <c r="C252" s="134"/>
      <c r="D252" s="1" t="str">
        <f>+IF(LEN($K252)&gt;5,BD!A252,"")</f>
        <v/>
      </c>
      <c r="E252" s="1" t="str">
        <f>+IF(LEN($K252)&gt;5,BD!B252,"")</f>
        <v/>
      </c>
      <c r="F252" s="134"/>
      <c r="G252" s="133"/>
      <c r="H252" s="135"/>
      <c r="I252" s="3" t="str">
        <f>+IF(LEN($K252)&gt;5,BD!D252,"")</f>
        <v/>
      </c>
      <c r="J252" s="4" t="str">
        <f>+IF(LEN($K252)&gt;5,BD!E252,"")</f>
        <v/>
      </c>
      <c r="K252" s="5" t="str">
        <f>+IF(LEN(BD!G252)&gt;5,BD!G252,"")</f>
        <v/>
      </c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53" t="str">
        <f t="shared" si="85"/>
        <v/>
      </c>
      <c r="AB252" s="154" t="str">
        <f>+IF(LEN($K252)&gt;5,SUM(L252,N252,P252,R252,T252,V252,X252)+COUNTIF(L252:X252,"PCG")+'CODIGO PAGO'!$C$23*COUNTIF(L252:X252,"PDF")+'CODIGO PAGO'!$C$24*COUNTIF('PRE MAAS'!L252:X252,"PNH")+'CODIGO PAGO'!$C$25*COUNTIF('PRE MAAS'!L252:X252,"PS")+COUNTIF(L252:X252,"VAC"),"")</f>
        <v/>
      </c>
      <c r="AC252" s="154" t="str">
        <f t="shared" si="86"/>
        <v/>
      </c>
      <c r="AD252" s="155" t="str">
        <f t="shared" si="87"/>
        <v/>
      </c>
      <c r="AE252" s="155" t="str">
        <f t="shared" si="88"/>
        <v/>
      </c>
      <c r="AF252" s="155" t="str">
        <f>+IF(LEN($K252)&gt;5,IF(AND(VLOOKUP($I252,BD!$D$1:$F$501,3,0)&gt;=L$1,VLOOKUP($I252,BD!$D$1:$F$501,3,0)&lt;=X$1),1,0),"")</f>
        <v/>
      </c>
      <c r="AG252" s="155" t="str">
        <f t="shared" si="89"/>
        <v/>
      </c>
      <c r="AH252" s="156" t="str">
        <f t="shared" si="90"/>
        <v/>
      </c>
      <c r="AI252" s="156" t="str">
        <f t="shared" si="91"/>
        <v/>
      </c>
      <c r="AJ252" s="156" t="str">
        <f t="shared" si="92"/>
        <v/>
      </c>
      <c r="AK252" s="6" t="str">
        <f>+IF(LEN($K252)&gt;5,BD!H252,"")</f>
        <v/>
      </c>
      <c r="AL252" s="17" t="str">
        <f t="shared" si="93"/>
        <v/>
      </c>
      <c r="AM252" s="13"/>
      <c r="AN252" s="18" t="str">
        <f t="shared" si="94"/>
        <v/>
      </c>
      <c r="AO252" s="19" t="str">
        <f t="shared" si="95"/>
        <v/>
      </c>
      <c r="AP252" s="19" t="str">
        <f t="shared" si="96"/>
        <v/>
      </c>
      <c r="AQ252" s="20" t="str">
        <f t="shared" si="97"/>
        <v/>
      </c>
      <c r="AR252" s="7" t="str">
        <f t="shared" ca="1" si="98"/>
        <v/>
      </c>
      <c r="AS252" s="157"/>
      <c r="AT252" s="19" t="str">
        <f>+IF(LEN($K252)&gt;5,TRUNC(AS252*AK252*'CODIGO PAGO'!$C$27,2),"")</f>
        <v/>
      </c>
      <c r="AU252" s="15"/>
      <c r="AV252" s="15"/>
      <c r="AW252" s="15"/>
      <c r="AX252" s="14"/>
      <c r="AY252" s="15"/>
      <c r="AZ252" s="20" t="str">
        <f>+IF(LEN(K252)&gt;5,SUMIF(AJUSTES!$A$1:$A$50,K252,AJUSTES!$J$1:$J$50),"")</f>
        <v/>
      </c>
      <c r="BA252" s="20"/>
      <c r="BB252" s="14"/>
      <c r="BC252" s="14"/>
      <c r="BD252" s="164"/>
      <c r="BE252" s="15"/>
      <c r="BF252" s="15"/>
      <c r="BG252" s="152" t="str">
        <f t="shared" si="99"/>
        <v/>
      </c>
      <c r="BH252" s="20" t="str">
        <f t="shared" si="100"/>
        <v/>
      </c>
      <c r="BI252" s="20" t="str">
        <f>IF(LEN($K252)&gt;5,IF('CODIGO PAGO'!$C$26=9,0.5*AK252,'CODIGO PAGO'!$C$26*COUNTIF(L252:X252,"PT")*(AK252*7)/(7-(COUNTIF(L252:X252,"D")+COUNTIF(L252:X252,"DL")))),"")</f>
        <v/>
      </c>
      <c r="BJ252" s="15"/>
      <c r="BK252" s="20" t="str">
        <f>+IF(LEN(K252)&gt;5,SUMIF(AJUSTES!$A$1:$A$50,K252,AJUSTES!$K$1:$K$50),"")</f>
        <v/>
      </c>
      <c r="BL252" s="15"/>
      <c r="BM252" s="15"/>
      <c r="BN252" s="4" t="str">
        <f>+CONCATENATE(IF(COUNTIFS(INCAPACIDADES!$A$1:$A$100,"ACTIVA",INCAPACIDADES!$C$1:$C$100,'PRE MAAS'!K252)&gt;0,VLOOKUP(K252,INCAPACIDADES!$C$1:$Y$100,23,0),""),IF(LEN($K252)&gt;5,IF(BD!F252="N/A","",CONCATENATE("B (",DAY(BD!F252),"-",MONTH(BD!F252),"-",YEAR(BD!F252),")")),""))</f>
        <v/>
      </c>
      <c r="BO252" s="150"/>
      <c r="BP252" s="15"/>
      <c r="BQ252" s="15"/>
      <c r="BR252" s="15"/>
      <c r="BS252" s="15"/>
      <c r="BT252" s="15"/>
      <c r="BU252" s="9" t="str">
        <f>+IF(LEN($K252)&gt;10,IF(LEN(BD!I252)=11,BD!I252,CONCATENATE("0",BD!I252)),"")</f>
        <v/>
      </c>
      <c r="BV252" s="161" t="str">
        <f>+IF(LEN($K252)&gt;10,BD!J252,"")</f>
        <v/>
      </c>
      <c r="BW252" s="162" t="str">
        <f t="shared" si="101"/>
        <v/>
      </c>
      <c r="BX252" s="162" t="str">
        <f>+IF(LEN($K252)&gt;10,UPPER(BD!K252),"")</f>
        <v/>
      </c>
      <c r="BY252" s="161" t="str">
        <f>+IF(LEN($K260)&gt;5,BD!L252,"")</f>
        <v/>
      </c>
      <c r="BZ252" s="161" t="str">
        <f>+IF(LEN($K252)&gt;10,BD!M252,"")</f>
        <v/>
      </c>
      <c r="CA252" s="162" t="str">
        <f>+IF(LEN($K252)&gt;10,BD!N252,"")</f>
        <v/>
      </c>
      <c r="CB252" s="163" t="str">
        <f t="shared" si="102"/>
        <v/>
      </c>
      <c r="CC252" s="62" t="str">
        <f>+IF(AND(LEN($K252)&gt;10),IF(AND($J252&gt;L$1,$J252&lt;=$Y$1),1,IF((COUNTIFS(INCAPACIDADES!$C$1:$C$51,$K252,INCAPACIDADES!K$1:K$51,L$1))&gt;0,2,IF(VLOOKUP($I252,BD!D:F,3,0)&gt;L$1,0,3))),"")</f>
        <v/>
      </c>
      <c r="CD252" s="62" t="str">
        <f>+IF(AND(LEN($K252)&gt;10),IF(AND($J252&gt;M$1,$J252&lt;=$Y$1),1,IF((COUNTIFS(INCAPACIDADES!$C$1:$C$51,$K252,INCAPACIDADES!L$1:L$51,M$1))&gt;0,2,IF(VLOOKUP($I252,BD!$D:$F,3,0)&gt;M$1,0,3))),"")</f>
        <v/>
      </c>
      <c r="CE252" s="62" t="str">
        <f>+IF(AND(LEN($K252)&gt;10),IF(AND($J252&gt;N$1,$J252&lt;=$Y$1),1,IF((COUNTIFS(INCAPACIDADES!$C$1:$C$51,$K252,INCAPACIDADES!M$1:M$51,N$1))&gt;0,2,IF(VLOOKUP($I252,BD!$D:$F,3,0)&gt;N$1,0,3))),"")</f>
        <v/>
      </c>
      <c r="CF252" s="62" t="str">
        <f>+IF(AND(LEN($K252)&gt;10),IF(AND($J252&gt;O$1,$J252&lt;=$Y$1),1,IF((COUNTIFS(INCAPACIDADES!$C$1:$C$51,$K252,INCAPACIDADES!N$1:N$51,O$1))&gt;0,2,IF(VLOOKUP($I252,BD!$D:$F,3,0)&gt;O$1,0,3))),"")</f>
        <v/>
      </c>
      <c r="CG252" s="62" t="str">
        <f>+IF(AND(LEN($K252)&gt;10),IF(AND($J252&gt;P$1,$J252&lt;=$Y$1),1,IF((COUNTIFS(INCAPACIDADES!$C$1:$C$51,$K252,INCAPACIDADES!O$1:O$51,P$1))&gt;0,2,IF(VLOOKUP($I252,BD!$D:$F,3,0)&gt;P$1,0,3))),"")</f>
        <v/>
      </c>
      <c r="CH252" s="62" t="str">
        <f>+IF(AND(LEN($K252)&gt;10),IF(AND($J252&gt;Q$1,$J252&lt;=$Y$1),1,IF((COUNTIFS(INCAPACIDADES!$C$1:$C$51,$K252,INCAPACIDADES!P$1:P$51,Q$1))&gt;0,2,IF(VLOOKUP($I252,BD!$D:$F,3,0)&gt;Q$1,0,3))),"")</f>
        <v/>
      </c>
      <c r="CI252" s="62" t="str">
        <f>+IF(AND(LEN($K252)&gt;10),IF(AND($J252&gt;R$1,$J252&lt;=$Y$1),1,IF((COUNTIFS(INCAPACIDADES!$C$1:$C$51,$K252,INCAPACIDADES!Q$1:Q$51,R$1))&gt;0,2,IF(VLOOKUP($I252,BD!$D:$F,3,0)&gt;R$1,0,3))),"")</f>
        <v/>
      </c>
      <c r="CJ252" s="62" t="str">
        <f>+IF(AND(LEN($K252)&gt;10),IF(AND($J252&gt;S$1,$J252&lt;=$Y$1),1,IF((COUNTIFS(INCAPACIDADES!$C$1:$C$51,$K252,INCAPACIDADES!R$1:R$51,S$1))&gt;0,2,IF(VLOOKUP($I252,BD!$D:$F,3,0)&gt;S$1,0,3))),"")</f>
        <v/>
      </c>
      <c r="CK252" s="62" t="str">
        <f>+IF(AND(LEN($K252)&gt;10),IF(AND($J252&gt;T$1,$J252&lt;=$Y$1),1,IF((COUNTIFS(INCAPACIDADES!$C$1:$C$51,$K252,INCAPACIDADES!S$1:S$51,T$1))&gt;0,2,IF(VLOOKUP($I252,BD!$D:$F,3,0)&gt;T$1,0,3))),"")</f>
        <v/>
      </c>
      <c r="CL252" s="62" t="str">
        <f>+IF(AND(LEN($K252)&gt;10),IF(AND($J252&gt;U$1,$J252&lt;=$Y$1),1,IF((COUNTIFS(INCAPACIDADES!$C$1:$C$51,$K252,INCAPACIDADES!T$1:T$51,U$1))&gt;0,2,IF(VLOOKUP($I252,BD!$D:$F,3,0)&gt;U$1,0,3))),"")</f>
        <v/>
      </c>
      <c r="CM252" s="62" t="str">
        <f>+IF(AND(LEN($K252)&gt;10),IF(AND($J252&gt;V$1,$J252&lt;=$Y$1),1,IF((COUNTIFS(INCAPACIDADES!$C$1:$C$51,$K252,INCAPACIDADES!U$1:U$51,V$1))&gt;0,2,IF(VLOOKUP($I252,BD!$D:$F,3,0)&gt;V$1,0,3))),"")</f>
        <v/>
      </c>
      <c r="CN252" s="62" t="str">
        <f>+IF(AND(LEN($K252)&gt;10),IF(AND($J252&gt;W$1,$J252&lt;=$Y$1),1,IF((COUNTIFS(INCAPACIDADES!$C$1:$C$51,$K252,INCAPACIDADES!V$1:V$51,W$1))&gt;0,2,IF(VLOOKUP($I252,BD!$D:$F,3,0)&gt;W$1,0,3))),"")</f>
        <v/>
      </c>
      <c r="CO252" s="62" t="str">
        <f>+IF(AND(LEN($K252)&gt;10),IF(AND($J252&gt;X$1,$J252&lt;=$Y$1),1,IF((COUNTIFS(INCAPACIDADES!$C$1:$C$51,$K252,INCAPACIDADES!W$1:W$51,X$1))&gt;0,2,IF(VLOOKUP($I252,BD!$D:$F,3,0)&gt;X$1,0,3))),"")</f>
        <v/>
      </c>
      <c r="CP252" s="62" t="str">
        <f>+IF(AND(LEN($K252)&gt;10),IF(AND($J252&gt;Y$1,$J252&lt;=$Y$1),1,IF((COUNTIFS(INCAPACIDADES!$C$1:$C$51,$K252,INCAPACIDADES!X$1:X$51,Y$1))&gt;0,2,IF(VLOOKUP($I252,BD!$D:$F,3,0)&gt;Y$1,0,3))),"")</f>
        <v/>
      </c>
      <c r="CQ252" s="62" t="str">
        <f>+IF(LEN($K252)&gt;10,IF(ISERROR(VLOOKUP(L252,'CODIGO PAGO'!$B$1:$B$20,1,0)),1,IF(OR(AND(CC252=1,L252&lt;&gt;"N"),AND(CC252=3,L252&lt;&gt;"B"),AND(CC252=2,LEFT(TRIM(L252),1)&lt;&gt;"I")),1,IF(OR(AND(CC252=0,L252="N"),AND(CC252=0,L252="B"),AND(CC252=0,LEFT(TRIM(L252),1)="I")),1,0))),"")</f>
        <v/>
      </c>
      <c r="CR252" s="62" t="str">
        <f t="shared" si="103"/>
        <v/>
      </c>
      <c r="CS252" s="62" t="str">
        <f>+IF(LEN($K252)&gt;10,IF(ISERROR(VLOOKUP(N252,'CODIGO PAGO'!$B$1:$B$20,1,0)),1,IF(OR(AND(CE252=1,N252&lt;&gt;"N"),AND(CE252=3,N252&lt;&gt;"B"),AND(CE252=2,LEFT(TRIM(N252),1)&lt;&gt;"I")),1,IF(OR(AND(CE252=0,N252="N"),AND(CE252=0,N252="B"),AND(CE252=0,LEFT(TRIM(N252),1)="I")),1,0))),"")</f>
        <v/>
      </c>
      <c r="CT252" s="62" t="str">
        <f t="shared" si="104"/>
        <v/>
      </c>
      <c r="CU252" s="62" t="str">
        <f>+IF(LEN($K252)&gt;10,IF(ISERROR(VLOOKUP(P252,'CODIGO PAGO'!$B$1:$B$20,1,0)),1,IF(OR(AND(CG252=1,P252&lt;&gt;"N"),AND(CG252=3,P252&lt;&gt;"B"),AND(CG252=2,LEFT(TRIM(P252),1)&lt;&gt;"I")),1,IF(OR(AND(CG252=0,P252="N"),AND(CG252=0,P252="B"),AND(CG252=0,LEFT(TRIM(P252),1)="I")),1,0))),"")</f>
        <v/>
      </c>
      <c r="CV252" s="62" t="str">
        <f t="shared" si="105"/>
        <v/>
      </c>
      <c r="CW252" s="62" t="str">
        <f>+IF(LEN($K252)&gt;10,IF(ISERROR(VLOOKUP(R252,'CODIGO PAGO'!$B$1:$B$20,1,0)),1,IF(OR(AND(CI252=1,R252&lt;&gt;"N"),AND(CI252=3,R252&lt;&gt;"B"),AND(CI252=2,LEFT(TRIM(R252),1)&lt;&gt;"I")),1,IF(OR(AND(CI252=0,R252="N"),AND(CI252=0,R252="B"),AND(CI252=0,LEFT(TRIM(R252),1)="I")),1,0))),"")</f>
        <v/>
      </c>
      <c r="CX252" s="62" t="str">
        <f t="shared" si="106"/>
        <v/>
      </c>
      <c r="CY252" s="62" t="str">
        <f>+IF(LEN($K252)&gt;10,IF(ISERROR(VLOOKUP(T252,'CODIGO PAGO'!$B$1:$B$20,1,0)),1,IF(OR(AND(CK252=1,T252&lt;&gt;"N"),AND(CK252=3,T252&lt;&gt;"B"),AND(CK252=2,LEFT(TRIM(T252),1)&lt;&gt;"I")),1,IF(OR(AND(CK252=0,T252="N"),AND(CK252=0,T252="B"),AND(CK252=0,LEFT(TRIM(T252),1)="I")),1,0))),"")</f>
        <v/>
      </c>
      <c r="CZ252" s="62" t="str">
        <f t="shared" si="107"/>
        <v/>
      </c>
      <c r="DA252" s="62" t="str">
        <f>+IF(LEN($K252)&gt;10,IF(ISERROR(VLOOKUP(V252,'CODIGO PAGO'!$B$1:$B$20,1,0)),1,IF(OR(AND(CM252=1,V252&lt;&gt;"N"),AND(CM252=3,V252&lt;&gt;"B"),AND(CM252=2,LEFT(TRIM(V252),1)&lt;&gt;"I")),1,IF(OR(AND(CM252=0,V252="N"),AND(CM252=0,V252="B"),AND(CM252=0,LEFT(TRIM(V252),1)="I")),1,0))),"")</f>
        <v/>
      </c>
      <c r="DB252" s="62" t="str">
        <f t="shared" si="108"/>
        <v/>
      </c>
      <c r="DC252" s="62" t="str">
        <f>+IF(LEN($K252)&gt;10,IF(ISERROR(VLOOKUP(X252,'CODIGO PAGO'!$B$1:$B$20,1,0)),1,IF(OR(AND(CO252=1,X252&lt;&gt;"N"),AND(CO252=3,X252&lt;&gt;"B"),AND(CO252=2,LEFT(TRIM(X252),1)&lt;&gt;"I")),1,IF(OR(AND(CO252=0,X252="N"),AND(CO252=0,X252="B"),AND(CO252=0,LEFT(TRIM(X252),1)="I")),1,0))),"")</f>
        <v/>
      </c>
      <c r="DD252" s="62" t="str">
        <f t="shared" si="109"/>
        <v/>
      </c>
      <c r="DE252" s="62" t="str">
        <f t="shared" si="110"/>
        <v/>
      </c>
      <c r="DF252" s="63" t="str">
        <f t="shared" si="111"/>
        <v/>
      </c>
      <c r="DG252" s="171"/>
      <c r="DH252" s="63">
        <v>252</v>
      </c>
    </row>
    <row r="253" spans="1:112" s="65" customFormat="1">
      <c r="A253" s="16" t="str">
        <f t="shared" si="84"/>
        <v/>
      </c>
      <c r="B253" s="134"/>
      <c r="C253" s="134"/>
      <c r="D253" s="1" t="str">
        <f>+IF(LEN($K253)&gt;5,BD!A253,"")</f>
        <v/>
      </c>
      <c r="E253" s="1" t="str">
        <f>+IF(LEN($K253)&gt;5,BD!B253,"")</f>
        <v/>
      </c>
      <c r="F253" s="134"/>
      <c r="G253" s="133"/>
      <c r="H253" s="135"/>
      <c r="I253" s="3" t="str">
        <f>+IF(LEN($K253)&gt;5,BD!D253,"")</f>
        <v/>
      </c>
      <c r="J253" s="4" t="str">
        <f>+IF(LEN($K253)&gt;5,BD!E253,"")</f>
        <v/>
      </c>
      <c r="K253" s="5" t="str">
        <f>+IF(LEN(BD!G253)&gt;5,BD!G253,"")</f>
        <v/>
      </c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53" t="str">
        <f t="shared" si="85"/>
        <v/>
      </c>
      <c r="AB253" s="154" t="str">
        <f>+IF(LEN($K253)&gt;5,SUM(L253,N253,P253,R253,T253,V253,X253)+COUNTIF(L253:X253,"PCG")+'CODIGO PAGO'!$C$23*COUNTIF(L253:X253,"PDF")+'CODIGO PAGO'!$C$24*COUNTIF('PRE MAAS'!L253:X253,"PNH")+'CODIGO PAGO'!$C$25*COUNTIF('PRE MAAS'!L253:X253,"PS")+COUNTIF(L253:X253,"VAC"),"")</f>
        <v/>
      </c>
      <c r="AC253" s="154" t="str">
        <f t="shared" si="86"/>
        <v/>
      </c>
      <c r="AD253" s="155" t="str">
        <f t="shared" si="87"/>
        <v/>
      </c>
      <c r="AE253" s="155" t="str">
        <f t="shared" si="88"/>
        <v/>
      </c>
      <c r="AF253" s="155" t="str">
        <f>+IF(LEN($K253)&gt;5,IF(AND(VLOOKUP($I253,BD!$D$1:$F$501,3,0)&gt;=L$1,VLOOKUP($I253,BD!$D$1:$F$501,3,0)&lt;=X$1),1,0),"")</f>
        <v/>
      </c>
      <c r="AG253" s="155" t="str">
        <f t="shared" si="89"/>
        <v/>
      </c>
      <c r="AH253" s="156" t="str">
        <f t="shared" si="90"/>
        <v/>
      </c>
      <c r="AI253" s="156" t="str">
        <f t="shared" si="91"/>
        <v/>
      </c>
      <c r="AJ253" s="156" t="str">
        <f t="shared" si="92"/>
        <v/>
      </c>
      <c r="AK253" s="6" t="str">
        <f>+IF(LEN($K253)&gt;5,BD!H253,"")</f>
        <v/>
      </c>
      <c r="AL253" s="17" t="str">
        <f t="shared" si="93"/>
        <v/>
      </c>
      <c r="AM253" s="13"/>
      <c r="AN253" s="18" t="str">
        <f t="shared" si="94"/>
        <v/>
      </c>
      <c r="AO253" s="19" t="str">
        <f t="shared" si="95"/>
        <v/>
      </c>
      <c r="AP253" s="19" t="str">
        <f t="shared" si="96"/>
        <v/>
      </c>
      <c r="AQ253" s="20" t="str">
        <f t="shared" si="97"/>
        <v/>
      </c>
      <c r="AR253" s="7" t="str">
        <f t="shared" ca="1" si="98"/>
        <v/>
      </c>
      <c r="AS253" s="157"/>
      <c r="AT253" s="19" t="str">
        <f>+IF(LEN($K253)&gt;5,TRUNC(AS253*AK253*'CODIGO PAGO'!$C$27,2),"")</f>
        <v/>
      </c>
      <c r="AU253" s="15"/>
      <c r="AV253" s="15"/>
      <c r="AW253" s="15"/>
      <c r="AX253" s="14"/>
      <c r="AY253" s="15"/>
      <c r="AZ253" s="20" t="str">
        <f>+IF(LEN(K253)&gt;5,SUMIF(AJUSTES!$A$1:$A$50,K253,AJUSTES!$J$1:$J$50),"")</f>
        <v/>
      </c>
      <c r="BA253" s="20"/>
      <c r="BB253" s="14"/>
      <c r="BC253" s="14"/>
      <c r="BD253" s="164"/>
      <c r="BE253" s="15"/>
      <c r="BF253" s="15"/>
      <c r="BG253" s="152" t="str">
        <f t="shared" si="99"/>
        <v/>
      </c>
      <c r="BH253" s="20" t="str">
        <f t="shared" si="100"/>
        <v/>
      </c>
      <c r="BI253" s="20" t="str">
        <f>IF(LEN($K253)&gt;5,IF('CODIGO PAGO'!$C$26=9,0.5*AK253,'CODIGO PAGO'!$C$26*COUNTIF(L253:X253,"PT")*(AK253*7)/(7-(COUNTIF(L253:X253,"D")+COUNTIF(L253:X253,"DL")))),"")</f>
        <v/>
      </c>
      <c r="BJ253" s="15"/>
      <c r="BK253" s="20" t="str">
        <f>+IF(LEN(K253)&gt;5,SUMIF(AJUSTES!$A$1:$A$50,K253,AJUSTES!$K$1:$K$50),"")</f>
        <v/>
      </c>
      <c r="BL253" s="15"/>
      <c r="BM253" s="15"/>
      <c r="BN253" s="4" t="str">
        <f>+CONCATENATE(IF(COUNTIFS(INCAPACIDADES!$A$1:$A$100,"ACTIVA",INCAPACIDADES!$C$1:$C$100,'PRE MAAS'!K253)&gt;0,VLOOKUP(K253,INCAPACIDADES!$C$1:$Y$100,23,0),""),IF(LEN($K253)&gt;5,IF(BD!F253="N/A","",CONCATENATE("B (",DAY(BD!F253),"-",MONTH(BD!F253),"-",YEAR(BD!F253),")")),""))</f>
        <v/>
      </c>
      <c r="BO253" s="150"/>
      <c r="BP253" s="15"/>
      <c r="BQ253" s="15"/>
      <c r="BR253" s="15"/>
      <c r="BS253" s="15"/>
      <c r="BT253" s="15"/>
      <c r="BU253" s="9" t="str">
        <f>+IF(LEN($K253)&gt;10,IF(LEN(BD!I253)=11,BD!I253,CONCATENATE("0",BD!I253)),"")</f>
        <v/>
      </c>
      <c r="BV253" s="161" t="str">
        <f>+IF(LEN($K253)&gt;10,BD!J253,"")</f>
        <v/>
      </c>
      <c r="BW253" s="162" t="str">
        <f t="shared" si="101"/>
        <v/>
      </c>
      <c r="BX253" s="162" t="str">
        <f>+IF(LEN($K253)&gt;10,UPPER(BD!K253),"")</f>
        <v/>
      </c>
      <c r="BY253" s="161" t="str">
        <f>+IF(LEN($K261)&gt;5,BD!L253,"")</f>
        <v/>
      </c>
      <c r="BZ253" s="161" t="str">
        <f>+IF(LEN($K253)&gt;10,BD!M253,"")</f>
        <v/>
      </c>
      <c r="CA253" s="162" t="str">
        <f>+IF(LEN($K253)&gt;10,BD!N253,"")</f>
        <v/>
      </c>
      <c r="CB253" s="163" t="str">
        <f t="shared" si="102"/>
        <v/>
      </c>
      <c r="CC253" s="62" t="str">
        <f>+IF(AND(LEN($K253)&gt;10),IF(AND($J253&gt;L$1,$J253&lt;=$Y$1),1,IF((COUNTIFS(INCAPACIDADES!$C$1:$C$51,$K253,INCAPACIDADES!K$1:K$51,L$1))&gt;0,2,IF(VLOOKUP($I253,BD!D:F,3,0)&gt;L$1,0,3))),"")</f>
        <v/>
      </c>
      <c r="CD253" s="62" t="str">
        <f>+IF(AND(LEN($K253)&gt;10),IF(AND($J253&gt;M$1,$J253&lt;=$Y$1),1,IF((COUNTIFS(INCAPACIDADES!$C$1:$C$51,$K253,INCAPACIDADES!L$1:L$51,M$1))&gt;0,2,IF(VLOOKUP($I253,BD!$D:$F,3,0)&gt;M$1,0,3))),"")</f>
        <v/>
      </c>
      <c r="CE253" s="62" t="str">
        <f>+IF(AND(LEN($K253)&gt;10),IF(AND($J253&gt;N$1,$J253&lt;=$Y$1),1,IF((COUNTIFS(INCAPACIDADES!$C$1:$C$51,$K253,INCAPACIDADES!M$1:M$51,N$1))&gt;0,2,IF(VLOOKUP($I253,BD!$D:$F,3,0)&gt;N$1,0,3))),"")</f>
        <v/>
      </c>
      <c r="CF253" s="62" t="str">
        <f>+IF(AND(LEN($K253)&gt;10),IF(AND($J253&gt;O$1,$J253&lt;=$Y$1),1,IF((COUNTIFS(INCAPACIDADES!$C$1:$C$51,$K253,INCAPACIDADES!N$1:N$51,O$1))&gt;0,2,IF(VLOOKUP($I253,BD!$D:$F,3,0)&gt;O$1,0,3))),"")</f>
        <v/>
      </c>
      <c r="CG253" s="62" t="str">
        <f>+IF(AND(LEN($K253)&gt;10),IF(AND($J253&gt;P$1,$J253&lt;=$Y$1),1,IF((COUNTIFS(INCAPACIDADES!$C$1:$C$51,$K253,INCAPACIDADES!O$1:O$51,P$1))&gt;0,2,IF(VLOOKUP($I253,BD!$D:$F,3,0)&gt;P$1,0,3))),"")</f>
        <v/>
      </c>
      <c r="CH253" s="62" t="str">
        <f>+IF(AND(LEN($K253)&gt;10),IF(AND($J253&gt;Q$1,$J253&lt;=$Y$1),1,IF((COUNTIFS(INCAPACIDADES!$C$1:$C$51,$K253,INCAPACIDADES!P$1:P$51,Q$1))&gt;0,2,IF(VLOOKUP($I253,BD!$D:$F,3,0)&gt;Q$1,0,3))),"")</f>
        <v/>
      </c>
      <c r="CI253" s="62" t="str">
        <f>+IF(AND(LEN($K253)&gt;10),IF(AND($J253&gt;R$1,$J253&lt;=$Y$1),1,IF((COUNTIFS(INCAPACIDADES!$C$1:$C$51,$K253,INCAPACIDADES!Q$1:Q$51,R$1))&gt;0,2,IF(VLOOKUP($I253,BD!$D:$F,3,0)&gt;R$1,0,3))),"")</f>
        <v/>
      </c>
      <c r="CJ253" s="62" t="str">
        <f>+IF(AND(LEN($K253)&gt;10),IF(AND($J253&gt;S$1,$J253&lt;=$Y$1),1,IF((COUNTIFS(INCAPACIDADES!$C$1:$C$51,$K253,INCAPACIDADES!R$1:R$51,S$1))&gt;0,2,IF(VLOOKUP($I253,BD!$D:$F,3,0)&gt;S$1,0,3))),"")</f>
        <v/>
      </c>
      <c r="CK253" s="62" t="str">
        <f>+IF(AND(LEN($K253)&gt;10),IF(AND($J253&gt;T$1,$J253&lt;=$Y$1),1,IF((COUNTIFS(INCAPACIDADES!$C$1:$C$51,$K253,INCAPACIDADES!S$1:S$51,T$1))&gt;0,2,IF(VLOOKUP($I253,BD!$D:$F,3,0)&gt;T$1,0,3))),"")</f>
        <v/>
      </c>
      <c r="CL253" s="62" t="str">
        <f>+IF(AND(LEN($K253)&gt;10),IF(AND($J253&gt;U$1,$J253&lt;=$Y$1),1,IF((COUNTIFS(INCAPACIDADES!$C$1:$C$51,$K253,INCAPACIDADES!T$1:T$51,U$1))&gt;0,2,IF(VLOOKUP($I253,BD!$D:$F,3,0)&gt;U$1,0,3))),"")</f>
        <v/>
      </c>
      <c r="CM253" s="62" t="str">
        <f>+IF(AND(LEN($K253)&gt;10),IF(AND($J253&gt;V$1,$J253&lt;=$Y$1),1,IF((COUNTIFS(INCAPACIDADES!$C$1:$C$51,$K253,INCAPACIDADES!U$1:U$51,V$1))&gt;0,2,IF(VLOOKUP($I253,BD!$D:$F,3,0)&gt;V$1,0,3))),"")</f>
        <v/>
      </c>
      <c r="CN253" s="62" t="str">
        <f>+IF(AND(LEN($K253)&gt;10),IF(AND($J253&gt;W$1,$J253&lt;=$Y$1),1,IF((COUNTIFS(INCAPACIDADES!$C$1:$C$51,$K253,INCAPACIDADES!V$1:V$51,W$1))&gt;0,2,IF(VLOOKUP($I253,BD!$D:$F,3,0)&gt;W$1,0,3))),"")</f>
        <v/>
      </c>
      <c r="CO253" s="62" t="str">
        <f>+IF(AND(LEN($K253)&gt;10),IF(AND($J253&gt;X$1,$J253&lt;=$Y$1),1,IF((COUNTIFS(INCAPACIDADES!$C$1:$C$51,$K253,INCAPACIDADES!W$1:W$51,X$1))&gt;0,2,IF(VLOOKUP($I253,BD!$D:$F,3,0)&gt;X$1,0,3))),"")</f>
        <v/>
      </c>
      <c r="CP253" s="62" t="str">
        <f>+IF(AND(LEN($K253)&gt;10),IF(AND($J253&gt;Y$1,$J253&lt;=$Y$1),1,IF((COUNTIFS(INCAPACIDADES!$C$1:$C$51,$K253,INCAPACIDADES!X$1:X$51,Y$1))&gt;0,2,IF(VLOOKUP($I253,BD!$D:$F,3,0)&gt;Y$1,0,3))),"")</f>
        <v/>
      </c>
      <c r="CQ253" s="62" t="str">
        <f>+IF(LEN($K253)&gt;10,IF(ISERROR(VLOOKUP(L253,'CODIGO PAGO'!$B$1:$B$20,1,0)),1,IF(OR(AND(CC253=1,L253&lt;&gt;"N"),AND(CC253=3,L253&lt;&gt;"B"),AND(CC253=2,LEFT(TRIM(L253),1)&lt;&gt;"I")),1,IF(OR(AND(CC253=0,L253="N"),AND(CC253=0,L253="B"),AND(CC253=0,LEFT(TRIM(L253),1)="I")),1,0))),"")</f>
        <v/>
      </c>
      <c r="CR253" s="62" t="str">
        <f t="shared" si="103"/>
        <v/>
      </c>
      <c r="CS253" s="62" t="str">
        <f>+IF(LEN($K253)&gt;10,IF(ISERROR(VLOOKUP(N253,'CODIGO PAGO'!$B$1:$B$20,1,0)),1,IF(OR(AND(CE253=1,N253&lt;&gt;"N"),AND(CE253=3,N253&lt;&gt;"B"),AND(CE253=2,LEFT(TRIM(N253),1)&lt;&gt;"I")),1,IF(OR(AND(CE253=0,N253="N"),AND(CE253=0,N253="B"),AND(CE253=0,LEFT(TRIM(N253),1)="I")),1,0))),"")</f>
        <v/>
      </c>
      <c r="CT253" s="62" t="str">
        <f t="shared" si="104"/>
        <v/>
      </c>
      <c r="CU253" s="62" t="str">
        <f>+IF(LEN($K253)&gt;10,IF(ISERROR(VLOOKUP(P253,'CODIGO PAGO'!$B$1:$B$20,1,0)),1,IF(OR(AND(CG253=1,P253&lt;&gt;"N"),AND(CG253=3,P253&lt;&gt;"B"),AND(CG253=2,LEFT(TRIM(P253),1)&lt;&gt;"I")),1,IF(OR(AND(CG253=0,P253="N"),AND(CG253=0,P253="B"),AND(CG253=0,LEFT(TRIM(P253),1)="I")),1,0))),"")</f>
        <v/>
      </c>
      <c r="CV253" s="62" t="str">
        <f t="shared" si="105"/>
        <v/>
      </c>
      <c r="CW253" s="62" t="str">
        <f>+IF(LEN($K253)&gt;10,IF(ISERROR(VLOOKUP(R253,'CODIGO PAGO'!$B$1:$B$20,1,0)),1,IF(OR(AND(CI253=1,R253&lt;&gt;"N"),AND(CI253=3,R253&lt;&gt;"B"),AND(CI253=2,LEFT(TRIM(R253),1)&lt;&gt;"I")),1,IF(OR(AND(CI253=0,R253="N"),AND(CI253=0,R253="B"),AND(CI253=0,LEFT(TRIM(R253),1)="I")),1,0))),"")</f>
        <v/>
      </c>
      <c r="CX253" s="62" t="str">
        <f t="shared" si="106"/>
        <v/>
      </c>
      <c r="CY253" s="62" t="str">
        <f>+IF(LEN($K253)&gt;10,IF(ISERROR(VLOOKUP(T253,'CODIGO PAGO'!$B$1:$B$20,1,0)),1,IF(OR(AND(CK253=1,T253&lt;&gt;"N"),AND(CK253=3,T253&lt;&gt;"B"),AND(CK253=2,LEFT(TRIM(T253),1)&lt;&gt;"I")),1,IF(OR(AND(CK253=0,T253="N"),AND(CK253=0,T253="B"),AND(CK253=0,LEFT(TRIM(T253),1)="I")),1,0))),"")</f>
        <v/>
      </c>
      <c r="CZ253" s="62" t="str">
        <f t="shared" si="107"/>
        <v/>
      </c>
      <c r="DA253" s="62" t="str">
        <f>+IF(LEN($K253)&gt;10,IF(ISERROR(VLOOKUP(V253,'CODIGO PAGO'!$B$1:$B$20,1,0)),1,IF(OR(AND(CM253=1,V253&lt;&gt;"N"),AND(CM253=3,V253&lt;&gt;"B"),AND(CM253=2,LEFT(TRIM(V253),1)&lt;&gt;"I")),1,IF(OR(AND(CM253=0,V253="N"),AND(CM253=0,V253="B"),AND(CM253=0,LEFT(TRIM(V253),1)="I")),1,0))),"")</f>
        <v/>
      </c>
      <c r="DB253" s="62" t="str">
        <f t="shared" si="108"/>
        <v/>
      </c>
      <c r="DC253" s="62" t="str">
        <f>+IF(LEN($K253)&gt;10,IF(ISERROR(VLOOKUP(X253,'CODIGO PAGO'!$B$1:$B$20,1,0)),1,IF(OR(AND(CO253=1,X253&lt;&gt;"N"),AND(CO253=3,X253&lt;&gt;"B"),AND(CO253=2,LEFT(TRIM(X253),1)&lt;&gt;"I")),1,IF(OR(AND(CO253=0,X253="N"),AND(CO253=0,X253="B"),AND(CO253=0,LEFT(TRIM(X253),1)="I")),1,0))),"")</f>
        <v/>
      </c>
      <c r="DD253" s="62" t="str">
        <f t="shared" si="109"/>
        <v/>
      </c>
      <c r="DE253" s="62" t="str">
        <f t="shared" si="110"/>
        <v/>
      </c>
      <c r="DF253" s="63" t="str">
        <f t="shared" si="111"/>
        <v/>
      </c>
      <c r="DG253" s="171"/>
      <c r="DH253" s="63">
        <v>253</v>
      </c>
    </row>
    <row r="254" spans="1:112" s="65" customFormat="1">
      <c r="A254" s="16" t="str">
        <f t="shared" si="84"/>
        <v/>
      </c>
      <c r="B254" s="134"/>
      <c r="C254" s="134"/>
      <c r="D254" s="1" t="str">
        <f>+IF(LEN($K254)&gt;5,BD!A254,"")</f>
        <v/>
      </c>
      <c r="E254" s="1" t="str">
        <f>+IF(LEN($K254)&gt;5,BD!B254,"")</f>
        <v/>
      </c>
      <c r="F254" s="134"/>
      <c r="G254" s="133"/>
      <c r="H254" s="135"/>
      <c r="I254" s="3" t="str">
        <f>+IF(LEN($K254)&gt;5,BD!D254,"")</f>
        <v/>
      </c>
      <c r="J254" s="4" t="str">
        <f>+IF(LEN($K254)&gt;5,BD!E254,"")</f>
        <v/>
      </c>
      <c r="K254" s="5" t="str">
        <f>+IF(LEN(BD!G254)&gt;5,BD!G254,"")</f>
        <v/>
      </c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53" t="str">
        <f t="shared" si="85"/>
        <v/>
      </c>
      <c r="AB254" s="154" t="str">
        <f>+IF(LEN($K254)&gt;5,SUM(L254,N254,P254,R254,T254,V254,X254)+COUNTIF(L254:X254,"PCG")+'CODIGO PAGO'!$C$23*COUNTIF(L254:X254,"PDF")+'CODIGO PAGO'!$C$24*COUNTIF('PRE MAAS'!L254:X254,"PNH")+'CODIGO PAGO'!$C$25*COUNTIF('PRE MAAS'!L254:X254,"PS")+COUNTIF(L254:X254,"VAC"),"")</f>
        <v/>
      </c>
      <c r="AC254" s="154" t="str">
        <f t="shared" si="86"/>
        <v/>
      </c>
      <c r="AD254" s="155" t="str">
        <f t="shared" si="87"/>
        <v/>
      </c>
      <c r="AE254" s="155" t="str">
        <f t="shared" si="88"/>
        <v/>
      </c>
      <c r="AF254" s="155" t="str">
        <f>+IF(LEN($K254)&gt;5,IF(AND(VLOOKUP($I254,BD!$D$1:$F$501,3,0)&gt;=L$1,VLOOKUP($I254,BD!$D$1:$F$501,3,0)&lt;=X$1),1,0),"")</f>
        <v/>
      </c>
      <c r="AG254" s="155" t="str">
        <f t="shared" si="89"/>
        <v/>
      </c>
      <c r="AH254" s="156" t="str">
        <f t="shared" si="90"/>
        <v/>
      </c>
      <c r="AI254" s="156" t="str">
        <f t="shared" si="91"/>
        <v/>
      </c>
      <c r="AJ254" s="156" t="str">
        <f t="shared" si="92"/>
        <v/>
      </c>
      <c r="AK254" s="6" t="str">
        <f>+IF(LEN($K254)&gt;5,BD!H254,"")</f>
        <v/>
      </c>
      <c r="AL254" s="17" t="str">
        <f t="shared" si="93"/>
        <v/>
      </c>
      <c r="AM254" s="13"/>
      <c r="AN254" s="18" t="str">
        <f t="shared" si="94"/>
        <v/>
      </c>
      <c r="AO254" s="19" t="str">
        <f t="shared" si="95"/>
        <v/>
      </c>
      <c r="AP254" s="19" t="str">
        <f t="shared" si="96"/>
        <v/>
      </c>
      <c r="AQ254" s="20" t="str">
        <f t="shared" si="97"/>
        <v/>
      </c>
      <c r="AR254" s="7" t="str">
        <f t="shared" ca="1" si="98"/>
        <v/>
      </c>
      <c r="AS254" s="157"/>
      <c r="AT254" s="19" t="str">
        <f>+IF(LEN($K254)&gt;5,TRUNC(AS254*AK254*'CODIGO PAGO'!$C$27,2),"")</f>
        <v/>
      </c>
      <c r="AU254" s="15"/>
      <c r="AV254" s="15"/>
      <c r="AW254" s="15"/>
      <c r="AX254" s="14"/>
      <c r="AY254" s="15"/>
      <c r="AZ254" s="20" t="str">
        <f>+IF(LEN(K254)&gt;5,SUMIF(AJUSTES!$A$1:$A$50,K254,AJUSTES!$J$1:$J$50),"")</f>
        <v/>
      </c>
      <c r="BA254" s="20"/>
      <c r="BB254" s="14"/>
      <c r="BC254" s="14"/>
      <c r="BD254" s="164"/>
      <c r="BE254" s="15"/>
      <c r="BF254" s="15"/>
      <c r="BG254" s="152" t="str">
        <f t="shared" si="99"/>
        <v/>
      </c>
      <c r="BH254" s="20" t="str">
        <f t="shared" si="100"/>
        <v/>
      </c>
      <c r="BI254" s="20" t="str">
        <f>IF(LEN($K254)&gt;5,IF('CODIGO PAGO'!$C$26=9,0.5*AK254,'CODIGO PAGO'!$C$26*COUNTIF(L254:X254,"PT")*(AK254*7)/(7-(COUNTIF(L254:X254,"D")+COUNTIF(L254:X254,"DL")))),"")</f>
        <v/>
      </c>
      <c r="BJ254" s="15"/>
      <c r="BK254" s="20" t="str">
        <f>+IF(LEN(K254)&gt;5,SUMIF(AJUSTES!$A$1:$A$50,K254,AJUSTES!$K$1:$K$50),"")</f>
        <v/>
      </c>
      <c r="BL254" s="15"/>
      <c r="BM254" s="15"/>
      <c r="BN254" s="4" t="str">
        <f>+CONCATENATE(IF(COUNTIFS(INCAPACIDADES!$A$1:$A$100,"ACTIVA",INCAPACIDADES!$C$1:$C$100,'PRE MAAS'!K254)&gt;0,VLOOKUP(K254,INCAPACIDADES!$C$1:$Y$100,23,0),""),IF(LEN($K254)&gt;5,IF(BD!F254="N/A","",CONCATENATE("B (",DAY(BD!F254),"-",MONTH(BD!F254),"-",YEAR(BD!F254),")")),""))</f>
        <v/>
      </c>
      <c r="BO254" s="150"/>
      <c r="BP254" s="15"/>
      <c r="BQ254" s="15"/>
      <c r="BR254" s="15"/>
      <c r="BS254" s="15"/>
      <c r="BT254" s="15"/>
      <c r="BU254" s="9" t="str">
        <f>+IF(LEN($K254)&gt;10,IF(LEN(BD!I254)=11,BD!I254,CONCATENATE("0",BD!I254)),"")</f>
        <v/>
      </c>
      <c r="BV254" s="161" t="str">
        <f>+IF(LEN($K254)&gt;10,BD!J254,"")</f>
        <v/>
      </c>
      <c r="BW254" s="162" t="str">
        <f t="shared" si="101"/>
        <v/>
      </c>
      <c r="BX254" s="162" t="str">
        <f>+IF(LEN($K254)&gt;10,UPPER(BD!K254),"")</f>
        <v/>
      </c>
      <c r="BY254" s="161" t="str">
        <f>+IF(LEN($K262)&gt;5,BD!L254,"")</f>
        <v/>
      </c>
      <c r="BZ254" s="161" t="str">
        <f>+IF(LEN($K254)&gt;10,BD!M254,"")</f>
        <v/>
      </c>
      <c r="CA254" s="162" t="str">
        <f>+IF(LEN($K254)&gt;10,BD!N254,"")</f>
        <v/>
      </c>
      <c r="CB254" s="163" t="str">
        <f t="shared" si="102"/>
        <v/>
      </c>
      <c r="CC254" s="62" t="str">
        <f>+IF(AND(LEN($K254)&gt;10),IF(AND($J254&gt;L$1,$J254&lt;=$Y$1),1,IF((COUNTIFS(INCAPACIDADES!$C$1:$C$51,$K254,INCAPACIDADES!K$1:K$51,L$1))&gt;0,2,IF(VLOOKUP($I254,BD!D:F,3,0)&gt;L$1,0,3))),"")</f>
        <v/>
      </c>
      <c r="CD254" s="62" t="str">
        <f>+IF(AND(LEN($K254)&gt;10),IF(AND($J254&gt;M$1,$J254&lt;=$Y$1),1,IF((COUNTIFS(INCAPACIDADES!$C$1:$C$51,$K254,INCAPACIDADES!L$1:L$51,M$1))&gt;0,2,IF(VLOOKUP($I254,BD!$D:$F,3,0)&gt;M$1,0,3))),"")</f>
        <v/>
      </c>
      <c r="CE254" s="62" t="str">
        <f>+IF(AND(LEN($K254)&gt;10),IF(AND($J254&gt;N$1,$J254&lt;=$Y$1),1,IF((COUNTIFS(INCAPACIDADES!$C$1:$C$51,$K254,INCAPACIDADES!M$1:M$51,N$1))&gt;0,2,IF(VLOOKUP($I254,BD!$D:$F,3,0)&gt;N$1,0,3))),"")</f>
        <v/>
      </c>
      <c r="CF254" s="62" t="str">
        <f>+IF(AND(LEN($K254)&gt;10),IF(AND($J254&gt;O$1,$J254&lt;=$Y$1),1,IF((COUNTIFS(INCAPACIDADES!$C$1:$C$51,$K254,INCAPACIDADES!N$1:N$51,O$1))&gt;0,2,IF(VLOOKUP($I254,BD!$D:$F,3,0)&gt;O$1,0,3))),"")</f>
        <v/>
      </c>
      <c r="CG254" s="62" t="str">
        <f>+IF(AND(LEN($K254)&gt;10),IF(AND($J254&gt;P$1,$J254&lt;=$Y$1),1,IF((COUNTIFS(INCAPACIDADES!$C$1:$C$51,$K254,INCAPACIDADES!O$1:O$51,P$1))&gt;0,2,IF(VLOOKUP($I254,BD!$D:$F,3,0)&gt;P$1,0,3))),"")</f>
        <v/>
      </c>
      <c r="CH254" s="62" t="str">
        <f>+IF(AND(LEN($K254)&gt;10),IF(AND($J254&gt;Q$1,$J254&lt;=$Y$1),1,IF((COUNTIFS(INCAPACIDADES!$C$1:$C$51,$K254,INCAPACIDADES!P$1:P$51,Q$1))&gt;0,2,IF(VLOOKUP($I254,BD!$D:$F,3,0)&gt;Q$1,0,3))),"")</f>
        <v/>
      </c>
      <c r="CI254" s="62" t="str">
        <f>+IF(AND(LEN($K254)&gt;10),IF(AND($J254&gt;R$1,$J254&lt;=$Y$1),1,IF((COUNTIFS(INCAPACIDADES!$C$1:$C$51,$K254,INCAPACIDADES!Q$1:Q$51,R$1))&gt;0,2,IF(VLOOKUP($I254,BD!$D:$F,3,0)&gt;R$1,0,3))),"")</f>
        <v/>
      </c>
      <c r="CJ254" s="62" t="str">
        <f>+IF(AND(LEN($K254)&gt;10),IF(AND($J254&gt;S$1,$J254&lt;=$Y$1),1,IF((COUNTIFS(INCAPACIDADES!$C$1:$C$51,$K254,INCAPACIDADES!R$1:R$51,S$1))&gt;0,2,IF(VLOOKUP($I254,BD!$D:$F,3,0)&gt;S$1,0,3))),"")</f>
        <v/>
      </c>
      <c r="CK254" s="62" t="str">
        <f>+IF(AND(LEN($K254)&gt;10),IF(AND($J254&gt;T$1,$J254&lt;=$Y$1),1,IF((COUNTIFS(INCAPACIDADES!$C$1:$C$51,$K254,INCAPACIDADES!S$1:S$51,T$1))&gt;0,2,IF(VLOOKUP($I254,BD!$D:$F,3,0)&gt;T$1,0,3))),"")</f>
        <v/>
      </c>
      <c r="CL254" s="62" t="str">
        <f>+IF(AND(LEN($K254)&gt;10),IF(AND($J254&gt;U$1,$J254&lt;=$Y$1),1,IF((COUNTIFS(INCAPACIDADES!$C$1:$C$51,$K254,INCAPACIDADES!T$1:T$51,U$1))&gt;0,2,IF(VLOOKUP($I254,BD!$D:$F,3,0)&gt;U$1,0,3))),"")</f>
        <v/>
      </c>
      <c r="CM254" s="62" t="str">
        <f>+IF(AND(LEN($K254)&gt;10),IF(AND($J254&gt;V$1,$J254&lt;=$Y$1),1,IF((COUNTIFS(INCAPACIDADES!$C$1:$C$51,$K254,INCAPACIDADES!U$1:U$51,V$1))&gt;0,2,IF(VLOOKUP($I254,BD!$D:$F,3,0)&gt;V$1,0,3))),"")</f>
        <v/>
      </c>
      <c r="CN254" s="62" t="str">
        <f>+IF(AND(LEN($K254)&gt;10),IF(AND($J254&gt;W$1,$J254&lt;=$Y$1),1,IF((COUNTIFS(INCAPACIDADES!$C$1:$C$51,$K254,INCAPACIDADES!V$1:V$51,W$1))&gt;0,2,IF(VLOOKUP($I254,BD!$D:$F,3,0)&gt;W$1,0,3))),"")</f>
        <v/>
      </c>
      <c r="CO254" s="62" t="str">
        <f>+IF(AND(LEN($K254)&gt;10),IF(AND($J254&gt;X$1,$J254&lt;=$Y$1),1,IF((COUNTIFS(INCAPACIDADES!$C$1:$C$51,$K254,INCAPACIDADES!W$1:W$51,X$1))&gt;0,2,IF(VLOOKUP($I254,BD!$D:$F,3,0)&gt;X$1,0,3))),"")</f>
        <v/>
      </c>
      <c r="CP254" s="62" t="str">
        <f>+IF(AND(LEN($K254)&gt;10),IF(AND($J254&gt;Y$1,$J254&lt;=$Y$1),1,IF((COUNTIFS(INCAPACIDADES!$C$1:$C$51,$K254,INCAPACIDADES!X$1:X$51,Y$1))&gt;0,2,IF(VLOOKUP($I254,BD!$D:$F,3,0)&gt;Y$1,0,3))),"")</f>
        <v/>
      </c>
      <c r="CQ254" s="62" t="str">
        <f>+IF(LEN($K254)&gt;10,IF(ISERROR(VLOOKUP(L254,'CODIGO PAGO'!$B$1:$B$20,1,0)),1,IF(OR(AND(CC254=1,L254&lt;&gt;"N"),AND(CC254=3,L254&lt;&gt;"B"),AND(CC254=2,LEFT(TRIM(L254),1)&lt;&gt;"I")),1,IF(OR(AND(CC254=0,L254="N"),AND(CC254=0,L254="B"),AND(CC254=0,LEFT(TRIM(L254),1)="I")),1,0))),"")</f>
        <v/>
      </c>
      <c r="CR254" s="62" t="str">
        <f t="shared" si="103"/>
        <v/>
      </c>
      <c r="CS254" s="62" t="str">
        <f>+IF(LEN($K254)&gt;10,IF(ISERROR(VLOOKUP(N254,'CODIGO PAGO'!$B$1:$B$20,1,0)),1,IF(OR(AND(CE254=1,N254&lt;&gt;"N"),AND(CE254=3,N254&lt;&gt;"B"),AND(CE254=2,LEFT(TRIM(N254),1)&lt;&gt;"I")),1,IF(OR(AND(CE254=0,N254="N"),AND(CE254=0,N254="B"),AND(CE254=0,LEFT(TRIM(N254),1)="I")),1,0))),"")</f>
        <v/>
      </c>
      <c r="CT254" s="62" t="str">
        <f t="shared" si="104"/>
        <v/>
      </c>
      <c r="CU254" s="62" t="str">
        <f>+IF(LEN($K254)&gt;10,IF(ISERROR(VLOOKUP(P254,'CODIGO PAGO'!$B$1:$B$20,1,0)),1,IF(OR(AND(CG254=1,P254&lt;&gt;"N"),AND(CG254=3,P254&lt;&gt;"B"),AND(CG254=2,LEFT(TRIM(P254),1)&lt;&gt;"I")),1,IF(OR(AND(CG254=0,P254="N"),AND(CG254=0,P254="B"),AND(CG254=0,LEFT(TRIM(P254),1)="I")),1,0))),"")</f>
        <v/>
      </c>
      <c r="CV254" s="62" t="str">
        <f t="shared" si="105"/>
        <v/>
      </c>
      <c r="CW254" s="62" t="str">
        <f>+IF(LEN($K254)&gt;10,IF(ISERROR(VLOOKUP(R254,'CODIGO PAGO'!$B$1:$B$20,1,0)),1,IF(OR(AND(CI254=1,R254&lt;&gt;"N"),AND(CI254=3,R254&lt;&gt;"B"),AND(CI254=2,LEFT(TRIM(R254),1)&lt;&gt;"I")),1,IF(OR(AND(CI254=0,R254="N"),AND(CI254=0,R254="B"),AND(CI254=0,LEFT(TRIM(R254),1)="I")),1,0))),"")</f>
        <v/>
      </c>
      <c r="CX254" s="62" t="str">
        <f t="shared" si="106"/>
        <v/>
      </c>
      <c r="CY254" s="62" t="str">
        <f>+IF(LEN($K254)&gt;10,IF(ISERROR(VLOOKUP(T254,'CODIGO PAGO'!$B$1:$B$20,1,0)),1,IF(OR(AND(CK254=1,T254&lt;&gt;"N"),AND(CK254=3,T254&lt;&gt;"B"),AND(CK254=2,LEFT(TRIM(T254),1)&lt;&gt;"I")),1,IF(OR(AND(CK254=0,T254="N"),AND(CK254=0,T254="B"),AND(CK254=0,LEFT(TRIM(T254),1)="I")),1,0))),"")</f>
        <v/>
      </c>
      <c r="CZ254" s="62" t="str">
        <f t="shared" si="107"/>
        <v/>
      </c>
      <c r="DA254" s="62" t="str">
        <f>+IF(LEN($K254)&gt;10,IF(ISERROR(VLOOKUP(V254,'CODIGO PAGO'!$B$1:$B$20,1,0)),1,IF(OR(AND(CM254=1,V254&lt;&gt;"N"),AND(CM254=3,V254&lt;&gt;"B"),AND(CM254=2,LEFT(TRIM(V254),1)&lt;&gt;"I")),1,IF(OR(AND(CM254=0,V254="N"),AND(CM254=0,V254="B"),AND(CM254=0,LEFT(TRIM(V254),1)="I")),1,0))),"")</f>
        <v/>
      </c>
      <c r="DB254" s="62" t="str">
        <f t="shared" si="108"/>
        <v/>
      </c>
      <c r="DC254" s="62" t="str">
        <f>+IF(LEN($K254)&gt;10,IF(ISERROR(VLOOKUP(X254,'CODIGO PAGO'!$B$1:$B$20,1,0)),1,IF(OR(AND(CO254=1,X254&lt;&gt;"N"),AND(CO254=3,X254&lt;&gt;"B"),AND(CO254=2,LEFT(TRIM(X254),1)&lt;&gt;"I")),1,IF(OR(AND(CO254=0,X254="N"),AND(CO254=0,X254="B"),AND(CO254=0,LEFT(TRIM(X254),1)="I")),1,0))),"")</f>
        <v/>
      </c>
      <c r="DD254" s="62" t="str">
        <f t="shared" si="109"/>
        <v/>
      </c>
      <c r="DE254" s="62" t="str">
        <f t="shared" si="110"/>
        <v/>
      </c>
      <c r="DF254" s="63" t="str">
        <f t="shared" si="111"/>
        <v/>
      </c>
      <c r="DG254" s="171"/>
      <c r="DH254" s="63">
        <v>254</v>
      </c>
    </row>
    <row r="255" spans="1:112" s="65" customFormat="1">
      <c r="A255" s="16" t="str">
        <f t="shared" si="84"/>
        <v/>
      </c>
      <c r="B255" s="134"/>
      <c r="C255" s="134"/>
      <c r="D255" s="1" t="str">
        <f>+IF(LEN($K255)&gt;5,BD!A255,"")</f>
        <v/>
      </c>
      <c r="E255" s="1" t="str">
        <f>+IF(LEN($K255)&gt;5,BD!B255,"")</f>
        <v/>
      </c>
      <c r="F255" s="134"/>
      <c r="G255" s="133"/>
      <c r="H255" s="135"/>
      <c r="I255" s="3" t="str">
        <f>+IF(LEN($K255)&gt;5,BD!D255,"")</f>
        <v/>
      </c>
      <c r="J255" s="4" t="str">
        <f>+IF(LEN($K255)&gt;5,BD!E255,"")</f>
        <v/>
      </c>
      <c r="K255" s="5" t="str">
        <f>+IF(LEN(BD!G255)&gt;5,BD!G255,"")</f>
        <v/>
      </c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53" t="str">
        <f t="shared" si="85"/>
        <v/>
      </c>
      <c r="AB255" s="154" t="str">
        <f>+IF(LEN($K255)&gt;5,SUM(L255,N255,P255,R255,T255,V255,X255)+COUNTIF(L255:X255,"PCG")+'CODIGO PAGO'!$C$23*COUNTIF(L255:X255,"PDF")+'CODIGO PAGO'!$C$24*COUNTIF('PRE MAAS'!L255:X255,"PNH")+'CODIGO PAGO'!$C$25*COUNTIF('PRE MAAS'!L255:X255,"PS")+COUNTIF(L255:X255,"VAC"),"")</f>
        <v/>
      </c>
      <c r="AC255" s="154" t="str">
        <f t="shared" si="86"/>
        <v/>
      </c>
      <c r="AD255" s="155" t="str">
        <f t="shared" si="87"/>
        <v/>
      </c>
      <c r="AE255" s="155" t="str">
        <f t="shared" si="88"/>
        <v/>
      </c>
      <c r="AF255" s="155" t="str">
        <f>+IF(LEN($K255)&gt;5,IF(AND(VLOOKUP($I255,BD!$D$1:$F$501,3,0)&gt;=L$1,VLOOKUP($I255,BD!$D$1:$F$501,3,0)&lt;=X$1),1,0),"")</f>
        <v/>
      </c>
      <c r="AG255" s="155" t="str">
        <f t="shared" si="89"/>
        <v/>
      </c>
      <c r="AH255" s="156" t="str">
        <f t="shared" si="90"/>
        <v/>
      </c>
      <c r="AI255" s="156" t="str">
        <f t="shared" si="91"/>
        <v/>
      </c>
      <c r="AJ255" s="156" t="str">
        <f t="shared" si="92"/>
        <v/>
      </c>
      <c r="AK255" s="6" t="str">
        <f>+IF(LEN($K255)&gt;5,BD!H255,"")</f>
        <v/>
      </c>
      <c r="AL255" s="17" t="str">
        <f t="shared" si="93"/>
        <v/>
      </c>
      <c r="AM255" s="13"/>
      <c r="AN255" s="18" t="str">
        <f t="shared" si="94"/>
        <v/>
      </c>
      <c r="AO255" s="19" t="str">
        <f t="shared" si="95"/>
        <v/>
      </c>
      <c r="AP255" s="19" t="str">
        <f t="shared" si="96"/>
        <v/>
      </c>
      <c r="AQ255" s="20" t="str">
        <f t="shared" si="97"/>
        <v/>
      </c>
      <c r="AR255" s="7" t="str">
        <f t="shared" ca="1" si="98"/>
        <v/>
      </c>
      <c r="AS255" s="157"/>
      <c r="AT255" s="19" t="str">
        <f>+IF(LEN($K255)&gt;5,TRUNC(AS255*AK255*'CODIGO PAGO'!$C$27,2),"")</f>
        <v/>
      </c>
      <c r="AU255" s="15"/>
      <c r="AV255" s="15"/>
      <c r="AW255" s="15"/>
      <c r="AX255" s="14"/>
      <c r="AY255" s="15"/>
      <c r="AZ255" s="20" t="str">
        <f>+IF(LEN(K255)&gt;5,SUMIF(AJUSTES!$A$1:$A$50,K255,AJUSTES!$J$1:$J$50),"")</f>
        <v/>
      </c>
      <c r="BA255" s="20"/>
      <c r="BB255" s="14"/>
      <c r="BC255" s="14"/>
      <c r="BD255" s="164"/>
      <c r="BE255" s="15"/>
      <c r="BF255" s="15"/>
      <c r="BG255" s="152" t="str">
        <f t="shared" si="99"/>
        <v/>
      </c>
      <c r="BH255" s="20" t="str">
        <f t="shared" si="100"/>
        <v/>
      </c>
      <c r="BI255" s="20" t="str">
        <f>IF(LEN($K255)&gt;5,IF('CODIGO PAGO'!$C$26=9,0.5*AK255,'CODIGO PAGO'!$C$26*COUNTIF(L255:X255,"PT")*(AK255*7)/(7-(COUNTIF(L255:X255,"D")+COUNTIF(L255:X255,"DL")))),"")</f>
        <v/>
      </c>
      <c r="BJ255" s="15"/>
      <c r="BK255" s="20" t="str">
        <f>+IF(LEN(K255)&gt;5,SUMIF(AJUSTES!$A$1:$A$50,K255,AJUSTES!$K$1:$K$50),"")</f>
        <v/>
      </c>
      <c r="BL255" s="15"/>
      <c r="BM255" s="15"/>
      <c r="BN255" s="4" t="str">
        <f>+CONCATENATE(IF(COUNTIFS(INCAPACIDADES!$A$1:$A$100,"ACTIVA",INCAPACIDADES!$C$1:$C$100,'PRE MAAS'!K255)&gt;0,VLOOKUP(K255,INCAPACIDADES!$C$1:$Y$100,23,0),""),IF(LEN($K255)&gt;5,IF(BD!F255="N/A","",CONCATENATE("B (",DAY(BD!F255),"-",MONTH(BD!F255),"-",YEAR(BD!F255),")")),""))</f>
        <v/>
      </c>
      <c r="BO255" s="150"/>
      <c r="BP255" s="15"/>
      <c r="BQ255" s="15"/>
      <c r="BR255" s="15"/>
      <c r="BS255" s="15"/>
      <c r="BT255" s="15"/>
      <c r="BU255" s="9" t="str">
        <f>+IF(LEN($K255)&gt;10,IF(LEN(BD!I255)=11,BD!I255,CONCATENATE("0",BD!I255)),"")</f>
        <v/>
      </c>
      <c r="BV255" s="161" t="str">
        <f>+IF(LEN($K255)&gt;10,BD!J255,"")</f>
        <v/>
      </c>
      <c r="BW255" s="162" t="str">
        <f t="shared" si="101"/>
        <v/>
      </c>
      <c r="BX255" s="162" t="str">
        <f>+IF(LEN($K255)&gt;10,UPPER(BD!K255),"")</f>
        <v/>
      </c>
      <c r="BY255" s="161" t="str">
        <f>+IF(LEN($K263)&gt;5,BD!L255,"")</f>
        <v/>
      </c>
      <c r="BZ255" s="161" t="str">
        <f>+IF(LEN($K255)&gt;10,BD!M255,"")</f>
        <v/>
      </c>
      <c r="CA255" s="162" t="str">
        <f>+IF(LEN($K255)&gt;10,BD!N255,"")</f>
        <v/>
      </c>
      <c r="CB255" s="163" t="str">
        <f t="shared" si="102"/>
        <v/>
      </c>
      <c r="CC255" s="62" t="str">
        <f>+IF(AND(LEN($K255)&gt;10),IF(AND($J255&gt;L$1,$J255&lt;=$Y$1),1,IF((COUNTIFS(INCAPACIDADES!$C$1:$C$51,$K255,INCAPACIDADES!K$1:K$51,L$1))&gt;0,2,IF(VLOOKUP($I255,BD!D:F,3,0)&gt;L$1,0,3))),"")</f>
        <v/>
      </c>
      <c r="CD255" s="62" t="str">
        <f>+IF(AND(LEN($K255)&gt;10),IF(AND($J255&gt;M$1,$J255&lt;=$Y$1),1,IF((COUNTIFS(INCAPACIDADES!$C$1:$C$51,$K255,INCAPACIDADES!L$1:L$51,M$1))&gt;0,2,IF(VLOOKUP($I255,BD!$D:$F,3,0)&gt;M$1,0,3))),"")</f>
        <v/>
      </c>
      <c r="CE255" s="62" t="str">
        <f>+IF(AND(LEN($K255)&gt;10),IF(AND($J255&gt;N$1,$J255&lt;=$Y$1),1,IF((COUNTIFS(INCAPACIDADES!$C$1:$C$51,$K255,INCAPACIDADES!M$1:M$51,N$1))&gt;0,2,IF(VLOOKUP($I255,BD!$D:$F,3,0)&gt;N$1,0,3))),"")</f>
        <v/>
      </c>
      <c r="CF255" s="62" t="str">
        <f>+IF(AND(LEN($K255)&gt;10),IF(AND($J255&gt;O$1,$J255&lt;=$Y$1),1,IF((COUNTIFS(INCAPACIDADES!$C$1:$C$51,$K255,INCAPACIDADES!N$1:N$51,O$1))&gt;0,2,IF(VLOOKUP($I255,BD!$D:$F,3,0)&gt;O$1,0,3))),"")</f>
        <v/>
      </c>
      <c r="CG255" s="62" t="str">
        <f>+IF(AND(LEN($K255)&gt;10),IF(AND($J255&gt;P$1,$J255&lt;=$Y$1),1,IF((COUNTIFS(INCAPACIDADES!$C$1:$C$51,$K255,INCAPACIDADES!O$1:O$51,P$1))&gt;0,2,IF(VLOOKUP($I255,BD!$D:$F,3,0)&gt;P$1,0,3))),"")</f>
        <v/>
      </c>
      <c r="CH255" s="62" t="str">
        <f>+IF(AND(LEN($K255)&gt;10),IF(AND($J255&gt;Q$1,$J255&lt;=$Y$1),1,IF((COUNTIFS(INCAPACIDADES!$C$1:$C$51,$K255,INCAPACIDADES!P$1:P$51,Q$1))&gt;0,2,IF(VLOOKUP($I255,BD!$D:$F,3,0)&gt;Q$1,0,3))),"")</f>
        <v/>
      </c>
      <c r="CI255" s="62" t="str">
        <f>+IF(AND(LEN($K255)&gt;10),IF(AND($J255&gt;R$1,$J255&lt;=$Y$1),1,IF((COUNTIFS(INCAPACIDADES!$C$1:$C$51,$K255,INCAPACIDADES!Q$1:Q$51,R$1))&gt;0,2,IF(VLOOKUP($I255,BD!$D:$F,3,0)&gt;R$1,0,3))),"")</f>
        <v/>
      </c>
      <c r="CJ255" s="62" t="str">
        <f>+IF(AND(LEN($K255)&gt;10),IF(AND($J255&gt;S$1,$J255&lt;=$Y$1),1,IF((COUNTIFS(INCAPACIDADES!$C$1:$C$51,$K255,INCAPACIDADES!R$1:R$51,S$1))&gt;0,2,IF(VLOOKUP($I255,BD!$D:$F,3,0)&gt;S$1,0,3))),"")</f>
        <v/>
      </c>
      <c r="CK255" s="62" t="str">
        <f>+IF(AND(LEN($K255)&gt;10),IF(AND($J255&gt;T$1,$J255&lt;=$Y$1),1,IF((COUNTIFS(INCAPACIDADES!$C$1:$C$51,$K255,INCAPACIDADES!S$1:S$51,T$1))&gt;0,2,IF(VLOOKUP($I255,BD!$D:$F,3,0)&gt;T$1,0,3))),"")</f>
        <v/>
      </c>
      <c r="CL255" s="62" t="str">
        <f>+IF(AND(LEN($K255)&gt;10),IF(AND($J255&gt;U$1,$J255&lt;=$Y$1),1,IF((COUNTIFS(INCAPACIDADES!$C$1:$C$51,$K255,INCAPACIDADES!T$1:T$51,U$1))&gt;0,2,IF(VLOOKUP($I255,BD!$D:$F,3,0)&gt;U$1,0,3))),"")</f>
        <v/>
      </c>
      <c r="CM255" s="62" t="str">
        <f>+IF(AND(LEN($K255)&gt;10),IF(AND($J255&gt;V$1,$J255&lt;=$Y$1),1,IF((COUNTIFS(INCAPACIDADES!$C$1:$C$51,$K255,INCAPACIDADES!U$1:U$51,V$1))&gt;0,2,IF(VLOOKUP($I255,BD!$D:$F,3,0)&gt;V$1,0,3))),"")</f>
        <v/>
      </c>
      <c r="CN255" s="62" t="str">
        <f>+IF(AND(LEN($K255)&gt;10),IF(AND($J255&gt;W$1,$J255&lt;=$Y$1),1,IF((COUNTIFS(INCAPACIDADES!$C$1:$C$51,$K255,INCAPACIDADES!V$1:V$51,W$1))&gt;0,2,IF(VLOOKUP($I255,BD!$D:$F,3,0)&gt;W$1,0,3))),"")</f>
        <v/>
      </c>
      <c r="CO255" s="62" t="str">
        <f>+IF(AND(LEN($K255)&gt;10),IF(AND($J255&gt;X$1,$J255&lt;=$Y$1),1,IF((COUNTIFS(INCAPACIDADES!$C$1:$C$51,$K255,INCAPACIDADES!W$1:W$51,X$1))&gt;0,2,IF(VLOOKUP($I255,BD!$D:$F,3,0)&gt;X$1,0,3))),"")</f>
        <v/>
      </c>
      <c r="CP255" s="62" t="str">
        <f>+IF(AND(LEN($K255)&gt;10),IF(AND($J255&gt;Y$1,$J255&lt;=$Y$1),1,IF((COUNTIFS(INCAPACIDADES!$C$1:$C$51,$K255,INCAPACIDADES!X$1:X$51,Y$1))&gt;0,2,IF(VLOOKUP($I255,BD!$D:$F,3,0)&gt;Y$1,0,3))),"")</f>
        <v/>
      </c>
      <c r="CQ255" s="62" t="str">
        <f>+IF(LEN($K255)&gt;10,IF(ISERROR(VLOOKUP(L255,'CODIGO PAGO'!$B$1:$B$20,1,0)),1,IF(OR(AND(CC255=1,L255&lt;&gt;"N"),AND(CC255=3,L255&lt;&gt;"B"),AND(CC255=2,LEFT(TRIM(L255),1)&lt;&gt;"I")),1,IF(OR(AND(CC255=0,L255="N"),AND(CC255=0,L255="B"),AND(CC255=0,LEFT(TRIM(L255),1)="I")),1,0))),"")</f>
        <v/>
      </c>
      <c r="CR255" s="62" t="str">
        <f t="shared" si="103"/>
        <v/>
      </c>
      <c r="CS255" s="62" t="str">
        <f>+IF(LEN($K255)&gt;10,IF(ISERROR(VLOOKUP(N255,'CODIGO PAGO'!$B$1:$B$20,1,0)),1,IF(OR(AND(CE255=1,N255&lt;&gt;"N"),AND(CE255=3,N255&lt;&gt;"B"),AND(CE255=2,LEFT(TRIM(N255),1)&lt;&gt;"I")),1,IF(OR(AND(CE255=0,N255="N"),AND(CE255=0,N255="B"),AND(CE255=0,LEFT(TRIM(N255),1)="I")),1,0))),"")</f>
        <v/>
      </c>
      <c r="CT255" s="62" t="str">
        <f t="shared" si="104"/>
        <v/>
      </c>
      <c r="CU255" s="62" t="str">
        <f>+IF(LEN($K255)&gt;10,IF(ISERROR(VLOOKUP(P255,'CODIGO PAGO'!$B$1:$B$20,1,0)),1,IF(OR(AND(CG255=1,P255&lt;&gt;"N"),AND(CG255=3,P255&lt;&gt;"B"),AND(CG255=2,LEFT(TRIM(P255),1)&lt;&gt;"I")),1,IF(OR(AND(CG255=0,P255="N"),AND(CG255=0,P255="B"),AND(CG255=0,LEFT(TRIM(P255),1)="I")),1,0))),"")</f>
        <v/>
      </c>
      <c r="CV255" s="62" t="str">
        <f t="shared" si="105"/>
        <v/>
      </c>
      <c r="CW255" s="62" t="str">
        <f>+IF(LEN($K255)&gt;10,IF(ISERROR(VLOOKUP(R255,'CODIGO PAGO'!$B$1:$B$20,1,0)),1,IF(OR(AND(CI255=1,R255&lt;&gt;"N"),AND(CI255=3,R255&lt;&gt;"B"),AND(CI255=2,LEFT(TRIM(R255),1)&lt;&gt;"I")),1,IF(OR(AND(CI255=0,R255="N"),AND(CI255=0,R255="B"),AND(CI255=0,LEFT(TRIM(R255),1)="I")),1,0))),"")</f>
        <v/>
      </c>
      <c r="CX255" s="62" t="str">
        <f t="shared" si="106"/>
        <v/>
      </c>
      <c r="CY255" s="62" t="str">
        <f>+IF(LEN($K255)&gt;10,IF(ISERROR(VLOOKUP(T255,'CODIGO PAGO'!$B$1:$B$20,1,0)),1,IF(OR(AND(CK255=1,T255&lt;&gt;"N"),AND(CK255=3,T255&lt;&gt;"B"),AND(CK255=2,LEFT(TRIM(T255),1)&lt;&gt;"I")),1,IF(OR(AND(CK255=0,T255="N"),AND(CK255=0,T255="B"),AND(CK255=0,LEFT(TRIM(T255),1)="I")),1,0))),"")</f>
        <v/>
      </c>
      <c r="CZ255" s="62" t="str">
        <f t="shared" si="107"/>
        <v/>
      </c>
      <c r="DA255" s="62" t="str">
        <f>+IF(LEN($K255)&gt;10,IF(ISERROR(VLOOKUP(V255,'CODIGO PAGO'!$B$1:$B$20,1,0)),1,IF(OR(AND(CM255=1,V255&lt;&gt;"N"),AND(CM255=3,V255&lt;&gt;"B"),AND(CM255=2,LEFT(TRIM(V255),1)&lt;&gt;"I")),1,IF(OR(AND(CM255=0,V255="N"),AND(CM255=0,V255="B"),AND(CM255=0,LEFT(TRIM(V255),1)="I")),1,0))),"")</f>
        <v/>
      </c>
      <c r="DB255" s="62" t="str">
        <f t="shared" si="108"/>
        <v/>
      </c>
      <c r="DC255" s="62" t="str">
        <f>+IF(LEN($K255)&gt;10,IF(ISERROR(VLOOKUP(X255,'CODIGO PAGO'!$B$1:$B$20,1,0)),1,IF(OR(AND(CO255=1,X255&lt;&gt;"N"),AND(CO255=3,X255&lt;&gt;"B"),AND(CO255=2,LEFT(TRIM(X255),1)&lt;&gt;"I")),1,IF(OR(AND(CO255=0,X255="N"),AND(CO255=0,X255="B"),AND(CO255=0,LEFT(TRIM(X255),1)="I")),1,0))),"")</f>
        <v/>
      </c>
      <c r="DD255" s="62" t="str">
        <f t="shared" si="109"/>
        <v/>
      </c>
      <c r="DE255" s="62" t="str">
        <f t="shared" si="110"/>
        <v/>
      </c>
      <c r="DF255" s="63" t="str">
        <f t="shared" si="111"/>
        <v/>
      </c>
      <c r="DG255" s="171"/>
      <c r="DH255" s="63">
        <v>255</v>
      </c>
    </row>
    <row r="256" spans="1:112" s="65" customFormat="1">
      <c r="A256" s="16" t="str">
        <f t="shared" si="84"/>
        <v/>
      </c>
      <c r="B256" s="134"/>
      <c r="C256" s="134"/>
      <c r="D256" s="1" t="str">
        <f>+IF(LEN($K256)&gt;5,BD!A256,"")</f>
        <v/>
      </c>
      <c r="E256" s="1" t="str">
        <f>+IF(LEN($K256)&gt;5,BD!B256,"")</f>
        <v/>
      </c>
      <c r="F256" s="134"/>
      <c r="G256" s="133"/>
      <c r="H256" s="135"/>
      <c r="I256" s="3" t="str">
        <f>+IF(LEN($K256)&gt;5,BD!D256,"")</f>
        <v/>
      </c>
      <c r="J256" s="4" t="str">
        <f>+IF(LEN($K256)&gt;5,BD!E256,"")</f>
        <v/>
      </c>
      <c r="K256" s="5" t="str">
        <f>+IF(LEN(BD!G256)&gt;5,BD!G256,"")</f>
        <v/>
      </c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53" t="str">
        <f t="shared" si="85"/>
        <v/>
      </c>
      <c r="AB256" s="154" t="str">
        <f>+IF(LEN($K256)&gt;5,SUM(L256,N256,P256,R256,T256,V256,X256)+COUNTIF(L256:X256,"PCG")+'CODIGO PAGO'!$C$23*COUNTIF(L256:X256,"PDF")+'CODIGO PAGO'!$C$24*COUNTIF('PRE MAAS'!L256:X256,"PNH")+'CODIGO PAGO'!$C$25*COUNTIF('PRE MAAS'!L256:X256,"PS")+COUNTIF(L256:X256,"VAC"),"")</f>
        <v/>
      </c>
      <c r="AC256" s="154" t="str">
        <f t="shared" si="86"/>
        <v/>
      </c>
      <c r="AD256" s="155" t="str">
        <f t="shared" si="87"/>
        <v/>
      </c>
      <c r="AE256" s="155" t="str">
        <f t="shared" si="88"/>
        <v/>
      </c>
      <c r="AF256" s="155" t="str">
        <f>+IF(LEN($K256)&gt;5,IF(AND(VLOOKUP($I256,BD!$D$1:$F$501,3,0)&gt;=L$1,VLOOKUP($I256,BD!$D$1:$F$501,3,0)&lt;=X$1),1,0),"")</f>
        <v/>
      </c>
      <c r="AG256" s="155" t="str">
        <f t="shared" si="89"/>
        <v/>
      </c>
      <c r="AH256" s="156" t="str">
        <f t="shared" si="90"/>
        <v/>
      </c>
      <c r="AI256" s="156" t="str">
        <f t="shared" si="91"/>
        <v/>
      </c>
      <c r="AJ256" s="156" t="str">
        <f t="shared" si="92"/>
        <v/>
      </c>
      <c r="AK256" s="6" t="str">
        <f>+IF(LEN($K256)&gt;5,BD!H256,"")</f>
        <v/>
      </c>
      <c r="AL256" s="17" t="str">
        <f t="shared" si="93"/>
        <v/>
      </c>
      <c r="AM256" s="13"/>
      <c r="AN256" s="18" t="str">
        <f t="shared" si="94"/>
        <v/>
      </c>
      <c r="AO256" s="19" t="str">
        <f t="shared" si="95"/>
        <v/>
      </c>
      <c r="AP256" s="19" t="str">
        <f t="shared" si="96"/>
        <v/>
      </c>
      <c r="AQ256" s="20" t="str">
        <f t="shared" si="97"/>
        <v/>
      </c>
      <c r="AR256" s="7" t="str">
        <f t="shared" ca="1" si="98"/>
        <v/>
      </c>
      <c r="AS256" s="157"/>
      <c r="AT256" s="19" t="str">
        <f>+IF(LEN($K256)&gt;5,TRUNC(AS256*AK256*'CODIGO PAGO'!$C$27,2),"")</f>
        <v/>
      </c>
      <c r="AU256" s="15"/>
      <c r="AV256" s="15"/>
      <c r="AW256" s="15"/>
      <c r="AX256" s="14"/>
      <c r="AY256" s="15"/>
      <c r="AZ256" s="20" t="str">
        <f>+IF(LEN(K256)&gt;5,SUMIF(AJUSTES!$A$1:$A$50,K256,AJUSTES!$J$1:$J$50),"")</f>
        <v/>
      </c>
      <c r="BA256" s="20"/>
      <c r="BB256" s="14"/>
      <c r="BC256" s="14"/>
      <c r="BD256" s="164"/>
      <c r="BE256" s="15"/>
      <c r="BF256" s="15"/>
      <c r="BG256" s="152" t="str">
        <f t="shared" si="99"/>
        <v/>
      </c>
      <c r="BH256" s="20" t="str">
        <f t="shared" si="100"/>
        <v/>
      </c>
      <c r="BI256" s="20" t="str">
        <f>IF(LEN($K256)&gt;5,IF('CODIGO PAGO'!$C$26=9,0.5*AK256,'CODIGO PAGO'!$C$26*COUNTIF(L256:X256,"PT")*(AK256*7)/(7-(COUNTIF(L256:X256,"D")+COUNTIF(L256:X256,"DL")))),"")</f>
        <v/>
      </c>
      <c r="BJ256" s="15"/>
      <c r="BK256" s="20" t="str">
        <f>+IF(LEN(K256)&gt;5,SUMIF(AJUSTES!$A$1:$A$50,K256,AJUSTES!$K$1:$K$50),"")</f>
        <v/>
      </c>
      <c r="BL256" s="15"/>
      <c r="BM256" s="15"/>
      <c r="BN256" s="4" t="str">
        <f>+CONCATENATE(IF(COUNTIFS(INCAPACIDADES!$A$1:$A$100,"ACTIVA",INCAPACIDADES!$C$1:$C$100,'PRE MAAS'!K256)&gt;0,VLOOKUP(K256,INCAPACIDADES!$C$1:$Y$100,23,0),""),IF(LEN($K256)&gt;5,IF(BD!F256="N/A","",CONCATENATE("B (",DAY(BD!F256),"-",MONTH(BD!F256),"-",YEAR(BD!F256),")")),""))</f>
        <v/>
      </c>
      <c r="BO256" s="150"/>
      <c r="BP256" s="15"/>
      <c r="BQ256" s="15"/>
      <c r="BR256" s="15"/>
      <c r="BS256" s="15"/>
      <c r="BT256" s="15"/>
      <c r="BU256" s="9" t="str">
        <f>+IF(LEN($K256)&gt;10,IF(LEN(BD!I256)=11,BD!I256,CONCATENATE("0",BD!I256)),"")</f>
        <v/>
      </c>
      <c r="BV256" s="161" t="str">
        <f>+IF(LEN($K256)&gt;10,BD!J256,"")</f>
        <v/>
      </c>
      <c r="BW256" s="162" t="str">
        <f t="shared" si="101"/>
        <v/>
      </c>
      <c r="BX256" s="162" t="str">
        <f>+IF(LEN($K256)&gt;10,UPPER(BD!K256),"")</f>
        <v/>
      </c>
      <c r="BY256" s="161" t="str">
        <f>+IF(LEN($K264)&gt;5,BD!L256,"")</f>
        <v/>
      </c>
      <c r="BZ256" s="161" t="str">
        <f>+IF(LEN($K256)&gt;10,BD!M256,"")</f>
        <v/>
      </c>
      <c r="CA256" s="162" t="str">
        <f>+IF(LEN($K256)&gt;10,BD!N256,"")</f>
        <v/>
      </c>
      <c r="CB256" s="163" t="str">
        <f t="shared" si="102"/>
        <v/>
      </c>
      <c r="CC256" s="62" t="str">
        <f>+IF(AND(LEN($K256)&gt;10),IF(AND($J256&gt;L$1,$J256&lt;=$Y$1),1,IF((COUNTIFS(INCAPACIDADES!$C$1:$C$51,$K256,INCAPACIDADES!K$1:K$51,L$1))&gt;0,2,IF(VLOOKUP($I256,BD!D:F,3,0)&gt;L$1,0,3))),"")</f>
        <v/>
      </c>
      <c r="CD256" s="62" t="str">
        <f>+IF(AND(LEN($K256)&gt;10),IF(AND($J256&gt;M$1,$J256&lt;=$Y$1),1,IF((COUNTIFS(INCAPACIDADES!$C$1:$C$51,$K256,INCAPACIDADES!L$1:L$51,M$1))&gt;0,2,IF(VLOOKUP($I256,BD!$D:$F,3,0)&gt;M$1,0,3))),"")</f>
        <v/>
      </c>
      <c r="CE256" s="62" t="str">
        <f>+IF(AND(LEN($K256)&gt;10),IF(AND($J256&gt;N$1,$J256&lt;=$Y$1),1,IF((COUNTIFS(INCAPACIDADES!$C$1:$C$51,$K256,INCAPACIDADES!M$1:M$51,N$1))&gt;0,2,IF(VLOOKUP($I256,BD!$D:$F,3,0)&gt;N$1,0,3))),"")</f>
        <v/>
      </c>
      <c r="CF256" s="62" t="str">
        <f>+IF(AND(LEN($K256)&gt;10),IF(AND($J256&gt;O$1,$J256&lt;=$Y$1),1,IF((COUNTIFS(INCAPACIDADES!$C$1:$C$51,$K256,INCAPACIDADES!N$1:N$51,O$1))&gt;0,2,IF(VLOOKUP($I256,BD!$D:$F,3,0)&gt;O$1,0,3))),"")</f>
        <v/>
      </c>
      <c r="CG256" s="62" t="str">
        <f>+IF(AND(LEN($K256)&gt;10),IF(AND($J256&gt;P$1,$J256&lt;=$Y$1),1,IF((COUNTIFS(INCAPACIDADES!$C$1:$C$51,$K256,INCAPACIDADES!O$1:O$51,P$1))&gt;0,2,IF(VLOOKUP($I256,BD!$D:$F,3,0)&gt;P$1,0,3))),"")</f>
        <v/>
      </c>
      <c r="CH256" s="62" t="str">
        <f>+IF(AND(LEN($K256)&gt;10),IF(AND($J256&gt;Q$1,$J256&lt;=$Y$1),1,IF((COUNTIFS(INCAPACIDADES!$C$1:$C$51,$K256,INCAPACIDADES!P$1:P$51,Q$1))&gt;0,2,IF(VLOOKUP($I256,BD!$D:$F,3,0)&gt;Q$1,0,3))),"")</f>
        <v/>
      </c>
      <c r="CI256" s="62" t="str">
        <f>+IF(AND(LEN($K256)&gt;10),IF(AND($J256&gt;R$1,$J256&lt;=$Y$1),1,IF((COUNTIFS(INCAPACIDADES!$C$1:$C$51,$K256,INCAPACIDADES!Q$1:Q$51,R$1))&gt;0,2,IF(VLOOKUP($I256,BD!$D:$F,3,0)&gt;R$1,0,3))),"")</f>
        <v/>
      </c>
      <c r="CJ256" s="62" t="str">
        <f>+IF(AND(LEN($K256)&gt;10),IF(AND($J256&gt;S$1,$J256&lt;=$Y$1),1,IF((COUNTIFS(INCAPACIDADES!$C$1:$C$51,$K256,INCAPACIDADES!R$1:R$51,S$1))&gt;0,2,IF(VLOOKUP($I256,BD!$D:$F,3,0)&gt;S$1,0,3))),"")</f>
        <v/>
      </c>
      <c r="CK256" s="62" t="str">
        <f>+IF(AND(LEN($K256)&gt;10),IF(AND($J256&gt;T$1,$J256&lt;=$Y$1),1,IF((COUNTIFS(INCAPACIDADES!$C$1:$C$51,$K256,INCAPACIDADES!S$1:S$51,T$1))&gt;0,2,IF(VLOOKUP($I256,BD!$D:$F,3,0)&gt;T$1,0,3))),"")</f>
        <v/>
      </c>
      <c r="CL256" s="62" t="str">
        <f>+IF(AND(LEN($K256)&gt;10),IF(AND($J256&gt;U$1,$J256&lt;=$Y$1),1,IF((COUNTIFS(INCAPACIDADES!$C$1:$C$51,$K256,INCAPACIDADES!T$1:T$51,U$1))&gt;0,2,IF(VLOOKUP($I256,BD!$D:$F,3,0)&gt;U$1,0,3))),"")</f>
        <v/>
      </c>
      <c r="CM256" s="62" t="str">
        <f>+IF(AND(LEN($K256)&gt;10),IF(AND($J256&gt;V$1,$J256&lt;=$Y$1),1,IF((COUNTIFS(INCAPACIDADES!$C$1:$C$51,$K256,INCAPACIDADES!U$1:U$51,V$1))&gt;0,2,IF(VLOOKUP($I256,BD!$D:$F,3,0)&gt;V$1,0,3))),"")</f>
        <v/>
      </c>
      <c r="CN256" s="62" t="str">
        <f>+IF(AND(LEN($K256)&gt;10),IF(AND($J256&gt;W$1,$J256&lt;=$Y$1),1,IF((COUNTIFS(INCAPACIDADES!$C$1:$C$51,$K256,INCAPACIDADES!V$1:V$51,W$1))&gt;0,2,IF(VLOOKUP($I256,BD!$D:$F,3,0)&gt;W$1,0,3))),"")</f>
        <v/>
      </c>
      <c r="CO256" s="62" t="str">
        <f>+IF(AND(LEN($K256)&gt;10),IF(AND($J256&gt;X$1,$J256&lt;=$Y$1),1,IF((COUNTIFS(INCAPACIDADES!$C$1:$C$51,$K256,INCAPACIDADES!W$1:W$51,X$1))&gt;0,2,IF(VLOOKUP($I256,BD!$D:$F,3,0)&gt;X$1,0,3))),"")</f>
        <v/>
      </c>
      <c r="CP256" s="62" t="str">
        <f>+IF(AND(LEN($K256)&gt;10),IF(AND($J256&gt;Y$1,$J256&lt;=$Y$1),1,IF((COUNTIFS(INCAPACIDADES!$C$1:$C$51,$K256,INCAPACIDADES!X$1:X$51,Y$1))&gt;0,2,IF(VLOOKUP($I256,BD!$D:$F,3,0)&gt;Y$1,0,3))),"")</f>
        <v/>
      </c>
      <c r="CQ256" s="62" t="str">
        <f>+IF(LEN($K256)&gt;10,IF(ISERROR(VLOOKUP(L256,'CODIGO PAGO'!$B$1:$B$20,1,0)),1,IF(OR(AND(CC256=1,L256&lt;&gt;"N"),AND(CC256=3,L256&lt;&gt;"B"),AND(CC256=2,LEFT(TRIM(L256),1)&lt;&gt;"I")),1,IF(OR(AND(CC256=0,L256="N"),AND(CC256=0,L256="B"),AND(CC256=0,LEFT(TRIM(L256),1)="I")),1,0))),"")</f>
        <v/>
      </c>
      <c r="CR256" s="62" t="str">
        <f t="shared" si="103"/>
        <v/>
      </c>
      <c r="CS256" s="62" t="str">
        <f>+IF(LEN($K256)&gt;10,IF(ISERROR(VLOOKUP(N256,'CODIGO PAGO'!$B$1:$B$20,1,0)),1,IF(OR(AND(CE256=1,N256&lt;&gt;"N"),AND(CE256=3,N256&lt;&gt;"B"),AND(CE256=2,LEFT(TRIM(N256),1)&lt;&gt;"I")),1,IF(OR(AND(CE256=0,N256="N"),AND(CE256=0,N256="B"),AND(CE256=0,LEFT(TRIM(N256),1)="I")),1,0))),"")</f>
        <v/>
      </c>
      <c r="CT256" s="62" t="str">
        <f t="shared" si="104"/>
        <v/>
      </c>
      <c r="CU256" s="62" t="str">
        <f>+IF(LEN($K256)&gt;10,IF(ISERROR(VLOOKUP(P256,'CODIGO PAGO'!$B$1:$B$20,1,0)),1,IF(OR(AND(CG256=1,P256&lt;&gt;"N"),AND(CG256=3,P256&lt;&gt;"B"),AND(CG256=2,LEFT(TRIM(P256),1)&lt;&gt;"I")),1,IF(OR(AND(CG256=0,P256="N"),AND(CG256=0,P256="B"),AND(CG256=0,LEFT(TRIM(P256),1)="I")),1,0))),"")</f>
        <v/>
      </c>
      <c r="CV256" s="62" t="str">
        <f t="shared" si="105"/>
        <v/>
      </c>
      <c r="CW256" s="62" t="str">
        <f>+IF(LEN($K256)&gt;10,IF(ISERROR(VLOOKUP(R256,'CODIGO PAGO'!$B$1:$B$20,1,0)),1,IF(OR(AND(CI256=1,R256&lt;&gt;"N"),AND(CI256=3,R256&lt;&gt;"B"),AND(CI256=2,LEFT(TRIM(R256),1)&lt;&gt;"I")),1,IF(OR(AND(CI256=0,R256="N"),AND(CI256=0,R256="B"),AND(CI256=0,LEFT(TRIM(R256),1)="I")),1,0))),"")</f>
        <v/>
      </c>
      <c r="CX256" s="62" t="str">
        <f t="shared" si="106"/>
        <v/>
      </c>
      <c r="CY256" s="62" t="str">
        <f>+IF(LEN($K256)&gt;10,IF(ISERROR(VLOOKUP(T256,'CODIGO PAGO'!$B$1:$B$20,1,0)),1,IF(OR(AND(CK256=1,T256&lt;&gt;"N"),AND(CK256=3,T256&lt;&gt;"B"),AND(CK256=2,LEFT(TRIM(T256),1)&lt;&gt;"I")),1,IF(OR(AND(CK256=0,T256="N"),AND(CK256=0,T256="B"),AND(CK256=0,LEFT(TRIM(T256),1)="I")),1,0))),"")</f>
        <v/>
      </c>
      <c r="CZ256" s="62" t="str">
        <f t="shared" si="107"/>
        <v/>
      </c>
      <c r="DA256" s="62" t="str">
        <f>+IF(LEN($K256)&gt;10,IF(ISERROR(VLOOKUP(V256,'CODIGO PAGO'!$B$1:$B$20,1,0)),1,IF(OR(AND(CM256=1,V256&lt;&gt;"N"),AND(CM256=3,V256&lt;&gt;"B"),AND(CM256=2,LEFT(TRIM(V256),1)&lt;&gt;"I")),1,IF(OR(AND(CM256=0,V256="N"),AND(CM256=0,V256="B"),AND(CM256=0,LEFT(TRIM(V256),1)="I")),1,0))),"")</f>
        <v/>
      </c>
      <c r="DB256" s="62" t="str">
        <f t="shared" si="108"/>
        <v/>
      </c>
      <c r="DC256" s="62" t="str">
        <f>+IF(LEN($K256)&gt;10,IF(ISERROR(VLOOKUP(X256,'CODIGO PAGO'!$B$1:$B$20,1,0)),1,IF(OR(AND(CO256=1,X256&lt;&gt;"N"),AND(CO256=3,X256&lt;&gt;"B"),AND(CO256=2,LEFT(TRIM(X256),1)&lt;&gt;"I")),1,IF(OR(AND(CO256=0,X256="N"),AND(CO256=0,X256="B"),AND(CO256=0,LEFT(TRIM(X256),1)="I")),1,0))),"")</f>
        <v/>
      </c>
      <c r="DD256" s="62" t="str">
        <f t="shared" si="109"/>
        <v/>
      </c>
      <c r="DE256" s="62" t="str">
        <f t="shared" si="110"/>
        <v/>
      </c>
      <c r="DF256" s="63" t="str">
        <f t="shared" si="111"/>
        <v/>
      </c>
      <c r="DG256" s="171"/>
      <c r="DH256" s="63">
        <v>256</v>
      </c>
    </row>
    <row r="257" spans="1:112" s="65" customFormat="1">
      <c r="A257" s="16" t="str">
        <f t="shared" si="84"/>
        <v/>
      </c>
      <c r="B257" s="134"/>
      <c r="C257" s="134"/>
      <c r="D257" s="1" t="str">
        <f>+IF(LEN($K257)&gt;5,BD!A257,"")</f>
        <v/>
      </c>
      <c r="E257" s="1" t="str">
        <f>+IF(LEN($K257)&gt;5,BD!B257,"")</f>
        <v/>
      </c>
      <c r="F257" s="134"/>
      <c r="G257" s="133"/>
      <c r="H257" s="135"/>
      <c r="I257" s="3" t="str">
        <f>+IF(LEN($K257)&gt;5,BD!D257,"")</f>
        <v/>
      </c>
      <c r="J257" s="4" t="str">
        <f>+IF(LEN($K257)&gt;5,BD!E257,"")</f>
        <v/>
      </c>
      <c r="K257" s="5" t="str">
        <f>+IF(LEN(BD!G257)&gt;5,BD!G257,"")</f>
        <v/>
      </c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53" t="str">
        <f t="shared" si="85"/>
        <v/>
      </c>
      <c r="AB257" s="154" t="str">
        <f>+IF(LEN($K257)&gt;5,SUM(L257,N257,P257,R257,T257,V257,X257)+COUNTIF(L257:X257,"PCG")+'CODIGO PAGO'!$C$23*COUNTIF(L257:X257,"PDF")+'CODIGO PAGO'!$C$24*COUNTIF('PRE MAAS'!L257:X257,"PNH")+'CODIGO PAGO'!$C$25*COUNTIF('PRE MAAS'!L257:X257,"PS")+COUNTIF(L257:X257,"VAC"),"")</f>
        <v/>
      </c>
      <c r="AC257" s="154" t="str">
        <f t="shared" si="86"/>
        <v/>
      </c>
      <c r="AD257" s="155" t="str">
        <f t="shared" si="87"/>
        <v/>
      </c>
      <c r="AE257" s="155" t="str">
        <f t="shared" si="88"/>
        <v/>
      </c>
      <c r="AF257" s="155" t="str">
        <f>+IF(LEN($K257)&gt;5,IF(AND(VLOOKUP($I257,BD!$D$1:$F$501,3,0)&gt;=L$1,VLOOKUP($I257,BD!$D$1:$F$501,3,0)&lt;=X$1),1,0),"")</f>
        <v/>
      </c>
      <c r="AG257" s="155" t="str">
        <f t="shared" si="89"/>
        <v/>
      </c>
      <c r="AH257" s="156" t="str">
        <f t="shared" si="90"/>
        <v/>
      </c>
      <c r="AI257" s="156" t="str">
        <f t="shared" si="91"/>
        <v/>
      </c>
      <c r="AJ257" s="156" t="str">
        <f t="shared" si="92"/>
        <v/>
      </c>
      <c r="AK257" s="6" t="str">
        <f>+IF(LEN($K257)&gt;5,BD!H257,"")</f>
        <v/>
      </c>
      <c r="AL257" s="17" t="str">
        <f t="shared" si="93"/>
        <v/>
      </c>
      <c r="AM257" s="13"/>
      <c r="AN257" s="18" t="str">
        <f t="shared" si="94"/>
        <v/>
      </c>
      <c r="AO257" s="19" t="str">
        <f t="shared" si="95"/>
        <v/>
      </c>
      <c r="AP257" s="19" t="str">
        <f t="shared" si="96"/>
        <v/>
      </c>
      <c r="AQ257" s="20" t="str">
        <f t="shared" si="97"/>
        <v/>
      </c>
      <c r="AR257" s="7" t="str">
        <f t="shared" ca="1" si="98"/>
        <v/>
      </c>
      <c r="AS257" s="157"/>
      <c r="AT257" s="19" t="str">
        <f>+IF(LEN($K257)&gt;5,TRUNC(AS257*AK257*'CODIGO PAGO'!$C$27,2),"")</f>
        <v/>
      </c>
      <c r="AU257" s="15"/>
      <c r="AV257" s="15"/>
      <c r="AW257" s="15"/>
      <c r="AX257" s="14"/>
      <c r="AY257" s="15"/>
      <c r="AZ257" s="20" t="str">
        <f>+IF(LEN(K257)&gt;5,SUMIF(AJUSTES!$A$1:$A$50,K257,AJUSTES!$J$1:$J$50),"")</f>
        <v/>
      </c>
      <c r="BA257" s="20"/>
      <c r="BB257" s="14"/>
      <c r="BC257" s="14"/>
      <c r="BD257" s="164"/>
      <c r="BE257" s="15"/>
      <c r="BF257" s="15"/>
      <c r="BG257" s="152" t="str">
        <f t="shared" si="99"/>
        <v/>
      </c>
      <c r="BH257" s="20" t="str">
        <f t="shared" si="100"/>
        <v/>
      </c>
      <c r="BI257" s="20" t="str">
        <f>IF(LEN($K257)&gt;5,IF('CODIGO PAGO'!$C$26=9,0.5*AK257,'CODIGO PAGO'!$C$26*COUNTIF(L257:X257,"PT")*(AK257*7)/(7-(COUNTIF(L257:X257,"D")+COUNTIF(L257:X257,"DL")))),"")</f>
        <v/>
      </c>
      <c r="BJ257" s="15"/>
      <c r="BK257" s="20" t="str">
        <f>+IF(LEN(K257)&gt;5,SUMIF(AJUSTES!$A$1:$A$50,K257,AJUSTES!$K$1:$K$50),"")</f>
        <v/>
      </c>
      <c r="BL257" s="15"/>
      <c r="BM257" s="15"/>
      <c r="BN257" s="4" t="str">
        <f>+CONCATENATE(IF(COUNTIFS(INCAPACIDADES!$A$1:$A$100,"ACTIVA",INCAPACIDADES!$C$1:$C$100,'PRE MAAS'!K257)&gt;0,VLOOKUP(K257,INCAPACIDADES!$C$1:$Y$100,23,0),""),IF(LEN($K257)&gt;5,IF(BD!F257="N/A","",CONCATENATE("B (",DAY(BD!F257),"-",MONTH(BD!F257),"-",YEAR(BD!F257),")")),""))</f>
        <v/>
      </c>
      <c r="BO257" s="150"/>
      <c r="BP257" s="15"/>
      <c r="BQ257" s="15"/>
      <c r="BR257" s="15"/>
      <c r="BS257" s="15"/>
      <c r="BT257" s="15"/>
      <c r="BU257" s="9" t="str">
        <f>+IF(LEN($K257)&gt;10,IF(LEN(BD!I257)=11,BD!I257,CONCATENATE("0",BD!I257)),"")</f>
        <v/>
      </c>
      <c r="BV257" s="161" t="str">
        <f>+IF(LEN($K257)&gt;10,BD!J257,"")</f>
        <v/>
      </c>
      <c r="BW257" s="162" t="str">
        <f t="shared" si="101"/>
        <v/>
      </c>
      <c r="BX257" s="162" t="str">
        <f>+IF(LEN($K257)&gt;10,UPPER(BD!K257),"")</f>
        <v/>
      </c>
      <c r="BY257" s="161" t="str">
        <f>+IF(LEN($K265)&gt;5,BD!L257,"")</f>
        <v/>
      </c>
      <c r="BZ257" s="161" t="str">
        <f>+IF(LEN($K257)&gt;10,BD!M257,"")</f>
        <v/>
      </c>
      <c r="CA257" s="162" t="str">
        <f>+IF(LEN($K257)&gt;10,BD!N257,"")</f>
        <v/>
      </c>
      <c r="CB257" s="163" t="str">
        <f t="shared" si="102"/>
        <v/>
      </c>
      <c r="CC257" s="62" t="str">
        <f>+IF(AND(LEN($K257)&gt;10),IF(AND($J257&gt;L$1,$J257&lt;=$Y$1),1,IF((COUNTIFS(INCAPACIDADES!$C$1:$C$51,$K257,INCAPACIDADES!K$1:K$51,L$1))&gt;0,2,IF(VLOOKUP($I257,BD!D:F,3,0)&gt;L$1,0,3))),"")</f>
        <v/>
      </c>
      <c r="CD257" s="62" t="str">
        <f>+IF(AND(LEN($K257)&gt;10),IF(AND($J257&gt;M$1,$J257&lt;=$Y$1),1,IF((COUNTIFS(INCAPACIDADES!$C$1:$C$51,$K257,INCAPACIDADES!L$1:L$51,M$1))&gt;0,2,IF(VLOOKUP($I257,BD!$D:$F,3,0)&gt;M$1,0,3))),"")</f>
        <v/>
      </c>
      <c r="CE257" s="62" t="str">
        <f>+IF(AND(LEN($K257)&gt;10),IF(AND($J257&gt;N$1,$J257&lt;=$Y$1),1,IF((COUNTIFS(INCAPACIDADES!$C$1:$C$51,$K257,INCAPACIDADES!M$1:M$51,N$1))&gt;0,2,IF(VLOOKUP($I257,BD!$D:$F,3,0)&gt;N$1,0,3))),"")</f>
        <v/>
      </c>
      <c r="CF257" s="62" t="str">
        <f>+IF(AND(LEN($K257)&gt;10),IF(AND($J257&gt;O$1,$J257&lt;=$Y$1),1,IF((COUNTIFS(INCAPACIDADES!$C$1:$C$51,$K257,INCAPACIDADES!N$1:N$51,O$1))&gt;0,2,IF(VLOOKUP($I257,BD!$D:$F,3,0)&gt;O$1,0,3))),"")</f>
        <v/>
      </c>
      <c r="CG257" s="62" t="str">
        <f>+IF(AND(LEN($K257)&gt;10),IF(AND($J257&gt;P$1,$J257&lt;=$Y$1),1,IF((COUNTIFS(INCAPACIDADES!$C$1:$C$51,$K257,INCAPACIDADES!O$1:O$51,P$1))&gt;0,2,IF(VLOOKUP($I257,BD!$D:$F,3,0)&gt;P$1,0,3))),"")</f>
        <v/>
      </c>
      <c r="CH257" s="62" t="str">
        <f>+IF(AND(LEN($K257)&gt;10),IF(AND($J257&gt;Q$1,$J257&lt;=$Y$1),1,IF((COUNTIFS(INCAPACIDADES!$C$1:$C$51,$K257,INCAPACIDADES!P$1:P$51,Q$1))&gt;0,2,IF(VLOOKUP($I257,BD!$D:$F,3,0)&gt;Q$1,0,3))),"")</f>
        <v/>
      </c>
      <c r="CI257" s="62" t="str">
        <f>+IF(AND(LEN($K257)&gt;10),IF(AND($J257&gt;R$1,$J257&lt;=$Y$1),1,IF((COUNTIFS(INCAPACIDADES!$C$1:$C$51,$K257,INCAPACIDADES!Q$1:Q$51,R$1))&gt;0,2,IF(VLOOKUP($I257,BD!$D:$F,3,0)&gt;R$1,0,3))),"")</f>
        <v/>
      </c>
      <c r="CJ257" s="62" t="str">
        <f>+IF(AND(LEN($K257)&gt;10),IF(AND($J257&gt;S$1,$J257&lt;=$Y$1),1,IF((COUNTIFS(INCAPACIDADES!$C$1:$C$51,$K257,INCAPACIDADES!R$1:R$51,S$1))&gt;0,2,IF(VLOOKUP($I257,BD!$D:$F,3,0)&gt;S$1,0,3))),"")</f>
        <v/>
      </c>
      <c r="CK257" s="62" t="str">
        <f>+IF(AND(LEN($K257)&gt;10),IF(AND($J257&gt;T$1,$J257&lt;=$Y$1),1,IF((COUNTIFS(INCAPACIDADES!$C$1:$C$51,$K257,INCAPACIDADES!S$1:S$51,T$1))&gt;0,2,IF(VLOOKUP($I257,BD!$D:$F,3,0)&gt;T$1,0,3))),"")</f>
        <v/>
      </c>
      <c r="CL257" s="62" t="str">
        <f>+IF(AND(LEN($K257)&gt;10),IF(AND($J257&gt;U$1,$J257&lt;=$Y$1),1,IF((COUNTIFS(INCAPACIDADES!$C$1:$C$51,$K257,INCAPACIDADES!T$1:T$51,U$1))&gt;0,2,IF(VLOOKUP($I257,BD!$D:$F,3,0)&gt;U$1,0,3))),"")</f>
        <v/>
      </c>
      <c r="CM257" s="62" t="str">
        <f>+IF(AND(LEN($K257)&gt;10),IF(AND($J257&gt;V$1,$J257&lt;=$Y$1),1,IF((COUNTIFS(INCAPACIDADES!$C$1:$C$51,$K257,INCAPACIDADES!U$1:U$51,V$1))&gt;0,2,IF(VLOOKUP($I257,BD!$D:$F,3,0)&gt;V$1,0,3))),"")</f>
        <v/>
      </c>
      <c r="CN257" s="62" t="str">
        <f>+IF(AND(LEN($K257)&gt;10),IF(AND($J257&gt;W$1,$J257&lt;=$Y$1),1,IF((COUNTIFS(INCAPACIDADES!$C$1:$C$51,$K257,INCAPACIDADES!V$1:V$51,W$1))&gt;0,2,IF(VLOOKUP($I257,BD!$D:$F,3,0)&gt;W$1,0,3))),"")</f>
        <v/>
      </c>
      <c r="CO257" s="62" t="str">
        <f>+IF(AND(LEN($K257)&gt;10),IF(AND($J257&gt;X$1,$J257&lt;=$Y$1),1,IF((COUNTIFS(INCAPACIDADES!$C$1:$C$51,$K257,INCAPACIDADES!W$1:W$51,X$1))&gt;0,2,IF(VLOOKUP($I257,BD!$D:$F,3,0)&gt;X$1,0,3))),"")</f>
        <v/>
      </c>
      <c r="CP257" s="62" t="str">
        <f>+IF(AND(LEN($K257)&gt;10),IF(AND($J257&gt;Y$1,$J257&lt;=$Y$1),1,IF((COUNTIFS(INCAPACIDADES!$C$1:$C$51,$K257,INCAPACIDADES!X$1:X$51,Y$1))&gt;0,2,IF(VLOOKUP($I257,BD!$D:$F,3,0)&gt;Y$1,0,3))),"")</f>
        <v/>
      </c>
      <c r="CQ257" s="62" t="str">
        <f>+IF(LEN($K257)&gt;10,IF(ISERROR(VLOOKUP(L257,'CODIGO PAGO'!$B$1:$B$20,1,0)),1,IF(OR(AND(CC257=1,L257&lt;&gt;"N"),AND(CC257=3,L257&lt;&gt;"B"),AND(CC257=2,LEFT(TRIM(L257),1)&lt;&gt;"I")),1,IF(OR(AND(CC257=0,L257="N"),AND(CC257=0,L257="B"),AND(CC257=0,LEFT(TRIM(L257),1)="I")),1,0))),"")</f>
        <v/>
      </c>
      <c r="CR257" s="62" t="str">
        <f t="shared" si="103"/>
        <v/>
      </c>
      <c r="CS257" s="62" t="str">
        <f>+IF(LEN($K257)&gt;10,IF(ISERROR(VLOOKUP(N257,'CODIGO PAGO'!$B$1:$B$20,1,0)),1,IF(OR(AND(CE257=1,N257&lt;&gt;"N"),AND(CE257=3,N257&lt;&gt;"B"),AND(CE257=2,LEFT(TRIM(N257),1)&lt;&gt;"I")),1,IF(OR(AND(CE257=0,N257="N"),AND(CE257=0,N257="B"),AND(CE257=0,LEFT(TRIM(N257),1)="I")),1,0))),"")</f>
        <v/>
      </c>
      <c r="CT257" s="62" t="str">
        <f t="shared" si="104"/>
        <v/>
      </c>
      <c r="CU257" s="62" t="str">
        <f>+IF(LEN($K257)&gt;10,IF(ISERROR(VLOOKUP(P257,'CODIGO PAGO'!$B$1:$B$20,1,0)),1,IF(OR(AND(CG257=1,P257&lt;&gt;"N"),AND(CG257=3,P257&lt;&gt;"B"),AND(CG257=2,LEFT(TRIM(P257),1)&lt;&gt;"I")),1,IF(OR(AND(CG257=0,P257="N"),AND(CG257=0,P257="B"),AND(CG257=0,LEFT(TRIM(P257),1)="I")),1,0))),"")</f>
        <v/>
      </c>
      <c r="CV257" s="62" t="str">
        <f t="shared" si="105"/>
        <v/>
      </c>
      <c r="CW257" s="62" t="str">
        <f>+IF(LEN($K257)&gt;10,IF(ISERROR(VLOOKUP(R257,'CODIGO PAGO'!$B$1:$B$20,1,0)),1,IF(OR(AND(CI257=1,R257&lt;&gt;"N"),AND(CI257=3,R257&lt;&gt;"B"),AND(CI257=2,LEFT(TRIM(R257),1)&lt;&gt;"I")),1,IF(OR(AND(CI257=0,R257="N"),AND(CI257=0,R257="B"),AND(CI257=0,LEFT(TRIM(R257),1)="I")),1,0))),"")</f>
        <v/>
      </c>
      <c r="CX257" s="62" t="str">
        <f t="shared" si="106"/>
        <v/>
      </c>
      <c r="CY257" s="62" t="str">
        <f>+IF(LEN($K257)&gt;10,IF(ISERROR(VLOOKUP(T257,'CODIGO PAGO'!$B$1:$B$20,1,0)),1,IF(OR(AND(CK257=1,T257&lt;&gt;"N"),AND(CK257=3,T257&lt;&gt;"B"),AND(CK257=2,LEFT(TRIM(T257),1)&lt;&gt;"I")),1,IF(OR(AND(CK257=0,T257="N"),AND(CK257=0,T257="B"),AND(CK257=0,LEFT(TRIM(T257),1)="I")),1,0))),"")</f>
        <v/>
      </c>
      <c r="CZ257" s="62" t="str">
        <f t="shared" si="107"/>
        <v/>
      </c>
      <c r="DA257" s="62" t="str">
        <f>+IF(LEN($K257)&gt;10,IF(ISERROR(VLOOKUP(V257,'CODIGO PAGO'!$B$1:$B$20,1,0)),1,IF(OR(AND(CM257=1,V257&lt;&gt;"N"),AND(CM257=3,V257&lt;&gt;"B"),AND(CM257=2,LEFT(TRIM(V257),1)&lt;&gt;"I")),1,IF(OR(AND(CM257=0,V257="N"),AND(CM257=0,V257="B"),AND(CM257=0,LEFT(TRIM(V257),1)="I")),1,0))),"")</f>
        <v/>
      </c>
      <c r="DB257" s="62" t="str">
        <f t="shared" si="108"/>
        <v/>
      </c>
      <c r="DC257" s="62" t="str">
        <f>+IF(LEN($K257)&gt;10,IF(ISERROR(VLOOKUP(X257,'CODIGO PAGO'!$B$1:$B$20,1,0)),1,IF(OR(AND(CO257=1,X257&lt;&gt;"N"),AND(CO257=3,X257&lt;&gt;"B"),AND(CO257=2,LEFT(TRIM(X257),1)&lt;&gt;"I")),1,IF(OR(AND(CO257=0,X257="N"),AND(CO257=0,X257="B"),AND(CO257=0,LEFT(TRIM(X257),1)="I")),1,0))),"")</f>
        <v/>
      </c>
      <c r="DD257" s="62" t="str">
        <f t="shared" si="109"/>
        <v/>
      </c>
      <c r="DE257" s="62" t="str">
        <f t="shared" si="110"/>
        <v/>
      </c>
      <c r="DF257" s="63" t="str">
        <f t="shared" si="111"/>
        <v/>
      </c>
      <c r="DG257" s="171"/>
      <c r="DH257" s="63">
        <v>257</v>
      </c>
    </row>
    <row r="258" spans="1:112" s="65" customFormat="1">
      <c r="A258" s="16" t="str">
        <f t="shared" si="84"/>
        <v/>
      </c>
      <c r="B258" s="134"/>
      <c r="C258" s="134"/>
      <c r="D258" s="1" t="str">
        <f>+IF(LEN($K258)&gt;5,BD!A258,"")</f>
        <v/>
      </c>
      <c r="E258" s="1" t="str">
        <f>+IF(LEN($K258)&gt;5,BD!B258,"")</f>
        <v/>
      </c>
      <c r="F258" s="134"/>
      <c r="G258" s="133"/>
      <c r="H258" s="135"/>
      <c r="I258" s="3" t="str">
        <f>+IF(LEN($K258)&gt;5,BD!D258,"")</f>
        <v/>
      </c>
      <c r="J258" s="4" t="str">
        <f>+IF(LEN($K258)&gt;5,BD!E258,"")</f>
        <v/>
      </c>
      <c r="K258" s="5" t="str">
        <f>+IF(LEN(BD!G258)&gt;5,BD!G258,"")</f>
        <v/>
      </c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53" t="str">
        <f t="shared" si="85"/>
        <v/>
      </c>
      <c r="AB258" s="154" t="str">
        <f>+IF(LEN($K258)&gt;5,SUM(L258,N258,P258,R258,T258,V258,X258)+COUNTIF(L258:X258,"PCG")+'CODIGO PAGO'!$C$23*COUNTIF(L258:X258,"PDF")+'CODIGO PAGO'!$C$24*COUNTIF('PRE MAAS'!L258:X258,"PNH")+'CODIGO PAGO'!$C$25*COUNTIF('PRE MAAS'!L258:X258,"PS")+COUNTIF(L258:X258,"VAC"),"")</f>
        <v/>
      </c>
      <c r="AC258" s="154" t="str">
        <f t="shared" si="86"/>
        <v/>
      </c>
      <c r="AD258" s="155" t="str">
        <f t="shared" si="87"/>
        <v/>
      </c>
      <c r="AE258" s="155" t="str">
        <f t="shared" si="88"/>
        <v/>
      </c>
      <c r="AF258" s="155" t="str">
        <f>+IF(LEN($K258)&gt;5,IF(AND(VLOOKUP($I258,BD!$D$1:$F$501,3,0)&gt;=L$1,VLOOKUP($I258,BD!$D$1:$F$501,3,0)&lt;=X$1),1,0),"")</f>
        <v/>
      </c>
      <c r="AG258" s="155" t="str">
        <f t="shared" si="89"/>
        <v/>
      </c>
      <c r="AH258" s="156" t="str">
        <f t="shared" si="90"/>
        <v/>
      </c>
      <c r="AI258" s="156" t="str">
        <f t="shared" si="91"/>
        <v/>
      </c>
      <c r="AJ258" s="156" t="str">
        <f t="shared" si="92"/>
        <v/>
      </c>
      <c r="AK258" s="6" t="str">
        <f>+IF(LEN($K258)&gt;5,BD!H258,"")</f>
        <v/>
      </c>
      <c r="AL258" s="17" t="str">
        <f t="shared" si="93"/>
        <v/>
      </c>
      <c r="AM258" s="13"/>
      <c r="AN258" s="18" t="str">
        <f t="shared" si="94"/>
        <v/>
      </c>
      <c r="AO258" s="19" t="str">
        <f t="shared" si="95"/>
        <v/>
      </c>
      <c r="AP258" s="19" t="str">
        <f t="shared" si="96"/>
        <v/>
      </c>
      <c r="AQ258" s="20" t="str">
        <f t="shared" si="97"/>
        <v/>
      </c>
      <c r="AR258" s="7" t="str">
        <f t="shared" ca="1" si="98"/>
        <v/>
      </c>
      <c r="AS258" s="157"/>
      <c r="AT258" s="19" t="str">
        <f>+IF(LEN($K258)&gt;5,TRUNC(AS258*AK258*'CODIGO PAGO'!$C$27,2),"")</f>
        <v/>
      </c>
      <c r="AU258" s="15"/>
      <c r="AV258" s="15"/>
      <c r="AW258" s="15"/>
      <c r="AX258" s="14"/>
      <c r="AY258" s="15"/>
      <c r="AZ258" s="20" t="str">
        <f>+IF(LEN(K258)&gt;5,SUMIF(AJUSTES!$A$1:$A$50,K258,AJUSTES!$J$1:$J$50),"")</f>
        <v/>
      </c>
      <c r="BA258" s="20"/>
      <c r="BB258" s="14"/>
      <c r="BC258" s="14"/>
      <c r="BD258" s="164"/>
      <c r="BE258" s="15"/>
      <c r="BF258" s="15"/>
      <c r="BG258" s="152" t="str">
        <f t="shared" si="99"/>
        <v/>
      </c>
      <c r="BH258" s="20" t="str">
        <f t="shared" si="100"/>
        <v/>
      </c>
      <c r="BI258" s="20" t="str">
        <f>IF(LEN($K258)&gt;5,IF('CODIGO PAGO'!$C$26=9,0.5*AK258,'CODIGO PAGO'!$C$26*COUNTIF(L258:X258,"PT")*(AK258*7)/(7-(COUNTIF(L258:X258,"D")+COUNTIF(L258:X258,"DL")))),"")</f>
        <v/>
      </c>
      <c r="BJ258" s="15"/>
      <c r="BK258" s="20" t="str">
        <f>+IF(LEN(K258)&gt;5,SUMIF(AJUSTES!$A$1:$A$50,K258,AJUSTES!$K$1:$K$50),"")</f>
        <v/>
      </c>
      <c r="BL258" s="15"/>
      <c r="BM258" s="15"/>
      <c r="BN258" s="4" t="str">
        <f>+CONCATENATE(IF(COUNTIFS(INCAPACIDADES!$A$1:$A$100,"ACTIVA",INCAPACIDADES!$C$1:$C$100,'PRE MAAS'!K258)&gt;0,VLOOKUP(K258,INCAPACIDADES!$C$1:$Y$100,23,0),""),IF(LEN($K258)&gt;5,IF(BD!F258="N/A","",CONCATENATE("B (",DAY(BD!F258),"-",MONTH(BD!F258),"-",YEAR(BD!F258),")")),""))</f>
        <v/>
      </c>
      <c r="BO258" s="150"/>
      <c r="BP258" s="15"/>
      <c r="BQ258" s="15"/>
      <c r="BR258" s="15"/>
      <c r="BS258" s="15"/>
      <c r="BT258" s="15"/>
      <c r="BU258" s="9" t="str">
        <f>+IF(LEN($K258)&gt;10,IF(LEN(BD!I258)=11,BD!I258,CONCATENATE("0",BD!I258)),"")</f>
        <v/>
      </c>
      <c r="BV258" s="161" t="str">
        <f>+IF(LEN($K258)&gt;10,BD!J258,"")</f>
        <v/>
      </c>
      <c r="BW258" s="162" t="str">
        <f t="shared" si="101"/>
        <v/>
      </c>
      <c r="BX258" s="162" t="str">
        <f>+IF(LEN($K258)&gt;10,UPPER(BD!K258),"")</f>
        <v/>
      </c>
      <c r="BY258" s="161" t="str">
        <f>+IF(LEN($K266)&gt;5,BD!L258,"")</f>
        <v/>
      </c>
      <c r="BZ258" s="161" t="str">
        <f>+IF(LEN($K258)&gt;10,BD!M258,"")</f>
        <v/>
      </c>
      <c r="CA258" s="162" t="str">
        <f>+IF(LEN($K258)&gt;10,BD!N258,"")</f>
        <v/>
      </c>
      <c r="CB258" s="163" t="str">
        <f t="shared" si="102"/>
        <v/>
      </c>
      <c r="CC258" s="62" t="str">
        <f>+IF(AND(LEN($K258)&gt;10),IF(AND($J258&gt;L$1,$J258&lt;=$Y$1),1,IF((COUNTIFS(INCAPACIDADES!$C$1:$C$51,$K258,INCAPACIDADES!K$1:K$51,L$1))&gt;0,2,IF(VLOOKUP($I258,BD!D:F,3,0)&gt;L$1,0,3))),"")</f>
        <v/>
      </c>
      <c r="CD258" s="62" t="str">
        <f>+IF(AND(LEN($K258)&gt;10),IF(AND($J258&gt;M$1,$J258&lt;=$Y$1),1,IF((COUNTIFS(INCAPACIDADES!$C$1:$C$51,$K258,INCAPACIDADES!L$1:L$51,M$1))&gt;0,2,IF(VLOOKUP($I258,BD!$D:$F,3,0)&gt;M$1,0,3))),"")</f>
        <v/>
      </c>
      <c r="CE258" s="62" t="str">
        <f>+IF(AND(LEN($K258)&gt;10),IF(AND($J258&gt;N$1,$J258&lt;=$Y$1),1,IF((COUNTIFS(INCAPACIDADES!$C$1:$C$51,$K258,INCAPACIDADES!M$1:M$51,N$1))&gt;0,2,IF(VLOOKUP($I258,BD!$D:$F,3,0)&gt;N$1,0,3))),"")</f>
        <v/>
      </c>
      <c r="CF258" s="62" t="str">
        <f>+IF(AND(LEN($K258)&gt;10),IF(AND($J258&gt;O$1,$J258&lt;=$Y$1),1,IF((COUNTIFS(INCAPACIDADES!$C$1:$C$51,$K258,INCAPACIDADES!N$1:N$51,O$1))&gt;0,2,IF(VLOOKUP($I258,BD!$D:$F,3,0)&gt;O$1,0,3))),"")</f>
        <v/>
      </c>
      <c r="CG258" s="62" t="str">
        <f>+IF(AND(LEN($K258)&gt;10),IF(AND($J258&gt;P$1,$J258&lt;=$Y$1),1,IF((COUNTIFS(INCAPACIDADES!$C$1:$C$51,$K258,INCAPACIDADES!O$1:O$51,P$1))&gt;0,2,IF(VLOOKUP($I258,BD!$D:$F,3,0)&gt;P$1,0,3))),"")</f>
        <v/>
      </c>
      <c r="CH258" s="62" t="str">
        <f>+IF(AND(LEN($K258)&gt;10),IF(AND($J258&gt;Q$1,$J258&lt;=$Y$1),1,IF((COUNTIFS(INCAPACIDADES!$C$1:$C$51,$K258,INCAPACIDADES!P$1:P$51,Q$1))&gt;0,2,IF(VLOOKUP($I258,BD!$D:$F,3,0)&gt;Q$1,0,3))),"")</f>
        <v/>
      </c>
      <c r="CI258" s="62" t="str">
        <f>+IF(AND(LEN($K258)&gt;10),IF(AND($J258&gt;R$1,$J258&lt;=$Y$1),1,IF((COUNTIFS(INCAPACIDADES!$C$1:$C$51,$K258,INCAPACIDADES!Q$1:Q$51,R$1))&gt;0,2,IF(VLOOKUP($I258,BD!$D:$F,3,0)&gt;R$1,0,3))),"")</f>
        <v/>
      </c>
      <c r="CJ258" s="62" t="str">
        <f>+IF(AND(LEN($K258)&gt;10),IF(AND($J258&gt;S$1,$J258&lt;=$Y$1),1,IF((COUNTIFS(INCAPACIDADES!$C$1:$C$51,$K258,INCAPACIDADES!R$1:R$51,S$1))&gt;0,2,IF(VLOOKUP($I258,BD!$D:$F,3,0)&gt;S$1,0,3))),"")</f>
        <v/>
      </c>
      <c r="CK258" s="62" t="str">
        <f>+IF(AND(LEN($K258)&gt;10),IF(AND($J258&gt;T$1,$J258&lt;=$Y$1),1,IF((COUNTIFS(INCAPACIDADES!$C$1:$C$51,$K258,INCAPACIDADES!S$1:S$51,T$1))&gt;0,2,IF(VLOOKUP($I258,BD!$D:$F,3,0)&gt;T$1,0,3))),"")</f>
        <v/>
      </c>
      <c r="CL258" s="62" t="str">
        <f>+IF(AND(LEN($K258)&gt;10),IF(AND($J258&gt;U$1,$J258&lt;=$Y$1),1,IF((COUNTIFS(INCAPACIDADES!$C$1:$C$51,$K258,INCAPACIDADES!T$1:T$51,U$1))&gt;0,2,IF(VLOOKUP($I258,BD!$D:$F,3,0)&gt;U$1,0,3))),"")</f>
        <v/>
      </c>
      <c r="CM258" s="62" t="str">
        <f>+IF(AND(LEN($K258)&gt;10),IF(AND($J258&gt;V$1,$J258&lt;=$Y$1),1,IF((COUNTIFS(INCAPACIDADES!$C$1:$C$51,$K258,INCAPACIDADES!U$1:U$51,V$1))&gt;0,2,IF(VLOOKUP($I258,BD!$D:$F,3,0)&gt;V$1,0,3))),"")</f>
        <v/>
      </c>
      <c r="CN258" s="62" t="str">
        <f>+IF(AND(LEN($K258)&gt;10),IF(AND($J258&gt;W$1,$J258&lt;=$Y$1),1,IF((COUNTIFS(INCAPACIDADES!$C$1:$C$51,$K258,INCAPACIDADES!V$1:V$51,W$1))&gt;0,2,IF(VLOOKUP($I258,BD!$D:$F,3,0)&gt;W$1,0,3))),"")</f>
        <v/>
      </c>
      <c r="CO258" s="62" t="str">
        <f>+IF(AND(LEN($K258)&gt;10),IF(AND($J258&gt;X$1,$J258&lt;=$Y$1),1,IF((COUNTIFS(INCAPACIDADES!$C$1:$C$51,$K258,INCAPACIDADES!W$1:W$51,X$1))&gt;0,2,IF(VLOOKUP($I258,BD!$D:$F,3,0)&gt;X$1,0,3))),"")</f>
        <v/>
      </c>
      <c r="CP258" s="62" t="str">
        <f>+IF(AND(LEN($K258)&gt;10),IF(AND($J258&gt;Y$1,$J258&lt;=$Y$1),1,IF((COUNTIFS(INCAPACIDADES!$C$1:$C$51,$K258,INCAPACIDADES!X$1:X$51,Y$1))&gt;0,2,IF(VLOOKUP($I258,BD!$D:$F,3,0)&gt;Y$1,0,3))),"")</f>
        <v/>
      </c>
      <c r="CQ258" s="62" t="str">
        <f>+IF(LEN($K258)&gt;10,IF(ISERROR(VLOOKUP(L258,'CODIGO PAGO'!$B$1:$B$20,1,0)),1,IF(OR(AND(CC258=1,L258&lt;&gt;"N"),AND(CC258=3,L258&lt;&gt;"B"),AND(CC258=2,LEFT(TRIM(L258),1)&lt;&gt;"I")),1,IF(OR(AND(CC258=0,L258="N"),AND(CC258=0,L258="B"),AND(CC258=0,LEFT(TRIM(L258),1)="I")),1,0))),"")</f>
        <v/>
      </c>
      <c r="CR258" s="62" t="str">
        <f t="shared" si="103"/>
        <v/>
      </c>
      <c r="CS258" s="62" t="str">
        <f>+IF(LEN($K258)&gt;10,IF(ISERROR(VLOOKUP(N258,'CODIGO PAGO'!$B$1:$B$20,1,0)),1,IF(OR(AND(CE258=1,N258&lt;&gt;"N"),AND(CE258=3,N258&lt;&gt;"B"),AND(CE258=2,LEFT(TRIM(N258),1)&lt;&gt;"I")),1,IF(OR(AND(CE258=0,N258="N"),AND(CE258=0,N258="B"),AND(CE258=0,LEFT(TRIM(N258),1)="I")),1,0))),"")</f>
        <v/>
      </c>
      <c r="CT258" s="62" t="str">
        <f t="shared" si="104"/>
        <v/>
      </c>
      <c r="CU258" s="62" t="str">
        <f>+IF(LEN($K258)&gt;10,IF(ISERROR(VLOOKUP(P258,'CODIGO PAGO'!$B$1:$B$20,1,0)),1,IF(OR(AND(CG258=1,P258&lt;&gt;"N"),AND(CG258=3,P258&lt;&gt;"B"),AND(CG258=2,LEFT(TRIM(P258),1)&lt;&gt;"I")),1,IF(OR(AND(CG258=0,P258="N"),AND(CG258=0,P258="B"),AND(CG258=0,LEFT(TRIM(P258),1)="I")),1,0))),"")</f>
        <v/>
      </c>
      <c r="CV258" s="62" t="str">
        <f t="shared" si="105"/>
        <v/>
      </c>
      <c r="CW258" s="62" t="str">
        <f>+IF(LEN($K258)&gt;10,IF(ISERROR(VLOOKUP(R258,'CODIGO PAGO'!$B$1:$B$20,1,0)),1,IF(OR(AND(CI258=1,R258&lt;&gt;"N"),AND(CI258=3,R258&lt;&gt;"B"),AND(CI258=2,LEFT(TRIM(R258),1)&lt;&gt;"I")),1,IF(OR(AND(CI258=0,R258="N"),AND(CI258=0,R258="B"),AND(CI258=0,LEFT(TRIM(R258),1)="I")),1,0))),"")</f>
        <v/>
      </c>
      <c r="CX258" s="62" t="str">
        <f t="shared" si="106"/>
        <v/>
      </c>
      <c r="CY258" s="62" t="str">
        <f>+IF(LEN($K258)&gt;10,IF(ISERROR(VLOOKUP(T258,'CODIGO PAGO'!$B$1:$B$20,1,0)),1,IF(OR(AND(CK258=1,T258&lt;&gt;"N"),AND(CK258=3,T258&lt;&gt;"B"),AND(CK258=2,LEFT(TRIM(T258),1)&lt;&gt;"I")),1,IF(OR(AND(CK258=0,T258="N"),AND(CK258=0,T258="B"),AND(CK258=0,LEFT(TRIM(T258),1)="I")),1,0))),"")</f>
        <v/>
      </c>
      <c r="CZ258" s="62" t="str">
        <f t="shared" si="107"/>
        <v/>
      </c>
      <c r="DA258" s="62" t="str">
        <f>+IF(LEN($K258)&gt;10,IF(ISERROR(VLOOKUP(V258,'CODIGO PAGO'!$B$1:$B$20,1,0)),1,IF(OR(AND(CM258=1,V258&lt;&gt;"N"),AND(CM258=3,V258&lt;&gt;"B"),AND(CM258=2,LEFT(TRIM(V258),1)&lt;&gt;"I")),1,IF(OR(AND(CM258=0,V258="N"),AND(CM258=0,V258="B"),AND(CM258=0,LEFT(TRIM(V258),1)="I")),1,0))),"")</f>
        <v/>
      </c>
      <c r="DB258" s="62" t="str">
        <f t="shared" si="108"/>
        <v/>
      </c>
      <c r="DC258" s="62" t="str">
        <f>+IF(LEN($K258)&gt;10,IF(ISERROR(VLOOKUP(X258,'CODIGO PAGO'!$B$1:$B$20,1,0)),1,IF(OR(AND(CO258=1,X258&lt;&gt;"N"),AND(CO258=3,X258&lt;&gt;"B"),AND(CO258=2,LEFT(TRIM(X258),1)&lt;&gt;"I")),1,IF(OR(AND(CO258=0,X258="N"),AND(CO258=0,X258="B"),AND(CO258=0,LEFT(TRIM(X258),1)="I")),1,0))),"")</f>
        <v/>
      </c>
      <c r="DD258" s="62" t="str">
        <f t="shared" si="109"/>
        <v/>
      </c>
      <c r="DE258" s="62" t="str">
        <f t="shared" si="110"/>
        <v/>
      </c>
      <c r="DF258" s="63" t="str">
        <f t="shared" si="111"/>
        <v/>
      </c>
      <c r="DG258" s="171"/>
      <c r="DH258" s="63">
        <v>258</v>
      </c>
    </row>
    <row r="259" spans="1:112" s="65" customFormat="1">
      <c r="A259" s="16" t="str">
        <f t="shared" ref="A259:A322" si="112">+IF(LEN($K259)&gt;5,1,"")</f>
        <v/>
      </c>
      <c r="B259" s="134"/>
      <c r="C259" s="134"/>
      <c r="D259" s="1" t="str">
        <f>+IF(LEN($K259)&gt;5,BD!A259,"")</f>
        <v/>
      </c>
      <c r="E259" s="1" t="str">
        <f>+IF(LEN($K259)&gt;5,BD!B259,"")</f>
        <v/>
      </c>
      <c r="F259" s="134"/>
      <c r="G259" s="133"/>
      <c r="H259" s="135"/>
      <c r="I259" s="3" t="str">
        <f>+IF(LEN($K259)&gt;5,BD!D259,"")</f>
        <v/>
      </c>
      <c r="J259" s="4" t="str">
        <f>+IF(LEN($K259)&gt;5,BD!E259,"")</f>
        <v/>
      </c>
      <c r="K259" s="5" t="str">
        <f>+IF(LEN(BD!G259)&gt;5,BD!G259,"")</f>
        <v/>
      </c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53" t="str">
        <f t="shared" ref="AA259:AA322" si="113">IF(LEN($K259)&gt;5,IF(LEN(Z259)=1,7-Z259,7-(COUNTIF(L259:X259,"D")+COUNTIF(L259:X259,"DL"))),"")</f>
        <v/>
      </c>
      <c r="AB259" s="154" t="str">
        <f>+IF(LEN($K259)&gt;5,SUM(L259,N259,P259,R259,T259,V259,X259)+COUNTIF(L259:X259,"PCG")+'CODIGO PAGO'!$C$23*COUNTIF(L259:X259,"PDF")+'CODIGO PAGO'!$C$24*COUNTIF('PRE MAAS'!L259:X259,"PNH")+'CODIGO PAGO'!$C$25*COUNTIF('PRE MAAS'!L259:X259,"PS")+COUNTIF(L259:X259,"VAC"),"")</f>
        <v/>
      </c>
      <c r="AC259" s="154" t="str">
        <f t="shared" ref="AC259:AC322" si="114">+IF(LEN($K259)&gt;5,COUNTIF(L259:Y259,"FI")+COUNTIF(L259:Y259,"FS")+COUNTIF(L259:Y259,"FJ"),"")</f>
        <v/>
      </c>
      <c r="AD259" s="155" t="str">
        <f t="shared" ref="AD259:AD322" si="115">+IF(LEN($K259)&gt;5,COUNTIF(L259:Y259,"PCG")+COUNTIF(L259:Y259,"PSG")+COUNTIF(L259:Y259,"PDF")+COUNTIF(L259:Y259,"PNH")+COUNTIF(L259:Y259,"PS"),"")</f>
        <v/>
      </c>
      <c r="AE259" s="155" t="str">
        <f t="shared" ref="AE259:AE322" si="116">+IF(LEN($K259)&gt;5,COUNTIF(L259:Y259,"IEG")+COUNTIF(L259:Y259,"IPM")+COUNTIF(L259:Y259,"IRT")+COUNTIF(L259:Y259,"IRY"),"")</f>
        <v/>
      </c>
      <c r="AF259" s="155" t="str">
        <f>+IF(LEN($K259)&gt;5,IF(AND(VLOOKUP($I259,BD!$D$1:$F$501,3,0)&gt;=L$1,VLOOKUP($I259,BD!$D$1:$F$501,3,0)&lt;=X$1),1,0),"")</f>
        <v/>
      </c>
      <c r="AG259" s="155" t="str">
        <f t="shared" ref="AG259:AG322" si="117">+IF(LEN($K259)&gt;5,IF(AND(J259&gt;=L$1,J259&lt;=X$1),1,0),"")</f>
        <v/>
      </c>
      <c r="AH259" s="156" t="str">
        <f t="shared" ref="AH259:AH322" si="118">+IF(LEN($K259)&gt;5,SUM(M259,O259,Q259,S259,U259,W259,Y259),"")</f>
        <v/>
      </c>
      <c r="AI259" s="156" t="str">
        <f t="shared" ref="AI259:AI322" si="119">+IF(LEN($K259)&gt;5,IF(AH259&gt;9,9,AH259),"")</f>
        <v/>
      </c>
      <c r="AJ259" s="156" t="str">
        <f t="shared" ref="AJ259:AJ322" si="120">+IF(LEN($K259)&gt;5,IF(AH259&gt;9,AH259-9,0),"")</f>
        <v/>
      </c>
      <c r="AK259" s="6" t="str">
        <f>+IF(LEN($K259)&gt;5,BD!H259,"")</f>
        <v/>
      </c>
      <c r="AL259" s="17" t="str">
        <f t="shared" ref="AL259:AL322" si="121">+IF(LEN($K259)&gt;5,AK259*30,"")</f>
        <v/>
      </c>
      <c r="AM259" s="13"/>
      <c r="AN259" s="18" t="str">
        <f t="shared" ref="AN259:AN322" si="122">+IF(LEN($K259)&gt;5,TRUNC((AB259*AK259)*(7/AA259),2),"")</f>
        <v/>
      </c>
      <c r="AO259" s="19" t="str">
        <f t="shared" ref="AO259:AO322" si="123">+IF(LEN($K259)&gt;5,TRUNC(IF(AI259&gt;0,((AK259/8)*2)*AI259,0),2),"")</f>
        <v/>
      </c>
      <c r="AP259" s="19" t="str">
        <f t="shared" ref="AP259:AP322" si="124">+IF(LEN($K259)&gt;5,TRUNC(IF(AJ259&gt;0,((AK259/8)*3)*AJ259,0),2),"")</f>
        <v/>
      </c>
      <c r="AQ259" s="20" t="str">
        <f t="shared" ref="AQ259:AQ322" si="125">+IF(LEN($K259)&gt;5,AO259+AP259,"")</f>
        <v/>
      </c>
      <c r="AR259" s="7" t="str">
        <f t="shared" ref="AR259:AR322" ca="1" si="126">+IF(LEN($K259)&gt;5,TRUNC(IF(SUM(INDIRECT($DG$3&amp;$DH259))&gt;=0.01,IF(D259="MASCOTA",(AK259*0.375),(AK259*0.25)),IF(INDIRECT($DG$2&amp;$DH259)=1,IF(D259="MASCOTA",(AK259*0.375),(AK259*0.25)),IF(INDIRECT($DG$2&amp;$DH259)="DL",IF(D259="MASCOTA",(AK259*0.375),(AK259*0.25)),0))),2),"")</f>
        <v/>
      </c>
      <c r="AS259" s="157"/>
      <c r="AT259" s="19" t="str">
        <f>+IF(LEN($K259)&gt;5,TRUNC(AS259*AK259*'CODIGO PAGO'!$C$27,2),"")</f>
        <v/>
      </c>
      <c r="AU259" s="15"/>
      <c r="AV259" s="15"/>
      <c r="AW259" s="15"/>
      <c r="AX259" s="14"/>
      <c r="AY259" s="15"/>
      <c r="AZ259" s="20" t="str">
        <f>+IF(LEN(K259)&gt;5,SUMIF(AJUSTES!$A$1:$A$50,K259,AJUSTES!$J$1:$J$50),"")</f>
        <v/>
      </c>
      <c r="BA259" s="20"/>
      <c r="BB259" s="14"/>
      <c r="BC259" s="14"/>
      <c r="BD259" s="164"/>
      <c r="BE259" s="15"/>
      <c r="BF259" s="15"/>
      <c r="BG259" s="152" t="str">
        <f t="shared" ref="BG259:BG322" si="127">IF(LEN(K259)&gt;5,(COUNTIF($L259:$Y259,"DL")),"")</f>
        <v/>
      </c>
      <c r="BH259" s="20" t="str">
        <f t="shared" ref="BH259:BH322" si="128">+IF(LEN($K259)&gt;5,IF(D259="MASCOTA",((AK259*7)/3.5)*BG259*2,TRUNC(BG259*AK259*2,2)),"")</f>
        <v/>
      </c>
      <c r="BI259" s="20" t="str">
        <f>IF(LEN($K259)&gt;5,IF('CODIGO PAGO'!$C$26=9,0.5*AK259,'CODIGO PAGO'!$C$26*COUNTIF(L259:X259,"PT")*(AK259*7)/(7-(COUNTIF(L259:X259,"D")+COUNTIF(L259:X259,"DL")))),"")</f>
        <v/>
      </c>
      <c r="BJ259" s="15"/>
      <c r="BK259" s="20" t="str">
        <f>+IF(LEN(K259)&gt;5,SUMIF(AJUSTES!$A$1:$A$50,K259,AJUSTES!$K$1:$K$50),"")</f>
        <v/>
      </c>
      <c r="BL259" s="15"/>
      <c r="BM259" s="15"/>
      <c r="BN259" s="4" t="str">
        <f>+CONCATENATE(IF(COUNTIFS(INCAPACIDADES!$A$1:$A$100,"ACTIVA",INCAPACIDADES!$C$1:$C$100,'PRE MAAS'!K259)&gt;0,VLOOKUP(K259,INCAPACIDADES!$C$1:$Y$100,23,0),""),IF(LEN($K259)&gt;5,IF(BD!F259="N/A","",CONCATENATE("B (",DAY(BD!F259),"-",MONTH(BD!F259),"-",YEAR(BD!F259),")")),""))</f>
        <v/>
      </c>
      <c r="BO259" s="150"/>
      <c r="BP259" s="15"/>
      <c r="BQ259" s="15"/>
      <c r="BR259" s="15"/>
      <c r="BS259" s="15"/>
      <c r="BT259" s="15"/>
      <c r="BU259" s="9" t="str">
        <f>+IF(LEN($K259)&gt;10,IF(LEN(BD!I259)=11,BD!I259,CONCATENATE("0",BD!I259)),"")</f>
        <v/>
      </c>
      <c r="BV259" s="161" t="str">
        <f>+IF(LEN($K259)&gt;10,BD!J259,"")</f>
        <v/>
      </c>
      <c r="BW259" s="162" t="str">
        <f t="shared" ref="BW259:BW322" si="129">+IF(LEN($K259)&gt;10,IF(RIGHT(LEFT(BV259,6),2)&gt;20,CONCATENATE("19",RIGHT(LEFT(BV259,6),2)),CONCATENATE("20",RIGHT(LEFT(BV259,6),2))),"")</f>
        <v/>
      </c>
      <c r="BX259" s="162" t="str">
        <f>+IF(LEN($K259)&gt;10,UPPER(BD!K259),"")</f>
        <v/>
      </c>
      <c r="BY259" s="161" t="str">
        <f>+IF(LEN($K267)&gt;5,BD!L259,"")</f>
        <v/>
      </c>
      <c r="BZ259" s="161" t="str">
        <f>+IF(LEN($K259)&gt;10,BD!M259,"")</f>
        <v/>
      </c>
      <c r="CA259" s="162" t="str">
        <f>+IF(LEN($K259)&gt;10,BD!N259,"")</f>
        <v/>
      </c>
      <c r="CB259" s="163" t="str">
        <f t="shared" ref="CB259:CB322" si="130">+IF(LEN($K259)&gt;10,"CANTIDAD","")</f>
        <v/>
      </c>
      <c r="CC259" s="62" t="str">
        <f>+IF(AND(LEN($K259)&gt;10),IF(AND($J259&gt;L$1,$J259&lt;=$Y$1),1,IF((COUNTIFS(INCAPACIDADES!$C$1:$C$51,$K259,INCAPACIDADES!K$1:K$51,L$1))&gt;0,2,IF(VLOOKUP($I259,BD!D:F,3,0)&gt;L$1,0,3))),"")</f>
        <v/>
      </c>
      <c r="CD259" s="62" t="str">
        <f>+IF(AND(LEN($K259)&gt;10),IF(AND($J259&gt;M$1,$J259&lt;=$Y$1),1,IF((COUNTIFS(INCAPACIDADES!$C$1:$C$51,$K259,INCAPACIDADES!L$1:L$51,M$1))&gt;0,2,IF(VLOOKUP($I259,BD!$D:$F,3,0)&gt;M$1,0,3))),"")</f>
        <v/>
      </c>
      <c r="CE259" s="62" t="str">
        <f>+IF(AND(LEN($K259)&gt;10),IF(AND($J259&gt;N$1,$J259&lt;=$Y$1),1,IF((COUNTIFS(INCAPACIDADES!$C$1:$C$51,$K259,INCAPACIDADES!M$1:M$51,N$1))&gt;0,2,IF(VLOOKUP($I259,BD!$D:$F,3,0)&gt;N$1,0,3))),"")</f>
        <v/>
      </c>
      <c r="CF259" s="62" t="str">
        <f>+IF(AND(LEN($K259)&gt;10),IF(AND($J259&gt;O$1,$J259&lt;=$Y$1),1,IF((COUNTIFS(INCAPACIDADES!$C$1:$C$51,$K259,INCAPACIDADES!N$1:N$51,O$1))&gt;0,2,IF(VLOOKUP($I259,BD!$D:$F,3,0)&gt;O$1,0,3))),"")</f>
        <v/>
      </c>
      <c r="CG259" s="62" t="str">
        <f>+IF(AND(LEN($K259)&gt;10),IF(AND($J259&gt;P$1,$J259&lt;=$Y$1),1,IF((COUNTIFS(INCAPACIDADES!$C$1:$C$51,$K259,INCAPACIDADES!O$1:O$51,P$1))&gt;0,2,IF(VLOOKUP($I259,BD!$D:$F,3,0)&gt;P$1,0,3))),"")</f>
        <v/>
      </c>
      <c r="CH259" s="62" t="str">
        <f>+IF(AND(LEN($K259)&gt;10),IF(AND($J259&gt;Q$1,$J259&lt;=$Y$1),1,IF((COUNTIFS(INCAPACIDADES!$C$1:$C$51,$K259,INCAPACIDADES!P$1:P$51,Q$1))&gt;0,2,IF(VLOOKUP($I259,BD!$D:$F,3,0)&gt;Q$1,0,3))),"")</f>
        <v/>
      </c>
      <c r="CI259" s="62" t="str">
        <f>+IF(AND(LEN($K259)&gt;10),IF(AND($J259&gt;R$1,$J259&lt;=$Y$1),1,IF((COUNTIFS(INCAPACIDADES!$C$1:$C$51,$K259,INCAPACIDADES!Q$1:Q$51,R$1))&gt;0,2,IF(VLOOKUP($I259,BD!$D:$F,3,0)&gt;R$1,0,3))),"")</f>
        <v/>
      </c>
      <c r="CJ259" s="62" t="str">
        <f>+IF(AND(LEN($K259)&gt;10),IF(AND($J259&gt;S$1,$J259&lt;=$Y$1),1,IF((COUNTIFS(INCAPACIDADES!$C$1:$C$51,$K259,INCAPACIDADES!R$1:R$51,S$1))&gt;0,2,IF(VLOOKUP($I259,BD!$D:$F,3,0)&gt;S$1,0,3))),"")</f>
        <v/>
      </c>
      <c r="CK259" s="62" t="str">
        <f>+IF(AND(LEN($K259)&gt;10),IF(AND($J259&gt;T$1,$J259&lt;=$Y$1),1,IF((COUNTIFS(INCAPACIDADES!$C$1:$C$51,$K259,INCAPACIDADES!S$1:S$51,T$1))&gt;0,2,IF(VLOOKUP($I259,BD!$D:$F,3,0)&gt;T$1,0,3))),"")</f>
        <v/>
      </c>
      <c r="CL259" s="62" t="str">
        <f>+IF(AND(LEN($K259)&gt;10),IF(AND($J259&gt;U$1,$J259&lt;=$Y$1),1,IF((COUNTIFS(INCAPACIDADES!$C$1:$C$51,$K259,INCAPACIDADES!T$1:T$51,U$1))&gt;0,2,IF(VLOOKUP($I259,BD!$D:$F,3,0)&gt;U$1,0,3))),"")</f>
        <v/>
      </c>
      <c r="CM259" s="62" t="str">
        <f>+IF(AND(LEN($K259)&gt;10),IF(AND($J259&gt;V$1,$J259&lt;=$Y$1),1,IF((COUNTIFS(INCAPACIDADES!$C$1:$C$51,$K259,INCAPACIDADES!U$1:U$51,V$1))&gt;0,2,IF(VLOOKUP($I259,BD!$D:$F,3,0)&gt;V$1,0,3))),"")</f>
        <v/>
      </c>
      <c r="CN259" s="62" t="str">
        <f>+IF(AND(LEN($K259)&gt;10),IF(AND($J259&gt;W$1,$J259&lt;=$Y$1),1,IF((COUNTIFS(INCAPACIDADES!$C$1:$C$51,$K259,INCAPACIDADES!V$1:V$51,W$1))&gt;0,2,IF(VLOOKUP($I259,BD!$D:$F,3,0)&gt;W$1,0,3))),"")</f>
        <v/>
      </c>
      <c r="CO259" s="62" t="str">
        <f>+IF(AND(LEN($K259)&gt;10),IF(AND($J259&gt;X$1,$J259&lt;=$Y$1),1,IF((COUNTIFS(INCAPACIDADES!$C$1:$C$51,$K259,INCAPACIDADES!W$1:W$51,X$1))&gt;0,2,IF(VLOOKUP($I259,BD!$D:$F,3,0)&gt;X$1,0,3))),"")</f>
        <v/>
      </c>
      <c r="CP259" s="62" t="str">
        <f>+IF(AND(LEN($K259)&gt;10),IF(AND($J259&gt;Y$1,$J259&lt;=$Y$1),1,IF((COUNTIFS(INCAPACIDADES!$C$1:$C$51,$K259,INCAPACIDADES!X$1:X$51,Y$1))&gt;0,2,IF(VLOOKUP($I259,BD!$D:$F,3,0)&gt;Y$1,0,3))),"")</f>
        <v/>
      </c>
      <c r="CQ259" s="62" t="str">
        <f>+IF(LEN($K259)&gt;10,IF(ISERROR(VLOOKUP(L259,'CODIGO PAGO'!$B$1:$B$20,1,0)),1,IF(OR(AND(CC259=1,L259&lt;&gt;"N"),AND(CC259=3,L259&lt;&gt;"B"),AND(CC259=2,LEFT(TRIM(L259),1)&lt;&gt;"I")),1,IF(OR(AND(CC259=0,L259="N"),AND(CC259=0,L259="B"),AND(CC259=0,LEFT(TRIM(L259),1)="I")),1,0))),"")</f>
        <v/>
      </c>
      <c r="CR259" s="62" t="str">
        <f t="shared" ref="CR259:CR322" si="131">IF(LEN($K259)&gt;10,IF(AND(CD259=0,OR(ISNUMBER(M259),LEN(M259)=0)),0,IF(OR(ISBLANK(M259),LEN(TRIM(M259))=0),0,1)),"")</f>
        <v/>
      </c>
      <c r="CS259" s="62" t="str">
        <f>+IF(LEN($K259)&gt;10,IF(ISERROR(VLOOKUP(N259,'CODIGO PAGO'!$B$1:$B$20,1,0)),1,IF(OR(AND(CE259=1,N259&lt;&gt;"N"),AND(CE259=3,N259&lt;&gt;"B"),AND(CE259=2,LEFT(TRIM(N259),1)&lt;&gt;"I")),1,IF(OR(AND(CE259=0,N259="N"),AND(CE259=0,N259="B"),AND(CE259=0,LEFT(TRIM(N259),1)="I")),1,0))),"")</f>
        <v/>
      </c>
      <c r="CT259" s="62" t="str">
        <f t="shared" ref="CT259:CT322" si="132">IF(LEN($K259)&gt;10,IF(AND(CF259=0,OR(ISNUMBER(O259),LEN(O259)=0)),0,IF(OR(ISBLANK(O259),LEN(TRIM(O259))=0),0,1)),"")</f>
        <v/>
      </c>
      <c r="CU259" s="62" t="str">
        <f>+IF(LEN($K259)&gt;10,IF(ISERROR(VLOOKUP(P259,'CODIGO PAGO'!$B$1:$B$20,1,0)),1,IF(OR(AND(CG259=1,P259&lt;&gt;"N"),AND(CG259=3,P259&lt;&gt;"B"),AND(CG259=2,LEFT(TRIM(P259),1)&lt;&gt;"I")),1,IF(OR(AND(CG259=0,P259="N"),AND(CG259=0,P259="B"),AND(CG259=0,LEFT(TRIM(P259),1)="I")),1,0))),"")</f>
        <v/>
      </c>
      <c r="CV259" s="62" t="str">
        <f t="shared" ref="CV259:CV322" si="133">IF(LEN($K259)&gt;10,IF(AND(CH259=0,OR(ISNUMBER(Q259),LEN(Q259)=0)),0,IF(OR(ISBLANK(Q259),LEN(TRIM(Q259))=0),0,1)),"")</f>
        <v/>
      </c>
      <c r="CW259" s="62" t="str">
        <f>+IF(LEN($K259)&gt;10,IF(ISERROR(VLOOKUP(R259,'CODIGO PAGO'!$B$1:$B$20,1,0)),1,IF(OR(AND(CI259=1,R259&lt;&gt;"N"),AND(CI259=3,R259&lt;&gt;"B"),AND(CI259=2,LEFT(TRIM(R259),1)&lt;&gt;"I")),1,IF(OR(AND(CI259=0,R259="N"),AND(CI259=0,R259="B"),AND(CI259=0,LEFT(TRIM(R259),1)="I")),1,0))),"")</f>
        <v/>
      </c>
      <c r="CX259" s="62" t="str">
        <f t="shared" ref="CX259:CX322" si="134">IF(LEN($K259)&gt;10,IF(AND(CJ259=0,OR(ISNUMBER(S259),LEN(S259)=0)),0,IF(OR(ISBLANK(S259),LEN(TRIM(S259))=0),0,1)),"")</f>
        <v/>
      </c>
      <c r="CY259" s="62" t="str">
        <f>+IF(LEN($K259)&gt;10,IF(ISERROR(VLOOKUP(T259,'CODIGO PAGO'!$B$1:$B$20,1,0)),1,IF(OR(AND(CK259=1,T259&lt;&gt;"N"),AND(CK259=3,T259&lt;&gt;"B"),AND(CK259=2,LEFT(TRIM(T259),1)&lt;&gt;"I")),1,IF(OR(AND(CK259=0,T259="N"),AND(CK259=0,T259="B"),AND(CK259=0,LEFT(TRIM(T259),1)="I")),1,0))),"")</f>
        <v/>
      </c>
      <c r="CZ259" s="62" t="str">
        <f t="shared" ref="CZ259:CZ322" si="135">IF(LEN($K259)&gt;10,IF(AND(CL259=0,OR(ISNUMBER(U259),LEN(U259)=0)),0,IF(OR(ISBLANK(U259),LEN(TRIM(U259))=0),0,1)),"")</f>
        <v/>
      </c>
      <c r="DA259" s="62" t="str">
        <f>+IF(LEN($K259)&gt;10,IF(ISERROR(VLOOKUP(V259,'CODIGO PAGO'!$B$1:$B$20,1,0)),1,IF(OR(AND(CM259=1,V259&lt;&gt;"N"),AND(CM259=3,V259&lt;&gt;"B"),AND(CM259=2,LEFT(TRIM(V259),1)&lt;&gt;"I")),1,IF(OR(AND(CM259=0,V259="N"),AND(CM259=0,V259="B"),AND(CM259=0,LEFT(TRIM(V259),1)="I")),1,0))),"")</f>
        <v/>
      </c>
      <c r="DB259" s="62" t="str">
        <f t="shared" ref="DB259:DB322" si="136">IF(LEN($K259)&gt;10,IF(AND(CN259=0,OR(ISNUMBER(W259),LEN(W259)=0)),0,IF(OR(ISBLANK(W259),LEN(TRIM(W259))=0),0,1)),"")</f>
        <v/>
      </c>
      <c r="DC259" s="62" t="str">
        <f>+IF(LEN($K259)&gt;10,IF(ISERROR(VLOOKUP(X259,'CODIGO PAGO'!$B$1:$B$20,1,0)),1,IF(OR(AND(CO259=1,X259&lt;&gt;"N"),AND(CO259=3,X259&lt;&gt;"B"),AND(CO259=2,LEFT(TRIM(X259),1)&lt;&gt;"I")),1,IF(OR(AND(CO259=0,X259="N"),AND(CO259=0,X259="B"),AND(CO259=0,LEFT(TRIM(X259),1)="I")),1,0))),"")</f>
        <v/>
      </c>
      <c r="DD259" s="62" t="str">
        <f t="shared" ref="DD259:DD322" si="137">IF(LEN($K259)&gt;10,IF(AND(CP259=0,OR(ISNUMBER(Y259),LEN(Y259)=0)),0,IF(OR(ISBLANK(Y259),LEN(TRIM(Y259))=0),0,1)),"")</f>
        <v/>
      </c>
      <c r="DE259" s="62" t="str">
        <f t="shared" ref="DE259:DE322" si="138">+IF(LEN(K259)&gt;10,IF(AA259=7,1,0),"")</f>
        <v/>
      </c>
      <c r="DF259" s="63" t="str">
        <f t="shared" ref="DF259:DF322" si="139">+IF(LEN($K259)&gt;10,IF(COUNTIF(CQ259:DE259,1)&gt;0,1,0),"")</f>
        <v/>
      </c>
      <c r="DG259" s="171"/>
      <c r="DH259" s="63">
        <v>259</v>
      </c>
    </row>
    <row r="260" spans="1:112" s="65" customFormat="1">
      <c r="A260" s="16" t="str">
        <f t="shared" si="112"/>
        <v/>
      </c>
      <c r="B260" s="134"/>
      <c r="C260" s="134"/>
      <c r="D260" s="1" t="str">
        <f>+IF(LEN($K260)&gt;5,BD!A260,"")</f>
        <v/>
      </c>
      <c r="E260" s="1" t="str">
        <f>+IF(LEN($K260)&gt;5,BD!B260,"")</f>
        <v/>
      </c>
      <c r="F260" s="134"/>
      <c r="G260" s="133"/>
      <c r="H260" s="135"/>
      <c r="I260" s="3" t="str">
        <f>+IF(LEN($K260)&gt;5,BD!D260,"")</f>
        <v/>
      </c>
      <c r="J260" s="4" t="str">
        <f>+IF(LEN($K260)&gt;5,BD!E260,"")</f>
        <v/>
      </c>
      <c r="K260" s="5" t="str">
        <f>+IF(LEN(BD!G260)&gt;5,BD!G260,"")</f>
        <v/>
      </c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53" t="str">
        <f t="shared" si="113"/>
        <v/>
      </c>
      <c r="AB260" s="154" t="str">
        <f>+IF(LEN($K260)&gt;5,SUM(L260,N260,P260,R260,T260,V260,X260)+COUNTIF(L260:X260,"PCG")+'CODIGO PAGO'!$C$23*COUNTIF(L260:X260,"PDF")+'CODIGO PAGO'!$C$24*COUNTIF('PRE MAAS'!L260:X260,"PNH")+'CODIGO PAGO'!$C$25*COUNTIF('PRE MAAS'!L260:X260,"PS")+COUNTIF(L260:X260,"VAC"),"")</f>
        <v/>
      </c>
      <c r="AC260" s="154" t="str">
        <f t="shared" si="114"/>
        <v/>
      </c>
      <c r="AD260" s="155" t="str">
        <f t="shared" si="115"/>
        <v/>
      </c>
      <c r="AE260" s="155" t="str">
        <f t="shared" si="116"/>
        <v/>
      </c>
      <c r="AF260" s="155" t="str">
        <f>+IF(LEN($K260)&gt;5,IF(AND(VLOOKUP($I260,BD!$D$1:$F$501,3,0)&gt;=L$1,VLOOKUP($I260,BD!$D$1:$F$501,3,0)&lt;=X$1),1,0),"")</f>
        <v/>
      </c>
      <c r="AG260" s="155" t="str">
        <f t="shared" si="117"/>
        <v/>
      </c>
      <c r="AH260" s="156" t="str">
        <f t="shared" si="118"/>
        <v/>
      </c>
      <c r="AI260" s="156" t="str">
        <f t="shared" si="119"/>
        <v/>
      </c>
      <c r="AJ260" s="156" t="str">
        <f t="shared" si="120"/>
        <v/>
      </c>
      <c r="AK260" s="6" t="str">
        <f>+IF(LEN($K260)&gt;5,BD!H260,"")</f>
        <v/>
      </c>
      <c r="AL260" s="17" t="str">
        <f t="shared" si="121"/>
        <v/>
      </c>
      <c r="AM260" s="13"/>
      <c r="AN260" s="18" t="str">
        <f t="shared" si="122"/>
        <v/>
      </c>
      <c r="AO260" s="19" t="str">
        <f t="shared" si="123"/>
        <v/>
      </c>
      <c r="AP260" s="19" t="str">
        <f t="shared" si="124"/>
        <v/>
      </c>
      <c r="AQ260" s="20" t="str">
        <f t="shared" si="125"/>
        <v/>
      </c>
      <c r="AR260" s="7" t="str">
        <f t="shared" ca="1" si="126"/>
        <v/>
      </c>
      <c r="AS260" s="157"/>
      <c r="AT260" s="19" t="str">
        <f>+IF(LEN($K260)&gt;5,TRUNC(AS260*AK260*'CODIGO PAGO'!$C$27,2),"")</f>
        <v/>
      </c>
      <c r="AU260" s="15"/>
      <c r="AV260" s="15"/>
      <c r="AW260" s="15"/>
      <c r="AX260" s="14"/>
      <c r="AY260" s="15"/>
      <c r="AZ260" s="20" t="str">
        <f>+IF(LEN(K260)&gt;5,SUMIF(AJUSTES!$A$1:$A$50,K260,AJUSTES!$J$1:$J$50),"")</f>
        <v/>
      </c>
      <c r="BA260" s="20"/>
      <c r="BB260" s="14"/>
      <c r="BC260" s="14"/>
      <c r="BD260" s="164"/>
      <c r="BE260" s="15"/>
      <c r="BF260" s="15"/>
      <c r="BG260" s="152" t="str">
        <f t="shared" si="127"/>
        <v/>
      </c>
      <c r="BH260" s="20" t="str">
        <f t="shared" si="128"/>
        <v/>
      </c>
      <c r="BI260" s="20" t="str">
        <f>IF(LEN($K260)&gt;5,IF('CODIGO PAGO'!$C$26=9,0.5*AK260,'CODIGO PAGO'!$C$26*COUNTIF(L260:X260,"PT")*(AK260*7)/(7-(COUNTIF(L260:X260,"D")+COUNTIF(L260:X260,"DL")))),"")</f>
        <v/>
      </c>
      <c r="BJ260" s="15"/>
      <c r="BK260" s="20" t="str">
        <f>+IF(LEN(K260)&gt;5,SUMIF(AJUSTES!$A$1:$A$50,K260,AJUSTES!$K$1:$K$50),"")</f>
        <v/>
      </c>
      <c r="BL260" s="15"/>
      <c r="BM260" s="15"/>
      <c r="BN260" s="4" t="str">
        <f>+CONCATENATE(IF(COUNTIFS(INCAPACIDADES!$A$1:$A$100,"ACTIVA",INCAPACIDADES!$C$1:$C$100,'PRE MAAS'!K260)&gt;0,VLOOKUP(K260,INCAPACIDADES!$C$1:$Y$100,23,0),""),IF(LEN($K260)&gt;5,IF(BD!F260="N/A","",CONCATENATE("B (",DAY(BD!F260),"-",MONTH(BD!F260),"-",YEAR(BD!F260),")")),""))</f>
        <v/>
      </c>
      <c r="BO260" s="150"/>
      <c r="BP260" s="15"/>
      <c r="BQ260" s="15"/>
      <c r="BR260" s="15"/>
      <c r="BS260" s="15"/>
      <c r="BT260" s="15"/>
      <c r="BU260" s="9" t="str">
        <f>+IF(LEN($K260)&gt;10,IF(LEN(BD!I260)=11,BD!I260,CONCATENATE("0",BD!I260)),"")</f>
        <v/>
      </c>
      <c r="BV260" s="161" t="str">
        <f>+IF(LEN($K260)&gt;10,BD!J260,"")</f>
        <v/>
      </c>
      <c r="BW260" s="162" t="str">
        <f t="shared" si="129"/>
        <v/>
      </c>
      <c r="BX260" s="162" t="str">
        <f>+IF(LEN($K260)&gt;10,UPPER(BD!K260),"")</f>
        <v/>
      </c>
      <c r="BY260" s="161" t="str">
        <f>+IF(LEN($K268)&gt;5,BD!L260,"")</f>
        <v/>
      </c>
      <c r="BZ260" s="161" t="str">
        <f>+IF(LEN($K260)&gt;10,BD!M260,"")</f>
        <v/>
      </c>
      <c r="CA260" s="162" t="str">
        <f>+IF(LEN($K260)&gt;10,BD!N260,"")</f>
        <v/>
      </c>
      <c r="CB260" s="163" t="str">
        <f t="shared" si="130"/>
        <v/>
      </c>
      <c r="CC260" s="62" t="str">
        <f>+IF(AND(LEN($K260)&gt;10),IF(AND($J260&gt;L$1,$J260&lt;=$Y$1),1,IF((COUNTIFS(INCAPACIDADES!$C$1:$C$51,$K260,INCAPACIDADES!K$1:K$51,L$1))&gt;0,2,IF(VLOOKUP($I260,BD!D:F,3,0)&gt;L$1,0,3))),"")</f>
        <v/>
      </c>
      <c r="CD260" s="62" t="str">
        <f>+IF(AND(LEN($K260)&gt;10),IF(AND($J260&gt;M$1,$J260&lt;=$Y$1),1,IF((COUNTIFS(INCAPACIDADES!$C$1:$C$51,$K260,INCAPACIDADES!L$1:L$51,M$1))&gt;0,2,IF(VLOOKUP($I260,BD!$D:$F,3,0)&gt;M$1,0,3))),"")</f>
        <v/>
      </c>
      <c r="CE260" s="62" t="str">
        <f>+IF(AND(LEN($K260)&gt;10),IF(AND($J260&gt;N$1,$J260&lt;=$Y$1),1,IF((COUNTIFS(INCAPACIDADES!$C$1:$C$51,$K260,INCAPACIDADES!M$1:M$51,N$1))&gt;0,2,IF(VLOOKUP($I260,BD!$D:$F,3,0)&gt;N$1,0,3))),"")</f>
        <v/>
      </c>
      <c r="CF260" s="62" t="str">
        <f>+IF(AND(LEN($K260)&gt;10),IF(AND($J260&gt;O$1,$J260&lt;=$Y$1),1,IF((COUNTIFS(INCAPACIDADES!$C$1:$C$51,$K260,INCAPACIDADES!N$1:N$51,O$1))&gt;0,2,IF(VLOOKUP($I260,BD!$D:$F,3,0)&gt;O$1,0,3))),"")</f>
        <v/>
      </c>
      <c r="CG260" s="62" t="str">
        <f>+IF(AND(LEN($K260)&gt;10),IF(AND($J260&gt;P$1,$J260&lt;=$Y$1),1,IF((COUNTIFS(INCAPACIDADES!$C$1:$C$51,$K260,INCAPACIDADES!O$1:O$51,P$1))&gt;0,2,IF(VLOOKUP($I260,BD!$D:$F,3,0)&gt;P$1,0,3))),"")</f>
        <v/>
      </c>
      <c r="CH260" s="62" t="str">
        <f>+IF(AND(LEN($K260)&gt;10),IF(AND($J260&gt;Q$1,$J260&lt;=$Y$1),1,IF((COUNTIFS(INCAPACIDADES!$C$1:$C$51,$K260,INCAPACIDADES!P$1:P$51,Q$1))&gt;0,2,IF(VLOOKUP($I260,BD!$D:$F,3,0)&gt;Q$1,0,3))),"")</f>
        <v/>
      </c>
      <c r="CI260" s="62" t="str">
        <f>+IF(AND(LEN($K260)&gt;10),IF(AND($J260&gt;R$1,$J260&lt;=$Y$1),1,IF((COUNTIFS(INCAPACIDADES!$C$1:$C$51,$K260,INCAPACIDADES!Q$1:Q$51,R$1))&gt;0,2,IF(VLOOKUP($I260,BD!$D:$F,3,0)&gt;R$1,0,3))),"")</f>
        <v/>
      </c>
      <c r="CJ260" s="62" t="str">
        <f>+IF(AND(LEN($K260)&gt;10),IF(AND($J260&gt;S$1,$J260&lt;=$Y$1),1,IF((COUNTIFS(INCAPACIDADES!$C$1:$C$51,$K260,INCAPACIDADES!R$1:R$51,S$1))&gt;0,2,IF(VLOOKUP($I260,BD!$D:$F,3,0)&gt;S$1,0,3))),"")</f>
        <v/>
      </c>
      <c r="CK260" s="62" t="str">
        <f>+IF(AND(LEN($K260)&gt;10),IF(AND($J260&gt;T$1,$J260&lt;=$Y$1),1,IF((COUNTIFS(INCAPACIDADES!$C$1:$C$51,$K260,INCAPACIDADES!S$1:S$51,T$1))&gt;0,2,IF(VLOOKUP($I260,BD!$D:$F,3,0)&gt;T$1,0,3))),"")</f>
        <v/>
      </c>
      <c r="CL260" s="62" t="str">
        <f>+IF(AND(LEN($K260)&gt;10),IF(AND($J260&gt;U$1,$J260&lt;=$Y$1),1,IF((COUNTIFS(INCAPACIDADES!$C$1:$C$51,$K260,INCAPACIDADES!T$1:T$51,U$1))&gt;0,2,IF(VLOOKUP($I260,BD!$D:$F,3,0)&gt;U$1,0,3))),"")</f>
        <v/>
      </c>
      <c r="CM260" s="62" t="str">
        <f>+IF(AND(LEN($K260)&gt;10),IF(AND($J260&gt;V$1,$J260&lt;=$Y$1),1,IF((COUNTIFS(INCAPACIDADES!$C$1:$C$51,$K260,INCAPACIDADES!U$1:U$51,V$1))&gt;0,2,IF(VLOOKUP($I260,BD!$D:$F,3,0)&gt;V$1,0,3))),"")</f>
        <v/>
      </c>
      <c r="CN260" s="62" t="str">
        <f>+IF(AND(LEN($K260)&gt;10),IF(AND($J260&gt;W$1,$J260&lt;=$Y$1),1,IF((COUNTIFS(INCAPACIDADES!$C$1:$C$51,$K260,INCAPACIDADES!V$1:V$51,W$1))&gt;0,2,IF(VLOOKUP($I260,BD!$D:$F,3,0)&gt;W$1,0,3))),"")</f>
        <v/>
      </c>
      <c r="CO260" s="62" t="str">
        <f>+IF(AND(LEN($K260)&gt;10),IF(AND($J260&gt;X$1,$J260&lt;=$Y$1),1,IF((COUNTIFS(INCAPACIDADES!$C$1:$C$51,$K260,INCAPACIDADES!W$1:W$51,X$1))&gt;0,2,IF(VLOOKUP($I260,BD!$D:$F,3,0)&gt;X$1,0,3))),"")</f>
        <v/>
      </c>
      <c r="CP260" s="62" t="str">
        <f>+IF(AND(LEN($K260)&gt;10),IF(AND($J260&gt;Y$1,$J260&lt;=$Y$1),1,IF((COUNTIFS(INCAPACIDADES!$C$1:$C$51,$K260,INCAPACIDADES!X$1:X$51,Y$1))&gt;0,2,IF(VLOOKUP($I260,BD!$D:$F,3,0)&gt;Y$1,0,3))),"")</f>
        <v/>
      </c>
      <c r="CQ260" s="62" t="str">
        <f>+IF(LEN($K260)&gt;10,IF(ISERROR(VLOOKUP(L260,'CODIGO PAGO'!$B$1:$B$20,1,0)),1,IF(OR(AND(CC260=1,L260&lt;&gt;"N"),AND(CC260=3,L260&lt;&gt;"B"),AND(CC260=2,LEFT(TRIM(L260),1)&lt;&gt;"I")),1,IF(OR(AND(CC260=0,L260="N"),AND(CC260=0,L260="B"),AND(CC260=0,LEFT(TRIM(L260),1)="I")),1,0))),"")</f>
        <v/>
      </c>
      <c r="CR260" s="62" t="str">
        <f t="shared" si="131"/>
        <v/>
      </c>
      <c r="CS260" s="62" t="str">
        <f>+IF(LEN($K260)&gt;10,IF(ISERROR(VLOOKUP(N260,'CODIGO PAGO'!$B$1:$B$20,1,0)),1,IF(OR(AND(CE260=1,N260&lt;&gt;"N"),AND(CE260=3,N260&lt;&gt;"B"),AND(CE260=2,LEFT(TRIM(N260),1)&lt;&gt;"I")),1,IF(OR(AND(CE260=0,N260="N"),AND(CE260=0,N260="B"),AND(CE260=0,LEFT(TRIM(N260),1)="I")),1,0))),"")</f>
        <v/>
      </c>
      <c r="CT260" s="62" t="str">
        <f t="shared" si="132"/>
        <v/>
      </c>
      <c r="CU260" s="62" t="str">
        <f>+IF(LEN($K260)&gt;10,IF(ISERROR(VLOOKUP(P260,'CODIGO PAGO'!$B$1:$B$20,1,0)),1,IF(OR(AND(CG260=1,P260&lt;&gt;"N"),AND(CG260=3,P260&lt;&gt;"B"),AND(CG260=2,LEFT(TRIM(P260),1)&lt;&gt;"I")),1,IF(OR(AND(CG260=0,P260="N"),AND(CG260=0,P260="B"),AND(CG260=0,LEFT(TRIM(P260),1)="I")),1,0))),"")</f>
        <v/>
      </c>
      <c r="CV260" s="62" t="str">
        <f t="shared" si="133"/>
        <v/>
      </c>
      <c r="CW260" s="62" t="str">
        <f>+IF(LEN($K260)&gt;10,IF(ISERROR(VLOOKUP(R260,'CODIGO PAGO'!$B$1:$B$20,1,0)),1,IF(OR(AND(CI260=1,R260&lt;&gt;"N"),AND(CI260=3,R260&lt;&gt;"B"),AND(CI260=2,LEFT(TRIM(R260),1)&lt;&gt;"I")),1,IF(OR(AND(CI260=0,R260="N"),AND(CI260=0,R260="B"),AND(CI260=0,LEFT(TRIM(R260),1)="I")),1,0))),"")</f>
        <v/>
      </c>
      <c r="CX260" s="62" t="str">
        <f t="shared" si="134"/>
        <v/>
      </c>
      <c r="CY260" s="62" t="str">
        <f>+IF(LEN($K260)&gt;10,IF(ISERROR(VLOOKUP(T260,'CODIGO PAGO'!$B$1:$B$20,1,0)),1,IF(OR(AND(CK260=1,T260&lt;&gt;"N"),AND(CK260=3,T260&lt;&gt;"B"),AND(CK260=2,LEFT(TRIM(T260),1)&lt;&gt;"I")),1,IF(OR(AND(CK260=0,T260="N"),AND(CK260=0,T260="B"),AND(CK260=0,LEFT(TRIM(T260),1)="I")),1,0))),"")</f>
        <v/>
      </c>
      <c r="CZ260" s="62" t="str">
        <f t="shared" si="135"/>
        <v/>
      </c>
      <c r="DA260" s="62" t="str">
        <f>+IF(LEN($K260)&gt;10,IF(ISERROR(VLOOKUP(V260,'CODIGO PAGO'!$B$1:$B$20,1,0)),1,IF(OR(AND(CM260=1,V260&lt;&gt;"N"),AND(CM260=3,V260&lt;&gt;"B"),AND(CM260=2,LEFT(TRIM(V260),1)&lt;&gt;"I")),1,IF(OR(AND(CM260=0,V260="N"),AND(CM260=0,V260="B"),AND(CM260=0,LEFT(TRIM(V260),1)="I")),1,0))),"")</f>
        <v/>
      </c>
      <c r="DB260" s="62" t="str">
        <f t="shared" si="136"/>
        <v/>
      </c>
      <c r="DC260" s="62" t="str">
        <f>+IF(LEN($K260)&gt;10,IF(ISERROR(VLOOKUP(X260,'CODIGO PAGO'!$B$1:$B$20,1,0)),1,IF(OR(AND(CO260=1,X260&lt;&gt;"N"),AND(CO260=3,X260&lt;&gt;"B"),AND(CO260=2,LEFT(TRIM(X260),1)&lt;&gt;"I")),1,IF(OR(AND(CO260=0,X260="N"),AND(CO260=0,X260="B"),AND(CO260=0,LEFT(TRIM(X260),1)="I")),1,0))),"")</f>
        <v/>
      </c>
      <c r="DD260" s="62" t="str">
        <f t="shared" si="137"/>
        <v/>
      </c>
      <c r="DE260" s="62" t="str">
        <f t="shared" si="138"/>
        <v/>
      </c>
      <c r="DF260" s="63" t="str">
        <f t="shared" si="139"/>
        <v/>
      </c>
      <c r="DG260" s="171"/>
      <c r="DH260" s="63">
        <v>260</v>
      </c>
    </row>
    <row r="261" spans="1:112" s="65" customFormat="1">
      <c r="A261" s="16" t="str">
        <f t="shared" si="112"/>
        <v/>
      </c>
      <c r="B261" s="134"/>
      <c r="C261" s="134"/>
      <c r="D261" s="1" t="str">
        <f>+IF(LEN($K261)&gt;5,BD!A261,"")</f>
        <v/>
      </c>
      <c r="E261" s="1" t="str">
        <f>+IF(LEN($K261)&gt;5,BD!B261,"")</f>
        <v/>
      </c>
      <c r="F261" s="134"/>
      <c r="G261" s="133"/>
      <c r="H261" s="135"/>
      <c r="I261" s="3" t="str">
        <f>+IF(LEN($K261)&gt;5,BD!D261,"")</f>
        <v/>
      </c>
      <c r="J261" s="4" t="str">
        <f>+IF(LEN($K261)&gt;5,BD!E261,"")</f>
        <v/>
      </c>
      <c r="K261" s="5" t="str">
        <f>+IF(LEN(BD!G261)&gt;5,BD!G261,"")</f>
        <v/>
      </c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53" t="str">
        <f t="shared" si="113"/>
        <v/>
      </c>
      <c r="AB261" s="154" t="str">
        <f>+IF(LEN($K261)&gt;5,SUM(L261,N261,P261,R261,T261,V261,X261)+COUNTIF(L261:X261,"PCG")+'CODIGO PAGO'!$C$23*COUNTIF(L261:X261,"PDF")+'CODIGO PAGO'!$C$24*COUNTIF('PRE MAAS'!L261:X261,"PNH")+'CODIGO PAGO'!$C$25*COUNTIF('PRE MAAS'!L261:X261,"PS")+COUNTIF(L261:X261,"VAC"),"")</f>
        <v/>
      </c>
      <c r="AC261" s="154" t="str">
        <f t="shared" si="114"/>
        <v/>
      </c>
      <c r="AD261" s="155" t="str">
        <f t="shared" si="115"/>
        <v/>
      </c>
      <c r="AE261" s="155" t="str">
        <f t="shared" si="116"/>
        <v/>
      </c>
      <c r="AF261" s="155" t="str">
        <f>+IF(LEN($K261)&gt;5,IF(AND(VLOOKUP($I261,BD!$D$1:$F$501,3,0)&gt;=L$1,VLOOKUP($I261,BD!$D$1:$F$501,3,0)&lt;=X$1),1,0),"")</f>
        <v/>
      </c>
      <c r="AG261" s="155" t="str">
        <f t="shared" si="117"/>
        <v/>
      </c>
      <c r="AH261" s="156" t="str">
        <f t="shared" si="118"/>
        <v/>
      </c>
      <c r="AI261" s="156" t="str">
        <f t="shared" si="119"/>
        <v/>
      </c>
      <c r="AJ261" s="156" t="str">
        <f t="shared" si="120"/>
        <v/>
      </c>
      <c r="AK261" s="6" t="str">
        <f>+IF(LEN($K261)&gt;5,BD!H261,"")</f>
        <v/>
      </c>
      <c r="AL261" s="17" t="str">
        <f t="shared" si="121"/>
        <v/>
      </c>
      <c r="AM261" s="13"/>
      <c r="AN261" s="18" t="str">
        <f t="shared" si="122"/>
        <v/>
      </c>
      <c r="AO261" s="19" t="str">
        <f t="shared" si="123"/>
        <v/>
      </c>
      <c r="AP261" s="19" t="str">
        <f t="shared" si="124"/>
        <v/>
      </c>
      <c r="AQ261" s="20" t="str">
        <f t="shared" si="125"/>
        <v/>
      </c>
      <c r="AR261" s="7" t="str">
        <f t="shared" ca="1" si="126"/>
        <v/>
      </c>
      <c r="AS261" s="157"/>
      <c r="AT261" s="19" t="str">
        <f>+IF(LEN($K261)&gt;5,TRUNC(AS261*AK261*'CODIGO PAGO'!$C$27,2),"")</f>
        <v/>
      </c>
      <c r="AU261" s="15"/>
      <c r="AV261" s="15"/>
      <c r="AW261" s="15"/>
      <c r="AX261" s="14"/>
      <c r="AY261" s="15"/>
      <c r="AZ261" s="20" t="str">
        <f>+IF(LEN(K261)&gt;5,SUMIF(AJUSTES!$A$1:$A$50,K261,AJUSTES!$J$1:$J$50),"")</f>
        <v/>
      </c>
      <c r="BA261" s="20"/>
      <c r="BB261" s="14"/>
      <c r="BC261" s="14"/>
      <c r="BD261" s="164"/>
      <c r="BE261" s="15"/>
      <c r="BF261" s="15"/>
      <c r="BG261" s="152" t="str">
        <f t="shared" si="127"/>
        <v/>
      </c>
      <c r="BH261" s="20" t="str">
        <f t="shared" si="128"/>
        <v/>
      </c>
      <c r="BI261" s="20" t="str">
        <f>IF(LEN($K261)&gt;5,IF('CODIGO PAGO'!$C$26=9,0.5*AK261,'CODIGO PAGO'!$C$26*COUNTIF(L261:X261,"PT")*(AK261*7)/(7-(COUNTIF(L261:X261,"D")+COUNTIF(L261:X261,"DL")))),"")</f>
        <v/>
      </c>
      <c r="BJ261" s="15"/>
      <c r="BK261" s="20" t="str">
        <f>+IF(LEN(K261)&gt;5,SUMIF(AJUSTES!$A$1:$A$50,K261,AJUSTES!$K$1:$K$50),"")</f>
        <v/>
      </c>
      <c r="BL261" s="15"/>
      <c r="BM261" s="15"/>
      <c r="BN261" s="4" t="str">
        <f>+CONCATENATE(IF(COUNTIFS(INCAPACIDADES!$A$1:$A$100,"ACTIVA",INCAPACIDADES!$C$1:$C$100,'PRE MAAS'!K261)&gt;0,VLOOKUP(K261,INCAPACIDADES!$C$1:$Y$100,23,0),""),IF(LEN($K261)&gt;5,IF(BD!F261="N/A","",CONCATENATE("B (",DAY(BD!F261),"-",MONTH(BD!F261),"-",YEAR(BD!F261),")")),""))</f>
        <v/>
      </c>
      <c r="BO261" s="150"/>
      <c r="BP261" s="15"/>
      <c r="BQ261" s="15"/>
      <c r="BR261" s="15"/>
      <c r="BS261" s="15"/>
      <c r="BT261" s="15"/>
      <c r="BU261" s="9" t="str">
        <f>+IF(LEN($K261)&gt;10,IF(LEN(BD!I261)=11,BD!I261,CONCATENATE("0",BD!I261)),"")</f>
        <v/>
      </c>
      <c r="BV261" s="161" t="str">
        <f>+IF(LEN($K261)&gt;10,BD!J261,"")</f>
        <v/>
      </c>
      <c r="BW261" s="162" t="str">
        <f t="shared" si="129"/>
        <v/>
      </c>
      <c r="BX261" s="162" t="str">
        <f>+IF(LEN($K261)&gt;10,UPPER(BD!K261),"")</f>
        <v/>
      </c>
      <c r="BY261" s="161" t="str">
        <f>+IF(LEN($K269)&gt;5,BD!L261,"")</f>
        <v/>
      </c>
      <c r="BZ261" s="161" t="str">
        <f>+IF(LEN($K261)&gt;10,BD!M261,"")</f>
        <v/>
      </c>
      <c r="CA261" s="162" t="str">
        <f>+IF(LEN($K261)&gt;10,BD!N261,"")</f>
        <v/>
      </c>
      <c r="CB261" s="163" t="str">
        <f t="shared" si="130"/>
        <v/>
      </c>
      <c r="CC261" s="62" t="str">
        <f>+IF(AND(LEN($K261)&gt;10),IF(AND($J261&gt;L$1,$J261&lt;=$Y$1),1,IF((COUNTIFS(INCAPACIDADES!$C$1:$C$51,$K261,INCAPACIDADES!K$1:K$51,L$1))&gt;0,2,IF(VLOOKUP($I261,BD!D:F,3,0)&gt;L$1,0,3))),"")</f>
        <v/>
      </c>
      <c r="CD261" s="62" t="str">
        <f>+IF(AND(LEN($K261)&gt;10),IF(AND($J261&gt;M$1,$J261&lt;=$Y$1),1,IF((COUNTIFS(INCAPACIDADES!$C$1:$C$51,$K261,INCAPACIDADES!L$1:L$51,M$1))&gt;0,2,IF(VLOOKUP($I261,BD!$D:$F,3,0)&gt;M$1,0,3))),"")</f>
        <v/>
      </c>
      <c r="CE261" s="62" t="str">
        <f>+IF(AND(LEN($K261)&gt;10),IF(AND($J261&gt;N$1,$J261&lt;=$Y$1),1,IF((COUNTIFS(INCAPACIDADES!$C$1:$C$51,$K261,INCAPACIDADES!M$1:M$51,N$1))&gt;0,2,IF(VLOOKUP($I261,BD!$D:$F,3,0)&gt;N$1,0,3))),"")</f>
        <v/>
      </c>
      <c r="CF261" s="62" t="str">
        <f>+IF(AND(LEN($K261)&gt;10),IF(AND($J261&gt;O$1,$J261&lt;=$Y$1),1,IF((COUNTIFS(INCAPACIDADES!$C$1:$C$51,$K261,INCAPACIDADES!N$1:N$51,O$1))&gt;0,2,IF(VLOOKUP($I261,BD!$D:$F,3,0)&gt;O$1,0,3))),"")</f>
        <v/>
      </c>
      <c r="CG261" s="62" t="str">
        <f>+IF(AND(LEN($K261)&gt;10),IF(AND($J261&gt;P$1,$J261&lt;=$Y$1),1,IF((COUNTIFS(INCAPACIDADES!$C$1:$C$51,$K261,INCAPACIDADES!O$1:O$51,P$1))&gt;0,2,IF(VLOOKUP($I261,BD!$D:$F,3,0)&gt;P$1,0,3))),"")</f>
        <v/>
      </c>
      <c r="CH261" s="62" t="str">
        <f>+IF(AND(LEN($K261)&gt;10),IF(AND($J261&gt;Q$1,$J261&lt;=$Y$1),1,IF((COUNTIFS(INCAPACIDADES!$C$1:$C$51,$K261,INCAPACIDADES!P$1:P$51,Q$1))&gt;0,2,IF(VLOOKUP($I261,BD!$D:$F,3,0)&gt;Q$1,0,3))),"")</f>
        <v/>
      </c>
      <c r="CI261" s="62" t="str">
        <f>+IF(AND(LEN($K261)&gt;10),IF(AND($J261&gt;R$1,$J261&lt;=$Y$1),1,IF((COUNTIFS(INCAPACIDADES!$C$1:$C$51,$K261,INCAPACIDADES!Q$1:Q$51,R$1))&gt;0,2,IF(VLOOKUP($I261,BD!$D:$F,3,0)&gt;R$1,0,3))),"")</f>
        <v/>
      </c>
      <c r="CJ261" s="62" t="str">
        <f>+IF(AND(LEN($K261)&gt;10),IF(AND($J261&gt;S$1,$J261&lt;=$Y$1),1,IF((COUNTIFS(INCAPACIDADES!$C$1:$C$51,$K261,INCAPACIDADES!R$1:R$51,S$1))&gt;0,2,IF(VLOOKUP($I261,BD!$D:$F,3,0)&gt;S$1,0,3))),"")</f>
        <v/>
      </c>
      <c r="CK261" s="62" t="str">
        <f>+IF(AND(LEN($K261)&gt;10),IF(AND($J261&gt;T$1,$J261&lt;=$Y$1),1,IF((COUNTIFS(INCAPACIDADES!$C$1:$C$51,$K261,INCAPACIDADES!S$1:S$51,T$1))&gt;0,2,IF(VLOOKUP($I261,BD!$D:$F,3,0)&gt;T$1,0,3))),"")</f>
        <v/>
      </c>
      <c r="CL261" s="62" t="str">
        <f>+IF(AND(LEN($K261)&gt;10),IF(AND($J261&gt;U$1,$J261&lt;=$Y$1),1,IF((COUNTIFS(INCAPACIDADES!$C$1:$C$51,$K261,INCAPACIDADES!T$1:T$51,U$1))&gt;0,2,IF(VLOOKUP($I261,BD!$D:$F,3,0)&gt;U$1,0,3))),"")</f>
        <v/>
      </c>
      <c r="CM261" s="62" t="str">
        <f>+IF(AND(LEN($K261)&gt;10),IF(AND($J261&gt;V$1,$J261&lt;=$Y$1),1,IF((COUNTIFS(INCAPACIDADES!$C$1:$C$51,$K261,INCAPACIDADES!U$1:U$51,V$1))&gt;0,2,IF(VLOOKUP($I261,BD!$D:$F,3,0)&gt;V$1,0,3))),"")</f>
        <v/>
      </c>
      <c r="CN261" s="62" t="str">
        <f>+IF(AND(LEN($K261)&gt;10),IF(AND($J261&gt;W$1,$J261&lt;=$Y$1),1,IF((COUNTIFS(INCAPACIDADES!$C$1:$C$51,$K261,INCAPACIDADES!V$1:V$51,W$1))&gt;0,2,IF(VLOOKUP($I261,BD!$D:$F,3,0)&gt;W$1,0,3))),"")</f>
        <v/>
      </c>
      <c r="CO261" s="62" t="str">
        <f>+IF(AND(LEN($K261)&gt;10),IF(AND($J261&gt;X$1,$J261&lt;=$Y$1),1,IF((COUNTIFS(INCAPACIDADES!$C$1:$C$51,$K261,INCAPACIDADES!W$1:W$51,X$1))&gt;0,2,IF(VLOOKUP($I261,BD!$D:$F,3,0)&gt;X$1,0,3))),"")</f>
        <v/>
      </c>
      <c r="CP261" s="62" t="str">
        <f>+IF(AND(LEN($K261)&gt;10),IF(AND($J261&gt;Y$1,$J261&lt;=$Y$1),1,IF((COUNTIFS(INCAPACIDADES!$C$1:$C$51,$K261,INCAPACIDADES!X$1:X$51,Y$1))&gt;0,2,IF(VLOOKUP($I261,BD!$D:$F,3,0)&gt;Y$1,0,3))),"")</f>
        <v/>
      </c>
      <c r="CQ261" s="62" t="str">
        <f>+IF(LEN($K261)&gt;10,IF(ISERROR(VLOOKUP(L261,'CODIGO PAGO'!$B$1:$B$20,1,0)),1,IF(OR(AND(CC261=1,L261&lt;&gt;"N"),AND(CC261=3,L261&lt;&gt;"B"),AND(CC261=2,LEFT(TRIM(L261),1)&lt;&gt;"I")),1,IF(OR(AND(CC261=0,L261="N"),AND(CC261=0,L261="B"),AND(CC261=0,LEFT(TRIM(L261),1)="I")),1,0))),"")</f>
        <v/>
      </c>
      <c r="CR261" s="62" t="str">
        <f t="shared" si="131"/>
        <v/>
      </c>
      <c r="CS261" s="62" t="str">
        <f>+IF(LEN($K261)&gt;10,IF(ISERROR(VLOOKUP(N261,'CODIGO PAGO'!$B$1:$B$20,1,0)),1,IF(OR(AND(CE261=1,N261&lt;&gt;"N"),AND(CE261=3,N261&lt;&gt;"B"),AND(CE261=2,LEFT(TRIM(N261),1)&lt;&gt;"I")),1,IF(OR(AND(CE261=0,N261="N"),AND(CE261=0,N261="B"),AND(CE261=0,LEFT(TRIM(N261),1)="I")),1,0))),"")</f>
        <v/>
      </c>
      <c r="CT261" s="62" t="str">
        <f t="shared" si="132"/>
        <v/>
      </c>
      <c r="CU261" s="62" t="str">
        <f>+IF(LEN($K261)&gt;10,IF(ISERROR(VLOOKUP(P261,'CODIGO PAGO'!$B$1:$B$20,1,0)),1,IF(OR(AND(CG261=1,P261&lt;&gt;"N"),AND(CG261=3,P261&lt;&gt;"B"),AND(CG261=2,LEFT(TRIM(P261),1)&lt;&gt;"I")),1,IF(OR(AND(CG261=0,P261="N"),AND(CG261=0,P261="B"),AND(CG261=0,LEFT(TRIM(P261),1)="I")),1,0))),"")</f>
        <v/>
      </c>
      <c r="CV261" s="62" t="str">
        <f t="shared" si="133"/>
        <v/>
      </c>
      <c r="CW261" s="62" t="str">
        <f>+IF(LEN($K261)&gt;10,IF(ISERROR(VLOOKUP(R261,'CODIGO PAGO'!$B$1:$B$20,1,0)),1,IF(OR(AND(CI261=1,R261&lt;&gt;"N"),AND(CI261=3,R261&lt;&gt;"B"),AND(CI261=2,LEFT(TRIM(R261),1)&lt;&gt;"I")),1,IF(OR(AND(CI261=0,R261="N"),AND(CI261=0,R261="B"),AND(CI261=0,LEFT(TRIM(R261),1)="I")),1,0))),"")</f>
        <v/>
      </c>
      <c r="CX261" s="62" t="str">
        <f t="shared" si="134"/>
        <v/>
      </c>
      <c r="CY261" s="62" t="str">
        <f>+IF(LEN($K261)&gt;10,IF(ISERROR(VLOOKUP(T261,'CODIGO PAGO'!$B$1:$B$20,1,0)),1,IF(OR(AND(CK261=1,T261&lt;&gt;"N"),AND(CK261=3,T261&lt;&gt;"B"),AND(CK261=2,LEFT(TRIM(T261),1)&lt;&gt;"I")),1,IF(OR(AND(CK261=0,T261="N"),AND(CK261=0,T261="B"),AND(CK261=0,LEFT(TRIM(T261),1)="I")),1,0))),"")</f>
        <v/>
      </c>
      <c r="CZ261" s="62" t="str">
        <f t="shared" si="135"/>
        <v/>
      </c>
      <c r="DA261" s="62" t="str">
        <f>+IF(LEN($K261)&gt;10,IF(ISERROR(VLOOKUP(V261,'CODIGO PAGO'!$B$1:$B$20,1,0)),1,IF(OR(AND(CM261=1,V261&lt;&gt;"N"),AND(CM261=3,V261&lt;&gt;"B"),AND(CM261=2,LEFT(TRIM(V261),1)&lt;&gt;"I")),1,IF(OR(AND(CM261=0,V261="N"),AND(CM261=0,V261="B"),AND(CM261=0,LEFT(TRIM(V261),1)="I")),1,0))),"")</f>
        <v/>
      </c>
      <c r="DB261" s="62" t="str">
        <f t="shared" si="136"/>
        <v/>
      </c>
      <c r="DC261" s="62" t="str">
        <f>+IF(LEN($K261)&gt;10,IF(ISERROR(VLOOKUP(X261,'CODIGO PAGO'!$B$1:$B$20,1,0)),1,IF(OR(AND(CO261=1,X261&lt;&gt;"N"),AND(CO261=3,X261&lt;&gt;"B"),AND(CO261=2,LEFT(TRIM(X261),1)&lt;&gt;"I")),1,IF(OR(AND(CO261=0,X261="N"),AND(CO261=0,X261="B"),AND(CO261=0,LEFT(TRIM(X261),1)="I")),1,0))),"")</f>
        <v/>
      </c>
      <c r="DD261" s="62" t="str">
        <f t="shared" si="137"/>
        <v/>
      </c>
      <c r="DE261" s="62" t="str">
        <f t="shared" si="138"/>
        <v/>
      </c>
      <c r="DF261" s="63" t="str">
        <f t="shared" si="139"/>
        <v/>
      </c>
      <c r="DG261" s="171"/>
      <c r="DH261" s="63">
        <v>261</v>
      </c>
    </row>
    <row r="262" spans="1:112" s="65" customFormat="1">
      <c r="A262" s="16" t="str">
        <f t="shared" si="112"/>
        <v/>
      </c>
      <c r="B262" s="134"/>
      <c r="C262" s="134"/>
      <c r="D262" s="1" t="str">
        <f>+IF(LEN($K262)&gt;5,BD!A262,"")</f>
        <v/>
      </c>
      <c r="E262" s="1" t="str">
        <f>+IF(LEN($K262)&gt;5,BD!B262,"")</f>
        <v/>
      </c>
      <c r="F262" s="134"/>
      <c r="G262" s="133"/>
      <c r="H262" s="135"/>
      <c r="I262" s="3" t="str">
        <f>+IF(LEN($K262)&gt;5,BD!D262,"")</f>
        <v/>
      </c>
      <c r="J262" s="4" t="str">
        <f>+IF(LEN($K262)&gt;5,BD!E262,"")</f>
        <v/>
      </c>
      <c r="K262" s="5" t="str">
        <f>+IF(LEN(BD!G262)&gt;5,BD!G262,"")</f>
        <v/>
      </c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53" t="str">
        <f t="shared" si="113"/>
        <v/>
      </c>
      <c r="AB262" s="154" t="str">
        <f>+IF(LEN($K262)&gt;5,SUM(L262,N262,P262,R262,T262,V262,X262)+COUNTIF(L262:X262,"PCG")+'CODIGO PAGO'!$C$23*COUNTIF(L262:X262,"PDF")+'CODIGO PAGO'!$C$24*COUNTIF('PRE MAAS'!L262:X262,"PNH")+'CODIGO PAGO'!$C$25*COUNTIF('PRE MAAS'!L262:X262,"PS")+COUNTIF(L262:X262,"VAC"),"")</f>
        <v/>
      </c>
      <c r="AC262" s="154" t="str">
        <f t="shared" si="114"/>
        <v/>
      </c>
      <c r="AD262" s="155" t="str">
        <f t="shared" si="115"/>
        <v/>
      </c>
      <c r="AE262" s="155" t="str">
        <f t="shared" si="116"/>
        <v/>
      </c>
      <c r="AF262" s="155" t="str">
        <f>+IF(LEN($K262)&gt;5,IF(AND(VLOOKUP($I262,BD!$D$1:$F$501,3,0)&gt;=L$1,VLOOKUP($I262,BD!$D$1:$F$501,3,0)&lt;=X$1),1,0),"")</f>
        <v/>
      </c>
      <c r="AG262" s="155" t="str">
        <f t="shared" si="117"/>
        <v/>
      </c>
      <c r="AH262" s="156" t="str">
        <f t="shared" si="118"/>
        <v/>
      </c>
      <c r="AI262" s="156" t="str">
        <f t="shared" si="119"/>
        <v/>
      </c>
      <c r="AJ262" s="156" t="str">
        <f t="shared" si="120"/>
        <v/>
      </c>
      <c r="AK262" s="6" t="str">
        <f>+IF(LEN($K262)&gt;5,BD!H262,"")</f>
        <v/>
      </c>
      <c r="AL262" s="17" t="str">
        <f t="shared" si="121"/>
        <v/>
      </c>
      <c r="AM262" s="13"/>
      <c r="AN262" s="18" t="str">
        <f t="shared" si="122"/>
        <v/>
      </c>
      <c r="AO262" s="19" t="str">
        <f t="shared" si="123"/>
        <v/>
      </c>
      <c r="AP262" s="19" t="str">
        <f t="shared" si="124"/>
        <v/>
      </c>
      <c r="AQ262" s="20" t="str">
        <f t="shared" si="125"/>
        <v/>
      </c>
      <c r="AR262" s="7" t="str">
        <f t="shared" ca="1" si="126"/>
        <v/>
      </c>
      <c r="AS262" s="157"/>
      <c r="AT262" s="19" t="str">
        <f>+IF(LEN($K262)&gt;5,TRUNC(AS262*AK262*'CODIGO PAGO'!$C$27,2),"")</f>
        <v/>
      </c>
      <c r="AU262" s="15"/>
      <c r="AV262" s="15"/>
      <c r="AW262" s="15"/>
      <c r="AX262" s="14"/>
      <c r="AY262" s="15"/>
      <c r="AZ262" s="20" t="str">
        <f>+IF(LEN(K262)&gt;5,SUMIF(AJUSTES!$A$1:$A$50,K262,AJUSTES!$J$1:$J$50),"")</f>
        <v/>
      </c>
      <c r="BA262" s="20"/>
      <c r="BB262" s="14"/>
      <c r="BC262" s="14"/>
      <c r="BD262" s="164"/>
      <c r="BE262" s="15"/>
      <c r="BF262" s="15"/>
      <c r="BG262" s="152" t="str">
        <f t="shared" si="127"/>
        <v/>
      </c>
      <c r="BH262" s="20" t="str">
        <f t="shared" si="128"/>
        <v/>
      </c>
      <c r="BI262" s="20" t="str">
        <f>IF(LEN($K262)&gt;5,IF('CODIGO PAGO'!$C$26=9,0.5*AK262,'CODIGO PAGO'!$C$26*COUNTIF(L262:X262,"PT")*(AK262*7)/(7-(COUNTIF(L262:X262,"D")+COUNTIF(L262:X262,"DL")))),"")</f>
        <v/>
      </c>
      <c r="BJ262" s="15"/>
      <c r="BK262" s="20" t="str">
        <f>+IF(LEN(K262)&gt;5,SUMIF(AJUSTES!$A$1:$A$50,K262,AJUSTES!$K$1:$K$50),"")</f>
        <v/>
      </c>
      <c r="BL262" s="15"/>
      <c r="BM262" s="15"/>
      <c r="BN262" s="4" t="str">
        <f>+CONCATENATE(IF(COUNTIFS(INCAPACIDADES!$A$1:$A$100,"ACTIVA",INCAPACIDADES!$C$1:$C$100,'PRE MAAS'!K262)&gt;0,VLOOKUP(K262,INCAPACIDADES!$C$1:$Y$100,23,0),""),IF(LEN($K262)&gt;5,IF(BD!F262="N/A","",CONCATENATE("B (",DAY(BD!F262),"-",MONTH(BD!F262),"-",YEAR(BD!F262),")")),""))</f>
        <v/>
      </c>
      <c r="BO262" s="150"/>
      <c r="BP262" s="15"/>
      <c r="BQ262" s="15"/>
      <c r="BR262" s="15"/>
      <c r="BS262" s="15"/>
      <c r="BT262" s="15"/>
      <c r="BU262" s="9" t="str">
        <f>+IF(LEN($K262)&gt;10,IF(LEN(BD!I262)=11,BD!I262,CONCATENATE("0",BD!I262)),"")</f>
        <v/>
      </c>
      <c r="BV262" s="161" t="str">
        <f>+IF(LEN($K262)&gt;10,BD!J262,"")</f>
        <v/>
      </c>
      <c r="BW262" s="162" t="str">
        <f t="shared" si="129"/>
        <v/>
      </c>
      <c r="BX262" s="162" t="str">
        <f>+IF(LEN($K262)&gt;10,UPPER(BD!K262),"")</f>
        <v/>
      </c>
      <c r="BY262" s="161" t="str">
        <f>+IF(LEN($K270)&gt;5,BD!L262,"")</f>
        <v/>
      </c>
      <c r="BZ262" s="161" t="str">
        <f>+IF(LEN($K262)&gt;10,BD!M262,"")</f>
        <v/>
      </c>
      <c r="CA262" s="162" t="str">
        <f>+IF(LEN($K262)&gt;10,BD!N262,"")</f>
        <v/>
      </c>
      <c r="CB262" s="163" t="str">
        <f t="shared" si="130"/>
        <v/>
      </c>
      <c r="CC262" s="62" t="str">
        <f>+IF(AND(LEN($K262)&gt;10),IF(AND($J262&gt;L$1,$J262&lt;=$Y$1),1,IF((COUNTIFS(INCAPACIDADES!$C$1:$C$51,$K262,INCAPACIDADES!K$1:K$51,L$1))&gt;0,2,IF(VLOOKUP($I262,BD!D:F,3,0)&gt;L$1,0,3))),"")</f>
        <v/>
      </c>
      <c r="CD262" s="62" t="str">
        <f>+IF(AND(LEN($K262)&gt;10),IF(AND($J262&gt;M$1,$J262&lt;=$Y$1),1,IF((COUNTIFS(INCAPACIDADES!$C$1:$C$51,$K262,INCAPACIDADES!L$1:L$51,M$1))&gt;0,2,IF(VLOOKUP($I262,BD!$D:$F,3,0)&gt;M$1,0,3))),"")</f>
        <v/>
      </c>
      <c r="CE262" s="62" t="str">
        <f>+IF(AND(LEN($K262)&gt;10),IF(AND($J262&gt;N$1,$J262&lt;=$Y$1),1,IF((COUNTIFS(INCAPACIDADES!$C$1:$C$51,$K262,INCAPACIDADES!M$1:M$51,N$1))&gt;0,2,IF(VLOOKUP($I262,BD!$D:$F,3,0)&gt;N$1,0,3))),"")</f>
        <v/>
      </c>
      <c r="CF262" s="62" t="str">
        <f>+IF(AND(LEN($K262)&gt;10),IF(AND($J262&gt;O$1,$J262&lt;=$Y$1),1,IF((COUNTIFS(INCAPACIDADES!$C$1:$C$51,$K262,INCAPACIDADES!N$1:N$51,O$1))&gt;0,2,IF(VLOOKUP($I262,BD!$D:$F,3,0)&gt;O$1,0,3))),"")</f>
        <v/>
      </c>
      <c r="CG262" s="62" t="str">
        <f>+IF(AND(LEN($K262)&gt;10),IF(AND($J262&gt;P$1,$J262&lt;=$Y$1),1,IF((COUNTIFS(INCAPACIDADES!$C$1:$C$51,$K262,INCAPACIDADES!O$1:O$51,P$1))&gt;0,2,IF(VLOOKUP($I262,BD!$D:$F,3,0)&gt;P$1,0,3))),"")</f>
        <v/>
      </c>
      <c r="CH262" s="62" t="str">
        <f>+IF(AND(LEN($K262)&gt;10),IF(AND($J262&gt;Q$1,$J262&lt;=$Y$1),1,IF((COUNTIFS(INCAPACIDADES!$C$1:$C$51,$K262,INCAPACIDADES!P$1:P$51,Q$1))&gt;0,2,IF(VLOOKUP($I262,BD!$D:$F,3,0)&gt;Q$1,0,3))),"")</f>
        <v/>
      </c>
      <c r="CI262" s="62" t="str">
        <f>+IF(AND(LEN($K262)&gt;10),IF(AND($J262&gt;R$1,$J262&lt;=$Y$1),1,IF((COUNTIFS(INCAPACIDADES!$C$1:$C$51,$K262,INCAPACIDADES!Q$1:Q$51,R$1))&gt;0,2,IF(VLOOKUP($I262,BD!$D:$F,3,0)&gt;R$1,0,3))),"")</f>
        <v/>
      </c>
      <c r="CJ262" s="62" t="str">
        <f>+IF(AND(LEN($K262)&gt;10),IF(AND($J262&gt;S$1,$J262&lt;=$Y$1),1,IF((COUNTIFS(INCAPACIDADES!$C$1:$C$51,$K262,INCAPACIDADES!R$1:R$51,S$1))&gt;0,2,IF(VLOOKUP($I262,BD!$D:$F,3,0)&gt;S$1,0,3))),"")</f>
        <v/>
      </c>
      <c r="CK262" s="62" t="str">
        <f>+IF(AND(LEN($K262)&gt;10),IF(AND($J262&gt;T$1,$J262&lt;=$Y$1),1,IF((COUNTIFS(INCAPACIDADES!$C$1:$C$51,$K262,INCAPACIDADES!S$1:S$51,T$1))&gt;0,2,IF(VLOOKUP($I262,BD!$D:$F,3,0)&gt;T$1,0,3))),"")</f>
        <v/>
      </c>
      <c r="CL262" s="62" t="str">
        <f>+IF(AND(LEN($K262)&gt;10),IF(AND($J262&gt;U$1,$J262&lt;=$Y$1),1,IF((COUNTIFS(INCAPACIDADES!$C$1:$C$51,$K262,INCAPACIDADES!T$1:T$51,U$1))&gt;0,2,IF(VLOOKUP($I262,BD!$D:$F,3,0)&gt;U$1,0,3))),"")</f>
        <v/>
      </c>
      <c r="CM262" s="62" t="str">
        <f>+IF(AND(LEN($K262)&gt;10),IF(AND($J262&gt;V$1,$J262&lt;=$Y$1),1,IF((COUNTIFS(INCAPACIDADES!$C$1:$C$51,$K262,INCAPACIDADES!U$1:U$51,V$1))&gt;0,2,IF(VLOOKUP($I262,BD!$D:$F,3,0)&gt;V$1,0,3))),"")</f>
        <v/>
      </c>
      <c r="CN262" s="62" t="str">
        <f>+IF(AND(LEN($K262)&gt;10),IF(AND($J262&gt;W$1,$J262&lt;=$Y$1),1,IF((COUNTIFS(INCAPACIDADES!$C$1:$C$51,$K262,INCAPACIDADES!V$1:V$51,W$1))&gt;0,2,IF(VLOOKUP($I262,BD!$D:$F,3,0)&gt;W$1,0,3))),"")</f>
        <v/>
      </c>
      <c r="CO262" s="62" t="str">
        <f>+IF(AND(LEN($K262)&gt;10),IF(AND($J262&gt;X$1,$J262&lt;=$Y$1),1,IF((COUNTIFS(INCAPACIDADES!$C$1:$C$51,$K262,INCAPACIDADES!W$1:W$51,X$1))&gt;0,2,IF(VLOOKUP($I262,BD!$D:$F,3,0)&gt;X$1,0,3))),"")</f>
        <v/>
      </c>
      <c r="CP262" s="62" t="str">
        <f>+IF(AND(LEN($K262)&gt;10),IF(AND($J262&gt;Y$1,$J262&lt;=$Y$1),1,IF((COUNTIFS(INCAPACIDADES!$C$1:$C$51,$K262,INCAPACIDADES!X$1:X$51,Y$1))&gt;0,2,IF(VLOOKUP($I262,BD!$D:$F,3,0)&gt;Y$1,0,3))),"")</f>
        <v/>
      </c>
      <c r="CQ262" s="62" t="str">
        <f>+IF(LEN($K262)&gt;10,IF(ISERROR(VLOOKUP(L262,'CODIGO PAGO'!$B$1:$B$20,1,0)),1,IF(OR(AND(CC262=1,L262&lt;&gt;"N"),AND(CC262=3,L262&lt;&gt;"B"),AND(CC262=2,LEFT(TRIM(L262),1)&lt;&gt;"I")),1,IF(OR(AND(CC262=0,L262="N"),AND(CC262=0,L262="B"),AND(CC262=0,LEFT(TRIM(L262),1)="I")),1,0))),"")</f>
        <v/>
      </c>
      <c r="CR262" s="62" t="str">
        <f t="shared" si="131"/>
        <v/>
      </c>
      <c r="CS262" s="62" t="str">
        <f>+IF(LEN($K262)&gt;10,IF(ISERROR(VLOOKUP(N262,'CODIGO PAGO'!$B$1:$B$20,1,0)),1,IF(OR(AND(CE262=1,N262&lt;&gt;"N"),AND(CE262=3,N262&lt;&gt;"B"),AND(CE262=2,LEFT(TRIM(N262),1)&lt;&gt;"I")),1,IF(OR(AND(CE262=0,N262="N"),AND(CE262=0,N262="B"),AND(CE262=0,LEFT(TRIM(N262),1)="I")),1,0))),"")</f>
        <v/>
      </c>
      <c r="CT262" s="62" t="str">
        <f t="shared" si="132"/>
        <v/>
      </c>
      <c r="CU262" s="62" t="str">
        <f>+IF(LEN($K262)&gt;10,IF(ISERROR(VLOOKUP(P262,'CODIGO PAGO'!$B$1:$B$20,1,0)),1,IF(OR(AND(CG262=1,P262&lt;&gt;"N"),AND(CG262=3,P262&lt;&gt;"B"),AND(CG262=2,LEFT(TRIM(P262),1)&lt;&gt;"I")),1,IF(OR(AND(CG262=0,P262="N"),AND(CG262=0,P262="B"),AND(CG262=0,LEFT(TRIM(P262),1)="I")),1,0))),"")</f>
        <v/>
      </c>
      <c r="CV262" s="62" t="str">
        <f t="shared" si="133"/>
        <v/>
      </c>
      <c r="CW262" s="62" t="str">
        <f>+IF(LEN($K262)&gt;10,IF(ISERROR(VLOOKUP(R262,'CODIGO PAGO'!$B$1:$B$20,1,0)),1,IF(OR(AND(CI262=1,R262&lt;&gt;"N"),AND(CI262=3,R262&lt;&gt;"B"),AND(CI262=2,LEFT(TRIM(R262),1)&lt;&gt;"I")),1,IF(OR(AND(CI262=0,R262="N"),AND(CI262=0,R262="B"),AND(CI262=0,LEFT(TRIM(R262),1)="I")),1,0))),"")</f>
        <v/>
      </c>
      <c r="CX262" s="62" t="str">
        <f t="shared" si="134"/>
        <v/>
      </c>
      <c r="CY262" s="62" t="str">
        <f>+IF(LEN($K262)&gt;10,IF(ISERROR(VLOOKUP(T262,'CODIGO PAGO'!$B$1:$B$20,1,0)),1,IF(OR(AND(CK262=1,T262&lt;&gt;"N"),AND(CK262=3,T262&lt;&gt;"B"),AND(CK262=2,LEFT(TRIM(T262),1)&lt;&gt;"I")),1,IF(OR(AND(CK262=0,T262="N"),AND(CK262=0,T262="B"),AND(CK262=0,LEFT(TRIM(T262),1)="I")),1,0))),"")</f>
        <v/>
      </c>
      <c r="CZ262" s="62" t="str">
        <f t="shared" si="135"/>
        <v/>
      </c>
      <c r="DA262" s="62" t="str">
        <f>+IF(LEN($K262)&gt;10,IF(ISERROR(VLOOKUP(V262,'CODIGO PAGO'!$B$1:$B$20,1,0)),1,IF(OR(AND(CM262=1,V262&lt;&gt;"N"),AND(CM262=3,V262&lt;&gt;"B"),AND(CM262=2,LEFT(TRIM(V262),1)&lt;&gt;"I")),1,IF(OR(AND(CM262=0,V262="N"),AND(CM262=0,V262="B"),AND(CM262=0,LEFT(TRIM(V262),1)="I")),1,0))),"")</f>
        <v/>
      </c>
      <c r="DB262" s="62" t="str">
        <f t="shared" si="136"/>
        <v/>
      </c>
      <c r="DC262" s="62" t="str">
        <f>+IF(LEN($K262)&gt;10,IF(ISERROR(VLOOKUP(X262,'CODIGO PAGO'!$B$1:$B$20,1,0)),1,IF(OR(AND(CO262=1,X262&lt;&gt;"N"),AND(CO262=3,X262&lt;&gt;"B"),AND(CO262=2,LEFT(TRIM(X262),1)&lt;&gt;"I")),1,IF(OR(AND(CO262=0,X262="N"),AND(CO262=0,X262="B"),AND(CO262=0,LEFT(TRIM(X262),1)="I")),1,0))),"")</f>
        <v/>
      </c>
      <c r="DD262" s="62" t="str">
        <f t="shared" si="137"/>
        <v/>
      </c>
      <c r="DE262" s="62" t="str">
        <f t="shared" si="138"/>
        <v/>
      </c>
      <c r="DF262" s="63" t="str">
        <f t="shared" si="139"/>
        <v/>
      </c>
      <c r="DG262" s="171"/>
      <c r="DH262" s="63">
        <v>262</v>
      </c>
    </row>
    <row r="263" spans="1:112" s="65" customFormat="1">
      <c r="A263" s="16" t="str">
        <f t="shared" si="112"/>
        <v/>
      </c>
      <c r="B263" s="134"/>
      <c r="C263" s="134"/>
      <c r="D263" s="1" t="str">
        <f>+IF(LEN($K263)&gt;5,BD!A263,"")</f>
        <v/>
      </c>
      <c r="E263" s="1" t="str">
        <f>+IF(LEN($K263)&gt;5,BD!B263,"")</f>
        <v/>
      </c>
      <c r="F263" s="134"/>
      <c r="G263" s="133"/>
      <c r="H263" s="135"/>
      <c r="I263" s="3" t="str">
        <f>+IF(LEN($K263)&gt;5,BD!D263,"")</f>
        <v/>
      </c>
      <c r="J263" s="4" t="str">
        <f>+IF(LEN($K263)&gt;5,BD!E263,"")</f>
        <v/>
      </c>
      <c r="K263" s="5" t="str">
        <f>+IF(LEN(BD!G263)&gt;5,BD!G263,"")</f>
        <v/>
      </c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53" t="str">
        <f t="shared" si="113"/>
        <v/>
      </c>
      <c r="AB263" s="154" t="str">
        <f>+IF(LEN($K263)&gt;5,SUM(L263,N263,P263,R263,T263,V263,X263)+COUNTIF(L263:X263,"PCG")+'CODIGO PAGO'!$C$23*COUNTIF(L263:X263,"PDF")+'CODIGO PAGO'!$C$24*COUNTIF('PRE MAAS'!L263:X263,"PNH")+'CODIGO PAGO'!$C$25*COUNTIF('PRE MAAS'!L263:X263,"PS")+COUNTIF(L263:X263,"VAC"),"")</f>
        <v/>
      </c>
      <c r="AC263" s="154" t="str">
        <f t="shared" si="114"/>
        <v/>
      </c>
      <c r="AD263" s="155" t="str">
        <f t="shared" si="115"/>
        <v/>
      </c>
      <c r="AE263" s="155" t="str">
        <f t="shared" si="116"/>
        <v/>
      </c>
      <c r="AF263" s="155" t="str">
        <f>+IF(LEN($K263)&gt;5,IF(AND(VLOOKUP($I263,BD!$D$1:$F$501,3,0)&gt;=L$1,VLOOKUP($I263,BD!$D$1:$F$501,3,0)&lt;=X$1),1,0),"")</f>
        <v/>
      </c>
      <c r="AG263" s="155" t="str">
        <f t="shared" si="117"/>
        <v/>
      </c>
      <c r="AH263" s="156" t="str">
        <f t="shared" si="118"/>
        <v/>
      </c>
      <c r="AI263" s="156" t="str">
        <f t="shared" si="119"/>
        <v/>
      </c>
      <c r="AJ263" s="156" t="str">
        <f t="shared" si="120"/>
        <v/>
      </c>
      <c r="AK263" s="6" t="str">
        <f>+IF(LEN($K263)&gt;5,BD!H263,"")</f>
        <v/>
      </c>
      <c r="AL263" s="17" t="str">
        <f t="shared" si="121"/>
        <v/>
      </c>
      <c r="AM263" s="13"/>
      <c r="AN263" s="18" t="str">
        <f t="shared" si="122"/>
        <v/>
      </c>
      <c r="AO263" s="19" t="str">
        <f t="shared" si="123"/>
        <v/>
      </c>
      <c r="AP263" s="19" t="str">
        <f t="shared" si="124"/>
        <v/>
      </c>
      <c r="AQ263" s="20" t="str">
        <f t="shared" si="125"/>
        <v/>
      </c>
      <c r="AR263" s="7" t="str">
        <f t="shared" ca="1" si="126"/>
        <v/>
      </c>
      <c r="AS263" s="157"/>
      <c r="AT263" s="19" t="str">
        <f>+IF(LEN($K263)&gt;5,TRUNC(AS263*AK263*'CODIGO PAGO'!$C$27,2),"")</f>
        <v/>
      </c>
      <c r="AU263" s="15"/>
      <c r="AV263" s="15"/>
      <c r="AW263" s="15"/>
      <c r="AX263" s="14"/>
      <c r="AY263" s="15"/>
      <c r="AZ263" s="20" t="str">
        <f>+IF(LEN(K263)&gt;5,SUMIF(AJUSTES!$A$1:$A$50,K263,AJUSTES!$J$1:$J$50),"")</f>
        <v/>
      </c>
      <c r="BA263" s="20"/>
      <c r="BB263" s="14"/>
      <c r="BC263" s="14"/>
      <c r="BD263" s="164"/>
      <c r="BE263" s="15"/>
      <c r="BF263" s="15"/>
      <c r="BG263" s="152" t="str">
        <f t="shared" si="127"/>
        <v/>
      </c>
      <c r="BH263" s="20" t="str">
        <f t="shared" si="128"/>
        <v/>
      </c>
      <c r="BI263" s="20" t="str">
        <f>IF(LEN($K263)&gt;5,IF('CODIGO PAGO'!$C$26=9,0.5*AK263,'CODIGO PAGO'!$C$26*COUNTIF(L263:X263,"PT")*(AK263*7)/(7-(COUNTIF(L263:X263,"D")+COUNTIF(L263:X263,"DL")))),"")</f>
        <v/>
      </c>
      <c r="BJ263" s="15"/>
      <c r="BK263" s="20" t="str">
        <f>+IF(LEN(K263)&gt;5,SUMIF(AJUSTES!$A$1:$A$50,K263,AJUSTES!$K$1:$K$50),"")</f>
        <v/>
      </c>
      <c r="BL263" s="15"/>
      <c r="BM263" s="15"/>
      <c r="BN263" s="4" t="str">
        <f>+CONCATENATE(IF(COUNTIFS(INCAPACIDADES!$A$1:$A$100,"ACTIVA",INCAPACIDADES!$C$1:$C$100,'PRE MAAS'!K263)&gt;0,VLOOKUP(K263,INCAPACIDADES!$C$1:$Y$100,23,0),""),IF(LEN($K263)&gt;5,IF(BD!F263="N/A","",CONCATENATE("B (",DAY(BD!F263),"-",MONTH(BD!F263),"-",YEAR(BD!F263),")")),""))</f>
        <v/>
      </c>
      <c r="BO263" s="150"/>
      <c r="BP263" s="15"/>
      <c r="BQ263" s="15"/>
      <c r="BR263" s="15"/>
      <c r="BS263" s="15"/>
      <c r="BT263" s="15"/>
      <c r="BU263" s="9" t="str">
        <f>+IF(LEN($K263)&gt;10,IF(LEN(BD!I263)=11,BD!I263,CONCATENATE("0",BD!I263)),"")</f>
        <v/>
      </c>
      <c r="BV263" s="161" t="str">
        <f>+IF(LEN($K263)&gt;10,BD!J263,"")</f>
        <v/>
      </c>
      <c r="BW263" s="162" t="str">
        <f t="shared" si="129"/>
        <v/>
      </c>
      <c r="BX263" s="162" t="str">
        <f>+IF(LEN($K263)&gt;10,UPPER(BD!K263),"")</f>
        <v/>
      </c>
      <c r="BY263" s="161" t="str">
        <f>+IF(LEN($K271)&gt;5,BD!L263,"")</f>
        <v/>
      </c>
      <c r="BZ263" s="161" t="str">
        <f>+IF(LEN($K263)&gt;10,BD!M263,"")</f>
        <v/>
      </c>
      <c r="CA263" s="162" t="str">
        <f>+IF(LEN($K263)&gt;10,BD!N263,"")</f>
        <v/>
      </c>
      <c r="CB263" s="163" t="str">
        <f t="shared" si="130"/>
        <v/>
      </c>
      <c r="CC263" s="62" t="str">
        <f>+IF(AND(LEN($K263)&gt;10),IF(AND($J263&gt;L$1,$J263&lt;=$Y$1),1,IF((COUNTIFS(INCAPACIDADES!$C$1:$C$51,$K263,INCAPACIDADES!K$1:K$51,L$1))&gt;0,2,IF(VLOOKUP($I263,BD!D:F,3,0)&gt;L$1,0,3))),"")</f>
        <v/>
      </c>
      <c r="CD263" s="62" t="str">
        <f>+IF(AND(LEN($K263)&gt;10),IF(AND($J263&gt;M$1,$J263&lt;=$Y$1),1,IF((COUNTIFS(INCAPACIDADES!$C$1:$C$51,$K263,INCAPACIDADES!L$1:L$51,M$1))&gt;0,2,IF(VLOOKUP($I263,BD!$D:$F,3,0)&gt;M$1,0,3))),"")</f>
        <v/>
      </c>
      <c r="CE263" s="62" t="str">
        <f>+IF(AND(LEN($K263)&gt;10),IF(AND($J263&gt;N$1,$J263&lt;=$Y$1),1,IF((COUNTIFS(INCAPACIDADES!$C$1:$C$51,$K263,INCAPACIDADES!M$1:M$51,N$1))&gt;0,2,IF(VLOOKUP($I263,BD!$D:$F,3,0)&gt;N$1,0,3))),"")</f>
        <v/>
      </c>
      <c r="CF263" s="62" t="str">
        <f>+IF(AND(LEN($K263)&gt;10),IF(AND($J263&gt;O$1,$J263&lt;=$Y$1),1,IF((COUNTIFS(INCAPACIDADES!$C$1:$C$51,$K263,INCAPACIDADES!N$1:N$51,O$1))&gt;0,2,IF(VLOOKUP($I263,BD!$D:$F,3,0)&gt;O$1,0,3))),"")</f>
        <v/>
      </c>
      <c r="CG263" s="62" t="str">
        <f>+IF(AND(LEN($K263)&gt;10),IF(AND($J263&gt;P$1,$J263&lt;=$Y$1),1,IF((COUNTIFS(INCAPACIDADES!$C$1:$C$51,$K263,INCAPACIDADES!O$1:O$51,P$1))&gt;0,2,IF(VLOOKUP($I263,BD!$D:$F,3,0)&gt;P$1,0,3))),"")</f>
        <v/>
      </c>
      <c r="CH263" s="62" t="str">
        <f>+IF(AND(LEN($K263)&gt;10),IF(AND($J263&gt;Q$1,$J263&lt;=$Y$1),1,IF((COUNTIFS(INCAPACIDADES!$C$1:$C$51,$K263,INCAPACIDADES!P$1:P$51,Q$1))&gt;0,2,IF(VLOOKUP($I263,BD!$D:$F,3,0)&gt;Q$1,0,3))),"")</f>
        <v/>
      </c>
      <c r="CI263" s="62" t="str">
        <f>+IF(AND(LEN($K263)&gt;10),IF(AND($J263&gt;R$1,$J263&lt;=$Y$1),1,IF((COUNTIFS(INCAPACIDADES!$C$1:$C$51,$K263,INCAPACIDADES!Q$1:Q$51,R$1))&gt;0,2,IF(VLOOKUP($I263,BD!$D:$F,3,0)&gt;R$1,0,3))),"")</f>
        <v/>
      </c>
      <c r="CJ263" s="62" t="str">
        <f>+IF(AND(LEN($K263)&gt;10),IF(AND($J263&gt;S$1,$J263&lt;=$Y$1),1,IF((COUNTIFS(INCAPACIDADES!$C$1:$C$51,$K263,INCAPACIDADES!R$1:R$51,S$1))&gt;0,2,IF(VLOOKUP($I263,BD!$D:$F,3,0)&gt;S$1,0,3))),"")</f>
        <v/>
      </c>
      <c r="CK263" s="62" t="str">
        <f>+IF(AND(LEN($K263)&gt;10),IF(AND($J263&gt;T$1,$J263&lt;=$Y$1),1,IF((COUNTIFS(INCAPACIDADES!$C$1:$C$51,$K263,INCAPACIDADES!S$1:S$51,T$1))&gt;0,2,IF(VLOOKUP($I263,BD!$D:$F,3,0)&gt;T$1,0,3))),"")</f>
        <v/>
      </c>
      <c r="CL263" s="62" t="str">
        <f>+IF(AND(LEN($K263)&gt;10),IF(AND($J263&gt;U$1,$J263&lt;=$Y$1),1,IF((COUNTIFS(INCAPACIDADES!$C$1:$C$51,$K263,INCAPACIDADES!T$1:T$51,U$1))&gt;0,2,IF(VLOOKUP($I263,BD!$D:$F,3,0)&gt;U$1,0,3))),"")</f>
        <v/>
      </c>
      <c r="CM263" s="62" t="str">
        <f>+IF(AND(LEN($K263)&gt;10),IF(AND($J263&gt;V$1,$J263&lt;=$Y$1),1,IF((COUNTIFS(INCAPACIDADES!$C$1:$C$51,$K263,INCAPACIDADES!U$1:U$51,V$1))&gt;0,2,IF(VLOOKUP($I263,BD!$D:$F,3,0)&gt;V$1,0,3))),"")</f>
        <v/>
      </c>
      <c r="CN263" s="62" t="str">
        <f>+IF(AND(LEN($K263)&gt;10),IF(AND($J263&gt;W$1,$J263&lt;=$Y$1),1,IF((COUNTIFS(INCAPACIDADES!$C$1:$C$51,$K263,INCAPACIDADES!V$1:V$51,W$1))&gt;0,2,IF(VLOOKUP($I263,BD!$D:$F,3,0)&gt;W$1,0,3))),"")</f>
        <v/>
      </c>
      <c r="CO263" s="62" t="str">
        <f>+IF(AND(LEN($K263)&gt;10),IF(AND($J263&gt;X$1,$J263&lt;=$Y$1),1,IF((COUNTIFS(INCAPACIDADES!$C$1:$C$51,$K263,INCAPACIDADES!W$1:W$51,X$1))&gt;0,2,IF(VLOOKUP($I263,BD!$D:$F,3,0)&gt;X$1,0,3))),"")</f>
        <v/>
      </c>
      <c r="CP263" s="62" t="str">
        <f>+IF(AND(LEN($K263)&gt;10),IF(AND($J263&gt;Y$1,$J263&lt;=$Y$1),1,IF((COUNTIFS(INCAPACIDADES!$C$1:$C$51,$K263,INCAPACIDADES!X$1:X$51,Y$1))&gt;0,2,IF(VLOOKUP($I263,BD!$D:$F,3,0)&gt;Y$1,0,3))),"")</f>
        <v/>
      </c>
      <c r="CQ263" s="62" t="str">
        <f>+IF(LEN($K263)&gt;10,IF(ISERROR(VLOOKUP(L263,'CODIGO PAGO'!$B$1:$B$20,1,0)),1,IF(OR(AND(CC263=1,L263&lt;&gt;"N"),AND(CC263=3,L263&lt;&gt;"B"),AND(CC263=2,LEFT(TRIM(L263),1)&lt;&gt;"I")),1,IF(OR(AND(CC263=0,L263="N"),AND(CC263=0,L263="B"),AND(CC263=0,LEFT(TRIM(L263),1)="I")),1,0))),"")</f>
        <v/>
      </c>
      <c r="CR263" s="62" t="str">
        <f t="shared" si="131"/>
        <v/>
      </c>
      <c r="CS263" s="62" t="str">
        <f>+IF(LEN($K263)&gt;10,IF(ISERROR(VLOOKUP(N263,'CODIGO PAGO'!$B$1:$B$20,1,0)),1,IF(OR(AND(CE263=1,N263&lt;&gt;"N"),AND(CE263=3,N263&lt;&gt;"B"),AND(CE263=2,LEFT(TRIM(N263),1)&lt;&gt;"I")),1,IF(OR(AND(CE263=0,N263="N"),AND(CE263=0,N263="B"),AND(CE263=0,LEFT(TRIM(N263),1)="I")),1,0))),"")</f>
        <v/>
      </c>
      <c r="CT263" s="62" t="str">
        <f t="shared" si="132"/>
        <v/>
      </c>
      <c r="CU263" s="62" t="str">
        <f>+IF(LEN($K263)&gt;10,IF(ISERROR(VLOOKUP(P263,'CODIGO PAGO'!$B$1:$B$20,1,0)),1,IF(OR(AND(CG263=1,P263&lt;&gt;"N"),AND(CG263=3,P263&lt;&gt;"B"),AND(CG263=2,LEFT(TRIM(P263),1)&lt;&gt;"I")),1,IF(OR(AND(CG263=0,P263="N"),AND(CG263=0,P263="B"),AND(CG263=0,LEFT(TRIM(P263),1)="I")),1,0))),"")</f>
        <v/>
      </c>
      <c r="CV263" s="62" t="str">
        <f t="shared" si="133"/>
        <v/>
      </c>
      <c r="CW263" s="62" t="str">
        <f>+IF(LEN($K263)&gt;10,IF(ISERROR(VLOOKUP(R263,'CODIGO PAGO'!$B$1:$B$20,1,0)),1,IF(OR(AND(CI263=1,R263&lt;&gt;"N"),AND(CI263=3,R263&lt;&gt;"B"),AND(CI263=2,LEFT(TRIM(R263),1)&lt;&gt;"I")),1,IF(OR(AND(CI263=0,R263="N"),AND(CI263=0,R263="B"),AND(CI263=0,LEFT(TRIM(R263),1)="I")),1,0))),"")</f>
        <v/>
      </c>
      <c r="CX263" s="62" t="str">
        <f t="shared" si="134"/>
        <v/>
      </c>
      <c r="CY263" s="62" t="str">
        <f>+IF(LEN($K263)&gt;10,IF(ISERROR(VLOOKUP(T263,'CODIGO PAGO'!$B$1:$B$20,1,0)),1,IF(OR(AND(CK263=1,T263&lt;&gt;"N"),AND(CK263=3,T263&lt;&gt;"B"),AND(CK263=2,LEFT(TRIM(T263),1)&lt;&gt;"I")),1,IF(OR(AND(CK263=0,T263="N"),AND(CK263=0,T263="B"),AND(CK263=0,LEFT(TRIM(T263),1)="I")),1,0))),"")</f>
        <v/>
      </c>
      <c r="CZ263" s="62" t="str">
        <f t="shared" si="135"/>
        <v/>
      </c>
      <c r="DA263" s="62" t="str">
        <f>+IF(LEN($K263)&gt;10,IF(ISERROR(VLOOKUP(V263,'CODIGO PAGO'!$B$1:$B$20,1,0)),1,IF(OR(AND(CM263=1,V263&lt;&gt;"N"),AND(CM263=3,V263&lt;&gt;"B"),AND(CM263=2,LEFT(TRIM(V263),1)&lt;&gt;"I")),1,IF(OR(AND(CM263=0,V263="N"),AND(CM263=0,V263="B"),AND(CM263=0,LEFT(TRIM(V263),1)="I")),1,0))),"")</f>
        <v/>
      </c>
      <c r="DB263" s="62" t="str">
        <f t="shared" si="136"/>
        <v/>
      </c>
      <c r="DC263" s="62" t="str">
        <f>+IF(LEN($K263)&gt;10,IF(ISERROR(VLOOKUP(X263,'CODIGO PAGO'!$B$1:$B$20,1,0)),1,IF(OR(AND(CO263=1,X263&lt;&gt;"N"),AND(CO263=3,X263&lt;&gt;"B"),AND(CO263=2,LEFT(TRIM(X263),1)&lt;&gt;"I")),1,IF(OR(AND(CO263=0,X263="N"),AND(CO263=0,X263="B"),AND(CO263=0,LEFT(TRIM(X263),1)="I")),1,0))),"")</f>
        <v/>
      </c>
      <c r="DD263" s="62" t="str">
        <f t="shared" si="137"/>
        <v/>
      </c>
      <c r="DE263" s="62" t="str">
        <f t="shared" si="138"/>
        <v/>
      </c>
      <c r="DF263" s="63" t="str">
        <f t="shared" si="139"/>
        <v/>
      </c>
      <c r="DG263" s="171"/>
      <c r="DH263" s="63">
        <v>263</v>
      </c>
    </row>
    <row r="264" spans="1:112" s="65" customFormat="1">
      <c r="A264" s="16" t="str">
        <f t="shared" si="112"/>
        <v/>
      </c>
      <c r="B264" s="134"/>
      <c r="C264" s="134"/>
      <c r="D264" s="1" t="str">
        <f>+IF(LEN($K264)&gt;5,BD!A264,"")</f>
        <v/>
      </c>
      <c r="E264" s="1" t="str">
        <f>+IF(LEN($K264)&gt;5,BD!B264,"")</f>
        <v/>
      </c>
      <c r="F264" s="134"/>
      <c r="G264" s="133"/>
      <c r="H264" s="135"/>
      <c r="I264" s="3" t="str">
        <f>+IF(LEN($K264)&gt;5,BD!D264,"")</f>
        <v/>
      </c>
      <c r="J264" s="4" t="str">
        <f>+IF(LEN($K264)&gt;5,BD!E264,"")</f>
        <v/>
      </c>
      <c r="K264" s="5" t="str">
        <f>+IF(LEN(BD!G264)&gt;5,BD!G264,"")</f>
        <v/>
      </c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53" t="str">
        <f t="shared" si="113"/>
        <v/>
      </c>
      <c r="AB264" s="154" t="str">
        <f>+IF(LEN($K264)&gt;5,SUM(L264,N264,P264,R264,T264,V264,X264)+COUNTIF(L264:X264,"PCG")+'CODIGO PAGO'!$C$23*COUNTIF(L264:X264,"PDF")+'CODIGO PAGO'!$C$24*COUNTIF('PRE MAAS'!L264:X264,"PNH")+'CODIGO PAGO'!$C$25*COUNTIF('PRE MAAS'!L264:X264,"PS")+COUNTIF(L264:X264,"VAC"),"")</f>
        <v/>
      </c>
      <c r="AC264" s="154" t="str">
        <f t="shared" si="114"/>
        <v/>
      </c>
      <c r="AD264" s="155" t="str">
        <f t="shared" si="115"/>
        <v/>
      </c>
      <c r="AE264" s="155" t="str">
        <f t="shared" si="116"/>
        <v/>
      </c>
      <c r="AF264" s="155" t="str">
        <f>+IF(LEN($K264)&gt;5,IF(AND(VLOOKUP($I264,BD!$D$1:$F$501,3,0)&gt;=L$1,VLOOKUP($I264,BD!$D$1:$F$501,3,0)&lt;=X$1),1,0),"")</f>
        <v/>
      </c>
      <c r="AG264" s="155" t="str">
        <f t="shared" si="117"/>
        <v/>
      </c>
      <c r="AH264" s="156" t="str">
        <f t="shared" si="118"/>
        <v/>
      </c>
      <c r="AI264" s="156" t="str">
        <f t="shared" si="119"/>
        <v/>
      </c>
      <c r="AJ264" s="156" t="str">
        <f t="shared" si="120"/>
        <v/>
      </c>
      <c r="AK264" s="6" t="str">
        <f>+IF(LEN($K264)&gt;5,BD!H264,"")</f>
        <v/>
      </c>
      <c r="AL264" s="17" t="str">
        <f t="shared" si="121"/>
        <v/>
      </c>
      <c r="AM264" s="13"/>
      <c r="AN264" s="18" t="str">
        <f t="shared" si="122"/>
        <v/>
      </c>
      <c r="AO264" s="19" t="str">
        <f t="shared" si="123"/>
        <v/>
      </c>
      <c r="AP264" s="19" t="str">
        <f t="shared" si="124"/>
        <v/>
      </c>
      <c r="AQ264" s="20" t="str">
        <f t="shared" si="125"/>
        <v/>
      </c>
      <c r="AR264" s="7" t="str">
        <f t="shared" ca="1" si="126"/>
        <v/>
      </c>
      <c r="AS264" s="157"/>
      <c r="AT264" s="19" t="str">
        <f>+IF(LEN($K264)&gt;5,TRUNC(AS264*AK264*'CODIGO PAGO'!$C$27,2),"")</f>
        <v/>
      </c>
      <c r="AU264" s="15"/>
      <c r="AV264" s="15"/>
      <c r="AW264" s="15"/>
      <c r="AX264" s="14"/>
      <c r="AY264" s="15"/>
      <c r="AZ264" s="20" t="str">
        <f>+IF(LEN(K264)&gt;5,SUMIF(AJUSTES!$A$1:$A$50,K264,AJUSTES!$J$1:$J$50),"")</f>
        <v/>
      </c>
      <c r="BA264" s="20"/>
      <c r="BB264" s="14"/>
      <c r="BC264" s="14"/>
      <c r="BD264" s="164"/>
      <c r="BE264" s="15"/>
      <c r="BF264" s="15"/>
      <c r="BG264" s="152" t="str">
        <f t="shared" si="127"/>
        <v/>
      </c>
      <c r="BH264" s="20" t="str">
        <f t="shared" si="128"/>
        <v/>
      </c>
      <c r="BI264" s="20" t="str">
        <f>IF(LEN($K264)&gt;5,IF('CODIGO PAGO'!$C$26=9,0.5*AK264,'CODIGO PAGO'!$C$26*COUNTIF(L264:X264,"PT")*(AK264*7)/(7-(COUNTIF(L264:X264,"D")+COUNTIF(L264:X264,"DL")))),"")</f>
        <v/>
      </c>
      <c r="BJ264" s="15"/>
      <c r="BK264" s="20" t="str">
        <f>+IF(LEN(K264)&gt;5,SUMIF(AJUSTES!$A$1:$A$50,K264,AJUSTES!$K$1:$K$50),"")</f>
        <v/>
      </c>
      <c r="BL264" s="15"/>
      <c r="BM264" s="15"/>
      <c r="BN264" s="4" t="str">
        <f>+CONCATENATE(IF(COUNTIFS(INCAPACIDADES!$A$1:$A$100,"ACTIVA",INCAPACIDADES!$C$1:$C$100,'PRE MAAS'!K264)&gt;0,VLOOKUP(K264,INCAPACIDADES!$C$1:$Y$100,23,0),""),IF(LEN($K264)&gt;5,IF(BD!F264="N/A","",CONCATENATE("B (",DAY(BD!F264),"-",MONTH(BD!F264),"-",YEAR(BD!F264),")")),""))</f>
        <v/>
      </c>
      <c r="BO264" s="150"/>
      <c r="BP264" s="15"/>
      <c r="BQ264" s="15"/>
      <c r="BR264" s="15"/>
      <c r="BS264" s="15"/>
      <c r="BT264" s="15"/>
      <c r="BU264" s="9" t="str">
        <f>+IF(LEN($K264)&gt;10,IF(LEN(BD!I264)=11,BD!I264,CONCATENATE("0",BD!I264)),"")</f>
        <v/>
      </c>
      <c r="BV264" s="161" t="str">
        <f>+IF(LEN($K264)&gt;10,BD!J264,"")</f>
        <v/>
      </c>
      <c r="BW264" s="162" t="str">
        <f t="shared" si="129"/>
        <v/>
      </c>
      <c r="BX264" s="162" t="str">
        <f>+IF(LEN($K264)&gt;10,UPPER(BD!K264),"")</f>
        <v/>
      </c>
      <c r="BY264" s="161" t="str">
        <f>+IF(LEN($K272)&gt;5,BD!L264,"")</f>
        <v/>
      </c>
      <c r="BZ264" s="161" t="str">
        <f>+IF(LEN($K264)&gt;10,BD!M264,"")</f>
        <v/>
      </c>
      <c r="CA264" s="162" t="str">
        <f>+IF(LEN($K264)&gt;10,BD!N264,"")</f>
        <v/>
      </c>
      <c r="CB264" s="163" t="str">
        <f t="shared" si="130"/>
        <v/>
      </c>
      <c r="CC264" s="62" t="str">
        <f>+IF(AND(LEN($K264)&gt;10),IF(AND($J264&gt;L$1,$J264&lt;=$Y$1),1,IF((COUNTIFS(INCAPACIDADES!$C$1:$C$51,$K264,INCAPACIDADES!K$1:K$51,L$1))&gt;0,2,IF(VLOOKUP($I264,BD!D:F,3,0)&gt;L$1,0,3))),"")</f>
        <v/>
      </c>
      <c r="CD264" s="62" t="str">
        <f>+IF(AND(LEN($K264)&gt;10),IF(AND($J264&gt;M$1,$J264&lt;=$Y$1),1,IF((COUNTIFS(INCAPACIDADES!$C$1:$C$51,$K264,INCAPACIDADES!L$1:L$51,M$1))&gt;0,2,IF(VLOOKUP($I264,BD!$D:$F,3,0)&gt;M$1,0,3))),"")</f>
        <v/>
      </c>
      <c r="CE264" s="62" t="str">
        <f>+IF(AND(LEN($K264)&gt;10),IF(AND($J264&gt;N$1,$J264&lt;=$Y$1),1,IF((COUNTIFS(INCAPACIDADES!$C$1:$C$51,$K264,INCAPACIDADES!M$1:M$51,N$1))&gt;0,2,IF(VLOOKUP($I264,BD!$D:$F,3,0)&gt;N$1,0,3))),"")</f>
        <v/>
      </c>
      <c r="CF264" s="62" t="str">
        <f>+IF(AND(LEN($K264)&gt;10),IF(AND($J264&gt;O$1,$J264&lt;=$Y$1),1,IF((COUNTIFS(INCAPACIDADES!$C$1:$C$51,$K264,INCAPACIDADES!N$1:N$51,O$1))&gt;0,2,IF(VLOOKUP($I264,BD!$D:$F,3,0)&gt;O$1,0,3))),"")</f>
        <v/>
      </c>
      <c r="CG264" s="62" t="str">
        <f>+IF(AND(LEN($K264)&gt;10),IF(AND($J264&gt;P$1,$J264&lt;=$Y$1),1,IF((COUNTIFS(INCAPACIDADES!$C$1:$C$51,$K264,INCAPACIDADES!O$1:O$51,P$1))&gt;0,2,IF(VLOOKUP($I264,BD!$D:$F,3,0)&gt;P$1,0,3))),"")</f>
        <v/>
      </c>
      <c r="CH264" s="62" t="str">
        <f>+IF(AND(LEN($K264)&gt;10),IF(AND($J264&gt;Q$1,$J264&lt;=$Y$1),1,IF((COUNTIFS(INCAPACIDADES!$C$1:$C$51,$K264,INCAPACIDADES!P$1:P$51,Q$1))&gt;0,2,IF(VLOOKUP($I264,BD!$D:$F,3,0)&gt;Q$1,0,3))),"")</f>
        <v/>
      </c>
      <c r="CI264" s="62" t="str">
        <f>+IF(AND(LEN($K264)&gt;10),IF(AND($J264&gt;R$1,$J264&lt;=$Y$1),1,IF((COUNTIFS(INCAPACIDADES!$C$1:$C$51,$K264,INCAPACIDADES!Q$1:Q$51,R$1))&gt;0,2,IF(VLOOKUP($I264,BD!$D:$F,3,0)&gt;R$1,0,3))),"")</f>
        <v/>
      </c>
      <c r="CJ264" s="62" t="str">
        <f>+IF(AND(LEN($K264)&gt;10),IF(AND($J264&gt;S$1,$J264&lt;=$Y$1),1,IF((COUNTIFS(INCAPACIDADES!$C$1:$C$51,$K264,INCAPACIDADES!R$1:R$51,S$1))&gt;0,2,IF(VLOOKUP($I264,BD!$D:$F,3,0)&gt;S$1,0,3))),"")</f>
        <v/>
      </c>
      <c r="CK264" s="62" t="str">
        <f>+IF(AND(LEN($K264)&gt;10),IF(AND($J264&gt;T$1,$J264&lt;=$Y$1),1,IF((COUNTIFS(INCAPACIDADES!$C$1:$C$51,$K264,INCAPACIDADES!S$1:S$51,T$1))&gt;0,2,IF(VLOOKUP($I264,BD!$D:$F,3,0)&gt;T$1,0,3))),"")</f>
        <v/>
      </c>
      <c r="CL264" s="62" t="str">
        <f>+IF(AND(LEN($K264)&gt;10),IF(AND($J264&gt;U$1,$J264&lt;=$Y$1),1,IF((COUNTIFS(INCAPACIDADES!$C$1:$C$51,$K264,INCAPACIDADES!T$1:T$51,U$1))&gt;0,2,IF(VLOOKUP($I264,BD!$D:$F,3,0)&gt;U$1,0,3))),"")</f>
        <v/>
      </c>
      <c r="CM264" s="62" t="str">
        <f>+IF(AND(LEN($K264)&gt;10),IF(AND($J264&gt;V$1,$J264&lt;=$Y$1),1,IF((COUNTIFS(INCAPACIDADES!$C$1:$C$51,$K264,INCAPACIDADES!U$1:U$51,V$1))&gt;0,2,IF(VLOOKUP($I264,BD!$D:$F,3,0)&gt;V$1,0,3))),"")</f>
        <v/>
      </c>
      <c r="CN264" s="62" t="str">
        <f>+IF(AND(LEN($K264)&gt;10),IF(AND($J264&gt;W$1,$J264&lt;=$Y$1),1,IF((COUNTIFS(INCAPACIDADES!$C$1:$C$51,$K264,INCAPACIDADES!V$1:V$51,W$1))&gt;0,2,IF(VLOOKUP($I264,BD!$D:$F,3,0)&gt;W$1,0,3))),"")</f>
        <v/>
      </c>
      <c r="CO264" s="62" t="str">
        <f>+IF(AND(LEN($K264)&gt;10),IF(AND($J264&gt;X$1,$J264&lt;=$Y$1),1,IF((COUNTIFS(INCAPACIDADES!$C$1:$C$51,$K264,INCAPACIDADES!W$1:W$51,X$1))&gt;0,2,IF(VLOOKUP($I264,BD!$D:$F,3,0)&gt;X$1,0,3))),"")</f>
        <v/>
      </c>
      <c r="CP264" s="62" t="str">
        <f>+IF(AND(LEN($K264)&gt;10),IF(AND($J264&gt;Y$1,$J264&lt;=$Y$1),1,IF((COUNTIFS(INCAPACIDADES!$C$1:$C$51,$K264,INCAPACIDADES!X$1:X$51,Y$1))&gt;0,2,IF(VLOOKUP($I264,BD!$D:$F,3,0)&gt;Y$1,0,3))),"")</f>
        <v/>
      </c>
      <c r="CQ264" s="62" t="str">
        <f>+IF(LEN($K264)&gt;10,IF(ISERROR(VLOOKUP(L264,'CODIGO PAGO'!$B$1:$B$20,1,0)),1,IF(OR(AND(CC264=1,L264&lt;&gt;"N"),AND(CC264=3,L264&lt;&gt;"B"),AND(CC264=2,LEFT(TRIM(L264),1)&lt;&gt;"I")),1,IF(OR(AND(CC264=0,L264="N"),AND(CC264=0,L264="B"),AND(CC264=0,LEFT(TRIM(L264),1)="I")),1,0))),"")</f>
        <v/>
      </c>
      <c r="CR264" s="62" t="str">
        <f t="shared" si="131"/>
        <v/>
      </c>
      <c r="CS264" s="62" t="str">
        <f>+IF(LEN($K264)&gt;10,IF(ISERROR(VLOOKUP(N264,'CODIGO PAGO'!$B$1:$B$20,1,0)),1,IF(OR(AND(CE264=1,N264&lt;&gt;"N"),AND(CE264=3,N264&lt;&gt;"B"),AND(CE264=2,LEFT(TRIM(N264),1)&lt;&gt;"I")),1,IF(OR(AND(CE264=0,N264="N"),AND(CE264=0,N264="B"),AND(CE264=0,LEFT(TRIM(N264),1)="I")),1,0))),"")</f>
        <v/>
      </c>
      <c r="CT264" s="62" t="str">
        <f t="shared" si="132"/>
        <v/>
      </c>
      <c r="CU264" s="62" t="str">
        <f>+IF(LEN($K264)&gt;10,IF(ISERROR(VLOOKUP(P264,'CODIGO PAGO'!$B$1:$B$20,1,0)),1,IF(OR(AND(CG264=1,P264&lt;&gt;"N"),AND(CG264=3,P264&lt;&gt;"B"),AND(CG264=2,LEFT(TRIM(P264),1)&lt;&gt;"I")),1,IF(OR(AND(CG264=0,P264="N"),AND(CG264=0,P264="B"),AND(CG264=0,LEFT(TRIM(P264),1)="I")),1,0))),"")</f>
        <v/>
      </c>
      <c r="CV264" s="62" t="str">
        <f t="shared" si="133"/>
        <v/>
      </c>
      <c r="CW264" s="62" t="str">
        <f>+IF(LEN($K264)&gt;10,IF(ISERROR(VLOOKUP(R264,'CODIGO PAGO'!$B$1:$B$20,1,0)),1,IF(OR(AND(CI264=1,R264&lt;&gt;"N"),AND(CI264=3,R264&lt;&gt;"B"),AND(CI264=2,LEFT(TRIM(R264),1)&lt;&gt;"I")),1,IF(OR(AND(CI264=0,R264="N"),AND(CI264=0,R264="B"),AND(CI264=0,LEFT(TRIM(R264),1)="I")),1,0))),"")</f>
        <v/>
      </c>
      <c r="CX264" s="62" t="str">
        <f t="shared" si="134"/>
        <v/>
      </c>
      <c r="CY264" s="62" t="str">
        <f>+IF(LEN($K264)&gt;10,IF(ISERROR(VLOOKUP(T264,'CODIGO PAGO'!$B$1:$B$20,1,0)),1,IF(OR(AND(CK264=1,T264&lt;&gt;"N"),AND(CK264=3,T264&lt;&gt;"B"),AND(CK264=2,LEFT(TRIM(T264),1)&lt;&gt;"I")),1,IF(OR(AND(CK264=0,T264="N"),AND(CK264=0,T264="B"),AND(CK264=0,LEFT(TRIM(T264),1)="I")),1,0))),"")</f>
        <v/>
      </c>
      <c r="CZ264" s="62" t="str">
        <f t="shared" si="135"/>
        <v/>
      </c>
      <c r="DA264" s="62" t="str">
        <f>+IF(LEN($K264)&gt;10,IF(ISERROR(VLOOKUP(V264,'CODIGO PAGO'!$B$1:$B$20,1,0)),1,IF(OR(AND(CM264=1,V264&lt;&gt;"N"),AND(CM264=3,V264&lt;&gt;"B"),AND(CM264=2,LEFT(TRIM(V264),1)&lt;&gt;"I")),1,IF(OR(AND(CM264=0,V264="N"),AND(CM264=0,V264="B"),AND(CM264=0,LEFT(TRIM(V264),1)="I")),1,0))),"")</f>
        <v/>
      </c>
      <c r="DB264" s="62" t="str">
        <f t="shared" si="136"/>
        <v/>
      </c>
      <c r="DC264" s="62" t="str">
        <f>+IF(LEN($K264)&gt;10,IF(ISERROR(VLOOKUP(X264,'CODIGO PAGO'!$B$1:$B$20,1,0)),1,IF(OR(AND(CO264=1,X264&lt;&gt;"N"),AND(CO264=3,X264&lt;&gt;"B"),AND(CO264=2,LEFT(TRIM(X264),1)&lt;&gt;"I")),1,IF(OR(AND(CO264=0,X264="N"),AND(CO264=0,X264="B"),AND(CO264=0,LEFT(TRIM(X264),1)="I")),1,0))),"")</f>
        <v/>
      </c>
      <c r="DD264" s="62" t="str">
        <f t="shared" si="137"/>
        <v/>
      </c>
      <c r="DE264" s="62" t="str">
        <f t="shared" si="138"/>
        <v/>
      </c>
      <c r="DF264" s="63" t="str">
        <f t="shared" si="139"/>
        <v/>
      </c>
      <c r="DG264" s="171"/>
      <c r="DH264" s="63">
        <v>264</v>
      </c>
    </row>
    <row r="265" spans="1:112" s="65" customFormat="1">
      <c r="A265" s="16" t="str">
        <f t="shared" si="112"/>
        <v/>
      </c>
      <c r="B265" s="134"/>
      <c r="C265" s="134"/>
      <c r="D265" s="1" t="str">
        <f>+IF(LEN($K265)&gt;5,BD!A265,"")</f>
        <v/>
      </c>
      <c r="E265" s="1" t="str">
        <f>+IF(LEN($K265)&gt;5,BD!B265,"")</f>
        <v/>
      </c>
      <c r="F265" s="134"/>
      <c r="G265" s="133"/>
      <c r="H265" s="135"/>
      <c r="I265" s="3" t="str">
        <f>+IF(LEN($K265)&gt;5,BD!D265,"")</f>
        <v/>
      </c>
      <c r="J265" s="4" t="str">
        <f>+IF(LEN($K265)&gt;5,BD!E265,"")</f>
        <v/>
      </c>
      <c r="K265" s="5" t="str">
        <f>+IF(LEN(BD!G265)&gt;5,BD!G265,"")</f>
        <v/>
      </c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53" t="str">
        <f t="shared" si="113"/>
        <v/>
      </c>
      <c r="AB265" s="154" t="str">
        <f>+IF(LEN($K265)&gt;5,SUM(L265,N265,P265,R265,T265,V265,X265)+COUNTIF(L265:X265,"PCG")+'CODIGO PAGO'!$C$23*COUNTIF(L265:X265,"PDF")+'CODIGO PAGO'!$C$24*COUNTIF('PRE MAAS'!L265:X265,"PNH")+'CODIGO PAGO'!$C$25*COUNTIF('PRE MAAS'!L265:X265,"PS")+COUNTIF(L265:X265,"VAC"),"")</f>
        <v/>
      </c>
      <c r="AC265" s="154" t="str">
        <f t="shared" si="114"/>
        <v/>
      </c>
      <c r="AD265" s="155" t="str">
        <f t="shared" si="115"/>
        <v/>
      </c>
      <c r="AE265" s="155" t="str">
        <f t="shared" si="116"/>
        <v/>
      </c>
      <c r="AF265" s="155" t="str">
        <f>+IF(LEN($K265)&gt;5,IF(AND(VLOOKUP($I265,BD!$D$1:$F$501,3,0)&gt;=L$1,VLOOKUP($I265,BD!$D$1:$F$501,3,0)&lt;=X$1),1,0),"")</f>
        <v/>
      </c>
      <c r="AG265" s="155" t="str">
        <f t="shared" si="117"/>
        <v/>
      </c>
      <c r="AH265" s="156" t="str">
        <f t="shared" si="118"/>
        <v/>
      </c>
      <c r="AI265" s="156" t="str">
        <f t="shared" si="119"/>
        <v/>
      </c>
      <c r="AJ265" s="156" t="str">
        <f t="shared" si="120"/>
        <v/>
      </c>
      <c r="AK265" s="6" t="str">
        <f>+IF(LEN($K265)&gt;5,BD!H265,"")</f>
        <v/>
      </c>
      <c r="AL265" s="17" t="str">
        <f t="shared" si="121"/>
        <v/>
      </c>
      <c r="AM265" s="13"/>
      <c r="AN265" s="18" t="str">
        <f t="shared" si="122"/>
        <v/>
      </c>
      <c r="AO265" s="19" t="str">
        <f t="shared" si="123"/>
        <v/>
      </c>
      <c r="AP265" s="19" t="str">
        <f t="shared" si="124"/>
        <v/>
      </c>
      <c r="AQ265" s="20" t="str">
        <f t="shared" si="125"/>
        <v/>
      </c>
      <c r="AR265" s="7" t="str">
        <f t="shared" ca="1" si="126"/>
        <v/>
      </c>
      <c r="AS265" s="157"/>
      <c r="AT265" s="19" t="str">
        <f>+IF(LEN($K265)&gt;5,TRUNC(AS265*AK265*'CODIGO PAGO'!$C$27,2),"")</f>
        <v/>
      </c>
      <c r="AU265" s="15"/>
      <c r="AV265" s="15"/>
      <c r="AW265" s="15"/>
      <c r="AX265" s="14"/>
      <c r="AY265" s="15"/>
      <c r="AZ265" s="20" t="str">
        <f>+IF(LEN(K265)&gt;5,SUMIF(AJUSTES!$A$1:$A$50,K265,AJUSTES!$J$1:$J$50),"")</f>
        <v/>
      </c>
      <c r="BA265" s="20"/>
      <c r="BB265" s="14"/>
      <c r="BC265" s="14"/>
      <c r="BD265" s="164"/>
      <c r="BE265" s="15"/>
      <c r="BF265" s="15"/>
      <c r="BG265" s="152" t="str">
        <f t="shared" si="127"/>
        <v/>
      </c>
      <c r="BH265" s="20" t="str">
        <f t="shared" si="128"/>
        <v/>
      </c>
      <c r="BI265" s="20" t="str">
        <f>IF(LEN($K265)&gt;5,IF('CODIGO PAGO'!$C$26=9,0.5*AK265,'CODIGO PAGO'!$C$26*COUNTIF(L265:X265,"PT")*(AK265*7)/(7-(COUNTIF(L265:X265,"D")+COUNTIF(L265:X265,"DL")))),"")</f>
        <v/>
      </c>
      <c r="BJ265" s="15"/>
      <c r="BK265" s="20" t="str">
        <f>+IF(LEN(K265)&gt;5,SUMIF(AJUSTES!$A$1:$A$50,K265,AJUSTES!$K$1:$K$50),"")</f>
        <v/>
      </c>
      <c r="BL265" s="15"/>
      <c r="BM265" s="15"/>
      <c r="BN265" s="4" t="str">
        <f>+CONCATENATE(IF(COUNTIFS(INCAPACIDADES!$A$1:$A$100,"ACTIVA",INCAPACIDADES!$C$1:$C$100,'PRE MAAS'!K265)&gt;0,VLOOKUP(K265,INCAPACIDADES!$C$1:$Y$100,23,0),""),IF(LEN($K265)&gt;5,IF(BD!F265="N/A","",CONCATENATE("B (",DAY(BD!F265),"-",MONTH(BD!F265),"-",YEAR(BD!F265),")")),""))</f>
        <v/>
      </c>
      <c r="BO265" s="150"/>
      <c r="BP265" s="15"/>
      <c r="BQ265" s="15"/>
      <c r="BR265" s="15"/>
      <c r="BS265" s="15"/>
      <c r="BT265" s="15"/>
      <c r="BU265" s="9" t="str">
        <f>+IF(LEN($K265)&gt;10,IF(LEN(BD!I265)=11,BD!I265,CONCATENATE("0",BD!I265)),"")</f>
        <v/>
      </c>
      <c r="BV265" s="161" t="str">
        <f>+IF(LEN($K265)&gt;10,BD!J265,"")</f>
        <v/>
      </c>
      <c r="BW265" s="162" t="str">
        <f t="shared" si="129"/>
        <v/>
      </c>
      <c r="BX265" s="162" t="str">
        <f>+IF(LEN($K265)&gt;10,UPPER(BD!K265),"")</f>
        <v/>
      </c>
      <c r="BY265" s="161" t="str">
        <f>+IF(LEN($K273)&gt;5,BD!L265,"")</f>
        <v/>
      </c>
      <c r="BZ265" s="161" t="str">
        <f>+IF(LEN($K265)&gt;10,BD!M265,"")</f>
        <v/>
      </c>
      <c r="CA265" s="162" t="str">
        <f>+IF(LEN($K265)&gt;10,BD!N265,"")</f>
        <v/>
      </c>
      <c r="CB265" s="163" t="str">
        <f t="shared" si="130"/>
        <v/>
      </c>
      <c r="CC265" s="62" t="str">
        <f>+IF(AND(LEN($K265)&gt;10),IF(AND($J265&gt;L$1,$J265&lt;=$Y$1),1,IF((COUNTIFS(INCAPACIDADES!$C$1:$C$51,$K265,INCAPACIDADES!K$1:K$51,L$1))&gt;0,2,IF(VLOOKUP($I265,BD!D:F,3,0)&gt;L$1,0,3))),"")</f>
        <v/>
      </c>
      <c r="CD265" s="62" t="str">
        <f>+IF(AND(LEN($K265)&gt;10),IF(AND($J265&gt;M$1,$J265&lt;=$Y$1),1,IF((COUNTIFS(INCAPACIDADES!$C$1:$C$51,$K265,INCAPACIDADES!L$1:L$51,M$1))&gt;0,2,IF(VLOOKUP($I265,BD!$D:$F,3,0)&gt;M$1,0,3))),"")</f>
        <v/>
      </c>
      <c r="CE265" s="62" t="str">
        <f>+IF(AND(LEN($K265)&gt;10),IF(AND($J265&gt;N$1,$J265&lt;=$Y$1),1,IF((COUNTIFS(INCAPACIDADES!$C$1:$C$51,$K265,INCAPACIDADES!M$1:M$51,N$1))&gt;0,2,IF(VLOOKUP($I265,BD!$D:$F,3,0)&gt;N$1,0,3))),"")</f>
        <v/>
      </c>
      <c r="CF265" s="62" t="str">
        <f>+IF(AND(LEN($K265)&gt;10),IF(AND($J265&gt;O$1,$J265&lt;=$Y$1),1,IF((COUNTIFS(INCAPACIDADES!$C$1:$C$51,$K265,INCAPACIDADES!N$1:N$51,O$1))&gt;0,2,IF(VLOOKUP($I265,BD!$D:$F,3,0)&gt;O$1,0,3))),"")</f>
        <v/>
      </c>
      <c r="CG265" s="62" t="str">
        <f>+IF(AND(LEN($K265)&gt;10),IF(AND($J265&gt;P$1,$J265&lt;=$Y$1),1,IF((COUNTIFS(INCAPACIDADES!$C$1:$C$51,$K265,INCAPACIDADES!O$1:O$51,P$1))&gt;0,2,IF(VLOOKUP($I265,BD!$D:$F,3,0)&gt;P$1,0,3))),"")</f>
        <v/>
      </c>
      <c r="CH265" s="62" t="str">
        <f>+IF(AND(LEN($K265)&gt;10),IF(AND($J265&gt;Q$1,$J265&lt;=$Y$1),1,IF((COUNTIFS(INCAPACIDADES!$C$1:$C$51,$K265,INCAPACIDADES!P$1:P$51,Q$1))&gt;0,2,IF(VLOOKUP($I265,BD!$D:$F,3,0)&gt;Q$1,0,3))),"")</f>
        <v/>
      </c>
      <c r="CI265" s="62" t="str">
        <f>+IF(AND(LEN($K265)&gt;10),IF(AND($J265&gt;R$1,$J265&lt;=$Y$1),1,IF((COUNTIFS(INCAPACIDADES!$C$1:$C$51,$K265,INCAPACIDADES!Q$1:Q$51,R$1))&gt;0,2,IF(VLOOKUP($I265,BD!$D:$F,3,0)&gt;R$1,0,3))),"")</f>
        <v/>
      </c>
      <c r="CJ265" s="62" t="str">
        <f>+IF(AND(LEN($K265)&gt;10),IF(AND($J265&gt;S$1,$J265&lt;=$Y$1),1,IF((COUNTIFS(INCAPACIDADES!$C$1:$C$51,$K265,INCAPACIDADES!R$1:R$51,S$1))&gt;0,2,IF(VLOOKUP($I265,BD!$D:$F,3,0)&gt;S$1,0,3))),"")</f>
        <v/>
      </c>
      <c r="CK265" s="62" t="str">
        <f>+IF(AND(LEN($K265)&gt;10),IF(AND($J265&gt;T$1,$J265&lt;=$Y$1),1,IF((COUNTIFS(INCAPACIDADES!$C$1:$C$51,$K265,INCAPACIDADES!S$1:S$51,T$1))&gt;0,2,IF(VLOOKUP($I265,BD!$D:$F,3,0)&gt;T$1,0,3))),"")</f>
        <v/>
      </c>
      <c r="CL265" s="62" t="str">
        <f>+IF(AND(LEN($K265)&gt;10),IF(AND($J265&gt;U$1,$J265&lt;=$Y$1),1,IF((COUNTIFS(INCAPACIDADES!$C$1:$C$51,$K265,INCAPACIDADES!T$1:T$51,U$1))&gt;0,2,IF(VLOOKUP($I265,BD!$D:$F,3,0)&gt;U$1,0,3))),"")</f>
        <v/>
      </c>
      <c r="CM265" s="62" t="str">
        <f>+IF(AND(LEN($K265)&gt;10),IF(AND($J265&gt;V$1,$J265&lt;=$Y$1),1,IF((COUNTIFS(INCAPACIDADES!$C$1:$C$51,$K265,INCAPACIDADES!U$1:U$51,V$1))&gt;0,2,IF(VLOOKUP($I265,BD!$D:$F,3,0)&gt;V$1,0,3))),"")</f>
        <v/>
      </c>
      <c r="CN265" s="62" t="str">
        <f>+IF(AND(LEN($K265)&gt;10),IF(AND($J265&gt;W$1,$J265&lt;=$Y$1),1,IF((COUNTIFS(INCAPACIDADES!$C$1:$C$51,$K265,INCAPACIDADES!V$1:V$51,W$1))&gt;0,2,IF(VLOOKUP($I265,BD!$D:$F,3,0)&gt;W$1,0,3))),"")</f>
        <v/>
      </c>
      <c r="CO265" s="62" t="str">
        <f>+IF(AND(LEN($K265)&gt;10),IF(AND($J265&gt;X$1,$J265&lt;=$Y$1),1,IF((COUNTIFS(INCAPACIDADES!$C$1:$C$51,$K265,INCAPACIDADES!W$1:W$51,X$1))&gt;0,2,IF(VLOOKUP($I265,BD!$D:$F,3,0)&gt;X$1,0,3))),"")</f>
        <v/>
      </c>
      <c r="CP265" s="62" t="str">
        <f>+IF(AND(LEN($K265)&gt;10),IF(AND($J265&gt;Y$1,$J265&lt;=$Y$1),1,IF((COUNTIFS(INCAPACIDADES!$C$1:$C$51,$K265,INCAPACIDADES!X$1:X$51,Y$1))&gt;0,2,IF(VLOOKUP($I265,BD!$D:$F,3,0)&gt;Y$1,0,3))),"")</f>
        <v/>
      </c>
      <c r="CQ265" s="62" t="str">
        <f>+IF(LEN($K265)&gt;10,IF(ISERROR(VLOOKUP(L265,'CODIGO PAGO'!$B$1:$B$20,1,0)),1,IF(OR(AND(CC265=1,L265&lt;&gt;"N"),AND(CC265=3,L265&lt;&gt;"B"),AND(CC265=2,LEFT(TRIM(L265),1)&lt;&gt;"I")),1,IF(OR(AND(CC265=0,L265="N"),AND(CC265=0,L265="B"),AND(CC265=0,LEFT(TRIM(L265),1)="I")),1,0))),"")</f>
        <v/>
      </c>
      <c r="CR265" s="62" t="str">
        <f t="shared" si="131"/>
        <v/>
      </c>
      <c r="CS265" s="62" t="str">
        <f>+IF(LEN($K265)&gt;10,IF(ISERROR(VLOOKUP(N265,'CODIGO PAGO'!$B$1:$B$20,1,0)),1,IF(OR(AND(CE265=1,N265&lt;&gt;"N"),AND(CE265=3,N265&lt;&gt;"B"),AND(CE265=2,LEFT(TRIM(N265),1)&lt;&gt;"I")),1,IF(OR(AND(CE265=0,N265="N"),AND(CE265=0,N265="B"),AND(CE265=0,LEFT(TRIM(N265),1)="I")),1,0))),"")</f>
        <v/>
      </c>
      <c r="CT265" s="62" t="str">
        <f t="shared" si="132"/>
        <v/>
      </c>
      <c r="CU265" s="62" t="str">
        <f>+IF(LEN($K265)&gt;10,IF(ISERROR(VLOOKUP(P265,'CODIGO PAGO'!$B$1:$B$20,1,0)),1,IF(OR(AND(CG265=1,P265&lt;&gt;"N"),AND(CG265=3,P265&lt;&gt;"B"),AND(CG265=2,LEFT(TRIM(P265),1)&lt;&gt;"I")),1,IF(OR(AND(CG265=0,P265="N"),AND(CG265=0,P265="B"),AND(CG265=0,LEFT(TRIM(P265),1)="I")),1,0))),"")</f>
        <v/>
      </c>
      <c r="CV265" s="62" t="str">
        <f t="shared" si="133"/>
        <v/>
      </c>
      <c r="CW265" s="62" t="str">
        <f>+IF(LEN($K265)&gt;10,IF(ISERROR(VLOOKUP(R265,'CODIGO PAGO'!$B$1:$B$20,1,0)),1,IF(OR(AND(CI265=1,R265&lt;&gt;"N"),AND(CI265=3,R265&lt;&gt;"B"),AND(CI265=2,LEFT(TRIM(R265),1)&lt;&gt;"I")),1,IF(OR(AND(CI265=0,R265="N"),AND(CI265=0,R265="B"),AND(CI265=0,LEFT(TRIM(R265),1)="I")),1,0))),"")</f>
        <v/>
      </c>
      <c r="CX265" s="62" t="str">
        <f t="shared" si="134"/>
        <v/>
      </c>
      <c r="CY265" s="62" t="str">
        <f>+IF(LEN($K265)&gt;10,IF(ISERROR(VLOOKUP(T265,'CODIGO PAGO'!$B$1:$B$20,1,0)),1,IF(OR(AND(CK265=1,T265&lt;&gt;"N"),AND(CK265=3,T265&lt;&gt;"B"),AND(CK265=2,LEFT(TRIM(T265),1)&lt;&gt;"I")),1,IF(OR(AND(CK265=0,T265="N"),AND(CK265=0,T265="B"),AND(CK265=0,LEFT(TRIM(T265),1)="I")),1,0))),"")</f>
        <v/>
      </c>
      <c r="CZ265" s="62" t="str">
        <f t="shared" si="135"/>
        <v/>
      </c>
      <c r="DA265" s="62" t="str">
        <f>+IF(LEN($K265)&gt;10,IF(ISERROR(VLOOKUP(V265,'CODIGO PAGO'!$B$1:$B$20,1,0)),1,IF(OR(AND(CM265=1,V265&lt;&gt;"N"),AND(CM265=3,V265&lt;&gt;"B"),AND(CM265=2,LEFT(TRIM(V265),1)&lt;&gt;"I")),1,IF(OR(AND(CM265=0,V265="N"),AND(CM265=0,V265="B"),AND(CM265=0,LEFT(TRIM(V265),1)="I")),1,0))),"")</f>
        <v/>
      </c>
      <c r="DB265" s="62" t="str">
        <f t="shared" si="136"/>
        <v/>
      </c>
      <c r="DC265" s="62" t="str">
        <f>+IF(LEN($K265)&gt;10,IF(ISERROR(VLOOKUP(X265,'CODIGO PAGO'!$B$1:$B$20,1,0)),1,IF(OR(AND(CO265=1,X265&lt;&gt;"N"),AND(CO265=3,X265&lt;&gt;"B"),AND(CO265=2,LEFT(TRIM(X265),1)&lt;&gt;"I")),1,IF(OR(AND(CO265=0,X265="N"),AND(CO265=0,X265="B"),AND(CO265=0,LEFT(TRIM(X265),1)="I")),1,0))),"")</f>
        <v/>
      </c>
      <c r="DD265" s="62" t="str">
        <f t="shared" si="137"/>
        <v/>
      </c>
      <c r="DE265" s="62" t="str">
        <f t="shared" si="138"/>
        <v/>
      </c>
      <c r="DF265" s="63" t="str">
        <f t="shared" si="139"/>
        <v/>
      </c>
      <c r="DG265" s="171"/>
      <c r="DH265" s="63">
        <v>265</v>
      </c>
    </row>
    <row r="266" spans="1:112" s="65" customFormat="1">
      <c r="A266" s="16" t="str">
        <f t="shared" si="112"/>
        <v/>
      </c>
      <c r="B266" s="134"/>
      <c r="C266" s="134"/>
      <c r="D266" s="1" t="str">
        <f>+IF(LEN($K266)&gt;5,BD!A266,"")</f>
        <v/>
      </c>
      <c r="E266" s="1" t="str">
        <f>+IF(LEN($K266)&gt;5,BD!B266,"")</f>
        <v/>
      </c>
      <c r="F266" s="134"/>
      <c r="G266" s="133"/>
      <c r="H266" s="135"/>
      <c r="I266" s="3" t="str">
        <f>+IF(LEN($K266)&gt;5,BD!D266,"")</f>
        <v/>
      </c>
      <c r="J266" s="4" t="str">
        <f>+IF(LEN($K266)&gt;5,BD!E266,"")</f>
        <v/>
      </c>
      <c r="K266" s="5" t="str">
        <f>+IF(LEN(BD!G266)&gt;5,BD!G266,"")</f>
        <v/>
      </c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53" t="str">
        <f t="shared" si="113"/>
        <v/>
      </c>
      <c r="AB266" s="154" t="str">
        <f>+IF(LEN($K266)&gt;5,SUM(L266,N266,P266,R266,T266,V266,X266)+COUNTIF(L266:X266,"PCG")+'CODIGO PAGO'!$C$23*COUNTIF(L266:X266,"PDF")+'CODIGO PAGO'!$C$24*COUNTIF('PRE MAAS'!L266:X266,"PNH")+'CODIGO PAGO'!$C$25*COUNTIF('PRE MAAS'!L266:X266,"PS")+COUNTIF(L266:X266,"VAC"),"")</f>
        <v/>
      </c>
      <c r="AC266" s="154" t="str">
        <f t="shared" si="114"/>
        <v/>
      </c>
      <c r="AD266" s="155" t="str">
        <f t="shared" si="115"/>
        <v/>
      </c>
      <c r="AE266" s="155" t="str">
        <f t="shared" si="116"/>
        <v/>
      </c>
      <c r="AF266" s="155" t="str">
        <f>+IF(LEN($K266)&gt;5,IF(AND(VLOOKUP($I266,BD!$D$1:$F$501,3,0)&gt;=L$1,VLOOKUP($I266,BD!$D$1:$F$501,3,0)&lt;=X$1),1,0),"")</f>
        <v/>
      </c>
      <c r="AG266" s="155" t="str">
        <f t="shared" si="117"/>
        <v/>
      </c>
      <c r="AH266" s="156" t="str">
        <f t="shared" si="118"/>
        <v/>
      </c>
      <c r="AI266" s="156" t="str">
        <f t="shared" si="119"/>
        <v/>
      </c>
      <c r="AJ266" s="156" t="str">
        <f t="shared" si="120"/>
        <v/>
      </c>
      <c r="AK266" s="6" t="str">
        <f>+IF(LEN($K266)&gt;5,BD!H266,"")</f>
        <v/>
      </c>
      <c r="AL266" s="17" t="str">
        <f t="shared" si="121"/>
        <v/>
      </c>
      <c r="AM266" s="13"/>
      <c r="AN266" s="18" t="str">
        <f t="shared" si="122"/>
        <v/>
      </c>
      <c r="AO266" s="19" t="str">
        <f t="shared" si="123"/>
        <v/>
      </c>
      <c r="AP266" s="19" t="str">
        <f t="shared" si="124"/>
        <v/>
      </c>
      <c r="AQ266" s="20" t="str">
        <f t="shared" si="125"/>
        <v/>
      </c>
      <c r="AR266" s="7" t="str">
        <f t="shared" ca="1" si="126"/>
        <v/>
      </c>
      <c r="AS266" s="157"/>
      <c r="AT266" s="19" t="str">
        <f>+IF(LEN($K266)&gt;5,TRUNC(AS266*AK266*'CODIGO PAGO'!$C$27,2),"")</f>
        <v/>
      </c>
      <c r="AU266" s="15"/>
      <c r="AV266" s="15"/>
      <c r="AW266" s="15"/>
      <c r="AX266" s="14"/>
      <c r="AY266" s="15"/>
      <c r="AZ266" s="20" t="str">
        <f>+IF(LEN(K266)&gt;5,SUMIF(AJUSTES!$A$1:$A$50,K266,AJUSTES!$J$1:$J$50),"")</f>
        <v/>
      </c>
      <c r="BA266" s="20"/>
      <c r="BB266" s="14"/>
      <c r="BC266" s="14"/>
      <c r="BD266" s="164"/>
      <c r="BE266" s="15"/>
      <c r="BF266" s="15"/>
      <c r="BG266" s="152" t="str">
        <f t="shared" si="127"/>
        <v/>
      </c>
      <c r="BH266" s="20" t="str">
        <f t="shared" si="128"/>
        <v/>
      </c>
      <c r="BI266" s="20" t="str">
        <f>IF(LEN($K266)&gt;5,IF('CODIGO PAGO'!$C$26=9,0.5*AK266,'CODIGO PAGO'!$C$26*COUNTIF(L266:X266,"PT")*(AK266*7)/(7-(COUNTIF(L266:X266,"D")+COUNTIF(L266:X266,"DL")))),"")</f>
        <v/>
      </c>
      <c r="BJ266" s="15"/>
      <c r="BK266" s="20" t="str">
        <f>+IF(LEN(K266)&gt;5,SUMIF(AJUSTES!$A$1:$A$50,K266,AJUSTES!$K$1:$K$50),"")</f>
        <v/>
      </c>
      <c r="BL266" s="15"/>
      <c r="BM266" s="15"/>
      <c r="BN266" s="4" t="str">
        <f>+CONCATENATE(IF(COUNTIFS(INCAPACIDADES!$A$1:$A$100,"ACTIVA",INCAPACIDADES!$C$1:$C$100,'PRE MAAS'!K266)&gt;0,VLOOKUP(K266,INCAPACIDADES!$C$1:$Y$100,23,0),""),IF(LEN($K266)&gt;5,IF(BD!F266="N/A","",CONCATENATE("B (",DAY(BD!F266),"-",MONTH(BD!F266),"-",YEAR(BD!F266),")")),""))</f>
        <v/>
      </c>
      <c r="BO266" s="150"/>
      <c r="BP266" s="15"/>
      <c r="BQ266" s="15"/>
      <c r="BR266" s="15"/>
      <c r="BS266" s="15"/>
      <c r="BT266" s="15"/>
      <c r="BU266" s="9" t="str">
        <f>+IF(LEN($K266)&gt;10,IF(LEN(BD!I266)=11,BD!I266,CONCATENATE("0",BD!I266)),"")</f>
        <v/>
      </c>
      <c r="BV266" s="161" t="str">
        <f>+IF(LEN($K266)&gt;10,BD!J266,"")</f>
        <v/>
      </c>
      <c r="BW266" s="162" t="str">
        <f t="shared" si="129"/>
        <v/>
      </c>
      <c r="BX266" s="162" t="str">
        <f>+IF(LEN($K266)&gt;10,UPPER(BD!K266),"")</f>
        <v/>
      </c>
      <c r="BY266" s="161" t="str">
        <f>+IF(LEN($K274)&gt;5,BD!L266,"")</f>
        <v/>
      </c>
      <c r="BZ266" s="161" t="str">
        <f>+IF(LEN($K266)&gt;10,BD!M266,"")</f>
        <v/>
      </c>
      <c r="CA266" s="162" t="str">
        <f>+IF(LEN($K266)&gt;10,BD!N266,"")</f>
        <v/>
      </c>
      <c r="CB266" s="163" t="str">
        <f t="shared" si="130"/>
        <v/>
      </c>
      <c r="CC266" s="62" t="str">
        <f>+IF(AND(LEN($K266)&gt;10),IF(AND($J266&gt;L$1,$J266&lt;=$Y$1),1,IF((COUNTIFS(INCAPACIDADES!$C$1:$C$51,$K266,INCAPACIDADES!K$1:K$51,L$1))&gt;0,2,IF(VLOOKUP($I266,BD!D:F,3,0)&gt;L$1,0,3))),"")</f>
        <v/>
      </c>
      <c r="CD266" s="62" t="str">
        <f>+IF(AND(LEN($K266)&gt;10),IF(AND($J266&gt;M$1,$J266&lt;=$Y$1),1,IF((COUNTIFS(INCAPACIDADES!$C$1:$C$51,$K266,INCAPACIDADES!L$1:L$51,M$1))&gt;0,2,IF(VLOOKUP($I266,BD!$D:$F,3,0)&gt;M$1,0,3))),"")</f>
        <v/>
      </c>
      <c r="CE266" s="62" t="str">
        <f>+IF(AND(LEN($K266)&gt;10),IF(AND($J266&gt;N$1,$J266&lt;=$Y$1),1,IF((COUNTIFS(INCAPACIDADES!$C$1:$C$51,$K266,INCAPACIDADES!M$1:M$51,N$1))&gt;0,2,IF(VLOOKUP($I266,BD!$D:$F,3,0)&gt;N$1,0,3))),"")</f>
        <v/>
      </c>
      <c r="CF266" s="62" t="str">
        <f>+IF(AND(LEN($K266)&gt;10),IF(AND($J266&gt;O$1,$J266&lt;=$Y$1),1,IF((COUNTIFS(INCAPACIDADES!$C$1:$C$51,$K266,INCAPACIDADES!N$1:N$51,O$1))&gt;0,2,IF(VLOOKUP($I266,BD!$D:$F,3,0)&gt;O$1,0,3))),"")</f>
        <v/>
      </c>
      <c r="CG266" s="62" t="str">
        <f>+IF(AND(LEN($K266)&gt;10),IF(AND($J266&gt;P$1,$J266&lt;=$Y$1),1,IF((COUNTIFS(INCAPACIDADES!$C$1:$C$51,$K266,INCAPACIDADES!O$1:O$51,P$1))&gt;0,2,IF(VLOOKUP($I266,BD!$D:$F,3,0)&gt;P$1,0,3))),"")</f>
        <v/>
      </c>
      <c r="CH266" s="62" t="str">
        <f>+IF(AND(LEN($K266)&gt;10),IF(AND($J266&gt;Q$1,$J266&lt;=$Y$1),1,IF((COUNTIFS(INCAPACIDADES!$C$1:$C$51,$K266,INCAPACIDADES!P$1:P$51,Q$1))&gt;0,2,IF(VLOOKUP($I266,BD!$D:$F,3,0)&gt;Q$1,0,3))),"")</f>
        <v/>
      </c>
      <c r="CI266" s="62" t="str">
        <f>+IF(AND(LEN($K266)&gt;10),IF(AND($J266&gt;R$1,$J266&lt;=$Y$1),1,IF((COUNTIFS(INCAPACIDADES!$C$1:$C$51,$K266,INCAPACIDADES!Q$1:Q$51,R$1))&gt;0,2,IF(VLOOKUP($I266,BD!$D:$F,3,0)&gt;R$1,0,3))),"")</f>
        <v/>
      </c>
      <c r="CJ266" s="62" t="str">
        <f>+IF(AND(LEN($K266)&gt;10),IF(AND($J266&gt;S$1,$J266&lt;=$Y$1),1,IF((COUNTIFS(INCAPACIDADES!$C$1:$C$51,$K266,INCAPACIDADES!R$1:R$51,S$1))&gt;0,2,IF(VLOOKUP($I266,BD!$D:$F,3,0)&gt;S$1,0,3))),"")</f>
        <v/>
      </c>
      <c r="CK266" s="62" t="str">
        <f>+IF(AND(LEN($K266)&gt;10),IF(AND($J266&gt;T$1,$J266&lt;=$Y$1),1,IF((COUNTIFS(INCAPACIDADES!$C$1:$C$51,$K266,INCAPACIDADES!S$1:S$51,T$1))&gt;0,2,IF(VLOOKUP($I266,BD!$D:$F,3,0)&gt;T$1,0,3))),"")</f>
        <v/>
      </c>
      <c r="CL266" s="62" t="str">
        <f>+IF(AND(LEN($K266)&gt;10),IF(AND($J266&gt;U$1,$J266&lt;=$Y$1),1,IF((COUNTIFS(INCAPACIDADES!$C$1:$C$51,$K266,INCAPACIDADES!T$1:T$51,U$1))&gt;0,2,IF(VLOOKUP($I266,BD!$D:$F,3,0)&gt;U$1,0,3))),"")</f>
        <v/>
      </c>
      <c r="CM266" s="62" t="str">
        <f>+IF(AND(LEN($K266)&gt;10),IF(AND($J266&gt;V$1,$J266&lt;=$Y$1),1,IF((COUNTIFS(INCAPACIDADES!$C$1:$C$51,$K266,INCAPACIDADES!U$1:U$51,V$1))&gt;0,2,IF(VLOOKUP($I266,BD!$D:$F,3,0)&gt;V$1,0,3))),"")</f>
        <v/>
      </c>
      <c r="CN266" s="62" t="str">
        <f>+IF(AND(LEN($K266)&gt;10),IF(AND($J266&gt;W$1,$J266&lt;=$Y$1),1,IF((COUNTIFS(INCAPACIDADES!$C$1:$C$51,$K266,INCAPACIDADES!V$1:V$51,W$1))&gt;0,2,IF(VLOOKUP($I266,BD!$D:$F,3,0)&gt;W$1,0,3))),"")</f>
        <v/>
      </c>
      <c r="CO266" s="62" t="str">
        <f>+IF(AND(LEN($K266)&gt;10),IF(AND($J266&gt;X$1,$J266&lt;=$Y$1),1,IF((COUNTIFS(INCAPACIDADES!$C$1:$C$51,$K266,INCAPACIDADES!W$1:W$51,X$1))&gt;0,2,IF(VLOOKUP($I266,BD!$D:$F,3,0)&gt;X$1,0,3))),"")</f>
        <v/>
      </c>
      <c r="CP266" s="62" t="str">
        <f>+IF(AND(LEN($K266)&gt;10),IF(AND($J266&gt;Y$1,$J266&lt;=$Y$1),1,IF((COUNTIFS(INCAPACIDADES!$C$1:$C$51,$K266,INCAPACIDADES!X$1:X$51,Y$1))&gt;0,2,IF(VLOOKUP($I266,BD!$D:$F,3,0)&gt;Y$1,0,3))),"")</f>
        <v/>
      </c>
      <c r="CQ266" s="62" t="str">
        <f>+IF(LEN($K266)&gt;10,IF(ISERROR(VLOOKUP(L266,'CODIGO PAGO'!$B$1:$B$20,1,0)),1,IF(OR(AND(CC266=1,L266&lt;&gt;"N"),AND(CC266=3,L266&lt;&gt;"B"),AND(CC266=2,LEFT(TRIM(L266),1)&lt;&gt;"I")),1,IF(OR(AND(CC266=0,L266="N"),AND(CC266=0,L266="B"),AND(CC266=0,LEFT(TRIM(L266),1)="I")),1,0))),"")</f>
        <v/>
      </c>
      <c r="CR266" s="62" t="str">
        <f t="shared" si="131"/>
        <v/>
      </c>
      <c r="CS266" s="62" t="str">
        <f>+IF(LEN($K266)&gt;10,IF(ISERROR(VLOOKUP(N266,'CODIGO PAGO'!$B$1:$B$20,1,0)),1,IF(OR(AND(CE266=1,N266&lt;&gt;"N"),AND(CE266=3,N266&lt;&gt;"B"),AND(CE266=2,LEFT(TRIM(N266),1)&lt;&gt;"I")),1,IF(OR(AND(CE266=0,N266="N"),AND(CE266=0,N266="B"),AND(CE266=0,LEFT(TRIM(N266),1)="I")),1,0))),"")</f>
        <v/>
      </c>
      <c r="CT266" s="62" t="str">
        <f t="shared" si="132"/>
        <v/>
      </c>
      <c r="CU266" s="62" t="str">
        <f>+IF(LEN($K266)&gt;10,IF(ISERROR(VLOOKUP(P266,'CODIGO PAGO'!$B$1:$B$20,1,0)),1,IF(OR(AND(CG266=1,P266&lt;&gt;"N"),AND(CG266=3,P266&lt;&gt;"B"),AND(CG266=2,LEFT(TRIM(P266),1)&lt;&gt;"I")),1,IF(OR(AND(CG266=0,P266="N"),AND(CG266=0,P266="B"),AND(CG266=0,LEFT(TRIM(P266),1)="I")),1,0))),"")</f>
        <v/>
      </c>
      <c r="CV266" s="62" t="str">
        <f t="shared" si="133"/>
        <v/>
      </c>
      <c r="CW266" s="62" t="str">
        <f>+IF(LEN($K266)&gt;10,IF(ISERROR(VLOOKUP(R266,'CODIGO PAGO'!$B$1:$B$20,1,0)),1,IF(OR(AND(CI266=1,R266&lt;&gt;"N"),AND(CI266=3,R266&lt;&gt;"B"),AND(CI266=2,LEFT(TRIM(R266),1)&lt;&gt;"I")),1,IF(OR(AND(CI266=0,R266="N"),AND(CI266=0,R266="B"),AND(CI266=0,LEFT(TRIM(R266),1)="I")),1,0))),"")</f>
        <v/>
      </c>
      <c r="CX266" s="62" t="str">
        <f t="shared" si="134"/>
        <v/>
      </c>
      <c r="CY266" s="62" t="str">
        <f>+IF(LEN($K266)&gt;10,IF(ISERROR(VLOOKUP(T266,'CODIGO PAGO'!$B$1:$B$20,1,0)),1,IF(OR(AND(CK266=1,T266&lt;&gt;"N"),AND(CK266=3,T266&lt;&gt;"B"),AND(CK266=2,LEFT(TRIM(T266),1)&lt;&gt;"I")),1,IF(OR(AND(CK266=0,T266="N"),AND(CK266=0,T266="B"),AND(CK266=0,LEFT(TRIM(T266),1)="I")),1,0))),"")</f>
        <v/>
      </c>
      <c r="CZ266" s="62" t="str">
        <f t="shared" si="135"/>
        <v/>
      </c>
      <c r="DA266" s="62" t="str">
        <f>+IF(LEN($K266)&gt;10,IF(ISERROR(VLOOKUP(V266,'CODIGO PAGO'!$B$1:$B$20,1,0)),1,IF(OR(AND(CM266=1,V266&lt;&gt;"N"),AND(CM266=3,V266&lt;&gt;"B"),AND(CM266=2,LEFT(TRIM(V266),1)&lt;&gt;"I")),1,IF(OR(AND(CM266=0,V266="N"),AND(CM266=0,V266="B"),AND(CM266=0,LEFT(TRIM(V266),1)="I")),1,0))),"")</f>
        <v/>
      </c>
      <c r="DB266" s="62" t="str">
        <f t="shared" si="136"/>
        <v/>
      </c>
      <c r="DC266" s="62" t="str">
        <f>+IF(LEN($K266)&gt;10,IF(ISERROR(VLOOKUP(X266,'CODIGO PAGO'!$B$1:$B$20,1,0)),1,IF(OR(AND(CO266=1,X266&lt;&gt;"N"),AND(CO266=3,X266&lt;&gt;"B"),AND(CO266=2,LEFT(TRIM(X266),1)&lt;&gt;"I")),1,IF(OR(AND(CO266=0,X266="N"),AND(CO266=0,X266="B"),AND(CO266=0,LEFT(TRIM(X266),1)="I")),1,0))),"")</f>
        <v/>
      </c>
      <c r="DD266" s="62" t="str">
        <f t="shared" si="137"/>
        <v/>
      </c>
      <c r="DE266" s="62" t="str">
        <f t="shared" si="138"/>
        <v/>
      </c>
      <c r="DF266" s="63" t="str">
        <f t="shared" si="139"/>
        <v/>
      </c>
      <c r="DG266" s="171"/>
      <c r="DH266" s="63">
        <v>266</v>
      </c>
    </row>
    <row r="267" spans="1:112" s="65" customFormat="1">
      <c r="A267" s="16" t="str">
        <f t="shared" si="112"/>
        <v/>
      </c>
      <c r="B267" s="134"/>
      <c r="C267" s="134"/>
      <c r="D267" s="1" t="str">
        <f>+IF(LEN($K267)&gt;5,BD!A267,"")</f>
        <v/>
      </c>
      <c r="E267" s="1" t="str">
        <f>+IF(LEN($K267)&gt;5,BD!B267,"")</f>
        <v/>
      </c>
      <c r="F267" s="134"/>
      <c r="G267" s="133"/>
      <c r="H267" s="135"/>
      <c r="I267" s="3" t="str">
        <f>+IF(LEN($K267)&gt;5,BD!D267,"")</f>
        <v/>
      </c>
      <c r="J267" s="4" t="str">
        <f>+IF(LEN($K267)&gt;5,BD!E267,"")</f>
        <v/>
      </c>
      <c r="K267" s="5" t="str">
        <f>+IF(LEN(BD!G267)&gt;5,BD!G267,"")</f>
        <v/>
      </c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53" t="str">
        <f t="shared" si="113"/>
        <v/>
      </c>
      <c r="AB267" s="154" t="str">
        <f>+IF(LEN($K267)&gt;5,SUM(L267,N267,P267,R267,T267,V267,X267)+COUNTIF(L267:X267,"PCG")+'CODIGO PAGO'!$C$23*COUNTIF(L267:X267,"PDF")+'CODIGO PAGO'!$C$24*COUNTIF('PRE MAAS'!L267:X267,"PNH")+'CODIGO PAGO'!$C$25*COUNTIF('PRE MAAS'!L267:X267,"PS")+COUNTIF(L267:X267,"VAC"),"")</f>
        <v/>
      </c>
      <c r="AC267" s="154" t="str">
        <f t="shared" si="114"/>
        <v/>
      </c>
      <c r="AD267" s="155" t="str">
        <f t="shared" si="115"/>
        <v/>
      </c>
      <c r="AE267" s="155" t="str">
        <f t="shared" si="116"/>
        <v/>
      </c>
      <c r="AF267" s="155" t="str">
        <f>+IF(LEN($K267)&gt;5,IF(AND(VLOOKUP($I267,BD!$D$1:$F$501,3,0)&gt;=L$1,VLOOKUP($I267,BD!$D$1:$F$501,3,0)&lt;=X$1),1,0),"")</f>
        <v/>
      </c>
      <c r="AG267" s="155" t="str">
        <f t="shared" si="117"/>
        <v/>
      </c>
      <c r="AH267" s="156" t="str">
        <f t="shared" si="118"/>
        <v/>
      </c>
      <c r="AI267" s="156" t="str">
        <f t="shared" si="119"/>
        <v/>
      </c>
      <c r="AJ267" s="156" t="str">
        <f t="shared" si="120"/>
        <v/>
      </c>
      <c r="AK267" s="6" t="str">
        <f>+IF(LEN($K267)&gt;5,BD!H267,"")</f>
        <v/>
      </c>
      <c r="AL267" s="17" t="str">
        <f t="shared" si="121"/>
        <v/>
      </c>
      <c r="AM267" s="13"/>
      <c r="AN267" s="18" t="str">
        <f t="shared" si="122"/>
        <v/>
      </c>
      <c r="AO267" s="19" t="str">
        <f t="shared" si="123"/>
        <v/>
      </c>
      <c r="AP267" s="19" t="str">
        <f t="shared" si="124"/>
        <v/>
      </c>
      <c r="AQ267" s="20" t="str">
        <f t="shared" si="125"/>
        <v/>
      </c>
      <c r="AR267" s="7" t="str">
        <f t="shared" ca="1" si="126"/>
        <v/>
      </c>
      <c r="AS267" s="157"/>
      <c r="AT267" s="19" t="str">
        <f>+IF(LEN($K267)&gt;5,TRUNC(AS267*AK267*'CODIGO PAGO'!$C$27,2),"")</f>
        <v/>
      </c>
      <c r="AU267" s="15"/>
      <c r="AV267" s="15"/>
      <c r="AW267" s="15"/>
      <c r="AX267" s="14"/>
      <c r="AY267" s="15"/>
      <c r="AZ267" s="20" t="str">
        <f>+IF(LEN(K267)&gt;5,SUMIF(AJUSTES!$A$1:$A$50,K267,AJUSTES!$J$1:$J$50),"")</f>
        <v/>
      </c>
      <c r="BA267" s="20"/>
      <c r="BB267" s="14"/>
      <c r="BC267" s="14"/>
      <c r="BD267" s="164"/>
      <c r="BE267" s="15"/>
      <c r="BF267" s="15"/>
      <c r="BG267" s="152" t="str">
        <f t="shared" si="127"/>
        <v/>
      </c>
      <c r="BH267" s="20" t="str">
        <f t="shared" si="128"/>
        <v/>
      </c>
      <c r="BI267" s="20" t="str">
        <f>IF(LEN($K267)&gt;5,IF('CODIGO PAGO'!$C$26=9,0.5*AK267,'CODIGO PAGO'!$C$26*COUNTIF(L267:X267,"PT")*(AK267*7)/(7-(COUNTIF(L267:X267,"D")+COUNTIF(L267:X267,"DL")))),"")</f>
        <v/>
      </c>
      <c r="BJ267" s="15"/>
      <c r="BK267" s="20" t="str">
        <f>+IF(LEN(K267)&gt;5,SUMIF(AJUSTES!$A$1:$A$50,K267,AJUSTES!$K$1:$K$50),"")</f>
        <v/>
      </c>
      <c r="BL267" s="15"/>
      <c r="BM267" s="15"/>
      <c r="BN267" s="4" t="str">
        <f>+CONCATENATE(IF(COUNTIFS(INCAPACIDADES!$A$1:$A$100,"ACTIVA",INCAPACIDADES!$C$1:$C$100,'PRE MAAS'!K267)&gt;0,VLOOKUP(K267,INCAPACIDADES!$C$1:$Y$100,23,0),""),IF(LEN($K267)&gt;5,IF(BD!F267="N/A","",CONCATENATE("B (",DAY(BD!F267),"-",MONTH(BD!F267),"-",YEAR(BD!F267),")")),""))</f>
        <v/>
      </c>
      <c r="BO267" s="150"/>
      <c r="BP267" s="15"/>
      <c r="BQ267" s="15"/>
      <c r="BR267" s="15"/>
      <c r="BS267" s="15"/>
      <c r="BT267" s="15"/>
      <c r="BU267" s="9" t="str">
        <f>+IF(LEN($K267)&gt;10,IF(LEN(BD!I267)=11,BD!I267,CONCATENATE("0",BD!I267)),"")</f>
        <v/>
      </c>
      <c r="BV267" s="161" t="str">
        <f>+IF(LEN($K267)&gt;10,BD!J267,"")</f>
        <v/>
      </c>
      <c r="BW267" s="162" t="str">
        <f t="shared" si="129"/>
        <v/>
      </c>
      <c r="BX267" s="162" t="str">
        <f>+IF(LEN($K267)&gt;10,UPPER(BD!K267),"")</f>
        <v/>
      </c>
      <c r="BY267" s="161" t="str">
        <f>+IF(LEN($K275)&gt;5,BD!L267,"")</f>
        <v/>
      </c>
      <c r="BZ267" s="161" t="str">
        <f>+IF(LEN($K267)&gt;10,BD!M267,"")</f>
        <v/>
      </c>
      <c r="CA267" s="162" t="str">
        <f>+IF(LEN($K267)&gt;10,BD!N267,"")</f>
        <v/>
      </c>
      <c r="CB267" s="163" t="str">
        <f t="shared" si="130"/>
        <v/>
      </c>
      <c r="CC267" s="62" t="str">
        <f>+IF(AND(LEN($K267)&gt;10),IF(AND($J267&gt;L$1,$J267&lt;=$Y$1),1,IF((COUNTIFS(INCAPACIDADES!$C$1:$C$51,$K267,INCAPACIDADES!K$1:K$51,L$1))&gt;0,2,IF(VLOOKUP($I267,BD!D:F,3,0)&gt;L$1,0,3))),"")</f>
        <v/>
      </c>
      <c r="CD267" s="62" t="str">
        <f>+IF(AND(LEN($K267)&gt;10),IF(AND($J267&gt;M$1,$J267&lt;=$Y$1),1,IF((COUNTIFS(INCAPACIDADES!$C$1:$C$51,$K267,INCAPACIDADES!L$1:L$51,M$1))&gt;0,2,IF(VLOOKUP($I267,BD!$D:$F,3,0)&gt;M$1,0,3))),"")</f>
        <v/>
      </c>
      <c r="CE267" s="62" t="str">
        <f>+IF(AND(LEN($K267)&gt;10),IF(AND($J267&gt;N$1,$J267&lt;=$Y$1),1,IF((COUNTIFS(INCAPACIDADES!$C$1:$C$51,$K267,INCAPACIDADES!M$1:M$51,N$1))&gt;0,2,IF(VLOOKUP($I267,BD!$D:$F,3,0)&gt;N$1,0,3))),"")</f>
        <v/>
      </c>
      <c r="CF267" s="62" t="str">
        <f>+IF(AND(LEN($K267)&gt;10),IF(AND($J267&gt;O$1,$J267&lt;=$Y$1),1,IF((COUNTIFS(INCAPACIDADES!$C$1:$C$51,$K267,INCAPACIDADES!N$1:N$51,O$1))&gt;0,2,IF(VLOOKUP($I267,BD!$D:$F,3,0)&gt;O$1,0,3))),"")</f>
        <v/>
      </c>
      <c r="CG267" s="62" t="str">
        <f>+IF(AND(LEN($K267)&gt;10),IF(AND($J267&gt;P$1,$J267&lt;=$Y$1),1,IF((COUNTIFS(INCAPACIDADES!$C$1:$C$51,$K267,INCAPACIDADES!O$1:O$51,P$1))&gt;0,2,IF(VLOOKUP($I267,BD!$D:$F,3,0)&gt;P$1,0,3))),"")</f>
        <v/>
      </c>
      <c r="CH267" s="62" t="str">
        <f>+IF(AND(LEN($K267)&gt;10),IF(AND($J267&gt;Q$1,$J267&lt;=$Y$1),1,IF((COUNTIFS(INCAPACIDADES!$C$1:$C$51,$K267,INCAPACIDADES!P$1:P$51,Q$1))&gt;0,2,IF(VLOOKUP($I267,BD!$D:$F,3,0)&gt;Q$1,0,3))),"")</f>
        <v/>
      </c>
      <c r="CI267" s="62" t="str">
        <f>+IF(AND(LEN($K267)&gt;10),IF(AND($J267&gt;R$1,$J267&lt;=$Y$1),1,IF((COUNTIFS(INCAPACIDADES!$C$1:$C$51,$K267,INCAPACIDADES!Q$1:Q$51,R$1))&gt;0,2,IF(VLOOKUP($I267,BD!$D:$F,3,0)&gt;R$1,0,3))),"")</f>
        <v/>
      </c>
      <c r="CJ267" s="62" t="str">
        <f>+IF(AND(LEN($K267)&gt;10),IF(AND($J267&gt;S$1,$J267&lt;=$Y$1),1,IF((COUNTIFS(INCAPACIDADES!$C$1:$C$51,$K267,INCAPACIDADES!R$1:R$51,S$1))&gt;0,2,IF(VLOOKUP($I267,BD!$D:$F,3,0)&gt;S$1,0,3))),"")</f>
        <v/>
      </c>
      <c r="CK267" s="62" t="str">
        <f>+IF(AND(LEN($K267)&gt;10),IF(AND($J267&gt;T$1,$J267&lt;=$Y$1),1,IF((COUNTIFS(INCAPACIDADES!$C$1:$C$51,$K267,INCAPACIDADES!S$1:S$51,T$1))&gt;0,2,IF(VLOOKUP($I267,BD!$D:$F,3,0)&gt;T$1,0,3))),"")</f>
        <v/>
      </c>
      <c r="CL267" s="62" t="str">
        <f>+IF(AND(LEN($K267)&gt;10),IF(AND($J267&gt;U$1,$J267&lt;=$Y$1),1,IF((COUNTIFS(INCAPACIDADES!$C$1:$C$51,$K267,INCAPACIDADES!T$1:T$51,U$1))&gt;0,2,IF(VLOOKUP($I267,BD!$D:$F,3,0)&gt;U$1,0,3))),"")</f>
        <v/>
      </c>
      <c r="CM267" s="62" t="str">
        <f>+IF(AND(LEN($K267)&gt;10),IF(AND($J267&gt;V$1,$J267&lt;=$Y$1),1,IF((COUNTIFS(INCAPACIDADES!$C$1:$C$51,$K267,INCAPACIDADES!U$1:U$51,V$1))&gt;0,2,IF(VLOOKUP($I267,BD!$D:$F,3,0)&gt;V$1,0,3))),"")</f>
        <v/>
      </c>
      <c r="CN267" s="62" t="str">
        <f>+IF(AND(LEN($K267)&gt;10),IF(AND($J267&gt;W$1,$J267&lt;=$Y$1),1,IF((COUNTIFS(INCAPACIDADES!$C$1:$C$51,$K267,INCAPACIDADES!V$1:V$51,W$1))&gt;0,2,IF(VLOOKUP($I267,BD!$D:$F,3,0)&gt;W$1,0,3))),"")</f>
        <v/>
      </c>
      <c r="CO267" s="62" t="str">
        <f>+IF(AND(LEN($K267)&gt;10),IF(AND($J267&gt;X$1,$J267&lt;=$Y$1),1,IF((COUNTIFS(INCAPACIDADES!$C$1:$C$51,$K267,INCAPACIDADES!W$1:W$51,X$1))&gt;0,2,IF(VLOOKUP($I267,BD!$D:$F,3,0)&gt;X$1,0,3))),"")</f>
        <v/>
      </c>
      <c r="CP267" s="62" t="str">
        <f>+IF(AND(LEN($K267)&gt;10),IF(AND($J267&gt;Y$1,$J267&lt;=$Y$1),1,IF((COUNTIFS(INCAPACIDADES!$C$1:$C$51,$K267,INCAPACIDADES!X$1:X$51,Y$1))&gt;0,2,IF(VLOOKUP($I267,BD!$D:$F,3,0)&gt;Y$1,0,3))),"")</f>
        <v/>
      </c>
      <c r="CQ267" s="62" t="str">
        <f>+IF(LEN($K267)&gt;10,IF(ISERROR(VLOOKUP(L267,'CODIGO PAGO'!$B$1:$B$20,1,0)),1,IF(OR(AND(CC267=1,L267&lt;&gt;"N"),AND(CC267=3,L267&lt;&gt;"B"),AND(CC267=2,LEFT(TRIM(L267),1)&lt;&gt;"I")),1,IF(OR(AND(CC267=0,L267="N"),AND(CC267=0,L267="B"),AND(CC267=0,LEFT(TRIM(L267),1)="I")),1,0))),"")</f>
        <v/>
      </c>
      <c r="CR267" s="62" t="str">
        <f t="shared" si="131"/>
        <v/>
      </c>
      <c r="CS267" s="62" t="str">
        <f>+IF(LEN($K267)&gt;10,IF(ISERROR(VLOOKUP(N267,'CODIGO PAGO'!$B$1:$B$20,1,0)),1,IF(OR(AND(CE267=1,N267&lt;&gt;"N"),AND(CE267=3,N267&lt;&gt;"B"),AND(CE267=2,LEFT(TRIM(N267),1)&lt;&gt;"I")),1,IF(OR(AND(CE267=0,N267="N"),AND(CE267=0,N267="B"),AND(CE267=0,LEFT(TRIM(N267),1)="I")),1,0))),"")</f>
        <v/>
      </c>
      <c r="CT267" s="62" t="str">
        <f t="shared" si="132"/>
        <v/>
      </c>
      <c r="CU267" s="62" t="str">
        <f>+IF(LEN($K267)&gt;10,IF(ISERROR(VLOOKUP(P267,'CODIGO PAGO'!$B$1:$B$20,1,0)),1,IF(OR(AND(CG267=1,P267&lt;&gt;"N"),AND(CG267=3,P267&lt;&gt;"B"),AND(CG267=2,LEFT(TRIM(P267),1)&lt;&gt;"I")),1,IF(OR(AND(CG267=0,P267="N"),AND(CG267=0,P267="B"),AND(CG267=0,LEFT(TRIM(P267),1)="I")),1,0))),"")</f>
        <v/>
      </c>
      <c r="CV267" s="62" t="str">
        <f t="shared" si="133"/>
        <v/>
      </c>
      <c r="CW267" s="62" t="str">
        <f>+IF(LEN($K267)&gt;10,IF(ISERROR(VLOOKUP(R267,'CODIGO PAGO'!$B$1:$B$20,1,0)),1,IF(OR(AND(CI267=1,R267&lt;&gt;"N"),AND(CI267=3,R267&lt;&gt;"B"),AND(CI267=2,LEFT(TRIM(R267),1)&lt;&gt;"I")),1,IF(OR(AND(CI267=0,R267="N"),AND(CI267=0,R267="B"),AND(CI267=0,LEFT(TRIM(R267),1)="I")),1,0))),"")</f>
        <v/>
      </c>
      <c r="CX267" s="62" t="str">
        <f t="shared" si="134"/>
        <v/>
      </c>
      <c r="CY267" s="62" t="str">
        <f>+IF(LEN($K267)&gt;10,IF(ISERROR(VLOOKUP(T267,'CODIGO PAGO'!$B$1:$B$20,1,0)),1,IF(OR(AND(CK267=1,T267&lt;&gt;"N"),AND(CK267=3,T267&lt;&gt;"B"),AND(CK267=2,LEFT(TRIM(T267),1)&lt;&gt;"I")),1,IF(OR(AND(CK267=0,T267="N"),AND(CK267=0,T267="B"),AND(CK267=0,LEFT(TRIM(T267),1)="I")),1,0))),"")</f>
        <v/>
      </c>
      <c r="CZ267" s="62" t="str">
        <f t="shared" si="135"/>
        <v/>
      </c>
      <c r="DA267" s="62" t="str">
        <f>+IF(LEN($K267)&gt;10,IF(ISERROR(VLOOKUP(V267,'CODIGO PAGO'!$B$1:$B$20,1,0)),1,IF(OR(AND(CM267=1,V267&lt;&gt;"N"),AND(CM267=3,V267&lt;&gt;"B"),AND(CM267=2,LEFT(TRIM(V267),1)&lt;&gt;"I")),1,IF(OR(AND(CM267=0,V267="N"),AND(CM267=0,V267="B"),AND(CM267=0,LEFT(TRIM(V267),1)="I")),1,0))),"")</f>
        <v/>
      </c>
      <c r="DB267" s="62" t="str">
        <f t="shared" si="136"/>
        <v/>
      </c>
      <c r="DC267" s="62" t="str">
        <f>+IF(LEN($K267)&gt;10,IF(ISERROR(VLOOKUP(X267,'CODIGO PAGO'!$B$1:$B$20,1,0)),1,IF(OR(AND(CO267=1,X267&lt;&gt;"N"),AND(CO267=3,X267&lt;&gt;"B"),AND(CO267=2,LEFT(TRIM(X267),1)&lt;&gt;"I")),1,IF(OR(AND(CO267=0,X267="N"),AND(CO267=0,X267="B"),AND(CO267=0,LEFT(TRIM(X267),1)="I")),1,0))),"")</f>
        <v/>
      </c>
      <c r="DD267" s="62" t="str">
        <f t="shared" si="137"/>
        <v/>
      </c>
      <c r="DE267" s="62" t="str">
        <f t="shared" si="138"/>
        <v/>
      </c>
      <c r="DF267" s="63" t="str">
        <f t="shared" si="139"/>
        <v/>
      </c>
      <c r="DG267" s="171"/>
      <c r="DH267" s="63">
        <v>267</v>
      </c>
    </row>
    <row r="268" spans="1:112" s="65" customFormat="1">
      <c r="A268" s="16" t="str">
        <f t="shared" si="112"/>
        <v/>
      </c>
      <c r="B268" s="134"/>
      <c r="C268" s="134"/>
      <c r="D268" s="1" t="str">
        <f>+IF(LEN($K268)&gt;5,BD!A268,"")</f>
        <v/>
      </c>
      <c r="E268" s="1" t="str">
        <f>+IF(LEN($K268)&gt;5,BD!B268,"")</f>
        <v/>
      </c>
      <c r="F268" s="134"/>
      <c r="G268" s="133"/>
      <c r="H268" s="135"/>
      <c r="I268" s="3" t="str">
        <f>+IF(LEN($K268)&gt;5,BD!D268,"")</f>
        <v/>
      </c>
      <c r="J268" s="4" t="str">
        <f>+IF(LEN($K268)&gt;5,BD!E268,"")</f>
        <v/>
      </c>
      <c r="K268" s="5" t="str">
        <f>+IF(LEN(BD!G268)&gt;5,BD!G268,"")</f>
        <v/>
      </c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53" t="str">
        <f t="shared" si="113"/>
        <v/>
      </c>
      <c r="AB268" s="154" t="str">
        <f>+IF(LEN($K268)&gt;5,SUM(L268,N268,P268,R268,T268,V268,X268)+COUNTIF(L268:X268,"PCG")+'CODIGO PAGO'!$C$23*COUNTIF(L268:X268,"PDF")+'CODIGO PAGO'!$C$24*COUNTIF('PRE MAAS'!L268:X268,"PNH")+'CODIGO PAGO'!$C$25*COUNTIF('PRE MAAS'!L268:X268,"PS")+COUNTIF(L268:X268,"VAC"),"")</f>
        <v/>
      </c>
      <c r="AC268" s="154" t="str">
        <f t="shared" si="114"/>
        <v/>
      </c>
      <c r="AD268" s="155" t="str">
        <f t="shared" si="115"/>
        <v/>
      </c>
      <c r="AE268" s="155" t="str">
        <f t="shared" si="116"/>
        <v/>
      </c>
      <c r="AF268" s="155" t="str">
        <f>+IF(LEN($K268)&gt;5,IF(AND(VLOOKUP($I268,BD!$D$1:$F$501,3,0)&gt;=L$1,VLOOKUP($I268,BD!$D$1:$F$501,3,0)&lt;=X$1),1,0),"")</f>
        <v/>
      </c>
      <c r="AG268" s="155" t="str">
        <f t="shared" si="117"/>
        <v/>
      </c>
      <c r="AH268" s="156" t="str">
        <f t="shared" si="118"/>
        <v/>
      </c>
      <c r="AI268" s="156" t="str">
        <f t="shared" si="119"/>
        <v/>
      </c>
      <c r="AJ268" s="156" t="str">
        <f t="shared" si="120"/>
        <v/>
      </c>
      <c r="AK268" s="6" t="str">
        <f>+IF(LEN($K268)&gt;5,BD!H268,"")</f>
        <v/>
      </c>
      <c r="AL268" s="17" t="str">
        <f t="shared" si="121"/>
        <v/>
      </c>
      <c r="AM268" s="13"/>
      <c r="AN268" s="18" t="str">
        <f t="shared" si="122"/>
        <v/>
      </c>
      <c r="AO268" s="19" t="str">
        <f t="shared" si="123"/>
        <v/>
      </c>
      <c r="AP268" s="19" t="str">
        <f t="shared" si="124"/>
        <v/>
      </c>
      <c r="AQ268" s="20" t="str">
        <f t="shared" si="125"/>
        <v/>
      </c>
      <c r="AR268" s="7" t="str">
        <f t="shared" ca="1" si="126"/>
        <v/>
      </c>
      <c r="AS268" s="157"/>
      <c r="AT268" s="19" t="str">
        <f>+IF(LEN($K268)&gt;5,TRUNC(AS268*AK268*'CODIGO PAGO'!$C$27,2),"")</f>
        <v/>
      </c>
      <c r="AU268" s="15"/>
      <c r="AV268" s="15"/>
      <c r="AW268" s="15"/>
      <c r="AX268" s="14"/>
      <c r="AY268" s="15"/>
      <c r="AZ268" s="20" t="str">
        <f>+IF(LEN(K268)&gt;5,SUMIF(AJUSTES!$A$1:$A$50,K268,AJUSTES!$J$1:$J$50),"")</f>
        <v/>
      </c>
      <c r="BA268" s="20"/>
      <c r="BB268" s="14"/>
      <c r="BC268" s="14"/>
      <c r="BD268" s="164"/>
      <c r="BE268" s="15"/>
      <c r="BF268" s="15"/>
      <c r="BG268" s="152" t="str">
        <f t="shared" si="127"/>
        <v/>
      </c>
      <c r="BH268" s="20" t="str">
        <f t="shared" si="128"/>
        <v/>
      </c>
      <c r="BI268" s="20" t="str">
        <f>IF(LEN($K268)&gt;5,IF('CODIGO PAGO'!$C$26=9,0.5*AK268,'CODIGO PAGO'!$C$26*COUNTIF(L268:X268,"PT")*(AK268*7)/(7-(COUNTIF(L268:X268,"D")+COUNTIF(L268:X268,"DL")))),"")</f>
        <v/>
      </c>
      <c r="BJ268" s="15"/>
      <c r="BK268" s="20" t="str">
        <f>+IF(LEN(K268)&gt;5,SUMIF(AJUSTES!$A$1:$A$50,K268,AJUSTES!$K$1:$K$50),"")</f>
        <v/>
      </c>
      <c r="BL268" s="15"/>
      <c r="BM268" s="15"/>
      <c r="BN268" s="4" t="str">
        <f>+CONCATENATE(IF(COUNTIFS(INCAPACIDADES!$A$1:$A$100,"ACTIVA",INCAPACIDADES!$C$1:$C$100,'PRE MAAS'!K268)&gt;0,VLOOKUP(K268,INCAPACIDADES!$C$1:$Y$100,23,0),""),IF(LEN($K268)&gt;5,IF(BD!F268="N/A","",CONCATENATE("B (",DAY(BD!F268),"-",MONTH(BD!F268),"-",YEAR(BD!F268),")")),""))</f>
        <v/>
      </c>
      <c r="BO268" s="150"/>
      <c r="BP268" s="15"/>
      <c r="BQ268" s="15"/>
      <c r="BR268" s="15"/>
      <c r="BS268" s="15"/>
      <c r="BT268" s="15"/>
      <c r="BU268" s="9" t="str">
        <f>+IF(LEN($K268)&gt;10,IF(LEN(BD!I268)=11,BD!I268,CONCATENATE("0",BD!I268)),"")</f>
        <v/>
      </c>
      <c r="BV268" s="161" t="str">
        <f>+IF(LEN($K268)&gt;10,BD!J268,"")</f>
        <v/>
      </c>
      <c r="BW268" s="162" t="str">
        <f t="shared" si="129"/>
        <v/>
      </c>
      <c r="BX268" s="162" t="str">
        <f>+IF(LEN($K268)&gt;10,UPPER(BD!K268),"")</f>
        <v/>
      </c>
      <c r="BY268" s="161" t="str">
        <f>+IF(LEN($K276)&gt;5,BD!L268,"")</f>
        <v/>
      </c>
      <c r="BZ268" s="161" t="str">
        <f>+IF(LEN($K268)&gt;10,BD!M268,"")</f>
        <v/>
      </c>
      <c r="CA268" s="162" t="str">
        <f>+IF(LEN($K268)&gt;10,BD!N268,"")</f>
        <v/>
      </c>
      <c r="CB268" s="163" t="str">
        <f t="shared" si="130"/>
        <v/>
      </c>
      <c r="CC268" s="62" t="str">
        <f>+IF(AND(LEN($K268)&gt;10),IF(AND($J268&gt;L$1,$J268&lt;=$Y$1),1,IF((COUNTIFS(INCAPACIDADES!$C$1:$C$51,$K268,INCAPACIDADES!K$1:K$51,L$1))&gt;0,2,IF(VLOOKUP($I268,BD!D:F,3,0)&gt;L$1,0,3))),"")</f>
        <v/>
      </c>
      <c r="CD268" s="62" t="str">
        <f>+IF(AND(LEN($K268)&gt;10),IF(AND($J268&gt;M$1,$J268&lt;=$Y$1),1,IF((COUNTIFS(INCAPACIDADES!$C$1:$C$51,$K268,INCAPACIDADES!L$1:L$51,M$1))&gt;0,2,IF(VLOOKUP($I268,BD!$D:$F,3,0)&gt;M$1,0,3))),"")</f>
        <v/>
      </c>
      <c r="CE268" s="62" t="str">
        <f>+IF(AND(LEN($K268)&gt;10),IF(AND($J268&gt;N$1,$J268&lt;=$Y$1),1,IF((COUNTIFS(INCAPACIDADES!$C$1:$C$51,$K268,INCAPACIDADES!M$1:M$51,N$1))&gt;0,2,IF(VLOOKUP($I268,BD!$D:$F,3,0)&gt;N$1,0,3))),"")</f>
        <v/>
      </c>
      <c r="CF268" s="62" t="str">
        <f>+IF(AND(LEN($K268)&gt;10),IF(AND($J268&gt;O$1,$J268&lt;=$Y$1),1,IF((COUNTIFS(INCAPACIDADES!$C$1:$C$51,$K268,INCAPACIDADES!N$1:N$51,O$1))&gt;0,2,IF(VLOOKUP($I268,BD!$D:$F,3,0)&gt;O$1,0,3))),"")</f>
        <v/>
      </c>
      <c r="CG268" s="62" t="str">
        <f>+IF(AND(LEN($K268)&gt;10),IF(AND($J268&gt;P$1,$J268&lt;=$Y$1),1,IF((COUNTIFS(INCAPACIDADES!$C$1:$C$51,$K268,INCAPACIDADES!O$1:O$51,P$1))&gt;0,2,IF(VLOOKUP($I268,BD!$D:$F,3,0)&gt;P$1,0,3))),"")</f>
        <v/>
      </c>
      <c r="CH268" s="62" t="str">
        <f>+IF(AND(LEN($K268)&gt;10),IF(AND($J268&gt;Q$1,$J268&lt;=$Y$1),1,IF((COUNTIFS(INCAPACIDADES!$C$1:$C$51,$K268,INCAPACIDADES!P$1:P$51,Q$1))&gt;0,2,IF(VLOOKUP($I268,BD!$D:$F,3,0)&gt;Q$1,0,3))),"")</f>
        <v/>
      </c>
      <c r="CI268" s="62" t="str">
        <f>+IF(AND(LEN($K268)&gt;10),IF(AND($J268&gt;R$1,$J268&lt;=$Y$1),1,IF((COUNTIFS(INCAPACIDADES!$C$1:$C$51,$K268,INCAPACIDADES!Q$1:Q$51,R$1))&gt;0,2,IF(VLOOKUP($I268,BD!$D:$F,3,0)&gt;R$1,0,3))),"")</f>
        <v/>
      </c>
      <c r="CJ268" s="62" t="str">
        <f>+IF(AND(LEN($K268)&gt;10),IF(AND($J268&gt;S$1,$J268&lt;=$Y$1),1,IF((COUNTIFS(INCAPACIDADES!$C$1:$C$51,$K268,INCAPACIDADES!R$1:R$51,S$1))&gt;0,2,IF(VLOOKUP($I268,BD!$D:$F,3,0)&gt;S$1,0,3))),"")</f>
        <v/>
      </c>
      <c r="CK268" s="62" t="str">
        <f>+IF(AND(LEN($K268)&gt;10),IF(AND($J268&gt;T$1,$J268&lt;=$Y$1),1,IF((COUNTIFS(INCAPACIDADES!$C$1:$C$51,$K268,INCAPACIDADES!S$1:S$51,T$1))&gt;0,2,IF(VLOOKUP($I268,BD!$D:$F,3,0)&gt;T$1,0,3))),"")</f>
        <v/>
      </c>
      <c r="CL268" s="62" t="str">
        <f>+IF(AND(LEN($K268)&gt;10),IF(AND($J268&gt;U$1,$J268&lt;=$Y$1),1,IF((COUNTIFS(INCAPACIDADES!$C$1:$C$51,$K268,INCAPACIDADES!T$1:T$51,U$1))&gt;0,2,IF(VLOOKUP($I268,BD!$D:$F,3,0)&gt;U$1,0,3))),"")</f>
        <v/>
      </c>
      <c r="CM268" s="62" t="str">
        <f>+IF(AND(LEN($K268)&gt;10),IF(AND($J268&gt;V$1,$J268&lt;=$Y$1),1,IF((COUNTIFS(INCAPACIDADES!$C$1:$C$51,$K268,INCAPACIDADES!U$1:U$51,V$1))&gt;0,2,IF(VLOOKUP($I268,BD!$D:$F,3,0)&gt;V$1,0,3))),"")</f>
        <v/>
      </c>
      <c r="CN268" s="62" t="str">
        <f>+IF(AND(LEN($K268)&gt;10),IF(AND($J268&gt;W$1,$J268&lt;=$Y$1),1,IF((COUNTIFS(INCAPACIDADES!$C$1:$C$51,$K268,INCAPACIDADES!V$1:V$51,W$1))&gt;0,2,IF(VLOOKUP($I268,BD!$D:$F,3,0)&gt;W$1,0,3))),"")</f>
        <v/>
      </c>
      <c r="CO268" s="62" t="str">
        <f>+IF(AND(LEN($K268)&gt;10),IF(AND($J268&gt;X$1,$J268&lt;=$Y$1),1,IF((COUNTIFS(INCAPACIDADES!$C$1:$C$51,$K268,INCAPACIDADES!W$1:W$51,X$1))&gt;0,2,IF(VLOOKUP($I268,BD!$D:$F,3,0)&gt;X$1,0,3))),"")</f>
        <v/>
      </c>
      <c r="CP268" s="62" t="str">
        <f>+IF(AND(LEN($K268)&gt;10),IF(AND($J268&gt;Y$1,$J268&lt;=$Y$1),1,IF((COUNTIFS(INCAPACIDADES!$C$1:$C$51,$K268,INCAPACIDADES!X$1:X$51,Y$1))&gt;0,2,IF(VLOOKUP($I268,BD!$D:$F,3,0)&gt;Y$1,0,3))),"")</f>
        <v/>
      </c>
      <c r="CQ268" s="62" t="str">
        <f>+IF(LEN($K268)&gt;10,IF(ISERROR(VLOOKUP(L268,'CODIGO PAGO'!$B$1:$B$20,1,0)),1,IF(OR(AND(CC268=1,L268&lt;&gt;"N"),AND(CC268=3,L268&lt;&gt;"B"),AND(CC268=2,LEFT(TRIM(L268),1)&lt;&gt;"I")),1,IF(OR(AND(CC268=0,L268="N"),AND(CC268=0,L268="B"),AND(CC268=0,LEFT(TRIM(L268),1)="I")),1,0))),"")</f>
        <v/>
      </c>
      <c r="CR268" s="62" t="str">
        <f t="shared" si="131"/>
        <v/>
      </c>
      <c r="CS268" s="62" t="str">
        <f>+IF(LEN($K268)&gt;10,IF(ISERROR(VLOOKUP(N268,'CODIGO PAGO'!$B$1:$B$20,1,0)),1,IF(OR(AND(CE268=1,N268&lt;&gt;"N"),AND(CE268=3,N268&lt;&gt;"B"),AND(CE268=2,LEFT(TRIM(N268),1)&lt;&gt;"I")),1,IF(OR(AND(CE268=0,N268="N"),AND(CE268=0,N268="B"),AND(CE268=0,LEFT(TRIM(N268),1)="I")),1,0))),"")</f>
        <v/>
      </c>
      <c r="CT268" s="62" t="str">
        <f t="shared" si="132"/>
        <v/>
      </c>
      <c r="CU268" s="62" t="str">
        <f>+IF(LEN($K268)&gt;10,IF(ISERROR(VLOOKUP(P268,'CODIGO PAGO'!$B$1:$B$20,1,0)),1,IF(OR(AND(CG268=1,P268&lt;&gt;"N"),AND(CG268=3,P268&lt;&gt;"B"),AND(CG268=2,LEFT(TRIM(P268),1)&lt;&gt;"I")),1,IF(OR(AND(CG268=0,P268="N"),AND(CG268=0,P268="B"),AND(CG268=0,LEFT(TRIM(P268),1)="I")),1,0))),"")</f>
        <v/>
      </c>
      <c r="CV268" s="62" t="str">
        <f t="shared" si="133"/>
        <v/>
      </c>
      <c r="CW268" s="62" t="str">
        <f>+IF(LEN($K268)&gt;10,IF(ISERROR(VLOOKUP(R268,'CODIGO PAGO'!$B$1:$B$20,1,0)),1,IF(OR(AND(CI268=1,R268&lt;&gt;"N"),AND(CI268=3,R268&lt;&gt;"B"),AND(CI268=2,LEFT(TRIM(R268),1)&lt;&gt;"I")),1,IF(OR(AND(CI268=0,R268="N"),AND(CI268=0,R268="B"),AND(CI268=0,LEFT(TRIM(R268),1)="I")),1,0))),"")</f>
        <v/>
      </c>
      <c r="CX268" s="62" t="str">
        <f t="shared" si="134"/>
        <v/>
      </c>
      <c r="CY268" s="62" t="str">
        <f>+IF(LEN($K268)&gt;10,IF(ISERROR(VLOOKUP(T268,'CODIGO PAGO'!$B$1:$B$20,1,0)),1,IF(OR(AND(CK268=1,T268&lt;&gt;"N"),AND(CK268=3,T268&lt;&gt;"B"),AND(CK268=2,LEFT(TRIM(T268),1)&lt;&gt;"I")),1,IF(OR(AND(CK268=0,T268="N"),AND(CK268=0,T268="B"),AND(CK268=0,LEFT(TRIM(T268),1)="I")),1,0))),"")</f>
        <v/>
      </c>
      <c r="CZ268" s="62" t="str">
        <f t="shared" si="135"/>
        <v/>
      </c>
      <c r="DA268" s="62" t="str">
        <f>+IF(LEN($K268)&gt;10,IF(ISERROR(VLOOKUP(V268,'CODIGO PAGO'!$B$1:$B$20,1,0)),1,IF(OR(AND(CM268=1,V268&lt;&gt;"N"),AND(CM268=3,V268&lt;&gt;"B"),AND(CM268=2,LEFT(TRIM(V268),1)&lt;&gt;"I")),1,IF(OR(AND(CM268=0,V268="N"),AND(CM268=0,V268="B"),AND(CM268=0,LEFT(TRIM(V268),1)="I")),1,0))),"")</f>
        <v/>
      </c>
      <c r="DB268" s="62" t="str">
        <f t="shared" si="136"/>
        <v/>
      </c>
      <c r="DC268" s="62" t="str">
        <f>+IF(LEN($K268)&gt;10,IF(ISERROR(VLOOKUP(X268,'CODIGO PAGO'!$B$1:$B$20,1,0)),1,IF(OR(AND(CO268=1,X268&lt;&gt;"N"),AND(CO268=3,X268&lt;&gt;"B"),AND(CO268=2,LEFT(TRIM(X268),1)&lt;&gt;"I")),1,IF(OR(AND(CO268=0,X268="N"),AND(CO268=0,X268="B"),AND(CO268=0,LEFT(TRIM(X268),1)="I")),1,0))),"")</f>
        <v/>
      </c>
      <c r="DD268" s="62" t="str">
        <f t="shared" si="137"/>
        <v/>
      </c>
      <c r="DE268" s="62" t="str">
        <f t="shared" si="138"/>
        <v/>
      </c>
      <c r="DF268" s="63" t="str">
        <f t="shared" si="139"/>
        <v/>
      </c>
      <c r="DG268" s="171"/>
      <c r="DH268" s="63">
        <v>268</v>
      </c>
    </row>
    <row r="269" spans="1:112" s="65" customFormat="1">
      <c r="A269" s="16" t="str">
        <f t="shared" si="112"/>
        <v/>
      </c>
      <c r="B269" s="134"/>
      <c r="C269" s="134"/>
      <c r="D269" s="1" t="str">
        <f>+IF(LEN($K269)&gt;5,BD!A269,"")</f>
        <v/>
      </c>
      <c r="E269" s="1" t="str">
        <f>+IF(LEN($K269)&gt;5,BD!B269,"")</f>
        <v/>
      </c>
      <c r="F269" s="134"/>
      <c r="G269" s="133"/>
      <c r="H269" s="135"/>
      <c r="I269" s="3" t="str">
        <f>+IF(LEN($K269)&gt;5,BD!D269,"")</f>
        <v/>
      </c>
      <c r="J269" s="4" t="str">
        <f>+IF(LEN($K269)&gt;5,BD!E269,"")</f>
        <v/>
      </c>
      <c r="K269" s="5" t="str">
        <f>+IF(LEN(BD!G269)&gt;5,BD!G269,"")</f>
        <v/>
      </c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53" t="str">
        <f t="shared" si="113"/>
        <v/>
      </c>
      <c r="AB269" s="154" t="str">
        <f>+IF(LEN($K269)&gt;5,SUM(L269,N269,P269,R269,T269,V269,X269)+COUNTIF(L269:X269,"PCG")+'CODIGO PAGO'!$C$23*COUNTIF(L269:X269,"PDF")+'CODIGO PAGO'!$C$24*COUNTIF('PRE MAAS'!L269:X269,"PNH")+'CODIGO PAGO'!$C$25*COUNTIF('PRE MAAS'!L269:X269,"PS")+COUNTIF(L269:X269,"VAC"),"")</f>
        <v/>
      </c>
      <c r="AC269" s="154" t="str">
        <f t="shared" si="114"/>
        <v/>
      </c>
      <c r="AD269" s="155" t="str">
        <f t="shared" si="115"/>
        <v/>
      </c>
      <c r="AE269" s="155" t="str">
        <f t="shared" si="116"/>
        <v/>
      </c>
      <c r="AF269" s="155" t="str">
        <f>+IF(LEN($K269)&gt;5,IF(AND(VLOOKUP($I269,BD!$D$1:$F$501,3,0)&gt;=L$1,VLOOKUP($I269,BD!$D$1:$F$501,3,0)&lt;=X$1),1,0),"")</f>
        <v/>
      </c>
      <c r="AG269" s="155" t="str">
        <f t="shared" si="117"/>
        <v/>
      </c>
      <c r="AH269" s="156" t="str">
        <f t="shared" si="118"/>
        <v/>
      </c>
      <c r="AI269" s="156" t="str">
        <f t="shared" si="119"/>
        <v/>
      </c>
      <c r="AJ269" s="156" t="str">
        <f t="shared" si="120"/>
        <v/>
      </c>
      <c r="AK269" s="6" t="str">
        <f>+IF(LEN($K269)&gt;5,BD!H269,"")</f>
        <v/>
      </c>
      <c r="AL269" s="17" t="str">
        <f t="shared" si="121"/>
        <v/>
      </c>
      <c r="AM269" s="13"/>
      <c r="AN269" s="18" t="str">
        <f t="shared" si="122"/>
        <v/>
      </c>
      <c r="AO269" s="19" t="str">
        <f t="shared" si="123"/>
        <v/>
      </c>
      <c r="AP269" s="19" t="str">
        <f t="shared" si="124"/>
        <v/>
      </c>
      <c r="AQ269" s="20" t="str">
        <f t="shared" si="125"/>
        <v/>
      </c>
      <c r="AR269" s="7" t="str">
        <f t="shared" ca="1" si="126"/>
        <v/>
      </c>
      <c r="AS269" s="157"/>
      <c r="AT269" s="19" t="str">
        <f>+IF(LEN($K269)&gt;5,TRUNC(AS269*AK269*'CODIGO PAGO'!$C$27,2),"")</f>
        <v/>
      </c>
      <c r="AU269" s="15"/>
      <c r="AV269" s="15"/>
      <c r="AW269" s="15"/>
      <c r="AX269" s="14"/>
      <c r="AY269" s="15"/>
      <c r="AZ269" s="20" t="str">
        <f>+IF(LEN(K269)&gt;5,SUMIF(AJUSTES!$A$1:$A$50,K269,AJUSTES!$J$1:$J$50),"")</f>
        <v/>
      </c>
      <c r="BA269" s="20"/>
      <c r="BB269" s="14"/>
      <c r="BC269" s="14"/>
      <c r="BD269" s="164"/>
      <c r="BE269" s="15"/>
      <c r="BF269" s="15"/>
      <c r="BG269" s="152" t="str">
        <f t="shared" si="127"/>
        <v/>
      </c>
      <c r="BH269" s="20" t="str">
        <f t="shared" si="128"/>
        <v/>
      </c>
      <c r="BI269" s="20" t="str">
        <f>IF(LEN($K269)&gt;5,IF('CODIGO PAGO'!$C$26=9,0.5*AK269,'CODIGO PAGO'!$C$26*COUNTIF(L269:X269,"PT")*(AK269*7)/(7-(COUNTIF(L269:X269,"D")+COUNTIF(L269:X269,"DL")))),"")</f>
        <v/>
      </c>
      <c r="BJ269" s="15"/>
      <c r="BK269" s="20" t="str">
        <f>+IF(LEN(K269)&gt;5,SUMIF(AJUSTES!$A$1:$A$50,K269,AJUSTES!$K$1:$K$50),"")</f>
        <v/>
      </c>
      <c r="BL269" s="15"/>
      <c r="BM269" s="15"/>
      <c r="BN269" s="4" t="str">
        <f>+CONCATENATE(IF(COUNTIFS(INCAPACIDADES!$A$1:$A$100,"ACTIVA",INCAPACIDADES!$C$1:$C$100,'PRE MAAS'!K269)&gt;0,VLOOKUP(K269,INCAPACIDADES!$C$1:$Y$100,23,0),""),IF(LEN($K269)&gt;5,IF(BD!F269="N/A","",CONCATENATE("B (",DAY(BD!F269),"-",MONTH(BD!F269),"-",YEAR(BD!F269),")")),""))</f>
        <v/>
      </c>
      <c r="BO269" s="150"/>
      <c r="BP269" s="15"/>
      <c r="BQ269" s="15"/>
      <c r="BR269" s="15"/>
      <c r="BS269" s="15"/>
      <c r="BT269" s="15"/>
      <c r="BU269" s="9" t="str">
        <f>+IF(LEN($K269)&gt;10,IF(LEN(BD!I269)=11,BD!I269,CONCATENATE("0",BD!I269)),"")</f>
        <v/>
      </c>
      <c r="BV269" s="161" t="str">
        <f>+IF(LEN($K269)&gt;10,BD!J269,"")</f>
        <v/>
      </c>
      <c r="BW269" s="162" t="str">
        <f t="shared" si="129"/>
        <v/>
      </c>
      <c r="BX269" s="162" t="str">
        <f>+IF(LEN($K269)&gt;10,UPPER(BD!K269),"")</f>
        <v/>
      </c>
      <c r="BY269" s="161" t="str">
        <f>+IF(LEN($K277)&gt;5,BD!L269,"")</f>
        <v/>
      </c>
      <c r="BZ269" s="161" t="str">
        <f>+IF(LEN($K269)&gt;10,BD!M269,"")</f>
        <v/>
      </c>
      <c r="CA269" s="162" t="str">
        <f>+IF(LEN($K269)&gt;10,BD!N269,"")</f>
        <v/>
      </c>
      <c r="CB269" s="163" t="str">
        <f t="shared" si="130"/>
        <v/>
      </c>
      <c r="CC269" s="62" t="str">
        <f>+IF(AND(LEN($K269)&gt;10),IF(AND($J269&gt;L$1,$J269&lt;=$Y$1),1,IF((COUNTIFS(INCAPACIDADES!$C$1:$C$51,$K269,INCAPACIDADES!K$1:K$51,L$1))&gt;0,2,IF(VLOOKUP($I269,BD!D:F,3,0)&gt;L$1,0,3))),"")</f>
        <v/>
      </c>
      <c r="CD269" s="62" t="str">
        <f>+IF(AND(LEN($K269)&gt;10),IF(AND($J269&gt;M$1,$J269&lt;=$Y$1),1,IF((COUNTIFS(INCAPACIDADES!$C$1:$C$51,$K269,INCAPACIDADES!L$1:L$51,M$1))&gt;0,2,IF(VLOOKUP($I269,BD!$D:$F,3,0)&gt;M$1,0,3))),"")</f>
        <v/>
      </c>
      <c r="CE269" s="62" t="str">
        <f>+IF(AND(LEN($K269)&gt;10),IF(AND($J269&gt;N$1,$J269&lt;=$Y$1),1,IF((COUNTIFS(INCAPACIDADES!$C$1:$C$51,$K269,INCAPACIDADES!M$1:M$51,N$1))&gt;0,2,IF(VLOOKUP($I269,BD!$D:$F,3,0)&gt;N$1,0,3))),"")</f>
        <v/>
      </c>
      <c r="CF269" s="62" t="str">
        <f>+IF(AND(LEN($K269)&gt;10),IF(AND($J269&gt;O$1,$J269&lt;=$Y$1),1,IF((COUNTIFS(INCAPACIDADES!$C$1:$C$51,$K269,INCAPACIDADES!N$1:N$51,O$1))&gt;0,2,IF(VLOOKUP($I269,BD!$D:$F,3,0)&gt;O$1,0,3))),"")</f>
        <v/>
      </c>
      <c r="CG269" s="62" t="str">
        <f>+IF(AND(LEN($K269)&gt;10),IF(AND($J269&gt;P$1,$J269&lt;=$Y$1),1,IF((COUNTIFS(INCAPACIDADES!$C$1:$C$51,$K269,INCAPACIDADES!O$1:O$51,P$1))&gt;0,2,IF(VLOOKUP($I269,BD!$D:$F,3,0)&gt;P$1,0,3))),"")</f>
        <v/>
      </c>
      <c r="CH269" s="62" t="str">
        <f>+IF(AND(LEN($K269)&gt;10),IF(AND($J269&gt;Q$1,$J269&lt;=$Y$1),1,IF((COUNTIFS(INCAPACIDADES!$C$1:$C$51,$K269,INCAPACIDADES!P$1:P$51,Q$1))&gt;0,2,IF(VLOOKUP($I269,BD!$D:$F,3,0)&gt;Q$1,0,3))),"")</f>
        <v/>
      </c>
      <c r="CI269" s="62" t="str">
        <f>+IF(AND(LEN($K269)&gt;10),IF(AND($J269&gt;R$1,$J269&lt;=$Y$1),1,IF((COUNTIFS(INCAPACIDADES!$C$1:$C$51,$K269,INCAPACIDADES!Q$1:Q$51,R$1))&gt;0,2,IF(VLOOKUP($I269,BD!$D:$F,3,0)&gt;R$1,0,3))),"")</f>
        <v/>
      </c>
      <c r="CJ269" s="62" t="str">
        <f>+IF(AND(LEN($K269)&gt;10),IF(AND($J269&gt;S$1,$J269&lt;=$Y$1),1,IF((COUNTIFS(INCAPACIDADES!$C$1:$C$51,$K269,INCAPACIDADES!R$1:R$51,S$1))&gt;0,2,IF(VLOOKUP($I269,BD!$D:$F,3,0)&gt;S$1,0,3))),"")</f>
        <v/>
      </c>
      <c r="CK269" s="62" t="str">
        <f>+IF(AND(LEN($K269)&gt;10),IF(AND($J269&gt;T$1,$J269&lt;=$Y$1),1,IF((COUNTIFS(INCAPACIDADES!$C$1:$C$51,$K269,INCAPACIDADES!S$1:S$51,T$1))&gt;0,2,IF(VLOOKUP($I269,BD!$D:$F,3,0)&gt;T$1,0,3))),"")</f>
        <v/>
      </c>
      <c r="CL269" s="62" t="str">
        <f>+IF(AND(LEN($K269)&gt;10),IF(AND($J269&gt;U$1,$J269&lt;=$Y$1),1,IF((COUNTIFS(INCAPACIDADES!$C$1:$C$51,$K269,INCAPACIDADES!T$1:T$51,U$1))&gt;0,2,IF(VLOOKUP($I269,BD!$D:$F,3,0)&gt;U$1,0,3))),"")</f>
        <v/>
      </c>
      <c r="CM269" s="62" t="str">
        <f>+IF(AND(LEN($K269)&gt;10),IF(AND($J269&gt;V$1,$J269&lt;=$Y$1),1,IF((COUNTIFS(INCAPACIDADES!$C$1:$C$51,$K269,INCAPACIDADES!U$1:U$51,V$1))&gt;0,2,IF(VLOOKUP($I269,BD!$D:$F,3,0)&gt;V$1,0,3))),"")</f>
        <v/>
      </c>
      <c r="CN269" s="62" t="str">
        <f>+IF(AND(LEN($K269)&gt;10),IF(AND($J269&gt;W$1,$J269&lt;=$Y$1),1,IF((COUNTIFS(INCAPACIDADES!$C$1:$C$51,$K269,INCAPACIDADES!V$1:V$51,W$1))&gt;0,2,IF(VLOOKUP($I269,BD!$D:$F,3,0)&gt;W$1,0,3))),"")</f>
        <v/>
      </c>
      <c r="CO269" s="62" t="str">
        <f>+IF(AND(LEN($K269)&gt;10),IF(AND($J269&gt;X$1,$J269&lt;=$Y$1),1,IF((COUNTIFS(INCAPACIDADES!$C$1:$C$51,$K269,INCAPACIDADES!W$1:W$51,X$1))&gt;0,2,IF(VLOOKUP($I269,BD!$D:$F,3,0)&gt;X$1,0,3))),"")</f>
        <v/>
      </c>
      <c r="CP269" s="62" t="str">
        <f>+IF(AND(LEN($K269)&gt;10),IF(AND($J269&gt;Y$1,$J269&lt;=$Y$1),1,IF((COUNTIFS(INCAPACIDADES!$C$1:$C$51,$K269,INCAPACIDADES!X$1:X$51,Y$1))&gt;0,2,IF(VLOOKUP($I269,BD!$D:$F,3,0)&gt;Y$1,0,3))),"")</f>
        <v/>
      </c>
      <c r="CQ269" s="62" t="str">
        <f>+IF(LEN($K269)&gt;10,IF(ISERROR(VLOOKUP(L269,'CODIGO PAGO'!$B$1:$B$20,1,0)),1,IF(OR(AND(CC269=1,L269&lt;&gt;"N"),AND(CC269=3,L269&lt;&gt;"B"),AND(CC269=2,LEFT(TRIM(L269),1)&lt;&gt;"I")),1,IF(OR(AND(CC269=0,L269="N"),AND(CC269=0,L269="B"),AND(CC269=0,LEFT(TRIM(L269),1)="I")),1,0))),"")</f>
        <v/>
      </c>
      <c r="CR269" s="62" t="str">
        <f t="shared" si="131"/>
        <v/>
      </c>
      <c r="CS269" s="62" t="str">
        <f>+IF(LEN($K269)&gt;10,IF(ISERROR(VLOOKUP(N269,'CODIGO PAGO'!$B$1:$B$20,1,0)),1,IF(OR(AND(CE269=1,N269&lt;&gt;"N"),AND(CE269=3,N269&lt;&gt;"B"),AND(CE269=2,LEFT(TRIM(N269),1)&lt;&gt;"I")),1,IF(OR(AND(CE269=0,N269="N"),AND(CE269=0,N269="B"),AND(CE269=0,LEFT(TRIM(N269),1)="I")),1,0))),"")</f>
        <v/>
      </c>
      <c r="CT269" s="62" t="str">
        <f t="shared" si="132"/>
        <v/>
      </c>
      <c r="CU269" s="62" t="str">
        <f>+IF(LEN($K269)&gt;10,IF(ISERROR(VLOOKUP(P269,'CODIGO PAGO'!$B$1:$B$20,1,0)),1,IF(OR(AND(CG269=1,P269&lt;&gt;"N"),AND(CG269=3,P269&lt;&gt;"B"),AND(CG269=2,LEFT(TRIM(P269),1)&lt;&gt;"I")),1,IF(OR(AND(CG269=0,P269="N"),AND(CG269=0,P269="B"),AND(CG269=0,LEFT(TRIM(P269),1)="I")),1,0))),"")</f>
        <v/>
      </c>
      <c r="CV269" s="62" t="str">
        <f t="shared" si="133"/>
        <v/>
      </c>
      <c r="CW269" s="62" t="str">
        <f>+IF(LEN($K269)&gt;10,IF(ISERROR(VLOOKUP(R269,'CODIGO PAGO'!$B$1:$B$20,1,0)),1,IF(OR(AND(CI269=1,R269&lt;&gt;"N"),AND(CI269=3,R269&lt;&gt;"B"),AND(CI269=2,LEFT(TRIM(R269),1)&lt;&gt;"I")),1,IF(OR(AND(CI269=0,R269="N"),AND(CI269=0,R269="B"),AND(CI269=0,LEFT(TRIM(R269),1)="I")),1,0))),"")</f>
        <v/>
      </c>
      <c r="CX269" s="62" t="str">
        <f t="shared" si="134"/>
        <v/>
      </c>
      <c r="CY269" s="62" t="str">
        <f>+IF(LEN($K269)&gt;10,IF(ISERROR(VLOOKUP(T269,'CODIGO PAGO'!$B$1:$B$20,1,0)),1,IF(OR(AND(CK269=1,T269&lt;&gt;"N"),AND(CK269=3,T269&lt;&gt;"B"),AND(CK269=2,LEFT(TRIM(T269),1)&lt;&gt;"I")),1,IF(OR(AND(CK269=0,T269="N"),AND(CK269=0,T269="B"),AND(CK269=0,LEFT(TRIM(T269),1)="I")),1,0))),"")</f>
        <v/>
      </c>
      <c r="CZ269" s="62" t="str">
        <f t="shared" si="135"/>
        <v/>
      </c>
      <c r="DA269" s="62" t="str">
        <f>+IF(LEN($K269)&gt;10,IF(ISERROR(VLOOKUP(V269,'CODIGO PAGO'!$B$1:$B$20,1,0)),1,IF(OR(AND(CM269=1,V269&lt;&gt;"N"),AND(CM269=3,V269&lt;&gt;"B"),AND(CM269=2,LEFT(TRIM(V269),1)&lt;&gt;"I")),1,IF(OR(AND(CM269=0,V269="N"),AND(CM269=0,V269="B"),AND(CM269=0,LEFT(TRIM(V269),1)="I")),1,0))),"")</f>
        <v/>
      </c>
      <c r="DB269" s="62" t="str">
        <f t="shared" si="136"/>
        <v/>
      </c>
      <c r="DC269" s="62" t="str">
        <f>+IF(LEN($K269)&gt;10,IF(ISERROR(VLOOKUP(X269,'CODIGO PAGO'!$B$1:$B$20,1,0)),1,IF(OR(AND(CO269=1,X269&lt;&gt;"N"),AND(CO269=3,X269&lt;&gt;"B"),AND(CO269=2,LEFT(TRIM(X269),1)&lt;&gt;"I")),1,IF(OR(AND(CO269=0,X269="N"),AND(CO269=0,X269="B"),AND(CO269=0,LEFT(TRIM(X269),1)="I")),1,0))),"")</f>
        <v/>
      </c>
      <c r="DD269" s="62" t="str">
        <f t="shared" si="137"/>
        <v/>
      </c>
      <c r="DE269" s="62" t="str">
        <f t="shared" si="138"/>
        <v/>
      </c>
      <c r="DF269" s="63" t="str">
        <f t="shared" si="139"/>
        <v/>
      </c>
      <c r="DG269" s="171"/>
      <c r="DH269" s="63">
        <v>269</v>
      </c>
    </row>
    <row r="270" spans="1:112" s="65" customFormat="1">
      <c r="A270" s="16" t="str">
        <f t="shared" si="112"/>
        <v/>
      </c>
      <c r="B270" s="134"/>
      <c r="C270" s="134"/>
      <c r="D270" s="1" t="str">
        <f>+IF(LEN($K270)&gt;5,BD!A270,"")</f>
        <v/>
      </c>
      <c r="E270" s="1" t="str">
        <f>+IF(LEN($K270)&gt;5,BD!B270,"")</f>
        <v/>
      </c>
      <c r="F270" s="134"/>
      <c r="G270" s="133"/>
      <c r="H270" s="135"/>
      <c r="I270" s="3" t="str">
        <f>+IF(LEN($K270)&gt;5,BD!D270,"")</f>
        <v/>
      </c>
      <c r="J270" s="4" t="str">
        <f>+IF(LEN($K270)&gt;5,BD!E270,"")</f>
        <v/>
      </c>
      <c r="K270" s="5" t="str">
        <f>+IF(LEN(BD!G270)&gt;5,BD!G270,"")</f>
        <v/>
      </c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53" t="str">
        <f t="shared" si="113"/>
        <v/>
      </c>
      <c r="AB270" s="154" t="str">
        <f>+IF(LEN($K270)&gt;5,SUM(L270,N270,P270,R270,T270,V270,X270)+COUNTIF(L270:X270,"PCG")+'CODIGO PAGO'!$C$23*COUNTIF(L270:X270,"PDF")+'CODIGO PAGO'!$C$24*COUNTIF('PRE MAAS'!L270:X270,"PNH")+'CODIGO PAGO'!$C$25*COUNTIF('PRE MAAS'!L270:X270,"PS")+COUNTIF(L270:X270,"VAC"),"")</f>
        <v/>
      </c>
      <c r="AC270" s="154" t="str">
        <f t="shared" si="114"/>
        <v/>
      </c>
      <c r="AD270" s="155" t="str">
        <f t="shared" si="115"/>
        <v/>
      </c>
      <c r="AE270" s="155" t="str">
        <f t="shared" si="116"/>
        <v/>
      </c>
      <c r="AF270" s="155" t="str">
        <f>+IF(LEN($K270)&gt;5,IF(AND(VLOOKUP($I270,BD!$D$1:$F$501,3,0)&gt;=L$1,VLOOKUP($I270,BD!$D$1:$F$501,3,0)&lt;=X$1),1,0),"")</f>
        <v/>
      </c>
      <c r="AG270" s="155" t="str">
        <f t="shared" si="117"/>
        <v/>
      </c>
      <c r="AH270" s="156" t="str">
        <f t="shared" si="118"/>
        <v/>
      </c>
      <c r="AI270" s="156" t="str">
        <f t="shared" si="119"/>
        <v/>
      </c>
      <c r="AJ270" s="156" t="str">
        <f t="shared" si="120"/>
        <v/>
      </c>
      <c r="AK270" s="6" t="str">
        <f>+IF(LEN($K270)&gt;5,BD!H270,"")</f>
        <v/>
      </c>
      <c r="AL270" s="17" t="str">
        <f t="shared" si="121"/>
        <v/>
      </c>
      <c r="AM270" s="13"/>
      <c r="AN270" s="18" t="str">
        <f t="shared" si="122"/>
        <v/>
      </c>
      <c r="AO270" s="19" t="str">
        <f t="shared" si="123"/>
        <v/>
      </c>
      <c r="AP270" s="19" t="str">
        <f t="shared" si="124"/>
        <v/>
      </c>
      <c r="AQ270" s="20" t="str">
        <f t="shared" si="125"/>
        <v/>
      </c>
      <c r="AR270" s="7" t="str">
        <f t="shared" ca="1" si="126"/>
        <v/>
      </c>
      <c r="AS270" s="157"/>
      <c r="AT270" s="19" t="str">
        <f>+IF(LEN($K270)&gt;5,TRUNC(AS270*AK270*'CODIGO PAGO'!$C$27,2),"")</f>
        <v/>
      </c>
      <c r="AU270" s="15"/>
      <c r="AV270" s="15"/>
      <c r="AW270" s="15"/>
      <c r="AX270" s="14"/>
      <c r="AY270" s="15"/>
      <c r="AZ270" s="20" t="str">
        <f>+IF(LEN(K270)&gt;5,SUMIF(AJUSTES!$A$1:$A$50,K270,AJUSTES!$J$1:$J$50),"")</f>
        <v/>
      </c>
      <c r="BA270" s="20"/>
      <c r="BB270" s="14"/>
      <c r="BC270" s="14"/>
      <c r="BD270" s="164"/>
      <c r="BE270" s="15"/>
      <c r="BF270" s="15"/>
      <c r="BG270" s="152" t="str">
        <f t="shared" si="127"/>
        <v/>
      </c>
      <c r="BH270" s="20" t="str">
        <f t="shared" si="128"/>
        <v/>
      </c>
      <c r="BI270" s="20" t="str">
        <f>IF(LEN($K270)&gt;5,IF('CODIGO PAGO'!$C$26=9,0.5*AK270,'CODIGO PAGO'!$C$26*COUNTIF(L270:X270,"PT")*(AK270*7)/(7-(COUNTIF(L270:X270,"D")+COUNTIF(L270:X270,"DL")))),"")</f>
        <v/>
      </c>
      <c r="BJ270" s="15"/>
      <c r="BK270" s="20" t="str">
        <f>+IF(LEN(K270)&gt;5,SUMIF(AJUSTES!$A$1:$A$50,K270,AJUSTES!$K$1:$K$50),"")</f>
        <v/>
      </c>
      <c r="BL270" s="15"/>
      <c r="BM270" s="15"/>
      <c r="BN270" s="4" t="str">
        <f>+CONCATENATE(IF(COUNTIFS(INCAPACIDADES!$A$1:$A$100,"ACTIVA",INCAPACIDADES!$C$1:$C$100,'PRE MAAS'!K270)&gt;0,VLOOKUP(K270,INCAPACIDADES!$C$1:$Y$100,23,0),""),IF(LEN($K270)&gt;5,IF(BD!F270="N/A","",CONCATENATE("B (",DAY(BD!F270),"-",MONTH(BD!F270),"-",YEAR(BD!F270),")")),""))</f>
        <v/>
      </c>
      <c r="BO270" s="150"/>
      <c r="BP270" s="15"/>
      <c r="BQ270" s="15"/>
      <c r="BR270" s="15"/>
      <c r="BS270" s="15"/>
      <c r="BT270" s="15"/>
      <c r="BU270" s="9" t="str">
        <f>+IF(LEN($K270)&gt;10,IF(LEN(BD!I270)=11,BD!I270,CONCATENATE("0",BD!I270)),"")</f>
        <v/>
      </c>
      <c r="BV270" s="161" t="str">
        <f>+IF(LEN($K270)&gt;10,BD!J270,"")</f>
        <v/>
      </c>
      <c r="BW270" s="162" t="str">
        <f t="shared" si="129"/>
        <v/>
      </c>
      <c r="BX270" s="162" t="str">
        <f>+IF(LEN($K270)&gt;10,UPPER(BD!K270),"")</f>
        <v/>
      </c>
      <c r="BY270" s="161" t="str">
        <f>+IF(LEN($K278)&gt;5,BD!L270,"")</f>
        <v/>
      </c>
      <c r="BZ270" s="161" t="str">
        <f>+IF(LEN($K270)&gt;10,BD!M270,"")</f>
        <v/>
      </c>
      <c r="CA270" s="162" t="str">
        <f>+IF(LEN($K270)&gt;10,BD!N270,"")</f>
        <v/>
      </c>
      <c r="CB270" s="163" t="str">
        <f t="shared" si="130"/>
        <v/>
      </c>
      <c r="CC270" s="62" t="str">
        <f>+IF(AND(LEN($K270)&gt;10),IF(AND($J270&gt;L$1,$J270&lt;=$Y$1),1,IF((COUNTIFS(INCAPACIDADES!$C$1:$C$51,$K270,INCAPACIDADES!K$1:K$51,L$1))&gt;0,2,IF(VLOOKUP($I270,BD!D:F,3,0)&gt;L$1,0,3))),"")</f>
        <v/>
      </c>
      <c r="CD270" s="62" t="str">
        <f>+IF(AND(LEN($K270)&gt;10),IF(AND($J270&gt;M$1,$J270&lt;=$Y$1),1,IF((COUNTIFS(INCAPACIDADES!$C$1:$C$51,$K270,INCAPACIDADES!L$1:L$51,M$1))&gt;0,2,IF(VLOOKUP($I270,BD!$D:$F,3,0)&gt;M$1,0,3))),"")</f>
        <v/>
      </c>
      <c r="CE270" s="62" t="str">
        <f>+IF(AND(LEN($K270)&gt;10),IF(AND($J270&gt;N$1,$J270&lt;=$Y$1),1,IF((COUNTIFS(INCAPACIDADES!$C$1:$C$51,$K270,INCAPACIDADES!M$1:M$51,N$1))&gt;0,2,IF(VLOOKUP($I270,BD!$D:$F,3,0)&gt;N$1,0,3))),"")</f>
        <v/>
      </c>
      <c r="CF270" s="62" t="str">
        <f>+IF(AND(LEN($K270)&gt;10),IF(AND($J270&gt;O$1,$J270&lt;=$Y$1),1,IF((COUNTIFS(INCAPACIDADES!$C$1:$C$51,$K270,INCAPACIDADES!N$1:N$51,O$1))&gt;0,2,IF(VLOOKUP($I270,BD!$D:$F,3,0)&gt;O$1,0,3))),"")</f>
        <v/>
      </c>
      <c r="CG270" s="62" t="str">
        <f>+IF(AND(LEN($K270)&gt;10),IF(AND($J270&gt;P$1,$J270&lt;=$Y$1),1,IF((COUNTIFS(INCAPACIDADES!$C$1:$C$51,$K270,INCAPACIDADES!O$1:O$51,P$1))&gt;0,2,IF(VLOOKUP($I270,BD!$D:$F,3,0)&gt;P$1,0,3))),"")</f>
        <v/>
      </c>
      <c r="CH270" s="62" t="str">
        <f>+IF(AND(LEN($K270)&gt;10),IF(AND($J270&gt;Q$1,$J270&lt;=$Y$1),1,IF((COUNTIFS(INCAPACIDADES!$C$1:$C$51,$K270,INCAPACIDADES!P$1:P$51,Q$1))&gt;0,2,IF(VLOOKUP($I270,BD!$D:$F,3,0)&gt;Q$1,0,3))),"")</f>
        <v/>
      </c>
      <c r="CI270" s="62" t="str">
        <f>+IF(AND(LEN($K270)&gt;10),IF(AND($J270&gt;R$1,$J270&lt;=$Y$1),1,IF((COUNTIFS(INCAPACIDADES!$C$1:$C$51,$K270,INCAPACIDADES!Q$1:Q$51,R$1))&gt;0,2,IF(VLOOKUP($I270,BD!$D:$F,3,0)&gt;R$1,0,3))),"")</f>
        <v/>
      </c>
      <c r="CJ270" s="62" t="str">
        <f>+IF(AND(LEN($K270)&gt;10),IF(AND($J270&gt;S$1,$J270&lt;=$Y$1),1,IF((COUNTIFS(INCAPACIDADES!$C$1:$C$51,$K270,INCAPACIDADES!R$1:R$51,S$1))&gt;0,2,IF(VLOOKUP($I270,BD!$D:$F,3,0)&gt;S$1,0,3))),"")</f>
        <v/>
      </c>
      <c r="CK270" s="62" t="str">
        <f>+IF(AND(LEN($K270)&gt;10),IF(AND($J270&gt;T$1,$J270&lt;=$Y$1),1,IF((COUNTIFS(INCAPACIDADES!$C$1:$C$51,$K270,INCAPACIDADES!S$1:S$51,T$1))&gt;0,2,IF(VLOOKUP($I270,BD!$D:$F,3,0)&gt;T$1,0,3))),"")</f>
        <v/>
      </c>
      <c r="CL270" s="62" t="str">
        <f>+IF(AND(LEN($K270)&gt;10),IF(AND($J270&gt;U$1,$J270&lt;=$Y$1),1,IF((COUNTIFS(INCAPACIDADES!$C$1:$C$51,$K270,INCAPACIDADES!T$1:T$51,U$1))&gt;0,2,IF(VLOOKUP($I270,BD!$D:$F,3,0)&gt;U$1,0,3))),"")</f>
        <v/>
      </c>
      <c r="CM270" s="62" t="str">
        <f>+IF(AND(LEN($K270)&gt;10),IF(AND($J270&gt;V$1,$J270&lt;=$Y$1),1,IF((COUNTIFS(INCAPACIDADES!$C$1:$C$51,$K270,INCAPACIDADES!U$1:U$51,V$1))&gt;0,2,IF(VLOOKUP($I270,BD!$D:$F,3,0)&gt;V$1,0,3))),"")</f>
        <v/>
      </c>
      <c r="CN270" s="62" t="str">
        <f>+IF(AND(LEN($K270)&gt;10),IF(AND($J270&gt;W$1,$J270&lt;=$Y$1),1,IF((COUNTIFS(INCAPACIDADES!$C$1:$C$51,$K270,INCAPACIDADES!V$1:V$51,W$1))&gt;0,2,IF(VLOOKUP($I270,BD!$D:$F,3,0)&gt;W$1,0,3))),"")</f>
        <v/>
      </c>
      <c r="CO270" s="62" t="str">
        <f>+IF(AND(LEN($K270)&gt;10),IF(AND($J270&gt;X$1,$J270&lt;=$Y$1),1,IF((COUNTIFS(INCAPACIDADES!$C$1:$C$51,$K270,INCAPACIDADES!W$1:W$51,X$1))&gt;0,2,IF(VLOOKUP($I270,BD!$D:$F,3,0)&gt;X$1,0,3))),"")</f>
        <v/>
      </c>
      <c r="CP270" s="62" t="str">
        <f>+IF(AND(LEN($K270)&gt;10),IF(AND($J270&gt;Y$1,$J270&lt;=$Y$1),1,IF((COUNTIFS(INCAPACIDADES!$C$1:$C$51,$K270,INCAPACIDADES!X$1:X$51,Y$1))&gt;0,2,IF(VLOOKUP($I270,BD!$D:$F,3,0)&gt;Y$1,0,3))),"")</f>
        <v/>
      </c>
      <c r="CQ270" s="62" t="str">
        <f>+IF(LEN($K270)&gt;10,IF(ISERROR(VLOOKUP(L270,'CODIGO PAGO'!$B$1:$B$20,1,0)),1,IF(OR(AND(CC270=1,L270&lt;&gt;"N"),AND(CC270=3,L270&lt;&gt;"B"),AND(CC270=2,LEFT(TRIM(L270),1)&lt;&gt;"I")),1,IF(OR(AND(CC270=0,L270="N"),AND(CC270=0,L270="B"),AND(CC270=0,LEFT(TRIM(L270),1)="I")),1,0))),"")</f>
        <v/>
      </c>
      <c r="CR270" s="62" t="str">
        <f t="shared" si="131"/>
        <v/>
      </c>
      <c r="CS270" s="62" t="str">
        <f>+IF(LEN($K270)&gt;10,IF(ISERROR(VLOOKUP(N270,'CODIGO PAGO'!$B$1:$B$20,1,0)),1,IF(OR(AND(CE270=1,N270&lt;&gt;"N"),AND(CE270=3,N270&lt;&gt;"B"),AND(CE270=2,LEFT(TRIM(N270),1)&lt;&gt;"I")),1,IF(OR(AND(CE270=0,N270="N"),AND(CE270=0,N270="B"),AND(CE270=0,LEFT(TRIM(N270),1)="I")),1,0))),"")</f>
        <v/>
      </c>
      <c r="CT270" s="62" t="str">
        <f t="shared" si="132"/>
        <v/>
      </c>
      <c r="CU270" s="62" t="str">
        <f>+IF(LEN($K270)&gt;10,IF(ISERROR(VLOOKUP(P270,'CODIGO PAGO'!$B$1:$B$20,1,0)),1,IF(OR(AND(CG270=1,P270&lt;&gt;"N"),AND(CG270=3,P270&lt;&gt;"B"),AND(CG270=2,LEFT(TRIM(P270),1)&lt;&gt;"I")),1,IF(OR(AND(CG270=0,P270="N"),AND(CG270=0,P270="B"),AND(CG270=0,LEFT(TRIM(P270),1)="I")),1,0))),"")</f>
        <v/>
      </c>
      <c r="CV270" s="62" t="str">
        <f t="shared" si="133"/>
        <v/>
      </c>
      <c r="CW270" s="62" t="str">
        <f>+IF(LEN($K270)&gt;10,IF(ISERROR(VLOOKUP(R270,'CODIGO PAGO'!$B$1:$B$20,1,0)),1,IF(OR(AND(CI270=1,R270&lt;&gt;"N"),AND(CI270=3,R270&lt;&gt;"B"),AND(CI270=2,LEFT(TRIM(R270),1)&lt;&gt;"I")),1,IF(OR(AND(CI270=0,R270="N"),AND(CI270=0,R270="B"),AND(CI270=0,LEFT(TRIM(R270),1)="I")),1,0))),"")</f>
        <v/>
      </c>
      <c r="CX270" s="62" t="str">
        <f t="shared" si="134"/>
        <v/>
      </c>
      <c r="CY270" s="62" t="str">
        <f>+IF(LEN($K270)&gt;10,IF(ISERROR(VLOOKUP(T270,'CODIGO PAGO'!$B$1:$B$20,1,0)),1,IF(OR(AND(CK270=1,T270&lt;&gt;"N"),AND(CK270=3,T270&lt;&gt;"B"),AND(CK270=2,LEFT(TRIM(T270),1)&lt;&gt;"I")),1,IF(OR(AND(CK270=0,T270="N"),AND(CK270=0,T270="B"),AND(CK270=0,LEFT(TRIM(T270),1)="I")),1,0))),"")</f>
        <v/>
      </c>
      <c r="CZ270" s="62" t="str">
        <f t="shared" si="135"/>
        <v/>
      </c>
      <c r="DA270" s="62" t="str">
        <f>+IF(LEN($K270)&gt;10,IF(ISERROR(VLOOKUP(V270,'CODIGO PAGO'!$B$1:$B$20,1,0)),1,IF(OR(AND(CM270=1,V270&lt;&gt;"N"),AND(CM270=3,V270&lt;&gt;"B"),AND(CM270=2,LEFT(TRIM(V270),1)&lt;&gt;"I")),1,IF(OR(AND(CM270=0,V270="N"),AND(CM270=0,V270="B"),AND(CM270=0,LEFT(TRIM(V270),1)="I")),1,0))),"")</f>
        <v/>
      </c>
      <c r="DB270" s="62" t="str">
        <f t="shared" si="136"/>
        <v/>
      </c>
      <c r="DC270" s="62" t="str">
        <f>+IF(LEN($K270)&gt;10,IF(ISERROR(VLOOKUP(X270,'CODIGO PAGO'!$B$1:$B$20,1,0)),1,IF(OR(AND(CO270=1,X270&lt;&gt;"N"),AND(CO270=3,X270&lt;&gt;"B"),AND(CO270=2,LEFT(TRIM(X270),1)&lt;&gt;"I")),1,IF(OR(AND(CO270=0,X270="N"),AND(CO270=0,X270="B"),AND(CO270=0,LEFT(TRIM(X270),1)="I")),1,0))),"")</f>
        <v/>
      </c>
      <c r="DD270" s="62" t="str">
        <f t="shared" si="137"/>
        <v/>
      </c>
      <c r="DE270" s="62" t="str">
        <f t="shared" si="138"/>
        <v/>
      </c>
      <c r="DF270" s="63" t="str">
        <f t="shared" si="139"/>
        <v/>
      </c>
      <c r="DG270" s="171"/>
      <c r="DH270" s="63">
        <v>270</v>
      </c>
    </row>
    <row r="271" spans="1:112" s="65" customFormat="1">
      <c r="A271" s="16" t="str">
        <f t="shared" si="112"/>
        <v/>
      </c>
      <c r="B271" s="134"/>
      <c r="C271" s="134"/>
      <c r="D271" s="1" t="str">
        <f>+IF(LEN($K271)&gt;5,BD!A271,"")</f>
        <v/>
      </c>
      <c r="E271" s="1" t="str">
        <f>+IF(LEN($K271)&gt;5,BD!B271,"")</f>
        <v/>
      </c>
      <c r="F271" s="134"/>
      <c r="G271" s="133"/>
      <c r="H271" s="135"/>
      <c r="I271" s="3" t="str">
        <f>+IF(LEN($K271)&gt;5,BD!D271,"")</f>
        <v/>
      </c>
      <c r="J271" s="4" t="str">
        <f>+IF(LEN($K271)&gt;5,BD!E271,"")</f>
        <v/>
      </c>
      <c r="K271" s="5" t="str">
        <f>+IF(LEN(BD!G271)&gt;5,BD!G271,"")</f>
        <v/>
      </c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53" t="str">
        <f t="shared" si="113"/>
        <v/>
      </c>
      <c r="AB271" s="154" t="str">
        <f>+IF(LEN($K271)&gt;5,SUM(L271,N271,P271,R271,T271,V271,X271)+COUNTIF(L271:X271,"PCG")+'CODIGO PAGO'!$C$23*COUNTIF(L271:X271,"PDF")+'CODIGO PAGO'!$C$24*COUNTIF('PRE MAAS'!L271:X271,"PNH")+'CODIGO PAGO'!$C$25*COUNTIF('PRE MAAS'!L271:X271,"PS")+COUNTIF(L271:X271,"VAC"),"")</f>
        <v/>
      </c>
      <c r="AC271" s="154" t="str">
        <f t="shared" si="114"/>
        <v/>
      </c>
      <c r="AD271" s="155" t="str">
        <f t="shared" si="115"/>
        <v/>
      </c>
      <c r="AE271" s="155" t="str">
        <f t="shared" si="116"/>
        <v/>
      </c>
      <c r="AF271" s="155" t="str">
        <f>+IF(LEN($K271)&gt;5,IF(AND(VLOOKUP($I271,BD!$D$1:$F$501,3,0)&gt;=L$1,VLOOKUP($I271,BD!$D$1:$F$501,3,0)&lt;=X$1),1,0),"")</f>
        <v/>
      </c>
      <c r="AG271" s="155" t="str">
        <f t="shared" si="117"/>
        <v/>
      </c>
      <c r="AH271" s="156" t="str">
        <f t="shared" si="118"/>
        <v/>
      </c>
      <c r="AI271" s="156" t="str">
        <f t="shared" si="119"/>
        <v/>
      </c>
      <c r="AJ271" s="156" t="str">
        <f t="shared" si="120"/>
        <v/>
      </c>
      <c r="AK271" s="6" t="str">
        <f>+IF(LEN($K271)&gt;5,BD!H271,"")</f>
        <v/>
      </c>
      <c r="AL271" s="17" t="str">
        <f t="shared" si="121"/>
        <v/>
      </c>
      <c r="AM271" s="13"/>
      <c r="AN271" s="18" t="str">
        <f t="shared" si="122"/>
        <v/>
      </c>
      <c r="AO271" s="19" t="str">
        <f t="shared" si="123"/>
        <v/>
      </c>
      <c r="AP271" s="19" t="str">
        <f t="shared" si="124"/>
        <v/>
      </c>
      <c r="AQ271" s="20" t="str">
        <f t="shared" si="125"/>
        <v/>
      </c>
      <c r="AR271" s="7" t="str">
        <f t="shared" ca="1" si="126"/>
        <v/>
      </c>
      <c r="AS271" s="157"/>
      <c r="AT271" s="19" t="str">
        <f>+IF(LEN($K271)&gt;5,TRUNC(AS271*AK271*'CODIGO PAGO'!$C$27,2),"")</f>
        <v/>
      </c>
      <c r="AU271" s="15"/>
      <c r="AV271" s="15"/>
      <c r="AW271" s="15"/>
      <c r="AX271" s="14"/>
      <c r="AY271" s="15"/>
      <c r="AZ271" s="20" t="str">
        <f>+IF(LEN(K271)&gt;5,SUMIF(AJUSTES!$A$1:$A$50,K271,AJUSTES!$J$1:$J$50),"")</f>
        <v/>
      </c>
      <c r="BA271" s="20"/>
      <c r="BB271" s="14"/>
      <c r="BC271" s="14"/>
      <c r="BD271" s="164"/>
      <c r="BE271" s="15"/>
      <c r="BF271" s="15"/>
      <c r="BG271" s="152" t="str">
        <f t="shared" si="127"/>
        <v/>
      </c>
      <c r="BH271" s="20" t="str">
        <f t="shared" si="128"/>
        <v/>
      </c>
      <c r="BI271" s="20" t="str">
        <f>IF(LEN($K271)&gt;5,IF('CODIGO PAGO'!$C$26=9,0.5*AK271,'CODIGO PAGO'!$C$26*COUNTIF(L271:X271,"PT")*(AK271*7)/(7-(COUNTIF(L271:X271,"D")+COUNTIF(L271:X271,"DL")))),"")</f>
        <v/>
      </c>
      <c r="BJ271" s="15"/>
      <c r="BK271" s="20" t="str">
        <f>+IF(LEN(K271)&gt;5,SUMIF(AJUSTES!$A$1:$A$50,K271,AJUSTES!$K$1:$K$50),"")</f>
        <v/>
      </c>
      <c r="BL271" s="15"/>
      <c r="BM271" s="15"/>
      <c r="BN271" s="4" t="str">
        <f>+CONCATENATE(IF(COUNTIFS(INCAPACIDADES!$A$1:$A$100,"ACTIVA",INCAPACIDADES!$C$1:$C$100,'PRE MAAS'!K271)&gt;0,VLOOKUP(K271,INCAPACIDADES!$C$1:$Y$100,23,0),""),IF(LEN($K271)&gt;5,IF(BD!F271="N/A","",CONCATENATE("B (",DAY(BD!F271),"-",MONTH(BD!F271),"-",YEAR(BD!F271),")")),""))</f>
        <v/>
      </c>
      <c r="BO271" s="150"/>
      <c r="BP271" s="15"/>
      <c r="BQ271" s="15"/>
      <c r="BR271" s="15"/>
      <c r="BS271" s="15"/>
      <c r="BT271" s="15"/>
      <c r="BU271" s="9" t="str">
        <f>+IF(LEN($K271)&gt;10,IF(LEN(BD!I271)=11,BD!I271,CONCATENATE("0",BD!I271)),"")</f>
        <v/>
      </c>
      <c r="BV271" s="161" t="str">
        <f>+IF(LEN($K271)&gt;10,BD!J271,"")</f>
        <v/>
      </c>
      <c r="BW271" s="162" t="str">
        <f t="shared" si="129"/>
        <v/>
      </c>
      <c r="BX271" s="162" t="str">
        <f>+IF(LEN($K271)&gt;10,UPPER(BD!K271),"")</f>
        <v/>
      </c>
      <c r="BY271" s="161" t="str">
        <f>+IF(LEN($K279)&gt;5,BD!L271,"")</f>
        <v/>
      </c>
      <c r="BZ271" s="161" t="str">
        <f>+IF(LEN($K271)&gt;10,BD!M271,"")</f>
        <v/>
      </c>
      <c r="CA271" s="162" t="str">
        <f>+IF(LEN($K271)&gt;10,BD!N271,"")</f>
        <v/>
      </c>
      <c r="CB271" s="163" t="str">
        <f t="shared" si="130"/>
        <v/>
      </c>
      <c r="CC271" s="62" t="str">
        <f>+IF(AND(LEN($K271)&gt;10),IF(AND($J271&gt;L$1,$J271&lt;=$Y$1),1,IF((COUNTIFS(INCAPACIDADES!$C$1:$C$51,$K271,INCAPACIDADES!K$1:K$51,L$1))&gt;0,2,IF(VLOOKUP($I271,BD!D:F,3,0)&gt;L$1,0,3))),"")</f>
        <v/>
      </c>
      <c r="CD271" s="62" t="str">
        <f>+IF(AND(LEN($K271)&gt;10),IF(AND($J271&gt;M$1,$J271&lt;=$Y$1),1,IF((COUNTIFS(INCAPACIDADES!$C$1:$C$51,$K271,INCAPACIDADES!L$1:L$51,M$1))&gt;0,2,IF(VLOOKUP($I271,BD!$D:$F,3,0)&gt;M$1,0,3))),"")</f>
        <v/>
      </c>
      <c r="CE271" s="62" t="str">
        <f>+IF(AND(LEN($K271)&gt;10),IF(AND($J271&gt;N$1,$J271&lt;=$Y$1),1,IF((COUNTIFS(INCAPACIDADES!$C$1:$C$51,$K271,INCAPACIDADES!M$1:M$51,N$1))&gt;0,2,IF(VLOOKUP($I271,BD!$D:$F,3,0)&gt;N$1,0,3))),"")</f>
        <v/>
      </c>
      <c r="CF271" s="62" t="str">
        <f>+IF(AND(LEN($K271)&gt;10),IF(AND($J271&gt;O$1,$J271&lt;=$Y$1),1,IF((COUNTIFS(INCAPACIDADES!$C$1:$C$51,$K271,INCAPACIDADES!N$1:N$51,O$1))&gt;0,2,IF(VLOOKUP($I271,BD!$D:$F,3,0)&gt;O$1,0,3))),"")</f>
        <v/>
      </c>
      <c r="CG271" s="62" t="str">
        <f>+IF(AND(LEN($K271)&gt;10),IF(AND($J271&gt;P$1,$J271&lt;=$Y$1),1,IF((COUNTIFS(INCAPACIDADES!$C$1:$C$51,$K271,INCAPACIDADES!O$1:O$51,P$1))&gt;0,2,IF(VLOOKUP($I271,BD!$D:$F,3,0)&gt;P$1,0,3))),"")</f>
        <v/>
      </c>
      <c r="CH271" s="62" t="str">
        <f>+IF(AND(LEN($K271)&gt;10),IF(AND($J271&gt;Q$1,$J271&lt;=$Y$1),1,IF((COUNTIFS(INCAPACIDADES!$C$1:$C$51,$K271,INCAPACIDADES!P$1:P$51,Q$1))&gt;0,2,IF(VLOOKUP($I271,BD!$D:$F,3,0)&gt;Q$1,0,3))),"")</f>
        <v/>
      </c>
      <c r="CI271" s="62" t="str">
        <f>+IF(AND(LEN($K271)&gt;10),IF(AND($J271&gt;R$1,$J271&lt;=$Y$1),1,IF((COUNTIFS(INCAPACIDADES!$C$1:$C$51,$K271,INCAPACIDADES!Q$1:Q$51,R$1))&gt;0,2,IF(VLOOKUP($I271,BD!$D:$F,3,0)&gt;R$1,0,3))),"")</f>
        <v/>
      </c>
      <c r="CJ271" s="62" t="str">
        <f>+IF(AND(LEN($K271)&gt;10),IF(AND($J271&gt;S$1,$J271&lt;=$Y$1),1,IF((COUNTIFS(INCAPACIDADES!$C$1:$C$51,$K271,INCAPACIDADES!R$1:R$51,S$1))&gt;0,2,IF(VLOOKUP($I271,BD!$D:$F,3,0)&gt;S$1,0,3))),"")</f>
        <v/>
      </c>
      <c r="CK271" s="62" t="str">
        <f>+IF(AND(LEN($K271)&gt;10),IF(AND($J271&gt;T$1,$J271&lt;=$Y$1),1,IF((COUNTIFS(INCAPACIDADES!$C$1:$C$51,$K271,INCAPACIDADES!S$1:S$51,T$1))&gt;0,2,IF(VLOOKUP($I271,BD!$D:$F,3,0)&gt;T$1,0,3))),"")</f>
        <v/>
      </c>
      <c r="CL271" s="62" t="str">
        <f>+IF(AND(LEN($K271)&gt;10),IF(AND($J271&gt;U$1,$J271&lt;=$Y$1),1,IF((COUNTIFS(INCAPACIDADES!$C$1:$C$51,$K271,INCAPACIDADES!T$1:T$51,U$1))&gt;0,2,IF(VLOOKUP($I271,BD!$D:$F,3,0)&gt;U$1,0,3))),"")</f>
        <v/>
      </c>
      <c r="CM271" s="62" t="str">
        <f>+IF(AND(LEN($K271)&gt;10),IF(AND($J271&gt;V$1,$J271&lt;=$Y$1),1,IF((COUNTIFS(INCAPACIDADES!$C$1:$C$51,$K271,INCAPACIDADES!U$1:U$51,V$1))&gt;0,2,IF(VLOOKUP($I271,BD!$D:$F,3,0)&gt;V$1,0,3))),"")</f>
        <v/>
      </c>
      <c r="CN271" s="62" t="str">
        <f>+IF(AND(LEN($K271)&gt;10),IF(AND($J271&gt;W$1,$J271&lt;=$Y$1),1,IF((COUNTIFS(INCAPACIDADES!$C$1:$C$51,$K271,INCAPACIDADES!V$1:V$51,W$1))&gt;0,2,IF(VLOOKUP($I271,BD!$D:$F,3,0)&gt;W$1,0,3))),"")</f>
        <v/>
      </c>
      <c r="CO271" s="62" t="str">
        <f>+IF(AND(LEN($K271)&gt;10),IF(AND($J271&gt;X$1,$J271&lt;=$Y$1),1,IF((COUNTIFS(INCAPACIDADES!$C$1:$C$51,$K271,INCAPACIDADES!W$1:W$51,X$1))&gt;0,2,IF(VLOOKUP($I271,BD!$D:$F,3,0)&gt;X$1,0,3))),"")</f>
        <v/>
      </c>
      <c r="CP271" s="62" t="str">
        <f>+IF(AND(LEN($K271)&gt;10),IF(AND($J271&gt;Y$1,$J271&lt;=$Y$1),1,IF((COUNTIFS(INCAPACIDADES!$C$1:$C$51,$K271,INCAPACIDADES!X$1:X$51,Y$1))&gt;0,2,IF(VLOOKUP($I271,BD!$D:$F,3,0)&gt;Y$1,0,3))),"")</f>
        <v/>
      </c>
      <c r="CQ271" s="62" t="str">
        <f>+IF(LEN($K271)&gt;10,IF(ISERROR(VLOOKUP(L271,'CODIGO PAGO'!$B$1:$B$20,1,0)),1,IF(OR(AND(CC271=1,L271&lt;&gt;"N"),AND(CC271=3,L271&lt;&gt;"B"),AND(CC271=2,LEFT(TRIM(L271),1)&lt;&gt;"I")),1,IF(OR(AND(CC271=0,L271="N"),AND(CC271=0,L271="B"),AND(CC271=0,LEFT(TRIM(L271),1)="I")),1,0))),"")</f>
        <v/>
      </c>
      <c r="CR271" s="62" t="str">
        <f t="shared" si="131"/>
        <v/>
      </c>
      <c r="CS271" s="62" t="str">
        <f>+IF(LEN($K271)&gt;10,IF(ISERROR(VLOOKUP(N271,'CODIGO PAGO'!$B$1:$B$20,1,0)),1,IF(OR(AND(CE271=1,N271&lt;&gt;"N"),AND(CE271=3,N271&lt;&gt;"B"),AND(CE271=2,LEFT(TRIM(N271),1)&lt;&gt;"I")),1,IF(OR(AND(CE271=0,N271="N"),AND(CE271=0,N271="B"),AND(CE271=0,LEFT(TRIM(N271),1)="I")),1,0))),"")</f>
        <v/>
      </c>
      <c r="CT271" s="62" t="str">
        <f t="shared" si="132"/>
        <v/>
      </c>
      <c r="CU271" s="62" t="str">
        <f>+IF(LEN($K271)&gt;10,IF(ISERROR(VLOOKUP(P271,'CODIGO PAGO'!$B$1:$B$20,1,0)),1,IF(OR(AND(CG271=1,P271&lt;&gt;"N"),AND(CG271=3,P271&lt;&gt;"B"),AND(CG271=2,LEFT(TRIM(P271),1)&lt;&gt;"I")),1,IF(OR(AND(CG271=0,P271="N"),AND(CG271=0,P271="B"),AND(CG271=0,LEFT(TRIM(P271),1)="I")),1,0))),"")</f>
        <v/>
      </c>
      <c r="CV271" s="62" t="str">
        <f t="shared" si="133"/>
        <v/>
      </c>
      <c r="CW271" s="62" t="str">
        <f>+IF(LEN($K271)&gt;10,IF(ISERROR(VLOOKUP(R271,'CODIGO PAGO'!$B$1:$B$20,1,0)),1,IF(OR(AND(CI271=1,R271&lt;&gt;"N"),AND(CI271=3,R271&lt;&gt;"B"),AND(CI271=2,LEFT(TRIM(R271),1)&lt;&gt;"I")),1,IF(OR(AND(CI271=0,R271="N"),AND(CI271=0,R271="B"),AND(CI271=0,LEFT(TRIM(R271),1)="I")),1,0))),"")</f>
        <v/>
      </c>
      <c r="CX271" s="62" t="str">
        <f t="shared" si="134"/>
        <v/>
      </c>
      <c r="CY271" s="62" t="str">
        <f>+IF(LEN($K271)&gt;10,IF(ISERROR(VLOOKUP(T271,'CODIGO PAGO'!$B$1:$B$20,1,0)),1,IF(OR(AND(CK271=1,T271&lt;&gt;"N"),AND(CK271=3,T271&lt;&gt;"B"),AND(CK271=2,LEFT(TRIM(T271),1)&lt;&gt;"I")),1,IF(OR(AND(CK271=0,T271="N"),AND(CK271=0,T271="B"),AND(CK271=0,LEFT(TRIM(T271),1)="I")),1,0))),"")</f>
        <v/>
      </c>
      <c r="CZ271" s="62" t="str">
        <f t="shared" si="135"/>
        <v/>
      </c>
      <c r="DA271" s="62" t="str">
        <f>+IF(LEN($K271)&gt;10,IF(ISERROR(VLOOKUP(V271,'CODIGO PAGO'!$B$1:$B$20,1,0)),1,IF(OR(AND(CM271=1,V271&lt;&gt;"N"),AND(CM271=3,V271&lt;&gt;"B"),AND(CM271=2,LEFT(TRIM(V271),1)&lt;&gt;"I")),1,IF(OR(AND(CM271=0,V271="N"),AND(CM271=0,V271="B"),AND(CM271=0,LEFT(TRIM(V271),1)="I")),1,0))),"")</f>
        <v/>
      </c>
      <c r="DB271" s="62" t="str">
        <f t="shared" si="136"/>
        <v/>
      </c>
      <c r="DC271" s="62" t="str">
        <f>+IF(LEN($K271)&gt;10,IF(ISERROR(VLOOKUP(X271,'CODIGO PAGO'!$B$1:$B$20,1,0)),1,IF(OR(AND(CO271=1,X271&lt;&gt;"N"),AND(CO271=3,X271&lt;&gt;"B"),AND(CO271=2,LEFT(TRIM(X271),1)&lt;&gt;"I")),1,IF(OR(AND(CO271=0,X271="N"),AND(CO271=0,X271="B"),AND(CO271=0,LEFT(TRIM(X271),1)="I")),1,0))),"")</f>
        <v/>
      </c>
      <c r="DD271" s="62" t="str">
        <f t="shared" si="137"/>
        <v/>
      </c>
      <c r="DE271" s="62" t="str">
        <f t="shared" si="138"/>
        <v/>
      </c>
      <c r="DF271" s="63" t="str">
        <f t="shared" si="139"/>
        <v/>
      </c>
      <c r="DG271" s="171"/>
      <c r="DH271" s="63">
        <v>271</v>
      </c>
    </row>
    <row r="272" spans="1:112" s="65" customFormat="1">
      <c r="A272" s="16" t="str">
        <f t="shared" si="112"/>
        <v/>
      </c>
      <c r="B272" s="134"/>
      <c r="C272" s="134"/>
      <c r="D272" s="1" t="str">
        <f>+IF(LEN($K272)&gt;5,BD!A272,"")</f>
        <v/>
      </c>
      <c r="E272" s="1" t="str">
        <f>+IF(LEN($K272)&gt;5,BD!B272,"")</f>
        <v/>
      </c>
      <c r="F272" s="134"/>
      <c r="G272" s="133"/>
      <c r="H272" s="135"/>
      <c r="I272" s="3" t="str">
        <f>+IF(LEN($K272)&gt;5,BD!D272,"")</f>
        <v/>
      </c>
      <c r="J272" s="4" t="str">
        <f>+IF(LEN($K272)&gt;5,BD!E272,"")</f>
        <v/>
      </c>
      <c r="K272" s="5" t="str">
        <f>+IF(LEN(BD!G272)&gt;5,BD!G272,"")</f>
        <v/>
      </c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53" t="str">
        <f t="shared" si="113"/>
        <v/>
      </c>
      <c r="AB272" s="154" t="str">
        <f>+IF(LEN($K272)&gt;5,SUM(L272,N272,P272,R272,T272,V272,X272)+COUNTIF(L272:X272,"PCG")+'CODIGO PAGO'!$C$23*COUNTIF(L272:X272,"PDF")+'CODIGO PAGO'!$C$24*COUNTIF('PRE MAAS'!L272:X272,"PNH")+'CODIGO PAGO'!$C$25*COUNTIF('PRE MAAS'!L272:X272,"PS")+COUNTIF(L272:X272,"VAC"),"")</f>
        <v/>
      </c>
      <c r="AC272" s="154" t="str">
        <f t="shared" si="114"/>
        <v/>
      </c>
      <c r="AD272" s="155" t="str">
        <f t="shared" si="115"/>
        <v/>
      </c>
      <c r="AE272" s="155" t="str">
        <f t="shared" si="116"/>
        <v/>
      </c>
      <c r="AF272" s="155" t="str">
        <f>+IF(LEN($K272)&gt;5,IF(AND(VLOOKUP($I272,BD!$D$1:$F$501,3,0)&gt;=L$1,VLOOKUP($I272,BD!$D$1:$F$501,3,0)&lt;=X$1),1,0),"")</f>
        <v/>
      </c>
      <c r="AG272" s="155" t="str">
        <f t="shared" si="117"/>
        <v/>
      </c>
      <c r="AH272" s="156" t="str">
        <f t="shared" si="118"/>
        <v/>
      </c>
      <c r="AI272" s="156" t="str">
        <f t="shared" si="119"/>
        <v/>
      </c>
      <c r="AJ272" s="156" t="str">
        <f t="shared" si="120"/>
        <v/>
      </c>
      <c r="AK272" s="6" t="str">
        <f>+IF(LEN($K272)&gt;5,BD!H272,"")</f>
        <v/>
      </c>
      <c r="AL272" s="17" t="str">
        <f t="shared" si="121"/>
        <v/>
      </c>
      <c r="AM272" s="13"/>
      <c r="AN272" s="18" t="str">
        <f t="shared" si="122"/>
        <v/>
      </c>
      <c r="AO272" s="19" t="str">
        <f t="shared" si="123"/>
        <v/>
      </c>
      <c r="AP272" s="19" t="str">
        <f t="shared" si="124"/>
        <v/>
      </c>
      <c r="AQ272" s="20" t="str">
        <f t="shared" si="125"/>
        <v/>
      </c>
      <c r="AR272" s="7" t="str">
        <f t="shared" ca="1" si="126"/>
        <v/>
      </c>
      <c r="AS272" s="157"/>
      <c r="AT272" s="19" t="str">
        <f>+IF(LEN($K272)&gt;5,TRUNC(AS272*AK272*'CODIGO PAGO'!$C$27,2),"")</f>
        <v/>
      </c>
      <c r="AU272" s="15"/>
      <c r="AV272" s="15"/>
      <c r="AW272" s="15"/>
      <c r="AX272" s="14"/>
      <c r="AY272" s="15"/>
      <c r="AZ272" s="20" t="str">
        <f>+IF(LEN(K272)&gt;5,SUMIF(AJUSTES!$A$1:$A$50,K272,AJUSTES!$J$1:$J$50),"")</f>
        <v/>
      </c>
      <c r="BA272" s="20"/>
      <c r="BB272" s="14"/>
      <c r="BC272" s="14"/>
      <c r="BD272" s="164"/>
      <c r="BE272" s="15"/>
      <c r="BF272" s="15"/>
      <c r="BG272" s="152" t="str">
        <f t="shared" si="127"/>
        <v/>
      </c>
      <c r="BH272" s="20" t="str">
        <f t="shared" si="128"/>
        <v/>
      </c>
      <c r="BI272" s="20" t="str">
        <f>IF(LEN($K272)&gt;5,IF('CODIGO PAGO'!$C$26=9,0.5*AK272,'CODIGO PAGO'!$C$26*COUNTIF(L272:X272,"PT")*(AK272*7)/(7-(COUNTIF(L272:X272,"D")+COUNTIF(L272:X272,"DL")))),"")</f>
        <v/>
      </c>
      <c r="BJ272" s="15"/>
      <c r="BK272" s="20" t="str">
        <f>+IF(LEN(K272)&gt;5,SUMIF(AJUSTES!$A$1:$A$50,K272,AJUSTES!$K$1:$K$50),"")</f>
        <v/>
      </c>
      <c r="BL272" s="15"/>
      <c r="BM272" s="15"/>
      <c r="BN272" s="4" t="str">
        <f>+CONCATENATE(IF(COUNTIFS(INCAPACIDADES!$A$1:$A$100,"ACTIVA",INCAPACIDADES!$C$1:$C$100,'PRE MAAS'!K272)&gt;0,VLOOKUP(K272,INCAPACIDADES!$C$1:$Y$100,23,0),""),IF(LEN($K272)&gt;5,IF(BD!F272="N/A","",CONCATENATE("B (",DAY(BD!F272),"-",MONTH(BD!F272),"-",YEAR(BD!F272),")")),""))</f>
        <v/>
      </c>
      <c r="BO272" s="150"/>
      <c r="BP272" s="15"/>
      <c r="BQ272" s="15"/>
      <c r="BR272" s="15"/>
      <c r="BS272" s="15"/>
      <c r="BT272" s="15"/>
      <c r="BU272" s="9" t="str">
        <f>+IF(LEN($K272)&gt;10,IF(LEN(BD!I272)=11,BD!I272,CONCATENATE("0",BD!I272)),"")</f>
        <v/>
      </c>
      <c r="BV272" s="161" t="str">
        <f>+IF(LEN($K272)&gt;10,BD!J272,"")</f>
        <v/>
      </c>
      <c r="BW272" s="162" t="str">
        <f t="shared" si="129"/>
        <v/>
      </c>
      <c r="BX272" s="162" t="str">
        <f>+IF(LEN($K272)&gt;10,UPPER(BD!K272),"")</f>
        <v/>
      </c>
      <c r="BY272" s="161" t="str">
        <f>+IF(LEN($K280)&gt;5,BD!L272,"")</f>
        <v/>
      </c>
      <c r="BZ272" s="161" t="str">
        <f>+IF(LEN($K272)&gt;10,BD!M272,"")</f>
        <v/>
      </c>
      <c r="CA272" s="162" t="str">
        <f>+IF(LEN($K272)&gt;10,BD!N272,"")</f>
        <v/>
      </c>
      <c r="CB272" s="163" t="str">
        <f t="shared" si="130"/>
        <v/>
      </c>
      <c r="CC272" s="62" t="str">
        <f>+IF(AND(LEN($K272)&gt;10),IF(AND($J272&gt;L$1,$J272&lt;=$Y$1),1,IF((COUNTIFS(INCAPACIDADES!$C$1:$C$51,$K272,INCAPACIDADES!K$1:K$51,L$1))&gt;0,2,IF(VLOOKUP($I272,BD!D:F,3,0)&gt;L$1,0,3))),"")</f>
        <v/>
      </c>
      <c r="CD272" s="62" t="str">
        <f>+IF(AND(LEN($K272)&gt;10),IF(AND($J272&gt;M$1,$J272&lt;=$Y$1),1,IF((COUNTIFS(INCAPACIDADES!$C$1:$C$51,$K272,INCAPACIDADES!L$1:L$51,M$1))&gt;0,2,IF(VLOOKUP($I272,BD!$D:$F,3,0)&gt;M$1,0,3))),"")</f>
        <v/>
      </c>
      <c r="CE272" s="62" t="str">
        <f>+IF(AND(LEN($K272)&gt;10),IF(AND($J272&gt;N$1,$J272&lt;=$Y$1),1,IF((COUNTIFS(INCAPACIDADES!$C$1:$C$51,$K272,INCAPACIDADES!M$1:M$51,N$1))&gt;0,2,IF(VLOOKUP($I272,BD!$D:$F,3,0)&gt;N$1,0,3))),"")</f>
        <v/>
      </c>
      <c r="CF272" s="62" t="str">
        <f>+IF(AND(LEN($K272)&gt;10),IF(AND($J272&gt;O$1,$J272&lt;=$Y$1),1,IF((COUNTIFS(INCAPACIDADES!$C$1:$C$51,$K272,INCAPACIDADES!N$1:N$51,O$1))&gt;0,2,IF(VLOOKUP($I272,BD!$D:$F,3,0)&gt;O$1,0,3))),"")</f>
        <v/>
      </c>
      <c r="CG272" s="62" t="str">
        <f>+IF(AND(LEN($K272)&gt;10),IF(AND($J272&gt;P$1,$J272&lt;=$Y$1),1,IF((COUNTIFS(INCAPACIDADES!$C$1:$C$51,$K272,INCAPACIDADES!O$1:O$51,P$1))&gt;0,2,IF(VLOOKUP($I272,BD!$D:$F,3,0)&gt;P$1,0,3))),"")</f>
        <v/>
      </c>
      <c r="CH272" s="62" t="str">
        <f>+IF(AND(LEN($K272)&gt;10),IF(AND($J272&gt;Q$1,$J272&lt;=$Y$1),1,IF((COUNTIFS(INCAPACIDADES!$C$1:$C$51,$K272,INCAPACIDADES!P$1:P$51,Q$1))&gt;0,2,IF(VLOOKUP($I272,BD!$D:$F,3,0)&gt;Q$1,0,3))),"")</f>
        <v/>
      </c>
      <c r="CI272" s="62" t="str">
        <f>+IF(AND(LEN($K272)&gt;10),IF(AND($J272&gt;R$1,$J272&lt;=$Y$1),1,IF((COUNTIFS(INCAPACIDADES!$C$1:$C$51,$K272,INCAPACIDADES!Q$1:Q$51,R$1))&gt;0,2,IF(VLOOKUP($I272,BD!$D:$F,3,0)&gt;R$1,0,3))),"")</f>
        <v/>
      </c>
      <c r="CJ272" s="62" t="str">
        <f>+IF(AND(LEN($K272)&gt;10),IF(AND($J272&gt;S$1,$J272&lt;=$Y$1),1,IF((COUNTIFS(INCAPACIDADES!$C$1:$C$51,$K272,INCAPACIDADES!R$1:R$51,S$1))&gt;0,2,IF(VLOOKUP($I272,BD!$D:$F,3,0)&gt;S$1,0,3))),"")</f>
        <v/>
      </c>
      <c r="CK272" s="62" t="str">
        <f>+IF(AND(LEN($K272)&gt;10),IF(AND($J272&gt;T$1,$J272&lt;=$Y$1),1,IF((COUNTIFS(INCAPACIDADES!$C$1:$C$51,$K272,INCAPACIDADES!S$1:S$51,T$1))&gt;0,2,IF(VLOOKUP($I272,BD!$D:$F,3,0)&gt;T$1,0,3))),"")</f>
        <v/>
      </c>
      <c r="CL272" s="62" t="str">
        <f>+IF(AND(LEN($K272)&gt;10),IF(AND($J272&gt;U$1,$J272&lt;=$Y$1),1,IF((COUNTIFS(INCAPACIDADES!$C$1:$C$51,$K272,INCAPACIDADES!T$1:T$51,U$1))&gt;0,2,IF(VLOOKUP($I272,BD!$D:$F,3,0)&gt;U$1,0,3))),"")</f>
        <v/>
      </c>
      <c r="CM272" s="62" t="str">
        <f>+IF(AND(LEN($K272)&gt;10),IF(AND($J272&gt;V$1,$J272&lt;=$Y$1),1,IF((COUNTIFS(INCAPACIDADES!$C$1:$C$51,$K272,INCAPACIDADES!U$1:U$51,V$1))&gt;0,2,IF(VLOOKUP($I272,BD!$D:$F,3,0)&gt;V$1,0,3))),"")</f>
        <v/>
      </c>
      <c r="CN272" s="62" t="str">
        <f>+IF(AND(LEN($K272)&gt;10),IF(AND($J272&gt;W$1,$J272&lt;=$Y$1),1,IF((COUNTIFS(INCAPACIDADES!$C$1:$C$51,$K272,INCAPACIDADES!V$1:V$51,W$1))&gt;0,2,IF(VLOOKUP($I272,BD!$D:$F,3,0)&gt;W$1,0,3))),"")</f>
        <v/>
      </c>
      <c r="CO272" s="62" t="str">
        <f>+IF(AND(LEN($K272)&gt;10),IF(AND($J272&gt;X$1,$J272&lt;=$Y$1),1,IF((COUNTIFS(INCAPACIDADES!$C$1:$C$51,$K272,INCAPACIDADES!W$1:W$51,X$1))&gt;0,2,IF(VLOOKUP($I272,BD!$D:$F,3,0)&gt;X$1,0,3))),"")</f>
        <v/>
      </c>
      <c r="CP272" s="62" t="str">
        <f>+IF(AND(LEN($K272)&gt;10),IF(AND($J272&gt;Y$1,$J272&lt;=$Y$1),1,IF((COUNTIFS(INCAPACIDADES!$C$1:$C$51,$K272,INCAPACIDADES!X$1:X$51,Y$1))&gt;0,2,IF(VLOOKUP($I272,BD!$D:$F,3,0)&gt;Y$1,0,3))),"")</f>
        <v/>
      </c>
      <c r="CQ272" s="62" t="str">
        <f>+IF(LEN($K272)&gt;10,IF(ISERROR(VLOOKUP(L272,'CODIGO PAGO'!$B$1:$B$20,1,0)),1,IF(OR(AND(CC272=1,L272&lt;&gt;"N"),AND(CC272=3,L272&lt;&gt;"B"),AND(CC272=2,LEFT(TRIM(L272),1)&lt;&gt;"I")),1,IF(OR(AND(CC272=0,L272="N"),AND(CC272=0,L272="B"),AND(CC272=0,LEFT(TRIM(L272),1)="I")),1,0))),"")</f>
        <v/>
      </c>
      <c r="CR272" s="62" t="str">
        <f t="shared" si="131"/>
        <v/>
      </c>
      <c r="CS272" s="62" t="str">
        <f>+IF(LEN($K272)&gt;10,IF(ISERROR(VLOOKUP(N272,'CODIGO PAGO'!$B$1:$B$20,1,0)),1,IF(OR(AND(CE272=1,N272&lt;&gt;"N"),AND(CE272=3,N272&lt;&gt;"B"),AND(CE272=2,LEFT(TRIM(N272),1)&lt;&gt;"I")),1,IF(OR(AND(CE272=0,N272="N"),AND(CE272=0,N272="B"),AND(CE272=0,LEFT(TRIM(N272),1)="I")),1,0))),"")</f>
        <v/>
      </c>
      <c r="CT272" s="62" t="str">
        <f t="shared" si="132"/>
        <v/>
      </c>
      <c r="CU272" s="62" t="str">
        <f>+IF(LEN($K272)&gt;10,IF(ISERROR(VLOOKUP(P272,'CODIGO PAGO'!$B$1:$B$20,1,0)),1,IF(OR(AND(CG272=1,P272&lt;&gt;"N"),AND(CG272=3,P272&lt;&gt;"B"),AND(CG272=2,LEFT(TRIM(P272),1)&lt;&gt;"I")),1,IF(OR(AND(CG272=0,P272="N"),AND(CG272=0,P272="B"),AND(CG272=0,LEFT(TRIM(P272),1)="I")),1,0))),"")</f>
        <v/>
      </c>
      <c r="CV272" s="62" t="str">
        <f t="shared" si="133"/>
        <v/>
      </c>
      <c r="CW272" s="62" t="str">
        <f>+IF(LEN($K272)&gt;10,IF(ISERROR(VLOOKUP(R272,'CODIGO PAGO'!$B$1:$B$20,1,0)),1,IF(OR(AND(CI272=1,R272&lt;&gt;"N"),AND(CI272=3,R272&lt;&gt;"B"),AND(CI272=2,LEFT(TRIM(R272),1)&lt;&gt;"I")),1,IF(OR(AND(CI272=0,R272="N"),AND(CI272=0,R272="B"),AND(CI272=0,LEFT(TRIM(R272),1)="I")),1,0))),"")</f>
        <v/>
      </c>
      <c r="CX272" s="62" t="str">
        <f t="shared" si="134"/>
        <v/>
      </c>
      <c r="CY272" s="62" t="str">
        <f>+IF(LEN($K272)&gt;10,IF(ISERROR(VLOOKUP(T272,'CODIGO PAGO'!$B$1:$B$20,1,0)),1,IF(OR(AND(CK272=1,T272&lt;&gt;"N"),AND(CK272=3,T272&lt;&gt;"B"),AND(CK272=2,LEFT(TRIM(T272),1)&lt;&gt;"I")),1,IF(OR(AND(CK272=0,T272="N"),AND(CK272=0,T272="B"),AND(CK272=0,LEFT(TRIM(T272),1)="I")),1,0))),"")</f>
        <v/>
      </c>
      <c r="CZ272" s="62" t="str">
        <f t="shared" si="135"/>
        <v/>
      </c>
      <c r="DA272" s="62" t="str">
        <f>+IF(LEN($K272)&gt;10,IF(ISERROR(VLOOKUP(V272,'CODIGO PAGO'!$B$1:$B$20,1,0)),1,IF(OR(AND(CM272=1,V272&lt;&gt;"N"),AND(CM272=3,V272&lt;&gt;"B"),AND(CM272=2,LEFT(TRIM(V272),1)&lt;&gt;"I")),1,IF(OR(AND(CM272=0,V272="N"),AND(CM272=0,V272="B"),AND(CM272=0,LEFT(TRIM(V272),1)="I")),1,0))),"")</f>
        <v/>
      </c>
      <c r="DB272" s="62" t="str">
        <f t="shared" si="136"/>
        <v/>
      </c>
      <c r="DC272" s="62" t="str">
        <f>+IF(LEN($K272)&gt;10,IF(ISERROR(VLOOKUP(X272,'CODIGO PAGO'!$B$1:$B$20,1,0)),1,IF(OR(AND(CO272=1,X272&lt;&gt;"N"),AND(CO272=3,X272&lt;&gt;"B"),AND(CO272=2,LEFT(TRIM(X272),1)&lt;&gt;"I")),1,IF(OR(AND(CO272=0,X272="N"),AND(CO272=0,X272="B"),AND(CO272=0,LEFT(TRIM(X272),1)="I")),1,0))),"")</f>
        <v/>
      </c>
      <c r="DD272" s="62" t="str">
        <f t="shared" si="137"/>
        <v/>
      </c>
      <c r="DE272" s="62" t="str">
        <f t="shared" si="138"/>
        <v/>
      </c>
      <c r="DF272" s="63" t="str">
        <f t="shared" si="139"/>
        <v/>
      </c>
      <c r="DG272" s="171"/>
      <c r="DH272" s="63">
        <v>272</v>
      </c>
    </row>
    <row r="273" spans="1:112" s="65" customFormat="1">
      <c r="A273" s="16" t="str">
        <f t="shared" si="112"/>
        <v/>
      </c>
      <c r="B273" s="134"/>
      <c r="C273" s="134"/>
      <c r="D273" s="1" t="str">
        <f>+IF(LEN($K273)&gt;5,BD!A273,"")</f>
        <v/>
      </c>
      <c r="E273" s="1" t="str">
        <f>+IF(LEN($K273)&gt;5,BD!B273,"")</f>
        <v/>
      </c>
      <c r="F273" s="134"/>
      <c r="G273" s="133"/>
      <c r="H273" s="135"/>
      <c r="I273" s="3" t="str">
        <f>+IF(LEN($K273)&gt;5,BD!D273,"")</f>
        <v/>
      </c>
      <c r="J273" s="4" t="str">
        <f>+IF(LEN($K273)&gt;5,BD!E273,"")</f>
        <v/>
      </c>
      <c r="K273" s="5" t="str">
        <f>+IF(LEN(BD!G273)&gt;5,BD!G273,"")</f>
        <v/>
      </c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53" t="str">
        <f t="shared" si="113"/>
        <v/>
      </c>
      <c r="AB273" s="154" t="str">
        <f>+IF(LEN($K273)&gt;5,SUM(L273,N273,P273,R273,T273,V273,X273)+COUNTIF(L273:X273,"PCG")+'CODIGO PAGO'!$C$23*COUNTIF(L273:X273,"PDF")+'CODIGO PAGO'!$C$24*COUNTIF('PRE MAAS'!L273:X273,"PNH")+'CODIGO PAGO'!$C$25*COUNTIF('PRE MAAS'!L273:X273,"PS")+COUNTIF(L273:X273,"VAC"),"")</f>
        <v/>
      </c>
      <c r="AC273" s="154" t="str">
        <f t="shared" si="114"/>
        <v/>
      </c>
      <c r="AD273" s="155" t="str">
        <f t="shared" si="115"/>
        <v/>
      </c>
      <c r="AE273" s="155" t="str">
        <f t="shared" si="116"/>
        <v/>
      </c>
      <c r="AF273" s="155" t="str">
        <f>+IF(LEN($K273)&gt;5,IF(AND(VLOOKUP($I273,BD!$D$1:$F$501,3,0)&gt;=L$1,VLOOKUP($I273,BD!$D$1:$F$501,3,0)&lt;=X$1),1,0),"")</f>
        <v/>
      </c>
      <c r="AG273" s="155" t="str">
        <f t="shared" si="117"/>
        <v/>
      </c>
      <c r="AH273" s="156" t="str">
        <f t="shared" si="118"/>
        <v/>
      </c>
      <c r="AI273" s="156" t="str">
        <f t="shared" si="119"/>
        <v/>
      </c>
      <c r="AJ273" s="156" t="str">
        <f t="shared" si="120"/>
        <v/>
      </c>
      <c r="AK273" s="6" t="str">
        <f>+IF(LEN($K273)&gt;5,BD!H273,"")</f>
        <v/>
      </c>
      <c r="AL273" s="17" t="str">
        <f t="shared" si="121"/>
        <v/>
      </c>
      <c r="AM273" s="13"/>
      <c r="AN273" s="18" t="str">
        <f t="shared" si="122"/>
        <v/>
      </c>
      <c r="AO273" s="19" t="str">
        <f t="shared" si="123"/>
        <v/>
      </c>
      <c r="AP273" s="19" t="str">
        <f t="shared" si="124"/>
        <v/>
      </c>
      <c r="AQ273" s="20" t="str">
        <f t="shared" si="125"/>
        <v/>
      </c>
      <c r="AR273" s="7" t="str">
        <f t="shared" ca="1" si="126"/>
        <v/>
      </c>
      <c r="AS273" s="157"/>
      <c r="AT273" s="19" t="str">
        <f>+IF(LEN($K273)&gt;5,TRUNC(AS273*AK273*'CODIGO PAGO'!$C$27,2),"")</f>
        <v/>
      </c>
      <c r="AU273" s="15"/>
      <c r="AV273" s="15"/>
      <c r="AW273" s="15"/>
      <c r="AX273" s="14"/>
      <c r="AY273" s="15"/>
      <c r="AZ273" s="20" t="str">
        <f>+IF(LEN(K273)&gt;5,SUMIF(AJUSTES!$A$1:$A$50,K273,AJUSTES!$J$1:$J$50),"")</f>
        <v/>
      </c>
      <c r="BA273" s="20"/>
      <c r="BB273" s="14"/>
      <c r="BC273" s="14"/>
      <c r="BD273" s="164"/>
      <c r="BE273" s="15"/>
      <c r="BF273" s="15"/>
      <c r="BG273" s="152" t="str">
        <f t="shared" si="127"/>
        <v/>
      </c>
      <c r="BH273" s="20" t="str">
        <f t="shared" si="128"/>
        <v/>
      </c>
      <c r="BI273" s="20" t="str">
        <f>IF(LEN($K273)&gt;5,IF('CODIGO PAGO'!$C$26=9,0.5*AK273,'CODIGO PAGO'!$C$26*COUNTIF(L273:X273,"PT")*(AK273*7)/(7-(COUNTIF(L273:X273,"D")+COUNTIF(L273:X273,"DL")))),"")</f>
        <v/>
      </c>
      <c r="BJ273" s="15"/>
      <c r="BK273" s="20" t="str">
        <f>+IF(LEN(K273)&gt;5,SUMIF(AJUSTES!$A$1:$A$50,K273,AJUSTES!$K$1:$K$50),"")</f>
        <v/>
      </c>
      <c r="BL273" s="15"/>
      <c r="BM273" s="15"/>
      <c r="BN273" s="4" t="str">
        <f>+CONCATENATE(IF(COUNTIFS(INCAPACIDADES!$A$1:$A$100,"ACTIVA",INCAPACIDADES!$C$1:$C$100,'PRE MAAS'!K273)&gt;0,VLOOKUP(K273,INCAPACIDADES!$C$1:$Y$100,23,0),""),IF(LEN($K273)&gt;5,IF(BD!F273="N/A","",CONCATENATE("B (",DAY(BD!F273),"-",MONTH(BD!F273),"-",YEAR(BD!F273),")")),""))</f>
        <v/>
      </c>
      <c r="BO273" s="150"/>
      <c r="BP273" s="15"/>
      <c r="BQ273" s="15"/>
      <c r="BR273" s="15"/>
      <c r="BS273" s="15"/>
      <c r="BT273" s="15"/>
      <c r="BU273" s="9" t="str">
        <f>+IF(LEN($K273)&gt;10,IF(LEN(BD!I273)=11,BD!I273,CONCATENATE("0",BD!I273)),"")</f>
        <v/>
      </c>
      <c r="BV273" s="161" t="str">
        <f>+IF(LEN($K273)&gt;10,BD!J273,"")</f>
        <v/>
      </c>
      <c r="BW273" s="162" t="str">
        <f t="shared" si="129"/>
        <v/>
      </c>
      <c r="BX273" s="162" t="str">
        <f>+IF(LEN($K273)&gt;10,UPPER(BD!K273),"")</f>
        <v/>
      </c>
      <c r="BY273" s="161" t="str">
        <f>+IF(LEN($K281)&gt;5,BD!L273,"")</f>
        <v/>
      </c>
      <c r="BZ273" s="161" t="str">
        <f>+IF(LEN($K273)&gt;10,BD!M273,"")</f>
        <v/>
      </c>
      <c r="CA273" s="162" t="str">
        <f>+IF(LEN($K273)&gt;10,BD!N273,"")</f>
        <v/>
      </c>
      <c r="CB273" s="163" t="str">
        <f t="shared" si="130"/>
        <v/>
      </c>
      <c r="CC273" s="62" t="str">
        <f>+IF(AND(LEN($K273)&gt;10),IF(AND($J273&gt;L$1,$J273&lt;=$Y$1),1,IF((COUNTIFS(INCAPACIDADES!$C$1:$C$51,$K273,INCAPACIDADES!K$1:K$51,L$1))&gt;0,2,IF(VLOOKUP($I273,BD!D:F,3,0)&gt;L$1,0,3))),"")</f>
        <v/>
      </c>
      <c r="CD273" s="62" t="str">
        <f>+IF(AND(LEN($K273)&gt;10),IF(AND($J273&gt;M$1,$J273&lt;=$Y$1),1,IF((COUNTIFS(INCAPACIDADES!$C$1:$C$51,$K273,INCAPACIDADES!L$1:L$51,M$1))&gt;0,2,IF(VLOOKUP($I273,BD!$D:$F,3,0)&gt;M$1,0,3))),"")</f>
        <v/>
      </c>
      <c r="CE273" s="62" t="str">
        <f>+IF(AND(LEN($K273)&gt;10),IF(AND($J273&gt;N$1,$J273&lt;=$Y$1),1,IF((COUNTIFS(INCAPACIDADES!$C$1:$C$51,$K273,INCAPACIDADES!M$1:M$51,N$1))&gt;0,2,IF(VLOOKUP($I273,BD!$D:$F,3,0)&gt;N$1,0,3))),"")</f>
        <v/>
      </c>
      <c r="CF273" s="62" t="str">
        <f>+IF(AND(LEN($K273)&gt;10),IF(AND($J273&gt;O$1,$J273&lt;=$Y$1),1,IF((COUNTIFS(INCAPACIDADES!$C$1:$C$51,$K273,INCAPACIDADES!N$1:N$51,O$1))&gt;0,2,IF(VLOOKUP($I273,BD!$D:$F,3,0)&gt;O$1,0,3))),"")</f>
        <v/>
      </c>
      <c r="CG273" s="62" t="str">
        <f>+IF(AND(LEN($K273)&gt;10),IF(AND($J273&gt;P$1,$J273&lt;=$Y$1),1,IF((COUNTIFS(INCAPACIDADES!$C$1:$C$51,$K273,INCAPACIDADES!O$1:O$51,P$1))&gt;0,2,IF(VLOOKUP($I273,BD!$D:$F,3,0)&gt;P$1,0,3))),"")</f>
        <v/>
      </c>
      <c r="CH273" s="62" t="str">
        <f>+IF(AND(LEN($K273)&gt;10),IF(AND($J273&gt;Q$1,$J273&lt;=$Y$1),1,IF((COUNTIFS(INCAPACIDADES!$C$1:$C$51,$K273,INCAPACIDADES!P$1:P$51,Q$1))&gt;0,2,IF(VLOOKUP($I273,BD!$D:$F,3,0)&gt;Q$1,0,3))),"")</f>
        <v/>
      </c>
      <c r="CI273" s="62" t="str">
        <f>+IF(AND(LEN($K273)&gt;10),IF(AND($J273&gt;R$1,$J273&lt;=$Y$1),1,IF((COUNTIFS(INCAPACIDADES!$C$1:$C$51,$K273,INCAPACIDADES!Q$1:Q$51,R$1))&gt;0,2,IF(VLOOKUP($I273,BD!$D:$F,3,0)&gt;R$1,0,3))),"")</f>
        <v/>
      </c>
      <c r="CJ273" s="62" t="str">
        <f>+IF(AND(LEN($K273)&gt;10),IF(AND($J273&gt;S$1,$J273&lt;=$Y$1),1,IF((COUNTIFS(INCAPACIDADES!$C$1:$C$51,$K273,INCAPACIDADES!R$1:R$51,S$1))&gt;0,2,IF(VLOOKUP($I273,BD!$D:$F,3,0)&gt;S$1,0,3))),"")</f>
        <v/>
      </c>
      <c r="CK273" s="62" t="str">
        <f>+IF(AND(LEN($K273)&gt;10),IF(AND($J273&gt;T$1,$J273&lt;=$Y$1),1,IF((COUNTIFS(INCAPACIDADES!$C$1:$C$51,$K273,INCAPACIDADES!S$1:S$51,T$1))&gt;0,2,IF(VLOOKUP($I273,BD!$D:$F,3,0)&gt;T$1,0,3))),"")</f>
        <v/>
      </c>
      <c r="CL273" s="62" t="str">
        <f>+IF(AND(LEN($K273)&gt;10),IF(AND($J273&gt;U$1,$J273&lt;=$Y$1),1,IF((COUNTIFS(INCAPACIDADES!$C$1:$C$51,$K273,INCAPACIDADES!T$1:T$51,U$1))&gt;0,2,IF(VLOOKUP($I273,BD!$D:$F,3,0)&gt;U$1,0,3))),"")</f>
        <v/>
      </c>
      <c r="CM273" s="62" t="str">
        <f>+IF(AND(LEN($K273)&gt;10),IF(AND($J273&gt;V$1,$J273&lt;=$Y$1),1,IF((COUNTIFS(INCAPACIDADES!$C$1:$C$51,$K273,INCAPACIDADES!U$1:U$51,V$1))&gt;0,2,IF(VLOOKUP($I273,BD!$D:$F,3,0)&gt;V$1,0,3))),"")</f>
        <v/>
      </c>
      <c r="CN273" s="62" t="str">
        <f>+IF(AND(LEN($K273)&gt;10),IF(AND($J273&gt;W$1,$J273&lt;=$Y$1),1,IF((COUNTIFS(INCAPACIDADES!$C$1:$C$51,$K273,INCAPACIDADES!V$1:V$51,W$1))&gt;0,2,IF(VLOOKUP($I273,BD!$D:$F,3,0)&gt;W$1,0,3))),"")</f>
        <v/>
      </c>
      <c r="CO273" s="62" t="str">
        <f>+IF(AND(LEN($K273)&gt;10),IF(AND($J273&gt;X$1,$J273&lt;=$Y$1),1,IF((COUNTIFS(INCAPACIDADES!$C$1:$C$51,$K273,INCAPACIDADES!W$1:W$51,X$1))&gt;0,2,IF(VLOOKUP($I273,BD!$D:$F,3,0)&gt;X$1,0,3))),"")</f>
        <v/>
      </c>
      <c r="CP273" s="62" t="str">
        <f>+IF(AND(LEN($K273)&gt;10),IF(AND($J273&gt;Y$1,$J273&lt;=$Y$1),1,IF((COUNTIFS(INCAPACIDADES!$C$1:$C$51,$K273,INCAPACIDADES!X$1:X$51,Y$1))&gt;0,2,IF(VLOOKUP($I273,BD!$D:$F,3,0)&gt;Y$1,0,3))),"")</f>
        <v/>
      </c>
      <c r="CQ273" s="62" t="str">
        <f>+IF(LEN($K273)&gt;10,IF(ISERROR(VLOOKUP(L273,'CODIGO PAGO'!$B$1:$B$20,1,0)),1,IF(OR(AND(CC273=1,L273&lt;&gt;"N"),AND(CC273=3,L273&lt;&gt;"B"),AND(CC273=2,LEFT(TRIM(L273),1)&lt;&gt;"I")),1,IF(OR(AND(CC273=0,L273="N"),AND(CC273=0,L273="B"),AND(CC273=0,LEFT(TRIM(L273),1)="I")),1,0))),"")</f>
        <v/>
      </c>
      <c r="CR273" s="62" t="str">
        <f t="shared" si="131"/>
        <v/>
      </c>
      <c r="CS273" s="62" t="str">
        <f>+IF(LEN($K273)&gt;10,IF(ISERROR(VLOOKUP(N273,'CODIGO PAGO'!$B$1:$B$20,1,0)),1,IF(OR(AND(CE273=1,N273&lt;&gt;"N"),AND(CE273=3,N273&lt;&gt;"B"),AND(CE273=2,LEFT(TRIM(N273),1)&lt;&gt;"I")),1,IF(OR(AND(CE273=0,N273="N"),AND(CE273=0,N273="B"),AND(CE273=0,LEFT(TRIM(N273),1)="I")),1,0))),"")</f>
        <v/>
      </c>
      <c r="CT273" s="62" t="str">
        <f t="shared" si="132"/>
        <v/>
      </c>
      <c r="CU273" s="62" t="str">
        <f>+IF(LEN($K273)&gt;10,IF(ISERROR(VLOOKUP(P273,'CODIGO PAGO'!$B$1:$B$20,1,0)),1,IF(OR(AND(CG273=1,P273&lt;&gt;"N"),AND(CG273=3,P273&lt;&gt;"B"),AND(CG273=2,LEFT(TRIM(P273),1)&lt;&gt;"I")),1,IF(OR(AND(CG273=0,P273="N"),AND(CG273=0,P273="B"),AND(CG273=0,LEFT(TRIM(P273),1)="I")),1,0))),"")</f>
        <v/>
      </c>
      <c r="CV273" s="62" t="str">
        <f t="shared" si="133"/>
        <v/>
      </c>
      <c r="CW273" s="62" t="str">
        <f>+IF(LEN($K273)&gt;10,IF(ISERROR(VLOOKUP(R273,'CODIGO PAGO'!$B$1:$B$20,1,0)),1,IF(OR(AND(CI273=1,R273&lt;&gt;"N"),AND(CI273=3,R273&lt;&gt;"B"),AND(CI273=2,LEFT(TRIM(R273),1)&lt;&gt;"I")),1,IF(OR(AND(CI273=0,R273="N"),AND(CI273=0,R273="B"),AND(CI273=0,LEFT(TRIM(R273),1)="I")),1,0))),"")</f>
        <v/>
      </c>
      <c r="CX273" s="62" t="str">
        <f t="shared" si="134"/>
        <v/>
      </c>
      <c r="CY273" s="62" t="str">
        <f>+IF(LEN($K273)&gt;10,IF(ISERROR(VLOOKUP(T273,'CODIGO PAGO'!$B$1:$B$20,1,0)),1,IF(OR(AND(CK273=1,T273&lt;&gt;"N"),AND(CK273=3,T273&lt;&gt;"B"),AND(CK273=2,LEFT(TRIM(T273),1)&lt;&gt;"I")),1,IF(OR(AND(CK273=0,T273="N"),AND(CK273=0,T273="B"),AND(CK273=0,LEFT(TRIM(T273),1)="I")),1,0))),"")</f>
        <v/>
      </c>
      <c r="CZ273" s="62" t="str">
        <f t="shared" si="135"/>
        <v/>
      </c>
      <c r="DA273" s="62" t="str">
        <f>+IF(LEN($K273)&gt;10,IF(ISERROR(VLOOKUP(V273,'CODIGO PAGO'!$B$1:$B$20,1,0)),1,IF(OR(AND(CM273=1,V273&lt;&gt;"N"),AND(CM273=3,V273&lt;&gt;"B"),AND(CM273=2,LEFT(TRIM(V273),1)&lt;&gt;"I")),1,IF(OR(AND(CM273=0,V273="N"),AND(CM273=0,V273="B"),AND(CM273=0,LEFT(TRIM(V273),1)="I")),1,0))),"")</f>
        <v/>
      </c>
      <c r="DB273" s="62" t="str">
        <f t="shared" si="136"/>
        <v/>
      </c>
      <c r="DC273" s="62" t="str">
        <f>+IF(LEN($K273)&gt;10,IF(ISERROR(VLOOKUP(X273,'CODIGO PAGO'!$B$1:$B$20,1,0)),1,IF(OR(AND(CO273=1,X273&lt;&gt;"N"),AND(CO273=3,X273&lt;&gt;"B"),AND(CO273=2,LEFT(TRIM(X273),1)&lt;&gt;"I")),1,IF(OR(AND(CO273=0,X273="N"),AND(CO273=0,X273="B"),AND(CO273=0,LEFT(TRIM(X273),1)="I")),1,0))),"")</f>
        <v/>
      </c>
      <c r="DD273" s="62" t="str">
        <f t="shared" si="137"/>
        <v/>
      </c>
      <c r="DE273" s="62" t="str">
        <f t="shared" si="138"/>
        <v/>
      </c>
      <c r="DF273" s="63" t="str">
        <f t="shared" si="139"/>
        <v/>
      </c>
      <c r="DG273" s="171"/>
      <c r="DH273" s="63">
        <v>273</v>
      </c>
    </row>
    <row r="274" spans="1:112" s="65" customFormat="1">
      <c r="A274" s="16" t="str">
        <f t="shared" si="112"/>
        <v/>
      </c>
      <c r="B274" s="134"/>
      <c r="C274" s="134"/>
      <c r="D274" s="1" t="str">
        <f>+IF(LEN($K274)&gt;5,BD!A274,"")</f>
        <v/>
      </c>
      <c r="E274" s="1" t="str">
        <f>+IF(LEN($K274)&gt;5,BD!B274,"")</f>
        <v/>
      </c>
      <c r="F274" s="134"/>
      <c r="G274" s="133"/>
      <c r="H274" s="135"/>
      <c r="I274" s="3" t="str">
        <f>+IF(LEN($K274)&gt;5,BD!D274,"")</f>
        <v/>
      </c>
      <c r="J274" s="4" t="str">
        <f>+IF(LEN($K274)&gt;5,BD!E274,"")</f>
        <v/>
      </c>
      <c r="K274" s="5" t="str">
        <f>+IF(LEN(BD!G274)&gt;5,BD!G274,"")</f>
        <v/>
      </c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53" t="str">
        <f t="shared" si="113"/>
        <v/>
      </c>
      <c r="AB274" s="154" t="str">
        <f>+IF(LEN($K274)&gt;5,SUM(L274,N274,P274,R274,T274,V274,X274)+COUNTIF(L274:X274,"PCG")+'CODIGO PAGO'!$C$23*COUNTIF(L274:X274,"PDF")+'CODIGO PAGO'!$C$24*COUNTIF('PRE MAAS'!L274:X274,"PNH")+'CODIGO PAGO'!$C$25*COUNTIF('PRE MAAS'!L274:X274,"PS")+COUNTIF(L274:X274,"VAC"),"")</f>
        <v/>
      </c>
      <c r="AC274" s="154" t="str">
        <f t="shared" si="114"/>
        <v/>
      </c>
      <c r="AD274" s="155" t="str">
        <f t="shared" si="115"/>
        <v/>
      </c>
      <c r="AE274" s="155" t="str">
        <f t="shared" si="116"/>
        <v/>
      </c>
      <c r="AF274" s="155" t="str">
        <f>+IF(LEN($K274)&gt;5,IF(AND(VLOOKUP($I274,BD!$D$1:$F$501,3,0)&gt;=L$1,VLOOKUP($I274,BD!$D$1:$F$501,3,0)&lt;=X$1),1,0),"")</f>
        <v/>
      </c>
      <c r="AG274" s="155" t="str">
        <f t="shared" si="117"/>
        <v/>
      </c>
      <c r="AH274" s="156" t="str">
        <f t="shared" si="118"/>
        <v/>
      </c>
      <c r="AI274" s="156" t="str">
        <f t="shared" si="119"/>
        <v/>
      </c>
      <c r="AJ274" s="156" t="str">
        <f t="shared" si="120"/>
        <v/>
      </c>
      <c r="AK274" s="6" t="str">
        <f>+IF(LEN($K274)&gt;5,BD!H274,"")</f>
        <v/>
      </c>
      <c r="AL274" s="17" t="str">
        <f t="shared" si="121"/>
        <v/>
      </c>
      <c r="AM274" s="13"/>
      <c r="AN274" s="18" t="str">
        <f t="shared" si="122"/>
        <v/>
      </c>
      <c r="AO274" s="19" t="str">
        <f t="shared" si="123"/>
        <v/>
      </c>
      <c r="AP274" s="19" t="str">
        <f t="shared" si="124"/>
        <v/>
      </c>
      <c r="AQ274" s="20" t="str">
        <f t="shared" si="125"/>
        <v/>
      </c>
      <c r="AR274" s="7" t="str">
        <f t="shared" ca="1" si="126"/>
        <v/>
      </c>
      <c r="AS274" s="157"/>
      <c r="AT274" s="19" t="str">
        <f>+IF(LEN($K274)&gt;5,TRUNC(AS274*AK274*'CODIGO PAGO'!$C$27,2),"")</f>
        <v/>
      </c>
      <c r="AU274" s="15"/>
      <c r="AV274" s="15"/>
      <c r="AW274" s="15"/>
      <c r="AX274" s="14"/>
      <c r="AY274" s="15"/>
      <c r="AZ274" s="20" t="str">
        <f>+IF(LEN(K274)&gt;5,SUMIF(AJUSTES!$A$1:$A$50,K274,AJUSTES!$J$1:$J$50),"")</f>
        <v/>
      </c>
      <c r="BA274" s="20"/>
      <c r="BB274" s="14"/>
      <c r="BC274" s="14"/>
      <c r="BD274" s="164"/>
      <c r="BE274" s="15"/>
      <c r="BF274" s="15"/>
      <c r="BG274" s="152" t="str">
        <f t="shared" si="127"/>
        <v/>
      </c>
      <c r="BH274" s="20" t="str">
        <f t="shared" si="128"/>
        <v/>
      </c>
      <c r="BI274" s="20" t="str">
        <f>IF(LEN($K274)&gt;5,IF('CODIGO PAGO'!$C$26=9,0.5*AK274,'CODIGO PAGO'!$C$26*COUNTIF(L274:X274,"PT")*(AK274*7)/(7-(COUNTIF(L274:X274,"D")+COUNTIF(L274:X274,"DL")))),"")</f>
        <v/>
      </c>
      <c r="BJ274" s="15"/>
      <c r="BK274" s="20" t="str">
        <f>+IF(LEN(K274)&gt;5,SUMIF(AJUSTES!$A$1:$A$50,K274,AJUSTES!$K$1:$K$50),"")</f>
        <v/>
      </c>
      <c r="BL274" s="15"/>
      <c r="BM274" s="15"/>
      <c r="BN274" s="4" t="str">
        <f>+CONCATENATE(IF(COUNTIFS(INCAPACIDADES!$A$1:$A$100,"ACTIVA",INCAPACIDADES!$C$1:$C$100,'PRE MAAS'!K274)&gt;0,VLOOKUP(K274,INCAPACIDADES!$C$1:$Y$100,23,0),""),IF(LEN($K274)&gt;5,IF(BD!F274="N/A","",CONCATENATE("B (",DAY(BD!F274),"-",MONTH(BD!F274),"-",YEAR(BD!F274),")")),""))</f>
        <v/>
      </c>
      <c r="BO274" s="150"/>
      <c r="BP274" s="15"/>
      <c r="BQ274" s="15"/>
      <c r="BR274" s="15"/>
      <c r="BS274" s="15"/>
      <c r="BT274" s="15"/>
      <c r="BU274" s="9" t="str">
        <f>+IF(LEN($K274)&gt;10,IF(LEN(BD!I274)=11,BD!I274,CONCATENATE("0",BD!I274)),"")</f>
        <v/>
      </c>
      <c r="BV274" s="161" t="str">
        <f>+IF(LEN($K274)&gt;10,BD!J274,"")</f>
        <v/>
      </c>
      <c r="BW274" s="162" t="str">
        <f t="shared" si="129"/>
        <v/>
      </c>
      <c r="BX274" s="162" t="str">
        <f>+IF(LEN($K274)&gt;10,UPPER(BD!K274),"")</f>
        <v/>
      </c>
      <c r="BY274" s="161" t="str">
        <f>+IF(LEN($K282)&gt;5,BD!L274,"")</f>
        <v/>
      </c>
      <c r="BZ274" s="161" t="str">
        <f>+IF(LEN($K274)&gt;10,BD!M274,"")</f>
        <v/>
      </c>
      <c r="CA274" s="162" t="str">
        <f>+IF(LEN($K274)&gt;10,BD!N274,"")</f>
        <v/>
      </c>
      <c r="CB274" s="163" t="str">
        <f t="shared" si="130"/>
        <v/>
      </c>
      <c r="CC274" s="62" t="str">
        <f>+IF(AND(LEN($K274)&gt;10),IF(AND($J274&gt;L$1,$J274&lt;=$Y$1),1,IF((COUNTIFS(INCAPACIDADES!$C$1:$C$51,$K274,INCAPACIDADES!K$1:K$51,L$1))&gt;0,2,IF(VLOOKUP($I274,BD!D:F,3,0)&gt;L$1,0,3))),"")</f>
        <v/>
      </c>
      <c r="CD274" s="62" t="str">
        <f>+IF(AND(LEN($K274)&gt;10),IF(AND($J274&gt;M$1,$J274&lt;=$Y$1),1,IF((COUNTIFS(INCAPACIDADES!$C$1:$C$51,$K274,INCAPACIDADES!L$1:L$51,M$1))&gt;0,2,IF(VLOOKUP($I274,BD!$D:$F,3,0)&gt;M$1,0,3))),"")</f>
        <v/>
      </c>
      <c r="CE274" s="62" t="str">
        <f>+IF(AND(LEN($K274)&gt;10),IF(AND($J274&gt;N$1,$J274&lt;=$Y$1),1,IF((COUNTIFS(INCAPACIDADES!$C$1:$C$51,$K274,INCAPACIDADES!M$1:M$51,N$1))&gt;0,2,IF(VLOOKUP($I274,BD!$D:$F,3,0)&gt;N$1,0,3))),"")</f>
        <v/>
      </c>
      <c r="CF274" s="62" t="str">
        <f>+IF(AND(LEN($K274)&gt;10),IF(AND($J274&gt;O$1,$J274&lt;=$Y$1),1,IF((COUNTIFS(INCAPACIDADES!$C$1:$C$51,$K274,INCAPACIDADES!N$1:N$51,O$1))&gt;0,2,IF(VLOOKUP($I274,BD!$D:$F,3,0)&gt;O$1,0,3))),"")</f>
        <v/>
      </c>
      <c r="CG274" s="62" t="str">
        <f>+IF(AND(LEN($K274)&gt;10),IF(AND($J274&gt;P$1,$J274&lt;=$Y$1),1,IF((COUNTIFS(INCAPACIDADES!$C$1:$C$51,$K274,INCAPACIDADES!O$1:O$51,P$1))&gt;0,2,IF(VLOOKUP($I274,BD!$D:$F,3,0)&gt;P$1,0,3))),"")</f>
        <v/>
      </c>
      <c r="CH274" s="62" t="str">
        <f>+IF(AND(LEN($K274)&gt;10),IF(AND($J274&gt;Q$1,$J274&lt;=$Y$1),1,IF((COUNTIFS(INCAPACIDADES!$C$1:$C$51,$K274,INCAPACIDADES!P$1:P$51,Q$1))&gt;0,2,IF(VLOOKUP($I274,BD!$D:$F,3,0)&gt;Q$1,0,3))),"")</f>
        <v/>
      </c>
      <c r="CI274" s="62" t="str">
        <f>+IF(AND(LEN($K274)&gt;10),IF(AND($J274&gt;R$1,$J274&lt;=$Y$1),1,IF((COUNTIFS(INCAPACIDADES!$C$1:$C$51,$K274,INCAPACIDADES!Q$1:Q$51,R$1))&gt;0,2,IF(VLOOKUP($I274,BD!$D:$F,3,0)&gt;R$1,0,3))),"")</f>
        <v/>
      </c>
      <c r="CJ274" s="62" t="str">
        <f>+IF(AND(LEN($K274)&gt;10),IF(AND($J274&gt;S$1,$J274&lt;=$Y$1),1,IF((COUNTIFS(INCAPACIDADES!$C$1:$C$51,$K274,INCAPACIDADES!R$1:R$51,S$1))&gt;0,2,IF(VLOOKUP($I274,BD!$D:$F,3,0)&gt;S$1,0,3))),"")</f>
        <v/>
      </c>
      <c r="CK274" s="62" t="str">
        <f>+IF(AND(LEN($K274)&gt;10),IF(AND($J274&gt;T$1,$J274&lt;=$Y$1),1,IF((COUNTIFS(INCAPACIDADES!$C$1:$C$51,$K274,INCAPACIDADES!S$1:S$51,T$1))&gt;0,2,IF(VLOOKUP($I274,BD!$D:$F,3,0)&gt;T$1,0,3))),"")</f>
        <v/>
      </c>
      <c r="CL274" s="62" t="str">
        <f>+IF(AND(LEN($K274)&gt;10),IF(AND($J274&gt;U$1,$J274&lt;=$Y$1),1,IF((COUNTIFS(INCAPACIDADES!$C$1:$C$51,$K274,INCAPACIDADES!T$1:T$51,U$1))&gt;0,2,IF(VLOOKUP($I274,BD!$D:$F,3,0)&gt;U$1,0,3))),"")</f>
        <v/>
      </c>
      <c r="CM274" s="62" t="str">
        <f>+IF(AND(LEN($K274)&gt;10),IF(AND($J274&gt;V$1,$J274&lt;=$Y$1),1,IF((COUNTIFS(INCAPACIDADES!$C$1:$C$51,$K274,INCAPACIDADES!U$1:U$51,V$1))&gt;0,2,IF(VLOOKUP($I274,BD!$D:$F,3,0)&gt;V$1,0,3))),"")</f>
        <v/>
      </c>
      <c r="CN274" s="62" t="str">
        <f>+IF(AND(LEN($K274)&gt;10),IF(AND($J274&gt;W$1,$J274&lt;=$Y$1),1,IF((COUNTIFS(INCAPACIDADES!$C$1:$C$51,$K274,INCAPACIDADES!V$1:V$51,W$1))&gt;0,2,IF(VLOOKUP($I274,BD!$D:$F,3,0)&gt;W$1,0,3))),"")</f>
        <v/>
      </c>
      <c r="CO274" s="62" t="str">
        <f>+IF(AND(LEN($K274)&gt;10),IF(AND($J274&gt;X$1,$J274&lt;=$Y$1),1,IF((COUNTIFS(INCAPACIDADES!$C$1:$C$51,$K274,INCAPACIDADES!W$1:W$51,X$1))&gt;0,2,IF(VLOOKUP($I274,BD!$D:$F,3,0)&gt;X$1,0,3))),"")</f>
        <v/>
      </c>
      <c r="CP274" s="62" t="str">
        <f>+IF(AND(LEN($K274)&gt;10),IF(AND($J274&gt;Y$1,$J274&lt;=$Y$1),1,IF((COUNTIFS(INCAPACIDADES!$C$1:$C$51,$K274,INCAPACIDADES!X$1:X$51,Y$1))&gt;0,2,IF(VLOOKUP($I274,BD!$D:$F,3,0)&gt;Y$1,0,3))),"")</f>
        <v/>
      </c>
      <c r="CQ274" s="62" t="str">
        <f>+IF(LEN($K274)&gt;10,IF(ISERROR(VLOOKUP(L274,'CODIGO PAGO'!$B$1:$B$20,1,0)),1,IF(OR(AND(CC274=1,L274&lt;&gt;"N"),AND(CC274=3,L274&lt;&gt;"B"),AND(CC274=2,LEFT(TRIM(L274),1)&lt;&gt;"I")),1,IF(OR(AND(CC274=0,L274="N"),AND(CC274=0,L274="B"),AND(CC274=0,LEFT(TRIM(L274),1)="I")),1,0))),"")</f>
        <v/>
      </c>
      <c r="CR274" s="62" t="str">
        <f t="shared" si="131"/>
        <v/>
      </c>
      <c r="CS274" s="62" t="str">
        <f>+IF(LEN($K274)&gt;10,IF(ISERROR(VLOOKUP(N274,'CODIGO PAGO'!$B$1:$B$20,1,0)),1,IF(OR(AND(CE274=1,N274&lt;&gt;"N"),AND(CE274=3,N274&lt;&gt;"B"),AND(CE274=2,LEFT(TRIM(N274),1)&lt;&gt;"I")),1,IF(OR(AND(CE274=0,N274="N"),AND(CE274=0,N274="B"),AND(CE274=0,LEFT(TRIM(N274),1)="I")),1,0))),"")</f>
        <v/>
      </c>
      <c r="CT274" s="62" t="str">
        <f t="shared" si="132"/>
        <v/>
      </c>
      <c r="CU274" s="62" t="str">
        <f>+IF(LEN($K274)&gt;10,IF(ISERROR(VLOOKUP(P274,'CODIGO PAGO'!$B$1:$B$20,1,0)),1,IF(OR(AND(CG274=1,P274&lt;&gt;"N"),AND(CG274=3,P274&lt;&gt;"B"),AND(CG274=2,LEFT(TRIM(P274),1)&lt;&gt;"I")),1,IF(OR(AND(CG274=0,P274="N"),AND(CG274=0,P274="B"),AND(CG274=0,LEFT(TRIM(P274),1)="I")),1,0))),"")</f>
        <v/>
      </c>
      <c r="CV274" s="62" t="str">
        <f t="shared" si="133"/>
        <v/>
      </c>
      <c r="CW274" s="62" t="str">
        <f>+IF(LEN($K274)&gt;10,IF(ISERROR(VLOOKUP(R274,'CODIGO PAGO'!$B$1:$B$20,1,0)),1,IF(OR(AND(CI274=1,R274&lt;&gt;"N"),AND(CI274=3,R274&lt;&gt;"B"),AND(CI274=2,LEFT(TRIM(R274),1)&lt;&gt;"I")),1,IF(OR(AND(CI274=0,R274="N"),AND(CI274=0,R274="B"),AND(CI274=0,LEFT(TRIM(R274),1)="I")),1,0))),"")</f>
        <v/>
      </c>
      <c r="CX274" s="62" t="str">
        <f t="shared" si="134"/>
        <v/>
      </c>
      <c r="CY274" s="62" t="str">
        <f>+IF(LEN($K274)&gt;10,IF(ISERROR(VLOOKUP(T274,'CODIGO PAGO'!$B$1:$B$20,1,0)),1,IF(OR(AND(CK274=1,T274&lt;&gt;"N"),AND(CK274=3,T274&lt;&gt;"B"),AND(CK274=2,LEFT(TRIM(T274),1)&lt;&gt;"I")),1,IF(OR(AND(CK274=0,T274="N"),AND(CK274=0,T274="B"),AND(CK274=0,LEFT(TRIM(T274),1)="I")),1,0))),"")</f>
        <v/>
      </c>
      <c r="CZ274" s="62" t="str">
        <f t="shared" si="135"/>
        <v/>
      </c>
      <c r="DA274" s="62" t="str">
        <f>+IF(LEN($K274)&gt;10,IF(ISERROR(VLOOKUP(V274,'CODIGO PAGO'!$B$1:$B$20,1,0)),1,IF(OR(AND(CM274=1,V274&lt;&gt;"N"),AND(CM274=3,V274&lt;&gt;"B"),AND(CM274=2,LEFT(TRIM(V274),1)&lt;&gt;"I")),1,IF(OR(AND(CM274=0,V274="N"),AND(CM274=0,V274="B"),AND(CM274=0,LEFT(TRIM(V274),1)="I")),1,0))),"")</f>
        <v/>
      </c>
      <c r="DB274" s="62" t="str">
        <f t="shared" si="136"/>
        <v/>
      </c>
      <c r="DC274" s="62" t="str">
        <f>+IF(LEN($K274)&gt;10,IF(ISERROR(VLOOKUP(X274,'CODIGO PAGO'!$B$1:$B$20,1,0)),1,IF(OR(AND(CO274=1,X274&lt;&gt;"N"),AND(CO274=3,X274&lt;&gt;"B"),AND(CO274=2,LEFT(TRIM(X274),1)&lt;&gt;"I")),1,IF(OR(AND(CO274=0,X274="N"),AND(CO274=0,X274="B"),AND(CO274=0,LEFT(TRIM(X274),1)="I")),1,0))),"")</f>
        <v/>
      </c>
      <c r="DD274" s="62" t="str">
        <f t="shared" si="137"/>
        <v/>
      </c>
      <c r="DE274" s="62" t="str">
        <f t="shared" si="138"/>
        <v/>
      </c>
      <c r="DF274" s="63" t="str">
        <f t="shared" si="139"/>
        <v/>
      </c>
      <c r="DG274" s="171"/>
      <c r="DH274" s="63">
        <v>274</v>
      </c>
    </row>
    <row r="275" spans="1:112" s="65" customFormat="1">
      <c r="A275" s="16" t="str">
        <f t="shared" si="112"/>
        <v/>
      </c>
      <c r="B275" s="134"/>
      <c r="C275" s="134"/>
      <c r="D275" s="1" t="str">
        <f>+IF(LEN($K275)&gt;5,BD!A275,"")</f>
        <v/>
      </c>
      <c r="E275" s="1" t="str">
        <f>+IF(LEN($K275)&gt;5,BD!B275,"")</f>
        <v/>
      </c>
      <c r="F275" s="134"/>
      <c r="G275" s="133"/>
      <c r="H275" s="135"/>
      <c r="I275" s="3" t="str">
        <f>+IF(LEN($K275)&gt;5,BD!D275,"")</f>
        <v/>
      </c>
      <c r="J275" s="4" t="str">
        <f>+IF(LEN($K275)&gt;5,BD!E275,"")</f>
        <v/>
      </c>
      <c r="K275" s="5" t="str">
        <f>+IF(LEN(BD!G275)&gt;5,BD!G275,"")</f>
        <v/>
      </c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53" t="str">
        <f t="shared" si="113"/>
        <v/>
      </c>
      <c r="AB275" s="154" t="str">
        <f>+IF(LEN($K275)&gt;5,SUM(L275,N275,P275,R275,T275,V275,X275)+COUNTIF(L275:X275,"PCG")+'CODIGO PAGO'!$C$23*COUNTIF(L275:X275,"PDF")+'CODIGO PAGO'!$C$24*COUNTIF('PRE MAAS'!L275:X275,"PNH")+'CODIGO PAGO'!$C$25*COUNTIF('PRE MAAS'!L275:X275,"PS")+COUNTIF(L275:X275,"VAC"),"")</f>
        <v/>
      </c>
      <c r="AC275" s="154" t="str">
        <f t="shared" si="114"/>
        <v/>
      </c>
      <c r="AD275" s="155" t="str">
        <f t="shared" si="115"/>
        <v/>
      </c>
      <c r="AE275" s="155" t="str">
        <f t="shared" si="116"/>
        <v/>
      </c>
      <c r="AF275" s="155" t="str">
        <f>+IF(LEN($K275)&gt;5,IF(AND(VLOOKUP($I275,BD!$D$1:$F$501,3,0)&gt;=L$1,VLOOKUP($I275,BD!$D$1:$F$501,3,0)&lt;=X$1),1,0),"")</f>
        <v/>
      </c>
      <c r="AG275" s="155" t="str">
        <f t="shared" si="117"/>
        <v/>
      </c>
      <c r="AH275" s="156" t="str">
        <f t="shared" si="118"/>
        <v/>
      </c>
      <c r="AI275" s="156" t="str">
        <f t="shared" si="119"/>
        <v/>
      </c>
      <c r="AJ275" s="156" t="str">
        <f t="shared" si="120"/>
        <v/>
      </c>
      <c r="AK275" s="6" t="str">
        <f>+IF(LEN($K275)&gt;5,BD!H275,"")</f>
        <v/>
      </c>
      <c r="AL275" s="17" t="str">
        <f t="shared" si="121"/>
        <v/>
      </c>
      <c r="AM275" s="13"/>
      <c r="AN275" s="18" t="str">
        <f t="shared" si="122"/>
        <v/>
      </c>
      <c r="AO275" s="19" t="str">
        <f t="shared" si="123"/>
        <v/>
      </c>
      <c r="AP275" s="19" t="str">
        <f t="shared" si="124"/>
        <v/>
      </c>
      <c r="AQ275" s="20" t="str">
        <f t="shared" si="125"/>
        <v/>
      </c>
      <c r="AR275" s="7" t="str">
        <f t="shared" ca="1" si="126"/>
        <v/>
      </c>
      <c r="AS275" s="157"/>
      <c r="AT275" s="19" t="str">
        <f>+IF(LEN($K275)&gt;5,TRUNC(AS275*AK275*'CODIGO PAGO'!$C$27,2),"")</f>
        <v/>
      </c>
      <c r="AU275" s="15"/>
      <c r="AV275" s="15"/>
      <c r="AW275" s="15"/>
      <c r="AX275" s="14"/>
      <c r="AY275" s="15"/>
      <c r="AZ275" s="20" t="str">
        <f>+IF(LEN(K275)&gt;5,SUMIF(AJUSTES!$A$1:$A$50,K275,AJUSTES!$J$1:$J$50),"")</f>
        <v/>
      </c>
      <c r="BA275" s="20"/>
      <c r="BB275" s="14"/>
      <c r="BC275" s="14"/>
      <c r="BD275" s="164"/>
      <c r="BE275" s="15"/>
      <c r="BF275" s="15"/>
      <c r="BG275" s="152" t="str">
        <f t="shared" si="127"/>
        <v/>
      </c>
      <c r="BH275" s="20" t="str">
        <f t="shared" si="128"/>
        <v/>
      </c>
      <c r="BI275" s="20" t="str">
        <f>IF(LEN($K275)&gt;5,IF('CODIGO PAGO'!$C$26=9,0.5*AK275,'CODIGO PAGO'!$C$26*COUNTIF(L275:X275,"PT")*(AK275*7)/(7-(COUNTIF(L275:X275,"D")+COUNTIF(L275:X275,"DL")))),"")</f>
        <v/>
      </c>
      <c r="BJ275" s="15"/>
      <c r="BK275" s="20" t="str">
        <f>+IF(LEN(K275)&gt;5,SUMIF(AJUSTES!$A$1:$A$50,K275,AJUSTES!$K$1:$K$50),"")</f>
        <v/>
      </c>
      <c r="BL275" s="15"/>
      <c r="BM275" s="15"/>
      <c r="BN275" s="4" t="str">
        <f>+CONCATENATE(IF(COUNTIFS(INCAPACIDADES!$A$1:$A$100,"ACTIVA",INCAPACIDADES!$C$1:$C$100,'PRE MAAS'!K275)&gt;0,VLOOKUP(K275,INCAPACIDADES!$C$1:$Y$100,23,0),""),IF(LEN($K275)&gt;5,IF(BD!F275="N/A","",CONCATENATE("B (",DAY(BD!F275),"-",MONTH(BD!F275),"-",YEAR(BD!F275),")")),""))</f>
        <v/>
      </c>
      <c r="BO275" s="150"/>
      <c r="BP275" s="15"/>
      <c r="BQ275" s="15"/>
      <c r="BR275" s="15"/>
      <c r="BS275" s="15"/>
      <c r="BT275" s="15"/>
      <c r="BU275" s="9" t="str">
        <f>+IF(LEN($K275)&gt;10,IF(LEN(BD!I275)=11,BD!I275,CONCATENATE("0",BD!I275)),"")</f>
        <v/>
      </c>
      <c r="BV275" s="161" t="str">
        <f>+IF(LEN($K275)&gt;10,BD!J275,"")</f>
        <v/>
      </c>
      <c r="BW275" s="162" t="str">
        <f t="shared" si="129"/>
        <v/>
      </c>
      <c r="BX275" s="162" t="str">
        <f>+IF(LEN($K275)&gt;10,UPPER(BD!K275),"")</f>
        <v/>
      </c>
      <c r="BY275" s="161" t="str">
        <f>+IF(LEN($K283)&gt;5,BD!L275,"")</f>
        <v/>
      </c>
      <c r="BZ275" s="161" t="str">
        <f>+IF(LEN($K275)&gt;10,BD!M275,"")</f>
        <v/>
      </c>
      <c r="CA275" s="162" t="str">
        <f>+IF(LEN($K275)&gt;10,BD!N275,"")</f>
        <v/>
      </c>
      <c r="CB275" s="163" t="str">
        <f t="shared" si="130"/>
        <v/>
      </c>
      <c r="CC275" s="62" t="str">
        <f>+IF(AND(LEN($K275)&gt;10),IF(AND($J275&gt;L$1,$J275&lt;=$Y$1),1,IF((COUNTIFS(INCAPACIDADES!$C$1:$C$51,$K275,INCAPACIDADES!K$1:K$51,L$1))&gt;0,2,IF(VLOOKUP($I275,BD!D:F,3,0)&gt;L$1,0,3))),"")</f>
        <v/>
      </c>
      <c r="CD275" s="62" t="str">
        <f>+IF(AND(LEN($K275)&gt;10),IF(AND($J275&gt;M$1,$J275&lt;=$Y$1),1,IF((COUNTIFS(INCAPACIDADES!$C$1:$C$51,$K275,INCAPACIDADES!L$1:L$51,M$1))&gt;0,2,IF(VLOOKUP($I275,BD!$D:$F,3,0)&gt;M$1,0,3))),"")</f>
        <v/>
      </c>
      <c r="CE275" s="62" t="str">
        <f>+IF(AND(LEN($K275)&gt;10),IF(AND($J275&gt;N$1,$J275&lt;=$Y$1),1,IF((COUNTIFS(INCAPACIDADES!$C$1:$C$51,$K275,INCAPACIDADES!M$1:M$51,N$1))&gt;0,2,IF(VLOOKUP($I275,BD!$D:$F,3,0)&gt;N$1,0,3))),"")</f>
        <v/>
      </c>
      <c r="CF275" s="62" t="str">
        <f>+IF(AND(LEN($K275)&gt;10),IF(AND($J275&gt;O$1,$J275&lt;=$Y$1),1,IF((COUNTIFS(INCAPACIDADES!$C$1:$C$51,$K275,INCAPACIDADES!N$1:N$51,O$1))&gt;0,2,IF(VLOOKUP($I275,BD!$D:$F,3,0)&gt;O$1,0,3))),"")</f>
        <v/>
      </c>
      <c r="CG275" s="62" t="str">
        <f>+IF(AND(LEN($K275)&gt;10),IF(AND($J275&gt;P$1,$J275&lt;=$Y$1),1,IF((COUNTIFS(INCAPACIDADES!$C$1:$C$51,$K275,INCAPACIDADES!O$1:O$51,P$1))&gt;0,2,IF(VLOOKUP($I275,BD!$D:$F,3,0)&gt;P$1,0,3))),"")</f>
        <v/>
      </c>
      <c r="CH275" s="62" t="str">
        <f>+IF(AND(LEN($K275)&gt;10),IF(AND($J275&gt;Q$1,$J275&lt;=$Y$1),1,IF((COUNTIFS(INCAPACIDADES!$C$1:$C$51,$K275,INCAPACIDADES!P$1:P$51,Q$1))&gt;0,2,IF(VLOOKUP($I275,BD!$D:$F,3,0)&gt;Q$1,0,3))),"")</f>
        <v/>
      </c>
      <c r="CI275" s="62" t="str">
        <f>+IF(AND(LEN($K275)&gt;10),IF(AND($J275&gt;R$1,$J275&lt;=$Y$1),1,IF((COUNTIFS(INCAPACIDADES!$C$1:$C$51,$K275,INCAPACIDADES!Q$1:Q$51,R$1))&gt;0,2,IF(VLOOKUP($I275,BD!$D:$F,3,0)&gt;R$1,0,3))),"")</f>
        <v/>
      </c>
      <c r="CJ275" s="62" t="str">
        <f>+IF(AND(LEN($K275)&gt;10),IF(AND($J275&gt;S$1,$J275&lt;=$Y$1),1,IF((COUNTIFS(INCAPACIDADES!$C$1:$C$51,$K275,INCAPACIDADES!R$1:R$51,S$1))&gt;0,2,IF(VLOOKUP($I275,BD!$D:$F,3,0)&gt;S$1,0,3))),"")</f>
        <v/>
      </c>
      <c r="CK275" s="62" t="str">
        <f>+IF(AND(LEN($K275)&gt;10),IF(AND($J275&gt;T$1,$J275&lt;=$Y$1),1,IF((COUNTIFS(INCAPACIDADES!$C$1:$C$51,$K275,INCAPACIDADES!S$1:S$51,T$1))&gt;0,2,IF(VLOOKUP($I275,BD!$D:$F,3,0)&gt;T$1,0,3))),"")</f>
        <v/>
      </c>
      <c r="CL275" s="62" t="str">
        <f>+IF(AND(LEN($K275)&gt;10),IF(AND($J275&gt;U$1,$J275&lt;=$Y$1),1,IF((COUNTIFS(INCAPACIDADES!$C$1:$C$51,$K275,INCAPACIDADES!T$1:T$51,U$1))&gt;0,2,IF(VLOOKUP($I275,BD!$D:$F,3,0)&gt;U$1,0,3))),"")</f>
        <v/>
      </c>
      <c r="CM275" s="62" t="str">
        <f>+IF(AND(LEN($K275)&gt;10),IF(AND($J275&gt;V$1,$J275&lt;=$Y$1),1,IF((COUNTIFS(INCAPACIDADES!$C$1:$C$51,$K275,INCAPACIDADES!U$1:U$51,V$1))&gt;0,2,IF(VLOOKUP($I275,BD!$D:$F,3,0)&gt;V$1,0,3))),"")</f>
        <v/>
      </c>
      <c r="CN275" s="62" t="str">
        <f>+IF(AND(LEN($K275)&gt;10),IF(AND($J275&gt;W$1,$J275&lt;=$Y$1),1,IF((COUNTIFS(INCAPACIDADES!$C$1:$C$51,$K275,INCAPACIDADES!V$1:V$51,W$1))&gt;0,2,IF(VLOOKUP($I275,BD!$D:$F,3,0)&gt;W$1,0,3))),"")</f>
        <v/>
      </c>
      <c r="CO275" s="62" t="str">
        <f>+IF(AND(LEN($K275)&gt;10),IF(AND($J275&gt;X$1,$J275&lt;=$Y$1),1,IF((COUNTIFS(INCAPACIDADES!$C$1:$C$51,$K275,INCAPACIDADES!W$1:W$51,X$1))&gt;0,2,IF(VLOOKUP($I275,BD!$D:$F,3,0)&gt;X$1,0,3))),"")</f>
        <v/>
      </c>
      <c r="CP275" s="62" t="str">
        <f>+IF(AND(LEN($K275)&gt;10),IF(AND($J275&gt;Y$1,$J275&lt;=$Y$1),1,IF((COUNTIFS(INCAPACIDADES!$C$1:$C$51,$K275,INCAPACIDADES!X$1:X$51,Y$1))&gt;0,2,IF(VLOOKUP($I275,BD!$D:$F,3,0)&gt;Y$1,0,3))),"")</f>
        <v/>
      </c>
      <c r="CQ275" s="62" t="str">
        <f>+IF(LEN($K275)&gt;10,IF(ISERROR(VLOOKUP(L275,'CODIGO PAGO'!$B$1:$B$20,1,0)),1,IF(OR(AND(CC275=1,L275&lt;&gt;"N"),AND(CC275=3,L275&lt;&gt;"B"),AND(CC275=2,LEFT(TRIM(L275),1)&lt;&gt;"I")),1,IF(OR(AND(CC275=0,L275="N"),AND(CC275=0,L275="B"),AND(CC275=0,LEFT(TRIM(L275),1)="I")),1,0))),"")</f>
        <v/>
      </c>
      <c r="CR275" s="62" t="str">
        <f t="shared" si="131"/>
        <v/>
      </c>
      <c r="CS275" s="62" t="str">
        <f>+IF(LEN($K275)&gt;10,IF(ISERROR(VLOOKUP(N275,'CODIGO PAGO'!$B$1:$B$20,1,0)),1,IF(OR(AND(CE275=1,N275&lt;&gt;"N"),AND(CE275=3,N275&lt;&gt;"B"),AND(CE275=2,LEFT(TRIM(N275),1)&lt;&gt;"I")),1,IF(OR(AND(CE275=0,N275="N"),AND(CE275=0,N275="B"),AND(CE275=0,LEFT(TRIM(N275),1)="I")),1,0))),"")</f>
        <v/>
      </c>
      <c r="CT275" s="62" t="str">
        <f t="shared" si="132"/>
        <v/>
      </c>
      <c r="CU275" s="62" t="str">
        <f>+IF(LEN($K275)&gt;10,IF(ISERROR(VLOOKUP(P275,'CODIGO PAGO'!$B$1:$B$20,1,0)),1,IF(OR(AND(CG275=1,P275&lt;&gt;"N"),AND(CG275=3,P275&lt;&gt;"B"),AND(CG275=2,LEFT(TRIM(P275),1)&lt;&gt;"I")),1,IF(OR(AND(CG275=0,P275="N"),AND(CG275=0,P275="B"),AND(CG275=0,LEFT(TRIM(P275),1)="I")),1,0))),"")</f>
        <v/>
      </c>
      <c r="CV275" s="62" t="str">
        <f t="shared" si="133"/>
        <v/>
      </c>
      <c r="CW275" s="62" t="str">
        <f>+IF(LEN($K275)&gt;10,IF(ISERROR(VLOOKUP(R275,'CODIGO PAGO'!$B$1:$B$20,1,0)),1,IF(OR(AND(CI275=1,R275&lt;&gt;"N"),AND(CI275=3,R275&lt;&gt;"B"),AND(CI275=2,LEFT(TRIM(R275),1)&lt;&gt;"I")),1,IF(OR(AND(CI275=0,R275="N"),AND(CI275=0,R275="B"),AND(CI275=0,LEFT(TRIM(R275),1)="I")),1,0))),"")</f>
        <v/>
      </c>
      <c r="CX275" s="62" t="str">
        <f t="shared" si="134"/>
        <v/>
      </c>
      <c r="CY275" s="62" t="str">
        <f>+IF(LEN($K275)&gt;10,IF(ISERROR(VLOOKUP(T275,'CODIGO PAGO'!$B$1:$B$20,1,0)),1,IF(OR(AND(CK275=1,T275&lt;&gt;"N"),AND(CK275=3,T275&lt;&gt;"B"),AND(CK275=2,LEFT(TRIM(T275),1)&lt;&gt;"I")),1,IF(OR(AND(CK275=0,T275="N"),AND(CK275=0,T275="B"),AND(CK275=0,LEFT(TRIM(T275),1)="I")),1,0))),"")</f>
        <v/>
      </c>
      <c r="CZ275" s="62" t="str">
        <f t="shared" si="135"/>
        <v/>
      </c>
      <c r="DA275" s="62" t="str">
        <f>+IF(LEN($K275)&gt;10,IF(ISERROR(VLOOKUP(V275,'CODIGO PAGO'!$B$1:$B$20,1,0)),1,IF(OR(AND(CM275=1,V275&lt;&gt;"N"),AND(CM275=3,V275&lt;&gt;"B"),AND(CM275=2,LEFT(TRIM(V275),1)&lt;&gt;"I")),1,IF(OR(AND(CM275=0,V275="N"),AND(CM275=0,V275="B"),AND(CM275=0,LEFT(TRIM(V275),1)="I")),1,0))),"")</f>
        <v/>
      </c>
      <c r="DB275" s="62" t="str">
        <f t="shared" si="136"/>
        <v/>
      </c>
      <c r="DC275" s="62" t="str">
        <f>+IF(LEN($K275)&gt;10,IF(ISERROR(VLOOKUP(X275,'CODIGO PAGO'!$B$1:$B$20,1,0)),1,IF(OR(AND(CO275=1,X275&lt;&gt;"N"),AND(CO275=3,X275&lt;&gt;"B"),AND(CO275=2,LEFT(TRIM(X275),1)&lt;&gt;"I")),1,IF(OR(AND(CO275=0,X275="N"),AND(CO275=0,X275="B"),AND(CO275=0,LEFT(TRIM(X275),1)="I")),1,0))),"")</f>
        <v/>
      </c>
      <c r="DD275" s="62" t="str">
        <f t="shared" si="137"/>
        <v/>
      </c>
      <c r="DE275" s="62" t="str">
        <f t="shared" si="138"/>
        <v/>
      </c>
      <c r="DF275" s="63" t="str">
        <f t="shared" si="139"/>
        <v/>
      </c>
      <c r="DG275" s="171"/>
      <c r="DH275" s="63">
        <v>275</v>
      </c>
    </row>
    <row r="276" spans="1:112" s="65" customFormat="1">
      <c r="A276" s="16" t="str">
        <f t="shared" si="112"/>
        <v/>
      </c>
      <c r="B276" s="134"/>
      <c r="C276" s="134"/>
      <c r="D276" s="1" t="str">
        <f>+IF(LEN($K276)&gt;5,BD!A276,"")</f>
        <v/>
      </c>
      <c r="E276" s="1" t="str">
        <f>+IF(LEN($K276)&gt;5,BD!B276,"")</f>
        <v/>
      </c>
      <c r="F276" s="134"/>
      <c r="G276" s="133"/>
      <c r="H276" s="135"/>
      <c r="I276" s="3" t="str">
        <f>+IF(LEN($K276)&gt;5,BD!D276,"")</f>
        <v/>
      </c>
      <c r="J276" s="4" t="str">
        <f>+IF(LEN($K276)&gt;5,BD!E276,"")</f>
        <v/>
      </c>
      <c r="K276" s="5" t="str">
        <f>+IF(LEN(BD!G276)&gt;5,BD!G276,"")</f>
        <v/>
      </c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53" t="str">
        <f t="shared" si="113"/>
        <v/>
      </c>
      <c r="AB276" s="154" t="str">
        <f>+IF(LEN($K276)&gt;5,SUM(L276,N276,P276,R276,T276,V276,X276)+COUNTIF(L276:X276,"PCG")+'CODIGO PAGO'!$C$23*COUNTIF(L276:X276,"PDF")+'CODIGO PAGO'!$C$24*COUNTIF('PRE MAAS'!L276:X276,"PNH")+'CODIGO PAGO'!$C$25*COUNTIF('PRE MAAS'!L276:X276,"PS")+COUNTIF(L276:X276,"VAC"),"")</f>
        <v/>
      </c>
      <c r="AC276" s="154" t="str">
        <f t="shared" si="114"/>
        <v/>
      </c>
      <c r="AD276" s="155" t="str">
        <f t="shared" si="115"/>
        <v/>
      </c>
      <c r="AE276" s="155" t="str">
        <f t="shared" si="116"/>
        <v/>
      </c>
      <c r="AF276" s="155" t="str">
        <f>+IF(LEN($K276)&gt;5,IF(AND(VLOOKUP($I276,BD!$D$1:$F$501,3,0)&gt;=L$1,VLOOKUP($I276,BD!$D$1:$F$501,3,0)&lt;=X$1),1,0),"")</f>
        <v/>
      </c>
      <c r="AG276" s="155" t="str">
        <f t="shared" si="117"/>
        <v/>
      </c>
      <c r="AH276" s="156" t="str">
        <f t="shared" si="118"/>
        <v/>
      </c>
      <c r="AI276" s="156" t="str">
        <f t="shared" si="119"/>
        <v/>
      </c>
      <c r="AJ276" s="156" t="str">
        <f t="shared" si="120"/>
        <v/>
      </c>
      <c r="AK276" s="6" t="str">
        <f>+IF(LEN($K276)&gt;5,BD!H276,"")</f>
        <v/>
      </c>
      <c r="AL276" s="17" t="str">
        <f t="shared" si="121"/>
        <v/>
      </c>
      <c r="AM276" s="13"/>
      <c r="AN276" s="18" t="str">
        <f t="shared" si="122"/>
        <v/>
      </c>
      <c r="AO276" s="19" t="str">
        <f t="shared" si="123"/>
        <v/>
      </c>
      <c r="AP276" s="19" t="str">
        <f t="shared" si="124"/>
        <v/>
      </c>
      <c r="AQ276" s="20" t="str">
        <f t="shared" si="125"/>
        <v/>
      </c>
      <c r="AR276" s="7" t="str">
        <f t="shared" ca="1" si="126"/>
        <v/>
      </c>
      <c r="AS276" s="157"/>
      <c r="AT276" s="19" t="str">
        <f>+IF(LEN($K276)&gt;5,TRUNC(AS276*AK276*'CODIGO PAGO'!$C$27,2),"")</f>
        <v/>
      </c>
      <c r="AU276" s="15"/>
      <c r="AV276" s="15"/>
      <c r="AW276" s="15"/>
      <c r="AX276" s="14"/>
      <c r="AY276" s="15"/>
      <c r="AZ276" s="20" t="str">
        <f>+IF(LEN(K276)&gt;5,SUMIF(AJUSTES!$A$1:$A$50,K276,AJUSTES!$J$1:$J$50),"")</f>
        <v/>
      </c>
      <c r="BA276" s="20"/>
      <c r="BB276" s="14"/>
      <c r="BC276" s="14"/>
      <c r="BD276" s="164"/>
      <c r="BE276" s="15"/>
      <c r="BF276" s="15"/>
      <c r="BG276" s="152" t="str">
        <f t="shared" si="127"/>
        <v/>
      </c>
      <c r="BH276" s="20" t="str">
        <f t="shared" si="128"/>
        <v/>
      </c>
      <c r="BI276" s="20" t="str">
        <f>IF(LEN($K276)&gt;5,IF('CODIGO PAGO'!$C$26=9,0.5*AK276,'CODIGO PAGO'!$C$26*COUNTIF(L276:X276,"PT")*(AK276*7)/(7-(COUNTIF(L276:X276,"D")+COUNTIF(L276:X276,"DL")))),"")</f>
        <v/>
      </c>
      <c r="BJ276" s="15"/>
      <c r="BK276" s="20" t="str">
        <f>+IF(LEN(K276)&gt;5,SUMIF(AJUSTES!$A$1:$A$50,K276,AJUSTES!$K$1:$K$50),"")</f>
        <v/>
      </c>
      <c r="BL276" s="15"/>
      <c r="BM276" s="15"/>
      <c r="BN276" s="4" t="str">
        <f>+CONCATENATE(IF(COUNTIFS(INCAPACIDADES!$A$1:$A$100,"ACTIVA",INCAPACIDADES!$C$1:$C$100,'PRE MAAS'!K276)&gt;0,VLOOKUP(K276,INCAPACIDADES!$C$1:$Y$100,23,0),""),IF(LEN($K276)&gt;5,IF(BD!F276="N/A","",CONCATENATE("B (",DAY(BD!F276),"-",MONTH(BD!F276),"-",YEAR(BD!F276),")")),""))</f>
        <v/>
      </c>
      <c r="BO276" s="150"/>
      <c r="BP276" s="15"/>
      <c r="BQ276" s="15"/>
      <c r="BR276" s="15"/>
      <c r="BS276" s="15"/>
      <c r="BT276" s="15"/>
      <c r="BU276" s="9" t="str">
        <f>+IF(LEN($K276)&gt;10,IF(LEN(BD!I276)=11,BD!I276,CONCATENATE("0",BD!I276)),"")</f>
        <v/>
      </c>
      <c r="BV276" s="161" t="str">
        <f>+IF(LEN($K276)&gt;10,BD!J276,"")</f>
        <v/>
      </c>
      <c r="BW276" s="162" t="str">
        <f t="shared" si="129"/>
        <v/>
      </c>
      <c r="BX276" s="162" t="str">
        <f>+IF(LEN($K276)&gt;10,UPPER(BD!K276),"")</f>
        <v/>
      </c>
      <c r="BY276" s="161" t="str">
        <f>+IF(LEN($K284)&gt;5,BD!L276,"")</f>
        <v/>
      </c>
      <c r="BZ276" s="161" t="str">
        <f>+IF(LEN($K276)&gt;10,BD!M276,"")</f>
        <v/>
      </c>
      <c r="CA276" s="162" t="str">
        <f>+IF(LEN($K276)&gt;10,BD!N276,"")</f>
        <v/>
      </c>
      <c r="CB276" s="163" t="str">
        <f t="shared" si="130"/>
        <v/>
      </c>
      <c r="CC276" s="62" t="str">
        <f>+IF(AND(LEN($K276)&gt;10),IF(AND($J276&gt;L$1,$J276&lt;=$Y$1),1,IF((COUNTIFS(INCAPACIDADES!$C$1:$C$51,$K276,INCAPACIDADES!K$1:K$51,L$1))&gt;0,2,IF(VLOOKUP($I276,BD!D:F,3,0)&gt;L$1,0,3))),"")</f>
        <v/>
      </c>
      <c r="CD276" s="62" t="str">
        <f>+IF(AND(LEN($K276)&gt;10),IF(AND($J276&gt;M$1,$J276&lt;=$Y$1),1,IF((COUNTIFS(INCAPACIDADES!$C$1:$C$51,$K276,INCAPACIDADES!L$1:L$51,M$1))&gt;0,2,IF(VLOOKUP($I276,BD!$D:$F,3,0)&gt;M$1,0,3))),"")</f>
        <v/>
      </c>
      <c r="CE276" s="62" t="str">
        <f>+IF(AND(LEN($K276)&gt;10),IF(AND($J276&gt;N$1,$J276&lt;=$Y$1),1,IF((COUNTIFS(INCAPACIDADES!$C$1:$C$51,$K276,INCAPACIDADES!M$1:M$51,N$1))&gt;0,2,IF(VLOOKUP($I276,BD!$D:$F,3,0)&gt;N$1,0,3))),"")</f>
        <v/>
      </c>
      <c r="CF276" s="62" t="str">
        <f>+IF(AND(LEN($K276)&gt;10),IF(AND($J276&gt;O$1,$J276&lt;=$Y$1),1,IF((COUNTIFS(INCAPACIDADES!$C$1:$C$51,$K276,INCAPACIDADES!N$1:N$51,O$1))&gt;0,2,IF(VLOOKUP($I276,BD!$D:$F,3,0)&gt;O$1,0,3))),"")</f>
        <v/>
      </c>
      <c r="CG276" s="62" t="str">
        <f>+IF(AND(LEN($K276)&gt;10),IF(AND($J276&gt;P$1,$J276&lt;=$Y$1),1,IF((COUNTIFS(INCAPACIDADES!$C$1:$C$51,$K276,INCAPACIDADES!O$1:O$51,P$1))&gt;0,2,IF(VLOOKUP($I276,BD!$D:$F,3,0)&gt;P$1,0,3))),"")</f>
        <v/>
      </c>
      <c r="CH276" s="62" t="str">
        <f>+IF(AND(LEN($K276)&gt;10),IF(AND($J276&gt;Q$1,$J276&lt;=$Y$1),1,IF((COUNTIFS(INCAPACIDADES!$C$1:$C$51,$K276,INCAPACIDADES!P$1:P$51,Q$1))&gt;0,2,IF(VLOOKUP($I276,BD!$D:$F,3,0)&gt;Q$1,0,3))),"")</f>
        <v/>
      </c>
      <c r="CI276" s="62" t="str">
        <f>+IF(AND(LEN($K276)&gt;10),IF(AND($J276&gt;R$1,$J276&lt;=$Y$1),1,IF((COUNTIFS(INCAPACIDADES!$C$1:$C$51,$K276,INCAPACIDADES!Q$1:Q$51,R$1))&gt;0,2,IF(VLOOKUP($I276,BD!$D:$F,3,0)&gt;R$1,0,3))),"")</f>
        <v/>
      </c>
      <c r="CJ276" s="62" t="str">
        <f>+IF(AND(LEN($K276)&gt;10),IF(AND($J276&gt;S$1,$J276&lt;=$Y$1),1,IF((COUNTIFS(INCAPACIDADES!$C$1:$C$51,$K276,INCAPACIDADES!R$1:R$51,S$1))&gt;0,2,IF(VLOOKUP($I276,BD!$D:$F,3,0)&gt;S$1,0,3))),"")</f>
        <v/>
      </c>
      <c r="CK276" s="62" t="str">
        <f>+IF(AND(LEN($K276)&gt;10),IF(AND($J276&gt;T$1,$J276&lt;=$Y$1),1,IF((COUNTIFS(INCAPACIDADES!$C$1:$C$51,$K276,INCAPACIDADES!S$1:S$51,T$1))&gt;0,2,IF(VLOOKUP($I276,BD!$D:$F,3,0)&gt;T$1,0,3))),"")</f>
        <v/>
      </c>
      <c r="CL276" s="62" t="str">
        <f>+IF(AND(LEN($K276)&gt;10),IF(AND($J276&gt;U$1,$J276&lt;=$Y$1),1,IF((COUNTIFS(INCAPACIDADES!$C$1:$C$51,$K276,INCAPACIDADES!T$1:T$51,U$1))&gt;0,2,IF(VLOOKUP($I276,BD!$D:$F,3,0)&gt;U$1,0,3))),"")</f>
        <v/>
      </c>
      <c r="CM276" s="62" t="str">
        <f>+IF(AND(LEN($K276)&gt;10),IF(AND($J276&gt;V$1,$J276&lt;=$Y$1),1,IF((COUNTIFS(INCAPACIDADES!$C$1:$C$51,$K276,INCAPACIDADES!U$1:U$51,V$1))&gt;0,2,IF(VLOOKUP($I276,BD!$D:$F,3,0)&gt;V$1,0,3))),"")</f>
        <v/>
      </c>
      <c r="CN276" s="62" t="str">
        <f>+IF(AND(LEN($K276)&gt;10),IF(AND($J276&gt;W$1,$J276&lt;=$Y$1),1,IF((COUNTIFS(INCAPACIDADES!$C$1:$C$51,$K276,INCAPACIDADES!V$1:V$51,W$1))&gt;0,2,IF(VLOOKUP($I276,BD!$D:$F,3,0)&gt;W$1,0,3))),"")</f>
        <v/>
      </c>
      <c r="CO276" s="62" t="str">
        <f>+IF(AND(LEN($K276)&gt;10),IF(AND($J276&gt;X$1,$J276&lt;=$Y$1),1,IF((COUNTIFS(INCAPACIDADES!$C$1:$C$51,$K276,INCAPACIDADES!W$1:W$51,X$1))&gt;0,2,IF(VLOOKUP($I276,BD!$D:$F,3,0)&gt;X$1,0,3))),"")</f>
        <v/>
      </c>
      <c r="CP276" s="62" t="str">
        <f>+IF(AND(LEN($K276)&gt;10),IF(AND($J276&gt;Y$1,$J276&lt;=$Y$1),1,IF((COUNTIFS(INCAPACIDADES!$C$1:$C$51,$K276,INCAPACIDADES!X$1:X$51,Y$1))&gt;0,2,IF(VLOOKUP($I276,BD!$D:$F,3,0)&gt;Y$1,0,3))),"")</f>
        <v/>
      </c>
      <c r="CQ276" s="62" t="str">
        <f>+IF(LEN($K276)&gt;10,IF(ISERROR(VLOOKUP(L276,'CODIGO PAGO'!$B$1:$B$20,1,0)),1,IF(OR(AND(CC276=1,L276&lt;&gt;"N"),AND(CC276=3,L276&lt;&gt;"B"),AND(CC276=2,LEFT(TRIM(L276),1)&lt;&gt;"I")),1,IF(OR(AND(CC276=0,L276="N"),AND(CC276=0,L276="B"),AND(CC276=0,LEFT(TRIM(L276),1)="I")),1,0))),"")</f>
        <v/>
      </c>
      <c r="CR276" s="62" t="str">
        <f t="shared" si="131"/>
        <v/>
      </c>
      <c r="CS276" s="62" t="str">
        <f>+IF(LEN($K276)&gt;10,IF(ISERROR(VLOOKUP(N276,'CODIGO PAGO'!$B$1:$B$20,1,0)),1,IF(OR(AND(CE276=1,N276&lt;&gt;"N"),AND(CE276=3,N276&lt;&gt;"B"),AND(CE276=2,LEFT(TRIM(N276),1)&lt;&gt;"I")),1,IF(OR(AND(CE276=0,N276="N"),AND(CE276=0,N276="B"),AND(CE276=0,LEFT(TRIM(N276),1)="I")),1,0))),"")</f>
        <v/>
      </c>
      <c r="CT276" s="62" t="str">
        <f t="shared" si="132"/>
        <v/>
      </c>
      <c r="CU276" s="62" t="str">
        <f>+IF(LEN($K276)&gt;10,IF(ISERROR(VLOOKUP(P276,'CODIGO PAGO'!$B$1:$B$20,1,0)),1,IF(OR(AND(CG276=1,P276&lt;&gt;"N"),AND(CG276=3,P276&lt;&gt;"B"),AND(CG276=2,LEFT(TRIM(P276),1)&lt;&gt;"I")),1,IF(OR(AND(CG276=0,P276="N"),AND(CG276=0,P276="B"),AND(CG276=0,LEFT(TRIM(P276),1)="I")),1,0))),"")</f>
        <v/>
      </c>
      <c r="CV276" s="62" t="str">
        <f t="shared" si="133"/>
        <v/>
      </c>
      <c r="CW276" s="62" t="str">
        <f>+IF(LEN($K276)&gt;10,IF(ISERROR(VLOOKUP(R276,'CODIGO PAGO'!$B$1:$B$20,1,0)),1,IF(OR(AND(CI276=1,R276&lt;&gt;"N"),AND(CI276=3,R276&lt;&gt;"B"),AND(CI276=2,LEFT(TRIM(R276),1)&lt;&gt;"I")),1,IF(OR(AND(CI276=0,R276="N"),AND(CI276=0,R276="B"),AND(CI276=0,LEFT(TRIM(R276),1)="I")),1,0))),"")</f>
        <v/>
      </c>
      <c r="CX276" s="62" t="str">
        <f t="shared" si="134"/>
        <v/>
      </c>
      <c r="CY276" s="62" t="str">
        <f>+IF(LEN($K276)&gt;10,IF(ISERROR(VLOOKUP(T276,'CODIGO PAGO'!$B$1:$B$20,1,0)),1,IF(OR(AND(CK276=1,T276&lt;&gt;"N"),AND(CK276=3,T276&lt;&gt;"B"),AND(CK276=2,LEFT(TRIM(T276),1)&lt;&gt;"I")),1,IF(OR(AND(CK276=0,T276="N"),AND(CK276=0,T276="B"),AND(CK276=0,LEFT(TRIM(T276),1)="I")),1,0))),"")</f>
        <v/>
      </c>
      <c r="CZ276" s="62" t="str">
        <f t="shared" si="135"/>
        <v/>
      </c>
      <c r="DA276" s="62" t="str">
        <f>+IF(LEN($K276)&gt;10,IF(ISERROR(VLOOKUP(V276,'CODIGO PAGO'!$B$1:$B$20,1,0)),1,IF(OR(AND(CM276=1,V276&lt;&gt;"N"),AND(CM276=3,V276&lt;&gt;"B"),AND(CM276=2,LEFT(TRIM(V276),1)&lt;&gt;"I")),1,IF(OR(AND(CM276=0,V276="N"),AND(CM276=0,V276="B"),AND(CM276=0,LEFT(TRIM(V276),1)="I")),1,0))),"")</f>
        <v/>
      </c>
      <c r="DB276" s="62" t="str">
        <f t="shared" si="136"/>
        <v/>
      </c>
      <c r="DC276" s="62" t="str">
        <f>+IF(LEN($K276)&gt;10,IF(ISERROR(VLOOKUP(X276,'CODIGO PAGO'!$B$1:$B$20,1,0)),1,IF(OR(AND(CO276=1,X276&lt;&gt;"N"),AND(CO276=3,X276&lt;&gt;"B"),AND(CO276=2,LEFT(TRIM(X276),1)&lt;&gt;"I")),1,IF(OR(AND(CO276=0,X276="N"),AND(CO276=0,X276="B"),AND(CO276=0,LEFT(TRIM(X276),1)="I")),1,0))),"")</f>
        <v/>
      </c>
      <c r="DD276" s="62" t="str">
        <f t="shared" si="137"/>
        <v/>
      </c>
      <c r="DE276" s="62" t="str">
        <f t="shared" si="138"/>
        <v/>
      </c>
      <c r="DF276" s="63" t="str">
        <f t="shared" si="139"/>
        <v/>
      </c>
      <c r="DG276" s="171"/>
      <c r="DH276" s="63">
        <v>276</v>
      </c>
    </row>
    <row r="277" spans="1:112" s="65" customFormat="1">
      <c r="A277" s="16" t="str">
        <f t="shared" si="112"/>
        <v/>
      </c>
      <c r="B277" s="134"/>
      <c r="C277" s="134"/>
      <c r="D277" s="1" t="str">
        <f>+IF(LEN($K277)&gt;5,BD!A277,"")</f>
        <v/>
      </c>
      <c r="E277" s="1" t="str">
        <f>+IF(LEN($K277)&gt;5,BD!B277,"")</f>
        <v/>
      </c>
      <c r="F277" s="134"/>
      <c r="G277" s="133"/>
      <c r="H277" s="135"/>
      <c r="I277" s="3" t="str">
        <f>+IF(LEN($K277)&gt;5,BD!D277,"")</f>
        <v/>
      </c>
      <c r="J277" s="4" t="str">
        <f>+IF(LEN($K277)&gt;5,BD!E277,"")</f>
        <v/>
      </c>
      <c r="K277" s="5" t="str">
        <f>+IF(LEN(BD!G277)&gt;5,BD!G277,"")</f>
        <v/>
      </c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53" t="str">
        <f t="shared" si="113"/>
        <v/>
      </c>
      <c r="AB277" s="154" t="str">
        <f>+IF(LEN($K277)&gt;5,SUM(L277,N277,P277,R277,T277,V277,X277)+COUNTIF(L277:X277,"PCG")+'CODIGO PAGO'!$C$23*COUNTIF(L277:X277,"PDF")+'CODIGO PAGO'!$C$24*COUNTIF('PRE MAAS'!L277:X277,"PNH")+'CODIGO PAGO'!$C$25*COUNTIF('PRE MAAS'!L277:X277,"PS")+COUNTIF(L277:X277,"VAC"),"")</f>
        <v/>
      </c>
      <c r="AC277" s="154" t="str">
        <f t="shared" si="114"/>
        <v/>
      </c>
      <c r="AD277" s="155" t="str">
        <f t="shared" si="115"/>
        <v/>
      </c>
      <c r="AE277" s="155" t="str">
        <f t="shared" si="116"/>
        <v/>
      </c>
      <c r="AF277" s="155" t="str">
        <f>+IF(LEN($K277)&gt;5,IF(AND(VLOOKUP($I277,BD!$D$1:$F$501,3,0)&gt;=L$1,VLOOKUP($I277,BD!$D$1:$F$501,3,0)&lt;=X$1),1,0),"")</f>
        <v/>
      </c>
      <c r="AG277" s="155" t="str">
        <f t="shared" si="117"/>
        <v/>
      </c>
      <c r="AH277" s="156" t="str">
        <f t="shared" si="118"/>
        <v/>
      </c>
      <c r="AI277" s="156" t="str">
        <f t="shared" si="119"/>
        <v/>
      </c>
      <c r="AJ277" s="156" t="str">
        <f t="shared" si="120"/>
        <v/>
      </c>
      <c r="AK277" s="6" t="str">
        <f>+IF(LEN($K277)&gt;5,BD!H277,"")</f>
        <v/>
      </c>
      <c r="AL277" s="17" t="str">
        <f t="shared" si="121"/>
        <v/>
      </c>
      <c r="AM277" s="13"/>
      <c r="AN277" s="18" t="str">
        <f t="shared" si="122"/>
        <v/>
      </c>
      <c r="AO277" s="19" t="str">
        <f t="shared" si="123"/>
        <v/>
      </c>
      <c r="AP277" s="19" t="str">
        <f t="shared" si="124"/>
        <v/>
      </c>
      <c r="AQ277" s="20" t="str">
        <f t="shared" si="125"/>
        <v/>
      </c>
      <c r="AR277" s="7" t="str">
        <f t="shared" ca="1" si="126"/>
        <v/>
      </c>
      <c r="AS277" s="157"/>
      <c r="AT277" s="19" t="str">
        <f>+IF(LEN($K277)&gt;5,TRUNC(AS277*AK277*'CODIGO PAGO'!$C$27,2),"")</f>
        <v/>
      </c>
      <c r="AU277" s="15"/>
      <c r="AV277" s="15"/>
      <c r="AW277" s="15"/>
      <c r="AX277" s="14"/>
      <c r="AY277" s="15"/>
      <c r="AZ277" s="20" t="str">
        <f>+IF(LEN(K277)&gt;5,SUMIF(AJUSTES!$A$1:$A$50,K277,AJUSTES!$J$1:$J$50),"")</f>
        <v/>
      </c>
      <c r="BA277" s="20"/>
      <c r="BB277" s="14"/>
      <c r="BC277" s="14"/>
      <c r="BD277" s="164"/>
      <c r="BE277" s="15"/>
      <c r="BF277" s="15"/>
      <c r="BG277" s="152" t="str">
        <f t="shared" si="127"/>
        <v/>
      </c>
      <c r="BH277" s="20" t="str">
        <f t="shared" si="128"/>
        <v/>
      </c>
      <c r="BI277" s="20" t="str">
        <f>IF(LEN($K277)&gt;5,IF('CODIGO PAGO'!$C$26=9,0.5*AK277,'CODIGO PAGO'!$C$26*COUNTIF(L277:X277,"PT")*(AK277*7)/(7-(COUNTIF(L277:X277,"D")+COUNTIF(L277:X277,"DL")))),"")</f>
        <v/>
      </c>
      <c r="BJ277" s="15"/>
      <c r="BK277" s="20" t="str">
        <f>+IF(LEN(K277)&gt;5,SUMIF(AJUSTES!$A$1:$A$50,K277,AJUSTES!$K$1:$K$50),"")</f>
        <v/>
      </c>
      <c r="BL277" s="15"/>
      <c r="BM277" s="15"/>
      <c r="BN277" s="4" t="str">
        <f>+CONCATENATE(IF(COUNTIFS(INCAPACIDADES!$A$1:$A$100,"ACTIVA",INCAPACIDADES!$C$1:$C$100,'PRE MAAS'!K277)&gt;0,VLOOKUP(K277,INCAPACIDADES!$C$1:$Y$100,23,0),""),IF(LEN($K277)&gt;5,IF(BD!F277="N/A","",CONCATENATE("B (",DAY(BD!F277),"-",MONTH(BD!F277),"-",YEAR(BD!F277),")")),""))</f>
        <v/>
      </c>
      <c r="BO277" s="150"/>
      <c r="BP277" s="15"/>
      <c r="BQ277" s="15"/>
      <c r="BR277" s="15"/>
      <c r="BS277" s="15"/>
      <c r="BT277" s="15"/>
      <c r="BU277" s="9" t="str">
        <f>+IF(LEN($K277)&gt;10,IF(LEN(BD!I277)=11,BD!I277,CONCATENATE("0",BD!I277)),"")</f>
        <v/>
      </c>
      <c r="BV277" s="161" t="str">
        <f>+IF(LEN($K277)&gt;10,BD!J277,"")</f>
        <v/>
      </c>
      <c r="BW277" s="162" t="str">
        <f t="shared" si="129"/>
        <v/>
      </c>
      <c r="BX277" s="162" t="str">
        <f>+IF(LEN($K277)&gt;10,UPPER(BD!K277),"")</f>
        <v/>
      </c>
      <c r="BY277" s="161" t="str">
        <f>+IF(LEN($K285)&gt;5,BD!L277,"")</f>
        <v/>
      </c>
      <c r="BZ277" s="161" t="str">
        <f>+IF(LEN($K277)&gt;10,BD!M277,"")</f>
        <v/>
      </c>
      <c r="CA277" s="162" t="str">
        <f>+IF(LEN($K277)&gt;10,BD!N277,"")</f>
        <v/>
      </c>
      <c r="CB277" s="163" t="str">
        <f t="shared" si="130"/>
        <v/>
      </c>
      <c r="CC277" s="62" t="str">
        <f>+IF(AND(LEN($K277)&gt;10),IF(AND($J277&gt;L$1,$J277&lt;=$Y$1),1,IF((COUNTIFS(INCAPACIDADES!$C$1:$C$51,$K277,INCAPACIDADES!K$1:K$51,L$1))&gt;0,2,IF(VLOOKUP($I277,BD!D:F,3,0)&gt;L$1,0,3))),"")</f>
        <v/>
      </c>
      <c r="CD277" s="62" t="str">
        <f>+IF(AND(LEN($K277)&gt;10),IF(AND($J277&gt;M$1,$J277&lt;=$Y$1),1,IF((COUNTIFS(INCAPACIDADES!$C$1:$C$51,$K277,INCAPACIDADES!L$1:L$51,M$1))&gt;0,2,IF(VLOOKUP($I277,BD!$D:$F,3,0)&gt;M$1,0,3))),"")</f>
        <v/>
      </c>
      <c r="CE277" s="62" t="str">
        <f>+IF(AND(LEN($K277)&gt;10),IF(AND($J277&gt;N$1,$J277&lt;=$Y$1),1,IF((COUNTIFS(INCAPACIDADES!$C$1:$C$51,$K277,INCAPACIDADES!M$1:M$51,N$1))&gt;0,2,IF(VLOOKUP($I277,BD!$D:$F,3,0)&gt;N$1,0,3))),"")</f>
        <v/>
      </c>
      <c r="CF277" s="62" t="str">
        <f>+IF(AND(LEN($K277)&gt;10),IF(AND($J277&gt;O$1,$J277&lt;=$Y$1),1,IF((COUNTIFS(INCAPACIDADES!$C$1:$C$51,$K277,INCAPACIDADES!N$1:N$51,O$1))&gt;0,2,IF(VLOOKUP($I277,BD!$D:$F,3,0)&gt;O$1,0,3))),"")</f>
        <v/>
      </c>
      <c r="CG277" s="62" t="str">
        <f>+IF(AND(LEN($K277)&gt;10),IF(AND($J277&gt;P$1,$J277&lt;=$Y$1),1,IF((COUNTIFS(INCAPACIDADES!$C$1:$C$51,$K277,INCAPACIDADES!O$1:O$51,P$1))&gt;0,2,IF(VLOOKUP($I277,BD!$D:$F,3,0)&gt;P$1,0,3))),"")</f>
        <v/>
      </c>
      <c r="CH277" s="62" t="str">
        <f>+IF(AND(LEN($K277)&gt;10),IF(AND($J277&gt;Q$1,$J277&lt;=$Y$1),1,IF((COUNTIFS(INCAPACIDADES!$C$1:$C$51,$K277,INCAPACIDADES!P$1:P$51,Q$1))&gt;0,2,IF(VLOOKUP($I277,BD!$D:$F,3,0)&gt;Q$1,0,3))),"")</f>
        <v/>
      </c>
      <c r="CI277" s="62" t="str">
        <f>+IF(AND(LEN($K277)&gt;10),IF(AND($J277&gt;R$1,$J277&lt;=$Y$1),1,IF((COUNTIFS(INCAPACIDADES!$C$1:$C$51,$K277,INCAPACIDADES!Q$1:Q$51,R$1))&gt;0,2,IF(VLOOKUP($I277,BD!$D:$F,3,0)&gt;R$1,0,3))),"")</f>
        <v/>
      </c>
      <c r="CJ277" s="62" t="str">
        <f>+IF(AND(LEN($K277)&gt;10),IF(AND($J277&gt;S$1,$J277&lt;=$Y$1),1,IF((COUNTIFS(INCAPACIDADES!$C$1:$C$51,$K277,INCAPACIDADES!R$1:R$51,S$1))&gt;0,2,IF(VLOOKUP($I277,BD!$D:$F,3,0)&gt;S$1,0,3))),"")</f>
        <v/>
      </c>
      <c r="CK277" s="62" t="str">
        <f>+IF(AND(LEN($K277)&gt;10),IF(AND($J277&gt;T$1,$J277&lt;=$Y$1),1,IF((COUNTIFS(INCAPACIDADES!$C$1:$C$51,$K277,INCAPACIDADES!S$1:S$51,T$1))&gt;0,2,IF(VLOOKUP($I277,BD!$D:$F,3,0)&gt;T$1,0,3))),"")</f>
        <v/>
      </c>
      <c r="CL277" s="62" t="str">
        <f>+IF(AND(LEN($K277)&gt;10),IF(AND($J277&gt;U$1,$J277&lt;=$Y$1),1,IF((COUNTIFS(INCAPACIDADES!$C$1:$C$51,$K277,INCAPACIDADES!T$1:T$51,U$1))&gt;0,2,IF(VLOOKUP($I277,BD!$D:$F,3,0)&gt;U$1,0,3))),"")</f>
        <v/>
      </c>
      <c r="CM277" s="62" t="str">
        <f>+IF(AND(LEN($K277)&gt;10),IF(AND($J277&gt;V$1,$J277&lt;=$Y$1),1,IF((COUNTIFS(INCAPACIDADES!$C$1:$C$51,$K277,INCAPACIDADES!U$1:U$51,V$1))&gt;0,2,IF(VLOOKUP($I277,BD!$D:$F,3,0)&gt;V$1,0,3))),"")</f>
        <v/>
      </c>
      <c r="CN277" s="62" t="str">
        <f>+IF(AND(LEN($K277)&gt;10),IF(AND($J277&gt;W$1,$J277&lt;=$Y$1),1,IF((COUNTIFS(INCAPACIDADES!$C$1:$C$51,$K277,INCAPACIDADES!V$1:V$51,W$1))&gt;0,2,IF(VLOOKUP($I277,BD!$D:$F,3,0)&gt;W$1,0,3))),"")</f>
        <v/>
      </c>
      <c r="CO277" s="62" t="str">
        <f>+IF(AND(LEN($K277)&gt;10),IF(AND($J277&gt;X$1,$J277&lt;=$Y$1),1,IF((COUNTIFS(INCAPACIDADES!$C$1:$C$51,$K277,INCAPACIDADES!W$1:W$51,X$1))&gt;0,2,IF(VLOOKUP($I277,BD!$D:$F,3,0)&gt;X$1,0,3))),"")</f>
        <v/>
      </c>
      <c r="CP277" s="62" t="str">
        <f>+IF(AND(LEN($K277)&gt;10),IF(AND($J277&gt;Y$1,$J277&lt;=$Y$1),1,IF((COUNTIFS(INCAPACIDADES!$C$1:$C$51,$K277,INCAPACIDADES!X$1:X$51,Y$1))&gt;0,2,IF(VLOOKUP($I277,BD!$D:$F,3,0)&gt;Y$1,0,3))),"")</f>
        <v/>
      </c>
      <c r="CQ277" s="62" t="str">
        <f>+IF(LEN($K277)&gt;10,IF(ISERROR(VLOOKUP(L277,'CODIGO PAGO'!$B$1:$B$20,1,0)),1,IF(OR(AND(CC277=1,L277&lt;&gt;"N"),AND(CC277=3,L277&lt;&gt;"B"),AND(CC277=2,LEFT(TRIM(L277),1)&lt;&gt;"I")),1,IF(OR(AND(CC277=0,L277="N"),AND(CC277=0,L277="B"),AND(CC277=0,LEFT(TRIM(L277),1)="I")),1,0))),"")</f>
        <v/>
      </c>
      <c r="CR277" s="62" t="str">
        <f t="shared" si="131"/>
        <v/>
      </c>
      <c r="CS277" s="62" t="str">
        <f>+IF(LEN($K277)&gt;10,IF(ISERROR(VLOOKUP(N277,'CODIGO PAGO'!$B$1:$B$20,1,0)),1,IF(OR(AND(CE277=1,N277&lt;&gt;"N"),AND(CE277=3,N277&lt;&gt;"B"),AND(CE277=2,LEFT(TRIM(N277),1)&lt;&gt;"I")),1,IF(OR(AND(CE277=0,N277="N"),AND(CE277=0,N277="B"),AND(CE277=0,LEFT(TRIM(N277),1)="I")),1,0))),"")</f>
        <v/>
      </c>
      <c r="CT277" s="62" t="str">
        <f t="shared" si="132"/>
        <v/>
      </c>
      <c r="CU277" s="62" t="str">
        <f>+IF(LEN($K277)&gt;10,IF(ISERROR(VLOOKUP(P277,'CODIGO PAGO'!$B$1:$B$20,1,0)),1,IF(OR(AND(CG277=1,P277&lt;&gt;"N"),AND(CG277=3,P277&lt;&gt;"B"),AND(CG277=2,LEFT(TRIM(P277),1)&lt;&gt;"I")),1,IF(OR(AND(CG277=0,P277="N"),AND(CG277=0,P277="B"),AND(CG277=0,LEFT(TRIM(P277),1)="I")),1,0))),"")</f>
        <v/>
      </c>
      <c r="CV277" s="62" t="str">
        <f t="shared" si="133"/>
        <v/>
      </c>
      <c r="CW277" s="62" t="str">
        <f>+IF(LEN($K277)&gt;10,IF(ISERROR(VLOOKUP(R277,'CODIGO PAGO'!$B$1:$B$20,1,0)),1,IF(OR(AND(CI277=1,R277&lt;&gt;"N"),AND(CI277=3,R277&lt;&gt;"B"),AND(CI277=2,LEFT(TRIM(R277),1)&lt;&gt;"I")),1,IF(OR(AND(CI277=0,R277="N"),AND(CI277=0,R277="B"),AND(CI277=0,LEFT(TRIM(R277),1)="I")),1,0))),"")</f>
        <v/>
      </c>
      <c r="CX277" s="62" t="str">
        <f t="shared" si="134"/>
        <v/>
      </c>
      <c r="CY277" s="62" t="str">
        <f>+IF(LEN($K277)&gt;10,IF(ISERROR(VLOOKUP(T277,'CODIGO PAGO'!$B$1:$B$20,1,0)),1,IF(OR(AND(CK277=1,T277&lt;&gt;"N"),AND(CK277=3,T277&lt;&gt;"B"),AND(CK277=2,LEFT(TRIM(T277),1)&lt;&gt;"I")),1,IF(OR(AND(CK277=0,T277="N"),AND(CK277=0,T277="B"),AND(CK277=0,LEFT(TRIM(T277),1)="I")),1,0))),"")</f>
        <v/>
      </c>
      <c r="CZ277" s="62" t="str">
        <f t="shared" si="135"/>
        <v/>
      </c>
      <c r="DA277" s="62" t="str">
        <f>+IF(LEN($K277)&gt;10,IF(ISERROR(VLOOKUP(V277,'CODIGO PAGO'!$B$1:$B$20,1,0)),1,IF(OR(AND(CM277=1,V277&lt;&gt;"N"),AND(CM277=3,V277&lt;&gt;"B"),AND(CM277=2,LEFT(TRIM(V277),1)&lt;&gt;"I")),1,IF(OR(AND(CM277=0,V277="N"),AND(CM277=0,V277="B"),AND(CM277=0,LEFT(TRIM(V277),1)="I")),1,0))),"")</f>
        <v/>
      </c>
      <c r="DB277" s="62" t="str">
        <f t="shared" si="136"/>
        <v/>
      </c>
      <c r="DC277" s="62" t="str">
        <f>+IF(LEN($K277)&gt;10,IF(ISERROR(VLOOKUP(X277,'CODIGO PAGO'!$B$1:$B$20,1,0)),1,IF(OR(AND(CO277=1,X277&lt;&gt;"N"),AND(CO277=3,X277&lt;&gt;"B"),AND(CO277=2,LEFT(TRIM(X277),1)&lt;&gt;"I")),1,IF(OR(AND(CO277=0,X277="N"),AND(CO277=0,X277="B"),AND(CO277=0,LEFT(TRIM(X277),1)="I")),1,0))),"")</f>
        <v/>
      </c>
      <c r="DD277" s="62" t="str">
        <f t="shared" si="137"/>
        <v/>
      </c>
      <c r="DE277" s="62" t="str">
        <f t="shared" si="138"/>
        <v/>
      </c>
      <c r="DF277" s="63" t="str">
        <f t="shared" si="139"/>
        <v/>
      </c>
      <c r="DG277" s="171"/>
      <c r="DH277" s="63">
        <v>277</v>
      </c>
    </row>
    <row r="278" spans="1:112" s="65" customFormat="1">
      <c r="A278" s="16" t="str">
        <f t="shared" si="112"/>
        <v/>
      </c>
      <c r="B278" s="134"/>
      <c r="C278" s="134"/>
      <c r="D278" s="1" t="str">
        <f>+IF(LEN($K278)&gt;5,BD!A278,"")</f>
        <v/>
      </c>
      <c r="E278" s="1" t="str">
        <f>+IF(LEN($K278)&gt;5,BD!B278,"")</f>
        <v/>
      </c>
      <c r="F278" s="134"/>
      <c r="G278" s="133"/>
      <c r="H278" s="135"/>
      <c r="I278" s="3" t="str">
        <f>+IF(LEN($K278)&gt;5,BD!D278,"")</f>
        <v/>
      </c>
      <c r="J278" s="4" t="str">
        <f>+IF(LEN($K278)&gt;5,BD!E278,"")</f>
        <v/>
      </c>
      <c r="K278" s="5" t="str">
        <f>+IF(LEN(BD!G278)&gt;5,BD!G278,"")</f>
        <v/>
      </c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53" t="str">
        <f t="shared" si="113"/>
        <v/>
      </c>
      <c r="AB278" s="154" t="str">
        <f>+IF(LEN($K278)&gt;5,SUM(L278,N278,P278,R278,T278,V278,X278)+COUNTIF(L278:X278,"PCG")+'CODIGO PAGO'!$C$23*COUNTIF(L278:X278,"PDF")+'CODIGO PAGO'!$C$24*COUNTIF('PRE MAAS'!L278:X278,"PNH")+'CODIGO PAGO'!$C$25*COUNTIF('PRE MAAS'!L278:X278,"PS")+COUNTIF(L278:X278,"VAC"),"")</f>
        <v/>
      </c>
      <c r="AC278" s="154" t="str">
        <f t="shared" si="114"/>
        <v/>
      </c>
      <c r="AD278" s="155" t="str">
        <f t="shared" si="115"/>
        <v/>
      </c>
      <c r="AE278" s="155" t="str">
        <f t="shared" si="116"/>
        <v/>
      </c>
      <c r="AF278" s="155" t="str">
        <f>+IF(LEN($K278)&gt;5,IF(AND(VLOOKUP($I278,BD!$D$1:$F$501,3,0)&gt;=L$1,VLOOKUP($I278,BD!$D$1:$F$501,3,0)&lt;=X$1),1,0),"")</f>
        <v/>
      </c>
      <c r="AG278" s="155" t="str">
        <f t="shared" si="117"/>
        <v/>
      </c>
      <c r="AH278" s="156" t="str">
        <f t="shared" si="118"/>
        <v/>
      </c>
      <c r="AI278" s="156" t="str">
        <f t="shared" si="119"/>
        <v/>
      </c>
      <c r="AJ278" s="156" t="str">
        <f t="shared" si="120"/>
        <v/>
      </c>
      <c r="AK278" s="6" t="str">
        <f>+IF(LEN($K278)&gt;5,BD!H278,"")</f>
        <v/>
      </c>
      <c r="AL278" s="17" t="str">
        <f t="shared" si="121"/>
        <v/>
      </c>
      <c r="AM278" s="13"/>
      <c r="AN278" s="18" t="str">
        <f t="shared" si="122"/>
        <v/>
      </c>
      <c r="AO278" s="19" t="str">
        <f t="shared" si="123"/>
        <v/>
      </c>
      <c r="AP278" s="19" t="str">
        <f t="shared" si="124"/>
        <v/>
      </c>
      <c r="AQ278" s="20" t="str">
        <f t="shared" si="125"/>
        <v/>
      </c>
      <c r="AR278" s="7" t="str">
        <f t="shared" ca="1" si="126"/>
        <v/>
      </c>
      <c r="AS278" s="157"/>
      <c r="AT278" s="19" t="str">
        <f>+IF(LEN($K278)&gt;5,TRUNC(AS278*AK278*'CODIGO PAGO'!$C$27,2),"")</f>
        <v/>
      </c>
      <c r="AU278" s="15"/>
      <c r="AV278" s="15"/>
      <c r="AW278" s="15"/>
      <c r="AX278" s="14"/>
      <c r="AY278" s="15"/>
      <c r="AZ278" s="20" t="str">
        <f>+IF(LEN(K278)&gt;5,SUMIF(AJUSTES!$A$1:$A$50,K278,AJUSTES!$J$1:$J$50),"")</f>
        <v/>
      </c>
      <c r="BA278" s="20"/>
      <c r="BB278" s="14"/>
      <c r="BC278" s="14"/>
      <c r="BD278" s="164"/>
      <c r="BE278" s="15"/>
      <c r="BF278" s="15"/>
      <c r="BG278" s="152" t="str">
        <f t="shared" si="127"/>
        <v/>
      </c>
      <c r="BH278" s="20" t="str">
        <f t="shared" si="128"/>
        <v/>
      </c>
      <c r="BI278" s="20" t="str">
        <f>IF(LEN($K278)&gt;5,IF('CODIGO PAGO'!$C$26=9,0.5*AK278,'CODIGO PAGO'!$C$26*COUNTIF(L278:X278,"PT")*(AK278*7)/(7-(COUNTIF(L278:X278,"D")+COUNTIF(L278:X278,"DL")))),"")</f>
        <v/>
      </c>
      <c r="BJ278" s="15"/>
      <c r="BK278" s="20" t="str">
        <f>+IF(LEN(K278)&gt;5,SUMIF(AJUSTES!$A$1:$A$50,K278,AJUSTES!$K$1:$K$50),"")</f>
        <v/>
      </c>
      <c r="BL278" s="15"/>
      <c r="BM278" s="15"/>
      <c r="BN278" s="4" t="str">
        <f>+CONCATENATE(IF(COUNTIFS(INCAPACIDADES!$A$1:$A$100,"ACTIVA",INCAPACIDADES!$C$1:$C$100,'PRE MAAS'!K278)&gt;0,VLOOKUP(K278,INCAPACIDADES!$C$1:$Y$100,23,0),""),IF(LEN($K278)&gt;5,IF(BD!F278="N/A","",CONCATENATE("B (",DAY(BD!F278),"-",MONTH(BD!F278),"-",YEAR(BD!F278),")")),""))</f>
        <v/>
      </c>
      <c r="BO278" s="150"/>
      <c r="BP278" s="15"/>
      <c r="BQ278" s="15"/>
      <c r="BR278" s="15"/>
      <c r="BS278" s="15"/>
      <c r="BT278" s="15"/>
      <c r="BU278" s="9" t="str">
        <f>+IF(LEN($K278)&gt;10,IF(LEN(BD!I278)=11,BD!I278,CONCATENATE("0",BD!I278)),"")</f>
        <v/>
      </c>
      <c r="BV278" s="161" t="str">
        <f>+IF(LEN($K278)&gt;10,BD!J278,"")</f>
        <v/>
      </c>
      <c r="BW278" s="162" t="str">
        <f t="shared" si="129"/>
        <v/>
      </c>
      <c r="BX278" s="162" t="str">
        <f>+IF(LEN($K278)&gt;10,UPPER(BD!K278),"")</f>
        <v/>
      </c>
      <c r="BY278" s="161" t="str">
        <f>+IF(LEN($K286)&gt;5,BD!L278,"")</f>
        <v/>
      </c>
      <c r="BZ278" s="161" t="str">
        <f>+IF(LEN($K278)&gt;10,BD!M278,"")</f>
        <v/>
      </c>
      <c r="CA278" s="162" t="str">
        <f>+IF(LEN($K278)&gt;10,BD!N278,"")</f>
        <v/>
      </c>
      <c r="CB278" s="163" t="str">
        <f t="shared" si="130"/>
        <v/>
      </c>
      <c r="CC278" s="62" t="str">
        <f>+IF(AND(LEN($K278)&gt;10),IF(AND($J278&gt;L$1,$J278&lt;=$Y$1),1,IF((COUNTIFS(INCAPACIDADES!$C$1:$C$51,$K278,INCAPACIDADES!K$1:K$51,L$1))&gt;0,2,IF(VLOOKUP($I278,BD!D:F,3,0)&gt;L$1,0,3))),"")</f>
        <v/>
      </c>
      <c r="CD278" s="62" t="str">
        <f>+IF(AND(LEN($K278)&gt;10),IF(AND($J278&gt;M$1,$J278&lt;=$Y$1),1,IF((COUNTIFS(INCAPACIDADES!$C$1:$C$51,$K278,INCAPACIDADES!L$1:L$51,M$1))&gt;0,2,IF(VLOOKUP($I278,BD!$D:$F,3,0)&gt;M$1,0,3))),"")</f>
        <v/>
      </c>
      <c r="CE278" s="62" t="str">
        <f>+IF(AND(LEN($K278)&gt;10),IF(AND($J278&gt;N$1,$J278&lt;=$Y$1),1,IF((COUNTIFS(INCAPACIDADES!$C$1:$C$51,$K278,INCAPACIDADES!M$1:M$51,N$1))&gt;0,2,IF(VLOOKUP($I278,BD!$D:$F,3,0)&gt;N$1,0,3))),"")</f>
        <v/>
      </c>
      <c r="CF278" s="62" t="str">
        <f>+IF(AND(LEN($K278)&gt;10),IF(AND($J278&gt;O$1,$J278&lt;=$Y$1),1,IF((COUNTIFS(INCAPACIDADES!$C$1:$C$51,$K278,INCAPACIDADES!N$1:N$51,O$1))&gt;0,2,IF(VLOOKUP($I278,BD!$D:$F,3,0)&gt;O$1,0,3))),"")</f>
        <v/>
      </c>
      <c r="CG278" s="62" t="str">
        <f>+IF(AND(LEN($K278)&gt;10),IF(AND($J278&gt;P$1,$J278&lt;=$Y$1),1,IF((COUNTIFS(INCAPACIDADES!$C$1:$C$51,$K278,INCAPACIDADES!O$1:O$51,P$1))&gt;0,2,IF(VLOOKUP($I278,BD!$D:$F,3,0)&gt;P$1,0,3))),"")</f>
        <v/>
      </c>
      <c r="CH278" s="62" t="str">
        <f>+IF(AND(LEN($K278)&gt;10),IF(AND($J278&gt;Q$1,$J278&lt;=$Y$1),1,IF((COUNTIFS(INCAPACIDADES!$C$1:$C$51,$K278,INCAPACIDADES!P$1:P$51,Q$1))&gt;0,2,IF(VLOOKUP($I278,BD!$D:$F,3,0)&gt;Q$1,0,3))),"")</f>
        <v/>
      </c>
      <c r="CI278" s="62" t="str">
        <f>+IF(AND(LEN($K278)&gt;10),IF(AND($J278&gt;R$1,$J278&lt;=$Y$1),1,IF((COUNTIFS(INCAPACIDADES!$C$1:$C$51,$K278,INCAPACIDADES!Q$1:Q$51,R$1))&gt;0,2,IF(VLOOKUP($I278,BD!$D:$F,3,0)&gt;R$1,0,3))),"")</f>
        <v/>
      </c>
      <c r="CJ278" s="62" t="str">
        <f>+IF(AND(LEN($K278)&gt;10),IF(AND($J278&gt;S$1,$J278&lt;=$Y$1),1,IF((COUNTIFS(INCAPACIDADES!$C$1:$C$51,$K278,INCAPACIDADES!R$1:R$51,S$1))&gt;0,2,IF(VLOOKUP($I278,BD!$D:$F,3,0)&gt;S$1,0,3))),"")</f>
        <v/>
      </c>
      <c r="CK278" s="62" t="str">
        <f>+IF(AND(LEN($K278)&gt;10),IF(AND($J278&gt;T$1,$J278&lt;=$Y$1),1,IF((COUNTIFS(INCAPACIDADES!$C$1:$C$51,$K278,INCAPACIDADES!S$1:S$51,T$1))&gt;0,2,IF(VLOOKUP($I278,BD!$D:$F,3,0)&gt;T$1,0,3))),"")</f>
        <v/>
      </c>
      <c r="CL278" s="62" t="str">
        <f>+IF(AND(LEN($K278)&gt;10),IF(AND($J278&gt;U$1,$J278&lt;=$Y$1),1,IF((COUNTIFS(INCAPACIDADES!$C$1:$C$51,$K278,INCAPACIDADES!T$1:T$51,U$1))&gt;0,2,IF(VLOOKUP($I278,BD!$D:$F,3,0)&gt;U$1,0,3))),"")</f>
        <v/>
      </c>
      <c r="CM278" s="62" t="str">
        <f>+IF(AND(LEN($K278)&gt;10),IF(AND($J278&gt;V$1,$J278&lt;=$Y$1),1,IF((COUNTIFS(INCAPACIDADES!$C$1:$C$51,$K278,INCAPACIDADES!U$1:U$51,V$1))&gt;0,2,IF(VLOOKUP($I278,BD!$D:$F,3,0)&gt;V$1,0,3))),"")</f>
        <v/>
      </c>
      <c r="CN278" s="62" t="str">
        <f>+IF(AND(LEN($K278)&gt;10),IF(AND($J278&gt;W$1,$J278&lt;=$Y$1),1,IF((COUNTIFS(INCAPACIDADES!$C$1:$C$51,$K278,INCAPACIDADES!V$1:V$51,W$1))&gt;0,2,IF(VLOOKUP($I278,BD!$D:$F,3,0)&gt;W$1,0,3))),"")</f>
        <v/>
      </c>
      <c r="CO278" s="62" t="str">
        <f>+IF(AND(LEN($K278)&gt;10),IF(AND($J278&gt;X$1,$J278&lt;=$Y$1),1,IF((COUNTIFS(INCAPACIDADES!$C$1:$C$51,$K278,INCAPACIDADES!W$1:W$51,X$1))&gt;0,2,IF(VLOOKUP($I278,BD!$D:$F,3,0)&gt;X$1,0,3))),"")</f>
        <v/>
      </c>
      <c r="CP278" s="62" t="str">
        <f>+IF(AND(LEN($K278)&gt;10),IF(AND($J278&gt;Y$1,$J278&lt;=$Y$1),1,IF((COUNTIFS(INCAPACIDADES!$C$1:$C$51,$K278,INCAPACIDADES!X$1:X$51,Y$1))&gt;0,2,IF(VLOOKUP($I278,BD!$D:$F,3,0)&gt;Y$1,0,3))),"")</f>
        <v/>
      </c>
      <c r="CQ278" s="62" t="str">
        <f>+IF(LEN($K278)&gt;10,IF(ISERROR(VLOOKUP(L278,'CODIGO PAGO'!$B$1:$B$20,1,0)),1,IF(OR(AND(CC278=1,L278&lt;&gt;"N"),AND(CC278=3,L278&lt;&gt;"B"),AND(CC278=2,LEFT(TRIM(L278),1)&lt;&gt;"I")),1,IF(OR(AND(CC278=0,L278="N"),AND(CC278=0,L278="B"),AND(CC278=0,LEFT(TRIM(L278),1)="I")),1,0))),"")</f>
        <v/>
      </c>
      <c r="CR278" s="62" t="str">
        <f t="shared" si="131"/>
        <v/>
      </c>
      <c r="CS278" s="62" t="str">
        <f>+IF(LEN($K278)&gt;10,IF(ISERROR(VLOOKUP(N278,'CODIGO PAGO'!$B$1:$B$20,1,0)),1,IF(OR(AND(CE278=1,N278&lt;&gt;"N"),AND(CE278=3,N278&lt;&gt;"B"),AND(CE278=2,LEFT(TRIM(N278),1)&lt;&gt;"I")),1,IF(OR(AND(CE278=0,N278="N"),AND(CE278=0,N278="B"),AND(CE278=0,LEFT(TRIM(N278),1)="I")),1,0))),"")</f>
        <v/>
      </c>
      <c r="CT278" s="62" t="str">
        <f t="shared" si="132"/>
        <v/>
      </c>
      <c r="CU278" s="62" t="str">
        <f>+IF(LEN($K278)&gt;10,IF(ISERROR(VLOOKUP(P278,'CODIGO PAGO'!$B$1:$B$20,1,0)),1,IF(OR(AND(CG278=1,P278&lt;&gt;"N"),AND(CG278=3,P278&lt;&gt;"B"),AND(CG278=2,LEFT(TRIM(P278),1)&lt;&gt;"I")),1,IF(OR(AND(CG278=0,P278="N"),AND(CG278=0,P278="B"),AND(CG278=0,LEFT(TRIM(P278),1)="I")),1,0))),"")</f>
        <v/>
      </c>
      <c r="CV278" s="62" t="str">
        <f t="shared" si="133"/>
        <v/>
      </c>
      <c r="CW278" s="62" t="str">
        <f>+IF(LEN($K278)&gt;10,IF(ISERROR(VLOOKUP(R278,'CODIGO PAGO'!$B$1:$B$20,1,0)),1,IF(OR(AND(CI278=1,R278&lt;&gt;"N"),AND(CI278=3,R278&lt;&gt;"B"),AND(CI278=2,LEFT(TRIM(R278),1)&lt;&gt;"I")),1,IF(OR(AND(CI278=0,R278="N"),AND(CI278=0,R278="B"),AND(CI278=0,LEFT(TRIM(R278),1)="I")),1,0))),"")</f>
        <v/>
      </c>
      <c r="CX278" s="62" t="str">
        <f t="shared" si="134"/>
        <v/>
      </c>
      <c r="CY278" s="62" t="str">
        <f>+IF(LEN($K278)&gt;10,IF(ISERROR(VLOOKUP(T278,'CODIGO PAGO'!$B$1:$B$20,1,0)),1,IF(OR(AND(CK278=1,T278&lt;&gt;"N"),AND(CK278=3,T278&lt;&gt;"B"),AND(CK278=2,LEFT(TRIM(T278),1)&lt;&gt;"I")),1,IF(OR(AND(CK278=0,T278="N"),AND(CK278=0,T278="B"),AND(CK278=0,LEFT(TRIM(T278),1)="I")),1,0))),"")</f>
        <v/>
      </c>
      <c r="CZ278" s="62" t="str">
        <f t="shared" si="135"/>
        <v/>
      </c>
      <c r="DA278" s="62" t="str">
        <f>+IF(LEN($K278)&gt;10,IF(ISERROR(VLOOKUP(V278,'CODIGO PAGO'!$B$1:$B$20,1,0)),1,IF(OR(AND(CM278=1,V278&lt;&gt;"N"),AND(CM278=3,V278&lt;&gt;"B"),AND(CM278=2,LEFT(TRIM(V278),1)&lt;&gt;"I")),1,IF(OR(AND(CM278=0,V278="N"),AND(CM278=0,V278="B"),AND(CM278=0,LEFT(TRIM(V278),1)="I")),1,0))),"")</f>
        <v/>
      </c>
      <c r="DB278" s="62" t="str">
        <f t="shared" si="136"/>
        <v/>
      </c>
      <c r="DC278" s="62" t="str">
        <f>+IF(LEN($K278)&gt;10,IF(ISERROR(VLOOKUP(X278,'CODIGO PAGO'!$B$1:$B$20,1,0)),1,IF(OR(AND(CO278=1,X278&lt;&gt;"N"),AND(CO278=3,X278&lt;&gt;"B"),AND(CO278=2,LEFT(TRIM(X278),1)&lt;&gt;"I")),1,IF(OR(AND(CO278=0,X278="N"),AND(CO278=0,X278="B"),AND(CO278=0,LEFT(TRIM(X278),1)="I")),1,0))),"")</f>
        <v/>
      </c>
      <c r="DD278" s="62" t="str">
        <f t="shared" si="137"/>
        <v/>
      </c>
      <c r="DE278" s="62" t="str">
        <f t="shared" si="138"/>
        <v/>
      </c>
      <c r="DF278" s="63" t="str">
        <f t="shared" si="139"/>
        <v/>
      </c>
      <c r="DG278" s="171"/>
      <c r="DH278" s="63">
        <v>278</v>
      </c>
    </row>
    <row r="279" spans="1:112" s="65" customFormat="1">
      <c r="A279" s="16" t="str">
        <f t="shared" si="112"/>
        <v/>
      </c>
      <c r="B279" s="134"/>
      <c r="C279" s="134"/>
      <c r="D279" s="1" t="str">
        <f>+IF(LEN($K279)&gt;5,BD!A279,"")</f>
        <v/>
      </c>
      <c r="E279" s="1" t="str">
        <f>+IF(LEN($K279)&gt;5,BD!B279,"")</f>
        <v/>
      </c>
      <c r="F279" s="134"/>
      <c r="G279" s="133"/>
      <c r="H279" s="135"/>
      <c r="I279" s="3" t="str">
        <f>+IF(LEN($K279)&gt;5,BD!D279,"")</f>
        <v/>
      </c>
      <c r="J279" s="4" t="str">
        <f>+IF(LEN($K279)&gt;5,BD!E279,"")</f>
        <v/>
      </c>
      <c r="K279" s="5" t="str">
        <f>+IF(LEN(BD!G279)&gt;5,BD!G279,"")</f>
        <v/>
      </c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53" t="str">
        <f t="shared" si="113"/>
        <v/>
      </c>
      <c r="AB279" s="154" t="str">
        <f>+IF(LEN($K279)&gt;5,SUM(L279,N279,P279,R279,T279,V279,X279)+COUNTIF(L279:X279,"PCG")+'CODIGO PAGO'!$C$23*COUNTIF(L279:X279,"PDF")+'CODIGO PAGO'!$C$24*COUNTIF('PRE MAAS'!L279:X279,"PNH")+'CODIGO PAGO'!$C$25*COUNTIF('PRE MAAS'!L279:X279,"PS")+COUNTIF(L279:X279,"VAC"),"")</f>
        <v/>
      </c>
      <c r="AC279" s="154" t="str">
        <f t="shared" si="114"/>
        <v/>
      </c>
      <c r="AD279" s="155" t="str">
        <f t="shared" si="115"/>
        <v/>
      </c>
      <c r="AE279" s="155" t="str">
        <f t="shared" si="116"/>
        <v/>
      </c>
      <c r="AF279" s="155" t="str">
        <f>+IF(LEN($K279)&gt;5,IF(AND(VLOOKUP($I279,BD!$D$1:$F$501,3,0)&gt;=L$1,VLOOKUP($I279,BD!$D$1:$F$501,3,0)&lt;=X$1),1,0),"")</f>
        <v/>
      </c>
      <c r="AG279" s="155" t="str">
        <f t="shared" si="117"/>
        <v/>
      </c>
      <c r="AH279" s="156" t="str">
        <f t="shared" si="118"/>
        <v/>
      </c>
      <c r="AI279" s="156" t="str">
        <f t="shared" si="119"/>
        <v/>
      </c>
      <c r="AJ279" s="156" t="str">
        <f t="shared" si="120"/>
        <v/>
      </c>
      <c r="AK279" s="6" t="str">
        <f>+IF(LEN($K279)&gt;5,BD!H279,"")</f>
        <v/>
      </c>
      <c r="AL279" s="17" t="str">
        <f t="shared" si="121"/>
        <v/>
      </c>
      <c r="AM279" s="13"/>
      <c r="AN279" s="18" t="str">
        <f t="shared" si="122"/>
        <v/>
      </c>
      <c r="AO279" s="19" t="str">
        <f t="shared" si="123"/>
        <v/>
      </c>
      <c r="AP279" s="19" t="str">
        <f t="shared" si="124"/>
        <v/>
      </c>
      <c r="AQ279" s="20" t="str">
        <f t="shared" si="125"/>
        <v/>
      </c>
      <c r="AR279" s="7" t="str">
        <f t="shared" ca="1" si="126"/>
        <v/>
      </c>
      <c r="AS279" s="157"/>
      <c r="AT279" s="19" t="str">
        <f>+IF(LEN($K279)&gt;5,TRUNC(AS279*AK279*'CODIGO PAGO'!$C$27,2),"")</f>
        <v/>
      </c>
      <c r="AU279" s="15"/>
      <c r="AV279" s="15"/>
      <c r="AW279" s="15"/>
      <c r="AX279" s="14"/>
      <c r="AY279" s="15"/>
      <c r="AZ279" s="20" t="str">
        <f>+IF(LEN(K279)&gt;5,SUMIF(AJUSTES!$A$1:$A$50,K279,AJUSTES!$J$1:$J$50),"")</f>
        <v/>
      </c>
      <c r="BA279" s="20"/>
      <c r="BB279" s="14"/>
      <c r="BC279" s="14"/>
      <c r="BD279" s="164"/>
      <c r="BE279" s="15"/>
      <c r="BF279" s="15"/>
      <c r="BG279" s="152" t="str">
        <f t="shared" si="127"/>
        <v/>
      </c>
      <c r="BH279" s="20" t="str">
        <f t="shared" si="128"/>
        <v/>
      </c>
      <c r="BI279" s="20" t="str">
        <f>IF(LEN($K279)&gt;5,IF('CODIGO PAGO'!$C$26=9,0.5*AK279,'CODIGO PAGO'!$C$26*COUNTIF(L279:X279,"PT")*(AK279*7)/(7-(COUNTIF(L279:X279,"D")+COUNTIF(L279:X279,"DL")))),"")</f>
        <v/>
      </c>
      <c r="BJ279" s="15"/>
      <c r="BK279" s="20" t="str">
        <f>+IF(LEN(K279)&gt;5,SUMIF(AJUSTES!$A$1:$A$50,K279,AJUSTES!$K$1:$K$50),"")</f>
        <v/>
      </c>
      <c r="BL279" s="15"/>
      <c r="BM279" s="15"/>
      <c r="BN279" s="4" t="str">
        <f>+CONCATENATE(IF(COUNTIFS(INCAPACIDADES!$A$1:$A$100,"ACTIVA",INCAPACIDADES!$C$1:$C$100,'PRE MAAS'!K279)&gt;0,VLOOKUP(K279,INCAPACIDADES!$C$1:$Y$100,23,0),""),IF(LEN($K279)&gt;5,IF(BD!F279="N/A","",CONCATENATE("B (",DAY(BD!F279),"-",MONTH(BD!F279),"-",YEAR(BD!F279),")")),""))</f>
        <v/>
      </c>
      <c r="BO279" s="150"/>
      <c r="BP279" s="15"/>
      <c r="BQ279" s="15"/>
      <c r="BR279" s="15"/>
      <c r="BS279" s="15"/>
      <c r="BT279" s="15"/>
      <c r="BU279" s="9" t="str">
        <f>+IF(LEN($K279)&gt;10,IF(LEN(BD!I279)=11,BD!I279,CONCATENATE("0",BD!I279)),"")</f>
        <v/>
      </c>
      <c r="BV279" s="161" t="str">
        <f>+IF(LEN($K279)&gt;10,BD!J279,"")</f>
        <v/>
      </c>
      <c r="BW279" s="162" t="str">
        <f t="shared" si="129"/>
        <v/>
      </c>
      <c r="BX279" s="162" t="str">
        <f>+IF(LEN($K279)&gt;10,UPPER(BD!K279),"")</f>
        <v/>
      </c>
      <c r="BY279" s="161" t="str">
        <f>+IF(LEN($K287)&gt;5,BD!L279,"")</f>
        <v/>
      </c>
      <c r="BZ279" s="161" t="str">
        <f>+IF(LEN($K279)&gt;10,BD!M279,"")</f>
        <v/>
      </c>
      <c r="CA279" s="162" t="str">
        <f>+IF(LEN($K279)&gt;10,BD!N279,"")</f>
        <v/>
      </c>
      <c r="CB279" s="163" t="str">
        <f t="shared" si="130"/>
        <v/>
      </c>
      <c r="CC279" s="62" t="str">
        <f>+IF(AND(LEN($K279)&gt;10),IF(AND($J279&gt;L$1,$J279&lt;=$Y$1),1,IF((COUNTIFS(INCAPACIDADES!$C$1:$C$51,$K279,INCAPACIDADES!K$1:K$51,L$1))&gt;0,2,IF(VLOOKUP($I279,BD!D:F,3,0)&gt;L$1,0,3))),"")</f>
        <v/>
      </c>
      <c r="CD279" s="62" t="str">
        <f>+IF(AND(LEN($K279)&gt;10),IF(AND($J279&gt;M$1,$J279&lt;=$Y$1),1,IF((COUNTIFS(INCAPACIDADES!$C$1:$C$51,$K279,INCAPACIDADES!L$1:L$51,M$1))&gt;0,2,IF(VLOOKUP($I279,BD!$D:$F,3,0)&gt;M$1,0,3))),"")</f>
        <v/>
      </c>
      <c r="CE279" s="62" t="str">
        <f>+IF(AND(LEN($K279)&gt;10),IF(AND($J279&gt;N$1,$J279&lt;=$Y$1),1,IF((COUNTIFS(INCAPACIDADES!$C$1:$C$51,$K279,INCAPACIDADES!M$1:M$51,N$1))&gt;0,2,IF(VLOOKUP($I279,BD!$D:$F,3,0)&gt;N$1,0,3))),"")</f>
        <v/>
      </c>
      <c r="CF279" s="62" t="str">
        <f>+IF(AND(LEN($K279)&gt;10),IF(AND($J279&gt;O$1,$J279&lt;=$Y$1),1,IF((COUNTIFS(INCAPACIDADES!$C$1:$C$51,$K279,INCAPACIDADES!N$1:N$51,O$1))&gt;0,2,IF(VLOOKUP($I279,BD!$D:$F,3,0)&gt;O$1,0,3))),"")</f>
        <v/>
      </c>
      <c r="CG279" s="62" t="str">
        <f>+IF(AND(LEN($K279)&gt;10),IF(AND($J279&gt;P$1,$J279&lt;=$Y$1),1,IF((COUNTIFS(INCAPACIDADES!$C$1:$C$51,$K279,INCAPACIDADES!O$1:O$51,P$1))&gt;0,2,IF(VLOOKUP($I279,BD!$D:$F,3,0)&gt;P$1,0,3))),"")</f>
        <v/>
      </c>
      <c r="CH279" s="62" t="str">
        <f>+IF(AND(LEN($K279)&gt;10),IF(AND($J279&gt;Q$1,$J279&lt;=$Y$1),1,IF((COUNTIFS(INCAPACIDADES!$C$1:$C$51,$K279,INCAPACIDADES!P$1:P$51,Q$1))&gt;0,2,IF(VLOOKUP($I279,BD!$D:$F,3,0)&gt;Q$1,0,3))),"")</f>
        <v/>
      </c>
      <c r="CI279" s="62" t="str">
        <f>+IF(AND(LEN($K279)&gt;10),IF(AND($J279&gt;R$1,$J279&lt;=$Y$1),1,IF((COUNTIFS(INCAPACIDADES!$C$1:$C$51,$K279,INCAPACIDADES!Q$1:Q$51,R$1))&gt;0,2,IF(VLOOKUP($I279,BD!$D:$F,3,0)&gt;R$1,0,3))),"")</f>
        <v/>
      </c>
      <c r="CJ279" s="62" t="str">
        <f>+IF(AND(LEN($K279)&gt;10),IF(AND($J279&gt;S$1,$J279&lt;=$Y$1),1,IF((COUNTIFS(INCAPACIDADES!$C$1:$C$51,$K279,INCAPACIDADES!R$1:R$51,S$1))&gt;0,2,IF(VLOOKUP($I279,BD!$D:$F,3,0)&gt;S$1,0,3))),"")</f>
        <v/>
      </c>
      <c r="CK279" s="62" t="str">
        <f>+IF(AND(LEN($K279)&gt;10),IF(AND($J279&gt;T$1,$J279&lt;=$Y$1),1,IF((COUNTIFS(INCAPACIDADES!$C$1:$C$51,$K279,INCAPACIDADES!S$1:S$51,T$1))&gt;0,2,IF(VLOOKUP($I279,BD!$D:$F,3,0)&gt;T$1,0,3))),"")</f>
        <v/>
      </c>
      <c r="CL279" s="62" t="str">
        <f>+IF(AND(LEN($K279)&gt;10),IF(AND($J279&gt;U$1,$J279&lt;=$Y$1),1,IF((COUNTIFS(INCAPACIDADES!$C$1:$C$51,$K279,INCAPACIDADES!T$1:T$51,U$1))&gt;0,2,IF(VLOOKUP($I279,BD!$D:$F,3,0)&gt;U$1,0,3))),"")</f>
        <v/>
      </c>
      <c r="CM279" s="62" t="str">
        <f>+IF(AND(LEN($K279)&gt;10),IF(AND($J279&gt;V$1,$J279&lt;=$Y$1),1,IF((COUNTIFS(INCAPACIDADES!$C$1:$C$51,$K279,INCAPACIDADES!U$1:U$51,V$1))&gt;0,2,IF(VLOOKUP($I279,BD!$D:$F,3,0)&gt;V$1,0,3))),"")</f>
        <v/>
      </c>
      <c r="CN279" s="62" t="str">
        <f>+IF(AND(LEN($K279)&gt;10),IF(AND($J279&gt;W$1,$J279&lt;=$Y$1),1,IF((COUNTIFS(INCAPACIDADES!$C$1:$C$51,$K279,INCAPACIDADES!V$1:V$51,W$1))&gt;0,2,IF(VLOOKUP($I279,BD!$D:$F,3,0)&gt;W$1,0,3))),"")</f>
        <v/>
      </c>
      <c r="CO279" s="62" t="str">
        <f>+IF(AND(LEN($K279)&gt;10),IF(AND($J279&gt;X$1,$J279&lt;=$Y$1),1,IF((COUNTIFS(INCAPACIDADES!$C$1:$C$51,$K279,INCAPACIDADES!W$1:W$51,X$1))&gt;0,2,IF(VLOOKUP($I279,BD!$D:$F,3,0)&gt;X$1,0,3))),"")</f>
        <v/>
      </c>
      <c r="CP279" s="62" t="str">
        <f>+IF(AND(LEN($K279)&gt;10),IF(AND($J279&gt;Y$1,$J279&lt;=$Y$1),1,IF((COUNTIFS(INCAPACIDADES!$C$1:$C$51,$K279,INCAPACIDADES!X$1:X$51,Y$1))&gt;0,2,IF(VLOOKUP($I279,BD!$D:$F,3,0)&gt;Y$1,0,3))),"")</f>
        <v/>
      </c>
      <c r="CQ279" s="62" t="str">
        <f>+IF(LEN($K279)&gt;10,IF(ISERROR(VLOOKUP(L279,'CODIGO PAGO'!$B$1:$B$20,1,0)),1,IF(OR(AND(CC279=1,L279&lt;&gt;"N"),AND(CC279=3,L279&lt;&gt;"B"),AND(CC279=2,LEFT(TRIM(L279),1)&lt;&gt;"I")),1,IF(OR(AND(CC279=0,L279="N"),AND(CC279=0,L279="B"),AND(CC279=0,LEFT(TRIM(L279),1)="I")),1,0))),"")</f>
        <v/>
      </c>
      <c r="CR279" s="62" t="str">
        <f t="shared" si="131"/>
        <v/>
      </c>
      <c r="CS279" s="62" t="str">
        <f>+IF(LEN($K279)&gt;10,IF(ISERROR(VLOOKUP(N279,'CODIGO PAGO'!$B$1:$B$20,1,0)),1,IF(OR(AND(CE279=1,N279&lt;&gt;"N"),AND(CE279=3,N279&lt;&gt;"B"),AND(CE279=2,LEFT(TRIM(N279),1)&lt;&gt;"I")),1,IF(OR(AND(CE279=0,N279="N"),AND(CE279=0,N279="B"),AND(CE279=0,LEFT(TRIM(N279),1)="I")),1,0))),"")</f>
        <v/>
      </c>
      <c r="CT279" s="62" t="str">
        <f t="shared" si="132"/>
        <v/>
      </c>
      <c r="CU279" s="62" t="str">
        <f>+IF(LEN($K279)&gt;10,IF(ISERROR(VLOOKUP(P279,'CODIGO PAGO'!$B$1:$B$20,1,0)),1,IF(OR(AND(CG279=1,P279&lt;&gt;"N"),AND(CG279=3,P279&lt;&gt;"B"),AND(CG279=2,LEFT(TRIM(P279),1)&lt;&gt;"I")),1,IF(OR(AND(CG279=0,P279="N"),AND(CG279=0,P279="B"),AND(CG279=0,LEFT(TRIM(P279),1)="I")),1,0))),"")</f>
        <v/>
      </c>
      <c r="CV279" s="62" t="str">
        <f t="shared" si="133"/>
        <v/>
      </c>
      <c r="CW279" s="62" t="str">
        <f>+IF(LEN($K279)&gt;10,IF(ISERROR(VLOOKUP(R279,'CODIGO PAGO'!$B$1:$B$20,1,0)),1,IF(OR(AND(CI279=1,R279&lt;&gt;"N"),AND(CI279=3,R279&lt;&gt;"B"),AND(CI279=2,LEFT(TRIM(R279),1)&lt;&gt;"I")),1,IF(OR(AND(CI279=0,R279="N"),AND(CI279=0,R279="B"),AND(CI279=0,LEFT(TRIM(R279),1)="I")),1,0))),"")</f>
        <v/>
      </c>
      <c r="CX279" s="62" t="str">
        <f t="shared" si="134"/>
        <v/>
      </c>
      <c r="CY279" s="62" t="str">
        <f>+IF(LEN($K279)&gt;10,IF(ISERROR(VLOOKUP(T279,'CODIGO PAGO'!$B$1:$B$20,1,0)),1,IF(OR(AND(CK279=1,T279&lt;&gt;"N"),AND(CK279=3,T279&lt;&gt;"B"),AND(CK279=2,LEFT(TRIM(T279),1)&lt;&gt;"I")),1,IF(OR(AND(CK279=0,T279="N"),AND(CK279=0,T279="B"),AND(CK279=0,LEFT(TRIM(T279),1)="I")),1,0))),"")</f>
        <v/>
      </c>
      <c r="CZ279" s="62" t="str">
        <f t="shared" si="135"/>
        <v/>
      </c>
      <c r="DA279" s="62" t="str">
        <f>+IF(LEN($K279)&gt;10,IF(ISERROR(VLOOKUP(V279,'CODIGO PAGO'!$B$1:$B$20,1,0)),1,IF(OR(AND(CM279=1,V279&lt;&gt;"N"),AND(CM279=3,V279&lt;&gt;"B"),AND(CM279=2,LEFT(TRIM(V279),1)&lt;&gt;"I")),1,IF(OR(AND(CM279=0,V279="N"),AND(CM279=0,V279="B"),AND(CM279=0,LEFT(TRIM(V279),1)="I")),1,0))),"")</f>
        <v/>
      </c>
      <c r="DB279" s="62" t="str">
        <f t="shared" si="136"/>
        <v/>
      </c>
      <c r="DC279" s="62" t="str">
        <f>+IF(LEN($K279)&gt;10,IF(ISERROR(VLOOKUP(X279,'CODIGO PAGO'!$B$1:$B$20,1,0)),1,IF(OR(AND(CO279=1,X279&lt;&gt;"N"),AND(CO279=3,X279&lt;&gt;"B"),AND(CO279=2,LEFT(TRIM(X279),1)&lt;&gt;"I")),1,IF(OR(AND(CO279=0,X279="N"),AND(CO279=0,X279="B"),AND(CO279=0,LEFT(TRIM(X279),1)="I")),1,0))),"")</f>
        <v/>
      </c>
      <c r="DD279" s="62" t="str">
        <f t="shared" si="137"/>
        <v/>
      </c>
      <c r="DE279" s="62" t="str">
        <f t="shared" si="138"/>
        <v/>
      </c>
      <c r="DF279" s="63" t="str">
        <f t="shared" si="139"/>
        <v/>
      </c>
      <c r="DG279" s="171"/>
      <c r="DH279" s="63">
        <v>279</v>
      </c>
    </row>
    <row r="280" spans="1:112" s="65" customFormat="1">
      <c r="A280" s="16" t="str">
        <f t="shared" si="112"/>
        <v/>
      </c>
      <c r="B280" s="134"/>
      <c r="C280" s="134"/>
      <c r="D280" s="1" t="str">
        <f>+IF(LEN($K280)&gt;5,BD!A280,"")</f>
        <v/>
      </c>
      <c r="E280" s="1" t="str">
        <f>+IF(LEN($K280)&gt;5,BD!B280,"")</f>
        <v/>
      </c>
      <c r="F280" s="134"/>
      <c r="G280" s="133"/>
      <c r="H280" s="135"/>
      <c r="I280" s="3" t="str">
        <f>+IF(LEN($K280)&gt;5,BD!D280,"")</f>
        <v/>
      </c>
      <c r="J280" s="4" t="str">
        <f>+IF(LEN($K280)&gt;5,BD!E280,"")</f>
        <v/>
      </c>
      <c r="K280" s="5" t="str">
        <f>+IF(LEN(BD!G280)&gt;5,BD!G280,"")</f>
        <v/>
      </c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53" t="str">
        <f t="shared" si="113"/>
        <v/>
      </c>
      <c r="AB280" s="154" t="str">
        <f>+IF(LEN($K280)&gt;5,SUM(L280,N280,P280,R280,T280,V280,X280)+COUNTIF(L280:X280,"PCG")+'CODIGO PAGO'!$C$23*COUNTIF(L280:X280,"PDF")+'CODIGO PAGO'!$C$24*COUNTIF('PRE MAAS'!L280:X280,"PNH")+'CODIGO PAGO'!$C$25*COUNTIF('PRE MAAS'!L280:X280,"PS")+COUNTIF(L280:X280,"VAC"),"")</f>
        <v/>
      </c>
      <c r="AC280" s="154" t="str">
        <f t="shared" si="114"/>
        <v/>
      </c>
      <c r="AD280" s="155" t="str">
        <f t="shared" si="115"/>
        <v/>
      </c>
      <c r="AE280" s="155" t="str">
        <f t="shared" si="116"/>
        <v/>
      </c>
      <c r="AF280" s="155" t="str">
        <f>+IF(LEN($K280)&gt;5,IF(AND(VLOOKUP($I280,BD!$D$1:$F$501,3,0)&gt;=L$1,VLOOKUP($I280,BD!$D$1:$F$501,3,0)&lt;=X$1),1,0),"")</f>
        <v/>
      </c>
      <c r="AG280" s="155" t="str">
        <f t="shared" si="117"/>
        <v/>
      </c>
      <c r="AH280" s="156" t="str">
        <f t="shared" si="118"/>
        <v/>
      </c>
      <c r="AI280" s="156" t="str">
        <f t="shared" si="119"/>
        <v/>
      </c>
      <c r="AJ280" s="156" t="str">
        <f t="shared" si="120"/>
        <v/>
      </c>
      <c r="AK280" s="6" t="str">
        <f>+IF(LEN($K280)&gt;5,BD!H280,"")</f>
        <v/>
      </c>
      <c r="AL280" s="17" t="str">
        <f t="shared" si="121"/>
        <v/>
      </c>
      <c r="AM280" s="13"/>
      <c r="AN280" s="18" t="str">
        <f t="shared" si="122"/>
        <v/>
      </c>
      <c r="AO280" s="19" t="str">
        <f t="shared" si="123"/>
        <v/>
      </c>
      <c r="AP280" s="19" t="str">
        <f t="shared" si="124"/>
        <v/>
      </c>
      <c r="AQ280" s="20" t="str">
        <f t="shared" si="125"/>
        <v/>
      </c>
      <c r="AR280" s="7" t="str">
        <f t="shared" ca="1" si="126"/>
        <v/>
      </c>
      <c r="AS280" s="157"/>
      <c r="AT280" s="19" t="str">
        <f>+IF(LEN($K280)&gt;5,TRUNC(AS280*AK280*'CODIGO PAGO'!$C$27,2),"")</f>
        <v/>
      </c>
      <c r="AU280" s="15"/>
      <c r="AV280" s="15"/>
      <c r="AW280" s="15"/>
      <c r="AX280" s="14"/>
      <c r="AY280" s="15"/>
      <c r="AZ280" s="20" t="str">
        <f>+IF(LEN(K280)&gt;5,SUMIF(AJUSTES!$A$1:$A$50,K280,AJUSTES!$J$1:$J$50),"")</f>
        <v/>
      </c>
      <c r="BA280" s="20"/>
      <c r="BB280" s="14"/>
      <c r="BC280" s="14"/>
      <c r="BD280" s="164"/>
      <c r="BE280" s="15"/>
      <c r="BF280" s="15"/>
      <c r="BG280" s="152" t="str">
        <f t="shared" si="127"/>
        <v/>
      </c>
      <c r="BH280" s="20" t="str">
        <f t="shared" si="128"/>
        <v/>
      </c>
      <c r="BI280" s="20" t="str">
        <f>IF(LEN($K280)&gt;5,IF('CODIGO PAGO'!$C$26=9,0.5*AK280,'CODIGO PAGO'!$C$26*COUNTIF(L280:X280,"PT")*(AK280*7)/(7-(COUNTIF(L280:X280,"D")+COUNTIF(L280:X280,"DL")))),"")</f>
        <v/>
      </c>
      <c r="BJ280" s="15"/>
      <c r="BK280" s="20" t="str">
        <f>+IF(LEN(K280)&gt;5,SUMIF(AJUSTES!$A$1:$A$50,K280,AJUSTES!$K$1:$K$50),"")</f>
        <v/>
      </c>
      <c r="BL280" s="15"/>
      <c r="BM280" s="15"/>
      <c r="BN280" s="4" t="str">
        <f>+CONCATENATE(IF(COUNTIFS(INCAPACIDADES!$A$1:$A$100,"ACTIVA",INCAPACIDADES!$C$1:$C$100,'PRE MAAS'!K280)&gt;0,VLOOKUP(K280,INCAPACIDADES!$C$1:$Y$100,23,0),""),IF(LEN($K280)&gt;5,IF(BD!F280="N/A","",CONCATENATE("B (",DAY(BD!F280),"-",MONTH(BD!F280),"-",YEAR(BD!F280),")")),""))</f>
        <v/>
      </c>
      <c r="BO280" s="150"/>
      <c r="BP280" s="15"/>
      <c r="BQ280" s="15"/>
      <c r="BR280" s="15"/>
      <c r="BS280" s="15"/>
      <c r="BT280" s="15"/>
      <c r="BU280" s="9" t="str">
        <f>+IF(LEN($K280)&gt;10,IF(LEN(BD!I280)=11,BD!I280,CONCATENATE("0",BD!I280)),"")</f>
        <v/>
      </c>
      <c r="BV280" s="161" t="str">
        <f>+IF(LEN($K280)&gt;10,BD!J280,"")</f>
        <v/>
      </c>
      <c r="BW280" s="162" t="str">
        <f t="shared" si="129"/>
        <v/>
      </c>
      <c r="BX280" s="162" t="str">
        <f>+IF(LEN($K280)&gt;10,UPPER(BD!K280),"")</f>
        <v/>
      </c>
      <c r="BY280" s="161" t="str">
        <f>+IF(LEN($K288)&gt;5,BD!L280,"")</f>
        <v/>
      </c>
      <c r="BZ280" s="161" t="str">
        <f>+IF(LEN($K280)&gt;10,BD!M280,"")</f>
        <v/>
      </c>
      <c r="CA280" s="162" t="str">
        <f>+IF(LEN($K280)&gt;10,BD!N280,"")</f>
        <v/>
      </c>
      <c r="CB280" s="163" t="str">
        <f t="shared" si="130"/>
        <v/>
      </c>
      <c r="CC280" s="62" t="str">
        <f>+IF(AND(LEN($K280)&gt;10),IF(AND($J280&gt;L$1,$J280&lt;=$Y$1),1,IF((COUNTIFS(INCAPACIDADES!$C$1:$C$51,$K280,INCAPACIDADES!K$1:K$51,L$1))&gt;0,2,IF(VLOOKUP($I280,BD!D:F,3,0)&gt;L$1,0,3))),"")</f>
        <v/>
      </c>
      <c r="CD280" s="62" t="str">
        <f>+IF(AND(LEN($K280)&gt;10),IF(AND($J280&gt;M$1,$J280&lt;=$Y$1),1,IF((COUNTIFS(INCAPACIDADES!$C$1:$C$51,$K280,INCAPACIDADES!L$1:L$51,M$1))&gt;0,2,IF(VLOOKUP($I280,BD!$D:$F,3,0)&gt;M$1,0,3))),"")</f>
        <v/>
      </c>
      <c r="CE280" s="62" t="str">
        <f>+IF(AND(LEN($K280)&gt;10),IF(AND($J280&gt;N$1,$J280&lt;=$Y$1),1,IF((COUNTIFS(INCAPACIDADES!$C$1:$C$51,$K280,INCAPACIDADES!M$1:M$51,N$1))&gt;0,2,IF(VLOOKUP($I280,BD!$D:$F,3,0)&gt;N$1,0,3))),"")</f>
        <v/>
      </c>
      <c r="CF280" s="62" t="str">
        <f>+IF(AND(LEN($K280)&gt;10),IF(AND($J280&gt;O$1,$J280&lt;=$Y$1),1,IF((COUNTIFS(INCAPACIDADES!$C$1:$C$51,$K280,INCAPACIDADES!N$1:N$51,O$1))&gt;0,2,IF(VLOOKUP($I280,BD!$D:$F,3,0)&gt;O$1,0,3))),"")</f>
        <v/>
      </c>
      <c r="CG280" s="62" t="str">
        <f>+IF(AND(LEN($K280)&gt;10),IF(AND($J280&gt;P$1,$J280&lt;=$Y$1),1,IF((COUNTIFS(INCAPACIDADES!$C$1:$C$51,$K280,INCAPACIDADES!O$1:O$51,P$1))&gt;0,2,IF(VLOOKUP($I280,BD!$D:$F,3,0)&gt;P$1,0,3))),"")</f>
        <v/>
      </c>
      <c r="CH280" s="62" t="str">
        <f>+IF(AND(LEN($K280)&gt;10),IF(AND($J280&gt;Q$1,$J280&lt;=$Y$1),1,IF((COUNTIFS(INCAPACIDADES!$C$1:$C$51,$K280,INCAPACIDADES!P$1:P$51,Q$1))&gt;0,2,IF(VLOOKUP($I280,BD!$D:$F,3,0)&gt;Q$1,0,3))),"")</f>
        <v/>
      </c>
      <c r="CI280" s="62" t="str">
        <f>+IF(AND(LEN($K280)&gt;10),IF(AND($J280&gt;R$1,$J280&lt;=$Y$1),1,IF((COUNTIFS(INCAPACIDADES!$C$1:$C$51,$K280,INCAPACIDADES!Q$1:Q$51,R$1))&gt;0,2,IF(VLOOKUP($I280,BD!$D:$F,3,0)&gt;R$1,0,3))),"")</f>
        <v/>
      </c>
      <c r="CJ280" s="62" t="str">
        <f>+IF(AND(LEN($K280)&gt;10),IF(AND($J280&gt;S$1,$J280&lt;=$Y$1),1,IF((COUNTIFS(INCAPACIDADES!$C$1:$C$51,$K280,INCAPACIDADES!R$1:R$51,S$1))&gt;0,2,IF(VLOOKUP($I280,BD!$D:$F,3,0)&gt;S$1,0,3))),"")</f>
        <v/>
      </c>
      <c r="CK280" s="62" t="str">
        <f>+IF(AND(LEN($K280)&gt;10),IF(AND($J280&gt;T$1,$J280&lt;=$Y$1),1,IF((COUNTIFS(INCAPACIDADES!$C$1:$C$51,$K280,INCAPACIDADES!S$1:S$51,T$1))&gt;0,2,IF(VLOOKUP($I280,BD!$D:$F,3,0)&gt;T$1,0,3))),"")</f>
        <v/>
      </c>
      <c r="CL280" s="62" t="str">
        <f>+IF(AND(LEN($K280)&gt;10),IF(AND($J280&gt;U$1,$J280&lt;=$Y$1),1,IF((COUNTIFS(INCAPACIDADES!$C$1:$C$51,$K280,INCAPACIDADES!T$1:T$51,U$1))&gt;0,2,IF(VLOOKUP($I280,BD!$D:$F,3,0)&gt;U$1,0,3))),"")</f>
        <v/>
      </c>
      <c r="CM280" s="62" t="str">
        <f>+IF(AND(LEN($K280)&gt;10),IF(AND($J280&gt;V$1,$J280&lt;=$Y$1),1,IF((COUNTIFS(INCAPACIDADES!$C$1:$C$51,$K280,INCAPACIDADES!U$1:U$51,V$1))&gt;0,2,IF(VLOOKUP($I280,BD!$D:$F,3,0)&gt;V$1,0,3))),"")</f>
        <v/>
      </c>
      <c r="CN280" s="62" t="str">
        <f>+IF(AND(LEN($K280)&gt;10),IF(AND($J280&gt;W$1,$J280&lt;=$Y$1),1,IF((COUNTIFS(INCAPACIDADES!$C$1:$C$51,$K280,INCAPACIDADES!V$1:V$51,W$1))&gt;0,2,IF(VLOOKUP($I280,BD!$D:$F,3,0)&gt;W$1,0,3))),"")</f>
        <v/>
      </c>
      <c r="CO280" s="62" t="str">
        <f>+IF(AND(LEN($K280)&gt;10),IF(AND($J280&gt;X$1,$J280&lt;=$Y$1),1,IF((COUNTIFS(INCAPACIDADES!$C$1:$C$51,$K280,INCAPACIDADES!W$1:W$51,X$1))&gt;0,2,IF(VLOOKUP($I280,BD!$D:$F,3,0)&gt;X$1,0,3))),"")</f>
        <v/>
      </c>
      <c r="CP280" s="62" t="str">
        <f>+IF(AND(LEN($K280)&gt;10),IF(AND($J280&gt;Y$1,$J280&lt;=$Y$1),1,IF((COUNTIFS(INCAPACIDADES!$C$1:$C$51,$K280,INCAPACIDADES!X$1:X$51,Y$1))&gt;0,2,IF(VLOOKUP($I280,BD!$D:$F,3,0)&gt;Y$1,0,3))),"")</f>
        <v/>
      </c>
      <c r="CQ280" s="62" t="str">
        <f>+IF(LEN($K280)&gt;10,IF(ISERROR(VLOOKUP(L280,'CODIGO PAGO'!$B$1:$B$20,1,0)),1,IF(OR(AND(CC280=1,L280&lt;&gt;"N"),AND(CC280=3,L280&lt;&gt;"B"),AND(CC280=2,LEFT(TRIM(L280),1)&lt;&gt;"I")),1,IF(OR(AND(CC280=0,L280="N"),AND(CC280=0,L280="B"),AND(CC280=0,LEFT(TRIM(L280),1)="I")),1,0))),"")</f>
        <v/>
      </c>
      <c r="CR280" s="62" t="str">
        <f t="shared" si="131"/>
        <v/>
      </c>
      <c r="CS280" s="62" t="str">
        <f>+IF(LEN($K280)&gt;10,IF(ISERROR(VLOOKUP(N280,'CODIGO PAGO'!$B$1:$B$20,1,0)),1,IF(OR(AND(CE280=1,N280&lt;&gt;"N"),AND(CE280=3,N280&lt;&gt;"B"),AND(CE280=2,LEFT(TRIM(N280),1)&lt;&gt;"I")),1,IF(OR(AND(CE280=0,N280="N"),AND(CE280=0,N280="B"),AND(CE280=0,LEFT(TRIM(N280),1)="I")),1,0))),"")</f>
        <v/>
      </c>
      <c r="CT280" s="62" t="str">
        <f t="shared" si="132"/>
        <v/>
      </c>
      <c r="CU280" s="62" t="str">
        <f>+IF(LEN($K280)&gt;10,IF(ISERROR(VLOOKUP(P280,'CODIGO PAGO'!$B$1:$B$20,1,0)),1,IF(OR(AND(CG280=1,P280&lt;&gt;"N"),AND(CG280=3,P280&lt;&gt;"B"),AND(CG280=2,LEFT(TRIM(P280),1)&lt;&gt;"I")),1,IF(OR(AND(CG280=0,P280="N"),AND(CG280=0,P280="B"),AND(CG280=0,LEFT(TRIM(P280),1)="I")),1,0))),"")</f>
        <v/>
      </c>
      <c r="CV280" s="62" t="str">
        <f t="shared" si="133"/>
        <v/>
      </c>
      <c r="CW280" s="62" t="str">
        <f>+IF(LEN($K280)&gt;10,IF(ISERROR(VLOOKUP(R280,'CODIGO PAGO'!$B$1:$B$20,1,0)),1,IF(OR(AND(CI280=1,R280&lt;&gt;"N"),AND(CI280=3,R280&lt;&gt;"B"),AND(CI280=2,LEFT(TRIM(R280),1)&lt;&gt;"I")),1,IF(OR(AND(CI280=0,R280="N"),AND(CI280=0,R280="B"),AND(CI280=0,LEFT(TRIM(R280),1)="I")),1,0))),"")</f>
        <v/>
      </c>
      <c r="CX280" s="62" t="str">
        <f t="shared" si="134"/>
        <v/>
      </c>
      <c r="CY280" s="62" t="str">
        <f>+IF(LEN($K280)&gt;10,IF(ISERROR(VLOOKUP(T280,'CODIGO PAGO'!$B$1:$B$20,1,0)),1,IF(OR(AND(CK280=1,T280&lt;&gt;"N"),AND(CK280=3,T280&lt;&gt;"B"),AND(CK280=2,LEFT(TRIM(T280),1)&lt;&gt;"I")),1,IF(OR(AND(CK280=0,T280="N"),AND(CK280=0,T280="B"),AND(CK280=0,LEFT(TRIM(T280),1)="I")),1,0))),"")</f>
        <v/>
      </c>
      <c r="CZ280" s="62" t="str">
        <f t="shared" si="135"/>
        <v/>
      </c>
      <c r="DA280" s="62" t="str">
        <f>+IF(LEN($K280)&gt;10,IF(ISERROR(VLOOKUP(V280,'CODIGO PAGO'!$B$1:$B$20,1,0)),1,IF(OR(AND(CM280=1,V280&lt;&gt;"N"),AND(CM280=3,V280&lt;&gt;"B"),AND(CM280=2,LEFT(TRIM(V280),1)&lt;&gt;"I")),1,IF(OR(AND(CM280=0,V280="N"),AND(CM280=0,V280="B"),AND(CM280=0,LEFT(TRIM(V280),1)="I")),1,0))),"")</f>
        <v/>
      </c>
      <c r="DB280" s="62" t="str">
        <f t="shared" si="136"/>
        <v/>
      </c>
      <c r="DC280" s="62" t="str">
        <f>+IF(LEN($K280)&gt;10,IF(ISERROR(VLOOKUP(X280,'CODIGO PAGO'!$B$1:$B$20,1,0)),1,IF(OR(AND(CO280=1,X280&lt;&gt;"N"),AND(CO280=3,X280&lt;&gt;"B"),AND(CO280=2,LEFT(TRIM(X280),1)&lt;&gt;"I")),1,IF(OR(AND(CO280=0,X280="N"),AND(CO280=0,X280="B"),AND(CO280=0,LEFT(TRIM(X280),1)="I")),1,0))),"")</f>
        <v/>
      </c>
      <c r="DD280" s="62" t="str">
        <f t="shared" si="137"/>
        <v/>
      </c>
      <c r="DE280" s="62" t="str">
        <f t="shared" si="138"/>
        <v/>
      </c>
      <c r="DF280" s="63" t="str">
        <f t="shared" si="139"/>
        <v/>
      </c>
      <c r="DG280" s="171"/>
      <c r="DH280" s="63">
        <v>280</v>
      </c>
    </row>
    <row r="281" spans="1:112" s="65" customFormat="1">
      <c r="A281" s="16" t="str">
        <f t="shared" si="112"/>
        <v/>
      </c>
      <c r="B281" s="134"/>
      <c r="C281" s="134"/>
      <c r="D281" s="1" t="str">
        <f>+IF(LEN($K281)&gt;5,BD!A281,"")</f>
        <v/>
      </c>
      <c r="E281" s="1" t="str">
        <f>+IF(LEN($K281)&gt;5,BD!B281,"")</f>
        <v/>
      </c>
      <c r="F281" s="134"/>
      <c r="G281" s="133"/>
      <c r="H281" s="135"/>
      <c r="I281" s="3" t="str">
        <f>+IF(LEN($K281)&gt;5,BD!D281,"")</f>
        <v/>
      </c>
      <c r="J281" s="4" t="str">
        <f>+IF(LEN($K281)&gt;5,BD!E281,"")</f>
        <v/>
      </c>
      <c r="K281" s="5" t="str">
        <f>+IF(LEN(BD!G281)&gt;5,BD!G281,"")</f>
        <v/>
      </c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53" t="str">
        <f t="shared" si="113"/>
        <v/>
      </c>
      <c r="AB281" s="154" t="str">
        <f>+IF(LEN($K281)&gt;5,SUM(L281,N281,P281,R281,T281,V281,X281)+COUNTIF(L281:X281,"PCG")+'CODIGO PAGO'!$C$23*COUNTIF(L281:X281,"PDF")+'CODIGO PAGO'!$C$24*COUNTIF('PRE MAAS'!L281:X281,"PNH")+'CODIGO PAGO'!$C$25*COUNTIF('PRE MAAS'!L281:X281,"PS")+COUNTIF(L281:X281,"VAC"),"")</f>
        <v/>
      </c>
      <c r="AC281" s="154" t="str">
        <f t="shared" si="114"/>
        <v/>
      </c>
      <c r="AD281" s="155" t="str">
        <f t="shared" si="115"/>
        <v/>
      </c>
      <c r="AE281" s="155" t="str">
        <f t="shared" si="116"/>
        <v/>
      </c>
      <c r="AF281" s="155" t="str">
        <f>+IF(LEN($K281)&gt;5,IF(AND(VLOOKUP($I281,BD!$D$1:$F$501,3,0)&gt;=L$1,VLOOKUP($I281,BD!$D$1:$F$501,3,0)&lt;=X$1),1,0),"")</f>
        <v/>
      </c>
      <c r="AG281" s="155" t="str">
        <f t="shared" si="117"/>
        <v/>
      </c>
      <c r="AH281" s="156" t="str">
        <f t="shared" si="118"/>
        <v/>
      </c>
      <c r="AI281" s="156" t="str">
        <f t="shared" si="119"/>
        <v/>
      </c>
      <c r="AJ281" s="156" t="str">
        <f t="shared" si="120"/>
        <v/>
      </c>
      <c r="AK281" s="6" t="str">
        <f>+IF(LEN($K281)&gt;5,BD!H281,"")</f>
        <v/>
      </c>
      <c r="AL281" s="17" t="str">
        <f t="shared" si="121"/>
        <v/>
      </c>
      <c r="AM281" s="13"/>
      <c r="AN281" s="18" t="str">
        <f t="shared" si="122"/>
        <v/>
      </c>
      <c r="AO281" s="19" t="str">
        <f t="shared" si="123"/>
        <v/>
      </c>
      <c r="AP281" s="19" t="str">
        <f t="shared" si="124"/>
        <v/>
      </c>
      <c r="AQ281" s="20" t="str">
        <f t="shared" si="125"/>
        <v/>
      </c>
      <c r="AR281" s="7" t="str">
        <f t="shared" ca="1" si="126"/>
        <v/>
      </c>
      <c r="AS281" s="157"/>
      <c r="AT281" s="19" t="str">
        <f>+IF(LEN($K281)&gt;5,TRUNC(AS281*AK281*'CODIGO PAGO'!$C$27,2),"")</f>
        <v/>
      </c>
      <c r="AU281" s="15"/>
      <c r="AV281" s="15"/>
      <c r="AW281" s="15"/>
      <c r="AX281" s="14"/>
      <c r="AY281" s="15"/>
      <c r="AZ281" s="20" t="str">
        <f>+IF(LEN(K281)&gt;5,SUMIF(AJUSTES!$A$1:$A$50,K281,AJUSTES!$J$1:$J$50),"")</f>
        <v/>
      </c>
      <c r="BA281" s="20"/>
      <c r="BB281" s="14"/>
      <c r="BC281" s="14"/>
      <c r="BD281" s="164"/>
      <c r="BE281" s="15"/>
      <c r="BF281" s="15"/>
      <c r="BG281" s="152" t="str">
        <f t="shared" si="127"/>
        <v/>
      </c>
      <c r="BH281" s="20" t="str">
        <f t="shared" si="128"/>
        <v/>
      </c>
      <c r="BI281" s="20" t="str">
        <f>IF(LEN($K281)&gt;5,IF('CODIGO PAGO'!$C$26=9,0.5*AK281,'CODIGO PAGO'!$C$26*COUNTIF(L281:X281,"PT")*(AK281*7)/(7-(COUNTIF(L281:X281,"D")+COUNTIF(L281:X281,"DL")))),"")</f>
        <v/>
      </c>
      <c r="BJ281" s="15"/>
      <c r="BK281" s="20" t="str">
        <f>+IF(LEN(K281)&gt;5,SUMIF(AJUSTES!$A$1:$A$50,K281,AJUSTES!$K$1:$K$50),"")</f>
        <v/>
      </c>
      <c r="BL281" s="15"/>
      <c r="BM281" s="15"/>
      <c r="BN281" s="4" t="str">
        <f>+CONCATENATE(IF(COUNTIFS(INCAPACIDADES!$A$1:$A$100,"ACTIVA",INCAPACIDADES!$C$1:$C$100,'PRE MAAS'!K281)&gt;0,VLOOKUP(K281,INCAPACIDADES!$C$1:$Y$100,23,0),""),IF(LEN($K281)&gt;5,IF(BD!F281="N/A","",CONCATENATE("B (",DAY(BD!F281),"-",MONTH(BD!F281),"-",YEAR(BD!F281),")")),""))</f>
        <v/>
      </c>
      <c r="BO281" s="150"/>
      <c r="BP281" s="15"/>
      <c r="BQ281" s="15"/>
      <c r="BR281" s="15"/>
      <c r="BS281" s="15"/>
      <c r="BT281" s="15"/>
      <c r="BU281" s="9" t="str">
        <f>+IF(LEN($K281)&gt;10,IF(LEN(BD!I281)=11,BD!I281,CONCATENATE("0",BD!I281)),"")</f>
        <v/>
      </c>
      <c r="BV281" s="161" t="str">
        <f>+IF(LEN($K281)&gt;10,BD!J281,"")</f>
        <v/>
      </c>
      <c r="BW281" s="162" t="str">
        <f t="shared" si="129"/>
        <v/>
      </c>
      <c r="BX281" s="162" t="str">
        <f>+IF(LEN($K281)&gt;10,UPPER(BD!K281),"")</f>
        <v/>
      </c>
      <c r="BY281" s="161" t="str">
        <f>+IF(LEN($K289)&gt;5,BD!L281,"")</f>
        <v/>
      </c>
      <c r="BZ281" s="161" t="str">
        <f>+IF(LEN($K281)&gt;10,BD!M281,"")</f>
        <v/>
      </c>
      <c r="CA281" s="162" t="str">
        <f>+IF(LEN($K281)&gt;10,BD!N281,"")</f>
        <v/>
      </c>
      <c r="CB281" s="163" t="str">
        <f t="shared" si="130"/>
        <v/>
      </c>
      <c r="CC281" s="62" t="str">
        <f>+IF(AND(LEN($K281)&gt;10),IF(AND($J281&gt;L$1,$J281&lt;=$Y$1),1,IF((COUNTIFS(INCAPACIDADES!$C$1:$C$51,$K281,INCAPACIDADES!K$1:K$51,L$1))&gt;0,2,IF(VLOOKUP($I281,BD!D:F,3,0)&gt;L$1,0,3))),"")</f>
        <v/>
      </c>
      <c r="CD281" s="62" t="str">
        <f>+IF(AND(LEN($K281)&gt;10),IF(AND($J281&gt;M$1,$J281&lt;=$Y$1),1,IF((COUNTIFS(INCAPACIDADES!$C$1:$C$51,$K281,INCAPACIDADES!L$1:L$51,M$1))&gt;0,2,IF(VLOOKUP($I281,BD!$D:$F,3,0)&gt;M$1,0,3))),"")</f>
        <v/>
      </c>
      <c r="CE281" s="62" t="str">
        <f>+IF(AND(LEN($K281)&gt;10),IF(AND($J281&gt;N$1,$J281&lt;=$Y$1),1,IF((COUNTIFS(INCAPACIDADES!$C$1:$C$51,$K281,INCAPACIDADES!M$1:M$51,N$1))&gt;0,2,IF(VLOOKUP($I281,BD!$D:$F,3,0)&gt;N$1,0,3))),"")</f>
        <v/>
      </c>
      <c r="CF281" s="62" t="str">
        <f>+IF(AND(LEN($K281)&gt;10),IF(AND($J281&gt;O$1,$J281&lt;=$Y$1),1,IF((COUNTIFS(INCAPACIDADES!$C$1:$C$51,$K281,INCAPACIDADES!N$1:N$51,O$1))&gt;0,2,IF(VLOOKUP($I281,BD!$D:$F,3,0)&gt;O$1,0,3))),"")</f>
        <v/>
      </c>
      <c r="CG281" s="62" t="str">
        <f>+IF(AND(LEN($K281)&gt;10),IF(AND($J281&gt;P$1,$J281&lt;=$Y$1),1,IF((COUNTIFS(INCAPACIDADES!$C$1:$C$51,$K281,INCAPACIDADES!O$1:O$51,P$1))&gt;0,2,IF(VLOOKUP($I281,BD!$D:$F,3,0)&gt;P$1,0,3))),"")</f>
        <v/>
      </c>
      <c r="CH281" s="62" t="str">
        <f>+IF(AND(LEN($K281)&gt;10),IF(AND($J281&gt;Q$1,$J281&lt;=$Y$1),1,IF((COUNTIFS(INCAPACIDADES!$C$1:$C$51,$K281,INCAPACIDADES!P$1:P$51,Q$1))&gt;0,2,IF(VLOOKUP($I281,BD!$D:$F,3,0)&gt;Q$1,0,3))),"")</f>
        <v/>
      </c>
      <c r="CI281" s="62" t="str">
        <f>+IF(AND(LEN($K281)&gt;10),IF(AND($J281&gt;R$1,$J281&lt;=$Y$1),1,IF((COUNTIFS(INCAPACIDADES!$C$1:$C$51,$K281,INCAPACIDADES!Q$1:Q$51,R$1))&gt;0,2,IF(VLOOKUP($I281,BD!$D:$F,3,0)&gt;R$1,0,3))),"")</f>
        <v/>
      </c>
      <c r="CJ281" s="62" t="str">
        <f>+IF(AND(LEN($K281)&gt;10),IF(AND($J281&gt;S$1,$J281&lt;=$Y$1),1,IF((COUNTIFS(INCAPACIDADES!$C$1:$C$51,$K281,INCAPACIDADES!R$1:R$51,S$1))&gt;0,2,IF(VLOOKUP($I281,BD!$D:$F,3,0)&gt;S$1,0,3))),"")</f>
        <v/>
      </c>
      <c r="CK281" s="62" t="str">
        <f>+IF(AND(LEN($K281)&gt;10),IF(AND($J281&gt;T$1,$J281&lt;=$Y$1),1,IF((COUNTIFS(INCAPACIDADES!$C$1:$C$51,$K281,INCAPACIDADES!S$1:S$51,T$1))&gt;0,2,IF(VLOOKUP($I281,BD!$D:$F,3,0)&gt;T$1,0,3))),"")</f>
        <v/>
      </c>
      <c r="CL281" s="62" t="str">
        <f>+IF(AND(LEN($K281)&gt;10),IF(AND($J281&gt;U$1,$J281&lt;=$Y$1),1,IF((COUNTIFS(INCAPACIDADES!$C$1:$C$51,$K281,INCAPACIDADES!T$1:T$51,U$1))&gt;0,2,IF(VLOOKUP($I281,BD!$D:$F,3,0)&gt;U$1,0,3))),"")</f>
        <v/>
      </c>
      <c r="CM281" s="62" t="str">
        <f>+IF(AND(LEN($K281)&gt;10),IF(AND($J281&gt;V$1,$J281&lt;=$Y$1),1,IF((COUNTIFS(INCAPACIDADES!$C$1:$C$51,$K281,INCAPACIDADES!U$1:U$51,V$1))&gt;0,2,IF(VLOOKUP($I281,BD!$D:$F,3,0)&gt;V$1,0,3))),"")</f>
        <v/>
      </c>
      <c r="CN281" s="62" t="str">
        <f>+IF(AND(LEN($K281)&gt;10),IF(AND($J281&gt;W$1,$J281&lt;=$Y$1),1,IF((COUNTIFS(INCAPACIDADES!$C$1:$C$51,$K281,INCAPACIDADES!V$1:V$51,W$1))&gt;0,2,IF(VLOOKUP($I281,BD!$D:$F,3,0)&gt;W$1,0,3))),"")</f>
        <v/>
      </c>
      <c r="CO281" s="62" t="str">
        <f>+IF(AND(LEN($K281)&gt;10),IF(AND($J281&gt;X$1,$J281&lt;=$Y$1),1,IF((COUNTIFS(INCAPACIDADES!$C$1:$C$51,$K281,INCAPACIDADES!W$1:W$51,X$1))&gt;0,2,IF(VLOOKUP($I281,BD!$D:$F,3,0)&gt;X$1,0,3))),"")</f>
        <v/>
      </c>
      <c r="CP281" s="62" t="str">
        <f>+IF(AND(LEN($K281)&gt;10),IF(AND($J281&gt;Y$1,$J281&lt;=$Y$1),1,IF((COUNTIFS(INCAPACIDADES!$C$1:$C$51,$K281,INCAPACIDADES!X$1:X$51,Y$1))&gt;0,2,IF(VLOOKUP($I281,BD!$D:$F,3,0)&gt;Y$1,0,3))),"")</f>
        <v/>
      </c>
      <c r="CQ281" s="62" t="str">
        <f>+IF(LEN($K281)&gt;10,IF(ISERROR(VLOOKUP(L281,'CODIGO PAGO'!$B$1:$B$20,1,0)),1,IF(OR(AND(CC281=1,L281&lt;&gt;"N"),AND(CC281=3,L281&lt;&gt;"B"),AND(CC281=2,LEFT(TRIM(L281),1)&lt;&gt;"I")),1,IF(OR(AND(CC281=0,L281="N"),AND(CC281=0,L281="B"),AND(CC281=0,LEFT(TRIM(L281),1)="I")),1,0))),"")</f>
        <v/>
      </c>
      <c r="CR281" s="62" t="str">
        <f t="shared" si="131"/>
        <v/>
      </c>
      <c r="CS281" s="62" t="str">
        <f>+IF(LEN($K281)&gt;10,IF(ISERROR(VLOOKUP(N281,'CODIGO PAGO'!$B$1:$B$20,1,0)),1,IF(OR(AND(CE281=1,N281&lt;&gt;"N"),AND(CE281=3,N281&lt;&gt;"B"),AND(CE281=2,LEFT(TRIM(N281),1)&lt;&gt;"I")),1,IF(OR(AND(CE281=0,N281="N"),AND(CE281=0,N281="B"),AND(CE281=0,LEFT(TRIM(N281),1)="I")),1,0))),"")</f>
        <v/>
      </c>
      <c r="CT281" s="62" t="str">
        <f t="shared" si="132"/>
        <v/>
      </c>
      <c r="CU281" s="62" t="str">
        <f>+IF(LEN($K281)&gt;10,IF(ISERROR(VLOOKUP(P281,'CODIGO PAGO'!$B$1:$B$20,1,0)),1,IF(OR(AND(CG281=1,P281&lt;&gt;"N"),AND(CG281=3,P281&lt;&gt;"B"),AND(CG281=2,LEFT(TRIM(P281),1)&lt;&gt;"I")),1,IF(OR(AND(CG281=0,P281="N"),AND(CG281=0,P281="B"),AND(CG281=0,LEFT(TRIM(P281),1)="I")),1,0))),"")</f>
        <v/>
      </c>
      <c r="CV281" s="62" t="str">
        <f t="shared" si="133"/>
        <v/>
      </c>
      <c r="CW281" s="62" t="str">
        <f>+IF(LEN($K281)&gt;10,IF(ISERROR(VLOOKUP(R281,'CODIGO PAGO'!$B$1:$B$20,1,0)),1,IF(OR(AND(CI281=1,R281&lt;&gt;"N"),AND(CI281=3,R281&lt;&gt;"B"),AND(CI281=2,LEFT(TRIM(R281),1)&lt;&gt;"I")),1,IF(OR(AND(CI281=0,R281="N"),AND(CI281=0,R281="B"),AND(CI281=0,LEFT(TRIM(R281),1)="I")),1,0))),"")</f>
        <v/>
      </c>
      <c r="CX281" s="62" t="str">
        <f t="shared" si="134"/>
        <v/>
      </c>
      <c r="CY281" s="62" t="str">
        <f>+IF(LEN($K281)&gt;10,IF(ISERROR(VLOOKUP(T281,'CODIGO PAGO'!$B$1:$B$20,1,0)),1,IF(OR(AND(CK281=1,T281&lt;&gt;"N"),AND(CK281=3,T281&lt;&gt;"B"),AND(CK281=2,LEFT(TRIM(T281),1)&lt;&gt;"I")),1,IF(OR(AND(CK281=0,T281="N"),AND(CK281=0,T281="B"),AND(CK281=0,LEFT(TRIM(T281),1)="I")),1,0))),"")</f>
        <v/>
      </c>
      <c r="CZ281" s="62" t="str">
        <f t="shared" si="135"/>
        <v/>
      </c>
      <c r="DA281" s="62" t="str">
        <f>+IF(LEN($K281)&gt;10,IF(ISERROR(VLOOKUP(V281,'CODIGO PAGO'!$B$1:$B$20,1,0)),1,IF(OR(AND(CM281=1,V281&lt;&gt;"N"),AND(CM281=3,V281&lt;&gt;"B"),AND(CM281=2,LEFT(TRIM(V281),1)&lt;&gt;"I")),1,IF(OR(AND(CM281=0,V281="N"),AND(CM281=0,V281="B"),AND(CM281=0,LEFT(TRIM(V281),1)="I")),1,0))),"")</f>
        <v/>
      </c>
      <c r="DB281" s="62" t="str">
        <f t="shared" si="136"/>
        <v/>
      </c>
      <c r="DC281" s="62" t="str">
        <f>+IF(LEN($K281)&gt;10,IF(ISERROR(VLOOKUP(X281,'CODIGO PAGO'!$B$1:$B$20,1,0)),1,IF(OR(AND(CO281=1,X281&lt;&gt;"N"),AND(CO281=3,X281&lt;&gt;"B"),AND(CO281=2,LEFT(TRIM(X281),1)&lt;&gt;"I")),1,IF(OR(AND(CO281=0,X281="N"),AND(CO281=0,X281="B"),AND(CO281=0,LEFT(TRIM(X281),1)="I")),1,0))),"")</f>
        <v/>
      </c>
      <c r="DD281" s="62" t="str">
        <f t="shared" si="137"/>
        <v/>
      </c>
      <c r="DE281" s="62" t="str">
        <f t="shared" si="138"/>
        <v/>
      </c>
      <c r="DF281" s="63" t="str">
        <f t="shared" si="139"/>
        <v/>
      </c>
      <c r="DG281" s="171"/>
      <c r="DH281" s="63">
        <v>281</v>
      </c>
    </row>
    <row r="282" spans="1:112" s="65" customFormat="1">
      <c r="A282" s="16" t="str">
        <f t="shared" si="112"/>
        <v/>
      </c>
      <c r="B282" s="134"/>
      <c r="C282" s="134"/>
      <c r="D282" s="1" t="str">
        <f>+IF(LEN($K282)&gt;5,BD!A282,"")</f>
        <v/>
      </c>
      <c r="E282" s="1" t="str">
        <f>+IF(LEN($K282)&gt;5,BD!B282,"")</f>
        <v/>
      </c>
      <c r="F282" s="134"/>
      <c r="G282" s="133"/>
      <c r="H282" s="135"/>
      <c r="I282" s="3" t="str">
        <f>+IF(LEN($K282)&gt;5,BD!D282,"")</f>
        <v/>
      </c>
      <c r="J282" s="4" t="str">
        <f>+IF(LEN($K282)&gt;5,BD!E282,"")</f>
        <v/>
      </c>
      <c r="K282" s="5" t="str">
        <f>+IF(LEN(BD!G282)&gt;5,BD!G282,"")</f>
        <v/>
      </c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53" t="str">
        <f t="shared" si="113"/>
        <v/>
      </c>
      <c r="AB282" s="154" t="str">
        <f>+IF(LEN($K282)&gt;5,SUM(L282,N282,P282,R282,T282,V282,X282)+COUNTIF(L282:X282,"PCG")+'CODIGO PAGO'!$C$23*COUNTIF(L282:X282,"PDF")+'CODIGO PAGO'!$C$24*COUNTIF('PRE MAAS'!L282:X282,"PNH")+'CODIGO PAGO'!$C$25*COUNTIF('PRE MAAS'!L282:X282,"PS")+COUNTIF(L282:X282,"VAC"),"")</f>
        <v/>
      </c>
      <c r="AC282" s="154" t="str">
        <f t="shared" si="114"/>
        <v/>
      </c>
      <c r="AD282" s="155" t="str">
        <f t="shared" si="115"/>
        <v/>
      </c>
      <c r="AE282" s="155" t="str">
        <f t="shared" si="116"/>
        <v/>
      </c>
      <c r="AF282" s="155" t="str">
        <f>+IF(LEN($K282)&gt;5,IF(AND(VLOOKUP($I282,BD!$D$1:$F$501,3,0)&gt;=L$1,VLOOKUP($I282,BD!$D$1:$F$501,3,0)&lt;=X$1),1,0),"")</f>
        <v/>
      </c>
      <c r="AG282" s="155" t="str">
        <f t="shared" si="117"/>
        <v/>
      </c>
      <c r="AH282" s="156" t="str">
        <f t="shared" si="118"/>
        <v/>
      </c>
      <c r="AI282" s="156" t="str">
        <f t="shared" si="119"/>
        <v/>
      </c>
      <c r="AJ282" s="156" t="str">
        <f t="shared" si="120"/>
        <v/>
      </c>
      <c r="AK282" s="6" t="str">
        <f>+IF(LEN($K282)&gt;5,BD!H282,"")</f>
        <v/>
      </c>
      <c r="AL282" s="17" t="str">
        <f t="shared" si="121"/>
        <v/>
      </c>
      <c r="AM282" s="13"/>
      <c r="AN282" s="18" t="str">
        <f t="shared" si="122"/>
        <v/>
      </c>
      <c r="AO282" s="19" t="str">
        <f t="shared" si="123"/>
        <v/>
      </c>
      <c r="AP282" s="19" t="str">
        <f t="shared" si="124"/>
        <v/>
      </c>
      <c r="AQ282" s="20" t="str">
        <f t="shared" si="125"/>
        <v/>
      </c>
      <c r="AR282" s="7" t="str">
        <f t="shared" ca="1" si="126"/>
        <v/>
      </c>
      <c r="AS282" s="157"/>
      <c r="AT282" s="19" t="str">
        <f>+IF(LEN($K282)&gt;5,TRUNC(AS282*AK282*'CODIGO PAGO'!$C$27,2),"")</f>
        <v/>
      </c>
      <c r="AU282" s="15"/>
      <c r="AV282" s="15"/>
      <c r="AW282" s="15"/>
      <c r="AX282" s="14"/>
      <c r="AY282" s="15"/>
      <c r="AZ282" s="20" t="str">
        <f>+IF(LEN(K282)&gt;5,SUMIF(AJUSTES!$A$1:$A$50,K282,AJUSTES!$J$1:$J$50),"")</f>
        <v/>
      </c>
      <c r="BA282" s="20"/>
      <c r="BB282" s="14"/>
      <c r="BC282" s="14"/>
      <c r="BD282" s="164"/>
      <c r="BE282" s="15"/>
      <c r="BF282" s="15"/>
      <c r="BG282" s="152" t="str">
        <f t="shared" si="127"/>
        <v/>
      </c>
      <c r="BH282" s="20" t="str">
        <f t="shared" si="128"/>
        <v/>
      </c>
      <c r="BI282" s="20" t="str">
        <f>IF(LEN($K282)&gt;5,IF('CODIGO PAGO'!$C$26=9,0.5*AK282,'CODIGO PAGO'!$C$26*COUNTIF(L282:X282,"PT")*(AK282*7)/(7-(COUNTIF(L282:X282,"D")+COUNTIF(L282:X282,"DL")))),"")</f>
        <v/>
      </c>
      <c r="BJ282" s="15"/>
      <c r="BK282" s="20" t="str">
        <f>+IF(LEN(K282)&gt;5,SUMIF(AJUSTES!$A$1:$A$50,K282,AJUSTES!$K$1:$K$50),"")</f>
        <v/>
      </c>
      <c r="BL282" s="15"/>
      <c r="BM282" s="15"/>
      <c r="BN282" s="4" t="str">
        <f>+CONCATENATE(IF(COUNTIFS(INCAPACIDADES!$A$1:$A$100,"ACTIVA",INCAPACIDADES!$C$1:$C$100,'PRE MAAS'!K282)&gt;0,VLOOKUP(K282,INCAPACIDADES!$C$1:$Y$100,23,0),""),IF(LEN($K282)&gt;5,IF(BD!F282="N/A","",CONCATENATE("B (",DAY(BD!F282),"-",MONTH(BD!F282),"-",YEAR(BD!F282),")")),""))</f>
        <v/>
      </c>
      <c r="BO282" s="150"/>
      <c r="BP282" s="15"/>
      <c r="BQ282" s="15"/>
      <c r="BR282" s="15"/>
      <c r="BS282" s="15"/>
      <c r="BT282" s="15"/>
      <c r="BU282" s="9" t="str">
        <f>+IF(LEN($K282)&gt;10,IF(LEN(BD!I282)=11,BD!I282,CONCATENATE("0",BD!I282)),"")</f>
        <v/>
      </c>
      <c r="BV282" s="161" t="str">
        <f>+IF(LEN($K282)&gt;10,BD!J282,"")</f>
        <v/>
      </c>
      <c r="BW282" s="162" t="str">
        <f t="shared" si="129"/>
        <v/>
      </c>
      <c r="BX282" s="162" t="str">
        <f>+IF(LEN($K282)&gt;10,UPPER(BD!K282),"")</f>
        <v/>
      </c>
      <c r="BY282" s="161" t="str">
        <f>+IF(LEN($K290)&gt;5,BD!L282,"")</f>
        <v/>
      </c>
      <c r="BZ282" s="161" t="str">
        <f>+IF(LEN($K282)&gt;10,BD!M282,"")</f>
        <v/>
      </c>
      <c r="CA282" s="162" t="str">
        <f>+IF(LEN($K282)&gt;10,BD!N282,"")</f>
        <v/>
      </c>
      <c r="CB282" s="163" t="str">
        <f t="shared" si="130"/>
        <v/>
      </c>
      <c r="CC282" s="62" t="str">
        <f>+IF(AND(LEN($K282)&gt;10),IF(AND($J282&gt;L$1,$J282&lt;=$Y$1),1,IF((COUNTIFS(INCAPACIDADES!$C$1:$C$51,$K282,INCAPACIDADES!K$1:K$51,L$1))&gt;0,2,IF(VLOOKUP($I282,BD!D:F,3,0)&gt;L$1,0,3))),"")</f>
        <v/>
      </c>
      <c r="CD282" s="62" t="str">
        <f>+IF(AND(LEN($K282)&gt;10),IF(AND($J282&gt;M$1,$J282&lt;=$Y$1),1,IF((COUNTIFS(INCAPACIDADES!$C$1:$C$51,$K282,INCAPACIDADES!L$1:L$51,M$1))&gt;0,2,IF(VLOOKUP($I282,BD!$D:$F,3,0)&gt;M$1,0,3))),"")</f>
        <v/>
      </c>
      <c r="CE282" s="62" t="str">
        <f>+IF(AND(LEN($K282)&gt;10),IF(AND($J282&gt;N$1,$J282&lt;=$Y$1),1,IF((COUNTIFS(INCAPACIDADES!$C$1:$C$51,$K282,INCAPACIDADES!M$1:M$51,N$1))&gt;0,2,IF(VLOOKUP($I282,BD!$D:$F,3,0)&gt;N$1,0,3))),"")</f>
        <v/>
      </c>
      <c r="CF282" s="62" t="str">
        <f>+IF(AND(LEN($K282)&gt;10),IF(AND($J282&gt;O$1,$J282&lt;=$Y$1),1,IF((COUNTIFS(INCAPACIDADES!$C$1:$C$51,$K282,INCAPACIDADES!N$1:N$51,O$1))&gt;0,2,IF(VLOOKUP($I282,BD!$D:$F,3,0)&gt;O$1,0,3))),"")</f>
        <v/>
      </c>
      <c r="CG282" s="62" t="str">
        <f>+IF(AND(LEN($K282)&gt;10),IF(AND($J282&gt;P$1,$J282&lt;=$Y$1),1,IF((COUNTIFS(INCAPACIDADES!$C$1:$C$51,$K282,INCAPACIDADES!O$1:O$51,P$1))&gt;0,2,IF(VLOOKUP($I282,BD!$D:$F,3,0)&gt;P$1,0,3))),"")</f>
        <v/>
      </c>
      <c r="CH282" s="62" t="str">
        <f>+IF(AND(LEN($K282)&gt;10),IF(AND($J282&gt;Q$1,$J282&lt;=$Y$1),1,IF((COUNTIFS(INCAPACIDADES!$C$1:$C$51,$K282,INCAPACIDADES!P$1:P$51,Q$1))&gt;0,2,IF(VLOOKUP($I282,BD!$D:$F,3,0)&gt;Q$1,0,3))),"")</f>
        <v/>
      </c>
      <c r="CI282" s="62" t="str">
        <f>+IF(AND(LEN($K282)&gt;10),IF(AND($J282&gt;R$1,$J282&lt;=$Y$1),1,IF((COUNTIFS(INCAPACIDADES!$C$1:$C$51,$K282,INCAPACIDADES!Q$1:Q$51,R$1))&gt;0,2,IF(VLOOKUP($I282,BD!$D:$F,3,0)&gt;R$1,0,3))),"")</f>
        <v/>
      </c>
      <c r="CJ282" s="62" t="str">
        <f>+IF(AND(LEN($K282)&gt;10),IF(AND($J282&gt;S$1,$J282&lt;=$Y$1),1,IF((COUNTIFS(INCAPACIDADES!$C$1:$C$51,$K282,INCAPACIDADES!R$1:R$51,S$1))&gt;0,2,IF(VLOOKUP($I282,BD!$D:$F,3,0)&gt;S$1,0,3))),"")</f>
        <v/>
      </c>
      <c r="CK282" s="62" t="str">
        <f>+IF(AND(LEN($K282)&gt;10),IF(AND($J282&gt;T$1,$J282&lt;=$Y$1),1,IF((COUNTIFS(INCAPACIDADES!$C$1:$C$51,$K282,INCAPACIDADES!S$1:S$51,T$1))&gt;0,2,IF(VLOOKUP($I282,BD!$D:$F,3,0)&gt;T$1,0,3))),"")</f>
        <v/>
      </c>
      <c r="CL282" s="62" t="str">
        <f>+IF(AND(LEN($K282)&gt;10),IF(AND($J282&gt;U$1,$J282&lt;=$Y$1),1,IF((COUNTIFS(INCAPACIDADES!$C$1:$C$51,$K282,INCAPACIDADES!T$1:T$51,U$1))&gt;0,2,IF(VLOOKUP($I282,BD!$D:$F,3,0)&gt;U$1,0,3))),"")</f>
        <v/>
      </c>
      <c r="CM282" s="62" t="str">
        <f>+IF(AND(LEN($K282)&gt;10),IF(AND($J282&gt;V$1,$J282&lt;=$Y$1),1,IF((COUNTIFS(INCAPACIDADES!$C$1:$C$51,$K282,INCAPACIDADES!U$1:U$51,V$1))&gt;0,2,IF(VLOOKUP($I282,BD!$D:$F,3,0)&gt;V$1,0,3))),"")</f>
        <v/>
      </c>
      <c r="CN282" s="62" t="str">
        <f>+IF(AND(LEN($K282)&gt;10),IF(AND($J282&gt;W$1,$J282&lt;=$Y$1),1,IF((COUNTIFS(INCAPACIDADES!$C$1:$C$51,$K282,INCAPACIDADES!V$1:V$51,W$1))&gt;0,2,IF(VLOOKUP($I282,BD!$D:$F,3,0)&gt;W$1,0,3))),"")</f>
        <v/>
      </c>
      <c r="CO282" s="62" t="str">
        <f>+IF(AND(LEN($K282)&gt;10),IF(AND($J282&gt;X$1,$J282&lt;=$Y$1),1,IF((COUNTIFS(INCAPACIDADES!$C$1:$C$51,$K282,INCAPACIDADES!W$1:W$51,X$1))&gt;0,2,IF(VLOOKUP($I282,BD!$D:$F,3,0)&gt;X$1,0,3))),"")</f>
        <v/>
      </c>
      <c r="CP282" s="62" t="str">
        <f>+IF(AND(LEN($K282)&gt;10),IF(AND($J282&gt;Y$1,$J282&lt;=$Y$1),1,IF((COUNTIFS(INCAPACIDADES!$C$1:$C$51,$K282,INCAPACIDADES!X$1:X$51,Y$1))&gt;0,2,IF(VLOOKUP($I282,BD!$D:$F,3,0)&gt;Y$1,0,3))),"")</f>
        <v/>
      </c>
      <c r="CQ282" s="62" t="str">
        <f>+IF(LEN($K282)&gt;10,IF(ISERROR(VLOOKUP(L282,'CODIGO PAGO'!$B$1:$B$20,1,0)),1,IF(OR(AND(CC282=1,L282&lt;&gt;"N"),AND(CC282=3,L282&lt;&gt;"B"),AND(CC282=2,LEFT(TRIM(L282),1)&lt;&gt;"I")),1,IF(OR(AND(CC282=0,L282="N"),AND(CC282=0,L282="B"),AND(CC282=0,LEFT(TRIM(L282),1)="I")),1,0))),"")</f>
        <v/>
      </c>
      <c r="CR282" s="62" t="str">
        <f t="shared" si="131"/>
        <v/>
      </c>
      <c r="CS282" s="62" t="str">
        <f>+IF(LEN($K282)&gt;10,IF(ISERROR(VLOOKUP(N282,'CODIGO PAGO'!$B$1:$B$20,1,0)),1,IF(OR(AND(CE282=1,N282&lt;&gt;"N"),AND(CE282=3,N282&lt;&gt;"B"),AND(CE282=2,LEFT(TRIM(N282),1)&lt;&gt;"I")),1,IF(OR(AND(CE282=0,N282="N"),AND(CE282=0,N282="B"),AND(CE282=0,LEFT(TRIM(N282),1)="I")),1,0))),"")</f>
        <v/>
      </c>
      <c r="CT282" s="62" t="str">
        <f t="shared" si="132"/>
        <v/>
      </c>
      <c r="CU282" s="62" t="str">
        <f>+IF(LEN($K282)&gt;10,IF(ISERROR(VLOOKUP(P282,'CODIGO PAGO'!$B$1:$B$20,1,0)),1,IF(OR(AND(CG282=1,P282&lt;&gt;"N"),AND(CG282=3,P282&lt;&gt;"B"),AND(CG282=2,LEFT(TRIM(P282),1)&lt;&gt;"I")),1,IF(OR(AND(CG282=0,P282="N"),AND(CG282=0,P282="B"),AND(CG282=0,LEFT(TRIM(P282),1)="I")),1,0))),"")</f>
        <v/>
      </c>
      <c r="CV282" s="62" t="str">
        <f t="shared" si="133"/>
        <v/>
      </c>
      <c r="CW282" s="62" t="str">
        <f>+IF(LEN($K282)&gt;10,IF(ISERROR(VLOOKUP(R282,'CODIGO PAGO'!$B$1:$B$20,1,0)),1,IF(OR(AND(CI282=1,R282&lt;&gt;"N"),AND(CI282=3,R282&lt;&gt;"B"),AND(CI282=2,LEFT(TRIM(R282),1)&lt;&gt;"I")),1,IF(OR(AND(CI282=0,R282="N"),AND(CI282=0,R282="B"),AND(CI282=0,LEFT(TRIM(R282),1)="I")),1,0))),"")</f>
        <v/>
      </c>
      <c r="CX282" s="62" t="str">
        <f t="shared" si="134"/>
        <v/>
      </c>
      <c r="CY282" s="62" t="str">
        <f>+IF(LEN($K282)&gt;10,IF(ISERROR(VLOOKUP(T282,'CODIGO PAGO'!$B$1:$B$20,1,0)),1,IF(OR(AND(CK282=1,T282&lt;&gt;"N"),AND(CK282=3,T282&lt;&gt;"B"),AND(CK282=2,LEFT(TRIM(T282),1)&lt;&gt;"I")),1,IF(OR(AND(CK282=0,T282="N"),AND(CK282=0,T282="B"),AND(CK282=0,LEFT(TRIM(T282),1)="I")),1,0))),"")</f>
        <v/>
      </c>
      <c r="CZ282" s="62" t="str">
        <f t="shared" si="135"/>
        <v/>
      </c>
      <c r="DA282" s="62" t="str">
        <f>+IF(LEN($K282)&gt;10,IF(ISERROR(VLOOKUP(V282,'CODIGO PAGO'!$B$1:$B$20,1,0)),1,IF(OR(AND(CM282=1,V282&lt;&gt;"N"),AND(CM282=3,V282&lt;&gt;"B"),AND(CM282=2,LEFT(TRIM(V282),1)&lt;&gt;"I")),1,IF(OR(AND(CM282=0,V282="N"),AND(CM282=0,V282="B"),AND(CM282=0,LEFT(TRIM(V282),1)="I")),1,0))),"")</f>
        <v/>
      </c>
      <c r="DB282" s="62" t="str">
        <f t="shared" si="136"/>
        <v/>
      </c>
      <c r="DC282" s="62" t="str">
        <f>+IF(LEN($K282)&gt;10,IF(ISERROR(VLOOKUP(X282,'CODIGO PAGO'!$B$1:$B$20,1,0)),1,IF(OR(AND(CO282=1,X282&lt;&gt;"N"),AND(CO282=3,X282&lt;&gt;"B"),AND(CO282=2,LEFT(TRIM(X282),1)&lt;&gt;"I")),1,IF(OR(AND(CO282=0,X282="N"),AND(CO282=0,X282="B"),AND(CO282=0,LEFT(TRIM(X282),1)="I")),1,0))),"")</f>
        <v/>
      </c>
      <c r="DD282" s="62" t="str">
        <f t="shared" si="137"/>
        <v/>
      </c>
      <c r="DE282" s="62" t="str">
        <f t="shared" si="138"/>
        <v/>
      </c>
      <c r="DF282" s="63" t="str">
        <f t="shared" si="139"/>
        <v/>
      </c>
      <c r="DG282" s="171"/>
      <c r="DH282" s="63">
        <v>282</v>
      </c>
    </row>
    <row r="283" spans="1:112" s="65" customFormat="1">
      <c r="A283" s="16" t="str">
        <f t="shared" si="112"/>
        <v/>
      </c>
      <c r="B283" s="134"/>
      <c r="C283" s="134"/>
      <c r="D283" s="1" t="str">
        <f>+IF(LEN($K283)&gt;5,BD!A283,"")</f>
        <v/>
      </c>
      <c r="E283" s="1" t="str">
        <f>+IF(LEN($K283)&gt;5,BD!B283,"")</f>
        <v/>
      </c>
      <c r="F283" s="134"/>
      <c r="G283" s="133"/>
      <c r="H283" s="135"/>
      <c r="I283" s="3" t="str">
        <f>+IF(LEN($K283)&gt;5,BD!D283,"")</f>
        <v/>
      </c>
      <c r="J283" s="4" t="str">
        <f>+IF(LEN($K283)&gt;5,BD!E283,"")</f>
        <v/>
      </c>
      <c r="K283" s="5" t="str">
        <f>+IF(LEN(BD!G283)&gt;5,BD!G283,"")</f>
        <v/>
      </c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53" t="str">
        <f t="shared" si="113"/>
        <v/>
      </c>
      <c r="AB283" s="154" t="str">
        <f>+IF(LEN($K283)&gt;5,SUM(L283,N283,P283,R283,T283,V283,X283)+COUNTIF(L283:X283,"PCG")+'CODIGO PAGO'!$C$23*COUNTIF(L283:X283,"PDF")+'CODIGO PAGO'!$C$24*COUNTIF('PRE MAAS'!L283:X283,"PNH")+'CODIGO PAGO'!$C$25*COUNTIF('PRE MAAS'!L283:X283,"PS")+COUNTIF(L283:X283,"VAC"),"")</f>
        <v/>
      </c>
      <c r="AC283" s="154" t="str">
        <f t="shared" si="114"/>
        <v/>
      </c>
      <c r="AD283" s="155" t="str">
        <f t="shared" si="115"/>
        <v/>
      </c>
      <c r="AE283" s="155" t="str">
        <f t="shared" si="116"/>
        <v/>
      </c>
      <c r="AF283" s="155" t="str">
        <f>+IF(LEN($K283)&gt;5,IF(AND(VLOOKUP($I283,BD!$D$1:$F$501,3,0)&gt;=L$1,VLOOKUP($I283,BD!$D$1:$F$501,3,0)&lt;=X$1),1,0),"")</f>
        <v/>
      </c>
      <c r="AG283" s="155" t="str">
        <f t="shared" si="117"/>
        <v/>
      </c>
      <c r="AH283" s="156" t="str">
        <f t="shared" si="118"/>
        <v/>
      </c>
      <c r="AI283" s="156" t="str">
        <f t="shared" si="119"/>
        <v/>
      </c>
      <c r="AJ283" s="156" t="str">
        <f t="shared" si="120"/>
        <v/>
      </c>
      <c r="AK283" s="6" t="str">
        <f>+IF(LEN($K283)&gt;5,BD!H283,"")</f>
        <v/>
      </c>
      <c r="AL283" s="17" t="str">
        <f t="shared" si="121"/>
        <v/>
      </c>
      <c r="AM283" s="13"/>
      <c r="AN283" s="18" t="str">
        <f t="shared" si="122"/>
        <v/>
      </c>
      <c r="AO283" s="19" t="str">
        <f t="shared" si="123"/>
        <v/>
      </c>
      <c r="AP283" s="19" t="str">
        <f t="shared" si="124"/>
        <v/>
      </c>
      <c r="AQ283" s="20" t="str">
        <f t="shared" si="125"/>
        <v/>
      </c>
      <c r="AR283" s="7" t="str">
        <f t="shared" ca="1" si="126"/>
        <v/>
      </c>
      <c r="AS283" s="157"/>
      <c r="AT283" s="19" t="str">
        <f>+IF(LEN($K283)&gt;5,TRUNC(AS283*AK283*'CODIGO PAGO'!$C$27,2),"")</f>
        <v/>
      </c>
      <c r="AU283" s="15"/>
      <c r="AV283" s="15"/>
      <c r="AW283" s="15"/>
      <c r="AX283" s="14"/>
      <c r="AY283" s="15"/>
      <c r="AZ283" s="20" t="str">
        <f>+IF(LEN(K283)&gt;5,SUMIF(AJUSTES!$A$1:$A$50,K283,AJUSTES!$J$1:$J$50),"")</f>
        <v/>
      </c>
      <c r="BA283" s="20"/>
      <c r="BB283" s="14"/>
      <c r="BC283" s="14"/>
      <c r="BD283" s="164"/>
      <c r="BE283" s="15"/>
      <c r="BF283" s="15"/>
      <c r="BG283" s="152" t="str">
        <f t="shared" si="127"/>
        <v/>
      </c>
      <c r="BH283" s="20" t="str">
        <f t="shared" si="128"/>
        <v/>
      </c>
      <c r="BI283" s="20" t="str">
        <f>IF(LEN($K283)&gt;5,IF('CODIGO PAGO'!$C$26=9,0.5*AK283,'CODIGO PAGO'!$C$26*COUNTIF(L283:X283,"PT")*(AK283*7)/(7-(COUNTIF(L283:X283,"D")+COUNTIF(L283:X283,"DL")))),"")</f>
        <v/>
      </c>
      <c r="BJ283" s="15"/>
      <c r="BK283" s="20" t="str">
        <f>+IF(LEN(K283)&gt;5,SUMIF(AJUSTES!$A$1:$A$50,K283,AJUSTES!$K$1:$K$50),"")</f>
        <v/>
      </c>
      <c r="BL283" s="15"/>
      <c r="BM283" s="15"/>
      <c r="BN283" s="4" t="str">
        <f>+CONCATENATE(IF(COUNTIFS(INCAPACIDADES!$A$1:$A$100,"ACTIVA",INCAPACIDADES!$C$1:$C$100,'PRE MAAS'!K283)&gt;0,VLOOKUP(K283,INCAPACIDADES!$C$1:$Y$100,23,0),""),IF(LEN($K283)&gt;5,IF(BD!F283="N/A","",CONCATENATE("B (",DAY(BD!F283),"-",MONTH(BD!F283),"-",YEAR(BD!F283),")")),""))</f>
        <v/>
      </c>
      <c r="BO283" s="150"/>
      <c r="BP283" s="15"/>
      <c r="BQ283" s="15"/>
      <c r="BR283" s="15"/>
      <c r="BS283" s="15"/>
      <c r="BT283" s="15"/>
      <c r="BU283" s="9" t="str">
        <f>+IF(LEN($K283)&gt;10,IF(LEN(BD!I283)=11,BD!I283,CONCATENATE("0",BD!I283)),"")</f>
        <v/>
      </c>
      <c r="BV283" s="161" t="str">
        <f>+IF(LEN($K283)&gt;10,BD!J283,"")</f>
        <v/>
      </c>
      <c r="BW283" s="162" t="str">
        <f t="shared" si="129"/>
        <v/>
      </c>
      <c r="BX283" s="162" t="str">
        <f>+IF(LEN($K283)&gt;10,UPPER(BD!K283),"")</f>
        <v/>
      </c>
      <c r="BY283" s="161" t="str">
        <f>+IF(LEN($K291)&gt;5,BD!L283,"")</f>
        <v/>
      </c>
      <c r="BZ283" s="161" t="str">
        <f>+IF(LEN($K283)&gt;10,BD!M283,"")</f>
        <v/>
      </c>
      <c r="CA283" s="162" t="str">
        <f>+IF(LEN($K283)&gt;10,BD!N283,"")</f>
        <v/>
      </c>
      <c r="CB283" s="163" t="str">
        <f t="shared" si="130"/>
        <v/>
      </c>
      <c r="CC283" s="62" t="str">
        <f>+IF(AND(LEN($K283)&gt;10),IF(AND($J283&gt;L$1,$J283&lt;=$Y$1),1,IF((COUNTIFS(INCAPACIDADES!$C$1:$C$51,$K283,INCAPACIDADES!K$1:K$51,L$1))&gt;0,2,IF(VLOOKUP($I283,BD!D:F,3,0)&gt;L$1,0,3))),"")</f>
        <v/>
      </c>
      <c r="CD283" s="62" t="str">
        <f>+IF(AND(LEN($K283)&gt;10),IF(AND($J283&gt;M$1,$J283&lt;=$Y$1),1,IF((COUNTIFS(INCAPACIDADES!$C$1:$C$51,$K283,INCAPACIDADES!L$1:L$51,M$1))&gt;0,2,IF(VLOOKUP($I283,BD!$D:$F,3,0)&gt;M$1,0,3))),"")</f>
        <v/>
      </c>
      <c r="CE283" s="62" t="str">
        <f>+IF(AND(LEN($K283)&gt;10),IF(AND($J283&gt;N$1,$J283&lt;=$Y$1),1,IF((COUNTIFS(INCAPACIDADES!$C$1:$C$51,$K283,INCAPACIDADES!M$1:M$51,N$1))&gt;0,2,IF(VLOOKUP($I283,BD!$D:$F,3,0)&gt;N$1,0,3))),"")</f>
        <v/>
      </c>
      <c r="CF283" s="62" t="str">
        <f>+IF(AND(LEN($K283)&gt;10),IF(AND($J283&gt;O$1,$J283&lt;=$Y$1),1,IF((COUNTIFS(INCAPACIDADES!$C$1:$C$51,$K283,INCAPACIDADES!N$1:N$51,O$1))&gt;0,2,IF(VLOOKUP($I283,BD!$D:$F,3,0)&gt;O$1,0,3))),"")</f>
        <v/>
      </c>
      <c r="CG283" s="62" t="str">
        <f>+IF(AND(LEN($K283)&gt;10),IF(AND($J283&gt;P$1,$J283&lt;=$Y$1),1,IF((COUNTIFS(INCAPACIDADES!$C$1:$C$51,$K283,INCAPACIDADES!O$1:O$51,P$1))&gt;0,2,IF(VLOOKUP($I283,BD!$D:$F,3,0)&gt;P$1,0,3))),"")</f>
        <v/>
      </c>
      <c r="CH283" s="62" t="str">
        <f>+IF(AND(LEN($K283)&gt;10),IF(AND($J283&gt;Q$1,$J283&lt;=$Y$1),1,IF((COUNTIFS(INCAPACIDADES!$C$1:$C$51,$K283,INCAPACIDADES!P$1:P$51,Q$1))&gt;0,2,IF(VLOOKUP($I283,BD!$D:$F,3,0)&gt;Q$1,0,3))),"")</f>
        <v/>
      </c>
      <c r="CI283" s="62" t="str">
        <f>+IF(AND(LEN($K283)&gt;10),IF(AND($J283&gt;R$1,$J283&lt;=$Y$1),1,IF((COUNTIFS(INCAPACIDADES!$C$1:$C$51,$K283,INCAPACIDADES!Q$1:Q$51,R$1))&gt;0,2,IF(VLOOKUP($I283,BD!$D:$F,3,0)&gt;R$1,0,3))),"")</f>
        <v/>
      </c>
      <c r="CJ283" s="62" t="str">
        <f>+IF(AND(LEN($K283)&gt;10),IF(AND($J283&gt;S$1,$J283&lt;=$Y$1),1,IF((COUNTIFS(INCAPACIDADES!$C$1:$C$51,$K283,INCAPACIDADES!R$1:R$51,S$1))&gt;0,2,IF(VLOOKUP($I283,BD!$D:$F,3,0)&gt;S$1,0,3))),"")</f>
        <v/>
      </c>
      <c r="CK283" s="62" t="str">
        <f>+IF(AND(LEN($K283)&gt;10),IF(AND($J283&gt;T$1,$J283&lt;=$Y$1),1,IF((COUNTIFS(INCAPACIDADES!$C$1:$C$51,$K283,INCAPACIDADES!S$1:S$51,T$1))&gt;0,2,IF(VLOOKUP($I283,BD!$D:$F,3,0)&gt;T$1,0,3))),"")</f>
        <v/>
      </c>
      <c r="CL283" s="62" t="str">
        <f>+IF(AND(LEN($K283)&gt;10),IF(AND($J283&gt;U$1,$J283&lt;=$Y$1),1,IF((COUNTIFS(INCAPACIDADES!$C$1:$C$51,$K283,INCAPACIDADES!T$1:T$51,U$1))&gt;0,2,IF(VLOOKUP($I283,BD!$D:$F,3,0)&gt;U$1,0,3))),"")</f>
        <v/>
      </c>
      <c r="CM283" s="62" t="str">
        <f>+IF(AND(LEN($K283)&gt;10),IF(AND($J283&gt;V$1,$J283&lt;=$Y$1),1,IF((COUNTIFS(INCAPACIDADES!$C$1:$C$51,$K283,INCAPACIDADES!U$1:U$51,V$1))&gt;0,2,IF(VLOOKUP($I283,BD!$D:$F,3,0)&gt;V$1,0,3))),"")</f>
        <v/>
      </c>
      <c r="CN283" s="62" t="str">
        <f>+IF(AND(LEN($K283)&gt;10),IF(AND($J283&gt;W$1,$J283&lt;=$Y$1),1,IF((COUNTIFS(INCAPACIDADES!$C$1:$C$51,$K283,INCAPACIDADES!V$1:V$51,W$1))&gt;0,2,IF(VLOOKUP($I283,BD!$D:$F,3,0)&gt;W$1,0,3))),"")</f>
        <v/>
      </c>
      <c r="CO283" s="62" t="str">
        <f>+IF(AND(LEN($K283)&gt;10),IF(AND($J283&gt;X$1,$J283&lt;=$Y$1),1,IF((COUNTIFS(INCAPACIDADES!$C$1:$C$51,$K283,INCAPACIDADES!W$1:W$51,X$1))&gt;0,2,IF(VLOOKUP($I283,BD!$D:$F,3,0)&gt;X$1,0,3))),"")</f>
        <v/>
      </c>
      <c r="CP283" s="62" t="str">
        <f>+IF(AND(LEN($K283)&gt;10),IF(AND($J283&gt;Y$1,$J283&lt;=$Y$1),1,IF((COUNTIFS(INCAPACIDADES!$C$1:$C$51,$K283,INCAPACIDADES!X$1:X$51,Y$1))&gt;0,2,IF(VLOOKUP($I283,BD!$D:$F,3,0)&gt;Y$1,0,3))),"")</f>
        <v/>
      </c>
      <c r="CQ283" s="62" t="str">
        <f>+IF(LEN($K283)&gt;10,IF(ISERROR(VLOOKUP(L283,'CODIGO PAGO'!$B$1:$B$20,1,0)),1,IF(OR(AND(CC283=1,L283&lt;&gt;"N"),AND(CC283=3,L283&lt;&gt;"B"),AND(CC283=2,LEFT(TRIM(L283),1)&lt;&gt;"I")),1,IF(OR(AND(CC283=0,L283="N"),AND(CC283=0,L283="B"),AND(CC283=0,LEFT(TRIM(L283),1)="I")),1,0))),"")</f>
        <v/>
      </c>
      <c r="CR283" s="62" t="str">
        <f t="shared" si="131"/>
        <v/>
      </c>
      <c r="CS283" s="62" t="str">
        <f>+IF(LEN($K283)&gt;10,IF(ISERROR(VLOOKUP(N283,'CODIGO PAGO'!$B$1:$B$20,1,0)),1,IF(OR(AND(CE283=1,N283&lt;&gt;"N"),AND(CE283=3,N283&lt;&gt;"B"),AND(CE283=2,LEFT(TRIM(N283),1)&lt;&gt;"I")),1,IF(OR(AND(CE283=0,N283="N"),AND(CE283=0,N283="B"),AND(CE283=0,LEFT(TRIM(N283),1)="I")),1,0))),"")</f>
        <v/>
      </c>
      <c r="CT283" s="62" t="str">
        <f t="shared" si="132"/>
        <v/>
      </c>
      <c r="CU283" s="62" t="str">
        <f>+IF(LEN($K283)&gt;10,IF(ISERROR(VLOOKUP(P283,'CODIGO PAGO'!$B$1:$B$20,1,0)),1,IF(OR(AND(CG283=1,P283&lt;&gt;"N"),AND(CG283=3,P283&lt;&gt;"B"),AND(CG283=2,LEFT(TRIM(P283),1)&lt;&gt;"I")),1,IF(OR(AND(CG283=0,P283="N"),AND(CG283=0,P283="B"),AND(CG283=0,LEFT(TRIM(P283),1)="I")),1,0))),"")</f>
        <v/>
      </c>
      <c r="CV283" s="62" t="str">
        <f t="shared" si="133"/>
        <v/>
      </c>
      <c r="CW283" s="62" t="str">
        <f>+IF(LEN($K283)&gt;10,IF(ISERROR(VLOOKUP(R283,'CODIGO PAGO'!$B$1:$B$20,1,0)),1,IF(OR(AND(CI283=1,R283&lt;&gt;"N"),AND(CI283=3,R283&lt;&gt;"B"),AND(CI283=2,LEFT(TRIM(R283),1)&lt;&gt;"I")),1,IF(OR(AND(CI283=0,R283="N"),AND(CI283=0,R283="B"),AND(CI283=0,LEFT(TRIM(R283),1)="I")),1,0))),"")</f>
        <v/>
      </c>
      <c r="CX283" s="62" t="str">
        <f t="shared" si="134"/>
        <v/>
      </c>
      <c r="CY283" s="62" t="str">
        <f>+IF(LEN($K283)&gt;10,IF(ISERROR(VLOOKUP(T283,'CODIGO PAGO'!$B$1:$B$20,1,0)),1,IF(OR(AND(CK283=1,T283&lt;&gt;"N"),AND(CK283=3,T283&lt;&gt;"B"),AND(CK283=2,LEFT(TRIM(T283),1)&lt;&gt;"I")),1,IF(OR(AND(CK283=0,T283="N"),AND(CK283=0,T283="B"),AND(CK283=0,LEFT(TRIM(T283),1)="I")),1,0))),"")</f>
        <v/>
      </c>
      <c r="CZ283" s="62" t="str">
        <f t="shared" si="135"/>
        <v/>
      </c>
      <c r="DA283" s="62" t="str">
        <f>+IF(LEN($K283)&gt;10,IF(ISERROR(VLOOKUP(V283,'CODIGO PAGO'!$B$1:$B$20,1,0)),1,IF(OR(AND(CM283=1,V283&lt;&gt;"N"),AND(CM283=3,V283&lt;&gt;"B"),AND(CM283=2,LEFT(TRIM(V283),1)&lt;&gt;"I")),1,IF(OR(AND(CM283=0,V283="N"),AND(CM283=0,V283="B"),AND(CM283=0,LEFT(TRIM(V283),1)="I")),1,0))),"")</f>
        <v/>
      </c>
      <c r="DB283" s="62" t="str">
        <f t="shared" si="136"/>
        <v/>
      </c>
      <c r="DC283" s="62" t="str">
        <f>+IF(LEN($K283)&gt;10,IF(ISERROR(VLOOKUP(X283,'CODIGO PAGO'!$B$1:$B$20,1,0)),1,IF(OR(AND(CO283=1,X283&lt;&gt;"N"),AND(CO283=3,X283&lt;&gt;"B"),AND(CO283=2,LEFT(TRIM(X283),1)&lt;&gt;"I")),1,IF(OR(AND(CO283=0,X283="N"),AND(CO283=0,X283="B"),AND(CO283=0,LEFT(TRIM(X283),1)="I")),1,0))),"")</f>
        <v/>
      </c>
      <c r="DD283" s="62" t="str">
        <f t="shared" si="137"/>
        <v/>
      </c>
      <c r="DE283" s="62" t="str">
        <f t="shared" si="138"/>
        <v/>
      </c>
      <c r="DF283" s="63" t="str">
        <f t="shared" si="139"/>
        <v/>
      </c>
      <c r="DG283" s="171"/>
      <c r="DH283" s="63">
        <v>283</v>
      </c>
    </row>
    <row r="284" spans="1:112" s="65" customFormat="1">
      <c r="A284" s="16" t="str">
        <f t="shared" si="112"/>
        <v/>
      </c>
      <c r="B284" s="134"/>
      <c r="C284" s="134"/>
      <c r="D284" s="1" t="str">
        <f>+IF(LEN($K284)&gt;5,BD!A284,"")</f>
        <v/>
      </c>
      <c r="E284" s="1" t="str">
        <f>+IF(LEN($K284)&gt;5,BD!B284,"")</f>
        <v/>
      </c>
      <c r="F284" s="134"/>
      <c r="G284" s="133"/>
      <c r="H284" s="135"/>
      <c r="I284" s="3" t="str">
        <f>+IF(LEN($K284)&gt;5,BD!D284,"")</f>
        <v/>
      </c>
      <c r="J284" s="4" t="str">
        <f>+IF(LEN($K284)&gt;5,BD!E284,"")</f>
        <v/>
      </c>
      <c r="K284" s="5" t="str">
        <f>+IF(LEN(BD!G284)&gt;5,BD!G284,"")</f>
        <v/>
      </c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53" t="str">
        <f t="shared" si="113"/>
        <v/>
      </c>
      <c r="AB284" s="154" t="str">
        <f>+IF(LEN($K284)&gt;5,SUM(L284,N284,P284,R284,T284,V284,X284)+COUNTIF(L284:X284,"PCG")+'CODIGO PAGO'!$C$23*COUNTIF(L284:X284,"PDF")+'CODIGO PAGO'!$C$24*COUNTIF('PRE MAAS'!L284:X284,"PNH")+'CODIGO PAGO'!$C$25*COUNTIF('PRE MAAS'!L284:X284,"PS")+COUNTIF(L284:X284,"VAC"),"")</f>
        <v/>
      </c>
      <c r="AC284" s="154" t="str">
        <f t="shared" si="114"/>
        <v/>
      </c>
      <c r="AD284" s="155" t="str">
        <f t="shared" si="115"/>
        <v/>
      </c>
      <c r="AE284" s="155" t="str">
        <f t="shared" si="116"/>
        <v/>
      </c>
      <c r="AF284" s="155" t="str">
        <f>+IF(LEN($K284)&gt;5,IF(AND(VLOOKUP($I284,BD!$D$1:$F$501,3,0)&gt;=L$1,VLOOKUP($I284,BD!$D$1:$F$501,3,0)&lt;=X$1),1,0),"")</f>
        <v/>
      </c>
      <c r="AG284" s="155" t="str">
        <f t="shared" si="117"/>
        <v/>
      </c>
      <c r="AH284" s="156" t="str">
        <f t="shared" si="118"/>
        <v/>
      </c>
      <c r="AI284" s="156" t="str">
        <f t="shared" si="119"/>
        <v/>
      </c>
      <c r="AJ284" s="156" t="str">
        <f t="shared" si="120"/>
        <v/>
      </c>
      <c r="AK284" s="6" t="str">
        <f>+IF(LEN($K284)&gt;5,BD!H284,"")</f>
        <v/>
      </c>
      <c r="AL284" s="17" t="str">
        <f t="shared" si="121"/>
        <v/>
      </c>
      <c r="AM284" s="13"/>
      <c r="AN284" s="18" t="str">
        <f t="shared" si="122"/>
        <v/>
      </c>
      <c r="AO284" s="19" t="str">
        <f t="shared" si="123"/>
        <v/>
      </c>
      <c r="AP284" s="19" t="str">
        <f t="shared" si="124"/>
        <v/>
      </c>
      <c r="AQ284" s="20" t="str">
        <f t="shared" si="125"/>
        <v/>
      </c>
      <c r="AR284" s="7" t="str">
        <f t="shared" ca="1" si="126"/>
        <v/>
      </c>
      <c r="AS284" s="157"/>
      <c r="AT284" s="19" t="str">
        <f>+IF(LEN($K284)&gt;5,TRUNC(AS284*AK284*'CODIGO PAGO'!$C$27,2),"")</f>
        <v/>
      </c>
      <c r="AU284" s="15"/>
      <c r="AV284" s="15"/>
      <c r="AW284" s="15"/>
      <c r="AX284" s="14"/>
      <c r="AY284" s="15"/>
      <c r="AZ284" s="20" t="str">
        <f>+IF(LEN(K284)&gt;5,SUMIF(AJUSTES!$A$1:$A$50,K284,AJUSTES!$J$1:$J$50),"")</f>
        <v/>
      </c>
      <c r="BA284" s="20"/>
      <c r="BB284" s="14"/>
      <c r="BC284" s="14"/>
      <c r="BD284" s="164"/>
      <c r="BE284" s="15"/>
      <c r="BF284" s="15"/>
      <c r="BG284" s="152" t="str">
        <f t="shared" si="127"/>
        <v/>
      </c>
      <c r="BH284" s="20" t="str">
        <f t="shared" si="128"/>
        <v/>
      </c>
      <c r="BI284" s="20" t="str">
        <f>IF(LEN($K284)&gt;5,IF('CODIGO PAGO'!$C$26=9,0.5*AK284,'CODIGO PAGO'!$C$26*COUNTIF(L284:X284,"PT")*(AK284*7)/(7-(COUNTIF(L284:X284,"D")+COUNTIF(L284:X284,"DL")))),"")</f>
        <v/>
      </c>
      <c r="BJ284" s="15"/>
      <c r="BK284" s="20" t="str">
        <f>+IF(LEN(K284)&gt;5,SUMIF(AJUSTES!$A$1:$A$50,K284,AJUSTES!$K$1:$K$50),"")</f>
        <v/>
      </c>
      <c r="BL284" s="15"/>
      <c r="BM284" s="15"/>
      <c r="BN284" s="4" t="str">
        <f>+CONCATENATE(IF(COUNTIFS(INCAPACIDADES!$A$1:$A$100,"ACTIVA",INCAPACIDADES!$C$1:$C$100,'PRE MAAS'!K284)&gt;0,VLOOKUP(K284,INCAPACIDADES!$C$1:$Y$100,23,0),""),IF(LEN($K284)&gt;5,IF(BD!F284="N/A","",CONCATENATE("B (",DAY(BD!F284),"-",MONTH(BD!F284),"-",YEAR(BD!F284),")")),""))</f>
        <v/>
      </c>
      <c r="BO284" s="150"/>
      <c r="BP284" s="15"/>
      <c r="BQ284" s="15"/>
      <c r="BR284" s="15"/>
      <c r="BS284" s="15"/>
      <c r="BT284" s="15"/>
      <c r="BU284" s="9" t="str">
        <f>+IF(LEN($K284)&gt;10,IF(LEN(BD!I284)=11,BD!I284,CONCATENATE("0",BD!I284)),"")</f>
        <v/>
      </c>
      <c r="BV284" s="161" t="str">
        <f>+IF(LEN($K284)&gt;10,BD!J284,"")</f>
        <v/>
      </c>
      <c r="BW284" s="162" t="str">
        <f t="shared" si="129"/>
        <v/>
      </c>
      <c r="BX284" s="162" t="str">
        <f>+IF(LEN($K284)&gt;10,UPPER(BD!K284),"")</f>
        <v/>
      </c>
      <c r="BY284" s="161" t="str">
        <f>+IF(LEN($K292)&gt;5,BD!L284,"")</f>
        <v/>
      </c>
      <c r="BZ284" s="161" t="str">
        <f>+IF(LEN($K284)&gt;10,BD!M284,"")</f>
        <v/>
      </c>
      <c r="CA284" s="162" t="str">
        <f>+IF(LEN($K284)&gt;10,BD!N284,"")</f>
        <v/>
      </c>
      <c r="CB284" s="163" t="str">
        <f t="shared" si="130"/>
        <v/>
      </c>
      <c r="CC284" s="62" t="str">
        <f>+IF(AND(LEN($K284)&gt;10),IF(AND($J284&gt;L$1,$J284&lt;=$Y$1),1,IF((COUNTIFS(INCAPACIDADES!$C$1:$C$51,$K284,INCAPACIDADES!K$1:K$51,L$1))&gt;0,2,IF(VLOOKUP($I284,BD!D:F,3,0)&gt;L$1,0,3))),"")</f>
        <v/>
      </c>
      <c r="CD284" s="62" t="str">
        <f>+IF(AND(LEN($K284)&gt;10),IF(AND($J284&gt;M$1,$J284&lt;=$Y$1),1,IF((COUNTIFS(INCAPACIDADES!$C$1:$C$51,$K284,INCAPACIDADES!L$1:L$51,M$1))&gt;0,2,IF(VLOOKUP($I284,BD!$D:$F,3,0)&gt;M$1,0,3))),"")</f>
        <v/>
      </c>
      <c r="CE284" s="62" t="str">
        <f>+IF(AND(LEN($K284)&gt;10),IF(AND($J284&gt;N$1,$J284&lt;=$Y$1),1,IF((COUNTIFS(INCAPACIDADES!$C$1:$C$51,$K284,INCAPACIDADES!M$1:M$51,N$1))&gt;0,2,IF(VLOOKUP($I284,BD!$D:$F,3,0)&gt;N$1,0,3))),"")</f>
        <v/>
      </c>
      <c r="CF284" s="62" t="str">
        <f>+IF(AND(LEN($K284)&gt;10),IF(AND($J284&gt;O$1,$J284&lt;=$Y$1),1,IF((COUNTIFS(INCAPACIDADES!$C$1:$C$51,$K284,INCAPACIDADES!N$1:N$51,O$1))&gt;0,2,IF(VLOOKUP($I284,BD!$D:$F,3,0)&gt;O$1,0,3))),"")</f>
        <v/>
      </c>
      <c r="CG284" s="62" t="str">
        <f>+IF(AND(LEN($K284)&gt;10),IF(AND($J284&gt;P$1,$J284&lt;=$Y$1),1,IF((COUNTIFS(INCAPACIDADES!$C$1:$C$51,$K284,INCAPACIDADES!O$1:O$51,P$1))&gt;0,2,IF(VLOOKUP($I284,BD!$D:$F,3,0)&gt;P$1,0,3))),"")</f>
        <v/>
      </c>
      <c r="CH284" s="62" t="str">
        <f>+IF(AND(LEN($K284)&gt;10),IF(AND($J284&gt;Q$1,$J284&lt;=$Y$1),1,IF((COUNTIFS(INCAPACIDADES!$C$1:$C$51,$K284,INCAPACIDADES!P$1:P$51,Q$1))&gt;0,2,IF(VLOOKUP($I284,BD!$D:$F,3,0)&gt;Q$1,0,3))),"")</f>
        <v/>
      </c>
      <c r="CI284" s="62" t="str">
        <f>+IF(AND(LEN($K284)&gt;10),IF(AND($J284&gt;R$1,$J284&lt;=$Y$1),1,IF((COUNTIFS(INCAPACIDADES!$C$1:$C$51,$K284,INCAPACIDADES!Q$1:Q$51,R$1))&gt;0,2,IF(VLOOKUP($I284,BD!$D:$F,3,0)&gt;R$1,0,3))),"")</f>
        <v/>
      </c>
      <c r="CJ284" s="62" t="str">
        <f>+IF(AND(LEN($K284)&gt;10),IF(AND($J284&gt;S$1,$J284&lt;=$Y$1),1,IF((COUNTIFS(INCAPACIDADES!$C$1:$C$51,$K284,INCAPACIDADES!R$1:R$51,S$1))&gt;0,2,IF(VLOOKUP($I284,BD!$D:$F,3,0)&gt;S$1,0,3))),"")</f>
        <v/>
      </c>
      <c r="CK284" s="62" t="str">
        <f>+IF(AND(LEN($K284)&gt;10),IF(AND($J284&gt;T$1,$J284&lt;=$Y$1),1,IF((COUNTIFS(INCAPACIDADES!$C$1:$C$51,$K284,INCAPACIDADES!S$1:S$51,T$1))&gt;0,2,IF(VLOOKUP($I284,BD!$D:$F,3,0)&gt;T$1,0,3))),"")</f>
        <v/>
      </c>
      <c r="CL284" s="62" t="str">
        <f>+IF(AND(LEN($K284)&gt;10),IF(AND($J284&gt;U$1,$J284&lt;=$Y$1),1,IF((COUNTIFS(INCAPACIDADES!$C$1:$C$51,$K284,INCAPACIDADES!T$1:T$51,U$1))&gt;0,2,IF(VLOOKUP($I284,BD!$D:$F,3,0)&gt;U$1,0,3))),"")</f>
        <v/>
      </c>
      <c r="CM284" s="62" t="str">
        <f>+IF(AND(LEN($K284)&gt;10),IF(AND($J284&gt;V$1,$J284&lt;=$Y$1),1,IF((COUNTIFS(INCAPACIDADES!$C$1:$C$51,$K284,INCAPACIDADES!U$1:U$51,V$1))&gt;0,2,IF(VLOOKUP($I284,BD!$D:$F,3,0)&gt;V$1,0,3))),"")</f>
        <v/>
      </c>
      <c r="CN284" s="62" t="str">
        <f>+IF(AND(LEN($K284)&gt;10),IF(AND($J284&gt;W$1,$J284&lt;=$Y$1),1,IF((COUNTIFS(INCAPACIDADES!$C$1:$C$51,$K284,INCAPACIDADES!V$1:V$51,W$1))&gt;0,2,IF(VLOOKUP($I284,BD!$D:$F,3,0)&gt;W$1,0,3))),"")</f>
        <v/>
      </c>
      <c r="CO284" s="62" t="str">
        <f>+IF(AND(LEN($K284)&gt;10),IF(AND($J284&gt;X$1,$J284&lt;=$Y$1),1,IF((COUNTIFS(INCAPACIDADES!$C$1:$C$51,$K284,INCAPACIDADES!W$1:W$51,X$1))&gt;0,2,IF(VLOOKUP($I284,BD!$D:$F,3,0)&gt;X$1,0,3))),"")</f>
        <v/>
      </c>
      <c r="CP284" s="62" t="str">
        <f>+IF(AND(LEN($K284)&gt;10),IF(AND($J284&gt;Y$1,$J284&lt;=$Y$1),1,IF((COUNTIFS(INCAPACIDADES!$C$1:$C$51,$K284,INCAPACIDADES!X$1:X$51,Y$1))&gt;0,2,IF(VLOOKUP($I284,BD!$D:$F,3,0)&gt;Y$1,0,3))),"")</f>
        <v/>
      </c>
      <c r="CQ284" s="62" t="str">
        <f>+IF(LEN($K284)&gt;10,IF(ISERROR(VLOOKUP(L284,'CODIGO PAGO'!$B$1:$B$20,1,0)),1,IF(OR(AND(CC284=1,L284&lt;&gt;"N"),AND(CC284=3,L284&lt;&gt;"B"),AND(CC284=2,LEFT(TRIM(L284),1)&lt;&gt;"I")),1,IF(OR(AND(CC284=0,L284="N"),AND(CC284=0,L284="B"),AND(CC284=0,LEFT(TRIM(L284),1)="I")),1,0))),"")</f>
        <v/>
      </c>
      <c r="CR284" s="62" t="str">
        <f t="shared" si="131"/>
        <v/>
      </c>
      <c r="CS284" s="62" t="str">
        <f>+IF(LEN($K284)&gt;10,IF(ISERROR(VLOOKUP(N284,'CODIGO PAGO'!$B$1:$B$20,1,0)),1,IF(OR(AND(CE284=1,N284&lt;&gt;"N"),AND(CE284=3,N284&lt;&gt;"B"),AND(CE284=2,LEFT(TRIM(N284),1)&lt;&gt;"I")),1,IF(OR(AND(CE284=0,N284="N"),AND(CE284=0,N284="B"),AND(CE284=0,LEFT(TRIM(N284),1)="I")),1,0))),"")</f>
        <v/>
      </c>
      <c r="CT284" s="62" t="str">
        <f t="shared" si="132"/>
        <v/>
      </c>
      <c r="CU284" s="62" t="str">
        <f>+IF(LEN($K284)&gt;10,IF(ISERROR(VLOOKUP(P284,'CODIGO PAGO'!$B$1:$B$20,1,0)),1,IF(OR(AND(CG284=1,P284&lt;&gt;"N"),AND(CG284=3,P284&lt;&gt;"B"),AND(CG284=2,LEFT(TRIM(P284),1)&lt;&gt;"I")),1,IF(OR(AND(CG284=0,P284="N"),AND(CG284=0,P284="B"),AND(CG284=0,LEFT(TRIM(P284),1)="I")),1,0))),"")</f>
        <v/>
      </c>
      <c r="CV284" s="62" t="str">
        <f t="shared" si="133"/>
        <v/>
      </c>
      <c r="CW284" s="62" t="str">
        <f>+IF(LEN($K284)&gt;10,IF(ISERROR(VLOOKUP(R284,'CODIGO PAGO'!$B$1:$B$20,1,0)),1,IF(OR(AND(CI284=1,R284&lt;&gt;"N"),AND(CI284=3,R284&lt;&gt;"B"),AND(CI284=2,LEFT(TRIM(R284),1)&lt;&gt;"I")),1,IF(OR(AND(CI284=0,R284="N"),AND(CI284=0,R284="B"),AND(CI284=0,LEFT(TRIM(R284),1)="I")),1,0))),"")</f>
        <v/>
      </c>
      <c r="CX284" s="62" t="str">
        <f t="shared" si="134"/>
        <v/>
      </c>
      <c r="CY284" s="62" t="str">
        <f>+IF(LEN($K284)&gt;10,IF(ISERROR(VLOOKUP(T284,'CODIGO PAGO'!$B$1:$B$20,1,0)),1,IF(OR(AND(CK284=1,T284&lt;&gt;"N"),AND(CK284=3,T284&lt;&gt;"B"),AND(CK284=2,LEFT(TRIM(T284),1)&lt;&gt;"I")),1,IF(OR(AND(CK284=0,T284="N"),AND(CK284=0,T284="B"),AND(CK284=0,LEFT(TRIM(T284),1)="I")),1,0))),"")</f>
        <v/>
      </c>
      <c r="CZ284" s="62" t="str">
        <f t="shared" si="135"/>
        <v/>
      </c>
      <c r="DA284" s="62" t="str">
        <f>+IF(LEN($K284)&gt;10,IF(ISERROR(VLOOKUP(V284,'CODIGO PAGO'!$B$1:$B$20,1,0)),1,IF(OR(AND(CM284=1,V284&lt;&gt;"N"),AND(CM284=3,V284&lt;&gt;"B"),AND(CM284=2,LEFT(TRIM(V284),1)&lt;&gt;"I")),1,IF(OR(AND(CM284=0,V284="N"),AND(CM284=0,V284="B"),AND(CM284=0,LEFT(TRIM(V284),1)="I")),1,0))),"")</f>
        <v/>
      </c>
      <c r="DB284" s="62" t="str">
        <f t="shared" si="136"/>
        <v/>
      </c>
      <c r="DC284" s="62" t="str">
        <f>+IF(LEN($K284)&gt;10,IF(ISERROR(VLOOKUP(X284,'CODIGO PAGO'!$B$1:$B$20,1,0)),1,IF(OR(AND(CO284=1,X284&lt;&gt;"N"),AND(CO284=3,X284&lt;&gt;"B"),AND(CO284=2,LEFT(TRIM(X284),1)&lt;&gt;"I")),1,IF(OR(AND(CO284=0,X284="N"),AND(CO284=0,X284="B"),AND(CO284=0,LEFT(TRIM(X284),1)="I")),1,0))),"")</f>
        <v/>
      </c>
      <c r="DD284" s="62" t="str">
        <f t="shared" si="137"/>
        <v/>
      </c>
      <c r="DE284" s="62" t="str">
        <f t="shared" si="138"/>
        <v/>
      </c>
      <c r="DF284" s="63" t="str">
        <f t="shared" si="139"/>
        <v/>
      </c>
      <c r="DG284" s="171"/>
      <c r="DH284" s="63">
        <v>284</v>
      </c>
    </row>
    <row r="285" spans="1:112" s="65" customFormat="1">
      <c r="A285" s="16" t="str">
        <f t="shared" si="112"/>
        <v/>
      </c>
      <c r="B285" s="134"/>
      <c r="C285" s="134"/>
      <c r="D285" s="1" t="str">
        <f>+IF(LEN($K285)&gt;5,BD!A285,"")</f>
        <v/>
      </c>
      <c r="E285" s="1" t="str">
        <f>+IF(LEN($K285)&gt;5,BD!B285,"")</f>
        <v/>
      </c>
      <c r="F285" s="134"/>
      <c r="G285" s="133"/>
      <c r="H285" s="135"/>
      <c r="I285" s="3" t="str">
        <f>+IF(LEN($K285)&gt;5,BD!D285,"")</f>
        <v/>
      </c>
      <c r="J285" s="4" t="str">
        <f>+IF(LEN($K285)&gt;5,BD!E285,"")</f>
        <v/>
      </c>
      <c r="K285" s="5" t="str">
        <f>+IF(LEN(BD!G285)&gt;5,BD!G285,"")</f>
        <v/>
      </c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53" t="str">
        <f t="shared" si="113"/>
        <v/>
      </c>
      <c r="AB285" s="154" t="str">
        <f>+IF(LEN($K285)&gt;5,SUM(L285,N285,P285,R285,T285,V285,X285)+COUNTIF(L285:X285,"PCG")+'CODIGO PAGO'!$C$23*COUNTIF(L285:X285,"PDF")+'CODIGO PAGO'!$C$24*COUNTIF('PRE MAAS'!L285:X285,"PNH")+'CODIGO PAGO'!$C$25*COUNTIF('PRE MAAS'!L285:X285,"PS")+COUNTIF(L285:X285,"VAC"),"")</f>
        <v/>
      </c>
      <c r="AC285" s="154" t="str">
        <f t="shared" si="114"/>
        <v/>
      </c>
      <c r="AD285" s="155" t="str">
        <f t="shared" si="115"/>
        <v/>
      </c>
      <c r="AE285" s="155" t="str">
        <f t="shared" si="116"/>
        <v/>
      </c>
      <c r="AF285" s="155" t="str">
        <f>+IF(LEN($K285)&gt;5,IF(AND(VLOOKUP($I285,BD!$D$1:$F$501,3,0)&gt;=L$1,VLOOKUP($I285,BD!$D$1:$F$501,3,0)&lt;=X$1),1,0),"")</f>
        <v/>
      </c>
      <c r="AG285" s="155" t="str">
        <f t="shared" si="117"/>
        <v/>
      </c>
      <c r="AH285" s="156" t="str">
        <f t="shared" si="118"/>
        <v/>
      </c>
      <c r="AI285" s="156" t="str">
        <f t="shared" si="119"/>
        <v/>
      </c>
      <c r="AJ285" s="156" t="str">
        <f t="shared" si="120"/>
        <v/>
      </c>
      <c r="AK285" s="6" t="str">
        <f>+IF(LEN($K285)&gt;5,BD!H285,"")</f>
        <v/>
      </c>
      <c r="AL285" s="17" t="str">
        <f t="shared" si="121"/>
        <v/>
      </c>
      <c r="AM285" s="13"/>
      <c r="AN285" s="18" t="str">
        <f t="shared" si="122"/>
        <v/>
      </c>
      <c r="AO285" s="19" t="str">
        <f t="shared" si="123"/>
        <v/>
      </c>
      <c r="AP285" s="19" t="str">
        <f t="shared" si="124"/>
        <v/>
      </c>
      <c r="AQ285" s="20" t="str">
        <f t="shared" si="125"/>
        <v/>
      </c>
      <c r="AR285" s="7" t="str">
        <f t="shared" ca="1" si="126"/>
        <v/>
      </c>
      <c r="AS285" s="157"/>
      <c r="AT285" s="19" t="str">
        <f>+IF(LEN($K285)&gt;5,TRUNC(AS285*AK285*'CODIGO PAGO'!$C$27,2),"")</f>
        <v/>
      </c>
      <c r="AU285" s="15"/>
      <c r="AV285" s="15"/>
      <c r="AW285" s="15"/>
      <c r="AX285" s="14"/>
      <c r="AY285" s="15"/>
      <c r="AZ285" s="20" t="str">
        <f>+IF(LEN(K285)&gt;5,SUMIF(AJUSTES!$A$1:$A$50,K285,AJUSTES!$J$1:$J$50),"")</f>
        <v/>
      </c>
      <c r="BA285" s="20"/>
      <c r="BB285" s="14"/>
      <c r="BC285" s="14"/>
      <c r="BD285" s="164"/>
      <c r="BE285" s="15"/>
      <c r="BF285" s="15"/>
      <c r="BG285" s="152" t="str">
        <f t="shared" si="127"/>
        <v/>
      </c>
      <c r="BH285" s="20" t="str">
        <f t="shared" si="128"/>
        <v/>
      </c>
      <c r="BI285" s="20" t="str">
        <f>IF(LEN($K285)&gt;5,IF('CODIGO PAGO'!$C$26=9,0.5*AK285,'CODIGO PAGO'!$C$26*COUNTIF(L285:X285,"PT")*(AK285*7)/(7-(COUNTIF(L285:X285,"D")+COUNTIF(L285:X285,"DL")))),"")</f>
        <v/>
      </c>
      <c r="BJ285" s="15"/>
      <c r="BK285" s="20" t="str">
        <f>+IF(LEN(K285)&gt;5,SUMIF(AJUSTES!$A$1:$A$50,K285,AJUSTES!$K$1:$K$50),"")</f>
        <v/>
      </c>
      <c r="BL285" s="15"/>
      <c r="BM285" s="15"/>
      <c r="BN285" s="4" t="str">
        <f>+CONCATENATE(IF(COUNTIFS(INCAPACIDADES!$A$1:$A$100,"ACTIVA",INCAPACIDADES!$C$1:$C$100,'PRE MAAS'!K285)&gt;0,VLOOKUP(K285,INCAPACIDADES!$C$1:$Y$100,23,0),""),IF(LEN($K285)&gt;5,IF(BD!F285="N/A","",CONCATENATE("B (",DAY(BD!F285),"-",MONTH(BD!F285),"-",YEAR(BD!F285),")")),""))</f>
        <v/>
      </c>
      <c r="BO285" s="150"/>
      <c r="BP285" s="15"/>
      <c r="BQ285" s="15"/>
      <c r="BR285" s="15"/>
      <c r="BS285" s="15"/>
      <c r="BT285" s="15"/>
      <c r="BU285" s="9" t="str">
        <f>+IF(LEN($K285)&gt;10,IF(LEN(BD!I285)=11,BD!I285,CONCATENATE("0",BD!I285)),"")</f>
        <v/>
      </c>
      <c r="BV285" s="161" t="str">
        <f>+IF(LEN($K285)&gt;10,BD!J285,"")</f>
        <v/>
      </c>
      <c r="BW285" s="162" t="str">
        <f t="shared" si="129"/>
        <v/>
      </c>
      <c r="BX285" s="162" t="str">
        <f>+IF(LEN($K285)&gt;10,UPPER(BD!K285),"")</f>
        <v/>
      </c>
      <c r="BY285" s="161" t="str">
        <f>+IF(LEN($K293)&gt;5,BD!L285,"")</f>
        <v/>
      </c>
      <c r="BZ285" s="161" t="str">
        <f>+IF(LEN($K285)&gt;10,BD!M285,"")</f>
        <v/>
      </c>
      <c r="CA285" s="162" t="str">
        <f>+IF(LEN($K285)&gt;10,BD!N285,"")</f>
        <v/>
      </c>
      <c r="CB285" s="163" t="str">
        <f t="shared" si="130"/>
        <v/>
      </c>
      <c r="CC285" s="62" t="str">
        <f>+IF(AND(LEN($K285)&gt;10),IF(AND($J285&gt;L$1,$J285&lt;=$Y$1),1,IF((COUNTIFS(INCAPACIDADES!$C$1:$C$51,$K285,INCAPACIDADES!K$1:K$51,L$1))&gt;0,2,IF(VLOOKUP($I285,BD!D:F,3,0)&gt;L$1,0,3))),"")</f>
        <v/>
      </c>
      <c r="CD285" s="62" t="str">
        <f>+IF(AND(LEN($K285)&gt;10),IF(AND($J285&gt;M$1,$J285&lt;=$Y$1),1,IF((COUNTIFS(INCAPACIDADES!$C$1:$C$51,$K285,INCAPACIDADES!L$1:L$51,M$1))&gt;0,2,IF(VLOOKUP($I285,BD!$D:$F,3,0)&gt;M$1,0,3))),"")</f>
        <v/>
      </c>
      <c r="CE285" s="62" t="str">
        <f>+IF(AND(LEN($K285)&gt;10),IF(AND($J285&gt;N$1,$J285&lt;=$Y$1),1,IF((COUNTIFS(INCAPACIDADES!$C$1:$C$51,$K285,INCAPACIDADES!M$1:M$51,N$1))&gt;0,2,IF(VLOOKUP($I285,BD!$D:$F,3,0)&gt;N$1,0,3))),"")</f>
        <v/>
      </c>
      <c r="CF285" s="62" t="str">
        <f>+IF(AND(LEN($K285)&gt;10),IF(AND($J285&gt;O$1,$J285&lt;=$Y$1),1,IF((COUNTIFS(INCAPACIDADES!$C$1:$C$51,$K285,INCAPACIDADES!N$1:N$51,O$1))&gt;0,2,IF(VLOOKUP($I285,BD!$D:$F,3,0)&gt;O$1,0,3))),"")</f>
        <v/>
      </c>
      <c r="CG285" s="62" t="str">
        <f>+IF(AND(LEN($K285)&gt;10),IF(AND($J285&gt;P$1,$J285&lt;=$Y$1),1,IF((COUNTIFS(INCAPACIDADES!$C$1:$C$51,$K285,INCAPACIDADES!O$1:O$51,P$1))&gt;0,2,IF(VLOOKUP($I285,BD!$D:$F,3,0)&gt;P$1,0,3))),"")</f>
        <v/>
      </c>
      <c r="CH285" s="62" t="str">
        <f>+IF(AND(LEN($K285)&gt;10),IF(AND($J285&gt;Q$1,$J285&lt;=$Y$1),1,IF((COUNTIFS(INCAPACIDADES!$C$1:$C$51,$K285,INCAPACIDADES!P$1:P$51,Q$1))&gt;0,2,IF(VLOOKUP($I285,BD!$D:$F,3,0)&gt;Q$1,0,3))),"")</f>
        <v/>
      </c>
      <c r="CI285" s="62" t="str">
        <f>+IF(AND(LEN($K285)&gt;10),IF(AND($J285&gt;R$1,$J285&lt;=$Y$1),1,IF((COUNTIFS(INCAPACIDADES!$C$1:$C$51,$K285,INCAPACIDADES!Q$1:Q$51,R$1))&gt;0,2,IF(VLOOKUP($I285,BD!$D:$F,3,0)&gt;R$1,0,3))),"")</f>
        <v/>
      </c>
      <c r="CJ285" s="62" t="str">
        <f>+IF(AND(LEN($K285)&gt;10),IF(AND($J285&gt;S$1,$J285&lt;=$Y$1),1,IF((COUNTIFS(INCAPACIDADES!$C$1:$C$51,$K285,INCAPACIDADES!R$1:R$51,S$1))&gt;0,2,IF(VLOOKUP($I285,BD!$D:$F,3,0)&gt;S$1,0,3))),"")</f>
        <v/>
      </c>
      <c r="CK285" s="62" t="str">
        <f>+IF(AND(LEN($K285)&gt;10),IF(AND($J285&gt;T$1,$J285&lt;=$Y$1),1,IF((COUNTIFS(INCAPACIDADES!$C$1:$C$51,$K285,INCAPACIDADES!S$1:S$51,T$1))&gt;0,2,IF(VLOOKUP($I285,BD!$D:$F,3,0)&gt;T$1,0,3))),"")</f>
        <v/>
      </c>
      <c r="CL285" s="62" t="str">
        <f>+IF(AND(LEN($K285)&gt;10),IF(AND($J285&gt;U$1,$J285&lt;=$Y$1),1,IF((COUNTIFS(INCAPACIDADES!$C$1:$C$51,$K285,INCAPACIDADES!T$1:T$51,U$1))&gt;0,2,IF(VLOOKUP($I285,BD!$D:$F,3,0)&gt;U$1,0,3))),"")</f>
        <v/>
      </c>
      <c r="CM285" s="62" t="str">
        <f>+IF(AND(LEN($K285)&gt;10),IF(AND($J285&gt;V$1,$J285&lt;=$Y$1),1,IF((COUNTIFS(INCAPACIDADES!$C$1:$C$51,$K285,INCAPACIDADES!U$1:U$51,V$1))&gt;0,2,IF(VLOOKUP($I285,BD!$D:$F,3,0)&gt;V$1,0,3))),"")</f>
        <v/>
      </c>
      <c r="CN285" s="62" t="str">
        <f>+IF(AND(LEN($K285)&gt;10),IF(AND($J285&gt;W$1,$J285&lt;=$Y$1),1,IF((COUNTIFS(INCAPACIDADES!$C$1:$C$51,$K285,INCAPACIDADES!V$1:V$51,W$1))&gt;0,2,IF(VLOOKUP($I285,BD!$D:$F,3,0)&gt;W$1,0,3))),"")</f>
        <v/>
      </c>
      <c r="CO285" s="62" t="str">
        <f>+IF(AND(LEN($K285)&gt;10),IF(AND($J285&gt;X$1,$J285&lt;=$Y$1),1,IF((COUNTIFS(INCAPACIDADES!$C$1:$C$51,$K285,INCAPACIDADES!W$1:W$51,X$1))&gt;0,2,IF(VLOOKUP($I285,BD!$D:$F,3,0)&gt;X$1,0,3))),"")</f>
        <v/>
      </c>
      <c r="CP285" s="62" t="str">
        <f>+IF(AND(LEN($K285)&gt;10),IF(AND($J285&gt;Y$1,$J285&lt;=$Y$1),1,IF((COUNTIFS(INCAPACIDADES!$C$1:$C$51,$K285,INCAPACIDADES!X$1:X$51,Y$1))&gt;0,2,IF(VLOOKUP($I285,BD!$D:$F,3,0)&gt;Y$1,0,3))),"")</f>
        <v/>
      </c>
      <c r="CQ285" s="62" t="str">
        <f>+IF(LEN($K285)&gt;10,IF(ISERROR(VLOOKUP(L285,'CODIGO PAGO'!$B$1:$B$20,1,0)),1,IF(OR(AND(CC285=1,L285&lt;&gt;"N"),AND(CC285=3,L285&lt;&gt;"B"),AND(CC285=2,LEFT(TRIM(L285),1)&lt;&gt;"I")),1,IF(OR(AND(CC285=0,L285="N"),AND(CC285=0,L285="B"),AND(CC285=0,LEFT(TRIM(L285),1)="I")),1,0))),"")</f>
        <v/>
      </c>
      <c r="CR285" s="62" t="str">
        <f t="shared" si="131"/>
        <v/>
      </c>
      <c r="CS285" s="62" t="str">
        <f>+IF(LEN($K285)&gt;10,IF(ISERROR(VLOOKUP(N285,'CODIGO PAGO'!$B$1:$B$20,1,0)),1,IF(OR(AND(CE285=1,N285&lt;&gt;"N"),AND(CE285=3,N285&lt;&gt;"B"),AND(CE285=2,LEFT(TRIM(N285),1)&lt;&gt;"I")),1,IF(OR(AND(CE285=0,N285="N"),AND(CE285=0,N285="B"),AND(CE285=0,LEFT(TRIM(N285),1)="I")),1,0))),"")</f>
        <v/>
      </c>
      <c r="CT285" s="62" t="str">
        <f t="shared" si="132"/>
        <v/>
      </c>
      <c r="CU285" s="62" t="str">
        <f>+IF(LEN($K285)&gt;10,IF(ISERROR(VLOOKUP(P285,'CODIGO PAGO'!$B$1:$B$20,1,0)),1,IF(OR(AND(CG285=1,P285&lt;&gt;"N"),AND(CG285=3,P285&lt;&gt;"B"),AND(CG285=2,LEFT(TRIM(P285),1)&lt;&gt;"I")),1,IF(OR(AND(CG285=0,P285="N"),AND(CG285=0,P285="B"),AND(CG285=0,LEFT(TRIM(P285),1)="I")),1,0))),"")</f>
        <v/>
      </c>
      <c r="CV285" s="62" t="str">
        <f t="shared" si="133"/>
        <v/>
      </c>
      <c r="CW285" s="62" t="str">
        <f>+IF(LEN($K285)&gt;10,IF(ISERROR(VLOOKUP(R285,'CODIGO PAGO'!$B$1:$B$20,1,0)),1,IF(OR(AND(CI285=1,R285&lt;&gt;"N"),AND(CI285=3,R285&lt;&gt;"B"),AND(CI285=2,LEFT(TRIM(R285),1)&lt;&gt;"I")),1,IF(OR(AND(CI285=0,R285="N"),AND(CI285=0,R285="B"),AND(CI285=0,LEFT(TRIM(R285),1)="I")),1,0))),"")</f>
        <v/>
      </c>
      <c r="CX285" s="62" t="str">
        <f t="shared" si="134"/>
        <v/>
      </c>
      <c r="CY285" s="62" t="str">
        <f>+IF(LEN($K285)&gt;10,IF(ISERROR(VLOOKUP(T285,'CODIGO PAGO'!$B$1:$B$20,1,0)),1,IF(OR(AND(CK285=1,T285&lt;&gt;"N"),AND(CK285=3,T285&lt;&gt;"B"),AND(CK285=2,LEFT(TRIM(T285),1)&lt;&gt;"I")),1,IF(OR(AND(CK285=0,T285="N"),AND(CK285=0,T285="B"),AND(CK285=0,LEFT(TRIM(T285),1)="I")),1,0))),"")</f>
        <v/>
      </c>
      <c r="CZ285" s="62" t="str">
        <f t="shared" si="135"/>
        <v/>
      </c>
      <c r="DA285" s="62" t="str">
        <f>+IF(LEN($K285)&gt;10,IF(ISERROR(VLOOKUP(V285,'CODIGO PAGO'!$B$1:$B$20,1,0)),1,IF(OR(AND(CM285=1,V285&lt;&gt;"N"),AND(CM285=3,V285&lt;&gt;"B"),AND(CM285=2,LEFT(TRIM(V285),1)&lt;&gt;"I")),1,IF(OR(AND(CM285=0,V285="N"),AND(CM285=0,V285="B"),AND(CM285=0,LEFT(TRIM(V285),1)="I")),1,0))),"")</f>
        <v/>
      </c>
      <c r="DB285" s="62" t="str">
        <f t="shared" si="136"/>
        <v/>
      </c>
      <c r="DC285" s="62" t="str">
        <f>+IF(LEN($K285)&gt;10,IF(ISERROR(VLOOKUP(X285,'CODIGO PAGO'!$B$1:$B$20,1,0)),1,IF(OR(AND(CO285=1,X285&lt;&gt;"N"),AND(CO285=3,X285&lt;&gt;"B"),AND(CO285=2,LEFT(TRIM(X285),1)&lt;&gt;"I")),1,IF(OR(AND(CO285=0,X285="N"),AND(CO285=0,X285="B"),AND(CO285=0,LEFT(TRIM(X285),1)="I")),1,0))),"")</f>
        <v/>
      </c>
      <c r="DD285" s="62" t="str">
        <f t="shared" si="137"/>
        <v/>
      </c>
      <c r="DE285" s="62" t="str">
        <f t="shared" si="138"/>
        <v/>
      </c>
      <c r="DF285" s="63" t="str">
        <f t="shared" si="139"/>
        <v/>
      </c>
      <c r="DG285" s="171"/>
      <c r="DH285" s="63">
        <v>285</v>
      </c>
    </row>
    <row r="286" spans="1:112" s="65" customFormat="1">
      <c r="A286" s="16" t="str">
        <f t="shared" si="112"/>
        <v/>
      </c>
      <c r="B286" s="134"/>
      <c r="C286" s="134"/>
      <c r="D286" s="1" t="str">
        <f>+IF(LEN($K286)&gt;5,BD!A286,"")</f>
        <v/>
      </c>
      <c r="E286" s="1" t="str">
        <f>+IF(LEN($K286)&gt;5,BD!B286,"")</f>
        <v/>
      </c>
      <c r="F286" s="134"/>
      <c r="G286" s="133"/>
      <c r="H286" s="135"/>
      <c r="I286" s="3" t="str">
        <f>+IF(LEN($K286)&gt;5,BD!D286,"")</f>
        <v/>
      </c>
      <c r="J286" s="4" t="str">
        <f>+IF(LEN($K286)&gt;5,BD!E286,"")</f>
        <v/>
      </c>
      <c r="K286" s="5" t="str">
        <f>+IF(LEN(BD!G286)&gt;5,BD!G286,"")</f>
        <v/>
      </c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53" t="str">
        <f t="shared" si="113"/>
        <v/>
      </c>
      <c r="AB286" s="154" t="str">
        <f>+IF(LEN($K286)&gt;5,SUM(L286,N286,P286,R286,T286,V286,X286)+COUNTIF(L286:X286,"PCG")+'CODIGO PAGO'!$C$23*COUNTIF(L286:X286,"PDF")+'CODIGO PAGO'!$C$24*COUNTIF('PRE MAAS'!L286:X286,"PNH")+'CODIGO PAGO'!$C$25*COUNTIF('PRE MAAS'!L286:X286,"PS")+COUNTIF(L286:X286,"VAC"),"")</f>
        <v/>
      </c>
      <c r="AC286" s="154" t="str">
        <f t="shared" si="114"/>
        <v/>
      </c>
      <c r="AD286" s="155" t="str">
        <f t="shared" si="115"/>
        <v/>
      </c>
      <c r="AE286" s="155" t="str">
        <f t="shared" si="116"/>
        <v/>
      </c>
      <c r="AF286" s="155" t="str">
        <f>+IF(LEN($K286)&gt;5,IF(AND(VLOOKUP($I286,BD!$D$1:$F$501,3,0)&gt;=L$1,VLOOKUP($I286,BD!$D$1:$F$501,3,0)&lt;=X$1),1,0),"")</f>
        <v/>
      </c>
      <c r="AG286" s="155" t="str">
        <f t="shared" si="117"/>
        <v/>
      </c>
      <c r="AH286" s="156" t="str">
        <f t="shared" si="118"/>
        <v/>
      </c>
      <c r="AI286" s="156" t="str">
        <f t="shared" si="119"/>
        <v/>
      </c>
      <c r="AJ286" s="156" t="str">
        <f t="shared" si="120"/>
        <v/>
      </c>
      <c r="AK286" s="6" t="str">
        <f>+IF(LEN($K286)&gt;5,BD!H286,"")</f>
        <v/>
      </c>
      <c r="AL286" s="17" t="str">
        <f t="shared" si="121"/>
        <v/>
      </c>
      <c r="AM286" s="13"/>
      <c r="AN286" s="18" t="str">
        <f t="shared" si="122"/>
        <v/>
      </c>
      <c r="AO286" s="19" t="str">
        <f t="shared" si="123"/>
        <v/>
      </c>
      <c r="AP286" s="19" t="str">
        <f t="shared" si="124"/>
        <v/>
      </c>
      <c r="AQ286" s="20" t="str">
        <f t="shared" si="125"/>
        <v/>
      </c>
      <c r="AR286" s="7" t="str">
        <f t="shared" ca="1" si="126"/>
        <v/>
      </c>
      <c r="AS286" s="157"/>
      <c r="AT286" s="19" t="str">
        <f>+IF(LEN($K286)&gt;5,TRUNC(AS286*AK286*'CODIGO PAGO'!$C$27,2),"")</f>
        <v/>
      </c>
      <c r="AU286" s="15"/>
      <c r="AV286" s="15"/>
      <c r="AW286" s="15"/>
      <c r="AX286" s="14"/>
      <c r="AY286" s="15"/>
      <c r="AZ286" s="20" t="str">
        <f>+IF(LEN(K286)&gt;5,SUMIF(AJUSTES!$A$1:$A$50,K286,AJUSTES!$J$1:$J$50),"")</f>
        <v/>
      </c>
      <c r="BA286" s="20"/>
      <c r="BB286" s="14"/>
      <c r="BC286" s="14"/>
      <c r="BD286" s="164"/>
      <c r="BE286" s="15"/>
      <c r="BF286" s="15"/>
      <c r="BG286" s="152" t="str">
        <f t="shared" si="127"/>
        <v/>
      </c>
      <c r="BH286" s="20" t="str">
        <f t="shared" si="128"/>
        <v/>
      </c>
      <c r="BI286" s="20" t="str">
        <f>IF(LEN($K286)&gt;5,IF('CODIGO PAGO'!$C$26=9,0.5*AK286,'CODIGO PAGO'!$C$26*COUNTIF(L286:X286,"PT")*(AK286*7)/(7-(COUNTIF(L286:X286,"D")+COUNTIF(L286:X286,"DL")))),"")</f>
        <v/>
      </c>
      <c r="BJ286" s="15"/>
      <c r="BK286" s="20" t="str">
        <f>+IF(LEN(K286)&gt;5,SUMIF(AJUSTES!$A$1:$A$50,K286,AJUSTES!$K$1:$K$50),"")</f>
        <v/>
      </c>
      <c r="BL286" s="15"/>
      <c r="BM286" s="15"/>
      <c r="BN286" s="4" t="str">
        <f>+CONCATENATE(IF(COUNTIFS(INCAPACIDADES!$A$1:$A$100,"ACTIVA",INCAPACIDADES!$C$1:$C$100,'PRE MAAS'!K286)&gt;0,VLOOKUP(K286,INCAPACIDADES!$C$1:$Y$100,23,0),""),IF(LEN($K286)&gt;5,IF(BD!F286="N/A","",CONCATENATE("B (",DAY(BD!F286),"-",MONTH(BD!F286),"-",YEAR(BD!F286),")")),""))</f>
        <v/>
      </c>
      <c r="BO286" s="150"/>
      <c r="BP286" s="15"/>
      <c r="BQ286" s="15"/>
      <c r="BR286" s="15"/>
      <c r="BS286" s="15"/>
      <c r="BT286" s="15"/>
      <c r="BU286" s="9" t="str">
        <f>+IF(LEN($K286)&gt;10,IF(LEN(BD!I286)=11,BD!I286,CONCATENATE("0",BD!I286)),"")</f>
        <v/>
      </c>
      <c r="BV286" s="161" t="str">
        <f>+IF(LEN($K286)&gt;10,BD!J286,"")</f>
        <v/>
      </c>
      <c r="BW286" s="162" t="str">
        <f t="shared" si="129"/>
        <v/>
      </c>
      <c r="BX286" s="162" t="str">
        <f>+IF(LEN($K286)&gt;10,UPPER(BD!K286),"")</f>
        <v/>
      </c>
      <c r="BY286" s="161" t="str">
        <f>+IF(LEN($K294)&gt;5,BD!L286,"")</f>
        <v/>
      </c>
      <c r="BZ286" s="161" t="str">
        <f>+IF(LEN($K286)&gt;10,BD!M286,"")</f>
        <v/>
      </c>
      <c r="CA286" s="162" t="str">
        <f>+IF(LEN($K286)&gt;10,BD!N286,"")</f>
        <v/>
      </c>
      <c r="CB286" s="163" t="str">
        <f t="shared" si="130"/>
        <v/>
      </c>
      <c r="CC286" s="62" t="str">
        <f>+IF(AND(LEN($K286)&gt;10),IF(AND($J286&gt;L$1,$J286&lt;=$Y$1),1,IF((COUNTIFS(INCAPACIDADES!$C$1:$C$51,$K286,INCAPACIDADES!K$1:K$51,L$1))&gt;0,2,IF(VLOOKUP($I286,BD!D:F,3,0)&gt;L$1,0,3))),"")</f>
        <v/>
      </c>
      <c r="CD286" s="62" t="str">
        <f>+IF(AND(LEN($K286)&gt;10),IF(AND($J286&gt;M$1,$J286&lt;=$Y$1),1,IF((COUNTIFS(INCAPACIDADES!$C$1:$C$51,$K286,INCAPACIDADES!L$1:L$51,M$1))&gt;0,2,IF(VLOOKUP($I286,BD!$D:$F,3,0)&gt;M$1,0,3))),"")</f>
        <v/>
      </c>
      <c r="CE286" s="62" t="str">
        <f>+IF(AND(LEN($K286)&gt;10),IF(AND($J286&gt;N$1,$J286&lt;=$Y$1),1,IF((COUNTIFS(INCAPACIDADES!$C$1:$C$51,$K286,INCAPACIDADES!M$1:M$51,N$1))&gt;0,2,IF(VLOOKUP($I286,BD!$D:$F,3,0)&gt;N$1,0,3))),"")</f>
        <v/>
      </c>
      <c r="CF286" s="62" t="str">
        <f>+IF(AND(LEN($K286)&gt;10),IF(AND($J286&gt;O$1,$J286&lt;=$Y$1),1,IF((COUNTIFS(INCAPACIDADES!$C$1:$C$51,$K286,INCAPACIDADES!N$1:N$51,O$1))&gt;0,2,IF(VLOOKUP($I286,BD!$D:$F,3,0)&gt;O$1,0,3))),"")</f>
        <v/>
      </c>
      <c r="CG286" s="62" t="str">
        <f>+IF(AND(LEN($K286)&gt;10),IF(AND($J286&gt;P$1,$J286&lt;=$Y$1),1,IF((COUNTIFS(INCAPACIDADES!$C$1:$C$51,$K286,INCAPACIDADES!O$1:O$51,P$1))&gt;0,2,IF(VLOOKUP($I286,BD!$D:$F,3,0)&gt;P$1,0,3))),"")</f>
        <v/>
      </c>
      <c r="CH286" s="62" t="str">
        <f>+IF(AND(LEN($K286)&gt;10),IF(AND($J286&gt;Q$1,$J286&lt;=$Y$1),1,IF((COUNTIFS(INCAPACIDADES!$C$1:$C$51,$K286,INCAPACIDADES!P$1:P$51,Q$1))&gt;0,2,IF(VLOOKUP($I286,BD!$D:$F,3,0)&gt;Q$1,0,3))),"")</f>
        <v/>
      </c>
      <c r="CI286" s="62" t="str">
        <f>+IF(AND(LEN($K286)&gt;10),IF(AND($J286&gt;R$1,$J286&lt;=$Y$1),1,IF((COUNTIFS(INCAPACIDADES!$C$1:$C$51,$K286,INCAPACIDADES!Q$1:Q$51,R$1))&gt;0,2,IF(VLOOKUP($I286,BD!$D:$F,3,0)&gt;R$1,0,3))),"")</f>
        <v/>
      </c>
      <c r="CJ286" s="62" t="str">
        <f>+IF(AND(LEN($K286)&gt;10),IF(AND($J286&gt;S$1,$J286&lt;=$Y$1),1,IF((COUNTIFS(INCAPACIDADES!$C$1:$C$51,$K286,INCAPACIDADES!R$1:R$51,S$1))&gt;0,2,IF(VLOOKUP($I286,BD!$D:$F,3,0)&gt;S$1,0,3))),"")</f>
        <v/>
      </c>
      <c r="CK286" s="62" t="str">
        <f>+IF(AND(LEN($K286)&gt;10),IF(AND($J286&gt;T$1,$J286&lt;=$Y$1),1,IF((COUNTIFS(INCAPACIDADES!$C$1:$C$51,$K286,INCAPACIDADES!S$1:S$51,T$1))&gt;0,2,IF(VLOOKUP($I286,BD!$D:$F,3,0)&gt;T$1,0,3))),"")</f>
        <v/>
      </c>
      <c r="CL286" s="62" t="str">
        <f>+IF(AND(LEN($K286)&gt;10),IF(AND($J286&gt;U$1,$J286&lt;=$Y$1),1,IF((COUNTIFS(INCAPACIDADES!$C$1:$C$51,$K286,INCAPACIDADES!T$1:T$51,U$1))&gt;0,2,IF(VLOOKUP($I286,BD!$D:$F,3,0)&gt;U$1,0,3))),"")</f>
        <v/>
      </c>
      <c r="CM286" s="62" t="str">
        <f>+IF(AND(LEN($K286)&gt;10),IF(AND($J286&gt;V$1,$J286&lt;=$Y$1),1,IF((COUNTIFS(INCAPACIDADES!$C$1:$C$51,$K286,INCAPACIDADES!U$1:U$51,V$1))&gt;0,2,IF(VLOOKUP($I286,BD!$D:$F,3,0)&gt;V$1,0,3))),"")</f>
        <v/>
      </c>
      <c r="CN286" s="62" t="str">
        <f>+IF(AND(LEN($K286)&gt;10),IF(AND($J286&gt;W$1,$J286&lt;=$Y$1),1,IF((COUNTIFS(INCAPACIDADES!$C$1:$C$51,$K286,INCAPACIDADES!V$1:V$51,W$1))&gt;0,2,IF(VLOOKUP($I286,BD!$D:$F,3,0)&gt;W$1,0,3))),"")</f>
        <v/>
      </c>
      <c r="CO286" s="62" t="str">
        <f>+IF(AND(LEN($K286)&gt;10),IF(AND($J286&gt;X$1,$J286&lt;=$Y$1),1,IF((COUNTIFS(INCAPACIDADES!$C$1:$C$51,$K286,INCAPACIDADES!W$1:W$51,X$1))&gt;0,2,IF(VLOOKUP($I286,BD!$D:$F,3,0)&gt;X$1,0,3))),"")</f>
        <v/>
      </c>
      <c r="CP286" s="62" t="str">
        <f>+IF(AND(LEN($K286)&gt;10),IF(AND($J286&gt;Y$1,$J286&lt;=$Y$1),1,IF((COUNTIFS(INCAPACIDADES!$C$1:$C$51,$K286,INCAPACIDADES!X$1:X$51,Y$1))&gt;0,2,IF(VLOOKUP($I286,BD!$D:$F,3,0)&gt;Y$1,0,3))),"")</f>
        <v/>
      </c>
      <c r="CQ286" s="62" t="str">
        <f>+IF(LEN($K286)&gt;10,IF(ISERROR(VLOOKUP(L286,'CODIGO PAGO'!$B$1:$B$20,1,0)),1,IF(OR(AND(CC286=1,L286&lt;&gt;"N"),AND(CC286=3,L286&lt;&gt;"B"),AND(CC286=2,LEFT(TRIM(L286),1)&lt;&gt;"I")),1,IF(OR(AND(CC286=0,L286="N"),AND(CC286=0,L286="B"),AND(CC286=0,LEFT(TRIM(L286),1)="I")),1,0))),"")</f>
        <v/>
      </c>
      <c r="CR286" s="62" t="str">
        <f t="shared" si="131"/>
        <v/>
      </c>
      <c r="CS286" s="62" t="str">
        <f>+IF(LEN($K286)&gt;10,IF(ISERROR(VLOOKUP(N286,'CODIGO PAGO'!$B$1:$B$20,1,0)),1,IF(OR(AND(CE286=1,N286&lt;&gt;"N"),AND(CE286=3,N286&lt;&gt;"B"),AND(CE286=2,LEFT(TRIM(N286),1)&lt;&gt;"I")),1,IF(OR(AND(CE286=0,N286="N"),AND(CE286=0,N286="B"),AND(CE286=0,LEFT(TRIM(N286),1)="I")),1,0))),"")</f>
        <v/>
      </c>
      <c r="CT286" s="62" t="str">
        <f t="shared" si="132"/>
        <v/>
      </c>
      <c r="CU286" s="62" t="str">
        <f>+IF(LEN($K286)&gt;10,IF(ISERROR(VLOOKUP(P286,'CODIGO PAGO'!$B$1:$B$20,1,0)),1,IF(OR(AND(CG286=1,P286&lt;&gt;"N"),AND(CG286=3,P286&lt;&gt;"B"),AND(CG286=2,LEFT(TRIM(P286),1)&lt;&gt;"I")),1,IF(OR(AND(CG286=0,P286="N"),AND(CG286=0,P286="B"),AND(CG286=0,LEFT(TRIM(P286),1)="I")),1,0))),"")</f>
        <v/>
      </c>
      <c r="CV286" s="62" t="str">
        <f t="shared" si="133"/>
        <v/>
      </c>
      <c r="CW286" s="62" t="str">
        <f>+IF(LEN($K286)&gt;10,IF(ISERROR(VLOOKUP(R286,'CODIGO PAGO'!$B$1:$B$20,1,0)),1,IF(OR(AND(CI286=1,R286&lt;&gt;"N"),AND(CI286=3,R286&lt;&gt;"B"),AND(CI286=2,LEFT(TRIM(R286),1)&lt;&gt;"I")),1,IF(OR(AND(CI286=0,R286="N"),AND(CI286=0,R286="B"),AND(CI286=0,LEFT(TRIM(R286),1)="I")),1,0))),"")</f>
        <v/>
      </c>
      <c r="CX286" s="62" t="str">
        <f t="shared" si="134"/>
        <v/>
      </c>
      <c r="CY286" s="62" t="str">
        <f>+IF(LEN($K286)&gt;10,IF(ISERROR(VLOOKUP(T286,'CODIGO PAGO'!$B$1:$B$20,1,0)),1,IF(OR(AND(CK286=1,T286&lt;&gt;"N"),AND(CK286=3,T286&lt;&gt;"B"),AND(CK286=2,LEFT(TRIM(T286),1)&lt;&gt;"I")),1,IF(OR(AND(CK286=0,T286="N"),AND(CK286=0,T286="B"),AND(CK286=0,LEFT(TRIM(T286),1)="I")),1,0))),"")</f>
        <v/>
      </c>
      <c r="CZ286" s="62" t="str">
        <f t="shared" si="135"/>
        <v/>
      </c>
      <c r="DA286" s="62" t="str">
        <f>+IF(LEN($K286)&gt;10,IF(ISERROR(VLOOKUP(V286,'CODIGO PAGO'!$B$1:$B$20,1,0)),1,IF(OR(AND(CM286=1,V286&lt;&gt;"N"),AND(CM286=3,V286&lt;&gt;"B"),AND(CM286=2,LEFT(TRIM(V286),1)&lt;&gt;"I")),1,IF(OR(AND(CM286=0,V286="N"),AND(CM286=0,V286="B"),AND(CM286=0,LEFT(TRIM(V286),1)="I")),1,0))),"")</f>
        <v/>
      </c>
      <c r="DB286" s="62" t="str">
        <f t="shared" si="136"/>
        <v/>
      </c>
      <c r="DC286" s="62" t="str">
        <f>+IF(LEN($K286)&gt;10,IF(ISERROR(VLOOKUP(X286,'CODIGO PAGO'!$B$1:$B$20,1,0)),1,IF(OR(AND(CO286=1,X286&lt;&gt;"N"),AND(CO286=3,X286&lt;&gt;"B"),AND(CO286=2,LEFT(TRIM(X286),1)&lt;&gt;"I")),1,IF(OR(AND(CO286=0,X286="N"),AND(CO286=0,X286="B"),AND(CO286=0,LEFT(TRIM(X286),1)="I")),1,0))),"")</f>
        <v/>
      </c>
      <c r="DD286" s="62" t="str">
        <f t="shared" si="137"/>
        <v/>
      </c>
      <c r="DE286" s="62" t="str">
        <f t="shared" si="138"/>
        <v/>
      </c>
      <c r="DF286" s="63" t="str">
        <f t="shared" si="139"/>
        <v/>
      </c>
      <c r="DG286" s="171"/>
      <c r="DH286" s="63">
        <v>286</v>
      </c>
    </row>
    <row r="287" spans="1:112" s="65" customFormat="1">
      <c r="A287" s="16" t="str">
        <f t="shared" si="112"/>
        <v/>
      </c>
      <c r="B287" s="134"/>
      <c r="C287" s="134"/>
      <c r="D287" s="1" t="str">
        <f>+IF(LEN($K287)&gt;5,BD!A287,"")</f>
        <v/>
      </c>
      <c r="E287" s="1" t="str">
        <f>+IF(LEN($K287)&gt;5,BD!B287,"")</f>
        <v/>
      </c>
      <c r="F287" s="134"/>
      <c r="G287" s="133"/>
      <c r="H287" s="135"/>
      <c r="I287" s="3" t="str">
        <f>+IF(LEN($K287)&gt;5,BD!D287,"")</f>
        <v/>
      </c>
      <c r="J287" s="4" t="str">
        <f>+IF(LEN($K287)&gt;5,BD!E287,"")</f>
        <v/>
      </c>
      <c r="K287" s="5" t="str">
        <f>+IF(LEN(BD!G287)&gt;5,BD!G287,"")</f>
        <v/>
      </c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53" t="str">
        <f t="shared" si="113"/>
        <v/>
      </c>
      <c r="AB287" s="154" t="str">
        <f>+IF(LEN($K287)&gt;5,SUM(L287,N287,P287,R287,T287,V287,X287)+COUNTIF(L287:X287,"PCG")+'CODIGO PAGO'!$C$23*COUNTIF(L287:X287,"PDF")+'CODIGO PAGO'!$C$24*COUNTIF('PRE MAAS'!L287:X287,"PNH")+'CODIGO PAGO'!$C$25*COUNTIF('PRE MAAS'!L287:X287,"PS")+COUNTIF(L287:X287,"VAC"),"")</f>
        <v/>
      </c>
      <c r="AC287" s="154" t="str">
        <f t="shared" si="114"/>
        <v/>
      </c>
      <c r="AD287" s="155" t="str">
        <f t="shared" si="115"/>
        <v/>
      </c>
      <c r="AE287" s="155" t="str">
        <f t="shared" si="116"/>
        <v/>
      </c>
      <c r="AF287" s="155" t="str">
        <f>+IF(LEN($K287)&gt;5,IF(AND(VLOOKUP($I287,BD!$D$1:$F$501,3,0)&gt;=L$1,VLOOKUP($I287,BD!$D$1:$F$501,3,0)&lt;=X$1),1,0),"")</f>
        <v/>
      </c>
      <c r="AG287" s="155" t="str">
        <f t="shared" si="117"/>
        <v/>
      </c>
      <c r="AH287" s="156" t="str">
        <f t="shared" si="118"/>
        <v/>
      </c>
      <c r="AI287" s="156" t="str">
        <f t="shared" si="119"/>
        <v/>
      </c>
      <c r="AJ287" s="156" t="str">
        <f t="shared" si="120"/>
        <v/>
      </c>
      <c r="AK287" s="6" t="str">
        <f>+IF(LEN($K287)&gt;5,BD!H287,"")</f>
        <v/>
      </c>
      <c r="AL287" s="17" t="str">
        <f t="shared" si="121"/>
        <v/>
      </c>
      <c r="AM287" s="13"/>
      <c r="AN287" s="18" t="str">
        <f t="shared" si="122"/>
        <v/>
      </c>
      <c r="AO287" s="19" t="str">
        <f t="shared" si="123"/>
        <v/>
      </c>
      <c r="AP287" s="19" t="str">
        <f t="shared" si="124"/>
        <v/>
      </c>
      <c r="AQ287" s="20" t="str">
        <f t="shared" si="125"/>
        <v/>
      </c>
      <c r="AR287" s="7" t="str">
        <f t="shared" ca="1" si="126"/>
        <v/>
      </c>
      <c r="AS287" s="157"/>
      <c r="AT287" s="19" t="str">
        <f>+IF(LEN($K287)&gt;5,TRUNC(AS287*AK287*'CODIGO PAGO'!$C$27,2),"")</f>
        <v/>
      </c>
      <c r="AU287" s="15"/>
      <c r="AV287" s="15"/>
      <c r="AW287" s="15"/>
      <c r="AX287" s="14"/>
      <c r="AY287" s="15"/>
      <c r="AZ287" s="20" t="str">
        <f>+IF(LEN(K287)&gt;5,SUMIF(AJUSTES!$A$1:$A$50,K287,AJUSTES!$J$1:$J$50),"")</f>
        <v/>
      </c>
      <c r="BA287" s="20"/>
      <c r="BB287" s="14"/>
      <c r="BC287" s="14"/>
      <c r="BD287" s="164"/>
      <c r="BE287" s="15"/>
      <c r="BF287" s="15"/>
      <c r="BG287" s="152" t="str">
        <f t="shared" si="127"/>
        <v/>
      </c>
      <c r="BH287" s="20" t="str">
        <f t="shared" si="128"/>
        <v/>
      </c>
      <c r="BI287" s="20" t="str">
        <f>IF(LEN($K287)&gt;5,IF('CODIGO PAGO'!$C$26=9,0.5*AK287,'CODIGO PAGO'!$C$26*COUNTIF(L287:X287,"PT")*(AK287*7)/(7-(COUNTIF(L287:X287,"D")+COUNTIF(L287:X287,"DL")))),"")</f>
        <v/>
      </c>
      <c r="BJ287" s="15"/>
      <c r="BK287" s="20" t="str">
        <f>+IF(LEN(K287)&gt;5,SUMIF(AJUSTES!$A$1:$A$50,K287,AJUSTES!$K$1:$K$50),"")</f>
        <v/>
      </c>
      <c r="BL287" s="15"/>
      <c r="BM287" s="15"/>
      <c r="BN287" s="4" t="str">
        <f>+CONCATENATE(IF(COUNTIFS(INCAPACIDADES!$A$1:$A$100,"ACTIVA",INCAPACIDADES!$C$1:$C$100,'PRE MAAS'!K287)&gt;0,VLOOKUP(K287,INCAPACIDADES!$C$1:$Y$100,23,0),""),IF(LEN($K287)&gt;5,IF(BD!F287="N/A","",CONCATENATE("B (",DAY(BD!F287),"-",MONTH(BD!F287),"-",YEAR(BD!F287),")")),""))</f>
        <v/>
      </c>
      <c r="BO287" s="150"/>
      <c r="BP287" s="15"/>
      <c r="BQ287" s="15"/>
      <c r="BR287" s="15"/>
      <c r="BS287" s="15"/>
      <c r="BT287" s="15"/>
      <c r="BU287" s="9" t="str">
        <f>+IF(LEN($K287)&gt;10,IF(LEN(BD!I287)=11,BD!I287,CONCATENATE("0",BD!I287)),"")</f>
        <v/>
      </c>
      <c r="BV287" s="161" t="str">
        <f>+IF(LEN($K287)&gt;10,BD!J287,"")</f>
        <v/>
      </c>
      <c r="BW287" s="162" t="str">
        <f t="shared" si="129"/>
        <v/>
      </c>
      <c r="BX287" s="162" t="str">
        <f>+IF(LEN($K287)&gt;10,UPPER(BD!K287),"")</f>
        <v/>
      </c>
      <c r="BY287" s="161" t="str">
        <f>+IF(LEN($K295)&gt;5,BD!L287,"")</f>
        <v/>
      </c>
      <c r="BZ287" s="161" t="str">
        <f>+IF(LEN($K287)&gt;10,BD!M287,"")</f>
        <v/>
      </c>
      <c r="CA287" s="162" t="str">
        <f>+IF(LEN($K287)&gt;10,BD!N287,"")</f>
        <v/>
      </c>
      <c r="CB287" s="163" t="str">
        <f t="shared" si="130"/>
        <v/>
      </c>
      <c r="CC287" s="62" t="str">
        <f>+IF(AND(LEN($K287)&gt;10),IF(AND($J287&gt;L$1,$J287&lt;=$Y$1),1,IF((COUNTIFS(INCAPACIDADES!$C$1:$C$51,$K287,INCAPACIDADES!K$1:K$51,L$1))&gt;0,2,IF(VLOOKUP($I287,BD!D:F,3,0)&gt;L$1,0,3))),"")</f>
        <v/>
      </c>
      <c r="CD287" s="62" t="str">
        <f>+IF(AND(LEN($K287)&gt;10),IF(AND($J287&gt;M$1,$J287&lt;=$Y$1),1,IF((COUNTIFS(INCAPACIDADES!$C$1:$C$51,$K287,INCAPACIDADES!L$1:L$51,M$1))&gt;0,2,IF(VLOOKUP($I287,BD!$D:$F,3,0)&gt;M$1,0,3))),"")</f>
        <v/>
      </c>
      <c r="CE287" s="62" t="str">
        <f>+IF(AND(LEN($K287)&gt;10),IF(AND($J287&gt;N$1,$J287&lt;=$Y$1),1,IF((COUNTIFS(INCAPACIDADES!$C$1:$C$51,$K287,INCAPACIDADES!M$1:M$51,N$1))&gt;0,2,IF(VLOOKUP($I287,BD!$D:$F,3,0)&gt;N$1,0,3))),"")</f>
        <v/>
      </c>
      <c r="CF287" s="62" t="str">
        <f>+IF(AND(LEN($K287)&gt;10),IF(AND($J287&gt;O$1,$J287&lt;=$Y$1),1,IF((COUNTIFS(INCAPACIDADES!$C$1:$C$51,$K287,INCAPACIDADES!N$1:N$51,O$1))&gt;0,2,IF(VLOOKUP($I287,BD!$D:$F,3,0)&gt;O$1,0,3))),"")</f>
        <v/>
      </c>
      <c r="CG287" s="62" t="str">
        <f>+IF(AND(LEN($K287)&gt;10),IF(AND($J287&gt;P$1,$J287&lt;=$Y$1),1,IF((COUNTIFS(INCAPACIDADES!$C$1:$C$51,$K287,INCAPACIDADES!O$1:O$51,P$1))&gt;0,2,IF(VLOOKUP($I287,BD!$D:$F,3,0)&gt;P$1,0,3))),"")</f>
        <v/>
      </c>
      <c r="CH287" s="62" t="str">
        <f>+IF(AND(LEN($K287)&gt;10),IF(AND($J287&gt;Q$1,$J287&lt;=$Y$1),1,IF((COUNTIFS(INCAPACIDADES!$C$1:$C$51,$K287,INCAPACIDADES!P$1:P$51,Q$1))&gt;0,2,IF(VLOOKUP($I287,BD!$D:$F,3,0)&gt;Q$1,0,3))),"")</f>
        <v/>
      </c>
      <c r="CI287" s="62" t="str">
        <f>+IF(AND(LEN($K287)&gt;10),IF(AND($J287&gt;R$1,$J287&lt;=$Y$1),1,IF((COUNTIFS(INCAPACIDADES!$C$1:$C$51,$K287,INCAPACIDADES!Q$1:Q$51,R$1))&gt;0,2,IF(VLOOKUP($I287,BD!$D:$F,3,0)&gt;R$1,0,3))),"")</f>
        <v/>
      </c>
      <c r="CJ287" s="62" t="str">
        <f>+IF(AND(LEN($K287)&gt;10),IF(AND($J287&gt;S$1,$J287&lt;=$Y$1),1,IF((COUNTIFS(INCAPACIDADES!$C$1:$C$51,$K287,INCAPACIDADES!R$1:R$51,S$1))&gt;0,2,IF(VLOOKUP($I287,BD!$D:$F,3,0)&gt;S$1,0,3))),"")</f>
        <v/>
      </c>
      <c r="CK287" s="62" t="str">
        <f>+IF(AND(LEN($K287)&gt;10),IF(AND($J287&gt;T$1,$J287&lt;=$Y$1),1,IF((COUNTIFS(INCAPACIDADES!$C$1:$C$51,$K287,INCAPACIDADES!S$1:S$51,T$1))&gt;0,2,IF(VLOOKUP($I287,BD!$D:$F,3,0)&gt;T$1,0,3))),"")</f>
        <v/>
      </c>
      <c r="CL287" s="62" t="str">
        <f>+IF(AND(LEN($K287)&gt;10),IF(AND($J287&gt;U$1,$J287&lt;=$Y$1),1,IF((COUNTIFS(INCAPACIDADES!$C$1:$C$51,$K287,INCAPACIDADES!T$1:T$51,U$1))&gt;0,2,IF(VLOOKUP($I287,BD!$D:$F,3,0)&gt;U$1,0,3))),"")</f>
        <v/>
      </c>
      <c r="CM287" s="62" t="str">
        <f>+IF(AND(LEN($K287)&gt;10),IF(AND($J287&gt;V$1,$J287&lt;=$Y$1),1,IF((COUNTIFS(INCAPACIDADES!$C$1:$C$51,$K287,INCAPACIDADES!U$1:U$51,V$1))&gt;0,2,IF(VLOOKUP($I287,BD!$D:$F,3,0)&gt;V$1,0,3))),"")</f>
        <v/>
      </c>
      <c r="CN287" s="62" t="str">
        <f>+IF(AND(LEN($K287)&gt;10),IF(AND($J287&gt;W$1,$J287&lt;=$Y$1),1,IF((COUNTIFS(INCAPACIDADES!$C$1:$C$51,$K287,INCAPACIDADES!V$1:V$51,W$1))&gt;0,2,IF(VLOOKUP($I287,BD!$D:$F,3,0)&gt;W$1,0,3))),"")</f>
        <v/>
      </c>
      <c r="CO287" s="62" t="str">
        <f>+IF(AND(LEN($K287)&gt;10),IF(AND($J287&gt;X$1,$J287&lt;=$Y$1),1,IF((COUNTIFS(INCAPACIDADES!$C$1:$C$51,$K287,INCAPACIDADES!W$1:W$51,X$1))&gt;0,2,IF(VLOOKUP($I287,BD!$D:$F,3,0)&gt;X$1,0,3))),"")</f>
        <v/>
      </c>
      <c r="CP287" s="62" t="str">
        <f>+IF(AND(LEN($K287)&gt;10),IF(AND($J287&gt;Y$1,$J287&lt;=$Y$1),1,IF((COUNTIFS(INCAPACIDADES!$C$1:$C$51,$K287,INCAPACIDADES!X$1:X$51,Y$1))&gt;0,2,IF(VLOOKUP($I287,BD!$D:$F,3,0)&gt;Y$1,0,3))),"")</f>
        <v/>
      </c>
      <c r="CQ287" s="62" t="str">
        <f>+IF(LEN($K287)&gt;10,IF(ISERROR(VLOOKUP(L287,'CODIGO PAGO'!$B$1:$B$20,1,0)),1,IF(OR(AND(CC287=1,L287&lt;&gt;"N"),AND(CC287=3,L287&lt;&gt;"B"),AND(CC287=2,LEFT(TRIM(L287),1)&lt;&gt;"I")),1,IF(OR(AND(CC287=0,L287="N"),AND(CC287=0,L287="B"),AND(CC287=0,LEFT(TRIM(L287),1)="I")),1,0))),"")</f>
        <v/>
      </c>
      <c r="CR287" s="62" t="str">
        <f t="shared" si="131"/>
        <v/>
      </c>
      <c r="CS287" s="62" t="str">
        <f>+IF(LEN($K287)&gt;10,IF(ISERROR(VLOOKUP(N287,'CODIGO PAGO'!$B$1:$B$20,1,0)),1,IF(OR(AND(CE287=1,N287&lt;&gt;"N"),AND(CE287=3,N287&lt;&gt;"B"),AND(CE287=2,LEFT(TRIM(N287),1)&lt;&gt;"I")),1,IF(OR(AND(CE287=0,N287="N"),AND(CE287=0,N287="B"),AND(CE287=0,LEFT(TRIM(N287),1)="I")),1,0))),"")</f>
        <v/>
      </c>
      <c r="CT287" s="62" t="str">
        <f t="shared" si="132"/>
        <v/>
      </c>
      <c r="CU287" s="62" t="str">
        <f>+IF(LEN($K287)&gt;10,IF(ISERROR(VLOOKUP(P287,'CODIGO PAGO'!$B$1:$B$20,1,0)),1,IF(OR(AND(CG287=1,P287&lt;&gt;"N"),AND(CG287=3,P287&lt;&gt;"B"),AND(CG287=2,LEFT(TRIM(P287),1)&lt;&gt;"I")),1,IF(OR(AND(CG287=0,P287="N"),AND(CG287=0,P287="B"),AND(CG287=0,LEFT(TRIM(P287),1)="I")),1,0))),"")</f>
        <v/>
      </c>
      <c r="CV287" s="62" t="str">
        <f t="shared" si="133"/>
        <v/>
      </c>
      <c r="CW287" s="62" t="str">
        <f>+IF(LEN($K287)&gt;10,IF(ISERROR(VLOOKUP(R287,'CODIGO PAGO'!$B$1:$B$20,1,0)),1,IF(OR(AND(CI287=1,R287&lt;&gt;"N"),AND(CI287=3,R287&lt;&gt;"B"),AND(CI287=2,LEFT(TRIM(R287),1)&lt;&gt;"I")),1,IF(OR(AND(CI287=0,R287="N"),AND(CI287=0,R287="B"),AND(CI287=0,LEFT(TRIM(R287),1)="I")),1,0))),"")</f>
        <v/>
      </c>
      <c r="CX287" s="62" t="str">
        <f t="shared" si="134"/>
        <v/>
      </c>
      <c r="CY287" s="62" t="str">
        <f>+IF(LEN($K287)&gt;10,IF(ISERROR(VLOOKUP(T287,'CODIGO PAGO'!$B$1:$B$20,1,0)),1,IF(OR(AND(CK287=1,T287&lt;&gt;"N"),AND(CK287=3,T287&lt;&gt;"B"),AND(CK287=2,LEFT(TRIM(T287),1)&lt;&gt;"I")),1,IF(OR(AND(CK287=0,T287="N"),AND(CK287=0,T287="B"),AND(CK287=0,LEFT(TRIM(T287),1)="I")),1,0))),"")</f>
        <v/>
      </c>
      <c r="CZ287" s="62" t="str">
        <f t="shared" si="135"/>
        <v/>
      </c>
      <c r="DA287" s="62" t="str">
        <f>+IF(LEN($K287)&gt;10,IF(ISERROR(VLOOKUP(V287,'CODIGO PAGO'!$B$1:$B$20,1,0)),1,IF(OR(AND(CM287=1,V287&lt;&gt;"N"),AND(CM287=3,V287&lt;&gt;"B"),AND(CM287=2,LEFT(TRIM(V287),1)&lt;&gt;"I")),1,IF(OR(AND(CM287=0,V287="N"),AND(CM287=0,V287="B"),AND(CM287=0,LEFT(TRIM(V287),1)="I")),1,0))),"")</f>
        <v/>
      </c>
      <c r="DB287" s="62" t="str">
        <f t="shared" si="136"/>
        <v/>
      </c>
      <c r="DC287" s="62" t="str">
        <f>+IF(LEN($K287)&gt;10,IF(ISERROR(VLOOKUP(X287,'CODIGO PAGO'!$B$1:$B$20,1,0)),1,IF(OR(AND(CO287=1,X287&lt;&gt;"N"),AND(CO287=3,X287&lt;&gt;"B"),AND(CO287=2,LEFT(TRIM(X287),1)&lt;&gt;"I")),1,IF(OR(AND(CO287=0,X287="N"),AND(CO287=0,X287="B"),AND(CO287=0,LEFT(TRIM(X287),1)="I")),1,0))),"")</f>
        <v/>
      </c>
      <c r="DD287" s="62" t="str">
        <f t="shared" si="137"/>
        <v/>
      </c>
      <c r="DE287" s="62" t="str">
        <f t="shared" si="138"/>
        <v/>
      </c>
      <c r="DF287" s="63" t="str">
        <f t="shared" si="139"/>
        <v/>
      </c>
      <c r="DG287" s="171"/>
      <c r="DH287" s="63">
        <v>287</v>
      </c>
    </row>
    <row r="288" spans="1:112" s="65" customFormat="1">
      <c r="A288" s="16" t="str">
        <f t="shared" si="112"/>
        <v/>
      </c>
      <c r="B288" s="134"/>
      <c r="C288" s="134"/>
      <c r="D288" s="1" t="str">
        <f>+IF(LEN($K288)&gt;5,BD!A288,"")</f>
        <v/>
      </c>
      <c r="E288" s="1" t="str">
        <f>+IF(LEN($K288)&gt;5,BD!B288,"")</f>
        <v/>
      </c>
      <c r="F288" s="134"/>
      <c r="G288" s="133"/>
      <c r="H288" s="135"/>
      <c r="I288" s="3" t="str">
        <f>+IF(LEN($K288)&gt;5,BD!D288,"")</f>
        <v/>
      </c>
      <c r="J288" s="4" t="str">
        <f>+IF(LEN($K288)&gt;5,BD!E288,"")</f>
        <v/>
      </c>
      <c r="K288" s="5" t="str">
        <f>+IF(LEN(BD!G288)&gt;5,BD!G288,"")</f>
        <v/>
      </c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53" t="str">
        <f t="shared" si="113"/>
        <v/>
      </c>
      <c r="AB288" s="154" t="str">
        <f>+IF(LEN($K288)&gt;5,SUM(L288,N288,P288,R288,T288,V288,X288)+COUNTIF(L288:X288,"PCG")+'CODIGO PAGO'!$C$23*COUNTIF(L288:X288,"PDF")+'CODIGO PAGO'!$C$24*COUNTIF('PRE MAAS'!L288:X288,"PNH")+'CODIGO PAGO'!$C$25*COUNTIF('PRE MAAS'!L288:X288,"PS")+COUNTIF(L288:X288,"VAC"),"")</f>
        <v/>
      </c>
      <c r="AC288" s="154" t="str">
        <f t="shared" si="114"/>
        <v/>
      </c>
      <c r="AD288" s="155" t="str">
        <f t="shared" si="115"/>
        <v/>
      </c>
      <c r="AE288" s="155" t="str">
        <f t="shared" si="116"/>
        <v/>
      </c>
      <c r="AF288" s="155" t="str">
        <f>+IF(LEN($K288)&gt;5,IF(AND(VLOOKUP($I288,BD!$D$1:$F$501,3,0)&gt;=L$1,VLOOKUP($I288,BD!$D$1:$F$501,3,0)&lt;=X$1),1,0),"")</f>
        <v/>
      </c>
      <c r="AG288" s="155" t="str">
        <f t="shared" si="117"/>
        <v/>
      </c>
      <c r="AH288" s="156" t="str">
        <f t="shared" si="118"/>
        <v/>
      </c>
      <c r="AI288" s="156" t="str">
        <f t="shared" si="119"/>
        <v/>
      </c>
      <c r="AJ288" s="156" t="str">
        <f t="shared" si="120"/>
        <v/>
      </c>
      <c r="AK288" s="6" t="str">
        <f>+IF(LEN($K288)&gt;5,BD!H288,"")</f>
        <v/>
      </c>
      <c r="AL288" s="17" t="str">
        <f t="shared" si="121"/>
        <v/>
      </c>
      <c r="AM288" s="13"/>
      <c r="AN288" s="18" t="str">
        <f t="shared" si="122"/>
        <v/>
      </c>
      <c r="AO288" s="19" t="str">
        <f t="shared" si="123"/>
        <v/>
      </c>
      <c r="AP288" s="19" t="str">
        <f t="shared" si="124"/>
        <v/>
      </c>
      <c r="AQ288" s="20" t="str">
        <f t="shared" si="125"/>
        <v/>
      </c>
      <c r="AR288" s="7" t="str">
        <f t="shared" ca="1" si="126"/>
        <v/>
      </c>
      <c r="AS288" s="157"/>
      <c r="AT288" s="19" t="str">
        <f>+IF(LEN($K288)&gt;5,TRUNC(AS288*AK288*'CODIGO PAGO'!$C$27,2),"")</f>
        <v/>
      </c>
      <c r="AU288" s="15"/>
      <c r="AV288" s="15"/>
      <c r="AW288" s="15"/>
      <c r="AX288" s="14"/>
      <c r="AY288" s="15"/>
      <c r="AZ288" s="20" t="str">
        <f>+IF(LEN(K288)&gt;5,SUMIF(AJUSTES!$A$1:$A$50,K288,AJUSTES!$J$1:$J$50),"")</f>
        <v/>
      </c>
      <c r="BA288" s="20"/>
      <c r="BB288" s="14"/>
      <c r="BC288" s="14"/>
      <c r="BD288" s="164"/>
      <c r="BE288" s="15"/>
      <c r="BF288" s="15"/>
      <c r="BG288" s="152" t="str">
        <f t="shared" si="127"/>
        <v/>
      </c>
      <c r="BH288" s="20" t="str">
        <f t="shared" si="128"/>
        <v/>
      </c>
      <c r="BI288" s="20" t="str">
        <f>IF(LEN($K288)&gt;5,IF('CODIGO PAGO'!$C$26=9,0.5*AK288,'CODIGO PAGO'!$C$26*COUNTIF(L288:X288,"PT")*(AK288*7)/(7-(COUNTIF(L288:X288,"D")+COUNTIF(L288:X288,"DL")))),"")</f>
        <v/>
      </c>
      <c r="BJ288" s="15"/>
      <c r="BK288" s="20" t="str">
        <f>+IF(LEN(K288)&gt;5,SUMIF(AJUSTES!$A$1:$A$50,K288,AJUSTES!$K$1:$K$50),"")</f>
        <v/>
      </c>
      <c r="BL288" s="15"/>
      <c r="BM288" s="15"/>
      <c r="BN288" s="4" t="str">
        <f>+CONCATENATE(IF(COUNTIFS(INCAPACIDADES!$A$1:$A$100,"ACTIVA",INCAPACIDADES!$C$1:$C$100,'PRE MAAS'!K288)&gt;0,VLOOKUP(K288,INCAPACIDADES!$C$1:$Y$100,23,0),""),IF(LEN($K288)&gt;5,IF(BD!F288="N/A","",CONCATENATE("B (",DAY(BD!F288),"-",MONTH(BD!F288),"-",YEAR(BD!F288),")")),""))</f>
        <v/>
      </c>
      <c r="BO288" s="150"/>
      <c r="BP288" s="15"/>
      <c r="BQ288" s="15"/>
      <c r="BR288" s="15"/>
      <c r="BS288" s="15"/>
      <c r="BT288" s="15"/>
      <c r="BU288" s="9" t="str">
        <f>+IF(LEN($K288)&gt;10,IF(LEN(BD!I288)=11,BD!I288,CONCATENATE("0",BD!I288)),"")</f>
        <v/>
      </c>
      <c r="BV288" s="161" t="str">
        <f>+IF(LEN($K288)&gt;10,BD!J288,"")</f>
        <v/>
      </c>
      <c r="BW288" s="162" t="str">
        <f t="shared" si="129"/>
        <v/>
      </c>
      <c r="BX288" s="162" t="str">
        <f>+IF(LEN($K288)&gt;10,UPPER(BD!K288),"")</f>
        <v/>
      </c>
      <c r="BY288" s="161" t="str">
        <f>+IF(LEN($K296)&gt;5,BD!L288,"")</f>
        <v/>
      </c>
      <c r="BZ288" s="161" t="str">
        <f>+IF(LEN($K288)&gt;10,BD!M288,"")</f>
        <v/>
      </c>
      <c r="CA288" s="162" t="str">
        <f>+IF(LEN($K288)&gt;10,BD!N288,"")</f>
        <v/>
      </c>
      <c r="CB288" s="163" t="str">
        <f t="shared" si="130"/>
        <v/>
      </c>
      <c r="CC288" s="62" t="str">
        <f>+IF(AND(LEN($K288)&gt;10),IF(AND($J288&gt;L$1,$J288&lt;=$Y$1),1,IF((COUNTIFS(INCAPACIDADES!$C$1:$C$51,$K288,INCAPACIDADES!K$1:K$51,L$1))&gt;0,2,IF(VLOOKUP($I288,BD!D:F,3,0)&gt;L$1,0,3))),"")</f>
        <v/>
      </c>
      <c r="CD288" s="62" t="str">
        <f>+IF(AND(LEN($K288)&gt;10),IF(AND($J288&gt;M$1,$J288&lt;=$Y$1),1,IF((COUNTIFS(INCAPACIDADES!$C$1:$C$51,$K288,INCAPACIDADES!L$1:L$51,M$1))&gt;0,2,IF(VLOOKUP($I288,BD!$D:$F,3,0)&gt;M$1,0,3))),"")</f>
        <v/>
      </c>
      <c r="CE288" s="62" t="str">
        <f>+IF(AND(LEN($K288)&gt;10),IF(AND($J288&gt;N$1,$J288&lt;=$Y$1),1,IF((COUNTIFS(INCAPACIDADES!$C$1:$C$51,$K288,INCAPACIDADES!M$1:M$51,N$1))&gt;0,2,IF(VLOOKUP($I288,BD!$D:$F,3,0)&gt;N$1,0,3))),"")</f>
        <v/>
      </c>
      <c r="CF288" s="62" t="str">
        <f>+IF(AND(LEN($K288)&gt;10),IF(AND($J288&gt;O$1,$J288&lt;=$Y$1),1,IF((COUNTIFS(INCAPACIDADES!$C$1:$C$51,$K288,INCAPACIDADES!N$1:N$51,O$1))&gt;0,2,IF(VLOOKUP($I288,BD!$D:$F,3,0)&gt;O$1,0,3))),"")</f>
        <v/>
      </c>
      <c r="CG288" s="62" t="str">
        <f>+IF(AND(LEN($K288)&gt;10),IF(AND($J288&gt;P$1,$J288&lt;=$Y$1),1,IF((COUNTIFS(INCAPACIDADES!$C$1:$C$51,$K288,INCAPACIDADES!O$1:O$51,P$1))&gt;0,2,IF(VLOOKUP($I288,BD!$D:$F,3,0)&gt;P$1,0,3))),"")</f>
        <v/>
      </c>
      <c r="CH288" s="62" t="str">
        <f>+IF(AND(LEN($K288)&gt;10),IF(AND($J288&gt;Q$1,$J288&lt;=$Y$1),1,IF((COUNTIFS(INCAPACIDADES!$C$1:$C$51,$K288,INCAPACIDADES!P$1:P$51,Q$1))&gt;0,2,IF(VLOOKUP($I288,BD!$D:$F,3,0)&gt;Q$1,0,3))),"")</f>
        <v/>
      </c>
      <c r="CI288" s="62" t="str">
        <f>+IF(AND(LEN($K288)&gt;10),IF(AND($J288&gt;R$1,$J288&lt;=$Y$1),1,IF((COUNTIFS(INCAPACIDADES!$C$1:$C$51,$K288,INCAPACIDADES!Q$1:Q$51,R$1))&gt;0,2,IF(VLOOKUP($I288,BD!$D:$F,3,0)&gt;R$1,0,3))),"")</f>
        <v/>
      </c>
      <c r="CJ288" s="62" t="str">
        <f>+IF(AND(LEN($K288)&gt;10),IF(AND($J288&gt;S$1,$J288&lt;=$Y$1),1,IF((COUNTIFS(INCAPACIDADES!$C$1:$C$51,$K288,INCAPACIDADES!R$1:R$51,S$1))&gt;0,2,IF(VLOOKUP($I288,BD!$D:$F,3,0)&gt;S$1,0,3))),"")</f>
        <v/>
      </c>
      <c r="CK288" s="62" t="str">
        <f>+IF(AND(LEN($K288)&gt;10),IF(AND($J288&gt;T$1,$J288&lt;=$Y$1),1,IF((COUNTIFS(INCAPACIDADES!$C$1:$C$51,$K288,INCAPACIDADES!S$1:S$51,T$1))&gt;0,2,IF(VLOOKUP($I288,BD!$D:$F,3,0)&gt;T$1,0,3))),"")</f>
        <v/>
      </c>
      <c r="CL288" s="62" t="str">
        <f>+IF(AND(LEN($K288)&gt;10),IF(AND($J288&gt;U$1,$J288&lt;=$Y$1),1,IF((COUNTIFS(INCAPACIDADES!$C$1:$C$51,$K288,INCAPACIDADES!T$1:T$51,U$1))&gt;0,2,IF(VLOOKUP($I288,BD!$D:$F,3,0)&gt;U$1,0,3))),"")</f>
        <v/>
      </c>
      <c r="CM288" s="62" t="str">
        <f>+IF(AND(LEN($K288)&gt;10),IF(AND($J288&gt;V$1,$J288&lt;=$Y$1),1,IF((COUNTIFS(INCAPACIDADES!$C$1:$C$51,$K288,INCAPACIDADES!U$1:U$51,V$1))&gt;0,2,IF(VLOOKUP($I288,BD!$D:$F,3,0)&gt;V$1,0,3))),"")</f>
        <v/>
      </c>
      <c r="CN288" s="62" t="str">
        <f>+IF(AND(LEN($K288)&gt;10),IF(AND($J288&gt;W$1,$J288&lt;=$Y$1),1,IF((COUNTIFS(INCAPACIDADES!$C$1:$C$51,$K288,INCAPACIDADES!V$1:V$51,W$1))&gt;0,2,IF(VLOOKUP($I288,BD!$D:$F,3,0)&gt;W$1,0,3))),"")</f>
        <v/>
      </c>
      <c r="CO288" s="62" t="str">
        <f>+IF(AND(LEN($K288)&gt;10),IF(AND($J288&gt;X$1,$J288&lt;=$Y$1),1,IF((COUNTIFS(INCAPACIDADES!$C$1:$C$51,$K288,INCAPACIDADES!W$1:W$51,X$1))&gt;0,2,IF(VLOOKUP($I288,BD!$D:$F,3,0)&gt;X$1,0,3))),"")</f>
        <v/>
      </c>
      <c r="CP288" s="62" t="str">
        <f>+IF(AND(LEN($K288)&gt;10),IF(AND($J288&gt;Y$1,$J288&lt;=$Y$1),1,IF((COUNTIFS(INCAPACIDADES!$C$1:$C$51,$K288,INCAPACIDADES!X$1:X$51,Y$1))&gt;0,2,IF(VLOOKUP($I288,BD!$D:$F,3,0)&gt;Y$1,0,3))),"")</f>
        <v/>
      </c>
      <c r="CQ288" s="62" t="str">
        <f>+IF(LEN($K288)&gt;10,IF(ISERROR(VLOOKUP(L288,'CODIGO PAGO'!$B$1:$B$20,1,0)),1,IF(OR(AND(CC288=1,L288&lt;&gt;"N"),AND(CC288=3,L288&lt;&gt;"B"),AND(CC288=2,LEFT(TRIM(L288),1)&lt;&gt;"I")),1,IF(OR(AND(CC288=0,L288="N"),AND(CC288=0,L288="B"),AND(CC288=0,LEFT(TRIM(L288),1)="I")),1,0))),"")</f>
        <v/>
      </c>
      <c r="CR288" s="62" t="str">
        <f t="shared" si="131"/>
        <v/>
      </c>
      <c r="CS288" s="62" t="str">
        <f>+IF(LEN($K288)&gt;10,IF(ISERROR(VLOOKUP(N288,'CODIGO PAGO'!$B$1:$B$20,1,0)),1,IF(OR(AND(CE288=1,N288&lt;&gt;"N"),AND(CE288=3,N288&lt;&gt;"B"),AND(CE288=2,LEFT(TRIM(N288),1)&lt;&gt;"I")),1,IF(OR(AND(CE288=0,N288="N"),AND(CE288=0,N288="B"),AND(CE288=0,LEFT(TRIM(N288),1)="I")),1,0))),"")</f>
        <v/>
      </c>
      <c r="CT288" s="62" t="str">
        <f t="shared" si="132"/>
        <v/>
      </c>
      <c r="CU288" s="62" t="str">
        <f>+IF(LEN($K288)&gt;10,IF(ISERROR(VLOOKUP(P288,'CODIGO PAGO'!$B$1:$B$20,1,0)),1,IF(OR(AND(CG288=1,P288&lt;&gt;"N"),AND(CG288=3,P288&lt;&gt;"B"),AND(CG288=2,LEFT(TRIM(P288),1)&lt;&gt;"I")),1,IF(OR(AND(CG288=0,P288="N"),AND(CG288=0,P288="B"),AND(CG288=0,LEFT(TRIM(P288),1)="I")),1,0))),"")</f>
        <v/>
      </c>
      <c r="CV288" s="62" t="str">
        <f t="shared" si="133"/>
        <v/>
      </c>
      <c r="CW288" s="62" t="str">
        <f>+IF(LEN($K288)&gt;10,IF(ISERROR(VLOOKUP(R288,'CODIGO PAGO'!$B$1:$B$20,1,0)),1,IF(OR(AND(CI288=1,R288&lt;&gt;"N"),AND(CI288=3,R288&lt;&gt;"B"),AND(CI288=2,LEFT(TRIM(R288),1)&lt;&gt;"I")),1,IF(OR(AND(CI288=0,R288="N"),AND(CI288=0,R288="B"),AND(CI288=0,LEFT(TRIM(R288),1)="I")),1,0))),"")</f>
        <v/>
      </c>
      <c r="CX288" s="62" t="str">
        <f t="shared" si="134"/>
        <v/>
      </c>
      <c r="CY288" s="62" t="str">
        <f>+IF(LEN($K288)&gt;10,IF(ISERROR(VLOOKUP(T288,'CODIGO PAGO'!$B$1:$B$20,1,0)),1,IF(OR(AND(CK288=1,T288&lt;&gt;"N"),AND(CK288=3,T288&lt;&gt;"B"),AND(CK288=2,LEFT(TRIM(T288),1)&lt;&gt;"I")),1,IF(OR(AND(CK288=0,T288="N"),AND(CK288=0,T288="B"),AND(CK288=0,LEFT(TRIM(T288),1)="I")),1,0))),"")</f>
        <v/>
      </c>
      <c r="CZ288" s="62" t="str">
        <f t="shared" si="135"/>
        <v/>
      </c>
      <c r="DA288" s="62" t="str">
        <f>+IF(LEN($K288)&gt;10,IF(ISERROR(VLOOKUP(V288,'CODIGO PAGO'!$B$1:$B$20,1,0)),1,IF(OR(AND(CM288=1,V288&lt;&gt;"N"),AND(CM288=3,V288&lt;&gt;"B"),AND(CM288=2,LEFT(TRIM(V288),1)&lt;&gt;"I")),1,IF(OR(AND(CM288=0,V288="N"),AND(CM288=0,V288="B"),AND(CM288=0,LEFT(TRIM(V288),1)="I")),1,0))),"")</f>
        <v/>
      </c>
      <c r="DB288" s="62" t="str">
        <f t="shared" si="136"/>
        <v/>
      </c>
      <c r="DC288" s="62" t="str">
        <f>+IF(LEN($K288)&gt;10,IF(ISERROR(VLOOKUP(X288,'CODIGO PAGO'!$B$1:$B$20,1,0)),1,IF(OR(AND(CO288=1,X288&lt;&gt;"N"),AND(CO288=3,X288&lt;&gt;"B"),AND(CO288=2,LEFT(TRIM(X288),1)&lt;&gt;"I")),1,IF(OR(AND(CO288=0,X288="N"),AND(CO288=0,X288="B"),AND(CO288=0,LEFT(TRIM(X288),1)="I")),1,0))),"")</f>
        <v/>
      </c>
      <c r="DD288" s="62" t="str">
        <f t="shared" si="137"/>
        <v/>
      </c>
      <c r="DE288" s="62" t="str">
        <f t="shared" si="138"/>
        <v/>
      </c>
      <c r="DF288" s="63" t="str">
        <f t="shared" si="139"/>
        <v/>
      </c>
      <c r="DG288" s="171"/>
      <c r="DH288" s="63">
        <v>288</v>
      </c>
    </row>
    <row r="289" spans="1:112" s="65" customFormat="1">
      <c r="A289" s="16" t="str">
        <f t="shared" si="112"/>
        <v/>
      </c>
      <c r="B289" s="134"/>
      <c r="C289" s="134"/>
      <c r="D289" s="1" t="str">
        <f>+IF(LEN($K289)&gt;5,BD!A289,"")</f>
        <v/>
      </c>
      <c r="E289" s="1" t="str">
        <f>+IF(LEN($K289)&gt;5,BD!B289,"")</f>
        <v/>
      </c>
      <c r="F289" s="134"/>
      <c r="G289" s="133"/>
      <c r="H289" s="135"/>
      <c r="I289" s="3" t="str">
        <f>+IF(LEN($K289)&gt;5,BD!D289,"")</f>
        <v/>
      </c>
      <c r="J289" s="4" t="str">
        <f>+IF(LEN($K289)&gt;5,BD!E289,"")</f>
        <v/>
      </c>
      <c r="K289" s="5" t="str">
        <f>+IF(LEN(BD!G289)&gt;5,BD!G289,"")</f>
        <v/>
      </c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53" t="str">
        <f t="shared" si="113"/>
        <v/>
      </c>
      <c r="AB289" s="154" t="str">
        <f>+IF(LEN($K289)&gt;5,SUM(L289,N289,P289,R289,T289,V289,X289)+COUNTIF(L289:X289,"PCG")+'CODIGO PAGO'!$C$23*COUNTIF(L289:X289,"PDF")+'CODIGO PAGO'!$C$24*COUNTIF('PRE MAAS'!L289:X289,"PNH")+'CODIGO PAGO'!$C$25*COUNTIF('PRE MAAS'!L289:X289,"PS")+COUNTIF(L289:X289,"VAC"),"")</f>
        <v/>
      </c>
      <c r="AC289" s="154" t="str">
        <f t="shared" si="114"/>
        <v/>
      </c>
      <c r="AD289" s="155" t="str">
        <f t="shared" si="115"/>
        <v/>
      </c>
      <c r="AE289" s="155" t="str">
        <f t="shared" si="116"/>
        <v/>
      </c>
      <c r="AF289" s="155" t="str">
        <f>+IF(LEN($K289)&gt;5,IF(AND(VLOOKUP($I289,BD!$D$1:$F$501,3,0)&gt;=L$1,VLOOKUP($I289,BD!$D$1:$F$501,3,0)&lt;=X$1),1,0),"")</f>
        <v/>
      </c>
      <c r="AG289" s="155" t="str">
        <f t="shared" si="117"/>
        <v/>
      </c>
      <c r="AH289" s="156" t="str">
        <f t="shared" si="118"/>
        <v/>
      </c>
      <c r="AI289" s="156" t="str">
        <f t="shared" si="119"/>
        <v/>
      </c>
      <c r="AJ289" s="156" t="str">
        <f t="shared" si="120"/>
        <v/>
      </c>
      <c r="AK289" s="6" t="str">
        <f>+IF(LEN($K289)&gt;5,BD!H289,"")</f>
        <v/>
      </c>
      <c r="AL289" s="17" t="str">
        <f t="shared" si="121"/>
        <v/>
      </c>
      <c r="AM289" s="13"/>
      <c r="AN289" s="18" t="str">
        <f t="shared" si="122"/>
        <v/>
      </c>
      <c r="AO289" s="19" t="str">
        <f t="shared" si="123"/>
        <v/>
      </c>
      <c r="AP289" s="19" t="str">
        <f t="shared" si="124"/>
        <v/>
      </c>
      <c r="AQ289" s="20" t="str">
        <f t="shared" si="125"/>
        <v/>
      </c>
      <c r="AR289" s="7" t="str">
        <f t="shared" ca="1" si="126"/>
        <v/>
      </c>
      <c r="AS289" s="157"/>
      <c r="AT289" s="19" t="str">
        <f>+IF(LEN($K289)&gt;5,TRUNC(AS289*AK289*'CODIGO PAGO'!$C$27,2),"")</f>
        <v/>
      </c>
      <c r="AU289" s="15"/>
      <c r="AV289" s="15"/>
      <c r="AW289" s="15"/>
      <c r="AX289" s="14"/>
      <c r="AY289" s="15"/>
      <c r="AZ289" s="20" t="str">
        <f>+IF(LEN(K289)&gt;5,SUMIF(AJUSTES!$A$1:$A$50,K289,AJUSTES!$J$1:$J$50),"")</f>
        <v/>
      </c>
      <c r="BA289" s="20"/>
      <c r="BB289" s="14"/>
      <c r="BC289" s="14"/>
      <c r="BD289" s="164"/>
      <c r="BE289" s="15"/>
      <c r="BF289" s="15"/>
      <c r="BG289" s="152" t="str">
        <f t="shared" si="127"/>
        <v/>
      </c>
      <c r="BH289" s="20" t="str">
        <f t="shared" si="128"/>
        <v/>
      </c>
      <c r="BI289" s="20" t="str">
        <f>IF(LEN($K289)&gt;5,IF('CODIGO PAGO'!$C$26=9,0.5*AK289,'CODIGO PAGO'!$C$26*COUNTIF(L289:X289,"PT")*(AK289*7)/(7-(COUNTIF(L289:X289,"D")+COUNTIF(L289:X289,"DL")))),"")</f>
        <v/>
      </c>
      <c r="BJ289" s="15"/>
      <c r="BK289" s="20" t="str">
        <f>+IF(LEN(K289)&gt;5,SUMIF(AJUSTES!$A$1:$A$50,K289,AJUSTES!$K$1:$K$50),"")</f>
        <v/>
      </c>
      <c r="BL289" s="15"/>
      <c r="BM289" s="15"/>
      <c r="BN289" s="4" t="str">
        <f>+CONCATENATE(IF(COUNTIFS(INCAPACIDADES!$A$1:$A$100,"ACTIVA",INCAPACIDADES!$C$1:$C$100,'PRE MAAS'!K289)&gt;0,VLOOKUP(K289,INCAPACIDADES!$C$1:$Y$100,23,0),""),IF(LEN($K289)&gt;5,IF(BD!F289="N/A","",CONCATENATE("B (",DAY(BD!F289),"-",MONTH(BD!F289),"-",YEAR(BD!F289),")")),""))</f>
        <v/>
      </c>
      <c r="BO289" s="150"/>
      <c r="BP289" s="15"/>
      <c r="BQ289" s="15"/>
      <c r="BR289" s="15"/>
      <c r="BS289" s="15"/>
      <c r="BT289" s="15"/>
      <c r="BU289" s="9" t="str">
        <f>+IF(LEN($K289)&gt;10,IF(LEN(BD!I289)=11,BD!I289,CONCATENATE("0",BD!I289)),"")</f>
        <v/>
      </c>
      <c r="BV289" s="161" t="str">
        <f>+IF(LEN($K289)&gt;10,BD!J289,"")</f>
        <v/>
      </c>
      <c r="BW289" s="162" t="str">
        <f t="shared" si="129"/>
        <v/>
      </c>
      <c r="BX289" s="162" t="str">
        <f>+IF(LEN($K289)&gt;10,UPPER(BD!K289),"")</f>
        <v/>
      </c>
      <c r="BY289" s="161" t="str">
        <f>+IF(LEN($K297)&gt;5,BD!L289,"")</f>
        <v/>
      </c>
      <c r="BZ289" s="161" t="str">
        <f>+IF(LEN($K289)&gt;10,BD!M289,"")</f>
        <v/>
      </c>
      <c r="CA289" s="162" t="str">
        <f>+IF(LEN($K289)&gt;10,BD!N289,"")</f>
        <v/>
      </c>
      <c r="CB289" s="163" t="str">
        <f t="shared" si="130"/>
        <v/>
      </c>
      <c r="CC289" s="62" t="str">
        <f>+IF(AND(LEN($K289)&gt;10),IF(AND($J289&gt;L$1,$J289&lt;=$Y$1),1,IF((COUNTIFS(INCAPACIDADES!$C$1:$C$51,$K289,INCAPACIDADES!K$1:K$51,L$1))&gt;0,2,IF(VLOOKUP($I289,BD!D:F,3,0)&gt;L$1,0,3))),"")</f>
        <v/>
      </c>
      <c r="CD289" s="62" t="str">
        <f>+IF(AND(LEN($K289)&gt;10),IF(AND($J289&gt;M$1,$J289&lt;=$Y$1),1,IF((COUNTIFS(INCAPACIDADES!$C$1:$C$51,$K289,INCAPACIDADES!L$1:L$51,M$1))&gt;0,2,IF(VLOOKUP($I289,BD!$D:$F,3,0)&gt;M$1,0,3))),"")</f>
        <v/>
      </c>
      <c r="CE289" s="62" t="str">
        <f>+IF(AND(LEN($K289)&gt;10),IF(AND($J289&gt;N$1,$J289&lt;=$Y$1),1,IF((COUNTIFS(INCAPACIDADES!$C$1:$C$51,$K289,INCAPACIDADES!M$1:M$51,N$1))&gt;0,2,IF(VLOOKUP($I289,BD!$D:$F,3,0)&gt;N$1,0,3))),"")</f>
        <v/>
      </c>
      <c r="CF289" s="62" t="str">
        <f>+IF(AND(LEN($K289)&gt;10),IF(AND($J289&gt;O$1,$J289&lt;=$Y$1),1,IF((COUNTIFS(INCAPACIDADES!$C$1:$C$51,$K289,INCAPACIDADES!N$1:N$51,O$1))&gt;0,2,IF(VLOOKUP($I289,BD!$D:$F,3,0)&gt;O$1,0,3))),"")</f>
        <v/>
      </c>
      <c r="CG289" s="62" t="str">
        <f>+IF(AND(LEN($K289)&gt;10),IF(AND($J289&gt;P$1,$J289&lt;=$Y$1),1,IF((COUNTIFS(INCAPACIDADES!$C$1:$C$51,$K289,INCAPACIDADES!O$1:O$51,P$1))&gt;0,2,IF(VLOOKUP($I289,BD!$D:$F,3,0)&gt;P$1,0,3))),"")</f>
        <v/>
      </c>
      <c r="CH289" s="62" t="str">
        <f>+IF(AND(LEN($K289)&gt;10),IF(AND($J289&gt;Q$1,$J289&lt;=$Y$1),1,IF((COUNTIFS(INCAPACIDADES!$C$1:$C$51,$K289,INCAPACIDADES!P$1:P$51,Q$1))&gt;0,2,IF(VLOOKUP($I289,BD!$D:$F,3,0)&gt;Q$1,0,3))),"")</f>
        <v/>
      </c>
      <c r="CI289" s="62" t="str">
        <f>+IF(AND(LEN($K289)&gt;10),IF(AND($J289&gt;R$1,$J289&lt;=$Y$1),1,IF((COUNTIFS(INCAPACIDADES!$C$1:$C$51,$K289,INCAPACIDADES!Q$1:Q$51,R$1))&gt;0,2,IF(VLOOKUP($I289,BD!$D:$F,3,0)&gt;R$1,0,3))),"")</f>
        <v/>
      </c>
      <c r="CJ289" s="62" t="str">
        <f>+IF(AND(LEN($K289)&gt;10),IF(AND($J289&gt;S$1,$J289&lt;=$Y$1),1,IF((COUNTIFS(INCAPACIDADES!$C$1:$C$51,$K289,INCAPACIDADES!R$1:R$51,S$1))&gt;0,2,IF(VLOOKUP($I289,BD!$D:$F,3,0)&gt;S$1,0,3))),"")</f>
        <v/>
      </c>
      <c r="CK289" s="62" t="str">
        <f>+IF(AND(LEN($K289)&gt;10),IF(AND($J289&gt;T$1,$J289&lt;=$Y$1),1,IF((COUNTIFS(INCAPACIDADES!$C$1:$C$51,$K289,INCAPACIDADES!S$1:S$51,T$1))&gt;0,2,IF(VLOOKUP($I289,BD!$D:$F,3,0)&gt;T$1,0,3))),"")</f>
        <v/>
      </c>
      <c r="CL289" s="62" t="str">
        <f>+IF(AND(LEN($K289)&gt;10),IF(AND($J289&gt;U$1,$J289&lt;=$Y$1),1,IF((COUNTIFS(INCAPACIDADES!$C$1:$C$51,$K289,INCAPACIDADES!T$1:T$51,U$1))&gt;0,2,IF(VLOOKUP($I289,BD!$D:$F,3,0)&gt;U$1,0,3))),"")</f>
        <v/>
      </c>
      <c r="CM289" s="62" t="str">
        <f>+IF(AND(LEN($K289)&gt;10),IF(AND($J289&gt;V$1,$J289&lt;=$Y$1),1,IF((COUNTIFS(INCAPACIDADES!$C$1:$C$51,$K289,INCAPACIDADES!U$1:U$51,V$1))&gt;0,2,IF(VLOOKUP($I289,BD!$D:$F,3,0)&gt;V$1,0,3))),"")</f>
        <v/>
      </c>
      <c r="CN289" s="62" t="str">
        <f>+IF(AND(LEN($K289)&gt;10),IF(AND($J289&gt;W$1,$J289&lt;=$Y$1),1,IF((COUNTIFS(INCAPACIDADES!$C$1:$C$51,$K289,INCAPACIDADES!V$1:V$51,W$1))&gt;0,2,IF(VLOOKUP($I289,BD!$D:$F,3,0)&gt;W$1,0,3))),"")</f>
        <v/>
      </c>
      <c r="CO289" s="62" t="str">
        <f>+IF(AND(LEN($K289)&gt;10),IF(AND($J289&gt;X$1,$J289&lt;=$Y$1),1,IF((COUNTIFS(INCAPACIDADES!$C$1:$C$51,$K289,INCAPACIDADES!W$1:W$51,X$1))&gt;0,2,IF(VLOOKUP($I289,BD!$D:$F,3,0)&gt;X$1,0,3))),"")</f>
        <v/>
      </c>
      <c r="CP289" s="62" t="str">
        <f>+IF(AND(LEN($K289)&gt;10),IF(AND($J289&gt;Y$1,$J289&lt;=$Y$1),1,IF((COUNTIFS(INCAPACIDADES!$C$1:$C$51,$K289,INCAPACIDADES!X$1:X$51,Y$1))&gt;0,2,IF(VLOOKUP($I289,BD!$D:$F,3,0)&gt;Y$1,0,3))),"")</f>
        <v/>
      </c>
      <c r="CQ289" s="62" t="str">
        <f>+IF(LEN($K289)&gt;10,IF(ISERROR(VLOOKUP(L289,'CODIGO PAGO'!$B$1:$B$20,1,0)),1,IF(OR(AND(CC289=1,L289&lt;&gt;"N"),AND(CC289=3,L289&lt;&gt;"B"),AND(CC289=2,LEFT(TRIM(L289),1)&lt;&gt;"I")),1,IF(OR(AND(CC289=0,L289="N"),AND(CC289=0,L289="B"),AND(CC289=0,LEFT(TRIM(L289),1)="I")),1,0))),"")</f>
        <v/>
      </c>
      <c r="CR289" s="62" t="str">
        <f t="shared" si="131"/>
        <v/>
      </c>
      <c r="CS289" s="62" t="str">
        <f>+IF(LEN($K289)&gt;10,IF(ISERROR(VLOOKUP(N289,'CODIGO PAGO'!$B$1:$B$20,1,0)),1,IF(OR(AND(CE289=1,N289&lt;&gt;"N"),AND(CE289=3,N289&lt;&gt;"B"),AND(CE289=2,LEFT(TRIM(N289),1)&lt;&gt;"I")),1,IF(OR(AND(CE289=0,N289="N"),AND(CE289=0,N289="B"),AND(CE289=0,LEFT(TRIM(N289),1)="I")),1,0))),"")</f>
        <v/>
      </c>
      <c r="CT289" s="62" t="str">
        <f t="shared" si="132"/>
        <v/>
      </c>
      <c r="CU289" s="62" t="str">
        <f>+IF(LEN($K289)&gt;10,IF(ISERROR(VLOOKUP(P289,'CODIGO PAGO'!$B$1:$B$20,1,0)),1,IF(OR(AND(CG289=1,P289&lt;&gt;"N"),AND(CG289=3,P289&lt;&gt;"B"),AND(CG289=2,LEFT(TRIM(P289),1)&lt;&gt;"I")),1,IF(OR(AND(CG289=0,P289="N"),AND(CG289=0,P289="B"),AND(CG289=0,LEFT(TRIM(P289),1)="I")),1,0))),"")</f>
        <v/>
      </c>
      <c r="CV289" s="62" t="str">
        <f t="shared" si="133"/>
        <v/>
      </c>
      <c r="CW289" s="62" t="str">
        <f>+IF(LEN($K289)&gt;10,IF(ISERROR(VLOOKUP(R289,'CODIGO PAGO'!$B$1:$B$20,1,0)),1,IF(OR(AND(CI289=1,R289&lt;&gt;"N"),AND(CI289=3,R289&lt;&gt;"B"),AND(CI289=2,LEFT(TRIM(R289),1)&lt;&gt;"I")),1,IF(OR(AND(CI289=0,R289="N"),AND(CI289=0,R289="B"),AND(CI289=0,LEFT(TRIM(R289),1)="I")),1,0))),"")</f>
        <v/>
      </c>
      <c r="CX289" s="62" t="str">
        <f t="shared" si="134"/>
        <v/>
      </c>
      <c r="CY289" s="62" t="str">
        <f>+IF(LEN($K289)&gt;10,IF(ISERROR(VLOOKUP(T289,'CODIGO PAGO'!$B$1:$B$20,1,0)),1,IF(OR(AND(CK289=1,T289&lt;&gt;"N"),AND(CK289=3,T289&lt;&gt;"B"),AND(CK289=2,LEFT(TRIM(T289),1)&lt;&gt;"I")),1,IF(OR(AND(CK289=0,T289="N"),AND(CK289=0,T289="B"),AND(CK289=0,LEFT(TRIM(T289),1)="I")),1,0))),"")</f>
        <v/>
      </c>
      <c r="CZ289" s="62" t="str">
        <f t="shared" si="135"/>
        <v/>
      </c>
      <c r="DA289" s="62" t="str">
        <f>+IF(LEN($K289)&gt;10,IF(ISERROR(VLOOKUP(V289,'CODIGO PAGO'!$B$1:$B$20,1,0)),1,IF(OR(AND(CM289=1,V289&lt;&gt;"N"),AND(CM289=3,V289&lt;&gt;"B"),AND(CM289=2,LEFT(TRIM(V289),1)&lt;&gt;"I")),1,IF(OR(AND(CM289=0,V289="N"),AND(CM289=0,V289="B"),AND(CM289=0,LEFT(TRIM(V289),1)="I")),1,0))),"")</f>
        <v/>
      </c>
      <c r="DB289" s="62" t="str">
        <f t="shared" si="136"/>
        <v/>
      </c>
      <c r="DC289" s="62" t="str">
        <f>+IF(LEN($K289)&gt;10,IF(ISERROR(VLOOKUP(X289,'CODIGO PAGO'!$B$1:$B$20,1,0)),1,IF(OR(AND(CO289=1,X289&lt;&gt;"N"),AND(CO289=3,X289&lt;&gt;"B"),AND(CO289=2,LEFT(TRIM(X289),1)&lt;&gt;"I")),1,IF(OR(AND(CO289=0,X289="N"),AND(CO289=0,X289="B"),AND(CO289=0,LEFT(TRIM(X289),1)="I")),1,0))),"")</f>
        <v/>
      </c>
      <c r="DD289" s="62" t="str">
        <f t="shared" si="137"/>
        <v/>
      </c>
      <c r="DE289" s="62" t="str">
        <f t="shared" si="138"/>
        <v/>
      </c>
      <c r="DF289" s="63" t="str">
        <f t="shared" si="139"/>
        <v/>
      </c>
      <c r="DG289" s="171"/>
      <c r="DH289" s="63">
        <v>289</v>
      </c>
    </row>
    <row r="290" spans="1:112" s="65" customFormat="1">
      <c r="A290" s="16" t="str">
        <f t="shared" si="112"/>
        <v/>
      </c>
      <c r="B290" s="134"/>
      <c r="C290" s="134"/>
      <c r="D290" s="1" t="str">
        <f>+IF(LEN($K290)&gt;5,BD!A290,"")</f>
        <v/>
      </c>
      <c r="E290" s="1" t="str">
        <f>+IF(LEN($K290)&gt;5,BD!B290,"")</f>
        <v/>
      </c>
      <c r="F290" s="134"/>
      <c r="G290" s="133"/>
      <c r="H290" s="135"/>
      <c r="I290" s="3" t="str">
        <f>+IF(LEN($K290)&gt;5,BD!D290,"")</f>
        <v/>
      </c>
      <c r="J290" s="4" t="str">
        <f>+IF(LEN($K290)&gt;5,BD!E290,"")</f>
        <v/>
      </c>
      <c r="K290" s="5" t="str">
        <f>+IF(LEN(BD!G290)&gt;5,BD!G290,"")</f>
        <v/>
      </c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53" t="str">
        <f t="shared" si="113"/>
        <v/>
      </c>
      <c r="AB290" s="154" t="str">
        <f>+IF(LEN($K290)&gt;5,SUM(L290,N290,P290,R290,T290,V290,X290)+COUNTIF(L290:X290,"PCG")+'CODIGO PAGO'!$C$23*COUNTIF(L290:X290,"PDF")+'CODIGO PAGO'!$C$24*COUNTIF('PRE MAAS'!L290:X290,"PNH")+'CODIGO PAGO'!$C$25*COUNTIF('PRE MAAS'!L290:X290,"PS")+COUNTIF(L290:X290,"VAC"),"")</f>
        <v/>
      </c>
      <c r="AC290" s="154" t="str">
        <f t="shared" si="114"/>
        <v/>
      </c>
      <c r="AD290" s="155" t="str">
        <f t="shared" si="115"/>
        <v/>
      </c>
      <c r="AE290" s="155" t="str">
        <f t="shared" si="116"/>
        <v/>
      </c>
      <c r="AF290" s="155" t="str">
        <f>+IF(LEN($K290)&gt;5,IF(AND(VLOOKUP($I290,BD!$D$1:$F$501,3,0)&gt;=L$1,VLOOKUP($I290,BD!$D$1:$F$501,3,0)&lt;=X$1),1,0),"")</f>
        <v/>
      </c>
      <c r="AG290" s="155" t="str">
        <f t="shared" si="117"/>
        <v/>
      </c>
      <c r="AH290" s="156" t="str">
        <f t="shared" si="118"/>
        <v/>
      </c>
      <c r="AI290" s="156" t="str">
        <f t="shared" si="119"/>
        <v/>
      </c>
      <c r="AJ290" s="156" t="str">
        <f t="shared" si="120"/>
        <v/>
      </c>
      <c r="AK290" s="6" t="str">
        <f>+IF(LEN($K290)&gt;5,BD!H290,"")</f>
        <v/>
      </c>
      <c r="AL290" s="17" t="str">
        <f t="shared" si="121"/>
        <v/>
      </c>
      <c r="AM290" s="13"/>
      <c r="AN290" s="18" t="str">
        <f t="shared" si="122"/>
        <v/>
      </c>
      <c r="AO290" s="19" t="str">
        <f t="shared" si="123"/>
        <v/>
      </c>
      <c r="AP290" s="19" t="str">
        <f t="shared" si="124"/>
        <v/>
      </c>
      <c r="AQ290" s="20" t="str">
        <f t="shared" si="125"/>
        <v/>
      </c>
      <c r="AR290" s="7" t="str">
        <f t="shared" ca="1" si="126"/>
        <v/>
      </c>
      <c r="AS290" s="157"/>
      <c r="AT290" s="19" t="str">
        <f>+IF(LEN($K290)&gt;5,TRUNC(AS290*AK290*'CODIGO PAGO'!$C$27,2),"")</f>
        <v/>
      </c>
      <c r="AU290" s="15"/>
      <c r="AV290" s="15"/>
      <c r="AW290" s="15"/>
      <c r="AX290" s="14"/>
      <c r="AY290" s="15"/>
      <c r="AZ290" s="20" t="str">
        <f>+IF(LEN(K290)&gt;5,SUMIF(AJUSTES!$A$1:$A$50,K290,AJUSTES!$J$1:$J$50),"")</f>
        <v/>
      </c>
      <c r="BA290" s="20"/>
      <c r="BB290" s="14"/>
      <c r="BC290" s="14"/>
      <c r="BD290" s="164"/>
      <c r="BE290" s="15"/>
      <c r="BF290" s="15"/>
      <c r="BG290" s="152" t="str">
        <f t="shared" si="127"/>
        <v/>
      </c>
      <c r="BH290" s="20" t="str">
        <f t="shared" si="128"/>
        <v/>
      </c>
      <c r="BI290" s="20" t="str">
        <f>IF(LEN($K290)&gt;5,IF('CODIGO PAGO'!$C$26=9,0.5*AK290,'CODIGO PAGO'!$C$26*COUNTIF(L290:X290,"PT")*(AK290*7)/(7-(COUNTIF(L290:X290,"D")+COUNTIF(L290:X290,"DL")))),"")</f>
        <v/>
      </c>
      <c r="BJ290" s="15"/>
      <c r="BK290" s="20" t="str">
        <f>+IF(LEN(K290)&gt;5,SUMIF(AJUSTES!$A$1:$A$50,K290,AJUSTES!$K$1:$K$50),"")</f>
        <v/>
      </c>
      <c r="BL290" s="15"/>
      <c r="BM290" s="15"/>
      <c r="BN290" s="4" t="str">
        <f>+CONCATENATE(IF(COUNTIFS(INCAPACIDADES!$A$1:$A$100,"ACTIVA",INCAPACIDADES!$C$1:$C$100,'PRE MAAS'!K290)&gt;0,VLOOKUP(K290,INCAPACIDADES!$C$1:$Y$100,23,0),""),IF(LEN($K290)&gt;5,IF(BD!F290="N/A","",CONCATENATE("B (",DAY(BD!F290),"-",MONTH(BD!F290),"-",YEAR(BD!F290),")")),""))</f>
        <v/>
      </c>
      <c r="BO290" s="150"/>
      <c r="BP290" s="15"/>
      <c r="BQ290" s="15"/>
      <c r="BR290" s="15"/>
      <c r="BS290" s="15"/>
      <c r="BT290" s="15"/>
      <c r="BU290" s="9" t="str">
        <f>+IF(LEN($K290)&gt;10,IF(LEN(BD!I290)=11,BD!I290,CONCATENATE("0",BD!I290)),"")</f>
        <v/>
      </c>
      <c r="BV290" s="161" t="str">
        <f>+IF(LEN($K290)&gt;10,BD!J290,"")</f>
        <v/>
      </c>
      <c r="BW290" s="162" t="str">
        <f t="shared" si="129"/>
        <v/>
      </c>
      <c r="BX290" s="162" t="str">
        <f>+IF(LEN($K290)&gt;10,UPPER(BD!K290),"")</f>
        <v/>
      </c>
      <c r="BY290" s="161" t="str">
        <f>+IF(LEN($K298)&gt;5,BD!L290,"")</f>
        <v/>
      </c>
      <c r="BZ290" s="161" t="str">
        <f>+IF(LEN($K290)&gt;10,BD!M290,"")</f>
        <v/>
      </c>
      <c r="CA290" s="162" t="str">
        <f>+IF(LEN($K290)&gt;10,BD!N290,"")</f>
        <v/>
      </c>
      <c r="CB290" s="163" t="str">
        <f t="shared" si="130"/>
        <v/>
      </c>
      <c r="CC290" s="62" t="str">
        <f>+IF(AND(LEN($K290)&gt;10),IF(AND($J290&gt;L$1,$J290&lt;=$Y$1),1,IF((COUNTIFS(INCAPACIDADES!$C$1:$C$51,$K290,INCAPACIDADES!K$1:K$51,L$1))&gt;0,2,IF(VLOOKUP($I290,BD!D:F,3,0)&gt;L$1,0,3))),"")</f>
        <v/>
      </c>
      <c r="CD290" s="62" t="str">
        <f>+IF(AND(LEN($K290)&gt;10),IF(AND($J290&gt;M$1,$J290&lt;=$Y$1),1,IF((COUNTIFS(INCAPACIDADES!$C$1:$C$51,$K290,INCAPACIDADES!L$1:L$51,M$1))&gt;0,2,IF(VLOOKUP($I290,BD!$D:$F,3,0)&gt;M$1,0,3))),"")</f>
        <v/>
      </c>
      <c r="CE290" s="62" t="str">
        <f>+IF(AND(LEN($K290)&gt;10),IF(AND($J290&gt;N$1,$J290&lt;=$Y$1),1,IF((COUNTIFS(INCAPACIDADES!$C$1:$C$51,$K290,INCAPACIDADES!M$1:M$51,N$1))&gt;0,2,IF(VLOOKUP($I290,BD!$D:$F,3,0)&gt;N$1,0,3))),"")</f>
        <v/>
      </c>
      <c r="CF290" s="62" t="str">
        <f>+IF(AND(LEN($K290)&gt;10),IF(AND($J290&gt;O$1,$J290&lt;=$Y$1),1,IF((COUNTIFS(INCAPACIDADES!$C$1:$C$51,$K290,INCAPACIDADES!N$1:N$51,O$1))&gt;0,2,IF(VLOOKUP($I290,BD!$D:$F,3,0)&gt;O$1,0,3))),"")</f>
        <v/>
      </c>
      <c r="CG290" s="62" t="str">
        <f>+IF(AND(LEN($K290)&gt;10),IF(AND($J290&gt;P$1,$J290&lt;=$Y$1),1,IF((COUNTIFS(INCAPACIDADES!$C$1:$C$51,$K290,INCAPACIDADES!O$1:O$51,P$1))&gt;0,2,IF(VLOOKUP($I290,BD!$D:$F,3,0)&gt;P$1,0,3))),"")</f>
        <v/>
      </c>
      <c r="CH290" s="62" t="str">
        <f>+IF(AND(LEN($K290)&gt;10),IF(AND($J290&gt;Q$1,$J290&lt;=$Y$1),1,IF((COUNTIFS(INCAPACIDADES!$C$1:$C$51,$K290,INCAPACIDADES!P$1:P$51,Q$1))&gt;0,2,IF(VLOOKUP($I290,BD!$D:$F,3,0)&gt;Q$1,0,3))),"")</f>
        <v/>
      </c>
      <c r="CI290" s="62" t="str">
        <f>+IF(AND(LEN($K290)&gt;10),IF(AND($J290&gt;R$1,$J290&lt;=$Y$1),1,IF((COUNTIFS(INCAPACIDADES!$C$1:$C$51,$K290,INCAPACIDADES!Q$1:Q$51,R$1))&gt;0,2,IF(VLOOKUP($I290,BD!$D:$F,3,0)&gt;R$1,0,3))),"")</f>
        <v/>
      </c>
      <c r="CJ290" s="62" t="str">
        <f>+IF(AND(LEN($K290)&gt;10),IF(AND($J290&gt;S$1,$J290&lt;=$Y$1),1,IF((COUNTIFS(INCAPACIDADES!$C$1:$C$51,$K290,INCAPACIDADES!R$1:R$51,S$1))&gt;0,2,IF(VLOOKUP($I290,BD!$D:$F,3,0)&gt;S$1,0,3))),"")</f>
        <v/>
      </c>
      <c r="CK290" s="62" t="str">
        <f>+IF(AND(LEN($K290)&gt;10),IF(AND($J290&gt;T$1,$J290&lt;=$Y$1),1,IF((COUNTIFS(INCAPACIDADES!$C$1:$C$51,$K290,INCAPACIDADES!S$1:S$51,T$1))&gt;0,2,IF(VLOOKUP($I290,BD!$D:$F,3,0)&gt;T$1,0,3))),"")</f>
        <v/>
      </c>
      <c r="CL290" s="62" t="str">
        <f>+IF(AND(LEN($K290)&gt;10),IF(AND($J290&gt;U$1,$J290&lt;=$Y$1),1,IF((COUNTIFS(INCAPACIDADES!$C$1:$C$51,$K290,INCAPACIDADES!T$1:T$51,U$1))&gt;0,2,IF(VLOOKUP($I290,BD!$D:$F,3,0)&gt;U$1,0,3))),"")</f>
        <v/>
      </c>
      <c r="CM290" s="62" t="str">
        <f>+IF(AND(LEN($K290)&gt;10),IF(AND($J290&gt;V$1,$J290&lt;=$Y$1),1,IF((COUNTIFS(INCAPACIDADES!$C$1:$C$51,$K290,INCAPACIDADES!U$1:U$51,V$1))&gt;0,2,IF(VLOOKUP($I290,BD!$D:$F,3,0)&gt;V$1,0,3))),"")</f>
        <v/>
      </c>
      <c r="CN290" s="62" t="str">
        <f>+IF(AND(LEN($K290)&gt;10),IF(AND($J290&gt;W$1,$J290&lt;=$Y$1),1,IF((COUNTIFS(INCAPACIDADES!$C$1:$C$51,$K290,INCAPACIDADES!V$1:V$51,W$1))&gt;0,2,IF(VLOOKUP($I290,BD!$D:$F,3,0)&gt;W$1,0,3))),"")</f>
        <v/>
      </c>
      <c r="CO290" s="62" t="str">
        <f>+IF(AND(LEN($K290)&gt;10),IF(AND($J290&gt;X$1,$J290&lt;=$Y$1),1,IF((COUNTIFS(INCAPACIDADES!$C$1:$C$51,$K290,INCAPACIDADES!W$1:W$51,X$1))&gt;0,2,IF(VLOOKUP($I290,BD!$D:$F,3,0)&gt;X$1,0,3))),"")</f>
        <v/>
      </c>
      <c r="CP290" s="62" t="str">
        <f>+IF(AND(LEN($K290)&gt;10),IF(AND($J290&gt;Y$1,$J290&lt;=$Y$1),1,IF((COUNTIFS(INCAPACIDADES!$C$1:$C$51,$K290,INCAPACIDADES!X$1:X$51,Y$1))&gt;0,2,IF(VLOOKUP($I290,BD!$D:$F,3,0)&gt;Y$1,0,3))),"")</f>
        <v/>
      </c>
      <c r="CQ290" s="62" t="str">
        <f>+IF(LEN($K290)&gt;10,IF(ISERROR(VLOOKUP(L290,'CODIGO PAGO'!$B$1:$B$20,1,0)),1,IF(OR(AND(CC290=1,L290&lt;&gt;"N"),AND(CC290=3,L290&lt;&gt;"B"),AND(CC290=2,LEFT(TRIM(L290),1)&lt;&gt;"I")),1,IF(OR(AND(CC290=0,L290="N"),AND(CC290=0,L290="B"),AND(CC290=0,LEFT(TRIM(L290),1)="I")),1,0))),"")</f>
        <v/>
      </c>
      <c r="CR290" s="62" t="str">
        <f t="shared" si="131"/>
        <v/>
      </c>
      <c r="CS290" s="62" t="str">
        <f>+IF(LEN($K290)&gt;10,IF(ISERROR(VLOOKUP(N290,'CODIGO PAGO'!$B$1:$B$20,1,0)),1,IF(OR(AND(CE290=1,N290&lt;&gt;"N"),AND(CE290=3,N290&lt;&gt;"B"),AND(CE290=2,LEFT(TRIM(N290),1)&lt;&gt;"I")),1,IF(OR(AND(CE290=0,N290="N"),AND(CE290=0,N290="B"),AND(CE290=0,LEFT(TRIM(N290),1)="I")),1,0))),"")</f>
        <v/>
      </c>
      <c r="CT290" s="62" t="str">
        <f t="shared" si="132"/>
        <v/>
      </c>
      <c r="CU290" s="62" t="str">
        <f>+IF(LEN($K290)&gt;10,IF(ISERROR(VLOOKUP(P290,'CODIGO PAGO'!$B$1:$B$20,1,0)),1,IF(OR(AND(CG290=1,P290&lt;&gt;"N"),AND(CG290=3,P290&lt;&gt;"B"),AND(CG290=2,LEFT(TRIM(P290),1)&lt;&gt;"I")),1,IF(OR(AND(CG290=0,P290="N"),AND(CG290=0,P290="B"),AND(CG290=0,LEFT(TRIM(P290),1)="I")),1,0))),"")</f>
        <v/>
      </c>
      <c r="CV290" s="62" t="str">
        <f t="shared" si="133"/>
        <v/>
      </c>
      <c r="CW290" s="62" t="str">
        <f>+IF(LEN($K290)&gt;10,IF(ISERROR(VLOOKUP(R290,'CODIGO PAGO'!$B$1:$B$20,1,0)),1,IF(OR(AND(CI290=1,R290&lt;&gt;"N"),AND(CI290=3,R290&lt;&gt;"B"),AND(CI290=2,LEFT(TRIM(R290),1)&lt;&gt;"I")),1,IF(OR(AND(CI290=0,R290="N"),AND(CI290=0,R290="B"),AND(CI290=0,LEFT(TRIM(R290),1)="I")),1,0))),"")</f>
        <v/>
      </c>
      <c r="CX290" s="62" t="str">
        <f t="shared" si="134"/>
        <v/>
      </c>
      <c r="CY290" s="62" t="str">
        <f>+IF(LEN($K290)&gt;10,IF(ISERROR(VLOOKUP(T290,'CODIGO PAGO'!$B$1:$B$20,1,0)),1,IF(OR(AND(CK290=1,T290&lt;&gt;"N"),AND(CK290=3,T290&lt;&gt;"B"),AND(CK290=2,LEFT(TRIM(T290),1)&lt;&gt;"I")),1,IF(OR(AND(CK290=0,T290="N"),AND(CK290=0,T290="B"),AND(CK290=0,LEFT(TRIM(T290),1)="I")),1,0))),"")</f>
        <v/>
      </c>
      <c r="CZ290" s="62" t="str">
        <f t="shared" si="135"/>
        <v/>
      </c>
      <c r="DA290" s="62" t="str">
        <f>+IF(LEN($K290)&gt;10,IF(ISERROR(VLOOKUP(V290,'CODIGO PAGO'!$B$1:$B$20,1,0)),1,IF(OR(AND(CM290=1,V290&lt;&gt;"N"),AND(CM290=3,V290&lt;&gt;"B"),AND(CM290=2,LEFT(TRIM(V290),1)&lt;&gt;"I")),1,IF(OR(AND(CM290=0,V290="N"),AND(CM290=0,V290="B"),AND(CM290=0,LEFT(TRIM(V290),1)="I")),1,0))),"")</f>
        <v/>
      </c>
      <c r="DB290" s="62" t="str">
        <f t="shared" si="136"/>
        <v/>
      </c>
      <c r="DC290" s="62" t="str">
        <f>+IF(LEN($K290)&gt;10,IF(ISERROR(VLOOKUP(X290,'CODIGO PAGO'!$B$1:$B$20,1,0)),1,IF(OR(AND(CO290=1,X290&lt;&gt;"N"),AND(CO290=3,X290&lt;&gt;"B"),AND(CO290=2,LEFT(TRIM(X290),1)&lt;&gt;"I")),1,IF(OR(AND(CO290=0,X290="N"),AND(CO290=0,X290="B"),AND(CO290=0,LEFT(TRIM(X290),1)="I")),1,0))),"")</f>
        <v/>
      </c>
      <c r="DD290" s="62" t="str">
        <f t="shared" si="137"/>
        <v/>
      </c>
      <c r="DE290" s="62" t="str">
        <f t="shared" si="138"/>
        <v/>
      </c>
      <c r="DF290" s="63" t="str">
        <f t="shared" si="139"/>
        <v/>
      </c>
      <c r="DG290" s="171"/>
      <c r="DH290" s="63">
        <v>290</v>
      </c>
    </row>
    <row r="291" spans="1:112" s="65" customFormat="1">
      <c r="A291" s="16" t="str">
        <f t="shared" si="112"/>
        <v/>
      </c>
      <c r="B291" s="134"/>
      <c r="C291" s="134"/>
      <c r="D291" s="1" t="str">
        <f>+IF(LEN($K291)&gt;5,BD!A291,"")</f>
        <v/>
      </c>
      <c r="E291" s="1" t="str">
        <f>+IF(LEN($K291)&gt;5,BD!B291,"")</f>
        <v/>
      </c>
      <c r="F291" s="134"/>
      <c r="G291" s="133"/>
      <c r="H291" s="135"/>
      <c r="I291" s="3" t="str">
        <f>+IF(LEN($K291)&gt;5,BD!D291,"")</f>
        <v/>
      </c>
      <c r="J291" s="4" t="str">
        <f>+IF(LEN($K291)&gt;5,BD!E291,"")</f>
        <v/>
      </c>
      <c r="K291" s="5" t="str">
        <f>+IF(LEN(BD!G291)&gt;5,BD!G291,"")</f>
        <v/>
      </c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53" t="str">
        <f t="shared" si="113"/>
        <v/>
      </c>
      <c r="AB291" s="154" t="str">
        <f>+IF(LEN($K291)&gt;5,SUM(L291,N291,P291,R291,T291,V291,X291)+COUNTIF(L291:X291,"PCG")+'CODIGO PAGO'!$C$23*COUNTIF(L291:X291,"PDF")+'CODIGO PAGO'!$C$24*COUNTIF('PRE MAAS'!L291:X291,"PNH")+'CODIGO PAGO'!$C$25*COUNTIF('PRE MAAS'!L291:X291,"PS")+COUNTIF(L291:X291,"VAC"),"")</f>
        <v/>
      </c>
      <c r="AC291" s="154" t="str">
        <f t="shared" si="114"/>
        <v/>
      </c>
      <c r="AD291" s="155" t="str">
        <f t="shared" si="115"/>
        <v/>
      </c>
      <c r="AE291" s="155" t="str">
        <f t="shared" si="116"/>
        <v/>
      </c>
      <c r="AF291" s="155" t="str">
        <f>+IF(LEN($K291)&gt;5,IF(AND(VLOOKUP($I291,BD!$D$1:$F$501,3,0)&gt;=L$1,VLOOKUP($I291,BD!$D$1:$F$501,3,0)&lt;=X$1),1,0),"")</f>
        <v/>
      </c>
      <c r="AG291" s="155" t="str">
        <f t="shared" si="117"/>
        <v/>
      </c>
      <c r="AH291" s="156" t="str">
        <f t="shared" si="118"/>
        <v/>
      </c>
      <c r="AI291" s="156" t="str">
        <f t="shared" si="119"/>
        <v/>
      </c>
      <c r="AJ291" s="156" t="str">
        <f t="shared" si="120"/>
        <v/>
      </c>
      <c r="AK291" s="6" t="str">
        <f>+IF(LEN($K291)&gt;5,BD!H291,"")</f>
        <v/>
      </c>
      <c r="AL291" s="17" t="str">
        <f t="shared" si="121"/>
        <v/>
      </c>
      <c r="AM291" s="13"/>
      <c r="AN291" s="18" t="str">
        <f t="shared" si="122"/>
        <v/>
      </c>
      <c r="AO291" s="19" t="str">
        <f t="shared" si="123"/>
        <v/>
      </c>
      <c r="AP291" s="19" t="str">
        <f t="shared" si="124"/>
        <v/>
      </c>
      <c r="AQ291" s="20" t="str">
        <f t="shared" si="125"/>
        <v/>
      </c>
      <c r="AR291" s="7" t="str">
        <f t="shared" ca="1" si="126"/>
        <v/>
      </c>
      <c r="AS291" s="157"/>
      <c r="AT291" s="19" t="str">
        <f>+IF(LEN($K291)&gt;5,TRUNC(AS291*AK291*'CODIGO PAGO'!$C$27,2),"")</f>
        <v/>
      </c>
      <c r="AU291" s="15"/>
      <c r="AV291" s="15"/>
      <c r="AW291" s="15"/>
      <c r="AX291" s="14"/>
      <c r="AY291" s="15"/>
      <c r="AZ291" s="20" t="str">
        <f>+IF(LEN(K291)&gt;5,SUMIF(AJUSTES!$A$1:$A$50,K291,AJUSTES!$J$1:$J$50),"")</f>
        <v/>
      </c>
      <c r="BA291" s="20"/>
      <c r="BB291" s="14"/>
      <c r="BC291" s="14"/>
      <c r="BD291" s="164"/>
      <c r="BE291" s="15"/>
      <c r="BF291" s="15"/>
      <c r="BG291" s="152" t="str">
        <f t="shared" si="127"/>
        <v/>
      </c>
      <c r="BH291" s="20" t="str">
        <f t="shared" si="128"/>
        <v/>
      </c>
      <c r="BI291" s="20" t="str">
        <f>IF(LEN($K291)&gt;5,IF('CODIGO PAGO'!$C$26=9,0.5*AK291,'CODIGO PAGO'!$C$26*COUNTIF(L291:X291,"PT")*(AK291*7)/(7-(COUNTIF(L291:X291,"D")+COUNTIF(L291:X291,"DL")))),"")</f>
        <v/>
      </c>
      <c r="BJ291" s="15"/>
      <c r="BK291" s="20" t="str">
        <f>+IF(LEN(K291)&gt;5,SUMIF(AJUSTES!$A$1:$A$50,K291,AJUSTES!$K$1:$K$50),"")</f>
        <v/>
      </c>
      <c r="BL291" s="15"/>
      <c r="BM291" s="15"/>
      <c r="BN291" s="4" t="str">
        <f>+CONCATENATE(IF(COUNTIFS(INCAPACIDADES!$A$1:$A$100,"ACTIVA",INCAPACIDADES!$C$1:$C$100,'PRE MAAS'!K291)&gt;0,VLOOKUP(K291,INCAPACIDADES!$C$1:$Y$100,23,0),""),IF(LEN($K291)&gt;5,IF(BD!F291="N/A","",CONCATENATE("B (",DAY(BD!F291),"-",MONTH(BD!F291),"-",YEAR(BD!F291),")")),""))</f>
        <v/>
      </c>
      <c r="BO291" s="150"/>
      <c r="BP291" s="15"/>
      <c r="BQ291" s="15"/>
      <c r="BR291" s="15"/>
      <c r="BS291" s="15"/>
      <c r="BT291" s="15"/>
      <c r="BU291" s="9" t="str">
        <f>+IF(LEN($K291)&gt;10,IF(LEN(BD!I291)=11,BD!I291,CONCATENATE("0",BD!I291)),"")</f>
        <v/>
      </c>
      <c r="BV291" s="161" t="str">
        <f>+IF(LEN($K291)&gt;10,BD!J291,"")</f>
        <v/>
      </c>
      <c r="BW291" s="162" t="str">
        <f t="shared" si="129"/>
        <v/>
      </c>
      <c r="BX291" s="162" t="str">
        <f>+IF(LEN($K291)&gt;10,UPPER(BD!K291),"")</f>
        <v/>
      </c>
      <c r="BY291" s="161" t="str">
        <f>+IF(LEN($K299)&gt;5,BD!L291,"")</f>
        <v/>
      </c>
      <c r="BZ291" s="161" t="str">
        <f>+IF(LEN($K291)&gt;10,BD!M291,"")</f>
        <v/>
      </c>
      <c r="CA291" s="162" t="str">
        <f>+IF(LEN($K291)&gt;10,BD!N291,"")</f>
        <v/>
      </c>
      <c r="CB291" s="163" t="str">
        <f t="shared" si="130"/>
        <v/>
      </c>
      <c r="CC291" s="62" t="str">
        <f>+IF(AND(LEN($K291)&gt;10),IF(AND($J291&gt;L$1,$J291&lt;=$Y$1),1,IF((COUNTIFS(INCAPACIDADES!$C$1:$C$51,$K291,INCAPACIDADES!K$1:K$51,L$1))&gt;0,2,IF(VLOOKUP($I291,BD!D:F,3,0)&gt;L$1,0,3))),"")</f>
        <v/>
      </c>
      <c r="CD291" s="62" t="str">
        <f>+IF(AND(LEN($K291)&gt;10),IF(AND($J291&gt;M$1,$J291&lt;=$Y$1),1,IF((COUNTIFS(INCAPACIDADES!$C$1:$C$51,$K291,INCAPACIDADES!L$1:L$51,M$1))&gt;0,2,IF(VLOOKUP($I291,BD!$D:$F,3,0)&gt;M$1,0,3))),"")</f>
        <v/>
      </c>
      <c r="CE291" s="62" t="str">
        <f>+IF(AND(LEN($K291)&gt;10),IF(AND($J291&gt;N$1,$J291&lt;=$Y$1),1,IF((COUNTIFS(INCAPACIDADES!$C$1:$C$51,$K291,INCAPACIDADES!M$1:M$51,N$1))&gt;0,2,IF(VLOOKUP($I291,BD!$D:$F,3,0)&gt;N$1,0,3))),"")</f>
        <v/>
      </c>
      <c r="CF291" s="62" t="str">
        <f>+IF(AND(LEN($K291)&gt;10),IF(AND($J291&gt;O$1,$J291&lt;=$Y$1),1,IF((COUNTIFS(INCAPACIDADES!$C$1:$C$51,$K291,INCAPACIDADES!N$1:N$51,O$1))&gt;0,2,IF(VLOOKUP($I291,BD!$D:$F,3,0)&gt;O$1,0,3))),"")</f>
        <v/>
      </c>
      <c r="CG291" s="62" t="str">
        <f>+IF(AND(LEN($K291)&gt;10),IF(AND($J291&gt;P$1,$J291&lt;=$Y$1),1,IF((COUNTIFS(INCAPACIDADES!$C$1:$C$51,$K291,INCAPACIDADES!O$1:O$51,P$1))&gt;0,2,IF(VLOOKUP($I291,BD!$D:$F,3,0)&gt;P$1,0,3))),"")</f>
        <v/>
      </c>
      <c r="CH291" s="62" t="str">
        <f>+IF(AND(LEN($K291)&gt;10),IF(AND($J291&gt;Q$1,$J291&lt;=$Y$1),1,IF((COUNTIFS(INCAPACIDADES!$C$1:$C$51,$K291,INCAPACIDADES!P$1:P$51,Q$1))&gt;0,2,IF(VLOOKUP($I291,BD!$D:$F,3,0)&gt;Q$1,0,3))),"")</f>
        <v/>
      </c>
      <c r="CI291" s="62" t="str">
        <f>+IF(AND(LEN($K291)&gt;10),IF(AND($J291&gt;R$1,$J291&lt;=$Y$1),1,IF((COUNTIFS(INCAPACIDADES!$C$1:$C$51,$K291,INCAPACIDADES!Q$1:Q$51,R$1))&gt;0,2,IF(VLOOKUP($I291,BD!$D:$F,3,0)&gt;R$1,0,3))),"")</f>
        <v/>
      </c>
      <c r="CJ291" s="62" t="str">
        <f>+IF(AND(LEN($K291)&gt;10),IF(AND($J291&gt;S$1,$J291&lt;=$Y$1),1,IF((COUNTIFS(INCAPACIDADES!$C$1:$C$51,$K291,INCAPACIDADES!R$1:R$51,S$1))&gt;0,2,IF(VLOOKUP($I291,BD!$D:$F,3,0)&gt;S$1,0,3))),"")</f>
        <v/>
      </c>
      <c r="CK291" s="62" t="str">
        <f>+IF(AND(LEN($K291)&gt;10),IF(AND($J291&gt;T$1,$J291&lt;=$Y$1),1,IF((COUNTIFS(INCAPACIDADES!$C$1:$C$51,$K291,INCAPACIDADES!S$1:S$51,T$1))&gt;0,2,IF(VLOOKUP($I291,BD!$D:$F,3,0)&gt;T$1,0,3))),"")</f>
        <v/>
      </c>
      <c r="CL291" s="62" t="str">
        <f>+IF(AND(LEN($K291)&gt;10),IF(AND($J291&gt;U$1,$J291&lt;=$Y$1),1,IF((COUNTIFS(INCAPACIDADES!$C$1:$C$51,$K291,INCAPACIDADES!T$1:T$51,U$1))&gt;0,2,IF(VLOOKUP($I291,BD!$D:$F,3,0)&gt;U$1,0,3))),"")</f>
        <v/>
      </c>
      <c r="CM291" s="62" t="str">
        <f>+IF(AND(LEN($K291)&gt;10),IF(AND($J291&gt;V$1,$J291&lt;=$Y$1),1,IF((COUNTIFS(INCAPACIDADES!$C$1:$C$51,$K291,INCAPACIDADES!U$1:U$51,V$1))&gt;0,2,IF(VLOOKUP($I291,BD!$D:$F,3,0)&gt;V$1,0,3))),"")</f>
        <v/>
      </c>
      <c r="CN291" s="62" t="str">
        <f>+IF(AND(LEN($K291)&gt;10),IF(AND($J291&gt;W$1,$J291&lt;=$Y$1),1,IF((COUNTIFS(INCAPACIDADES!$C$1:$C$51,$K291,INCAPACIDADES!V$1:V$51,W$1))&gt;0,2,IF(VLOOKUP($I291,BD!$D:$F,3,0)&gt;W$1,0,3))),"")</f>
        <v/>
      </c>
      <c r="CO291" s="62" t="str">
        <f>+IF(AND(LEN($K291)&gt;10),IF(AND($J291&gt;X$1,$J291&lt;=$Y$1),1,IF((COUNTIFS(INCAPACIDADES!$C$1:$C$51,$K291,INCAPACIDADES!W$1:W$51,X$1))&gt;0,2,IF(VLOOKUP($I291,BD!$D:$F,3,0)&gt;X$1,0,3))),"")</f>
        <v/>
      </c>
      <c r="CP291" s="62" t="str">
        <f>+IF(AND(LEN($K291)&gt;10),IF(AND($J291&gt;Y$1,$J291&lt;=$Y$1),1,IF((COUNTIFS(INCAPACIDADES!$C$1:$C$51,$K291,INCAPACIDADES!X$1:X$51,Y$1))&gt;0,2,IF(VLOOKUP($I291,BD!$D:$F,3,0)&gt;Y$1,0,3))),"")</f>
        <v/>
      </c>
      <c r="CQ291" s="62" t="str">
        <f>+IF(LEN($K291)&gt;10,IF(ISERROR(VLOOKUP(L291,'CODIGO PAGO'!$B$1:$B$20,1,0)),1,IF(OR(AND(CC291=1,L291&lt;&gt;"N"),AND(CC291=3,L291&lt;&gt;"B"),AND(CC291=2,LEFT(TRIM(L291),1)&lt;&gt;"I")),1,IF(OR(AND(CC291=0,L291="N"),AND(CC291=0,L291="B"),AND(CC291=0,LEFT(TRIM(L291),1)="I")),1,0))),"")</f>
        <v/>
      </c>
      <c r="CR291" s="62" t="str">
        <f t="shared" si="131"/>
        <v/>
      </c>
      <c r="CS291" s="62" t="str">
        <f>+IF(LEN($K291)&gt;10,IF(ISERROR(VLOOKUP(N291,'CODIGO PAGO'!$B$1:$B$20,1,0)),1,IF(OR(AND(CE291=1,N291&lt;&gt;"N"),AND(CE291=3,N291&lt;&gt;"B"),AND(CE291=2,LEFT(TRIM(N291),1)&lt;&gt;"I")),1,IF(OR(AND(CE291=0,N291="N"),AND(CE291=0,N291="B"),AND(CE291=0,LEFT(TRIM(N291),1)="I")),1,0))),"")</f>
        <v/>
      </c>
      <c r="CT291" s="62" t="str">
        <f t="shared" si="132"/>
        <v/>
      </c>
      <c r="CU291" s="62" t="str">
        <f>+IF(LEN($K291)&gt;10,IF(ISERROR(VLOOKUP(P291,'CODIGO PAGO'!$B$1:$B$20,1,0)),1,IF(OR(AND(CG291=1,P291&lt;&gt;"N"),AND(CG291=3,P291&lt;&gt;"B"),AND(CG291=2,LEFT(TRIM(P291),1)&lt;&gt;"I")),1,IF(OR(AND(CG291=0,P291="N"),AND(CG291=0,P291="B"),AND(CG291=0,LEFT(TRIM(P291),1)="I")),1,0))),"")</f>
        <v/>
      </c>
      <c r="CV291" s="62" t="str">
        <f t="shared" si="133"/>
        <v/>
      </c>
      <c r="CW291" s="62" t="str">
        <f>+IF(LEN($K291)&gt;10,IF(ISERROR(VLOOKUP(R291,'CODIGO PAGO'!$B$1:$B$20,1,0)),1,IF(OR(AND(CI291=1,R291&lt;&gt;"N"),AND(CI291=3,R291&lt;&gt;"B"),AND(CI291=2,LEFT(TRIM(R291),1)&lt;&gt;"I")),1,IF(OR(AND(CI291=0,R291="N"),AND(CI291=0,R291="B"),AND(CI291=0,LEFT(TRIM(R291),1)="I")),1,0))),"")</f>
        <v/>
      </c>
      <c r="CX291" s="62" t="str">
        <f t="shared" si="134"/>
        <v/>
      </c>
      <c r="CY291" s="62" t="str">
        <f>+IF(LEN($K291)&gt;10,IF(ISERROR(VLOOKUP(T291,'CODIGO PAGO'!$B$1:$B$20,1,0)),1,IF(OR(AND(CK291=1,T291&lt;&gt;"N"),AND(CK291=3,T291&lt;&gt;"B"),AND(CK291=2,LEFT(TRIM(T291),1)&lt;&gt;"I")),1,IF(OR(AND(CK291=0,T291="N"),AND(CK291=0,T291="B"),AND(CK291=0,LEFT(TRIM(T291),1)="I")),1,0))),"")</f>
        <v/>
      </c>
      <c r="CZ291" s="62" t="str">
        <f t="shared" si="135"/>
        <v/>
      </c>
      <c r="DA291" s="62" t="str">
        <f>+IF(LEN($K291)&gt;10,IF(ISERROR(VLOOKUP(V291,'CODIGO PAGO'!$B$1:$B$20,1,0)),1,IF(OR(AND(CM291=1,V291&lt;&gt;"N"),AND(CM291=3,V291&lt;&gt;"B"),AND(CM291=2,LEFT(TRIM(V291),1)&lt;&gt;"I")),1,IF(OR(AND(CM291=0,V291="N"),AND(CM291=0,V291="B"),AND(CM291=0,LEFT(TRIM(V291),1)="I")),1,0))),"")</f>
        <v/>
      </c>
      <c r="DB291" s="62" t="str">
        <f t="shared" si="136"/>
        <v/>
      </c>
      <c r="DC291" s="62" t="str">
        <f>+IF(LEN($K291)&gt;10,IF(ISERROR(VLOOKUP(X291,'CODIGO PAGO'!$B$1:$B$20,1,0)),1,IF(OR(AND(CO291=1,X291&lt;&gt;"N"),AND(CO291=3,X291&lt;&gt;"B"),AND(CO291=2,LEFT(TRIM(X291),1)&lt;&gt;"I")),1,IF(OR(AND(CO291=0,X291="N"),AND(CO291=0,X291="B"),AND(CO291=0,LEFT(TRIM(X291),1)="I")),1,0))),"")</f>
        <v/>
      </c>
      <c r="DD291" s="62" t="str">
        <f t="shared" si="137"/>
        <v/>
      </c>
      <c r="DE291" s="62" t="str">
        <f t="shared" si="138"/>
        <v/>
      </c>
      <c r="DF291" s="63" t="str">
        <f t="shared" si="139"/>
        <v/>
      </c>
      <c r="DG291" s="171"/>
      <c r="DH291" s="63">
        <v>291</v>
      </c>
    </row>
    <row r="292" spans="1:112" s="65" customFormat="1">
      <c r="A292" s="16" t="str">
        <f t="shared" si="112"/>
        <v/>
      </c>
      <c r="B292" s="134"/>
      <c r="C292" s="134"/>
      <c r="D292" s="1" t="str">
        <f>+IF(LEN($K292)&gt;5,BD!A292,"")</f>
        <v/>
      </c>
      <c r="E292" s="1" t="str">
        <f>+IF(LEN($K292)&gt;5,BD!B292,"")</f>
        <v/>
      </c>
      <c r="F292" s="134"/>
      <c r="G292" s="133"/>
      <c r="H292" s="135"/>
      <c r="I292" s="3" t="str">
        <f>+IF(LEN($K292)&gt;5,BD!D292,"")</f>
        <v/>
      </c>
      <c r="J292" s="4" t="str">
        <f>+IF(LEN($K292)&gt;5,BD!E292,"")</f>
        <v/>
      </c>
      <c r="K292" s="5" t="str">
        <f>+IF(LEN(BD!G292)&gt;5,BD!G292,"")</f>
        <v/>
      </c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53" t="str">
        <f t="shared" si="113"/>
        <v/>
      </c>
      <c r="AB292" s="154" t="str">
        <f>+IF(LEN($K292)&gt;5,SUM(L292,N292,P292,R292,T292,V292,X292)+COUNTIF(L292:X292,"PCG")+'CODIGO PAGO'!$C$23*COUNTIF(L292:X292,"PDF")+'CODIGO PAGO'!$C$24*COUNTIF('PRE MAAS'!L292:X292,"PNH")+'CODIGO PAGO'!$C$25*COUNTIF('PRE MAAS'!L292:X292,"PS")+COUNTIF(L292:X292,"VAC"),"")</f>
        <v/>
      </c>
      <c r="AC292" s="154" t="str">
        <f t="shared" si="114"/>
        <v/>
      </c>
      <c r="AD292" s="155" t="str">
        <f t="shared" si="115"/>
        <v/>
      </c>
      <c r="AE292" s="155" t="str">
        <f t="shared" si="116"/>
        <v/>
      </c>
      <c r="AF292" s="155" t="str">
        <f>+IF(LEN($K292)&gt;5,IF(AND(VLOOKUP($I292,BD!$D$1:$F$501,3,0)&gt;=L$1,VLOOKUP($I292,BD!$D$1:$F$501,3,0)&lt;=X$1),1,0),"")</f>
        <v/>
      </c>
      <c r="AG292" s="155" t="str">
        <f t="shared" si="117"/>
        <v/>
      </c>
      <c r="AH292" s="156" t="str">
        <f t="shared" si="118"/>
        <v/>
      </c>
      <c r="AI292" s="156" t="str">
        <f t="shared" si="119"/>
        <v/>
      </c>
      <c r="AJ292" s="156" t="str">
        <f t="shared" si="120"/>
        <v/>
      </c>
      <c r="AK292" s="6" t="str">
        <f>+IF(LEN($K292)&gt;5,BD!H292,"")</f>
        <v/>
      </c>
      <c r="AL292" s="17" t="str">
        <f t="shared" si="121"/>
        <v/>
      </c>
      <c r="AM292" s="13"/>
      <c r="AN292" s="18" t="str">
        <f t="shared" si="122"/>
        <v/>
      </c>
      <c r="AO292" s="19" t="str">
        <f t="shared" si="123"/>
        <v/>
      </c>
      <c r="AP292" s="19" t="str">
        <f t="shared" si="124"/>
        <v/>
      </c>
      <c r="AQ292" s="20" t="str">
        <f t="shared" si="125"/>
        <v/>
      </c>
      <c r="AR292" s="7" t="str">
        <f t="shared" ca="1" si="126"/>
        <v/>
      </c>
      <c r="AS292" s="157"/>
      <c r="AT292" s="19" t="str">
        <f>+IF(LEN($K292)&gt;5,TRUNC(AS292*AK292*'CODIGO PAGO'!$C$27,2),"")</f>
        <v/>
      </c>
      <c r="AU292" s="15"/>
      <c r="AV292" s="15"/>
      <c r="AW292" s="15"/>
      <c r="AX292" s="14"/>
      <c r="AY292" s="15"/>
      <c r="AZ292" s="20" t="str">
        <f>+IF(LEN(K292)&gt;5,SUMIF(AJUSTES!$A$1:$A$50,K292,AJUSTES!$J$1:$J$50),"")</f>
        <v/>
      </c>
      <c r="BA292" s="20"/>
      <c r="BB292" s="14"/>
      <c r="BC292" s="14"/>
      <c r="BD292" s="164"/>
      <c r="BE292" s="15"/>
      <c r="BF292" s="15"/>
      <c r="BG292" s="152" t="str">
        <f t="shared" si="127"/>
        <v/>
      </c>
      <c r="BH292" s="20" t="str">
        <f t="shared" si="128"/>
        <v/>
      </c>
      <c r="BI292" s="20" t="str">
        <f>IF(LEN($K292)&gt;5,IF('CODIGO PAGO'!$C$26=9,0.5*AK292,'CODIGO PAGO'!$C$26*COUNTIF(L292:X292,"PT")*(AK292*7)/(7-(COUNTIF(L292:X292,"D")+COUNTIF(L292:X292,"DL")))),"")</f>
        <v/>
      </c>
      <c r="BJ292" s="15"/>
      <c r="BK292" s="20" t="str">
        <f>+IF(LEN(K292)&gt;5,SUMIF(AJUSTES!$A$1:$A$50,K292,AJUSTES!$K$1:$K$50),"")</f>
        <v/>
      </c>
      <c r="BL292" s="15"/>
      <c r="BM292" s="15"/>
      <c r="BN292" s="4" t="str">
        <f>+CONCATENATE(IF(COUNTIFS(INCAPACIDADES!$A$1:$A$100,"ACTIVA",INCAPACIDADES!$C$1:$C$100,'PRE MAAS'!K292)&gt;0,VLOOKUP(K292,INCAPACIDADES!$C$1:$Y$100,23,0),""),IF(LEN($K292)&gt;5,IF(BD!F292="N/A","",CONCATENATE("B (",DAY(BD!F292),"-",MONTH(BD!F292),"-",YEAR(BD!F292),")")),""))</f>
        <v/>
      </c>
      <c r="BO292" s="150"/>
      <c r="BP292" s="15"/>
      <c r="BQ292" s="15"/>
      <c r="BR292" s="15"/>
      <c r="BS292" s="15"/>
      <c r="BT292" s="15"/>
      <c r="BU292" s="9" t="str">
        <f>+IF(LEN($K292)&gt;10,IF(LEN(BD!I292)=11,BD!I292,CONCATENATE("0",BD!I292)),"")</f>
        <v/>
      </c>
      <c r="BV292" s="161" t="str">
        <f>+IF(LEN($K292)&gt;10,BD!J292,"")</f>
        <v/>
      </c>
      <c r="BW292" s="162" t="str">
        <f t="shared" si="129"/>
        <v/>
      </c>
      <c r="BX292" s="162" t="str">
        <f>+IF(LEN($K292)&gt;10,UPPER(BD!K292),"")</f>
        <v/>
      </c>
      <c r="BY292" s="161" t="str">
        <f>+IF(LEN($K300)&gt;5,BD!L292,"")</f>
        <v/>
      </c>
      <c r="BZ292" s="161" t="str">
        <f>+IF(LEN($K292)&gt;10,BD!M292,"")</f>
        <v/>
      </c>
      <c r="CA292" s="162" t="str">
        <f>+IF(LEN($K292)&gt;10,BD!N292,"")</f>
        <v/>
      </c>
      <c r="CB292" s="163" t="str">
        <f t="shared" si="130"/>
        <v/>
      </c>
      <c r="CC292" s="62" t="str">
        <f>+IF(AND(LEN($K292)&gt;10),IF(AND($J292&gt;L$1,$J292&lt;=$Y$1),1,IF((COUNTIFS(INCAPACIDADES!$C$1:$C$51,$K292,INCAPACIDADES!K$1:K$51,L$1))&gt;0,2,IF(VLOOKUP($I292,BD!D:F,3,0)&gt;L$1,0,3))),"")</f>
        <v/>
      </c>
      <c r="CD292" s="62" t="str">
        <f>+IF(AND(LEN($K292)&gt;10),IF(AND($J292&gt;M$1,$J292&lt;=$Y$1),1,IF((COUNTIFS(INCAPACIDADES!$C$1:$C$51,$K292,INCAPACIDADES!L$1:L$51,M$1))&gt;0,2,IF(VLOOKUP($I292,BD!$D:$F,3,0)&gt;M$1,0,3))),"")</f>
        <v/>
      </c>
      <c r="CE292" s="62" t="str">
        <f>+IF(AND(LEN($K292)&gt;10),IF(AND($J292&gt;N$1,$J292&lt;=$Y$1),1,IF((COUNTIFS(INCAPACIDADES!$C$1:$C$51,$K292,INCAPACIDADES!M$1:M$51,N$1))&gt;0,2,IF(VLOOKUP($I292,BD!$D:$F,3,0)&gt;N$1,0,3))),"")</f>
        <v/>
      </c>
      <c r="CF292" s="62" t="str">
        <f>+IF(AND(LEN($K292)&gt;10),IF(AND($J292&gt;O$1,$J292&lt;=$Y$1),1,IF((COUNTIFS(INCAPACIDADES!$C$1:$C$51,$K292,INCAPACIDADES!N$1:N$51,O$1))&gt;0,2,IF(VLOOKUP($I292,BD!$D:$F,3,0)&gt;O$1,0,3))),"")</f>
        <v/>
      </c>
      <c r="CG292" s="62" t="str">
        <f>+IF(AND(LEN($K292)&gt;10),IF(AND($J292&gt;P$1,$J292&lt;=$Y$1),1,IF((COUNTIFS(INCAPACIDADES!$C$1:$C$51,$K292,INCAPACIDADES!O$1:O$51,P$1))&gt;0,2,IF(VLOOKUP($I292,BD!$D:$F,3,0)&gt;P$1,0,3))),"")</f>
        <v/>
      </c>
      <c r="CH292" s="62" t="str">
        <f>+IF(AND(LEN($K292)&gt;10),IF(AND($J292&gt;Q$1,$J292&lt;=$Y$1),1,IF((COUNTIFS(INCAPACIDADES!$C$1:$C$51,$K292,INCAPACIDADES!P$1:P$51,Q$1))&gt;0,2,IF(VLOOKUP($I292,BD!$D:$F,3,0)&gt;Q$1,0,3))),"")</f>
        <v/>
      </c>
      <c r="CI292" s="62" t="str">
        <f>+IF(AND(LEN($K292)&gt;10),IF(AND($J292&gt;R$1,$J292&lt;=$Y$1),1,IF((COUNTIFS(INCAPACIDADES!$C$1:$C$51,$K292,INCAPACIDADES!Q$1:Q$51,R$1))&gt;0,2,IF(VLOOKUP($I292,BD!$D:$F,3,0)&gt;R$1,0,3))),"")</f>
        <v/>
      </c>
      <c r="CJ292" s="62" t="str">
        <f>+IF(AND(LEN($K292)&gt;10),IF(AND($J292&gt;S$1,$J292&lt;=$Y$1),1,IF((COUNTIFS(INCAPACIDADES!$C$1:$C$51,$K292,INCAPACIDADES!R$1:R$51,S$1))&gt;0,2,IF(VLOOKUP($I292,BD!$D:$F,3,0)&gt;S$1,0,3))),"")</f>
        <v/>
      </c>
      <c r="CK292" s="62" t="str">
        <f>+IF(AND(LEN($K292)&gt;10),IF(AND($J292&gt;T$1,$J292&lt;=$Y$1),1,IF((COUNTIFS(INCAPACIDADES!$C$1:$C$51,$K292,INCAPACIDADES!S$1:S$51,T$1))&gt;0,2,IF(VLOOKUP($I292,BD!$D:$F,3,0)&gt;T$1,0,3))),"")</f>
        <v/>
      </c>
      <c r="CL292" s="62" t="str">
        <f>+IF(AND(LEN($K292)&gt;10),IF(AND($J292&gt;U$1,$J292&lt;=$Y$1),1,IF((COUNTIFS(INCAPACIDADES!$C$1:$C$51,$K292,INCAPACIDADES!T$1:T$51,U$1))&gt;0,2,IF(VLOOKUP($I292,BD!$D:$F,3,0)&gt;U$1,0,3))),"")</f>
        <v/>
      </c>
      <c r="CM292" s="62" t="str">
        <f>+IF(AND(LEN($K292)&gt;10),IF(AND($J292&gt;V$1,$J292&lt;=$Y$1),1,IF((COUNTIFS(INCAPACIDADES!$C$1:$C$51,$K292,INCAPACIDADES!U$1:U$51,V$1))&gt;0,2,IF(VLOOKUP($I292,BD!$D:$F,3,0)&gt;V$1,0,3))),"")</f>
        <v/>
      </c>
      <c r="CN292" s="62" t="str">
        <f>+IF(AND(LEN($K292)&gt;10),IF(AND($J292&gt;W$1,$J292&lt;=$Y$1),1,IF((COUNTIFS(INCAPACIDADES!$C$1:$C$51,$K292,INCAPACIDADES!V$1:V$51,W$1))&gt;0,2,IF(VLOOKUP($I292,BD!$D:$F,3,0)&gt;W$1,0,3))),"")</f>
        <v/>
      </c>
      <c r="CO292" s="62" t="str">
        <f>+IF(AND(LEN($K292)&gt;10),IF(AND($J292&gt;X$1,$J292&lt;=$Y$1),1,IF((COUNTIFS(INCAPACIDADES!$C$1:$C$51,$K292,INCAPACIDADES!W$1:W$51,X$1))&gt;0,2,IF(VLOOKUP($I292,BD!$D:$F,3,0)&gt;X$1,0,3))),"")</f>
        <v/>
      </c>
      <c r="CP292" s="62" t="str">
        <f>+IF(AND(LEN($K292)&gt;10),IF(AND($J292&gt;Y$1,$J292&lt;=$Y$1),1,IF((COUNTIFS(INCAPACIDADES!$C$1:$C$51,$K292,INCAPACIDADES!X$1:X$51,Y$1))&gt;0,2,IF(VLOOKUP($I292,BD!$D:$F,3,0)&gt;Y$1,0,3))),"")</f>
        <v/>
      </c>
      <c r="CQ292" s="62" t="str">
        <f>+IF(LEN($K292)&gt;10,IF(ISERROR(VLOOKUP(L292,'CODIGO PAGO'!$B$1:$B$20,1,0)),1,IF(OR(AND(CC292=1,L292&lt;&gt;"N"),AND(CC292=3,L292&lt;&gt;"B"),AND(CC292=2,LEFT(TRIM(L292),1)&lt;&gt;"I")),1,IF(OR(AND(CC292=0,L292="N"),AND(CC292=0,L292="B"),AND(CC292=0,LEFT(TRIM(L292),1)="I")),1,0))),"")</f>
        <v/>
      </c>
      <c r="CR292" s="62" t="str">
        <f t="shared" si="131"/>
        <v/>
      </c>
      <c r="CS292" s="62" t="str">
        <f>+IF(LEN($K292)&gt;10,IF(ISERROR(VLOOKUP(N292,'CODIGO PAGO'!$B$1:$B$20,1,0)),1,IF(OR(AND(CE292=1,N292&lt;&gt;"N"),AND(CE292=3,N292&lt;&gt;"B"),AND(CE292=2,LEFT(TRIM(N292),1)&lt;&gt;"I")),1,IF(OR(AND(CE292=0,N292="N"),AND(CE292=0,N292="B"),AND(CE292=0,LEFT(TRIM(N292),1)="I")),1,0))),"")</f>
        <v/>
      </c>
      <c r="CT292" s="62" t="str">
        <f t="shared" si="132"/>
        <v/>
      </c>
      <c r="CU292" s="62" t="str">
        <f>+IF(LEN($K292)&gt;10,IF(ISERROR(VLOOKUP(P292,'CODIGO PAGO'!$B$1:$B$20,1,0)),1,IF(OR(AND(CG292=1,P292&lt;&gt;"N"),AND(CG292=3,P292&lt;&gt;"B"),AND(CG292=2,LEFT(TRIM(P292),1)&lt;&gt;"I")),1,IF(OR(AND(CG292=0,P292="N"),AND(CG292=0,P292="B"),AND(CG292=0,LEFT(TRIM(P292),1)="I")),1,0))),"")</f>
        <v/>
      </c>
      <c r="CV292" s="62" t="str">
        <f t="shared" si="133"/>
        <v/>
      </c>
      <c r="CW292" s="62" t="str">
        <f>+IF(LEN($K292)&gt;10,IF(ISERROR(VLOOKUP(R292,'CODIGO PAGO'!$B$1:$B$20,1,0)),1,IF(OR(AND(CI292=1,R292&lt;&gt;"N"),AND(CI292=3,R292&lt;&gt;"B"),AND(CI292=2,LEFT(TRIM(R292),1)&lt;&gt;"I")),1,IF(OR(AND(CI292=0,R292="N"),AND(CI292=0,R292="B"),AND(CI292=0,LEFT(TRIM(R292),1)="I")),1,0))),"")</f>
        <v/>
      </c>
      <c r="CX292" s="62" t="str">
        <f t="shared" si="134"/>
        <v/>
      </c>
      <c r="CY292" s="62" t="str">
        <f>+IF(LEN($K292)&gt;10,IF(ISERROR(VLOOKUP(T292,'CODIGO PAGO'!$B$1:$B$20,1,0)),1,IF(OR(AND(CK292=1,T292&lt;&gt;"N"),AND(CK292=3,T292&lt;&gt;"B"),AND(CK292=2,LEFT(TRIM(T292),1)&lt;&gt;"I")),1,IF(OR(AND(CK292=0,T292="N"),AND(CK292=0,T292="B"),AND(CK292=0,LEFT(TRIM(T292),1)="I")),1,0))),"")</f>
        <v/>
      </c>
      <c r="CZ292" s="62" t="str">
        <f t="shared" si="135"/>
        <v/>
      </c>
      <c r="DA292" s="62" t="str">
        <f>+IF(LEN($K292)&gt;10,IF(ISERROR(VLOOKUP(V292,'CODIGO PAGO'!$B$1:$B$20,1,0)),1,IF(OR(AND(CM292=1,V292&lt;&gt;"N"),AND(CM292=3,V292&lt;&gt;"B"),AND(CM292=2,LEFT(TRIM(V292),1)&lt;&gt;"I")),1,IF(OR(AND(CM292=0,V292="N"),AND(CM292=0,V292="B"),AND(CM292=0,LEFT(TRIM(V292),1)="I")),1,0))),"")</f>
        <v/>
      </c>
      <c r="DB292" s="62" t="str">
        <f t="shared" si="136"/>
        <v/>
      </c>
      <c r="DC292" s="62" t="str">
        <f>+IF(LEN($K292)&gt;10,IF(ISERROR(VLOOKUP(X292,'CODIGO PAGO'!$B$1:$B$20,1,0)),1,IF(OR(AND(CO292=1,X292&lt;&gt;"N"),AND(CO292=3,X292&lt;&gt;"B"),AND(CO292=2,LEFT(TRIM(X292),1)&lt;&gt;"I")),1,IF(OR(AND(CO292=0,X292="N"),AND(CO292=0,X292="B"),AND(CO292=0,LEFT(TRIM(X292),1)="I")),1,0))),"")</f>
        <v/>
      </c>
      <c r="DD292" s="62" t="str">
        <f t="shared" si="137"/>
        <v/>
      </c>
      <c r="DE292" s="62" t="str">
        <f t="shared" si="138"/>
        <v/>
      </c>
      <c r="DF292" s="63" t="str">
        <f t="shared" si="139"/>
        <v/>
      </c>
      <c r="DG292" s="171"/>
      <c r="DH292" s="63">
        <v>292</v>
      </c>
    </row>
    <row r="293" spans="1:112" s="65" customFormat="1">
      <c r="A293" s="16" t="str">
        <f t="shared" si="112"/>
        <v/>
      </c>
      <c r="B293" s="134"/>
      <c r="C293" s="134"/>
      <c r="D293" s="1" t="str">
        <f>+IF(LEN($K293)&gt;5,BD!A293,"")</f>
        <v/>
      </c>
      <c r="E293" s="1" t="str">
        <f>+IF(LEN($K293)&gt;5,BD!B293,"")</f>
        <v/>
      </c>
      <c r="F293" s="134"/>
      <c r="G293" s="133"/>
      <c r="H293" s="135"/>
      <c r="I293" s="3" t="str">
        <f>+IF(LEN($K293)&gt;5,BD!D293,"")</f>
        <v/>
      </c>
      <c r="J293" s="4" t="str">
        <f>+IF(LEN($K293)&gt;5,BD!E293,"")</f>
        <v/>
      </c>
      <c r="K293" s="5" t="str">
        <f>+IF(LEN(BD!G293)&gt;5,BD!G293,"")</f>
        <v/>
      </c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53" t="str">
        <f t="shared" si="113"/>
        <v/>
      </c>
      <c r="AB293" s="154" t="str">
        <f>+IF(LEN($K293)&gt;5,SUM(L293,N293,P293,R293,T293,V293,X293)+COUNTIF(L293:X293,"PCG")+'CODIGO PAGO'!$C$23*COUNTIF(L293:X293,"PDF")+'CODIGO PAGO'!$C$24*COUNTIF('PRE MAAS'!L293:X293,"PNH")+'CODIGO PAGO'!$C$25*COUNTIF('PRE MAAS'!L293:X293,"PS")+COUNTIF(L293:X293,"VAC"),"")</f>
        <v/>
      </c>
      <c r="AC293" s="154" t="str">
        <f t="shared" si="114"/>
        <v/>
      </c>
      <c r="AD293" s="155" t="str">
        <f t="shared" si="115"/>
        <v/>
      </c>
      <c r="AE293" s="155" t="str">
        <f t="shared" si="116"/>
        <v/>
      </c>
      <c r="AF293" s="155" t="str">
        <f>+IF(LEN($K293)&gt;5,IF(AND(VLOOKUP($I293,BD!$D$1:$F$501,3,0)&gt;=L$1,VLOOKUP($I293,BD!$D$1:$F$501,3,0)&lt;=X$1),1,0),"")</f>
        <v/>
      </c>
      <c r="AG293" s="155" t="str">
        <f t="shared" si="117"/>
        <v/>
      </c>
      <c r="AH293" s="156" t="str">
        <f t="shared" si="118"/>
        <v/>
      </c>
      <c r="AI293" s="156" t="str">
        <f t="shared" si="119"/>
        <v/>
      </c>
      <c r="AJ293" s="156" t="str">
        <f t="shared" si="120"/>
        <v/>
      </c>
      <c r="AK293" s="6" t="str">
        <f>+IF(LEN($K293)&gt;5,BD!H293,"")</f>
        <v/>
      </c>
      <c r="AL293" s="17" t="str">
        <f t="shared" si="121"/>
        <v/>
      </c>
      <c r="AM293" s="13"/>
      <c r="AN293" s="18" t="str">
        <f t="shared" si="122"/>
        <v/>
      </c>
      <c r="AO293" s="19" t="str">
        <f t="shared" si="123"/>
        <v/>
      </c>
      <c r="AP293" s="19" t="str">
        <f t="shared" si="124"/>
        <v/>
      </c>
      <c r="AQ293" s="20" t="str">
        <f t="shared" si="125"/>
        <v/>
      </c>
      <c r="AR293" s="7" t="str">
        <f t="shared" ca="1" si="126"/>
        <v/>
      </c>
      <c r="AS293" s="157"/>
      <c r="AT293" s="19" t="str">
        <f>+IF(LEN($K293)&gt;5,TRUNC(AS293*AK293*'CODIGO PAGO'!$C$27,2),"")</f>
        <v/>
      </c>
      <c r="AU293" s="15"/>
      <c r="AV293" s="15"/>
      <c r="AW293" s="15"/>
      <c r="AX293" s="14"/>
      <c r="AY293" s="15"/>
      <c r="AZ293" s="20" t="str">
        <f>+IF(LEN(K293)&gt;5,SUMIF(AJUSTES!$A$1:$A$50,K293,AJUSTES!$J$1:$J$50),"")</f>
        <v/>
      </c>
      <c r="BA293" s="20"/>
      <c r="BB293" s="14"/>
      <c r="BC293" s="14"/>
      <c r="BD293" s="164"/>
      <c r="BE293" s="15"/>
      <c r="BF293" s="15"/>
      <c r="BG293" s="152" t="str">
        <f t="shared" si="127"/>
        <v/>
      </c>
      <c r="BH293" s="20" t="str">
        <f t="shared" si="128"/>
        <v/>
      </c>
      <c r="BI293" s="20" t="str">
        <f>IF(LEN($K293)&gt;5,IF('CODIGO PAGO'!$C$26=9,0.5*AK293,'CODIGO PAGO'!$C$26*COUNTIF(L293:X293,"PT")*(AK293*7)/(7-(COUNTIF(L293:X293,"D")+COUNTIF(L293:X293,"DL")))),"")</f>
        <v/>
      </c>
      <c r="BJ293" s="15"/>
      <c r="BK293" s="20" t="str">
        <f>+IF(LEN(K293)&gt;5,SUMIF(AJUSTES!$A$1:$A$50,K293,AJUSTES!$K$1:$K$50),"")</f>
        <v/>
      </c>
      <c r="BL293" s="15"/>
      <c r="BM293" s="15"/>
      <c r="BN293" s="4" t="str">
        <f>+CONCATENATE(IF(COUNTIFS(INCAPACIDADES!$A$1:$A$100,"ACTIVA",INCAPACIDADES!$C$1:$C$100,'PRE MAAS'!K293)&gt;0,VLOOKUP(K293,INCAPACIDADES!$C$1:$Y$100,23,0),""),IF(LEN($K293)&gt;5,IF(BD!F293="N/A","",CONCATENATE("B (",DAY(BD!F293),"-",MONTH(BD!F293),"-",YEAR(BD!F293),")")),""))</f>
        <v/>
      </c>
      <c r="BO293" s="150"/>
      <c r="BP293" s="15"/>
      <c r="BQ293" s="15"/>
      <c r="BR293" s="15"/>
      <c r="BS293" s="15"/>
      <c r="BT293" s="15"/>
      <c r="BU293" s="9" t="str">
        <f>+IF(LEN($K293)&gt;10,IF(LEN(BD!I293)=11,BD!I293,CONCATENATE("0",BD!I293)),"")</f>
        <v/>
      </c>
      <c r="BV293" s="161" t="str">
        <f>+IF(LEN($K293)&gt;10,BD!J293,"")</f>
        <v/>
      </c>
      <c r="BW293" s="162" t="str">
        <f t="shared" si="129"/>
        <v/>
      </c>
      <c r="BX293" s="162" t="str">
        <f>+IF(LEN($K293)&gt;10,UPPER(BD!K293),"")</f>
        <v/>
      </c>
      <c r="BY293" s="161" t="str">
        <f>+IF(LEN($K301)&gt;5,BD!L293,"")</f>
        <v/>
      </c>
      <c r="BZ293" s="161" t="str">
        <f>+IF(LEN($K293)&gt;10,BD!M293,"")</f>
        <v/>
      </c>
      <c r="CA293" s="162" t="str">
        <f>+IF(LEN($K293)&gt;10,BD!N293,"")</f>
        <v/>
      </c>
      <c r="CB293" s="163" t="str">
        <f t="shared" si="130"/>
        <v/>
      </c>
      <c r="CC293" s="62" t="str">
        <f>+IF(AND(LEN($K293)&gt;10),IF(AND($J293&gt;L$1,$J293&lt;=$Y$1),1,IF((COUNTIFS(INCAPACIDADES!$C$1:$C$51,$K293,INCAPACIDADES!K$1:K$51,L$1))&gt;0,2,IF(VLOOKUP($I293,BD!D:F,3,0)&gt;L$1,0,3))),"")</f>
        <v/>
      </c>
      <c r="CD293" s="62" t="str">
        <f>+IF(AND(LEN($K293)&gt;10),IF(AND($J293&gt;M$1,$J293&lt;=$Y$1),1,IF((COUNTIFS(INCAPACIDADES!$C$1:$C$51,$K293,INCAPACIDADES!L$1:L$51,M$1))&gt;0,2,IF(VLOOKUP($I293,BD!$D:$F,3,0)&gt;M$1,0,3))),"")</f>
        <v/>
      </c>
      <c r="CE293" s="62" t="str">
        <f>+IF(AND(LEN($K293)&gt;10),IF(AND($J293&gt;N$1,$J293&lt;=$Y$1),1,IF((COUNTIFS(INCAPACIDADES!$C$1:$C$51,$K293,INCAPACIDADES!M$1:M$51,N$1))&gt;0,2,IF(VLOOKUP($I293,BD!$D:$F,3,0)&gt;N$1,0,3))),"")</f>
        <v/>
      </c>
      <c r="CF293" s="62" t="str">
        <f>+IF(AND(LEN($K293)&gt;10),IF(AND($J293&gt;O$1,$J293&lt;=$Y$1),1,IF((COUNTIFS(INCAPACIDADES!$C$1:$C$51,$K293,INCAPACIDADES!N$1:N$51,O$1))&gt;0,2,IF(VLOOKUP($I293,BD!$D:$F,3,0)&gt;O$1,0,3))),"")</f>
        <v/>
      </c>
      <c r="CG293" s="62" t="str">
        <f>+IF(AND(LEN($K293)&gt;10),IF(AND($J293&gt;P$1,$J293&lt;=$Y$1),1,IF((COUNTIFS(INCAPACIDADES!$C$1:$C$51,$K293,INCAPACIDADES!O$1:O$51,P$1))&gt;0,2,IF(VLOOKUP($I293,BD!$D:$F,3,0)&gt;P$1,0,3))),"")</f>
        <v/>
      </c>
      <c r="CH293" s="62" t="str">
        <f>+IF(AND(LEN($K293)&gt;10),IF(AND($J293&gt;Q$1,$J293&lt;=$Y$1),1,IF((COUNTIFS(INCAPACIDADES!$C$1:$C$51,$K293,INCAPACIDADES!P$1:P$51,Q$1))&gt;0,2,IF(VLOOKUP($I293,BD!$D:$F,3,0)&gt;Q$1,0,3))),"")</f>
        <v/>
      </c>
      <c r="CI293" s="62" t="str">
        <f>+IF(AND(LEN($K293)&gt;10),IF(AND($J293&gt;R$1,$J293&lt;=$Y$1),1,IF((COUNTIFS(INCAPACIDADES!$C$1:$C$51,$K293,INCAPACIDADES!Q$1:Q$51,R$1))&gt;0,2,IF(VLOOKUP($I293,BD!$D:$F,3,0)&gt;R$1,0,3))),"")</f>
        <v/>
      </c>
      <c r="CJ293" s="62" t="str">
        <f>+IF(AND(LEN($K293)&gt;10),IF(AND($J293&gt;S$1,$J293&lt;=$Y$1),1,IF((COUNTIFS(INCAPACIDADES!$C$1:$C$51,$K293,INCAPACIDADES!R$1:R$51,S$1))&gt;0,2,IF(VLOOKUP($I293,BD!$D:$F,3,0)&gt;S$1,0,3))),"")</f>
        <v/>
      </c>
      <c r="CK293" s="62" t="str">
        <f>+IF(AND(LEN($K293)&gt;10),IF(AND($J293&gt;T$1,$J293&lt;=$Y$1),1,IF((COUNTIFS(INCAPACIDADES!$C$1:$C$51,$K293,INCAPACIDADES!S$1:S$51,T$1))&gt;0,2,IF(VLOOKUP($I293,BD!$D:$F,3,0)&gt;T$1,0,3))),"")</f>
        <v/>
      </c>
      <c r="CL293" s="62" t="str">
        <f>+IF(AND(LEN($K293)&gt;10),IF(AND($J293&gt;U$1,$J293&lt;=$Y$1),1,IF((COUNTIFS(INCAPACIDADES!$C$1:$C$51,$K293,INCAPACIDADES!T$1:T$51,U$1))&gt;0,2,IF(VLOOKUP($I293,BD!$D:$F,3,0)&gt;U$1,0,3))),"")</f>
        <v/>
      </c>
      <c r="CM293" s="62" t="str">
        <f>+IF(AND(LEN($K293)&gt;10),IF(AND($J293&gt;V$1,$J293&lt;=$Y$1),1,IF((COUNTIFS(INCAPACIDADES!$C$1:$C$51,$K293,INCAPACIDADES!U$1:U$51,V$1))&gt;0,2,IF(VLOOKUP($I293,BD!$D:$F,3,0)&gt;V$1,0,3))),"")</f>
        <v/>
      </c>
      <c r="CN293" s="62" t="str">
        <f>+IF(AND(LEN($K293)&gt;10),IF(AND($J293&gt;W$1,$J293&lt;=$Y$1),1,IF((COUNTIFS(INCAPACIDADES!$C$1:$C$51,$K293,INCAPACIDADES!V$1:V$51,W$1))&gt;0,2,IF(VLOOKUP($I293,BD!$D:$F,3,0)&gt;W$1,0,3))),"")</f>
        <v/>
      </c>
      <c r="CO293" s="62" t="str">
        <f>+IF(AND(LEN($K293)&gt;10),IF(AND($J293&gt;X$1,$J293&lt;=$Y$1),1,IF((COUNTIFS(INCAPACIDADES!$C$1:$C$51,$K293,INCAPACIDADES!W$1:W$51,X$1))&gt;0,2,IF(VLOOKUP($I293,BD!$D:$F,3,0)&gt;X$1,0,3))),"")</f>
        <v/>
      </c>
      <c r="CP293" s="62" t="str">
        <f>+IF(AND(LEN($K293)&gt;10),IF(AND($J293&gt;Y$1,$J293&lt;=$Y$1),1,IF((COUNTIFS(INCAPACIDADES!$C$1:$C$51,$K293,INCAPACIDADES!X$1:X$51,Y$1))&gt;0,2,IF(VLOOKUP($I293,BD!$D:$F,3,0)&gt;Y$1,0,3))),"")</f>
        <v/>
      </c>
      <c r="CQ293" s="62" t="str">
        <f>+IF(LEN($K293)&gt;10,IF(ISERROR(VLOOKUP(L293,'CODIGO PAGO'!$B$1:$B$20,1,0)),1,IF(OR(AND(CC293=1,L293&lt;&gt;"N"),AND(CC293=3,L293&lt;&gt;"B"),AND(CC293=2,LEFT(TRIM(L293),1)&lt;&gt;"I")),1,IF(OR(AND(CC293=0,L293="N"),AND(CC293=0,L293="B"),AND(CC293=0,LEFT(TRIM(L293),1)="I")),1,0))),"")</f>
        <v/>
      </c>
      <c r="CR293" s="62" t="str">
        <f t="shared" si="131"/>
        <v/>
      </c>
      <c r="CS293" s="62" t="str">
        <f>+IF(LEN($K293)&gt;10,IF(ISERROR(VLOOKUP(N293,'CODIGO PAGO'!$B$1:$B$20,1,0)),1,IF(OR(AND(CE293=1,N293&lt;&gt;"N"),AND(CE293=3,N293&lt;&gt;"B"),AND(CE293=2,LEFT(TRIM(N293),1)&lt;&gt;"I")),1,IF(OR(AND(CE293=0,N293="N"),AND(CE293=0,N293="B"),AND(CE293=0,LEFT(TRIM(N293),1)="I")),1,0))),"")</f>
        <v/>
      </c>
      <c r="CT293" s="62" t="str">
        <f t="shared" si="132"/>
        <v/>
      </c>
      <c r="CU293" s="62" t="str">
        <f>+IF(LEN($K293)&gt;10,IF(ISERROR(VLOOKUP(P293,'CODIGO PAGO'!$B$1:$B$20,1,0)),1,IF(OR(AND(CG293=1,P293&lt;&gt;"N"),AND(CG293=3,P293&lt;&gt;"B"),AND(CG293=2,LEFT(TRIM(P293),1)&lt;&gt;"I")),1,IF(OR(AND(CG293=0,P293="N"),AND(CG293=0,P293="B"),AND(CG293=0,LEFT(TRIM(P293),1)="I")),1,0))),"")</f>
        <v/>
      </c>
      <c r="CV293" s="62" t="str">
        <f t="shared" si="133"/>
        <v/>
      </c>
      <c r="CW293" s="62" t="str">
        <f>+IF(LEN($K293)&gt;10,IF(ISERROR(VLOOKUP(R293,'CODIGO PAGO'!$B$1:$B$20,1,0)),1,IF(OR(AND(CI293=1,R293&lt;&gt;"N"),AND(CI293=3,R293&lt;&gt;"B"),AND(CI293=2,LEFT(TRIM(R293),1)&lt;&gt;"I")),1,IF(OR(AND(CI293=0,R293="N"),AND(CI293=0,R293="B"),AND(CI293=0,LEFT(TRIM(R293),1)="I")),1,0))),"")</f>
        <v/>
      </c>
      <c r="CX293" s="62" t="str">
        <f t="shared" si="134"/>
        <v/>
      </c>
      <c r="CY293" s="62" t="str">
        <f>+IF(LEN($K293)&gt;10,IF(ISERROR(VLOOKUP(T293,'CODIGO PAGO'!$B$1:$B$20,1,0)),1,IF(OR(AND(CK293=1,T293&lt;&gt;"N"),AND(CK293=3,T293&lt;&gt;"B"),AND(CK293=2,LEFT(TRIM(T293),1)&lt;&gt;"I")),1,IF(OR(AND(CK293=0,T293="N"),AND(CK293=0,T293="B"),AND(CK293=0,LEFT(TRIM(T293),1)="I")),1,0))),"")</f>
        <v/>
      </c>
      <c r="CZ293" s="62" t="str">
        <f t="shared" si="135"/>
        <v/>
      </c>
      <c r="DA293" s="62" t="str">
        <f>+IF(LEN($K293)&gt;10,IF(ISERROR(VLOOKUP(V293,'CODIGO PAGO'!$B$1:$B$20,1,0)),1,IF(OR(AND(CM293=1,V293&lt;&gt;"N"),AND(CM293=3,V293&lt;&gt;"B"),AND(CM293=2,LEFT(TRIM(V293),1)&lt;&gt;"I")),1,IF(OR(AND(CM293=0,V293="N"),AND(CM293=0,V293="B"),AND(CM293=0,LEFT(TRIM(V293),1)="I")),1,0))),"")</f>
        <v/>
      </c>
      <c r="DB293" s="62" t="str">
        <f t="shared" si="136"/>
        <v/>
      </c>
      <c r="DC293" s="62" t="str">
        <f>+IF(LEN($K293)&gt;10,IF(ISERROR(VLOOKUP(X293,'CODIGO PAGO'!$B$1:$B$20,1,0)),1,IF(OR(AND(CO293=1,X293&lt;&gt;"N"),AND(CO293=3,X293&lt;&gt;"B"),AND(CO293=2,LEFT(TRIM(X293),1)&lt;&gt;"I")),1,IF(OR(AND(CO293=0,X293="N"),AND(CO293=0,X293="B"),AND(CO293=0,LEFT(TRIM(X293),1)="I")),1,0))),"")</f>
        <v/>
      </c>
      <c r="DD293" s="62" t="str">
        <f t="shared" si="137"/>
        <v/>
      </c>
      <c r="DE293" s="62" t="str">
        <f t="shared" si="138"/>
        <v/>
      </c>
      <c r="DF293" s="63" t="str">
        <f t="shared" si="139"/>
        <v/>
      </c>
      <c r="DG293" s="171"/>
      <c r="DH293" s="63">
        <v>293</v>
      </c>
    </row>
    <row r="294" spans="1:112" s="65" customFormat="1">
      <c r="A294" s="16" t="str">
        <f t="shared" si="112"/>
        <v/>
      </c>
      <c r="B294" s="134"/>
      <c r="C294" s="134"/>
      <c r="D294" s="1" t="str">
        <f>+IF(LEN($K294)&gt;5,BD!A294,"")</f>
        <v/>
      </c>
      <c r="E294" s="1" t="str">
        <f>+IF(LEN($K294)&gt;5,BD!B294,"")</f>
        <v/>
      </c>
      <c r="F294" s="134"/>
      <c r="G294" s="133"/>
      <c r="H294" s="135"/>
      <c r="I294" s="3" t="str">
        <f>+IF(LEN($K294)&gt;5,BD!D294,"")</f>
        <v/>
      </c>
      <c r="J294" s="4" t="str">
        <f>+IF(LEN($K294)&gt;5,BD!E294,"")</f>
        <v/>
      </c>
      <c r="K294" s="5" t="str">
        <f>+IF(LEN(BD!G294)&gt;5,BD!G294,"")</f>
        <v/>
      </c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53" t="str">
        <f t="shared" si="113"/>
        <v/>
      </c>
      <c r="AB294" s="154" t="str">
        <f>+IF(LEN($K294)&gt;5,SUM(L294,N294,P294,R294,T294,V294,X294)+COUNTIF(L294:X294,"PCG")+'CODIGO PAGO'!$C$23*COUNTIF(L294:X294,"PDF")+'CODIGO PAGO'!$C$24*COUNTIF('PRE MAAS'!L294:X294,"PNH")+'CODIGO PAGO'!$C$25*COUNTIF('PRE MAAS'!L294:X294,"PS")+COUNTIF(L294:X294,"VAC"),"")</f>
        <v/>
      </c>
      <c r="AC294" s="154" t="str">
        <f t="shared" si="114"/>
        <v/>
      </c>
      <c r="AD294" s="155" t="str">
        <f t="shared" si="115"/>
        <v/>
      </c>
      <c r="AE294" s="155" t="str">
        <f t="shared" si="116"/>
        <v/>
      </c>
      <c r="AF294" s="155" t="str">
        <f>+IF(LEN($K294)&gt;5,IF(AND(VLOOKUP($I294,BD!$D$1:$F$501,3,0)&gt;=L$1,VLOOKUP($I294,BD!$D$1:$F$501,3,0)&lt;=X$1),1,0),"")</f>
        <v/>
      </c>
      <c r="AG294" s="155" t="str">
        <f t="shared" si="117"/>
        <v/>
      </c>
      <c r="AH294" s="156" t="str">
        <f t="shared" si="118"/>
        <v/>
      </c>
      <c r="AI294" s="156" t="str">
        <f t="shared" si="119"/>
        <v/>
      </c>
      <c r="AJ294" s="156" t="str">
        <f t="shared" si="120"/>
        <v/>
      </c>
      <c r="AK294" s="6" t="str">
        <f>+IF(LEN($K294)&gt;5,BD!H294,"")</f>
        <v/>
      </c>
      <c r="AL294" s="17" t="str">
        <f t="shared" si="121"/>
        <v/>
      </c>
      <c r="AM294" s="13"/>
      <c r="AN294" s="18" t="str">
        <f t="shared" si="122"/>
        <v/>
      </c>
      <c r="AO294" s="19" t="str">
        <f t="shared" si="123"/>
        <v/>
      </c>
      <c r="AP294" s="19" t="str">
        <f t="shared" si="124"/>
        <v/>
      </c>
      <c r="AQ294" s="20" t="str">
        <f t="shared" si="125"/>
        <v/>
      </c>
      <c r="AR294" s="7" t="str">
        <f t="shared" ca="1" si="126"/>
        <v/>
      </c>
      <c r="AS294" s="157"/>
      <c r="AT294" s="19" t="str">
        <f>+IF(LEN($K294)&gt;5,TRUNC(AS294*AK294*'CODIGO PAGO'!$C$27,2),"")</f>
        <v/>
      </c>
      <c r="AU294" s="15"/>
      <c r="AV294" s="15"/>
      <c r="AW294" s="15"/>
      <c r="AX294" s="14"/>
      <c r="AY294" s="15"/>
      <c r="AZ294" s="20" t="str">
        <f>+IF(LEN(K294)&gt;5,SUMIF(AJUSTES!$A$1:$A$50,K294,AJUSTES!$J$1:$J$50),"")</f>
        <v/>
      </c>
      <c r="BA294" s="20"/>
      <c r="BB294" s="14"/>
      <c r="BC294" s="14"/>
      <c r="BD294" s="164"/>
      <c r="BE294" s="15"/>
      <c r="BF294" s="15"/>
      <c r="BG294" s="152" t="str">
        <f t="shared" si="127"/>
        <v/>
      </c>
      <c r="BH294" s="20" t="str">
        <f t="shared" si="128"/>
        <v/>
      </c>
      <c r="BI294" s="20" t="str">
        <f>IF(LEN($K294)&gt;5,IF('CODIGO PAGO'!$C$26=9,0.5*AK294,'CODIGO PAGO'!$C$26*COUNTIF(L294:X294,"PT")*(AK294*7)/(7-(COUNTIF(L294:X294,"D")+COUNTIF(L294:X294,"DL")))),"")</f>
        <v/>
      </c>
      <c r="BJ294" s="15"/>
      <c r="BK294" s="20" t="str">
        <f>+IF(LEN(K294)&gt;5,SUMIF(AJUSTES!$A$1:$A$50,K294,AJUSTES!$K$1:$K$50),"")</f>
        <v/>
      </c>
      <c r="BL294" s="15"/>
      <c r="BM294" s="15"/>
      <c r="BN294" s="4" t="str">
        <f>+CONCATENATE(IF(COUNTIFS(INCAPACIDADES!$A$1:$A$100,"ACTIVA",INCAPACIDADES!$C$1:$C$100,'PRE MAAS'!K294)&gt;0,VLOOKUP(K294,INCAPACIDADES!$C$1:$Y$100,23,0),""),IF(LEN($K294)&gt;5,IF(BD!F294="N/A","",CONCATENATE("B (",DAY(BD!F294),"-",MONTH(BD!F294),"-",YEAR(BD!F294),")")),""))</f>
        <v/>
      </c>
      <c r="BO294" s="150"/>
      <c r="BP294" s="15"/>
      <c r="BQ294" s="15"/>
      <c r="BR294" s="15"/>
      <c r="BS294" s="15"/>
      <c r="BT294" s="15"/>
      <c r="BU294" s="9" t="str">
        <f>+IF(LEN($K294)&gt;10,IF(LEN(BD!I294)=11,BD!I294,CONCATENATE("0",BD!I294)),"")</f>
        <v/>
      </c>
      <c r="BV294" s="161" t="str">
        <f>+IF(LEN($K294)&gt;10,BD!J294,"")</f>
        <v/>
      </c>
      <c r="BW294" s="162" t="str">
        <f t="shared" si="129"/>
        <v/>
      </c>
      <c r="BX294" s="162" t="str">
        <f>+IF(LEN($K294)&gt;10,UPPER(BD!K294),"")</f>
        <v/>
      </c>
      <c r="BY294" s="161" t="str">
        <f>+IF(LEN($K302)&gt;5,BD!L294,"")</f>
        <v/>
      </c>
      <c r="BZ294" s="161" t="str">
        <f>+IF(LEN($K294)&gt;10,BD!M294,"")</f>
        <v/>
      </c>
      <c r="CA294" s="162" t="str">
        <f>+IF(LEN($K294)&gt;10,BD!N294,"")</f>
        <v/>
      </c>
      <c r="CB294" s="163" t="str">
        <f t="shared" si="130"/>
        <v/>
      </c>
      <c r="CC294" s="62" t="str">
        <f>+IF(AND(LEN($K294)&gt;10),IF(AND($J294&gt;L$1,$J294&lt;=$Y$1),1,IF((COUNTIFS(INCAPACIDADES!$C$1:$C$51,$K294,INCAPACIDADES!K$1:K$51,L$1))&gt;0,2,IF(VLOOKUP($I294,BD!D:F,3,0)&gt;L$1,0,3))),"")</f>
        <v/>
      </c>
      <c r="CD294" s="62" t="str">
        <f>+IF(AND(LEN($K294)&gt;10),IF(AND($J294&gt;M$1,$J294&lt;=$Y$1),1,IF((COUNTIFS(INCAPACIDADES!$C$1:$C$51,$K294,INCAPACIDADES!L$1:L$51,M$1))&gt;0,2,IF(VLOOKUP($I294,BD!$D:$F,3,0)&gt;M$1,0,3))),"")</f>
        <v/>
      </c>
      <c r="CE294" s="62" t="str">
        <f>+IF(AND(LEN($K294)&gt;10),IF(AND($J294&gt;N$1,$J294&lt;=$Y$1),1,IF((COUNTIFS(INCAPACIDADES!$C$1:$C$51,$K294,INCAPACIDADES!M$1:M$51,N$1))&gt;0,2,IF(VLOOKUP($I294,BD!$D:$F,3,0)&gt;N$1,0,3))),"")</f>
        <v/>
      </c>
      <c r="CF294" s="62" t="str">
        <f>+IF(AND(LEN($K294)&gt;10),IF(AND($J294&gt;O$1,$J294&lt;=$Y$1),1,IF((COUNTIFS(INCAPACIDADES!$C$1:$C$51,$K294,INCAPACIDADES!N$1:N$51,O$1))&gt;0,2,IF(VLOOKUP($I294,BD!$D:$F,3,0)&gt;O$1,0,3))),"")</f>
        <v/>
      </c>
      <c r="CG294" s="62" t="str">
        <f>+IF(AND(LEN($K294)&gt;10),IF(AND($J294&gt;P$1,$J294&lt;=$Y$1),1,IF((COUNTIFS(INCAPACIDADES!$C$1:$C$51,$K294,INCAPACIDADES!O$1:O$51,P$1))&gt;0,2,IF(VLOOKUP($I294,BD!$D:$F,3,0)&gt;P$1,0,3))),"")</f>
        <v/>
      </c>
      <c r="CH294" s="62" t="str">
        <f>+IF(AND(LEN($K294)&gt;10),IF(AND($J294&gt;Q$1,$J294&lt;=$Y$1),1,IF((COUNTIFS(INCAPACIDADES!$C$1:$C$51,$K294,INCAPACIDADES!P$1:P$51,Q$1))&gt;0,2,IF(VLOOKUP($I294,BD!$D:$F,3,0)&gt;Q$1,0,3))),"")</f>
        <v/>
      </c>
      <c r="CI294" s="62" t="str">
        <f>+IF(AND(LEN($K294)&gt;10),IF(AND($J294&gt;R$1,$J294&lt;=$Y$1),1,IF((COUNTIFS(INCAPACIDADES!$C$1:$C$51,$K294,INCAPACIDADES!Q$1:Q$51,R$1))&gt;0,2,IF(VLOOKUP($I294,BD!$D:$F,3,0)&gt;R$1,0,3))),"")</f>
        <v/>
      </c>
      <c r="CJ294" s="62" t="str">
        <f>+IF(AND(LEN($K294)&gt;10),IF(AND($J294&gt;S$1,$J294&lt;=$Y$1),1,IF((COUNTIFS(INCAPACIDADES!$C$1:$C$51,$K294,INCAPACIDADES!R$1:R$51,S$1))&gt;0,2,IF(VLOOKUP($I294,BD!$D:$F,3,0)&gt;S$1,0,3))),"")</f>
        <v/>
      </c>
      <c r="CK294" s="62" t="str">
        <f>+IF(AND(LEN($K294)&gt;10),IF(AND($J294&gt;T$1,$J294&lt;=$Y$1),1,IF((COUNTIFS(INCAPACIDADES!$C$1:$C$51,$K294,INCAPACIDADES!S$1:S$51,T$1))&gt;0,2,IF(VLOOKUP($I294,BD!$D:$F,3,0)&gt;T$1,0,3))),"")</f>
        <v/>
      </c>
      <c r="CL294" s="62" t="str">
        <f>+IF(AND(LEN($K294)&gt;10),IF(AND($J294&gt;U$1,$J294&lt;=$Y$1),1,IF((COUNTIFS(INCAPACIDADES!$C$1:$C$51,$K294,INCAPACIDADES!T$1:T$51,U$1))&gt;0,2,IF(VLOOKUP($I294,BD!$D:$F,3,0)&gt;U$1,0,3))),"")</f>
        <v/>
      </c>
      <c r="CM294" s="62" t="str">
        <f>+IF(AND(LEN($K294)&gt;10),IF(AND($J294&gt;V$1,$J294&lt;=$Y$1),1,IF((COUNTIFS(INCAPACIDADES!$C$1:$C$51,$K294,INCAPACIDADES!U$1:U$51,V$1))&gt;0,2,IF(VLOOKUP($I294,BD!$D:$F,3,0)&gt;V$1,0,3))),"")</f>
        <v/>
      </c>
      <c r="CN294" s="62" t="str">
        <f>+IF(AND(LEN($K294)&gt;10),IF(AND($J294&gt;W$1,$J294&lt;=$Y$1),1,IF((COUNTIFS(INCAPACIDADES!$C$1:$C$51,$K294,INCAPACIDADES!V$1:V$51,W$1))&gt;0,2,IF(VLOOKUP($I294,BD!$D:$F,3,0)&gt;W$1,0,3))),"")</f>
        <v/>
      </c>
      <c r="CO294" s="62" t="str">
        <f>+IF(AND(LEN($K294)&gt;10),IF(AND($J294&gt;X$1,$J294&lt;=$Y$1),1,IF((COUNTIFS(INCAPACIDADES!$C$1:$C$51,$K294,INCAPACIDADES!W$1:W$51,X$1))&gt;0,2,IF(VLOOKUP($I294,BD!$D:$F,3,0)&gt;X$1,0,3))),"")</f>
        <v/>
      </c>
      <c r="CP294" s="62" t="str">
        <f>+IF(AND(LEN($K294)&gt;10),IF(AND($J294&gt;Y$1,$J294&lt;=$Y$1),1,IF((COUNTIFS(INCAPACIDADES!$C$1:$C$51,$K294,INCAPACIDADES!X$1:X$51,Y$1))&gt;0,2,IF(VLOOKUP($I294,BD!$D:$F,3,0)&gt;Y$1,0,3))),"")</f>
        <v/>
      </c>
      <c r="CQ294" s="62" t="str">
        <f>+IF(LEN($K294)&gt;10,IF(ISERROR(VLOOKUP(L294,'CODIGO PAGO'!$B$1:$B$20,1,0)),1,IF(OR(AND(CC294=1,L294&lt;&gt;"N"),AND(CC294=3,L294&lt;&gt;"B"),AND(CC294=2,LEFT(TRIM(L294),1)&lt;&gt;"I")),1,IF(OR(AND(CC294=0,L294="N"),AND(CC294=0,L294="B"),AND(CC294=0,LEFT(TRIM(L294),1)="I")),1,0))),"")</f>
        <v/>
      </c>
      <c r="CR294" s="62" t="str">
        <f t="shared" si="131"/>
        <v/>
      </c>
      <c r="CS294" s="62" t="str">
        <f>+IF(LEN($K294)&gt;10,IF(ISERROR(VLOOKUP(N294,'CODIGO PAGO'!$B$1:$B$20,1,0)),1,IF(OR(AND(CE294=1,N294&lt;&gt;"N"),AND(CE294=3,N294&lt;&gt;"B"),AND(CE294=2,LEFT(TRIM(N294),1)&lt;&gt;"I")),1,IF(OR(AND(CE294=0,N294="N"),AND(CE294=0,N294="B"),AND(CE294=0,LEFT(TRIM(N294),1)="I")),1,0))),"")</f>
        <v/>
      </c>
      <c r="CT294" s="62" t="str">
        <f t="shared" si="132"/>
        <v/>
      </c>
      <c r="CU294" s="62" t="str">
        <f>+IF(LEN($K294)&gt;10,IF(ISERROR(VLOOKUP(P294,'CODIGO PAGO'!$B$1:$B$20,1,0)),1,IF(OR(AND(CG294=1,P294&lt;&gt;"N"),AND(CG294=3,P294&lt;&gt;"B"),AND(CG294=2,LEFT(TRIM(P294),1)&lt;&gt;"I")),1,IF(OR(AND(CG294=0,P294="N"),AND(CG294=0,P294="B"),AND(CG294=0,LEFT(TRIM(P294),1)="I")),1,0))),"")</f>
        <v/>
      </c>
      <c r="CV294" s="62" t="str">
        <f t="shared" si="133"/>
        <v/>
      </c>
      <c r="CW294" s="62" t="str">
        <f>+IF(LEN($K294)&gt;10,IF(ISERROR(VLOOKUP(R294,'CODIGO PAGO'!$B$1:$B$20,1,0)),1,IF(OR(AND(CI294=1,R294&lt;&gt;"N"),AND(CI294=3,R294&lt;&gt;"B"),AND(CI294=2,LEFT(TRIM(R294),1)&lt;&gt;"I")),1,IF(OR(AND(CI294=0,R294="N"),AND(CI294=0,R294="B"),AND(CI294=0,LEFT(TRIM(R294),1)="I")),1,0))),"")</f>
        <v/>
      </c>
      <c r="CX294" s="62" t="str">
        <f t="shared" si="134"/>
        <v/>
      </c>
      <c r="CY294" s="62" t="str">
        <f>+IF(LEN($K294)&gt;10,IF(ISERROR(VLOOKUP(T294,'CODIGO PAGO'!$B$1:$B$20,1,0)),1,IF(OR(AND(CK294=1,T294&lt;&gt;"N"),AND(CK294=3,T294&lt;&gt;"B"),AND(CK294=2,LEFT(TRIM(T294),1)&lt;&gt;"I")),1,IF(OR(AND(CK294=0,T294="N"),AND(CK294=0,T294="B"),AND(CK294=0,LEFT(TRIM(T294),1)="I")),1,0))),"")</f>
        <v/>
      </c>
      <c r="CZ294" s="62" t="str">
        <f t="shared" si="135"/>
        <v/>
      </c>
      <c r="DA294" s="62" t="str">
        <f>+IF(LEN($K294)&gt;10,IF(ISERROR(VLOOKUP(V294,'CODIGO PAGO'!$B$1:$B$20,1,0)),1,IF(OR(AND(CM294=1,V294&lt;&gt;"N"),AND(CM294=3,V294&lt;&gt;"B"),AND(CM294=2,LEFT(TRIM(V294),1)&lt;&gt;"I")),1,IF(OR(AND(CM294=0,V294="N"),AND(CM294=0,V294="B"),AND(CM294=0,LEFT(TRIM(V294),1)="I")),1,0))),"")</f>
        <v/>
      </c>
      <c r="DB294" s="62" t="str">
        <f t="shared" si="136"/>
        <v/>
      </c>
      <c r="DC294" s="62" t="str">
        <f>+IF(LEN($K294)&gt;10,IF(ISERROR(VLOOKUP(X294,'CODIGO PAGO'!$B$1:$B$20,1,0)),1,IF(OR(AND(CO294=1,X294&lt;&gt;"N"),AND(CO294=3,X294&lt;&gt;"B"),AND(CO294=2,LEFT(TRIM(X294),1)&lt;&gt;"I")),1,IF(OR(AND(CO294=0,X294="N"),AND(CO294=0,X294="B"),AND(CO294=0,LEFT(TRIM(X294),1)="I")),1,0))),"")</f>
        <v/>
      </c>
      <c r="DD294" s="62" t="str">
        <f t="shared" si="137"/>
        <v/>
      </c>
      <c r="DE294" s="62" t="str">
        <f t="shared" si="138"/>
        <v/>
      </c>
      <c r="DF294" s="63" t="str">
        <f t="shared" si="139"/>
        <v/>
      </c>
      <c r="DG294" s="171"/>
      <c r="DH294" s="63">
        <v>294</v>
      </c>
    </row>
    <row r="295" spans="1:112" s="65" customFormat="1">
      <c r="A295" s="16" t="str">
        <f t="shared" si="112"/>
        <v/>
      </c>
      <c r="B295" s="134"/>
      <c r="C295" s="134"/>
      <c r="D295" s="1" t="str">
        <f>+IF(LEN($K295)&gt;5,BD!A295,"")</f>
        <v/>
      </c>
      <c r="E295" s="1" t="str">
        <f>+IF(LEN($K295)&gt;5,BD!B295,"")</f>
        <v/>
      </c>
      <c r="F295" s="134"/>
      <c r="G295" s="133"/>
      <c r="H295" s="135"/>
      <c r="I295" s="3" t="str">
        <f>+IF(LEN($K295)&gt;5,BD!D295,"")</f>
        <v/>
      </c>
      <c r="J295" s="4" t="str">
        <f>+IF(LEN($K295)&gt;5,BD!E295,"")</f>
        <v/>
      </c>
      <c r="K295" s="5" t="str">
        <f>+IF(LEN(BD!G295)&gt;5,BD!G295,"")</f>
        <v/>
      </c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53" t="str">
        <f t="shared" si="113"/>
        <v/>
      </c>
      <c r="AB295" s="154" t="str">
        <f>+IF(LEN($K295)&gt;5,SUM(L295,N295,P295,R295,T295,V295,X295)+COUNTIF(L295:X295,"PCG")+'CODIGO PAGO'!$C$23*COUNTIF(L295:X295,"PDF")+'CODIGO PAGO'!$C$24*COUNTIF('PRE MAAS'!L295:X295,"PNH")+'CODIGO PAGO'!$C$25*COUNTIF('PRE MAAS'!L295:X295,"PS")+COUNTIF(L295:X295,"VAC"),"")</f>
        <v/>
      </c>
      <c r="AC295" s="154" t="str">
        <f t="shared" si="114"/>
        <v/>
      </c>
      <c r="AD295" s="155" t="str">
        <f t="shared" si="115"/>
        <v/>
      </c>
      <c r="AE295" s="155" t="str">
        <f t="shared" si="116"/>
        <v/>
      </c>
      <c r="AF295" s="155" t="str">
        <f>+IF(LEN($K295)&gt;5,IF(AND(VLOOKUP($I295,BD!$D$1:$F$501,3,0)&gt;=L$1,VLOOKUP($I295,BD!$D$1:$F$501,3,0)&lt;=X$1),1,0),"")</f>
        <v/>
      </c>
      <c r="AG295" s="155" t="str">
        <f t="shared" si="117"/>
        <v/>
      </c>
      <c r="AH295" s="156" t="str">
        <f t="shared" si="118"/>
        <v/>
      </c>
      <c r="AI295" s="156" t="str">
        <f t="shared" si="119"/>
        <v/>
      </c>
      <c r="AJ295" s="156" t="str">
        <f t="shared" si="120"/>
        <v/>
      </c>
      <c r="AK295" s="6" t="str">
        <f>+IF(LEN($K295)&gt;5,BD!H295,"")</f>
        <v/>
      </c>
      <c r="AL295" s="17" t="str">
        <f t="shared" si="121"/>
        <v/>
      </c>
      <c r="AM295" s="13"/>
      <c r="AN295" s="18" t="str">
        <f t="shared" si="122"/>
        <v/>
      </c>
      <c r="AO295" s="19" t="str">
        <f t="shared" si="123"/>
        <v/>
      </c>
      <c r="AP295" s="19" t="str">
        <f t="shared" si="124"/>
        <v/>
      </c>
      <c r="AQ295" s="20" t="str">
        <f t="shared" si="125"/>
        <v/>
      </c>
      <c r="AR295" s="7" t="str">
        <f t="shared" ca="1" si="126"/>
        <v/>
      </c>
      <c r="AS295" s="157"/>
      <c r="AT295" s="19" t="str">
        <f>+IF(LEN($K295)&gt;5,TRUNC(AS295*AK295*'CODIGO PAGO'!$C$27,2),"")</f>
        <v/>
      </c>
      <c r="AU295" s="15"/>
      <c r="AV295" s="15"/>
      <c r="AW295" s="15"/>
      <c r="AX295" s="14"/>
      <c r="AY295" s="15"/>
      <c r="AZ295" s="20" t="str">
        <f>+IF(LEN(K295)&gt;5,SUMIF(AJUSTES!$A$1:$A$50,K295,AJUSTES!$J$1:$J$50),"")</f>
        <v/>
      </c>
      <c r="BA295" s="20"/>
      <c r="BB295" s="14"/>
      <c r="BC295" s="14"/>
      <c r="BD295" s="164"/>
      <c r="BE295" s="15"/>
      <c r="BF295" s="15"/>
      <c r="BG295" s="152" t="str">
        <f t="shared" si="127"/>
        <v/>
      </c>
      <c r="BH295" s="20" t="str">
        <f t="shared" si="128"/>
        <v/>
      </c>
      <c r="BI295" s="20" t="str">
        <f>IF(LEN($K295)&gt;5,IF('CODIGO PAGO'!$C$26=9,0.5*AK295,'CODIGO PAGO'!$C$26*COUNTIF(L295:X295,"PT")*(AK295*7)/(7-(COUNTIF(L295:X295,"D")+COUNTIF(L295:X295,"DL")))),"")</f>
        <v/>
      </c>
      <c r="BJ295" s="15"/>
      <c r="BK295" s="20" t="str">
        <f>+IF(LEN(K295)&gt;5,SUMIF(AJUSTES!$A$1:$A$50,K295,AJUSTES!$K$1:$K$50),"")</f>
        <v/>
      </c>
      <c r="BL295" s="15"/>
      <c r="BM295" s="15"/>
      <c r="BN295" s="4" t="str">
        <f>+CONCATENATE(IF(COUNTIFS(INCAPACIDADES!$A$1:$A$100,"ACTIVA",INCAPACIDADES!$C$1:$C$100,'PRE MAAS'!K295)&gt;0,VLOOKUP(K295,INCAPACIDADES!$C$1:$Y$100,23,0),""),IF(LEN($K295)&gt;5,IF(BD!F295="N/A","",CONCATENATE("B (",DAY(BD!F295),"-",MONTH(BD!F295),"-",YEAR(BD!F295),")")),""))</f>
        <v/>
      </c>
      <c r="BO295" s="150"/>
      <c r="BP295" s="15"/>
      <c r="BQ295" s="15"/>
      <c r="BR295" s="15"/>
      <c r="BS295" s="15"/>
      <c r="BT295" s="15"/>
      <c r="BU295" s="9" t="str">
        <f>+IF(LEN($K295)&gt;10,IF(LEN(BD!I295)=11,BD!I295,CONCATENATE("0",BD!I295)),"")</f>
        <v/>
      </c>
      <c r="BV295" s="161" t="str">
        <f>+IF(LEN($K295)&gt;10,BD!J295,"")</f>
        <v/>
      </c>
      <c r="BW295" s="162" t="str">
        <f t="shared" si="129"/>
        <v/>
      </c>
      <c r="BX295" s="162" t="str">
        <f>+IF(LEN($K295)&gt;10,UPPER(BD!K295),"")</f>
        <v/>
      </c>
      <c r="BY295" s="161" t="str">
        <f>+IF(LEN($K303)&gt;5,BD!L295,"")</f>
        <v/>
      </c>
      <c r="BZ295" s="161" t="str">
        <f>+IF(LEN($K295)&gt;10,BD!M295,"")</f>
        <v/>
      </c>
      <c r="CA295" s="162" t="str">
        <f>+IF(LEN($K295)&gt;10,BD!N295,"")</f>
        <v/>
      </c>
      <c r="CB295" s="163" t="str">
        <f t="shared" si="130"/>
        <v/>
      </c>
      <c r="CC295" s="62" t="str">
        <f>+IF(AND(LEN($K295)&gt;10),IF(AND($J295&gt;L$1,$J295&lt;=$Y$1),1,IF((COUNTIFS(INCAPACIDADES!$C$1:$C$51,$K295,INCAPACIDADES!K$1:K$51,L$1))&gt;0,2,IF(VLOOKUP($I295,BD!D:F,3,0)&gt;L$1,0,3))),"")</f>
        <v/>
      </c>
      <c r="CD295" s="62" t="str">
        <f>+IF(AND(LEN($K295)&gt;10),IF(AND($J295&gt;M$1,$J295&lt;=$Y$1),1,IF((COUNTIFS(INCAPACIDADES!$C$1:$C$51,$K295,INCAPACIDADES!L$1:L$51,M$1))&gt;0,2,IF(VLOOKUP($I295,BD!$D:$F,3,0)&gt;M$1,0,3))),"")</f>
        <v/>
      </c>
      <c r="CE295" s="62" t="str">
        <f>+IF(AND(LEN($K295)&gt;10),IF(AND($J295&gt;N$1,$J295&lt;=$Y$1),1,IF((COUNTIFS(INCAPACIDADES!$C$1:$C$51,$K295,INCAPACIDADES!M$1:M$51,N$1))&gt;0,2,IF(VLOOKUP($I295,BD!$D:$F,3,0)&gt;N$1,0,3))),"")</f>
        <v/>
      </c>
      <c r="CF295" s="62" t="str">
        <f>+IF(AND(LEN($K295)&gt;10),IF(AND($J295&gt;O$1,$J295&lt;=$Y$1),1,IF((COUNTIFS(INCAPACIDADES!$C$1:$C$51,$K295,INCAPACIDADES!N$1:N$51,O$1))&gt;0,2,IF(VLOOKUP($I295,BD!$D:$F,3,0)&gt;O$1,0,3))),"")</f>
        <v/>
      </c>
      <c r="CG295" s="62" t="str">
        <f>+IF(AND(LEN($K295)&gt;10),IF(AND($J295&gt;P$1,$J295&lt;=$Y$1),1,IF((COUNTIFS(INCAPACIDADES!$C$1:$C$51,$K295,INCAPACIDADES!O$1:O$51,P$1))&gt;0,2,IF(VLOOKUP($I295,BD!$D:$F,3,0)&gt;P$1,0,3))),"")</f>
        <v/>
      </c>
      <c r="CH295" s="62" t="str">
        <f>+IF(AND(LEN($K295)&gt;10),IF(AND($J295&gt;Q$1,$J295&lt;=$Y$1),1,IF((COUNTIFS(INCAPACIDADES!$C$1:$C$51,$K295,INCAPACIDADES!P$1:P$51,Q$1))&gt;0,2,IF(VLOOKUP($I295,BD!$D:$F,3,0)&gt;Q$1,0,3))),"")</f>
        <v/>
      </c>
      <c r="CI295" s="62" t="str">
        <f>+IF(AND(LEN($K295)&gt;10),IF(AND($J295&gt;R$1,$J295&lt;=$Y$1),1,IF((COUNTIFS(INCAPACIDADES!$C$1:$C$51,$K295,INCAPACIDADES!Q$1:Q$51,R$1))&gt;0,2,IF(VLOOKUP($I295,BD!$D:$F,3,0)&gt;R$1,0,3))),"")</f>
        <v/>
      </c>
      <c r="CJ295" s="62" t="str">
        <f>+IF(AND(LEN($K295)&gt;10),IF(AND($J295&gt;S$1,$J295&lt;=$Y$1),1,IF((COUNTIFS(INCAPACIDADES!$C$1:$C$51,$K295,INCAPACIDADES!R$1:R$51,S$1))&gt;0,2,IF(VLOOKUP($I295,BD!$D:$F,3,0)&gt;S$1,0,3))),"")</f>
        <v/>
      </c>
      <c r="CK295" s="62" t="str">
        <f>+IF(AND(LEN($K295)&gt;10),IF(AND($J295&gt;T$1,$J295&lt;=$Y$1),1,IF((COUNTIFS(INCAPACIDADES!$C$1:$C$51,$K295,INCAPACIDADES!S$1:S$51,T$1))&gt;0,2,IF(VLOOKUP($I295,BD!$D:$F,3,0)&gt;T$1,0,3))),"")</f>
        <v/>
      </c>
      <c r="CL295" s="62" t="str">
        <f>+IF(AND(LEN($K295)&gt;10),IF(AND($J295&gt;U$1,$J295&lt;=$Y$1),1,IF((COUNTIFS(INCAPACIDADES!$C$1:$C$51,$K295,INCAPACIDADES!T$1:T$51,U$1))&gt;0,2,IF(VLOOKUP($I295,BD!$D:$F,3,0)&gt;U$1,0,3))),"")</f>
        <v/>
      </c>
      <c r="CM295" s="62" t="str">
        <f>+IF(AND(LEN($K295)&gt;10),IF(AND($J295&gt;V$1,$J295&lt;=$Y$1),1,IF((COUNTIFS(INCAPACIDADES!$C$1:$C$51,$K295,INCAPACIDADES!U$1:U$51,V$1))&gt;0,2,IF(VLOOKUP($I295,BD!$D:$F,3,0)&gt;V$1,0,3))),"")</f>
        <v/>
      </c>
      <c r="CN295" s="62" t="str">
        <f>+IF(AND(LEN($K295)&gt;10),IF(AND($J295&gt;W$1,$J295&lt;=$Y$1),1,IF((COUNTIFS(INCAPACIDADES!$C$1:$C$51,$K295,INCAPACIDADES!V$1:V$51,W$1))&gt;0,2,IF(VLOOKUP($I295,BD!$D:$F,3,0)&gt;W$1,0,3))),"")</f>
        <v/>
      </c>
      <c r="CO295" s="62" t="str">
        <f>+IF(AND(LEN($K295)&gt;10),IF(AND($J295&gt;X$1,$J295&lt;=$Y$1),1,IF((COUNTIFS(INCAPACIDADES!$C$1:$C$51,$K295,INCAPACIDADES!W$1:W$51,X$1))&gt;0,2,IF(VLOOKUP($I295,BD!$D:$F,3,0)&gt;X$1,0,3))),"")</f>
        <v/>
      </c>
      <c r="CP295" s="62" t="str">
        <f>+IF(AND(LEN($K295)&gt;10),IF(AND($J295&gt;Y$1,$J295&lt;=$Y$1),1,IF((COUNTIFS(INCAPACIDADES!$C$1:$C$51,$K295,INCAPACIDADES!X$1:X$51,Y$1))&gt;0,2,IF(VLOOKUP($I295,BD!$D:$F,3,0)&gt;Y$1,0,3))),"")</f>
        <v/>
      </c>
      <c r="CQ295" s="62" t="str">
        <f>+IF(LEN($K295)&gt;10,IF(ISERROR(VLOOKUP(L295,'CODIGO PAGO'!$B$1:$B$20,1,0)),1,IF(OR(AND(CC295=1,L295&lt;&gt;"N"),AND(CC295=3,L295&lt;&gt;"B"),AND(CC295=2,LEFT(TRIM(L295),1)&lt;&gt;"I")),1,IF(OR(AND(CC295=0,L295="N"),AND(CC295=0,L295="B"),AND(CC295=0,LEFT(TRIM(L295),1)="I")),1,0))),"")</f>
        <v/>
      </c>
      <c r="CR295" s="62" t="str">
        <f t="shared" si="131"/>
        <v/>
      </c>
      <c r="CS295" s="62" t="str">
        <f>+IF(LEN($K295)&gt;10,IF(ISERROR(VLOOKUP(N295,'CODIGO PAGO'!$B$1:$B$20,1,0)),1,IF(OR(AND(CE295=1,N295&lt;&gt;"N"),AND(CE295=3,N295&lt;&gt;"B"),AND(CE295=2,LEFT(TRIM(N295),1)&lt;&gt;"I")),1,IF(OR(AND(CE295=0,N295="N"),AND(CE295=0,N295="B"),AND(CE295=0,LEFT(TRIM(N295),1)="I")),1,0))),"")</f>
        <v/>
      </c>
      <c r="CT295" s="62" t="str">
        <f t="shared" si="132"/>
        <v/>
      </c>
      <c r="CU295" s="62" t="str">
        <f>+IF(LEN($K295)&gt;10,IF(ISERROR(VLOOKUP(P295,'CODIGO PAGO'!$B$1:$B$20,1,0)),1,IF(OR(AND(CG295=1,P295&lt;&gt;"N"),AND(CG295=3,P295&lt;&gt;"B"),AND(CG295=2,LEFT(TRIM(P295),1)&lt;&gt;"I")),1,IF(OR(AND(CG295=0,P295="N"),AND(CG295=0,P295="B"),AND(CG295=0,LEFT(TRIM(P295),1)="I")),1,0))),"")</f>
        <v/>
      </c>
      <c r="CV295" s="62" t="str">
        <f t="shared" si="133"/>
        <v/>
      </c>
      <c r="CW295" s="62" t="str">
        <f>+IF(LEN($K295)&gt;10,IF(ISERROR(VLOOKUP(R295,'CODIGO PAGO'!$B$1:$B$20,1,0)),1,IF(OR(AND(CI295=1,R295&lt;&gt;"N"),AND(CI295=3,R295&lt;&gt;"B"),AND(CI295=2,LEFT(TRIM(R295),1)&lt;&gt;"I")),1,IF(OR(AND(CI295=0,R295="N"),AND(CI295=0,R295="B"),AND(CI295=0,LEFT(TRIM(R295),1)="I")),1,0))),"")</f>
        <v/>
      </c>
      <c r="CX295" s="62" t="str">
        <f t="shared" si="134"/>
        <v/>
      </c>
      <c r="CY295" s="62" t="str">
        <f>+IF(LEN($K295)&gt;10,IF(ISERROR(VLOOKUP(T295,'CODIGO PAGO'!$B$1:$B$20,1,0)),1,IF(OR(AND(CK295=1,T295&lt;&gt;"N"),AND(CK295=3,T295&lt;&gt;"B"),AND(CK295=2,LEFT(TRIM(T295),1)&lt;&gt;"I")),1,IF(OR(AND(CK295=0,T295="N"),AND(CK295=0,T295="B"),AND(CK295=0,LEFT(TRIM(T295),1)="I")),1,0))),"")</f>
        <v/>
      </c>
      <c r="CZ295" s="62" t="str">
        <f t="shared" si="135"/>
        <v/>
      </c>
      <c r="DA295" s="62" t="str">
        <f>+IF(LEN($K295)&gt;10,IF(ISERROR(VLOOKUP(V295,'CODIGO PAGO'!$B$1:$B$20,1,0)),1,IF(OR(AND(CM295=1,V295&lt;&gt;"N"),AND(CM295=3,V295&lt;&gt;"B"),AND(CM295=2,LEFT(TRIM(V295),1)&lt;&gt;"I")),1,IF(OR(AND(CM295=0,V295="N"),AND(CM295=0,V295="B"),AND(CM295=0,LEFT(TRIM(V295),1)="I")),1,0))),"")</f>
        <v/>
      </c>
      <c r="DB295" s="62" t="str">
        <f t="shared" si="136"/>
        <v/>
      </c>
      <c r="DC295" s="62" t="str">
        <f>+IF(LEN($K295)&gt;10,IF(ISERROR(VLOOKUP(X295,'CODIGO PAGO'!$B$1:$B$20,1,0)),1,IF(OR(AND(CO295=1,X295&lt;&gt;"N"),AND(CO295=3,X295&lt;&gt;"B"),AND(CO295=2,LEFT(TRIM(X295),1)&lt;&gt;"I")),1,IF(OR(AND(CO295=0,X295="N"),AND(CO295=0,X295="B"),AND(CO295=0,LEFT(TRIM(X295),1)="I")),1,0))),"")</f>
        <v/>
      </c>
      <c r="DD295" s="62" t="str">
        <f t="shared" si="137"/>
        <v/>
      </c>
      <c r="DE295" s="62" t="str">
        <f t="shared" si="138"/>
        <v/>
      </c>
      <c r="DF295" s="63" t="str">
        <f t="shared" si="139"/>
        <v/>
      </c>
      <c r="DG295" s="171"/>
      <c r="DH295" s="63">
        <v>295</v>
      </c>
    </row>
    <row r="296" spans="1:112" s="65" customFormat="1">
      <c r="A296" s="16" t="str">
        <f t="shared" si="112"/>
        <v/>
      </c>
      <c r="B296" s="134"/>
      <c r="C296" s="134"/>
      <c r="D296" s="1" t="str">
        <f>+IF(LEN($K296)&gt;5,BD!A296,"")</f>
        <v/>
      </c>
      <c r="E296" s="1" t="str">
        <f>+IF(LEN($K296)&gt;5,BD!B296,"")</f>
        <v/>
      </c>
      <c r="F296" s="134"/>
      <c r="G296" s="133"/>
      <c r="H296" s="135"/>
      <c r="I296" s="3" t="str">
        <f>+IF(LEN($K296)&gt;5,BD!D296,"")</f>
        <v/>
      </c>
      <c r="J296" s="4" t="str">
        <f>+IF(LEN($K296)&gt;5,BD!E296,"")</f>
        <v/>
      </c>
      <c r="K296" s="5" t="str">
        <f>+IF(LEN(BD!G296)&gt;5,BD!G296,"")</f>
        <v/>
      </c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53" t="str">
        <f t="shared" si="113"/>
        <v/>
      </c>
      <c r="AB296" s="154" t="str">
        <f>+IF(LEN($K296)&gt;5,SUM(L296,N296,P296,R296,T296,V296,X296)+COUNTIF(L296:X296,"PCG")+'CODIGO PAGO'!$C$23*COUNTIF(L296:X296,"PDF")+'CODIGO PAGO'!$C$24*COUNTIF('PRE MAAS'!L296:X296,"PNH")+'CODIGO PAGO'!$C$25*COUNTIF('PRE MAAS'!L296:X296,"PS")+COUNTIF(L296:X296,"VAC"),"")</f>
        <v/>
      </c>
      <c r="AC296" s="154" t="str">
        <f t="shared" si="114"/>
        <v/>
      </c>
      <c r="AD296" s="155" t="str">
        <f t="shared" si="115"/>
        <v/>
      </c>
      <c r="AE296" s="155" t="str">
        <f t="shared" si="116"/>
        <v/>
      </c>
      <c r="AF296" s="155" t="str">
        <f>+IF(LEN($K296)&gt;5,IF(AND(VLOOKUP($I296,BD!$D$1:$F$501,3,0)&gt;=L$1,VLOOKUP($I296,BD!$D$1:$F$501,3,0)&lt;=X$1),1,0),"")</f>
        <v/>
      </c>
      <c r="AG296" s="155" t="str">
        <f t="shared" si="117"/>
        <v/>
      </c>
      <c r="AH296" s="156" t="str">
        <f t="shared" si="118"/>
        <v/>
      </c>
      <c r="AI296" s="156" t="str">
        <f t="shared" si="119"/>
        <v/>
      </c>
      <c r="AJ296" s="156" t="str">
        <f t="shared" si="120"/>
        <v/>
      </c>
      <c r="AK296" s="6" t="str">
        <f>+IF(LEN($K296)&gt;5,BD!H296,"")</f>
        <v/>
      </c>
      <c r="AL296" s="17" t="str">
        <f t="shared" si="121"/>
        <v/>
      </c>
      <c r="AM296" s="13"/>
      <c r="AN296" s="18" t="str">
        <f t="shared" si="122"/>
        <v/>
      </c>
      <c r="AO296" s="19" t="str">
        <f t="shared" si="123"/>
        <v/>
      </c>
      <c r="AP296" s="19" t="str">
        <f t="shared" si="124"/>
        <v/>
      </c>
      <c r="AQ296" s="20" t="str">
        <f t="shared" si="125"/>
        <v/>
      </c>
      <c r="AR296" s="7" t="str">
        <f t="shared" ca="1" si="126"/>
        <v/>
      </c>
      <c r="AS296" s="157"/>
      <c r="AT296" s="19" t="str">
        <f>+IF(LEN($K296)&gt;5,TRUNC(AS296*AK296*'CODIGO PAGO'!$C$27,2),"")</f>
        <v/>
      </c>
      <c r="AU296" s="15"/>
      <c r="AV296" s="15"/>
      <c r="AW296" s="15"/>
      <c r="AX296" s="14"/>
      <c r="AY296" s="15"/>
      <c r="AZ296" s="20" t="str">
        <f>+IF(LEN(K296)&gt;5,SUMIF(AJUSTES!$A$1:$A$50,K296,AJUSTES!$J$1:$J$50),"")</f>
        <v/>
      </c>
      <c r="BA296" s="20"/>
      <c r="BB296" s="14"/>
      <c r="BC296" s="14"/>
      <c r="BD296" s="164"/>
      <c r="BE296" s="15"/>
      <c r="BF296" s="15"/>
      <c r="BG296" s="152" t="str">
        <f t="shared" si="127"/>
        <v/>
      </c>
      <c r="BH296" s="20" t="str">
        <f t="shared" si="128"/>
        <v/>
      </c>
      <c r="BI296" s="20" t="str">
        <f>IF(LEN($K296)&gt;5,IF('CODIGO PAGO'!$C$26=9,0.5*AK296,'CODIGO PAGO'!$C$26*COUNTIF(L296:X296,"PT")*(AK296*7)/(7-(COUNTIF(L296:X296,"D")+COUNTIF(L296:X296,"DL")))),"")</f>
        <v/>
      </c>
      <c r="BJ296" s="15"/>
      <c r="BK296" s="20" t="str">
        <f>+IF(LEN(K296)&gt;5,SUMIF(AJUSTES!$A$1:$A$50,K296,AJUSTES!$K$1:$K$50),"")</f>
        <v/>
      </c>
      <c r="BL296" s="15"/>
      <c r="BM296" s="15"/>
      <c r="BN296" s="4" t="str">
        <f>+CONCATENATE(IF(COUNTIFS(INCAPACIDADES!$A$1:$A$100,"ACTIVA",INCAPACIDADES!$C$1:$C$100,'PRE MAAS'!K296)&gt;0,VLOOKUP(K296,INCAPACIDADES!$C$1:$Y$100,23,0),""),IF(LEN($K296)&gt;5,IF(BD!F296="N/A","",CONCATENATE("B (",DAY(BD!F296),"-",MONTH(BD!F296),"-",YEAR(BD!F296),")")),""))</f>
        <v/>
      </c>
      <c r="BO296" s="150"/>
      <c r="BP296" s="15"/>
      <c r="BQ296" s="15"/>
      <c r="BR296" s="15"/>
      <c r="BS296" s="15"/>
      <c r="BT296" s="15"/>
      <c r="BU296" s="9" t="str">
        <f>+IF(LEN($K296)&gt;10,IF(LEN(BD!I296)=11,BD!I296,CONCATENATE("0",BD!I296)),"")</f>
        <v/>
      </c>
      <c r="BV296" s="161" t="str">
        <f>+IF(LEN($K296)&gt;10,BD!J296,"")</f>
        <v/>
      </c>
      <c r="BW296" s="162" t="str">
        <f t="shared" si="129"/>
        <v/>
      </c>
      <c r="BX296" s="162" t="str">
        <f>+IF(LEN($K296)&gt;10,UPPER(BD!K296),"")</f>
        <v/>
      </c>
      <c r="BY296" s="161" t="str">
        <f>+IF(LEN($K304)&gt;5,BD!L296,"")</f>
        <v/>
      </c>
      <c r="BZ296" s="161" t="str">
        <f>+IF(LEN($K296)&gt;10,BD!M296,"")</f>
        <v/>
      </c>
      <c r="CA296" s="162" t="str">
        <f>+IF(LEN($K296)&gt;10,BD!N296,"")</f>
        <v/>
      </c>
      <c r="CB296" s="163" t="str">
        <f t="shared" si="130"/>
        <v/>
      </c>
      <c r="CC296" s="62" t="str">
        <f>+IF(AND(LEN($K296)&gt;10),IF(AND($J296&gt;L$1,$J296&lt;=$Y$1),1,IF((COUNTIFS(INCAPACIDADES!$C$1:$C$51,$K296,INCAPACIDADES!K$1:K$51,L$1))&gt;0,2,IF(VLOOKUP($I296,BD!D:F,3,0)&gt;L$1,0,3))),"")</f>
        <v/>
      </c>
      <c r="CD296" s="62" t="str">
        <f>+IF(AND(LEN($K296)&gt;10),IF(AND($J296&gt;M$1,$J296&lt;=$Y$1),1,IF((COUNTIFS(INCAPACIDADES!$C$1:$C$51,$K296,INCAPACIDADES!L$1:L$51,M$1))&gt;0,2,IF(VLOOKUP($I296,BD!$D:$F,3,0)&gt;M$1,0,3))),"")</f>
        <v/>
      </c>
      <c r="CE296" s="62" t="str">
        <f>+IF(AND(LEN($K296)&gt;10),IF(AND($J296&gt;N$1,$J296&lt;=$Y$1),1,IF((COUNTIFS(INCAPACIDADES!$C$1:$C$51,$K296,INCAPACIDADES!M$1:M$51,N$1))&gt;0,2,IF(VLOOKUP($I296,BD!$D:$F,3,0)&gt;N$1,0,3))),"")</f>
        <v/>
      </c>
      <c r="CF296" s="62" t="str">
        <f>+IF(AND(LEN($K296)&gt;10),IF(AND($J296&gt;O$1,$J296&lt;=$Y$1),1,IF((COUNTIFS(INCAPACIDADES!$C$1:$C$51,$K296,INCAPACIDADES!N$1:N$51,O$1))&gt;0,2,IF(VLOOKUP($I296,BD!$D:$F,3,0)&gt;O$1,0,3))),"")</f>
        <v/>
      </c>
      <c r="CG296" s="62" t="str">
        <f>+IF(AND(LEN($K296)&gt;10),IF(AND($J296&gt;P$1,$J296&lt;=$Y$1),1,IF((COUNTIFS(INCAPACIDADES!$C$1:$C$51,$K296,INCAPACIDADES!O$1:O$51,P$1))&gt;0,2,IF(VLOOKUP($I296,BD!$D:$F,3,0)&gt;P$1,0,3))),"")</f>
        <v/>
      </c>
      <c r="CH296" s="62" t="str">
        <f>+IF(AND(LEN($K296)&gt;10),IF(AND($J296&gt;Q$1,$J296&lt;=$Y$1),1,IF((COUNTIFS(INCAPACIDADES!$C$1:$C$51,$K296,INCAPACIDADES!P$1:P$51,Q$1))&gt;0,2,IF(VLOOKUP($I296,BD!$D:$F,3,0)&gt;Q$1,0,3))),"")</f>
        <v/>
      </c>
      <c r="CI296" s="62" t="str">
        <f>+IF(AND(LEN($K296)&gt;10),IF(AND($J296&gt;R$1,$J296&lt;=$Y$1),1,IF((COUNTIFS(INCAPACIDADES!$C$1:$C$51,$K296,INCAPACIDADES!Q$1:Q$51,R$1))&gt;0,2,IF(VLOOKUP($I296,BD!$D:$F,3,0)&gt;R$1,0,3))),"")</f>
        <v/>
      </c>
      <c r="CJ296" s="62" t="str">
        <f>+IF(AND(LEN($K296)&gt;10),IF(AND($J296&gt;S$1,$J296&lt;=$Y$1),1,IF((COUNTIFS(INCAPACIDADES!$C$1:$C$51,$K296,INCAPACIDADES!R$1:R$51,S$1))&gt;0,2,IF(VLOOKUP($I296,BD!$D:$F,3,0)&gt;S$1,0,3))),"")</f>
        <v/>
      </c>
      <c r="CK296" s="62" t="str">
        <f>+IF(AND(LEN($K296)&gt;10),IF(AND($J296&gt;T$1,$J296&lt;=$Y$1),1,IF((COUNTIFS(INCAPACIDADES!$C$1:$C$51,$K296,INCAPACIDADES!S$1:S$51,T$1))&gt;0,2,IF(VLOOKUP($I296,BD!$D:$F,3,0)&gt;T$1,0,3))),"")</f>
        <v/>
      </c>
      <c r="CL296" s="62" t="str">
        <f>+IF(AND(LEN($K296)&gt;10),IF(AND($J296&gt;U$1,$J296&lt;=$Y$1),1,IF((COUNTIFS(INCAPACIDADES!$C$1:$C$51,$K296,INCAPACIDADES!T$1:T$51,U$1))&gt;0,2,IF(VLOOKUP($I296,BD!$D:$F,3,0)&gt;U$1,0,3))),"")</f>
        <v/>
      </c>
      <c r="CM296" s="62" t="str">
        <f>+IF(AND(LEN($K296)&gt;10),IF(AND($J296&gt;V$1,$J296&lt;=$Y$1),1,IF((COUNTIFS(INCAPACIDADES!$C$1:$C$51,$K296,INCAPACIDADES!U$1:U$51,V$1))&gt;0,2,IF(VLOOKUP($I296,BD!$D:$F,3,0)&gt;V$1,0,3))),"")</f>
        <v/>
      </c>
      <c r="CN296" s="62" t="str">
        <f>+IF(AND(LEN($K296)&gt;10),IF(AND($J296&gt;W$1,$J296&lt;=$Y$1),1,IF((COUNTIFS(INCAPACIDADES!$C$1:$C$51,$K296,INCAPACIDADES!V$1:V$51,W$1))&gt;0,2,IF(VLOOKUP($I296,BD!$D:$F,3,0)&gt;W$1,0,3))),"")</f>
        <v/>
      </c>
      <c r="CO296" s="62" t="str">
        <f>+IF(AND(LEN($K296)&gt;10),IF(AND($J296&gt;X$1,$J296&lt;=$Y$1),1,IF((COUNTIFS(INCAPACIDADES!$C$1:$C$51,$K296,INCAPACIDADES!W$1:W$51,X$1))&gt;0,2,IF(VLOOKUP($I296,BD!$D:$F,3,0)&gt;X$1,0,3))),"")</f>
        <v/>
      </c>
      <c r="CP296" s="62" t="str">
        <f>+IF(AND(LEN($K296)&gt;10),IF(AND($J296&gt;Y$1,$J296&lt;=$Y$1),1,IF((COUNTIFS(INCAPACIDADES!$C$1:$C$51,$K296,INCAPACIDADES!X$1:X$51,Y$1))&gt;0,2,IF(VLOOKUP($I296,BD!$D:$F,3,0)&gt;Y$1,0,3))),"")</f>
        <v/>
      </c>
      <c r="CQ296" s="62" t="str">
        <f>+IF(LEN($K296)&gt;10,IF(ISERROR(VLOOKUP(L296,'CODIGO PAGO'!$B$1:$B$20,1,0)),1,IF(OR(AND(CC296=1,L296&lt;&gt;"N"),AND(CC296=3,L296&lt;&gt;"B"),AND(CC296=2,LEFT(TRIM(L296),1)&lt;&gt;"I")),1,IF(OR(AND(CC296=0,L296="N"),AND(CC296=0,L296="B"),AND(CC296=0,LEFT(TRIM(L296),1)="I")),1,0))),"")</f>
        <v/>
      </c>
      <c r="CR296" s="62" t="str">
        <f t="shared" si="131"/>
        <v/>
      </c>
      <c r="CS296" s="62" t="str">
        <f>+IF(LEN($K296)&gt;10,IF(ISERROR(VLOOKUP(N296,'CODIGO PAGO'!$B$1:$B$20,1,0)),1,IF(OR(AND(CE296=1,N296&lt;&gt;"N"),AND(CE296=3,N296&lt;&gt;"B"),AND(CE296=2,LEFT(TRIM(N296),1)&lt;&gt;"I")),1,IF(OR(AND(CE296=0,N296="N"),AND(CE296=0,N296="B"),AND(CE296=0,LEFT(TRIM(N296),1)="I")),1,0))),"")</f>
        <v/>
      </c>
      <c r="CT296" s="62" t="str">
        <f t="shared" si="132"/>
        <v/>
      </c>
      <c r="CU296" s="62" t="str">
        <f>+IF(LEN($K296)&gt;10,IF(ISERROR(VLOOKUP(P296,'CODIGO PAGO'!$B$1:$B$20,1,0)),1,IF(OR(AND(CG296=1,P296&lt;&gt;"N"),AND(CG296=3,P296&lt;&gt;"B"),AND(CG296=2,LEFT(TRIM(P296),1)&lt;&gt;"I")),1,IF(OR(AND(CG296=0,P296="N"),AND(CG296=0,P296="B"),AND(CG296=0,LEFT(TRIM(P296),1)="I")),1,0))),"")</f>
        <v/>
      </c>
      <c r="CV296" s="62" t="str">
        <f t="shared" si="133"/>
        <v/>
      </c>
      <c r="CW296" s="62" t="str">
        <f>+IF(LEN($K296)&gt;10,IF(ISERROR(VLOOKUP(R296,'CODIGO PAGO'!$B$1:$B$20,1,0)),1,IF(OR(AND(CI296=1,R296&lt;&gt;"N"),AND(CI296=3,R296&lt;&gt;"B"),AND(CI296=2,LEFT(TRIM(R296),1)&lt;&gt;"I")),1,IF(OR(AND(CI296=0,R296="N"),AND(CI296=0,R296="B"),AND(CI296=0,LEFT(TRIM(R296),1)="I")),1,0))),"")</f>
        <v/>
      </c>
      <c r="CX296" s="62" t="str">
        <f t="shared" si="134"/>
        <v/>
      </c>
      <c r="CY296" s="62" t="str">
        <f>+IF(LEN($K296)&gt;10,IF(ISERROR(VLOOKUP(T296,'CODIGO PAGO'!$B$1:$B$20,1,0)),1,IF(OR(AND(CK296=1,T296&lt;&gt;"N"),AND(CK296=3,T296&lt;&gt;"B"),AND(CK296=2,LEFT(TRIM(T296),1)&lt;&gt;"I")),1,IF(OR(AND(CK296=0,T296="N"),AND(CK296=0,T296="B"),AND(CK296=0,LEFT(TRIM(T296),1)="I")),1,0))),"")</f>
        <v/>
      </c>
      <c r="CZ296" s="62" t="str">
        <f t="shared" si="135"/>
        <v/>
      </c>
      <c r="DA296" s="62" t="str">
        <f>+IF(LEN($K296)&gt;10,IF(ISERROR(VLOOKUP(V296,'CODIGO PAGO'!$B$1:$B$20,1,0)),1,IF(OR(AND(CM296=1,V296&lt;&gt;"N"),AND(CM296=3,V296&lt;&gt;"B"),AND(CM296=2,LEFT(TRIM(V296),1)&lt;&gt;"I")),1,IF(OR(AND(CM296=0,V296="N"),AND(CM296=0,V296="B"),AND(CM296=0,LEFT(TRIM(V296),1)="I")),1,0))),"")</f>
        <v/>
      </c>
      <c r="DB296" s="62" t="str">
        <f t="shared" si="136"/>
        <v/>
      </c>
      <c r="DC296" s="62" t="str">
        <f>+IF(LEN($K296)&gt;10,IF(ISERROR(VLOOKUP(X296,'CODIGO PAGO'!$B$1:$B$20,1,0)),1,IF(OR(AND(CO296=1,X296&lt;&gt;"N"),AND(CO296=3,X296&lt;&gt;"B"),AND(CO296=2,LEFT(TRIM(X296),1)&lt;&gt;"I")),1,IF(OR(AND(CO296=0,X296="N"),AND(CO296=0,X296="B"),AND(CO296=0,LEFT(TRIM(X296),1)="I")),1,0))),"")</f>
        <v/>
      </c>
      <c r="DD296" s="62" t="str">
        <f t="shared" si="137"/>
        <v/>
      </c>
      <c r="DE296" s="62" t="str">
        <f t="shared" si="138"/>
        <v/>
      </c>
      <c r="DF296" s="63" t="str">
        <f t="shared" si="139"/>
        <v/>
      </c>
      <c r="DG296" s="171"/>
      <c r="DH296" s="63">
        <v>296</v>
      </c>
    </row>
    <row r="297" spans="1:112" s="65" customFormat="1">
      <c r="A297" s="16" t="str">
        <f t="shared" si="112"/>
        <v/>
      </c>
      <c r="B297" s="134"/>
      <c r="C297" s="134"/>
      <c r="D297" s="1" t="str">
        <f>+IF(LEN($K297)&gt;5,BD!A297,"")</f>
        <v/>
      </c>
      <c r="E297" s="1" t="str">
        <f>+IF(LEN($K297)&gt;5,BD!B297,"")</f>
        <v/>
      </c>
      <c r="F297" s="134"/>
      <c r="G297" s="133"/>
      <c r="H297" s="135"/>
      <c r="I297" s="3" t="str">
        <f>+IF(LEN($K297)&gt;5,BD!D297,"")</f>
        <v/>
      </c>
      <c r="J297" s="4" t="str">
        <f>+IF(LEN($K297)&gt;5,BD!E297,"")</f>
        <v/>
      </c>
      <c r="K297" s="5" t="str">
        <f>+IF(LEN(BD!G297)&gt;5,BD!G297,"")</f>
        <v/>
      </c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53" t="str">
        <f t="shared" si="113"/>
        <v/>
      </c>
      <c r="AB297" s="154" t="str">
        <f>+IF(LEN($K297)&gt;5,SUM(L297,N297,P297,R297,T297,V297,X297)+COUNTIF(L297:X297,"PCG")+'CODIGO PAGO'!$C$23*COUNTIF(L297:X297,"PDF")+'CODIGO PAGO'!$C$24*COUNTIF('PRE MAAS'!L297:X297,"PNH")+'CODIGO PAGO'!$C$25*COUNTIF('PRE MAAS'!L297:X297,"PS")+COUNTIF(L297:X297,"VAC"),"")</f>
        <v/>
      </c>
      <c r="AC297" s="154" t="str">
        <f t="shared" si="114"/>
        <v/>
      </c>
      <c r="AD297" s="155" t="str">
        <f t="shared" si="115"/>
        <v/>
      </c>
      <c r="AE297" s="155" t="str">
        <f t="shared" si="116"/>
        <v/>
      </c>
      <c r="AF297" s="155" t="str">
        <f>+IF(LEN($K297)&gt;5,IF(AND(VLOOKUP($I297,BD!$D$1:$F$501,3,0)&gt;=L$1,VLOOKUP($I297,BD!$D$1:$F$501,3,0)&lt;=X$1),1,0),"")</f>
        <v/>
      </c>
      <c r="AG297" s="155" t="str">
        <f t="shared" si="117"/>
        <v/>
      </c>
      <c r="AH297" s="156" t="str">
        <f t="shared" si="118"/>
        <v/>
      </c>
      <c r="AI297" s="156" t="str">
        <f t="shared" si="119"/>
        <v/>
      </c>
      <c r="AJ297" s="156" t="str">
        <f t="shared" si="120"/>
        <v/>
      </c>
      <c r="AK297" s="6" t="str">
        <f>+IF(LEN($K297)&gt;5,BD!H297,"")</f>
        <v/>
      </c>
      <c r="AL297" s="17" t="str">
        <f t="shared" si="121"/>
        <v/>
      </c>
      <c r="AM297" s="13"/>
      <c r="AN297" s="18" t="str">
        <f t="shared" si="122"/>
        <v/>
      </c>
      <c r="AO297" s="19" t="str">
        <f t="shared" si="123"/>
        <v/>
      </c>
      <c r="AP297" s="19" t="str">
        <f t="shared" si="124"/>
        <v/>
      </c>
      <c r="AQ297" s="20" t="str">
        <f t="shared" si="125"/>
        <v/>
      </c>
      <c r="AR297" s="7" t="str">
        <f t="shared" ca="1" si="126"/>
        <v/>
      </c>
      <c r="AS297" s="157"/>
      <c r="AT297" s="19" t="str">
        <f>+IF(LEN($K297)&gt;5,TRUNC(AS297*AK297*'CODIGO PAGO'!$C$27,2),"")</f>
        <v/>
      </c>
      <c r="AU297" s="15"/>
      <c r="AV297" s="15"/>
      <c r="AW297" s="15"/>
      <c r="AX297" s="14"/>
      <c r="AY297" s="15"/>
      <c r="AZ297" s="20" t="str">
        <f>+IF(LEN(K297)&gt;5,SUMIF(AJUSTES!$A$1:$A$50,K297,AJUSTES!$J$1:$J$50),"")</f>
        <v/>
      </c>
      <c r="BA297" s="20"/>
      <c r="BB297" s="14"/>
      <c r="BC297" s="14"/>
      <c r="BD297" s="164"/>
      <c r="BE297" s="15"/>
      <c r="BF297" s="15"/>
      <c r="BG297" s="152" t="str">
        <f t="shared" si="127"/>
        <v/>
      </c>
      <c r="BH297" s="20" t="str">
        <f t="shared" si="128"/>
        <v/>
      </c>
      <c r="BI297" s="20" t="str">
        <f>IF(LEN($K297)&gt;5,IF('CODIGO PAGO'!$C$26=9,0.5*AK297,'CODIGO PAGO'!$C$26*COUNTIF(L297:X297,"PT")*(AK297*7)/(7-(COUNTIF(L297:X297,"D")+COUNTIF(L297:X297,"DL")))),"")</f>
        <v/>
      </c>
      <c r="BJ297" s="15"/>
      <c r="BK297" s="20" t="str">
        <f>+IF(LEN(K297)&gt;5,SUMIF(AJUSTES!$A$1:$A$50,K297,AJUSTES!$K$1:$K$50),"")</f>
        <v/>
      </c>
      <c r="BL297" s="15"/>
      <c r="BM297" s="15"/>
      <c r="BN297" s="4" t="str">
        <f>+CONCATENATE(IF(COUNTIFS(INCAPACIDADES!$A$1:$A$100,"ACTIVA",INCAPACIDADES!$C$1:$C$100,'PRE MAAS'!K297)&gt;0,VLOOKUP(K297,INCAPACIDADES!$C$1:$Y$100,23,0),""),IF(LEN($K297)&gt;5,IF(BD!F297="N/A","",CONCATENATE("B (",DAY(BD!F297),"-",MONTH(BD!F297),"-",YEAR(BD!F297),")")),""))</f>
        <v/>
      </c>
      <c r="BO297" s="150"/>
      <c r="BP297" s="15"/>
      <c r="BQ297" s="15"/>
      <c r="BR297" s="15"/>
      <c r="BS297" s="15"/>
      <c r="BT297" s="15"/>
      <c r="BU297" s="9" t="str">
        <f>+IF(LEN($K297)&gt;10,IF(LEN(BD!I297)=11,BD!I297,CONCATENATE("0",BD!I297)),"")</f>
        <v/>
      </c>
      <c r="BV297" s="161" t="str">
        <f>+IF(LEN($K297)&gt;10,BD!J297,"")</f>
        <v/>
      </c>
      <c r="BW297" s="162" t="str">
        <f t="shared" si="129"/>
        <v/>
      </c>
      <c r="BX297" s="162" t="str">
        <f>+IF(LEN($K297)&gt;10,UPPER(BD!K297),"")</f>
        <v/>
      </c>
      <c r="BY297" s="161" t="str">
        <f>+IF(LEN($K305)&gt;5,BD!L297,"")</f>
        <v/>
      </c>
      <c r="BZ297" s="161" t="str">
        <f>+IF(LEN($K297)&gt;10,BD!M297,"")</f>
        <v/>
      </c>
      <c r="CA297" s="162" t="str">
        <f>+IF(LEN($K297)&gt;10,BD!N297,"")</f>
        <v/>
      </c>
      <c r="CB297" s="163" t="str">
        <f t="shared" si="130"/>
        <v/>
      </c>
      <c r="CC297" s="62" t="str">
        <f>+IF(AND(LEN($K297)&gt;10),IF(AND($J297&gt;L$1,$J297&lt;=$Y$1),1,IF((COUNTIFS(INCAPACIDADES!$C$1:$C$51,$K297,INCAPACIDADES!K$1:K$51,L$1))&gt;0,2,IF(VLOOKUP($I297,BD!D:F,3,0)&gt;L$1,0,3))),"")</f>
        <v/>
      </c>
      <c r="CD297" s="62" t="str">
        <f>+IF(AND(LEN($K297)&gt;10),IF(AND($J297&gt;M$1,$J297&lt;=$Y$1),1,IF((COUNTIFS(INCAPACIDADES!$C$1:$C$51,$K297,INCAPACIDADES!L$1:L$51,M$1))&gt;0,2,IF(VLOOKUP($I297,BD!$D:$F,3,0)&gt;M$1,0,3))),"")</f>
        <v/>
      </c>
      <c r="CE297" s="62" t="str">
        <f>+IF(AND(LEN($K297)&gt;10),IF(AND($J297&gt;N$1,$J297&lt;=$Y$1),1,IF((COUNTIFS(INCAPACIDADES!$C$1:$C$51,$K297,INCAPACIDADES!M$1:M$51,N$1))&gt;0,2,IF(VLOOKUP($I297,BD!$D:$F,3,0)&gt;N$1,0,3))),"")</f>
        <v/>
      </c>
      <c r="CF297" s="62" t="str">
        <f>+IF(AND(LEN($K297)&gt;10),IF(AND($J297&gt;O$1,$J297&lt;=$Y$1),1,IF((COUNTIFS(INCAPACIDADES!$C$1:$C$51,$K297,INCAPACIDADES!N$1:N$51,O$1))&gt;0,2,IF(VLOOKUP($I297,BD!$D:$F,3,0)&gt;O$1,0,3))),"")</f>
        <v/>
      </c>
      <c r="CG297" s="62" t="str">
        <f>+IF(AND(LEN($K297)&gt;10),IF(AND($J297&gt;P$1,$J297&lt;=$Y$1),1,IF((COUNTIFS(INCAPACIDADES!$C$1:$C$51,$K297,INCAPACIDADES!O$1:O$51,P$1))&gt;0,2,IF(VLOOKUP($I297,BD!$D:$F,3,0)&gt;P$1,0,3))),"")</f>
        <v/>
      </c>
      <c r="CH297" s="62" t="str">
        <f>+IF(AND(LEN($K297)&gt;10),IF(AND($J297&gt;Q$1,$J297&lt;=$Y$1),1,IF((COUNTIFS(INCAPACIDADES!$C$1:$C$51,$K297,INCAPACIDADES!P$1:P$51,Q$1))&gt;0,2,IF(VLOOKUP($I297,BD!$D:$F,3,0)&gt;Q$1,0,3))),"")</f>
        <v/>
      </c>
      <c r="CI297" s="62" t="str">
        <f>+IF(AND(LEN($K297)&gt;10),IF(AND($J297&gt;R$1,$J297&lt;=$Y$1),1,IF((COUNTIFS(INCAPACIDADES!$C$1:$C$51,$K297,INCAPACIDADES!Q$1:Q$51,R$1))&gt;0,2,IF(VLOOKUP($I297,BD!$D:$F,3,0)&gt;R$1,0,3))),"")</f>
        <v/>
      </c>
      <c r="CJ297" s="62" t="str">
        <f>+IF(AND(LEN($K297)&gt;10),IF(AND($J297&gt;S$1,$J297&lt;=$Y$1),1,IF((COUNTIFS(INCAPACIDADES!$C$1:$C$51,$K297,INCAPACIDADES!R$1:R$51,S$1))&gt;0,2,IF(VLOOKUP($I297,BD!$D:$F,3,0)&gt;S$1,0,3))),"")</f>
        <v/>
      </c>
      <c r="CK297" s="62" t="str">
        <f>+IF(AND(LEN($K297)&gt;10),IF(AND($J297&gt;T$1,$J297&lt;=$Y$1),1,IF((COUNTIFS(INCAPACIDADES!$C$1:$C$51,$K297,INCAPACIDADES!S$1:S$51,T$1))&gt;0,2,IF(VLOOKUP($I297,BD!$D:$F,3,0)&gt;T$1,0,3))),"")</f>
        <v/>
      </c>
      <c r="CL297" s="62" t="str">
        <f>+IF(AND(LEN($K297)&gt;10),IF(AND($J297&gt;U$1,$J297&lt;=$Y$1),1,IF((COUNTIFS(INCAPACIDADES!$C$1:$C$51,$K297,INCAPACIDADES!T$1:T$51,U$1))&gt;0,2,IF(VLOOKUP($I297,BD!$D:$F,3,0)&gt;U$1,0,3))),"")</f>
        <v/>
      </c>
      <c r="CM297" s="62" t="str">
        <f>+IF(AND(LEN($K297)&gt;10),IF(AND($J297&gt;V$1,$J297&lt;=$Y$1),1,IF((COUNTIFS(INCAPACIDADES!$C$1:$C$51,$K297,INCAPACIDADES!U$1:U$51,V$1))&gt;0,2,IF(VLOOKUP($I297,BD!$D:$F,3,0)&gt;V$1,0,3))),"")</f>
        <v/>
      </c>
      <c r="CN297" s="62" t="str">
        <f>+IF(AND(LEN($K297)&gt;10),IF(AND($J297&gt;W$1,$J297&lt;=$Y$1),1,IF((COUNTIFS(INCAPACIDADES!$C$1:$C$51,$K297,INCAPACIDADES!V$1:V$51,W$1))&gt;0,2,IF(VLOOKUP($I297,BD!$D:$F,3,0)&gt;W$1,0,3))),"")</f>
        <v/>
      </c>
      <c r="CO297" s="62" t="str">
        <f>+IF(AND(LEN($K297)&gt;10),IF(AND($J297&gt;X$1,$J297&lt;=$Y$1),1,IF((COUNTIFS(INCAPACIDADES!$C$1:$C$51,$K297,INCAPACIDADES!W$1:W$51,X$1))&gt;0,2,IF(VLOOKUP($I297,BD!$D:$F,3,0)&gt;X$1,0,3))),"")</f>
        <v/>
      </c>
      <c r="CP297" s="62" t="str">
        <f>+IF(AND(LEN($K297)&gt;10),IF(AND($J297&gt;Y$1,$J297&lt;=$Y$1),1,IF((COUNTIFS(INCAPACIDADES!$C$1:$C$51,$K297,INCAPACIDADES!X$1:X$51,Y$1))&gt;0,2,IF(VLOOKUP($I297,BD!$D:$F,3,0)&gt;Y$1,0,3))),"")</f>
        <v/>
      </c>
      <c r="CQ297" s="62" t="str">
        <f>+IF(LEN($K297)&gt;10,IF(ISERROR(VLOOKUP(L297,'CODIGO PAGO'!$B$1:$B$20,1,0)),1,IF(OR(AND(CC297=1,L297&lt;&gt;"N"),AND(CC297=3,L297&lt;&gt;"B"),AND(CC297=2,LEFT(TRIM(L297),1)&lt;&gt;"I")),1,IF(OR(AND(CC297=0,L297="N"),AND(CC297=0,L297="B"),AND(CC297=0,LEFT(TRIM(L297),1)="I")),1,0))),"")</f>
        <v/>
      </c>
      <c r="CR297" s="62" t="str">
        <f t="shared" si="131"/>
        <v/>
      </c>
      <c r="CS297" s="62" t="str">
        <f>+IF(LEN($K297)&gt;10,IF(ISERROR(VLOOKUP(N297,'CODIGO PAGO'!$B$1:$B$20,1,0)),1,IF(OR(AND(CE297=1,N297&lt;&gt;"N"),AND(CE297=3,N297&lt;&gt;"B"),AND(CE297=2,LEFT(TRIM(N297),1)&lt;&gt;"I")),1,IF(OR(AND(CE297=0,N297="N"),AND(CE297=0,N297="B"),AND(CE297=0,LEFT(TRIM(N297),1)="I")),1,0))),"")</f>
        <v/>
      </c>
      <c r="CT297" s="62" t="str">
        <f t="shared" si="132"/>
        <v/>
      </c>
      <c r="CU297" s="62" t="str">
        <f>+IF(LEN($K297)&gt;10,IF(ISERROR(VLOOKUP(P297,'CODIGO PAGO'!$B$1:$B$20,1,0)),1,IF(OR(AND(CG297=1,P297&lt;&gt;"N"),AND(CG297=3,P297&lt;&gt;"B"),AND(CG297=2,LEFT(TRIM(P297),1)&lt;&gt;"I")),1,IF(OR(AND(CG297=0,P297="N"),AND(CG297=0,P297="B"),AND(CG297=0,LEFT(TRIM(P297),1)="I")),1,0))),"")</f>
        <v/>
      </c>
      <c r="CV297" s="62" t="str">
        <f t="shared" si="133"/>
        <v/>
      </c>
      <c r="CW297" s="62" t="str">
        <f>+IF(LEN($K297)&gt;10,IF(ISERROR(VLOOKUP(R297,'CODIGO PAGO'!$B$1:$B$20,1,0)),1,IF(OR(AND(CI297=1,R297&lt;&gt;"N"),AND(CI297=3,R297&lt;&gt;"B"),AND(CI297=2,LEFT(TRIM(R297),1)&lt;&gt;"I")),1,IF(OR(AND(CI297=0,R297="N"),AND(CI297=0,R297="B"),AND(CI297=0,LEFT(TRIM(R297),1)="I")),1,0))),"")</f>
        <v/>
      </c>
      <c r="CX297" s="62" t="str">
        <f t="shared" si="134"/>
        <v/>
      </c>
      <c r="CY297" s="62" t="str">
        <f>+IF(LEN($K297)&gt;10,IF(ISERROR(VLOOKUP(T297,'CODIGO PAGO'!$B$1:$B$20,1,0)),1,IF(OR(AND(CK297=1,T297&lt;&gt;"N"),AND(CK297=3,T297&lt;&gt;"B"),AND(CK297=2,LEFT(TRIM(T297),1)&lt;&gt;"I")),1,IF(OR(AND(CK297=0,T297="N"),AND(CK297=0,T297="B"),AND(CK297=0,LEFT(TRIM(T297),1)="I")),1,0))),"")</f>
        <v/>
      </c>
      <c r="CZ297" s="62" t="str">
        <f t="shared" si="135"/>
        <v/>
      </c>
      <c r="DA297" s="62" t="str">
        <f>+IF(LEN($K297)&gt;10,IF(ISERROR(VLOOKUP(V297,'CODIGO PAGO'!$B$1:$B$20,1,0)),1,IF(OR(AND(CM297=1,V297&lt;&gt;"N"),AND(CM297=3,V297&lt;&gt;"B"),AND(CM297=2,LEFT(TRIM(V297),1)&lt;&gt;"I")),1,IF(OR(AND(CM297=0,V297="N"),AND(CM297=0,V297="B"),AND(CM297=0,LEFT(TRIM(V297),1)="I")),1,0))),"")</f>
        <v/>
      </c>
      <c r="DB297" s="62" t="str">
        <f t="shared" si="136"/>
        <v/>
      </c>
      <c r="DC297" s="62" t="str">
        <f>+IF(LEN($K297)&gt;10,IF(ISERROR(VLOOKUP(X297,'CODIGO PAGO'!$B$1:$B$20,1,0)),1,IF(OR(AND(CO297=1,X297&lt;&gt;"N"),AND(CO297=3,X297&lt;&gt;"B"),AND(CO297=2,LEFT(TRIM(X297),1)&lt;&gt;"I")),1,IF(OR(AND(CO297=0,X297="N"),AND(CO297=0,X297="B"),AND(CO297=0,LEFT(TRIM(X297),1)="I")),1,0))),"")</f>
        <v/>
      </c>
      <c r="DD297" s="62" t="str">
        <f t="shared" si="137"/>
        <v/>
      </c>
      <c r="DE297" s="62" t="str">
        <f t="shared" si="138"/>
        <v/>
      </c>
      <c r="DF297" s="63" t="str">
        <f t="shared" si="139"/>
        <v/>
      </c>
      <c r="DG297" s="171"/>
      <c r="DH297" s="63">
        <v>297</v>
      </c>
    </row>
    <row r="298" spans="1:112" s="65" customFormat="1">
      <c r="A298" s="16" t="str">
        <f t="shared" si="112"/>
        <v/>
      </c>
      <c r="B298" s="134"/>
      <c r="C298" s="134"/>
      <c r="D298" s="1" t="str">
        <f>+IF(LEN($K298)&gt;5,BD!A298,"")</f>
        <v/>
      </c>
      <c r="E298" s="1" t="str">
        <f>+IF(LEN($K298)&gt;5,BD!B298,"")</f>
        <v/>
      </c>
      <c r="F298" s="134"/>
      <c r="G298" s="133"/>
      <c r="H298" s="135"/>
      <c r="I298" s="3" t="str">
        <f>+IF(LEN($K298)&gt;5,BD!D298,"")</f>
        <v/>
      </c>
      <c r="J298" s="4" t="str">
        <f>+IF(LEN($K298)&gt;5,BD!E298,"")</f>
        <v/>
      </c>
      <c r="K298" s="5" t="str">
        <f>+IF(LEN(BD!G298)&gt;5,BD!G298,"")</f>
        <v/>
      </c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53" t="str">
        <f t="shared" si="113"/>
        <v/>
      </c>
      <c r="AB298" s="154" t="str">
        <f>+IF(LEN($K298)&gt;5,SUM(L298,N298,P298,R298,T298,V298,X298)+COUNTIF(L298:X298,"PCG")+'CODIGO PAGO'!$C$23*COUNTIF(L298:X298,"PDF")+'CODIGO PAGO'!$C$24*COUNTIF('PRE MAAS'!L298:X298,"PNH")+'CODIGO PAGO'!$C$25*COUNTIF('PRE MAAS'!L298:X298,"PS")+COUNTIF(L298:X298,"VAC"),"")</f>
        <v/>
      </c>
      <c r="AC298" s="154" t="str">
        <f t="shared" si="114"/>
        <v/>
      </c>
      <c r="AD298" s="155" t="str">
        <f t="shared" si="115"/>
        <v/>
      </c>
      <c r="AE298" s="155" t="str">
        <f t="shared" si="116"/>
        <v/>
      </c>
      <c r="AF298" s="155" t="str">
        <f>+IF(LEN($K298)&gt;5,IF(AND(VLOOKUP($I298,BD!$D$1:$F$501,3,0)&gt;=L$1,VLOOKUP($I298,BD!$D$1:$F$501,3,0)&lt;=X$1),1,0),"")</f>
        <v/>
      </c>
      <c r="AG298" s="155" t="str">
        <f t="shared" si="117"/>
        <v/>
      </c>
      <c r="AH298" s="156" t="str">
        <f t="shared" si="118"/>
        <v/>
      </c>
      <c r="AI298" s="156" t="str">
        <f t="shared" si="119"/>
        <v/>
      </c>
      <c r="AJ298" s="156" t="str">
        <f t="shared" si="120"/>
        <v/>
      </c>
      <c r="AK298" s="6" t="str">
        <f>+IF(LEN($K298)&gt;5,BD!H298,"")</f>
        <v/>
      </c>
      <c r="AL298" s="17" t="str">
        <f t="shared" si="121"/>
        <v/>
      </c>
      <c r="AM298" s="13"/>
      <c r="AN298" s="18" t="str">
        <f t="shared" si="122"/>
        <v/>
      </c>
      <c r="AO298" s="19" t="str">
        <f t="shared" si="123"/>
        <v/>
      </c>
      <c r="AP298" s="19" t="str">
        <f t="shared" si="124"/>
        <v/>
      </c>
      <c r="AQ298" s="20" t="str">
        <f t="shared" si="125"/>
        <v/>
      </c>
      <c r="AR298" s="7" t="str">
        <f t="shared" ca="1" si="126"/>
        <v/>
      </c>
      <c r="AS298" s="157"/>
      <c r="AT298" s="19" t="str">
        <f>+IF(LEN($K298)&gt;5,TRUNC(AS298*AK298*'CODIGO PAGO'!$C$27,2),"")</f>
        <v/>
      </c>
      <c r="AU298" s="15"/>
      <c r="AV298" s="15"/>
      <c r="AW298" s="15"/>
      <c r="AX298" s="14"/>
      <c r="AY298" s="15"/>
      <c r="AZ298" s="20" t="str">
        <f>+IF(LEN(K298)&gt;5,SUMIF(AJUSTES!$A$1:$A$50,K298,AJUSTES!$J$1:$J$50),"")</f>
        <v/>
      </c>
      <c r="BA298" s="20"/>
      <c r="BB298" s="14"/>
      <c r="BC298" s="14"/>
      <c r="BD298" s="164"/>
      <c r="BE298" s="15"/>
      <c r="BF298" s="15"/>
      <c r="BG298" s="152" t="str">
        <f t="shared" si="127"/>
        <v/>
      </c>
      <c r="BH298" s="20" t="str">
        <f t="shared" si="128"/>
        <v/>
      </c>
      <c r="BI298" s="20" t="str">
        <f>IF(LEN($K298)&gt;5,IF('CODIGO PAGO'!$C$26=9,0.5*AK298,'CODIGO PAGO'!$C$26*COUNTIF(L298:X298,"PT")*(AK298*7)/(7-(COUNTIF(L298:X298,"D")+COUNTIF(L298:X298,"DL")))),"")</f>
        <v/>
      </c>
      <c r="BJ298" s="15"/>
      <c r="BK298" s="20" t="str">
        <f>+IF(LEN(K298)&gt;5,SUMIF(AJUSTES!$A$1:$A$50,K298,AJUSTES!$K$1:$K$50),"")</f>
        <v/>
      </c>
      <c r="BL298" s="15"/>
      <c r="BM298" s="15"/>
      <c r="BN298" s="4" t="str">
        <f>+CONCATENATE(IF(COUNTIFS(INCAPACIDADES!$A$1:$A$100,"ACTIVA",INCAPACIDADES!$C$1:$C$100,'PRE MAAS'!K298)&gt;0,VLOOKUP(K298,INCAPACIDADES!$C$1:$Y$100,23,0),""),IF(LEN($K298)&gt;5,IF(BD!F298="N/A","",CONCATENATE("B (",DAY(BD!F298),"-",MONTH(BD!F298),"-",YEAR(BD!F298),")")),""))</f>
        <v/>
      </c>
      <c r="BO298" s="150"/>
      <c r="BP298" s="15"/>
      <c r="BQ298" s="15"/>
      <c r="BR298" s="15"/>
      <c r="BS298" s="15"/>
      <c r="BT298" s="15"/>
      <c r="BU298" s="9" t="str">
        <f>+IF(LEN($K298)&gt;10,IF(LEN(BD!I298)=11,BD!I298,CONCATENATE("0",BD!I298)),"")</f>
        <v/>
      </c>
      <c r="BV298" s="161" t="str">
        <f>+IF(LEN($K298)&gt;10,BD!J298,"")</f>
        <v/>
      </c>
      <c r="BW298" s="162" t="str">
        <f t="shared" si="129"/>
        <v/>
      </c>
      <c r="BX298" s="162" t="str">
        <f>+IF(LEN($K298)&gt;10,UPPER(BD!K298),"")</f>
        <v/>
      </c>
      <c r="BY298" s="161" t="str">
        <f>+IF(LEN($K306)&gt;5,BD!L298,"")</f>
        <v/>
      </c>
      <c r="BZ298" s="161" t="str">
        <f>+IF(LEN($K298)&gt;10,BD!M298,"")</f>
        <v/>
      </c>
      <c r="CA298" s="162" t="str">
        <f>+IF(LEN($K298)&gt;10,BD!N298,"")</f>
        <v/>
      </c>
      <c r="CB298" s="163" t="str">
        <f t="shared" si="130"/>
        <v/>
      </c>
      <c r="CC298" s="62" t="str">
        <f>+IF(AND(LEN($K298)&gt;10),IF(AND($J298&gt;L$1,$J298&lt;=$Y$1),1,IF((COUNTIFS(INCAPACIDADES!$C$1:$C$51,$K298,INCAPACIDADES!K$1:K$51,L$1))&gt;0,2,IF(VLOOKUP($I298,BD!D:F,3,0)&gt;L$1,0,3))),"")</f>
        <v/>
      </c>
      <c r="CD298" s="62" t="str">
        <f>+IF(AND(LEN($K298)&gt;10),IF(AND($J298&gt;M$1,$J298&lt;=$Y$1),1,IF((COUNTIFS(INCAPACIDADES!$C$1:$C$51,$K298,INCAPACIDADES!L$1:L$51,M$1))&gt;0,2,IF(VLOOKUP($I298,BD!$D:$F,3,0)&gt;M$1,0,3))),"")</f>
        <v/>
      </c>
      <c r="CE298" s="62" t="str">
        <f>+IF(AND(LEN($K298)&gt;10),IF(AND($J298&gt;N$1,$J298&lt;=$Y$1),1,IF((COUNTIFS(INCAPACIDADES!$C$1:$C$51,$K298,INCAPACIDADES!M$1:M$51,N$1))&gt;0,2,IF(VLOOKUP($I298,BD!$D:$F,3,0)&gt;N$1,0,3))),"")</f>
        <v/>
      </c>
      <c r="CF298" s="62" t="str">
        <f>+IF(AND(LEN($K298)&gt;10),IF(AND($J298&gt;O$1,$J298&lt;=$Y$1),1,IF((COUNTIFS(INCAPACIDADES!$C$1:$C$51,$K298,INCAPACIDADES!N$1:N$51,O$1))&gt;0,2,IF(VLOOKUP($I298,BD!$D:$F,3,0)&gt;O$1,0,3))),"")</f>
        <v/>
      </c>
      <c r="CG298" s="62" t="str">
        <f>+IF(AND(LEN($K298)&gt;10),IF(AND($J298&gt;P$1,$J298&lt;=$Y$1),1,IF((COUNTIFS(INCAPACIDADES!$C$1:$C$51,$K298,INCAPACIDADES!O$1:O$51,P$1))&gt;0,2,IF(VLOOKUP($I298,BD!$D:$F,3,0)&gt;P$1,0,3))),"")</f>
        <v/>
      </c>
      <c r="CH298" s="62" t="str">
        <f>+IF(AND(LEN($K298)&gt;10),IF(AND($J298&gt;Q$1,$J298&lt;=$Y$1),1,IF((COUNTIFS(INCAPACIDADES!$C$1:$C$51,$K298,INCAPACIDADES!P$1:P$51,Q$1))&gt;0,2,IF(VLOOKUP($I298,BD!$D:$F,3,0)&gt;Q$1,0,3))),"")</f>
        <v/>
      </c>
      <c r="CI298" s="62" t="str">
        <f>+IF(AND(LEN($K298)&gt;10),IF(AND($J298&gt;R$1,$J298&lt;=$Y$1),1,IF((COUNTIFS(INCAPACIDADES!$C$1:$C$51,$K298,INCAPACIDADES!Q$1:Q$51,R$1))&gt;0,2,IF(VLOOKUP($I298,BD!$D:$F,3,0)&gt;R$1,0,3))),"")</f>
        <v/>
      </c>
      <c r="CJ298" s="62" t="str">
        <f>+IF(AND(LEN($K298)&gt;10),IF(AND($J298&gt;S$1,$J298&lt;=$Y$1),1,IF((COUNTIFS(INCAPACIDADES!$C$1:$C$51,$K298,INCAPACIDADES!R$1:R$51,S$1))&gt;0,2,IF(VLOOKUP($I298,BD!$D:$F,3,0)&gt;S$1,0,3))),"")</f>
        <v/>
      </c>
      <c r="CK298" s="62" t="str">
        <f>+IF(AND(LEN($K298)&gt;10),IF(AND($J298&gt;T$1,$J298&lt;=$Y$1),1,IF((COUNTIFS(INCAPACIDADES!$C$1:$C$51,$K298,INCAPACIDADES!S$1:S$51,T$1))&gt;0,2,IF(VLOOKUP($I298,BD!$D:$F,3,0)&gt;T$1,0,3))),"")</f>
        <v/>
      </c>
      <c r="CL298" s="62" t="str">
        <f>+IF(AND(LEN($K298)&gt;10),IF(AND($J298&gt;U$1,$J298&lt;=$Y$1),1,IF((COUNTIFS(INCAPACIDADES!$C$1:$C$51,$K298,INCAPACIDADES!T$1:T$51,U$1))&gt;0,2,IF(VLOOKUP($I298,BD!$D:$F,3,0)&gt;U$1,0,3))),"")</f>
        <v/>
      </c>
      <c r="CM298" s="62" t="str">
        <f>+IF(AND(LEN($K298)&gt;10),IF(AND($J298&gt;V$1,$J298&lt;=$Y$1),1,IF((COUNTIFS(INCAPACIDADES!$C$1:$C$51,$K298,INCAPACIDADES!U$1:U$51,V$1))&gt;0,2,IF(VLOOKUP($I298,BD!$D:$F,3,0)&gt;V$1,0,3))),"")</f>
        <v/>
      </c>
      <c r="CN298" s="62" t="str">
        <f>+IF(AND(LEN($K298)&gt;10),IF(AND($J298&gt;W$1,$J298&lt;=$Y$1),1,IF((COUNTIFS(INCAPACIDADES!$C$1:$C$51,$K298,INCAPACIDADES!V$1:V$51,W$1))&gt;0,2,IF(VLOOKUP($I298,BD!$D:$F,3,0)&gt;W$1,0,3))),"")</f>
        <v/>
      </c>
      <c r="CO298" s="62" t="str">
        <f>+IF(AND(LEN($K298)&gt;10),IF(AND($J298&gt;X$1,$J298&lt;=$Y$1),1,IF((COUNTIFS(INCAPACIDADES!$C$1:$C$51,$K298,INCAPACIDADES!W$1:W$51,X$1))&gt;0,2,IF(VLOOKUP($I298,BD!$D:$F,3,0)&gt;X$1,0,3))),"")</f>
        <v/>
      </c>
      <c r="CP298" s="62" t="str">
        <f>+IF(AND(LEN($K298)&gt;10),IF(AND($J298&gt;Y$1,$J298&lt;=$Y$1),1,IF((COUNTIFS(INCAPACIDADES!$C$1:$C$51,$K298,INCAPACIDADES!X$1:X$51,Y$1))&gt;0,2,IF(VLOOKUP($I298,BD!$D:$F,3,0)&gt;Y$1,0,3))),"")</f>
        <v/>
      </c>
      <c r="CQ298" s="62" t="str">
        <f>+IF(LEN($K298)&gt;10,IF(ISERROR(VLOOKUP(L298,'CODIGO PAGO'!$B$1:$B$20,1,0)),1,IF(OR(AND(CC298=1,L298&lt;&gt;"N"),AND(CC298=3,L298&lt;&gt;"B"),AND(CC298=2,LEFT(TRIM(L298),1)&lt;&gt;"I")),1,IF(OR(AND(CC298=0,L298="N"),AND(CC298=0,L298="B"),AND(CC298=0,LEFT(TRIM(L298),1)="I")),1,0))),"")</f>
        <v/>
      </c>
      <c r="CR298" s="62" t="str">
        <f t="shared" si="131"/>
        <v/>
      </c>
      <c r="CS298" s="62" t="str">
        <f>+IF(LEN($K298)&gt;10,IF(ISERROR(VLOOKUP(N298,'CODIGO PAGO'!$B$1:$B$20,1,0)),1,IF(OR(AND(CE298=1,N298&lt;&gt;"N"),AND(CE298=3,N298&lt;&gt;"B"),AND(CE298=2,LEFT(TRIM(N298),1)&lt;&gt;"I")),1,IF(OR(AND(CE298=0,N298="N"),AND(CE298=0,N298="B"),AND(CE298=0,LEFT(TRIM(N298),1)="I")),1,0))),"")</f>
        <v/>
      </c>
      <c r="CT298" s="62" t="str">
        <f t="shared" si="132"/>
        <v/>
      </c>
      <c r="CU298" s="62" t="str">
        <f>+IF(LEN($K298)&gt;10,IF(ISERROR(VLOOKUP(P298,'CODIGO PAGO'!$B$1:$B$20,1,0)),1,IF(OR(AND(CG298=1,P298&lt;&gt;"N"),AND(CG298=3,P298&lt;&gt;"B"),AND(CG298=2,LEFT(TRIM(P298),1)&lt;&gt;"I")),1,IF(OR(AND(CG298=0,P298="N"),AND(CG298=0,P298="B"),AND(CG298=0,LEFT(TRIM(P298),1)="I")),1,0))),"")</f>
        <v/>
      </c>
      <c r="CV298" s="62" t="str">
        <f t="shared" si="133"/>
        <v/>
      </c>
      <c r="CW298" s="62" t="str">
        <f>+IF(LEN($K298)&gt;10,IF(ISERROR(VLOOKUP(R298,'CODIGO PAGO'!$B$1:$B$20,1,0)),1,IF(OR(AND(CI298=1,R298&lt;&gt;"N"),AND(CI298=3,R298&lt;&gt;"B"),AND(CI298=2,LEFT(TRIM(R298),1)&lt;&gt;"I")),1,IF(OR(AND(CI298=0,R298="N"),AND(CI298=0,R298="B"),AND(CI298=0,LEFT(TRIM(R298),1)="I")),1,0))),"")</f>
        <v/>
      </c>
      <c r="CX298" s="62" t="str">
        <f t="shared" si="134"/>
        <v/>
      </c>
      <c r="CY298" s="62" t="str">
        <f>+IF(LEN($K298)&gt;10,IF(ISERROR(VLOOKUP(T298,'CODIGO PAGO'!$B$1:$B$20,1,0)),1,IF(OR(AND(CK298=1,T298&lt;&gt;"N"),AND(CK298=3,T298&lt;&gt;"B"),AND(CK298=2,LEFT(TRIM(T298),1)&lt;&gt;"I")),1,IF(OR(AND(CK298=0,T298="N"),AND(CK298=0,T298="B"),AND(CK298=0,LEFT(TRIM(T298),1)="I")),1,0))),"")</f>
        <v/>
      </c>
      <c r="CZ298" s="62" t="str">
        <f t="shared" si="135"/>
        <v/>
      </c>
      <c r="DA298" s="62" t="str">
        <f>+IF(LEN($K298)&gt;10,IF(ISERROR(VLOOKUP(V298,'CODIGO PAGO'!$B$1:$B$20,1,0)),1,IF(OR(AND(CM298=1,V298&lt;&gt;"N"),AND(CM298=3,V298&lt;&gt;"B"),AND(CM298=2,LEFT(TRIM(V298),1)&lt;&gt;"I")),1,IF(OR(AND(CM298=0,V298="N"),AND(CM298=0,V298="B"),AND(CM298=0,LEFT(TRIM(V298),1)="I")),1,0))),"")</f>
        <v/>
      </c>
      <c r="DB298" s="62" t="str">
        <f t="shared" si="136"/>
        <v/>
      </c>
      <c r="DC298" s="62" t="str">
        <f>+IF(LEN($K298)&gt;10,IF(ISERROR(VLOOKUP(X298,'CODIGO PAGO'!$B$1:$B$20,1,0)),1,IF(OR(AND(CO298=1,X298&lt;&gt;"N"),AND(CO298=3,X298&lt;&gt;"B"),AND(CO298=2,LEFT(TRIM(X298),1)&lt;&gt;"I")),1,IF(OR(AND(CO298=0,X298="N"),AND(CO298=0,X298="B"),AND(CO298=0,LEFT(TRIM(X298),1)="I")),1,0))),"")</f>
        <v/>
      </c>
      <c r="DD298" s="62" t="str">
        <f t="shared" si="137"/>
        <v/>
      </c>
      <c r="DE298" s="62" t="str">
        <f t="shared" si="138"/>
        <v/>
      </c>
      <c r="DF298" s="63" t="str">
        <f t="shared" si="139"/>
        <v/>
      </c>
      <c r="DG298" s="171"/>
      <c r="DH298" s="63">
        <v>298</v>
      </c>
    </row>
    <row r="299" spans="1:112" s="65" customFormat="1">
      <c r="A299" s="16" t="str">
        <f t="shared" si="112"/>
        <v/>
      </c>
      <c r="B299" s="134"/>
      <c r="C299" s="134"/>
      <c r="D299" s="1" t="str">
        <f>+IF(LEN($K299)&gt;5,BD!A299,"")</f>
        <v/>
      </c>
      <c r="E299" s="1" t="str">
        <f>+IF(LEN($K299)&gt;5,BD!B299,"")</f>
        <v/>
      </c>
      <c r="F299" s="134"/>
      <c r="G299" s="133"/>
      <c r="H299" s="135"/>
      <c r="I299" s="3" t="str">
        <f>+IF(LEN($K299)&gt;5,BD!D299,"")</f>
        <v/>
      </c>
      <c r="J299" s="4" t="str">
        <f>+IF(LEN($K299)&gt;5,BD!E299,"")</f>
        <v/>
      </c>
      <c r="K299" s="5" t="str">
        <f>+IF(LEN(BD!G299)&gt;5,BD!G299,"")</f>
        <v/>
      </c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53" t="str">
        <f t="shared" si="113"/>
        <v/>
      </c>
      <c r="AB299" s="154" t="str">
        <f>+IF(LEN($K299)&gt;5,SUM(L299,N299,P299,R299,T299,V299,X299)+COUNTIF(L299:X299,"PCG")+'CODIGO PAGO'!$C$23*COUNTIF(L299:X299,"PDF")+'CODIGO PAGO'!$C$24*COUNTIF('PRE MAAS'!L299:X299,"PNH")+'CODIGO PAGO'!$C$25*COUNTIF('PRE MAAS'!L299:X299,"PS")+COUNTIF(L299:X299,"VAC"),"")</f>
        <v/>
      </c>
      <c r="AC299" s="154" t="str">
        <f t="shared" si="114"/>
        <v/>
      </c>
      <c r="AD299" s="155" t="str">
        <f t="shared" si="115"/>
        <v/>
      </c>
      <c r="AE299" s="155" t="str">
        <f t="shared" si="116"/>
        <v/>
      </c>
      <c r="AF299" s="155" t="str">
        <f>+IF(LEN($K299)&gt;5,IF(AND(VLOOKUP($I299,BD!$D$1:$F$501,3,0)&gt;=L$1,VLOOKUP($I299,BD!$D$1:$F$501,3,0)&lt;=X$1),1,0),"")</f>
        <v/>
      </c>
      <c r="AG299" s="155" t="str">
        <f t="shared" si="117"/>
        <v/>
      </c>
      <c r="AH299" s="156" t="str">
        <f t="shared" si="118"/>
        <v/>
      </c>
      <c r="AI299" s="156" t="str">
        <f t="shared" si="119"/>
        <v/>
      </c>
      <c r="AJ299" s="156" t="str">
        <f t="shared" si="120"/>
        <v/>
      </c>
      <c r="AK299" s="6" t="str">
        <f>+IF(LEN($K299)&gt;5,BD!H299,"")</f>
        <v/>
      </c>
      <c r="AL299" s="17" t="str">
        <f t="shared" si="121"/>
        <v/>
      </c>
      <c r="AM299" s="13"/>
      <c r="AN299" s="18" t="str">
        <f t="shared" si="122"/>
        <v/>
      </c>
      <c r="AO299" s="19" t="str">
        <f t="shared" si="123"/>
        <v/>
      </c>
      <c r="AP299" s="19" t="str">
        <f t="shared" si="124"/>
        <v/>
      </c>
      <c r="AQ299" s="20" t="str">
        <f t="shared" si="125"/>
        <v/>
      </c>
      <c r="AR299" s="7" t="str">
        <f t="shared" ca="1" si="126"/>
        <v/>
      </c>
      <c r="AS299" s="157"/>
      <c r="AT299" s="19" t="str">
        <f>+IF(LEN($K299)&gt;5,TRUNC(AS299*AK299*'CODIGO PAGO'!$C$27,2),"")</f>
        <v/>
      </c>
      <c r="AU299" s="15"/>
      <c r="AV299" s="15"/>
      <c r="AW299" s="15"/>
      <c r="AX299" s="14"/>
      <c r="AY299" s="15"/>
      <c r="AZ299" s="20" t="str">
        <f>+IF(LEN(K299)&gt;5,SUMIF(AJUSTES!$A$1:$A$50,K299,AJUSTES!$J$1:$J$50),"")</f>
        <v/>
      </c>
      <c r="BA299" s="20"/>
      <c r="BB299" s="14"/>
      <c r="BC299" s="14"/>
      <c r="BD299" s="164"/>
      <c r="BE299" s="15"/>
      <c r="BF299" s="15"/>
      <c r="BG299" s="152" t="str">
        <f t="shared" si="127"/>
        <v/>
      </c>
      <c r="BH299" s="20" t="str">
        <f t="shared" si="128"/>
        <v/>
      </c>
      <c r="BI299" s="20" t="str">
        <f>IF(LEN($K299)&gt;5,IF('CODIGO PAGO'!$C$26=9,0.5*AK299,'CODIGO PAGO'!$C$26*COUNTIF(L299:X299,"PT")*(AK299*7)/(7-(COUNTIF(L299:X299,"D")+COUNTIF(L299:X299,"DL")))),"")</f>
        <v/>
      </c>
      <c r="BJ299" s="15"/>
      <c r="BK299" s="20" t="str">
        <f>+IF(LEN(K299)&gt;5,SUMIF(AJUSTES!$A$1:$A$50,K299,AJUSTES!$K$1:$K$50),"")</f>
        <v/>
      </c>
      <c r="BL299" s="15"/>
      <c r="BM299" s="15"/>
      <c r="BN299" s="4" t="str">
        <f>+CONCATENATE(IF(COUNTIFS(INCAPACIDADES!$A$1:$A$100,"ACTIVA",INCAPACIDADES!$C$1:$C$100,'PRE MAAS'!K299)&gt;0,VLOOKUP(K299,INCAPACIDADES!$C$1:$Y$100,23,0),""),IF(LEN($K299)&gt;5,IF(BD!F299="N/A","",CONCATENATE("B (",DAY(BD!F299),"-",MONTH(BD!F299),"-",YEAR(BD!F299),")")),""))</f>
        <v/>
      </c>
      <c r="BO299" s="150"/>
      <c r="BP299" s="15"/>
      <c r="BQ299" s="15"/>
      <c r="BR299" s="15"/>
      <c r="BS299" s="15"/>
      <c r="BT299" s="15"/>
      <c r="BU299" s="9" t="str">
        <f>+IF(LEN($K299)&gt;10,IF(LEN(BD!I299)=11,BD!I299,CONCATENATE("0",BD!I299)),"")</f>
        <v/>
      </c>
      <c r="BV299" s="161" t="str">
        <f>+IF(LEN($K299)&gt;10,BD!J299,"")</f>
        <v/>
      </c>
      <c r="BW299" s="162" t="str">
        <f t="shared" si="129"/>
        <v/>
      </c>
      <c r="BX299" s="162" t="str">
        <f>+IF(LEN($K299)&gt;10,UPPER(BD!K299),"")</f>
        <v/>
      </c>
      <c r="BY299" s="161" t="str">
        <f>+IF(LEN($K307)&gt;5,BD!L299,"")</f>
        <v/>
      </c>
      <c r="BZ299" s="161" t="str">
        <f>+IF(LEN($K299)&gt;10,BD!M299,"")</f>
        <v/>
      </c>
      <c r="CA299" s="162" t="str">
        <f>+IF(LEN($K299)&gt;10,BD!N299,"")</f>
        <v/>
      </c>
      <c r="CB299" s="163" t="str">
        <f t="shared" si="130"/>
        <v/>
      </c>
      <c r="CC299" s="62" t="str">
        <f>+IF(AND(LEN($K299)&gt;10),IF(AND($J299&gt;L$1,$J299&lt;=$Y$1),1,IF((COUNTIFS(INCAPACIDADES!$C$1:$C$51,$K299,INCAPACIDADES!K$1:K$51,L$1))&gt;0,2,IF(VLOOKUP($I299,BD!D:F,3,0)&gt;L$1,0,3))),"")</f>
        <v/>
      </c>
      <c r="CD299" s="62" t="str">
        <f>+IF(AND(LEN($K299)&gt;10),IF(AND($J299&gt;M$1,$J299&lt;=$Y$1),1,IF((COUNTIFS(INCAPACIDADES!$C$1:$C$51,$K299,INCAPACIDADES!L$1:L$51,M$1))&gt;0,2,IF(VLOOKUP($I299,BD!$D:$F,3,0)&gt;M$1,0,3))),"")</f>
        <v/>
      </c>
      <c r="CE299" s="62" t="str">
        <f>+IF(AND(LEN($K299)&gt;10),IF(AND($J299&gt;N$1,$J299&lt;=$Y$1),1,IF((COUNTIFS(INCAPACIDADES!$C$1:$C$51,$K299,INCAPACIDADES!M$1:M$51,N$1))&gt;0,2,IF(VLOOKUP($I299,BD!$D:$F,3,0)&gt;N$1,0,3))),"")</f>
        <v/>
      </c>
      <c r="CF299" s="62" t="str">
        <f>+IF(AND(LEN($K299)&gt;10),IF(AND($J299&gt;O$1,$J299&lt;=$Y$1),1,IF((COUNTIFS(INCAPACIDADES!$C$1:$C$51,$K299,INCAPACIDADES!N$1:N$51,O$1))&gt;0,2,IF(VLOOKUP($I299,BD!$D:$F,3,0)&gt;O$1,0,3))),"")</f>
        <v/>
      </c>
      <c r="CG299" s="62" t="str">
        <f>+IF(AND(LEN($K299)&gt;10),IF(AND($J299&gt;P$1,$J299&lt;=$Y$1),1,IF((COUNTIFS(INCAPACIDADES!$C$1:$C$51,$K299,INCAPACIDADES!O$1:O$51,P$1))&gt;0,2,IF(VLOOKUP($I299,BD!$D:$F,3,0)&gt;P$1,0,3))),"")</f>
        <v/>
      </c>
      <c r="CH299" s="62" t="str">
        <f>+IF(AND(LEN($K299)&gt;10),IF(AND($J299&gt;Q$1,$J299&lt;=$Y$1),1,IF((COUNTIFS(INCAPACIDADES!$C$1:$C$51,$K299,INCAPACIDADES!P$1:P$51,Q$1))&gt;0,2,IF(VLOOKUP($I299,BD!$D:$F,3,0)&gt;Q$1,0,3))),"")</f>
        <v/>
      </c>
      <c r="CI299" s="62" t="str">
        <f>+IF(AND(LEN($K299)&gt;10),IF(AND($J299&gt;R$1,$J299&lt;=$Y$1),1,IF((COUNTIFS(INCAPACIDADES!$C$1:$C$51,$K299,INCAPACIDADES!Q$1:Q$51,R$1))&gt;0,2,IF(VLOOKUP($I299,BD!$D:$F,3,0)&gt;R$1,0,3))),"")</f>
        <v/>
      </c>
      <c r="CJ299" s="62" t="str">
        <f>+IF(AND(LEN($K299)&gt;10),IF(AND($J299&gt;S$1,$J299&lt;=$Y$1),1,IF((COUNTIFS(INCAPACIDADES!$C$1:$C$51,$K299,INCAPACIDADES!R$1:R$51,S$1))&gt;0,2,IF(VLOOKUP($I299,BD!$D:$F,3,0)&gt;S$1,0,3))),"")</f>
        <v/>
      </c>
      <c r="CK299" s="62" t="str">
        <f>+IF(AND(LEN($K299)&gt;10),IF(AND($J299&gt;T$1,$J299&lt;=$Y$1),1,IF((COUNTIFS(INCAPACIDADES!$C$1:$C$51,$K299,INCAPACIDADES!S$1:S$51,T$1))&gt;0,2,IF(VLOOKUP($I299,BD!$D:$F,3,0)&gt;T$1,0,3))),"")</f>
        <v/>
      </c>
      <c r="CL299" s="62" t="str">
        <f>+IF(AND(LEN($K299)&gt;10),IF(AND($J299&gt;U$1,$J299&lt;=$Y$1),1,IF((COUNTIFS(INCAPACIDADES!$C$1:$C$51,$K299,INCAPACIDADES!T$1:T$51,U$1))&gt;0,2,IF(VLOOKUP($I299,BD!$D:$F,3,0)&gt;U$1,0,3))),"")</f>
        <v/>
      </c>
      <c r="CM299" s="62" t="str">
        <f>+IF(AND(LEN($K299)&gt;10),IF(AND($J299&gt;V$1,$J299&lt;=$Y$1),1,IF((COUNTIFS(INCAPACIDADES!$C$1:$C$51,$K299,INCAPACIDADES!U$1:U$51,V$1))&gt;0,2,IF(VLOOKUP($I299,BD!$D:$F,3,0)&gt;V$1,0,3))),"")</f>
        <v/>
      </c>
      <c r="CN299" s="62" t="str">
        <f>+IF(AND(LEN($K299)&gt;10),IF(AND($J299&gt;W$1,$J299&lt;=$Y$1),1,IF((COUNTIFS(INCAPACIDADES!$C$1:$C$51,$K299,INCAPACIDADES!V$1:V$51,W$1))&gt;0,2,IF(VLOOKUP($I299,BD!$D:$F,3,0)&gt;W$1,0,3))),"")</f>
        <v/>
      </c>
      <c r="CO299" s="62" t="str">
        <f>+IF(AND(LEN($K299)&gt;10),IF(AND($J299&gt;X$1,$J299&lt;=$Y$1),1,IF((COUNTIFS(INCAPACIDADES!$C$1:$C$51,$K299,INCAPACIDADES!W$1:W$51,X$1))&gt;0,2,IF(VLOOKUP($I299,BD!$D:$F,3,0)&gt;X$1,0,3))),"")</f>
        <v/>
      </c>
      <c r="CP299" s="62" t="str">
        <f>+IF(AND(LEN($K299)&gt;10),IF(AND($J299&gt;Y$1,$J299&lt;=$Y$1),1,IF((COUNTIFS(INCAPACIDADES!$C$1:$C$51,$K299,INCAPACIDADES!X$1:X$51,Y$1))&gt;0,2,IF(VLOOKUP($I299,BD!$D:$F,3,0)&gt;Y$1,0,3))),"")</f>
        <v/>
      </c>
      <c r="CQ299" s="62" t="str">
        <f>+IF(LEN($K299)&gt;10,IF(ISERROR(VLOOKUP(L299,'CODIGO PAGO'!$B$1:$B$20,1,0)),1,IF(OR(AND(CC299=1,L299&lt;&gt;"N"),AND(CC299=3,L299&lt;&gt;"B"),AND(CC299=2,LEFT(TRIM(L299),1)&lt;&gt;"I")),1,IF(OR(AND(CC299=0,L299="N"),AND(CC299=0,L299="B"),AND(CC299=0,LEFT(TRIM(L299),1)="I")),1,0))),"")</f>
        <v/>
      </c>
      <c r="CR299" s="62" t="str">
        <f t="shared" si="131"/>
        <v/>
      </c>
      <c r="CS299" s="62" t="str">
        <f>+IF(LEN($K299)&gt;10,IF(ISERROR(VLOOKUP(N299,'CODIGO PAGO'!$B$1:$B$20,1,0)),1,IF(OR(AND(CE299=1,N299&lt;&gt;"N"),AND(CE299=3,N299&lt;&gt;"B"),AND(CE299=2,LEFT(TRIM(N299),1)&lt;&gt;"I")),1,IF(OR(AND(CE299=0,N299="N"),AND(CE299=0,N299="B"),AND(CE299=0,LEFT(TRIM(N299),1)="I")),1,0))),"")</f>
        <v/>
      </c>
      <c r="CT299" s="62" t="str">
        <f t="shared" si="132"/>
        <v/>
      </c>
      <c r="CU299" s="62" t="str">
        <f>+IF(LEN($K299)&gt;10,IF(ISERROR(VLOOKUP(P299,'CODIGO PAGO'!$B$1:$B$20,1,0)),1,IF(OR(AND(CG299=1,P299&lt;&gt;"N"),AND(CG299=3,P299&lt;&gt;"B"),AND(CG299=2,LEFT(TRIM(P299),1)&lt;&gt;"I")),1,IF(OR(AND(CG299=0,P299="N"),AND(CG299=0,P299="B"),AND(CG299=0,LEFT(TRIM(P299),1)="I")),1,0))),"")</f>
        <v/>
      </c>
      <c r="CV299" s="62" t="str">
        <f t="shared" si="133"/>
        <v/>
      </c>
      <c r="CW299" s="62" t="str">
        <f>+IF(LEN($K299)&gt;10,IF(ISERROR(VLOOKUP(R299,'CODIGO PAGO'!$B$1:$B$20,1,0)),1,IF(OR(AND(CI299=1,R299&lt;&gt;"N"),AND(CI299=3,R299&lt;&gt;"B"),AND(CI299=2,LEFT(TRIM(R299),1)&lt;&gt;"I")),1,IF(OR(AND(CI299=0,R299="N"),AND(CI299=0,R299="B"),AND(CI299=0,LEFT(TRIM(R299),1)="I")),1,0))),"")</f>
        <v/>
      </c>
      <c r="CX299" s="62" t="str">
        <f t="shared" si="134"/>
        <v/>
      </c>
      <c r="CY299" s="62" t="str">
        <f>+IF(LEN($K299)&gt;10,IF(ISERROR(VLOOKUP(T299,'CODIGO PAGO'!$B$1:$B$20,1,0)),1,IF(OR(AND(CK299=1,T299&lt;&gt;"N"),AND(CK299=3,T299&lt;&gt;"B"),AND(CK299=2,LEFT(TRIM(T299),1)&lt;&gt;"I")),1,IF(OR(AND(CK299=0,T299="N"),AND(CK299=0,T299="B"),AND(CK299=0,LEFT(TRIM(T299),1)="I")),1,0))),"")</f>
        <v/>
      </c>
      <c r="CZ299" s="62" t="str">
        <f t="shared" si="135"/>
        <v/>
      </c>
      <c r="DA299" s="62" t="str">
        <f>+IF(LEN($K299)&gt;10,IF(ISERROR(VLOOKUP(V299,'CODIGO PAGO'!$B$1:$B$20,1,0)),1,IF(OR(AND(CM299=1,V299&lt;&gt;"N"),AND(CM299=3,V299&lt;&gt;"B"),AND(CM299=2,LEFT(TRIM(V299),1)&lt;&gt;"I")),1,IF(OR(AND(CM299=0,V299="N"),AND(CM299=0,V299="B"),AND(CM299=0,LEFT(TRIM(V299),1)="I")),1,0))),"")</f>
        <v/>
      </c>
      <c r="DB299" s="62" t="str">
        <f t="shared" si="136"/>
        <v/>
      </c>
      <c r="DC299" s="62" t="str">
        <f>+IF(LEN($K299)&gt;10,IF(ISERROR(VLOOKUP(X299,'CODIGO PAGO'!$B$1:$B$20,1,0)),1,IF(OR(AND(CO299=1,X299&lt;&gt;"N"),AND(CO299=3,X299&lt;&gt;"B"),AND(CO299=2,LEFT(TRIM(X299),1)&lt;&gt;"I")),1,IF(OR(AND(CO299=0,X299="N"),AND(CO299=0,X299="B"),AND(CO299=0,LEFT(TRIM(X299),1)="I")),1,0))),"")</f>
        <v/>
      </c>
      <c r="DD299" s="62" t="str">
        <f t="shared" si="137"/>
        <v/>
      </c>
      <c r="DE299" s="62" t="str">
        <f t="shared" si="138"/>
        <v/>
      </c>
      <c r="DF299" s="63" t="str">
        <f t="shared" si="139"/>
        <v/>
      </c>
      <c r="DG299" s="171"/>
      <c r="DH299" s="63">
        <v>299</v>
      </c>
    </row>
    <row r="300" spans="1:112" s="65" customFormat="1">
      <c r="A300" s="16" t="str">
        <f t="shared" si="112"/>
        <v/>
      </c>
      <c r="B300" s="134"/>
      <c r="C300" s="134"/>
      <c r="D300" s="1" t="str">
        <f>+IF(LEN($K300)&gt;5,BD!A300,"")</f>
        <v/>
      </c>
      <c r="E300" s="1" t="str">
        <f>+IF(LEN($K300)&gt;5,BD!B300,"")</f>
        <v/>
      </c>
      <c r="F300" s="134"/>
      <c r="G300" s="133"/>
      <c r="H300" s="135"/>
      <c r="I300" s="3" t="str">
        <f>+IF(LEN($K300)&gt;5,BD!D300,"")</f>
        <v/>
      </c>
      <c r="J300" s="4" t="str">
        <f>+IF(LEN($K300)&gt;5,BD!E300,"")</f>
        <v/>
      </c>
      <c r="K300" s="5" t="str">
        <f>+IF(LEN(BD!G300)&gt;5,BD!G300,"")</f>
        <v/>
      </c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53" t="str">
        <f t="shared" si="113"/>
        <v/>
      </c>
      <c r="AB300" s="154" t="str">
        <f>+IF(LEN($K300)&gt;5,SUM(L300,N300,P300,R300,T300,V300,X300)+COUNTIF(L300:X300,"PCG")+'CODIGO PAGO'!$C$23*COUNTIF(L300:X300,"PDF")+'CODIGO PAGO'!$C$24*COUNTIF('PRE MAAS'!L300:X300,"PNH")+'CODIGO PAGO'!$C$25*COUNTIF('PRE MAAS'!L300:X300,"PS")+COUNTIF(L300:X300,"VAC"),"")</f>
        <v/>
      </c>
      <c r="AC300" s="154" t="str">
        <f t="shared" si="114"/>
        <v/>
      </c>
      <c r="AD300" s="155" t="str">
        <f t="shared" si="115"/>
        <v/>
      </c>
      <c r="AE300" s="155" t="str">
        <f t="shared" si="116"/>
        <v/>
      </c>
      <c r="AF300" s="155" t="str">
        <f>+IF(LEN($K300)&gt;5,IF(AND(VLOOKUP($I300,BD!$D$1:$F$501,3,0)&gt;=L$1,VLOOKUP($I300,BD!$D$1:$F$501,3,0)&lt;=X$1),1,0),"")</f>
        <v/>
      </c>
      <c r="AG300" s="155" t="str">
        <f t="shared" si="117"/>
        <v/>
      </c>
      <c r="AH300" s="156" t="str">
        <f t="shared" si="118"/>
        <v/>
      </c>
      <c r="AI300" s="156" t="str">
        <f t="shared" si="119"/>
        <v/>
      </c>
      <c r="AJ300" s="156" t="str">
        <f t="shared" si="120"/>
        <v/>
      </c>
      <c r="AK300" s="6" t="str">
        <f>+IF(LEN($K300)&gt;5,BD!H300,"")</f>
        <v/>
      </c>
      <c r="AL300" s="17" t="str">
        <f t="shared" si="121"/>
        <v/>
      </c>
      <c r="AM300" s="13"/>
      <c r="AN300" s="18" t="str">
        <f t="shared" si="122"/>
        <v/>
      </c>
      <c r="AO300" s="19" t="str">
        <f t="shared" si="123"/>
        <v/>
      </c>
      <c r="AP300" s="19" t="str">
        <f t="shared" si="124"/>
        <v/>
      </c>
      <c r="AQ300" s="20" t="str">
        <f t="shared" si="125"/>
        <v/>
      </c>
      <c r="AR300" s="7" t="str">
        <f t="shared" ca="1" si="126"/>
        <v/>
      </c>
      <c r="AS300" s="157"/>
      <c r="AT300" s="19" t="str">
        <f>+IF(LEN($K300)&gt;5,TRUNC(AS300*AK300*'CODIGO PAGO'!$C$27,2),"")</f>
        <v/>
      </c>
      <c r="AU300" s="15"/>
      <c r="AV300" s="15"/>
      <c r="AW300" s="15"/>
      <c r="AX300" s="14"/>
      <c r="AY300" s="15"/>
      <c r="AZ300" s="20" t="str">
        <f>+IF(LEN(K300)&gt;5,SUMIF(AJUSTES!$A$1:$A$50,K300,AJUSTES!$J$1:$J$50),"")</f>
        <v/>
      </c>
      <c r="BA300" s="20"/>
      <c r="BB300" s="14"/>
      <c r="BC300" s="14"/>
      <c r="BD300" s="164"/>
      <c r="BE300" s="15"/>
      <c r="BF300" s="15"/>
      <c r="BG300" s="152" t="str">
        <f t="shared" si="127"/>
        <v/>
      </c>
      <c r="BH300" s="20" t="str">
        <f t="shared" si="128"/>
        <v/>
      </c>
      <c r="BI300" s="20" t="str">
        <f>IF(LEN($K300)&gt;5,IF('CODIGO PAGO'!$C$26=9,0.5*AK300,'CODIGO PAGO'!$C$26*COUNTIF(L300:X300,"PT")*(AK300*7)/(7-(COUNTIF(L300:X300,"D")+COUNTIF(L300:X300,"DL")))),"")</f>
        <v/>
      </c>
      <c r="BJ300" s="15"/>
      <c r="BK300" s="20" t="str">
        <f>+IF(LEN(K300)&gt;5,SUMIF(AJUSTES!$A$1:$A$50,K300,AJUSTES!$K$1:$K$50),"")</f>
        <v/>
      </c>
      <c r="BL300" s="15"/>
      <c r="BM300" s="15"/>
      <c r="BN300" s="4" t="str">
        <f>+CONCATENATE(IF(COUNTIFS(INCAPACIDADES!$A$1:$A$100,"ACTIVA",INCAPACIDADES!$C$1:$C$100,'PRE MAAS'!K300)&gt;0,VLOOKUP(K300,INCAPACIDADES!$C$1:$Y$100,23,0),""),IF(LEN($K300)&gt;5,IF(BD!F300="N/A","",CONCATENATE("B (",DAY(BD!F300),"-",MONTH(BD!F300),"-",YEAR(BD!F300),")")),""))</f>
        <v/>
      </c>
      <c r="BO300" s="150"/>
      <c r="BP300" s="15"/>
      <c r="BQ300" s="15"/>
      <c r="BR300" s="15"/>
      <c r="BS300" s="15"/>
      <c r="BT300" s="15"/>
      <c r="BU300" s="9" t="str">
        <f>+IF(LEN($K300)&gt;10,IF(LEN(BD!I300)=11,BD!I300,CONCATENATE("0",BD!I300)),"")</f>
        <v/>
      </c>
      <c r="BV300" s="161" t="str">
        <f>+IF(LEN($K300)&gt;10,BD!J300,"")</f>
        <v/>
      </c>
      <c r="BW300" s="162" t="str">
        <f t="shared" si="129"/>
        <v/>
      </c>
      <c r="BX300" s="162" t="str">
        <f>+IF(LEN($K300)&gt;10,UPPER(BD!K300),"")</f>
        <v/>
      </c>
      <c r="BY300" s="161" t="str">
        <f>+IF(LEN($K308)&gt;5,BD!L300,"")</f>
        <v/>
      </c>
      <c r="BZ300" s="161" t="str">
        <f>+IF(LEN($K300)&gt;10,BD!M300,"")</f>
        <v/>
      </c>
      <c r="CA300" s="162" t="str">
        <f>+IF(LEN($K300)&gt;10,BD!N300,"")</f>
        <v/>
      </c>
      <c r="CB300" s="163" t="str">
        <f t="shared" si="130"/>
        <v/>
      </c>
      <c r="CC300" s="62" t="str">
        <f>+IF(AND(LEN($K300)&gt;10),IF(AND($J300&gt;L$1,$J300&lt;=$Y$1),1,IF((COUNTIFS(INCAPACIDADES!$C$1:$C$51,$K300,INCAPACIDADES!K$1:K$51,L$1))&gt;0,2,IF(VLOOKUP($I300,BD!D:F,3,0)&gt;L$1,0,3))),"")</f>
        <v/>
      </c>
      <c r="CD300" s="62" t="str">
        <f>+IF(AND(LEN($K300)&gt;10),IF(AND($J300&gt;M$1,$J300&lt;=$Y$1),1,IF((COUNTIFS(INCAPACIDADES!$C$1:$C$51,$K300,INCAPACIDADES!L$1:L$51,M$1))&gt;0,2,IF(VLOOKUP($I300,BD!$D:$F,3,0)&gt;M$1,0,3))),"")</f>
        <v/>
      </c>
      <c r="CE300" s="62" t="str">
        <f>+IF(AND(LEN($K300)&gt;10),IF(AND($J300&gt;N$1,$J300&lt;=$Y$1),1,IF((COUNTIFS(INCAPACIDADES!$C$1:$C$51,$K300,INCAPACIDADES!M$1:M$51,N$1))&gt;0,2,IF(VLOOKUP($I300,BD!$D:$F,3,0)&gt;N$1,0,3))),"")</f>
        <v/>
      </c>
      <c r="CF300" s="62" t="str">
        <f>+IF(AND(LEN($K300)&gt;10),IF(AND($J300&gt;O$1,$J300&lt;=$Y$1),1,IF((COUNTIFS(INCAPACIDADES!$C$1:$C$51,$K300,INCAPACIDADES!N$1:N$51,O$1))&gt;0,2,IF(VLOOKUP($I300,BD!$D:$F,3,0)&gt;O$1,0,3))),"")</f>
        <v/>
      </c>
      <c r="CG300" s="62" t="str">
        <f>+IF(AND(LEN($K300)&gt;10),IF(AND($J300&gt;P$1,$J300&lt;=$Y$1),1,IF((COUNTIFS(INCAPACIDADES!$C$1:$C$51,$K300,INCAPACIDADES!O$1:O$51,P$1))&gt;0,2,IF(VLOOKUP($I300,BD!$D:$F,3,0)&gt;P$1,0,3))),"")</f>
        <v/>
      </c>
      <c r="CH300" s="62" t="str">
        <f>+IF(AND(LEN($K300)&gt;10),IF(AND($J300&gt;Q$1,$J300&lt;=$Y$1),1,IF((COUNTIFS(INCAPACIDADES!$C$1:$C$51,$K300,INCAPACIDADES!P$1:P$51,Q$1))&gt;0,2,IF(VLOOKUP($I300,BD!$D:$F,3,0)&gt;Q$1,0,3))),"")</f>
        <v/>
      </c>
      <c r="CI300" s="62" t="str">
        <f>+IF(AND(LEN($K300)&gt;10),IF(AND($J300&gt;R$1,$J300&lt;=$Y$1),1,IF((COUNTIFS(INCAPACIDADES!$C$1:$C$51,$K300,INCAPACIDADES!Q$1:Q$51,R$1))&gt;0,2,IF(VLOOKUP($I300,BD!$D:$F,3,0)&gt;R$1,0,3))),"")</f>
        <v/>
      </c>
      <c r="CJ300" s="62" t="str">
        <f>+IF(AND(LEN($K300)&gt;10),IF(AND($J300&gt;S$1,$J300&lt;=$Y$1),1,IF((COUNTIFS(INCAPACIDADES!$C$1:$C$51,$K300,INCAPACIDADES!R$1:R$51,S$1))&gt;0,2,IF(VLOOKUP($I300,BD!$D:$F,3,0)&gt;S$1,0,3))),"")</f>
        <v/>
      </c>
      <c r="CK300" s="62" t="str">
        <f>+IF(AND(LEN($K300)&gt;10),IF(AND($J300&gt;T$1,$J300&lt;=$Y$1),1,IF((COUNTIFS(INCAPACIDADES!$C$1:$C$51,$K300,INCAPACIDADES!S$1:S$51,T$1))&gt;0,2,IF(VLOOKUP($I300,BD!$D:$F,3,0)&gt;T$1,0,3))),"")</f>
        <v/>
      </c>
      <c r="CL300" s="62" t="str">
        <f>+IF(AND(LEN($K300)&gt;10),IF(AND($J300&gt;U$1,$J300&lt;=$Y$1),1,IF((COUNTIFS(INCAPACIDADES!$C$1:$C$51,$K300,INCAPACIDADES!T$1:T$51,U$1))&gt;0,2,IF(VLOOKUP($I300,BD!$D:$F,3,0)&gt;U$1,0,3))),"")</f>
        <v/>
      </c>
      <c r="CM300" s="62" t="str">
        <f>+IF(AND(LEN($K300)&gt;10),IF(AND($J300&gt;V$1,$J300&lt;=$Y$1),1,IF((COUNTIFS(INCAPACIDADES!$C$1:$C$51,$K300,INCAPACIDADES!U$1:U$51,V$1))&gt;0,2,IF(VLOOKUP($I300,BD!$D:$F,3,0)&gt;V$1,0,3))),"")</f>
        <v/>
      </c>
      <c r="CN300" s="62" t="str">
        <f>+IF(AND(LEN($K300)&gt;10),IF(AND($J300&gt;W$1,$J300&lt;=$Y$1),1,IF((COUNTIFS(INCAPACIDADES!$C$1:$C$51,$K300,INCAPACIDADES!V$1:V$51,W$1))&gt;0,2,IF(VLOOKUP($I300,BD!$D:$F,3,0)&gt;W$1,0,3))),"")</f>
        <v/>
      </c>
      <c r="CO300" s="62" t="str">
        <f>+IF(AND(LEN($K300)&gt;10),IF(AND($J300&gt;X$1,$J300&lt;=$Y$1),1,IF((COUNTIFS(INCAPACIDADES!$C$1:$C$51,$K300,INCAPACIDADES!W$1:W$51,X$1))&gt;0,2,IF(VLOOKUP($I300,BD!$D:$F,3,0)&gt;X$1,0,3))),"")</f>
        <v/>
      </c>
      <c r="CP300" s="62" t="str">
        <f>+IF(AND(LEN($K300)&gt;10),IF(AND($J300&gt;Y$1,$J300&lt;=$Y$1),1,IF((COUNTIFS(INCAPACIDADES!$C$1:$C$51,$K300,INCAPACIDADES!X$1:X$51,Y$1))&gt;0,2,IF(VLOOKUP($I300,BD!$D:$F,3,0)&gt;Y$1,0,3))),"")</f>
        <v/>
      </c>
      <c r="CQ300" s="62" t="str">
        <f>+IF(LEN($K300)&gt;10,IF(ISERROR(VLOOKUP(L300,'CODIGO PAGO'!$B$1:$B$20,1,0)),1,IF(OR(AND(CC300=1,L300&lt;&gt;"N"),AND(CC300=3,L300&lt;&gt;"B"),AND(CC300=2,LEFT(TRIM(L300),1)&lt;&gt;"I")),1,IF(OR(AND(CC300=0,L300="N"),AND(CC300=0,L300="B"),AND(CC300=0,LEFT(TRIM(L300),1)="I")),1,0))),"")</f>
        <v/>
      </c>
      <c r="CR300" s="62" t="str">
        <f t="shared" si="131"/>
        <v/>
      </c>
      <c r="CS300" s="62" t="str">
        <f>+IF(LEN($K300)&gt;10,IF(ISERROR(VLOOKUP(N300,'CODIGO PAGO'!$B$1:$B$20,1,0)),1,IF(OR(AND(CE300=1,N300&lt;&gt;"N"),AND(CE300=3,N300&lt;&gt;"B"),AND(CE300=2,LEFT(TRIM(N300),1)&lt;&gt;"I")),1,IF(OR(AND(CE300=0,N300="N"),AND(CE300=0,N300="B"),AND(CE300=0,LEFT(TRIM(N300),1)="I")),1,0))),"")</f>
        <v/>
      </c>
      <c r="CT300" s="62" t="str">
        <f t="shared" si="132"/>
        <v/>
      </c>
      <c r="CU300" s="62" t="str">
        <f>+IF(LEN($K300)&gt;10,IF(ISERROR(VLOOKUP(P300,'CODIGO PAGO'!$B$1:$B$20,1,0)),1,IF(OR(AND(CG300=1,P300&lt;&gt;"N"),AND(CG300=3,P300&lt;&gt;"B"),AND(CG300=2,LEFT(TRIM(P300),1)&lt;&gt;"I")),1,IF(OR(AND(CG300=0,P300="N"),AND(CG300=0,P300="B"),AND(CG300=0,LEFT(TRIM(P300),1)="I")),1,0))),"")</f>
        <v/>
      </c>
      <c r="CV300" s="62" t="str">
        <f t="shared" si="133"/>
        <v/>
      </c>
      <c r="CW300" s="62" t="str">
        <f>+IF(LEN($K300)&gt;10,IF(ISERROR(VLOOKUP(R300,'CODIGO PAGO'!$B$1:$B$20,1,0)),1,IF(OR(AND(CI300=1,R300&lt;&gt;"N"),AND(CI300=3,R300&lt;&gt;"B"),AND(CI300=2,LEFT(TRIM(R300),1)&lt;&gt;"I")),1,IF(OR(AND(CI300=0,R300="N"),AND(CI300=0,R300="B"),AND(CI300=0,LEFT(TRIM(R300),1)="I")),1,0))),"")</f>
        <v/>
      </c>
      <c r="CX300" s="62" t="str">
        <f t="shared" si="134"/>
        <v/>
      </c>
      <c r="CY300" s="62" t="str">
        <f>+IF(LEN($K300)&gt;10,IF(ISERROR(VLOOKUP(T300,'CODIGO PAGO'!$B$1:$B$20,1,0)),1,IF(OR(AND(CK300=1,T300&lt;&gt;"N"),AND(CK300=3,T300&lt;&gt;"B"),AND(CK300=2,LEFT(TRIM(T300),1)&lt;&gt;"I")),1,IF(OR(AND(CK300=0,T300="N"),AND(CK300=0,T300="B"),AND(CK300=0,LEFT(TRIM(T300),1)="I")),1,0))),"")</f>
        <v/>
      </c>
      <c r="CZ300" s="62" t="str">
        <f t="shared" si="135"/>
        <v/>
      </c>
      <c r="DA300" s="62" t="str">
        <f>+IF(LEN($K300)&gt;10,IF(ISERROR(VLOOKUP(V300,'CODIGO PAGO'!$B$1:$B$20,1,0)),1,IF(OR(AND(CM300=1,V300&lt;&gt;"N"),AND(CM300=3,V300&lt;&gt;"B"),AND(CM300=2,LEFT(TRIM(V300),1)&lt;&gt;"I")),1,IF(OR(AND(CM300=0,V300="N"),AND(CM300=0,V300="B"),AND(CM300=0,LEFT(TRIM(V300),1)="I")),1,0))),"")</f>
        <v/>
      </c>
      <c r="DB300" s="62" t="str">
        <f t="shared" si="136"/>
        <v/>
      </c>
      <c r="DC300" s="62" t="str">
        <f>+IF(LEN($K300)&gt;10,IF(ISERROR(VLOOKUP(X300,'CODIGO PAGO'!$B$1:$B$20,1,0)),1,IF(OR(AND(CO300=1,X300&lt;&gt;"N"),AND(CO300=3,X300&lt;&gt;"B"),AND(CO300=2,LEFT(TRIM(X300),1)&lt;&gt;"I")),1,IF(OR(AND(CO300=0,X300="N"),AND(CO300=0,X300="B"),AND(CO300=0,LEFT(TRIM(X300),1)="I")),1,0))),"")</f>
        <v/>
      </c>
      <c r="DD300" s="62" t="str">
        <f t="shared" si="137"/>
        <v/>
      </c>
      <c r="DE300" s="62" t="str">
        <f t="shared" si="138"/>
        <v/>
      </c>
      <c r="DF300" s="63" t="str">
        <f t="shared" si="139"/>
        <v/>
      </c>
      <c r="DG300" s="171"/>
      <c r="DH300" s="63">
        <v>300</v>
      </c>
    </row>
    <row r="301" spans="1:112" s="65" customFormat="1">
      <c r="A301" s="16" t="str">
        <f t="shared" si="112"/>
        <v/>
      </c>
      <c r="B301" s="134"/>
      <c r="C301" s="134"/>
      <c r="D301" s="1" t="str">
        <f>+IF(LEN($K301)&gt;5,BD!A301,"")</f>
        <v/>
      </c>
      <c r="E301" s="1" t="str">
        <f>+IF(LEN($K301)&gt;5,BD!B301,"")</f>
        <v/>
      </c>
      <c r="F301" s="134"/>
      <c r="G301" s="133"/>
      <c r="H301" s="135"/>
      <c r="I301" s="3" t="str">
        <f>+IF(LEN($K301)&gt;5,BD!D301,"")</f>
        <v/>
      </c>
      <c r="J301" s="4" t="str">
        <f>+IF(LEN($K301)&gt;5,BD!E301,"")</f>
        <v/>
      </c>
      <c r="K301" s="5" t="str">
        <f>+IF(LEN(BD!G301)&gt;5,BD!G301,"")</f>
        <v/>
      </c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53" t="str">
        <f t="shared" si="113"/>
        <v/>
      </c>
      <c r="AB301" s="154" t="str">
        <f>+IF(LEN($K301)&gt;5,SUM(L301,N301,P301,R301,T301,V301,X301)+COUNTIF(L301:X301,"PCG")+'CODIGO PAGO'!$C$23*COUNTIF(L301:X301,"PDF")+'CODIGO PAGO'!$C$24*COUNTIF('PRE MAAS'!L301:X301,"PNH")+'CODIGO PAGO'!$C$25*COUNTIF('PRE MAAS'!L301:X301,"PS")+COUNTIF(L301:X301,"VAC"),"")</f>
        <v/>
      </c>
      <c r="AC301" s="154" t="str">
        <f t="shared" si="114"/>
        <v/>
      </c>
      <c r="AD301" s="155" t="str">
        <f t="shared" si="115"/>
        <v/>
      </c>
      <c r="AE301" s="155" t="str">
        <f t="shared" si="116"/>
        <v/>
      </c>
      <c r="AF301" s="155" t="str">
        <f>+IF(LEN($K301)&gt;5,IF(AND(VLOOKUP($I301,BD!$D$1:$F$501,3,0)&gt;=L$1,VLOOKUP($I301,BD!$D$1:$F$501,3,0)&lt;=X$1),1,0),"")</f>
        <v/>
      </c>
      <c r="AG301" s="155" t="str">
        <f t="shared" si="117"/>
        <v/>
      </c>
      <c r="AH301" s="156" t="str">
        <f t="shared" si="118"/>
        <v/>
      </c>
      <c r="AI301" s="156" t="str">
        <f t="shared" si="119"/>
        <v/>
      </c>
      <c r="AJ301" s="156" t="str">
        <f t="shared" si="120"/>
        <v/>
      </c>
      <c r="AK301" s="6" t="str">
        <f>+IF(LEN($K301)&gt;5,BD!H301,"")</f>
        <v/>
      </c>
      <c r="AL301" s="17" t="str">
        <f t="shared" si="121"/>
        <v/>
      </c>
      <c r="AM301" s="13"/>
      <c r="AN301" s="18" t="str">
        <f t="shared" si="122"/>
        <v/>
      </c>
      <c r="AO301" s="19" t="str">
        <f t="shared" si="123"/>
        <v/>
      </c>
      <c r="AP301" s="19" t="str">
        <f t="shared" si="124"/>
        <v/>
      </c>
      <c r="AQ301" s="20" t="str">
        <f t="shared" si="125"/>
        <v/>
      </c>
      <c r="AR301" s="7" t="str">
        <f t="shared" ca="1" si="126"/>
        <v/>
      </c>
      <c r="AS301" s="157"/>
      <c r="AT301" s="19" t="str">
        <f>+IF(LEN($K301)&gt;5,TRUNC(AS301*AK301*'CODIGO PAGO'!$C$27,2),"")</f>
        <v/>
      </c>
      <c r="AU301" s="15"/>
      <c r="AV301" s="15"/>
      <c r="AW301" s="15"/>
      <c r="AX301" s="14"/>
      <c r="AY301" s="15"/>
      <c r="AZ301" s="20" t="str">
        <f>+IF(LEN(K301)&gt;5,SUMIF(AJUSTES!$A$1:$A$50,K301,AJUSTES!$J$1:$J$50),"")</f>
        <v/>
      </c>
      <c r="BA301" s="20"/>
      <c r="BB301" s="14"/>
      <c r="BC301" s="14"/>
      <c r="BD301" s="164"/>
      <c r="BE301" s="15"/>
      <c r="BF301" s="15"/>
      <c r="BG301" s="152" t="str">
        <f t="shared" si="127"/>
        <v/>
      </c>
      <c r="BH301" s="20" t="str">
        <f t="shared" si="128"/>
        <v/>
      </c>
      <c r="BI301" s="20" t="str">
        <f>IF(LEN($K301)&gt;5,IF('CODIGO PAGO'!$C$26=9,0.5*AK301,'CODIGO PAGO'!$C$26*COUNTIF(L301:X301,"PT")*(AK301*7)/(7-(COUNTIF(L301:X301,"D")+COUNTIF(L301:X301,"DL")))),"")</f>
        <v/>
      </c>
      <c r="BJ301" s="15"/>
      <c r="BK301" s="20" t="str">
        <f>+IF(LEN(K301)&gt;5,SUMIF(AJUSTES!$A$1:$A$50,K301,AJUSTES!$K$1:$K$50),"")</f>
        <v/>
      </c>
      <c r="BL301" s="15"/>
      <c r="BM301" s="15"/>
      <c r="BN301" s="4" t="str">
        <f>+CONCATENATE(IF(COUNTIFS(INCAPACIDADES!$A$1:$A$100,"ACTIVA",INCAPACIDADES!$C$1:$C$100,'PRE MAAS'!K301)&gt;0,VLOOKUP(K301,INCAPACIDADES!$C$1:$Y$100,23,0),""),IF(LEN($K301)&gt;5,IF(BD!F301="N/A","",CONCATENATE("B (",DAY(BD!F301),"-",MONTH(BD!F301),"-",YEAR(BD!F301),")")),""))</f>
        <v/>
      </c>
      <c r="BO301" s="150"/>
      <c r="BP301" s="15"/>
      <c r="BQ301" s="15"/>
      <c r="BR301" s="15"/>
      <c r="BS301" s="15"/>
      <c r="BT301" s="15"/>
      <c r="BU301" s="9" t="str">
        <f>+IF(LEN($K301)&gt;10,IF(LEN(BD!I301)=11,BD!I301,CONCATENATE("0",BD!I301)),"")</f>
        <v/>
      </c>
      <c r="BV301" s="161" t="str">
        <f>+IF(LEN($K301)&gt;10,BD!J301,"")</f>
        <v/>
      </c>
      <c r="BW301" s="162" t="str">
        <f t="shared" si="129"/>
        <v/>
      </c>
      <c r="BX301" s="162" t="str">
        <f>+IF(LEN($K301)&gt;10,UPPER(BD!K301),"")</f>
        <v/>
      </c>
      <c r="BY301" s="161" t="str">
        <f>+IF(LEN($K309)&gt;5,BD!L301,"")</f>
        <v/>
      </c>
      <c r="BZ301" s="161" t="str">
        <f>+IF(LEN($K301)&gt;10,BD!M301,"")</f>
        <v/>
      </c>
      <c r="CA301" s="162" t="str">
        <f>+IF(LEN($K301)&gt;10,BD!N301,"")</f>
        <v/>
      </c>
      <c r="CB301" s="163" t="str">
        <f t="shared" si="130"/>
        <v/>
      </c>
      <c r="CC301" s="62" t="str">
        <f>+IF(AND(LEN($K301)&gt;10),IF(AND($J301&gt;L$1,$J301&lt;=$Y$1),1,IF((COUNTIFS(INCAPACIDADES!$C$1:$C$51,$K301,INCAPACIDADES!K$1:K$51,L$1))&gt;0,2,IF(VLOOKUP($I301,BD!D:F,3,0)&gt;L$1,0,3))),"")</f>
        <v/>
      </c>
      <c r="CD301" s="62" t="str">
        <f>+IF(AND(LEN($K301)&gt;10),IF(AND($J301&gt;M$1,$J301&lt;=$Y$1),1,IF((COUNTIFS(INCAPACIDADES!$C$1:$C$51,$K301,INCAPACIDADES!L$1:L$51,M$1))&gt;0,2,IF(VLOOKUP($I301,BD!$D:$F,3,0)&gt;M$1,0,3))),"")</f>
        <v/>
      </c>
      <c r="CE301" s="62" t="str">
        <f>+IF(AND(LEN($K301)&gt;10),IF(AND($J301&gt;N$1,$J301&lt;=$Y$1),1,IF((COUNTIFS(INCAPACIDADES!$C$1:$C$51,$K301,INCAPACIDADES!M$1:M$51,N$1))&gt;0,2,IF(VLOOKUP($I301,BD!$D:$F,3,0)&gt;N$1,0,3))),"")</f>
        <v/>
      </c>
      <c r="CF301" s="62" t="str">
        <f>+IF(AND(LEN($K301)&gt;10),IF(AND($J301&gt;O$1,$J301&lt;=$Y$1),1,IF((COUNTIFS(INCAPACIDADES!$C$1:$C$51,$K301,INCAPACIDADES!N$1:N$51,O$1))&gt;0,2,IF(VLOOKUP($I301,BD!$D:$F,3,0)&gt;O$1,0,3))),"")</f>
        <v/>
      </c>
      <c r="CG301" s="62" t="str">
        <f>+IF(AND(LEN($K301)&gt;10),IF(AND($J301&gt;P$1,$J301&lt;=$Y$1),1,IF((COUNTIFS(INCAPACIDADES!$C$1:$C$51,$K301,INCAPACIDADES!O$1:O$51,P$1))&gt;0,2,IF(VLOOKUP($I301,BD!$D:$F,3,0)&gt;P$1,0,3))),"")</f>
        <v/>
      </c>
      <c r="CH301" s="62" t="str">
        <f>+IF(AND(LEN($K301)&gt;10),IF(AND($J301&gt;Q$1,$J301&lt;=$Y$1),1,IF((COUNTIFS(INCAPACIDADES!$C$1:$C$51,$K301,INCAPACIDADES!P$1:P$51,Q$1))&gt;0,2,IF(VLOOKUP($I301,BD!$D:$F,3,0)&gt;Q$1,0,3))),"")</f>
        <v/>
      </c>
      <c r="CI301" s="62" t="str">
        <f>+IF(AND(LEN($K301)&gt;10),IF(AND($J301&gt;R$1,$J301&lt;=$Y$1),1,IF((COUNTIFS(INCAPACIDADES!$C$1:$C$51,$K301,INCAPACIDADES!Q$1:Q$51,R$1))&gt;0,2,IF(VLOOKUP($I301,BD!$D:$F,3,0)&gt;R$1,0,3))),"")</f>
        <v/>
      </c>
      <c r="CJ301" s="62" t="str">
        <f>+IF(AND(LEN($K301)&gt;10),IF(AND($J301&gt;S$1,$J301&lt;=$Y$1),1,IF((COUNTIFS(INCAPACIDADES!$C$1:$C$51,$K301,INCAPACIDADES!R$1:R$51,S$1))&gt;0,2,IF(VLOOKUP($I301,BD!$D:$F,3,0)&gt;S$1,0,3))),"")</f>
        <v/>
      </c>
      <c r="CK301" s="62" t="str">
        <f>+IF(AND(LEN($K301)&gt;10),IF(AND($J301&gt;T$1,$J301&lt;=$Y$1),1,IF((COUNTIFS(INCAPACIDADES!$C$1:$C$51,$K301,INCAPACIDADES!S$1:S$51,T$1))&gt;0,2,IF(VLOOKUP($I301,BD!$D:$F,3,0)&gt;T$1,0,3))),"")</f>
        <v/>
      </c>
      <c r="CL301" s="62" t="str">
        <f>+IF(AND(LEN($K301)&gt;10),IF(AND($J301&gt;U$1,$J301&lt;=$Y$1),1,IF((COUNTIFS(INCAPACIDADES!$C$1:$C$51,$K301,INCAPACIDADES!T$1:T$51,U$1))&gt;0,2,IF(VLOOKUP($I301,BD!$D:$F,3,0)&gt;U$1,0,3))),"")</f>
        <v/>
      </c>
      <c r="CM301" s="62" t="str">
        <f>+IF(AND(LEN($K301)&gt;10),IF(AND($J301&gt;V$1,$J301&lt;=$Y$1),1,IF((COUNTIFS(INCAPACIDADES!$C$1:$C$51,$K301,INCAPACIDADES!U$1:U$51,V$1))&gt;0,2,IF(VLOOKUP($I301,BD!$D:$F,3,0)&gt;V$1,0,3))),"")</f>
        <v/>
      </c>
      <c r="CN301" s="62" t="str">
        <f>+IF(AND(LEN($K301)&gt;10),IF(AND($J301&gt;W$1,$J301&lt;=$Y$1),1,IF((COUNTIFS(INCAPACIDADES!$C$1:$C$51,$K301,INCAPACIDADES!V$1:V$51,W$1))&gt;0,2,IF(VLOOKUP($I301,BD!$D:$F,3,0)&gt;W$1,0,3))),"")</f>
        <v/>
      </c>
      <c r="CO301" s="62" t="str">
        <f>+IF(AND(LEN($K301)&gt;10),IF(AND($J301&gt;X$1,$J301&lt;=$Y$1),1,IF((COUNTIFS(INCAPACIDADES!$C$1:$C$51,$K301,INCAPACIDADES!W$1:W$51,X$1))&gt;0,2,IF(VLOOKUP($I301,BD!$D:$F,3,0)&gt;X$1,0,3))),"")</f>
        <v/>
      </c>
      <c r="CP301" s="62" t="str">
        <f>+IF(AND(LEN($K301)&gt;10),IF(AND($J301&gt;Y$1,$J301&lt;=$Y$1),1,IF((COUNTIFS(INCAPACIDADES!$C$1:$C$51,$K301,INCAPACIDADES!X$1:X$51,Y$1))&gt;0,2,IF(VLOOKUP($I301,BD!$D:$F,3,0)&gt;Y$1,0,3))),"")</f>
        <v/>
      </c>
      <c r="CQ301" s="62" t="str">
        <f>+IF(LEN($K301)&gt;10,IF(ISERROR(VLOOKUP(L301,'CODIGO PAGO'!$B$1:$B$20,1,0)),1,IF(OR(AND(CC301=1,L301&lt;&gt;"N"),AND(CC301=3,L301&lt;&gt;"B"),AND(CC301=2,LEFT(TRIM(L301),1)&lt;&gt;"I")),1,IF(OR(AND(CC301=0,L301="N"),AND(CC301=0,L301="B"),AND(CC301=0,LEFT(TRIM(L301),1)="I")),1,0))),"")</f>
        <v/>
      </c>
      <c r="CR301" s="62" t="str">
        <f t="shared" si="131"/>
        <v/>
      </c>
      <c r="CS301" s="62" t="str">
        <f>+IF(LEN($K301)&gt;10,IF(ISERROR(VLOOKUP(N301,'CODIGO PAGO'!$B$1:$B$20,1,0)),1,IF(OR(AND(CE301=1,N301&lt;&gt;"N"),AND(CE301=3,N301&lt;&gt;"B"),AND(CE301=2,LEFT(TRIM(N301),1)&lt;&gt;"I")),1,IF(OR(AND(CE301=0,N301="N"),AND(CE301=0,N301="B"),AND(CE301=0,LEFT(TRIM(N301),1)="I")),1,0))),"")</f>
        <v/>
      </c>
      <c r="CT301" s="62" t="str">
        <f t="shared" si="132"/>
        <v/>
      </c>
      <c r="CU301" s="62" t="str">
        <f>+IF(LEN($K301)&gt;10,IF(ISERROR(VLOOKUP(P301,'CODIGO PAGO'!$B$1:$B$20,1,0)),1,IF(OR(AND(CG301=1,P301&lt;&gt;"N"),AND(CG301=3,P301&lt;&gt;"B"),AND(CG301=2,LEFT(TRIM(P301),1)&lt;&gt;"I")),1,IF(OR(AND(CG301=0,P301="N"),AND(CG301=0,P301="B"),AND(CG301=0,LEFT(TRIM(P301),1)="I")),1,0))),"")</f>
        <v/>
      </c>
      <c r="CV301" s="62" t="str">
        <f t="shared" si="133"/>
        <v/>
      </c>
      <c r="CW301" s="62" t="str">
        <f>+IF(LEN($K301)&gt;10,IF(ISERROR(VLOOKUP(R301,'CODIGO PAGO'!$B$1:$B$20,1,0)),1,IF(OR(AND(CI301=1,R301&lt;&gt;"N"),AND(CI301=3,R301&lt;&gt;"B"),AND(CI301=2,LEFT(TRIM(R301),1)&lt;&gt;"I")),1,IF(OR(AND(CI301=0,R301="N"),AND(CI301=0,R301="B"),AND(CI301=0,LEFT(TRIM(R301),1)="I")),1,0))),"")</f>
        <v/>
      </c>
      <c r="CX301" s="62" t="str">
        <f t="shared" si="134"/>
        <v/>
      </c>
      <c r="CY301" s="62" t="str">
        <f>+IF(LEN($K301)&gt;10,IF(ISERROR(VLOOKUP(T301,'CODIGO PAGO'!$B$1:$B$20,1,0)),1,IF(OR(AND(CK301=1,T301&lt;&gt;"N"),AND(CK301=3,T301&lt;&gt;"B"),AND(CK301=2,LEFT(TRIM(T301),1)&lt;&gt;"I")),1,IF(OR(AND(CK301=0,T301="N"),AND(CK301=0,T301="B"),AND(CK301=0,LEFT(TRIM(T301),1)="I")),1,0))),"")</f>
        <v/>
      </c>
      <c r="CZ301" s="62" t="str">
        <f t="shared" si="135"/>
        <v/>
      </c>
      <c r="DA301" s="62" t="str">
        <f>+IF(LEN($K301)&gt;10,IF(ISERROR(VLOOKUP(V301,'CODIGO PAGO'!$B$1:$B$20,1,0)),1,IF(OR(AND(CM301=1,V301&lt;&gt;"N"),AND(CM301=3,V301&lt;&gt;"B"),AND(CM301=2,LEFT(TRIM(V301),1)&lt;&gt;"I")),1,IF(OR(AND(CM301=0,V301="N"),AND(CM301=0,V301="B"),AND(CM301=0,LEFT(TRIM(V301),1)="I")),1,0))),"")</f>
        <v/>
      </c>
      <c r="DB301" s="62" t="str">
        <f t="shared" si="136"/>
        <v/>
      </c>
      <c r="DC301" s="62" t="str">
        <f>+IF(LEN($K301)&gt;10,IF(ISERROR(VLOOKUP(X301,'CODIGO PAGO'!$B$1:$B$20,1,0)),1,IF(OR(AND(CO301=1,X301&lt;&gt;"N"),AND(CO301=3,X301&lt;&gt;"B"),AND(CO301=2,LEFT(TRIM(X301),1)&lt;&gt;"I")),1,IF(OR(AND(CO301=0,X301="N"),AND(CO301=0,X301="B"),AND(CO301=0,LEFT(TRIM(X301),1)="I")),1,0))),"")</f>
        <v/>
      </c>
      <c r="DD301" s="62" t="str">
        <f t="shared" si="137"/>
        <v/>
      </c>
      <c r="DE301" s="62" t="str">
        <f t="shared" si="138"/>
        <v/>
      </c>
      <c r="DF301" s="63" t="str">
        <f t="shared" si="139"/>
        <v/>
      </c>
      <c r="DG301" s="171"/>
      <c r="DH301" s="63">
        <v>301</v>
      </c>
    </row>
    <row r="302" spans="1:112" s="65" customFormat="1">
      <c r="A302" s="16" t="str">
        <f t="shared" si="112"/>
        <v/>
      </c>
      <c r="B302" s="134"/>
      <c r="C302" s="134"/>
      <c r="D302" s="1" t="str">
        <f>+IF(LEN($K302)&gt;5,BD!A302,"")</f>
        <v/>
      </c>
      <c r="E302" s="1" t="str">
        <f>+IF(LEN($K302)&gt;5,BD!B302,"")</f>
        <v/>
      </c>
      <c r="F302" s="134"/>
      <c r="G302" s="133"/>
      <c r="H302" s="135"/>
      <c r="I302" s="3" t="str">
        <f>+IF(LEN($K302)&gt;5,BD!D302,"")</f>
        <v/>
      </c>
      <c r="J302" s="4" t="str">
        <f>+IF(LEN($K302)&gt;5,BD!E302,"")</f>
        <v/>
      </c>
      <c r="K302" s="5" t="str">
        <f>+IF(LEN(BD!G302)&gt;5,BD!G302,"")</f>
        <v/>
      </c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53" t="str">
        <f t="shared" si="113"/>
        <v/>
      </c>
      <c r="AB302" s="154" t="str">
        <f>+IF(LEN($K302)&gt;5,SUM(L302,N302,P302,R302,T302,V302,X302)+COUNTIF(L302:X302,"PCG")+'CODIGO PAGO'!$C$23*COUNTIF(L302:X302,"PDF")+'CODIGO PAGO'!$C$24*COUNTIF('PRE MAAS'!L302:X302,"PNH")+'CODIGO PAGO'!$C$25*COUNTIF('PRE MAAS'!L302:X302,"PS")+COUNTIF(L302:X302,"VAC"),"")</f>
        <v/>
      </c>
      <c r="AC302" s="154" t="str">
        <f t="shared" si="114"/>
        <v/>
      </c>
      <c r="AD302" s="155" t="str">
        <f t="shared" si="115"/>
        <v/>
      </c>
      <c r="AE302" s="155" t="str">
        <f t="shared" si="116"/>
        <v/>
      </c>
      <c r="AF302" s="155" t="str">
        <f>+IF(LEN($K302)&gt;5,IF(AND(VLOOKUP($I302,BD!$D$1:$F$501,3,0)&gt;=L$1,VLOOKUP($I302,BD!$D$1:$F$501,3,0)&lt;=X$1),1,0),"")</f>
        <v/>
      </c>
      <c r="AG302" s="155" t="str">
        <f t="shared" si="117"/>
        <v/>
      </c>
      <c r="AH302" s="156" t="str">
        <f t="shared" si="118"/>
        <v/>
      </c>
      <c r="AI302" s="156" t="str">
        <f t="shared" si="119"/>
        <v/>
      </c>
      <c r="AJ302" s="156" t="str">
        <f t="shared" si="120"/>
        <v/>
      </c>
      <c r="AK302" s="6" t="str">
        <f>+IF(LEN($K302)&gt;5,BD!H302,"")</f>
        <v/>
      </c>
      <c r="AL302" s="17" t="str">
        <f t="shared" si="121"/>
        <v/>
      </c>
      <c r="AM302" s="13"/>
      <c r="AN302" s="18" t="str">
        <f t="shared" si="122"/>
        <v/>
      </c>
      <c r="AO302" s="19" t="str">
        <f t="shared" si="123"/>
        <v/>
      </c>
      <c r="AP302" s="19" t="str">
        <f t="shared" si="124"/>
        <v/>
      </c>
      <c r="AQ302" s="20" t="str">
        <f t="shared" si="125"/>
        <v/>
      </c>
      <c r="AR302" s="7" t="str">
        <f t="shared" ca="1" si="126"/>
        <v/>
      </c>
      <c r="AS302" s="157"/>
      <c r="AT302" s="19" t="str">
        <f>+IF(LEN($K302)&gt;5,TRUNC(AS302*AK302*'CODIGO PAGO'!$C$27,2),"")</f>
        <v/>
      </c>
      <c r="AU302" s="15"/>
      <c r="AV302" s="15"/>
      <c r="AW302" s="15"/>
      <c r="AX302" s="14"/>
      <c r="AY302" s="15"/>
      <c r="AZ302" s="20" t="str">
        <f>+IF(LEN(K302)&gt;5,SUMIF(AJUSTES!$A$1:$A$50,K302,AJUSTES!$J$1:$J$50),"")</f>
        <v/>
      </c>
      <c r="BA302" s="20"/>
      <c r="BB302" s="14"/>
      <c r="BC302" s="14"/>
      <c r="BD302" s="164"/>
      <c r="BE302" s="15"/>
      <c r="BF302" s="15"/>
      <c r="BG302" s="152" t="str">
        <f t="shared" si="127"/>
        <v/>
      </c>
      <c r="BH302" s="20" t="str">
        <f t="shared" si="128"/>
        <v/>
      </c>
      <c r="BI302" s="20" t="str">
        <f>IF(LEN($K302)&gt;5,IF('CODIGO PAGO'!$C$26=9,0.5*AK302,'CODIGO PAGO'!$C$26*COUNTIF(L302:X302,"PT")*(AK302*7)/(7-(COUNTIF(L302:X302,"D")+COUNTIF(L302:X302,"DL")))),"")</f>
        <v/>
      </c>
      <c r="BJ302" s="15"/>
      <c r="BK302" s="20" t="str">
        <f>+IF(LEN(K302)&gt;5,SUMIF(AJUSTES!$A$1:$A$50,K302,AJUSTES!$K$1:$K$50),"")</f>
        <v/>
      </c>
      <c r="BL302" s="15"/>
      <c r="BM302" s="15"/>
      <c r="BN302" s="4" t="str">
        <f>+CONCATENATE(IF(COUNTIFS(INCAPACIDADES!$A$1:$A$100,"ACTIVA",INCAPACIDADES!$C$1:$C$100,'PRE MAAS'!K302)&gt;0,VLOOKUP(K302,INCAPACIDADES!$C$1:$Y$100,23,0),""),IF(LEN($K302)&gt;5,IF(BD!F302="N/A","",CONCATENATE("B (",DAY(BD!F302),"-",MONTH(BD!F302),"-",YEAR(BD!F302),")")),""))</f>
        <v/>
      </c>
      <c r="BO302" s="150"/>
      <c r="BP302" s="15"/>
      <c r="BQ302" s="15"/>
      <c r="BR302" s="15"/>
      <c r="BS302" s="15"/>
      <c r="BT302" s="15"/>
      <c r="BU302" s="9" t="str">
        <f>+IF(LEN($K302)&gt;10,IF(LEN(BD!I302)=11,BD!I302,CONCATENATE("0",BD!I302)),"")</f>
        <v/>
      </c>
      <c r="BV302" s="161" t="str">
        <f>+IF(LEN($K302)&gt;10,BD!J302,"")</f>
        <v/>
      </c>
      <c r="BW302" s="162" t="str">
        <f t="shared" si="129"/>
        <v/>
      </c>
      <c r="BX302" s="162" t="str">
        <f>+IF(LEN($K302)&gt;10,UPPER(BD!K302),"")</f>
        <v/>
      </c>
      <c r="BY302" s="161" t="str">
        <f>+IF(LEN($K310)&gt;5,BD!L302,"")</f>
        <v/>
      </c>
      <c r="BZ302" s="161" t="str">
        <f>+IF(LEN($K302)&gt;10,BD!M302,"")</f>
        <v/>
      </c>
      <c r="CA302" s="162" t="str">
        <f>+IF(LEN($K302)&gt;10,BD!N302,"")</f>
        <v/>
      </c>
      <c r="CB302" s="163" t="str">
        <f t="shared" si="130"/>
        <v/>
      </c>
      <c r="CC302" s="62" t="str">
        <f>+IF(AND(LEN($K302)&gt;10),IF(AND($J302&gt;L$1,$J302&lt;=$Y$1),1,IF((COUNTIFS(INCAPACIDADES!$C$1:$C$51,$K302,INCAPACIDADES!K$1:K$51,L$1))&gt;0,2,IF(VLOOKUP($I302,BD!D:F,3,0)&gt;L$1,0,3))),"")</f>
        <v/>
      </c>
      <c r="CD302" s="62" t="str">
        <f>+IF(AND(LEN($K302)&gt;10),IF(AND($J302&gt;M$1,$J302&lt;=$Y$1),1,IF((COUNTIFS(INCAPACIDADES!$C$1:$C$51,$K302,INCAPACIDADES!L$1:L$51,M$1))&gt;0,2,IF(VLOOKUP($I302,BD!$D:$F,3,0)&gt;M$1,0,3))),"")</f>
        <v/>
      </c>
      <c r="CE302" s="62" t="str">
        <f>+IF(AND(LEN($K302)&gt;10),IF(AND($J302&gt;N$1,$J302&lt;=$Y$1),1,IF((COUNTIFS(INCAPACIDADES!$C$1:$C$51,$K302,INCAPACIDADES!M$1:M$51,N$1))&gt;0,2,IF(VLOOKUP($I302,BD!$D:$F,3,0)&gt;N$1,0,3))),"")</f>
        <v/>
      </c>
      <c r="CF302" s="62" t="str">
        <f>+IF(AND(LEN($K302)&gt;10),IF(AND($J302&gt;O$1,$J302&lt;=$Y$1),1,IF((COUNTIFS(INCAPACIDADES!$C$1:$C$51,$K302,INCAPACIDADES!N$1:N$51,O$1))&gt;0,2,IF(VLOOKUP($I302,BD!$D:$F,3,0)&gt;O$1,0,3))),"")</f>
        <v/>
      </c>
      <c r="CG302" s="62" t="str">
        <f>+IF(AND(LEN($K302)&gt;10),IF(AND($J302&gt;P$1,$J302&lt;=$Y$1),1,IF((COUNTIFS(INCAPACIDADES!$C$1:$C$51,$K302,INCAPACIDADES!O$1:O$51,P$1))&gt;0,2,IF(VLOOKUP($I302,BD!$D:$F,3,0)&gt;P$1,0,3))),"")</f>
        <v/>
      </c>
      <c r="CH302" s="62" t="str">
        <f>+IF(AND(LEN($K302)&gt;10),IF(AND($J302&gt;Q$1,$J302&lt;=$Y$1),1,IF((COUNTIFS(INCAPACIDADES!$C$1:$C$51,$K302,INCAPACIDADES!P$1:P$51,Q$1))&gt;0,2,IF(VLOOKUP($I302,BD!$D:$F,3,0)&gt;Q$1,0,3))),"")</f>
        <v/>
      </c>
      <c r="CI302" s="62" t="str">
        <f>+IF(AND(LEN($K302)&gt;10),IF(AND($J302&gt;R$1,$J302&lt;=$Y$1),1,IF((COUNTIFS(INCAPACIDADES!$C$1:$C$51,$K302,INCAPACIDADES!Q$1:Q$51,R$1))&gt;0,2,IF(VLOOKUP($I302,BD!$D:$F,3,0)&gt;R$1,0,3))),"")</f>
        <v/>
      </c>
      <c r="CJ302" s="62" t="str">
        <f>+IF(AND(LEN($K302)&gt;10),IF(AND($J302&gt;S$1,$J302&lt;=$Y$1),1,IF((COUNTIFS(INCAPACIDADES!$C$1:$C$51,$K302,INCAPACIDADES!R$1:R$51,S$1))&gt;0,2,IF(VLOOKUP($I302,BD!$D:$F,3,0)&gt;S$1,0,3))),"")</f>
        <v/>
      </c>
      <c r="CK302" s="62" t="str">
        <f>+IF(AND(LEN($K302)&gt;10),IF(AND($J302&gt;T$1,$J302&lt;=$Y$1),1,IF((COUNTIFS(INCAPACIDADES!$C$1:$C$51,$K302,INCAPACIDADES!S$1:S$51,T$1))&gt;0,2,IF(VLOOKUP($I302,BD!$D:$F,3,0)&gt;T$1,0,3))),"")</f>
        <v/>
      </c>
      <c r="CL302" s="62" t="str">
        <f>+IF(AND(LEN($K302)&gt;10),IF(AND($J302&gt;U$1,$J302&lt;=$Y$1),1,IF((COUNTIFS(INCAPACIDADES!$C$1:$C$51,$K302,INCAPACIDADES!T$1:T$51,U$1))&gt;0,2,IF(VLOOKUP($I302,BD!$D:$F,3,0)&gt;U$1,0,3))),"")</f>
        <v/>
      </c>
      <c r="CM302" s="62" t="str">
        <f>+IF(AND(LEN($K302)&gt;10),IF(AND($J302&gt;V$1,$J302&lt;=$Y$1),1,IF((COUNTIFS(INCAPACIDADES!$C$1:$C$51,$K302,INCAPACIDADES!U$1:U$51,V$1))&gt;0,2,IF(VLOOKUP($I302,BD!$D:$F,3,0)&gt;V$1,0,3))),"")</f>
        <v/>
      </c>
      <c r="CN302" s="62" t="str">
        <f>+IF(AND(LEN($K302)&gt;10),IF(AND($J302&gt;W$1,$J302&lt;=$Y$1),1,IF((COUNTIFS(INCAPACIDADES!$C$1:$C$51,$K302,INCAPACIDADES!V$1:V$51,W$1))&gt;0,2,IF(VLOOKUP($I302,BD!$D:$F,3,0)&gt;W$1,0,3))),"")</f>
        <v/>
      </c>
      <c r="CO302" s="62" t="str">
        <f>+IF(AND(LEN($K302)&gt;10),IF(AND($J302&gt;X$1,$J302&lt;=$Y$1),1,IF((COUNTIFS(INCAPACIDADES!$C$1:$C$51,$K302,INCAPACIDADES!W$1:W$51,X$1))&gt;0,2,IF(VLOOKUP($I302,BD!$D:$F,3,0)&gt;X$1,0,3))),"")</f>
        <v/>
      </c>
      <c r="CP302" s="62" t="str">
        <f>+IF(AND(LEN($K302)&gt;10),IF(AND($J302&gt;Y$1,$J302&lt;=$Y$1),1,IF((COUNTIFS(INCAPACIDADES!$C$1:$C$51,$K302,INCAPACIDADES!X$1:X$51,Y$1))&gt;0,2,IF(VLOOKUP($I302,BD!$D:$F,3,0)&gt;Y$1,0,3))),"")</f>
        <v/>
      </c>
      <c r="CQ302" s="62" t="str">
        <f>+IF(LEN($K302)&gt;10,IF(ISERROR(VLOOKUP(L302,'CODIGO PAGO'!$B$1:$B$20,1,0)),1,IF(OR(AND(CC302=1,L302&lt;&gt;"N"),AND(CC302=3,L302&lt;&gt;"B"),AND(CC302=2,LEFT(TRIM(L302),1)&lt;&gt;"I")),1,IF(OR(AND(CC302=0,L302="N"),AND(CC302=0,L302="B"),AND(CC302=0,LEFT(TRIM(L302),1)="I")),1,0))),"")</f>
        <v/>
      </c>
      <c r="CR302" s="62" t="str">
        <f t="shared" si="131"/>
        <v/>
      </c>
      <c r="CS302" s="62" t="str">
        <f>+IF(LEN($K302)&gt;10,IF(ISERROR(VLOOKUP(N302,'CODIGO PAGO'!$B$1:$B$20,1,0)),1,IF(OR(AND(CE302=1,N302&lt;&gt;"N"),AND(CE302=3,N302&lt;&gt;"B"),AND(CE302=2,LEFT(TRIM(N302),1)&lt;&gt;"I")),1,IF(OR(AND(CE302=0,N302="N"),AND(CE302=0,N302="B"),AND(CE302=0,LEFT(TRIM(N302),1)="I")),1,0))),"")</f>
        <v/>
      </c>
      <c r="CT302" s="62" t="str">
        <f t="shared" si="132"/>
        <v/>
      </c>
      <c r="CU302" s="62" t="str">
        <f>+IF(LEN($K302)&gt;10,IF(ISERROR(VLOOKUP(P302,'CODIGO PAGO'!$B$1:$B$20,1,0)),1,IF(OR(AND(CG302=1,P302&lt;&gt;"N"),AND(CG302=3,P302&lt;&gt;"B"),AND(CG302=2,LEFT(TRIM(P302),1)&lt;&gt;"I")),1,IF(OR(AND(CG302=0,P302="N"),AND(CG302=0,P302="B"),AND(CG302=0,LEFT(TRIM(P302),1)="I")),1,0))),"")</f>
        <v/>
      </c>
      <c r="CV302" s="62" t="str">
        <f t="shared" si="133"/>
        <v/>
      </c>
      <c r="CW302" s="62" t="str">
        <f>+IF(LEN($K302)&gt;10,IF(ISERROR(VLOOKUP(R302,'CODIGO PAGO'!$B$1:$B$20,1,0)),1,IF(OR(AND(CI302=1,R302&lt;&gt;"N"),AND(CI302=3,R302&lt;&gt;"B"),AND(CI302=2,LEFT(TRIM(R302),1)&lt;&gt;"I")),1,IF(OR(AND(CI302=0,R302="N"),AND(CI302=0,R302="B"),AND(CI302=0,LEFT(TRIM(R302),1)="I")),1,0))),"")</f>
        <v/>
      </c>
      <c r="CX302" s="62" t="str">
        <f t="shared" si="134"/>
        <v/>
      </c>
      <c r="CY302" s="62" t="str">
        <f>+IF(LEN($K302)&gt;10,IF(ISERROR(VLOOKUP(T302,'CODIGO PAGO'!$B$1:$B$20,1,0)),1,IF(OR(AND(CK302=1,T302&lt;&gt;"N"),AND(CK302=3,T302&lt;&gt;"B"),AND(CK302=2,LEFT(TRIM(T302),1)&lt;&gt;"I")),1,IF(OR(AND(CK302=0,T302="N"),AND(CK302=0,T302="B"),AND(CK302=0,LEFT(TRIM(T302),1)="I")),1,0))),"")</f>
        <v/>
      </c>
      <c r="CZ302" s="62" t="str">
        <f t="shared" si="135"/>
        <v/>
      </c>
      <c r="DA302" s="62" t="str">
        <f>+IF(LEN($K302)&gt;10,IF(ISERROR(VLOOKUP(V302,'CODIGO PAGO'!$B$1:$B$20,1,0)),1,IF(OR(AND(CM302=1,V302&lt;&gt;"N"),AND(CM302=3,V302&lt;&gt;"B"),AND(CM302=2,LEFT(TRIM(V302),1)&lt;&gt;"I")),1,IF(OR(AND(CM302=0,V302="N"),AND(CM302=0,V302="B"),AND(CM302=0,LEFT(TRIM(V302),1)="I")),1,0))),"")</f>
        <v/>
      </c>
      <c r="DB302" s="62" t="str">
        <f t="shared" si="136"/>
        <v/>
      </c>
      <c r="DC302" s="62" t="str">
        <f>+IF(LEN($K302)&gt;10,IF(ISERROR(VLOOKUP(X302,'CODIGO PAGO'!$B$1:$B$20,1,0)),1,IF(OR(AND(CO302=1,X302&lt;&gt;"N"),AND(CO302=3,X302&lt;&gt;"B"),AND(CO302=2,LEFT(TRIM(X302),1)&lt;&gt;"I")),1,IF(OR(AND(CO302=0,X302="N"),AND(CO302=0,X302="B"),AND(CO302=0,LEFT(TRIM(X302),1)="I")),1,0))),"")</f>
        <v/>
      </c>
      <c r="DD302" s="62" t="str">
        <f t="shared" si="137"/>
        <v/>
      </c>
      <c r="DE302" s="62" t="str">
        <f t="shared" si="138"/>
        <v/>
      </c>
      <c r="DF302" s="63" t="str">
        <f t="shared" si="139"/>
        <v/>
      </c>
      <c r="DG302" s="171"/>
      <c r="DH302" s="63">
        <v>302</v>
      </c>
    </row>
    <row r="303" spans="1:112" s="65" customFormat="1">
      <c r="A303" s="16" t="str">
        <f t="shared" si="112"/>
        <v/>
      </c>
      <c r="B303" s="134"/>
      <c r="C303" s="134"/>
      <c r="D303" s="1" t="str">
        <f>+IF(LEN($K303)&gt;5,BD!A303,"")</f>
        <v/>
      </c>
      <c r="E303" s="1" t="str">
        <f>+IF(LEN($K303)&gt;5,BD!B303,"")</f>
        <v/>
      </c>
      <c r="F303" s="134"/>
      <c r="G303" s="133"/>
      <c r="H303" s="135"/>
      <c r="I303" s="3" t="str">
        <f>+IF(LEN($K303)&gt;5,BD!D303,"")</f>
        <v/>
      </c>
      <c r="J303" s="4" t="str">
        <f>+IF(LEN($K303)&gt;5,BD!E303,"")</f>
        <v/>
      </c>
      <c r="K303" s="5" t="str">
        <f>+IF(LEN(BD!G303)&gt;5,BD!G303,"")</f>
        <v/>
      </c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53" t="str">
        <f t="shared" si="113"/>
        <v/>
      </c>
      <c r="AB303" s="154" t="str">
        <f>+IF(LEN($K303)&gt;5,SUM(L303,N303,P303,R303,T303,V303,X303)+COUNTIF(L303:X303,"PCG")+'CODIGO PAGO'!$C$23*COUNTIF(L303:X303,"PDF")+'CODIGO PAGO'!$C$24*COUNTIF('PRE MAAS'!L303:X303,"PNH")+'CODIGO PAGO'!$C$25*COUNTIF('PRE MAAS'!L303:X303,"PS")+COUNTIF(L303:X303,"VAC"),"")</f>
        <v/>
      </c>
      <c r="AC303" s="154" t="str">
        <f t="shared" si="114"/>
        <v/>
      </c>
      <c r="AD303" s="155" t="str">
        <f t="shared" si="115"/>
        <v/>
      </c>
      <c r="AE303" s="155" t="str">
        <f t="shared" si="116"/>
        <v/>
      </c>
      <c r="AF303" s="155" t="str">
        <f>+IF(LEN($K303)&gt;5,IF(AND(VLOOKUP($I303,BD!$D$1:$F$501,3,0)&gt;=L$1,VLOOKUP($I303,BD!$D$1:$F$501,3,0)&lt;=X$1),1,0),"")</f>
        <v/>
      </c>
      <c r="AG303" s="155" t="str">
        <f t="shared" si="117"/>
        <v/>
      </c>
      <c r="AH303" s="156" t="str">
        <f t="shared" si="118"/>
        <v/>
      </c>
      <c r="AI303" s="156" t="str">
        <f t="shared" si="119"/>
        <v/>
      </c>
      <c r="AJ303" s="156" t="str">
        <f t="shared" si="120"/>
        <v/>
      </c>
      <c r="AK303" s="6" t="str">
        <f>+IF(LEN($K303)&gt;5,BD!H303,"")</f>
        <v/>
      </c>
      <c r="AL303" s="17" t="str">
        <f t="shared" si="121"/>
        <v/>
      </c>
      <c r="AM303" s="13"/>
      <c r="AN303" s="18" t="str">
        <f t="shared" si="122"/>
        <v/>
      </c>
      <c r="AO303" s="19" t="str">
        <f t="shared" si="123"/>
        <v/>
      </c>
      <c r="AP303" s="19" t="str">
        <f t="shared" si="124"/>
        <v/>
      </c>
      <c r="AQ303" s="20" t="str">
        <f t="shared" si="125"/>
        <v/>
      </c>
      <c r="AR303" s="7" t="str">
        <f t="shared" ca="1" si="126"/>
        <v/>
      </c>
      <c r="AS303" s="157"/>
      <c r="AT303" s="19" t="str">
        <f>+IF(LEN($K303)&gt;5,TRUNC(AS303*AK303*'CODIGO PAGO'!$C$27,2),"")</f>
        <v/>
      </c>
      <c r="AU303" s="15"/>
      <c r="AV303" s="15"/>
      <c r="AW303" s="15"/>
      <c r="AX303" s="14"/>
      <c r="AY303" s="15"/>
      <c r="AZ303" s="20" t="str">
        <f>+IF(LEN(K303)&gt;5,SUMIF(AJUSTES!$A$1:$A$50,K303,AJUSTES!$J$1:$J$50),"")</f>
        <v/>
      </c>
      <c r="BA303" s="20"/>
      <c r="BB303" s="14"/>
      <c r="BC303" s="14"/>
      <c r="BD303" s="164"/>
      <c r="BE303" s="15"/>
      <c r="BF303" s="15"/>
      <c r="BG303" s="152" t="str">
        <f t="shared" si="127"/>
        <v/>
      </c>
      <c r="BH303" s="20" t="str">
        <f t="shared" si="128"/>
        <v/>
      </c>
      <c r="BI303" s="20" t="str">
        <f>IF(LEN($K303)&gt;5,IF('CODIGO PAGO'!$C$26=9,0.5*AK303,'CODIGO PAGO'!$C$26*COUNTIF(L303:X303,"PT")*(AK303*7)/(7-(COUNTIF(L303:X303,"D")+COUNTIF(L303:X303,"DL")))),"")</f>
        <v/>
      </c>
      <c r="BJ303" s="15"/>
      <c r="BK303" s="20" t="str">
        <f>+IF(LEN(K303)&gt;5,SUMIF(AJUSTES!$A$1:$A$50,K303,AJUSTES!$K$1:$K$50),"")</f>
        <v/>
      </c>
      <c r="BL303" s="15"/>
      <c r="BM303" s="15"/>
      <c r="BN303" s="4" t="str">
        <f>+CONCATENATE(IF(COUNTIFS(INCAPACIDADES!$A$1:$A$100,"ACTIVA",INCAPACIDADES!$C$1:$C$100,'PRE MAAS'!K303)&gt;0,VLOOKUP(K303,INCAPACIDADES!$C$1:$Y$100,23,0),""),IF(LEN($K303)&gt;5,IF(BD!F303="N/A","",CONCATENATE("B (",DAY(BD!F303),"-",MONTH(BD!F303),"-",YEAR(BD!F303),")")),""))</f>
        <v/>
      </c>
      <c r="BO303" s="150"/>
      <c r="BP303" s="15"/>
      <c r="BQ303" s="15"/>
      <c r="BR303" s="15"/>
      <c r="BS303" s="15"/>
      <c r="BT303" s="15"/>
      <c r="BU303" s="9" t="str">
        <f>+IF(LEN($K303)&gt;10,IF(LEN(BD!I303)=11,BD!I303,CONCATENATE("0",BD!I303)),"")</f>
        <v/>
      </c>
      <c r="BV303" s="161" t="str">
        <f>+IF(LEN($K303)&gt;10,BD!J303,"")</f>
        <v/>
      </c>
      <c r="BW303" s="162" t="str">
        <f t="shared" si="129"/>
        <v/>
      </c>
      <c r="BX303" s="162" t="str">
        <f>+IF(LEN($K303)&gt;10,UPPER(BD!K303),"")</f>
        <v/>
      </c>
      <c r="BY303" s="161" t="str">
        <f>+IF(LEN($K311)&gt;5,BD!L303,"")</f>
        <v/>
      </c>
      <c r="BZ303" s="161" t="str">
        <f>+IF(LEN($K303)&gt;10,BD!M303,"")</f>
        <v/>
      </c>
      <c r="CA303" s="162" t="str">
        <f>+IF(LEN($K303)&gt;10,BD!N303,"")</f>
        <v/>
      </c>
      <c r="CB303" s="163" t="str">
        <f t="shared" si="130"/>
        <v/>
      </c>
      <c r="CC303" s="62" t="str">
        <f>+IF(AND(LEN($K303)&gt;10),IF(AND($J303&gt;L$1,$J303&lt;=$Y$1),1,IF((COUNTIFS(INCAPACIDADES!$C$1:$C$51,$K303,INCAPACIDADES!K$1:K$51,L$1))&gt;0,2,IF(VLOOKUP($I303,BD!D:F,3,0)&gt;L$1,0,3))),"")</f>
        <v/>
      </c>
      <c r="CD303" s="62" t="str">
        <f>+IF(AND(LEN($K303)&gt;10),IF(AND($J303&gt;M$1,$J303&lt;=$Y$1),1,IF((COUNTIFS(INCAPACIDADES!$C$1:$C$51,$K303,INCAPACIDADES!L$1:L$51,M$1))&gt;0,2,IF(VLOOKUP($I303,BD!$D:$F,3,0)&gt;M$1,0,3))),"")</f>
        <v/>
      </c>
      <c r="CE303" s="62" t="str">
        <f>+IF(AND(LEN($K303)&gt;10),IF(AND($J303&gt;N$1,$J303&lt;=$Y$1),1,IF((COUNTIFS(INCAPACIDADES!$C$1:$C$51,$K303,INCAPACIDADES!M$1:M$51,N$1))&gt;0,2,IF(VLOOKUP($I303,BD!$D:$F,3,0)&gt;N$1,0,3))),"")</f>
        <v/>
      </c>
      <c r="CF303" s="62" t="str">
        <f>+IF(AND(LEN($K303)&gt;10),IF(AND($J303&gt;O$1,$J303&lt;=$Y$1),1,IF((COUNTIFS(INCAPACIDADES!$C$1:$C$51,$K303,INCAPACIDADES!N$1:N$51,O$1))&gt;0,2,IF(VLOOKUP($I303,BD!$D:$F,3,0)&gt;O$1,0,3))),"")</f>
        <v/>
      </c>
      <c r="CG303" s="62" t="str">
        <f>+IF(AND(LEN($K303)&gt;10),IF(AND($J303&gt;P$1,$J303&lt;=$Y$1),1,IF((COUNTIFS(INCAPACIDADES!$C$1:$C$51,$K303,INCAPACIDADES!O$1:O$51,P$1))&gt;0,2,IF(VLOOKUP($I303,BD!$D:$F,3,0)&gt;P$1,0,3))),"")</f>
        <v/>
      </c>
      <c r="CH303" s="62" t="str">
        <f>+IF(AND(LEN($K303)&gt;10),IF(AND($J303&gt;Q$1,$J303&lt;=$Y$1),1,IF((COUNTIFS(INCAPACIDADES!$C$1:$C$51,$K303,INCAPACIDADES!P$1:P$51,Q$1))&gt;0,2,IF(VLOOKUP($I303,BD!$D:$F,3,0)&gt;Q$1,0,3))),"")</f>
        <v/>
      </c>
      <c r="CI303" s="62" t="str">
        <f>+IF(AND(LEN($K303)&gt;10),IF(AND($J303&gt;R$1,$J303&lt;=$Y$1),1,IF((COUNTIFS(INCAPACIDADES!$C$1:$C$51,$K303,INCAPACIDADES!Q$1:Q$51,R$1))&gt;0,2,IF(VLOOKUP($I303,BD!$D:$F,3,0)&gt;R$1,0,3))),"")</f>
        <v/>
      </c>
      <c r="CJ303" s="62" t="str">
        <f>+IF(AND(LEN($K303)&gt;10),IF(AND($J303&gt;S$1,$J303&lt;=$Y$1),1,IF((COUNTIFS(INCAPACIDADES!$C$1:$C$51,$K303,INCAPACIDADES!R$1:R$51,S$1))&gt;0,2,IF(VLOOKUP($I303,BD!$D:$F,3,0)&gt;S$1,0,3))),"")</f>
        <v/>
      </c>
      <c r="CK303" s="62" t="str">
        <f>+IF(AND(LEN($K303)&gt;10),IF(AND($J303&gt;T$1,$J303&lt;=$Y$1),1,IF((COUNTIFS(INCAPACIDADES!$C$1:$C$51,$K303,INCAPACIDADES!S$1:S$51,T$1))&gt;0,2,IF(VLOOKUP($I303,BD!$D:$F,3,0)&gt;T$1,0,3))),"")</f>
        <v/>
      </c>
      <c r="CL303" s="62" t="str">
        <f>+IF(AND(LEN($K303)&gt;10),IF(AND($J303&gt;U$1,$J303&lt;=$Y$1),1,IF((COUNTIFS(INCAPACIDADES!$C$1:$C$51,$K303,INCAPACIDADES!T$1:T$51,U$1))&gt;0,2,IF(VLOOKUP($I303,BD!$D:$F,3,0)&gt;U$1,0,3))),"")</f>
        <v/>
      </c>
      <c r="CM303" s="62" t="str">
        <f>+IF(AND(LEN($K303)&gt;10),IF(AND($J303&gt;V$1,$J303&lt;=$Y$1),1,IF((COUNTIFS(INCAPACIDADES!$C$1:$C$51,$K303,INCAPACIDADES!U$1:U$51,V$1))&gt;0,2,IF(VLOOKUP($I303,BD!$D:$F,3,0)&gt;V$1,0,3))),"")</f>
        <v/>
      </c>
      <c r="CN303" s="62" t="str">
        <f>+IF(AND(LEN($K303)&gt;10),IF(AND($J303&gt;W$1,$J303&lt;=$Y$1),1,IF((COUNTIFS(INCAPACIDADES!$C$1:$C$51,$K303,INCAPACIDADES!V$1:V$51,W$1))&gt;0,2,IF(VLOOKUP($I303,BD!$D:$F,3,0)&gt;W$1,0,3))),"")</f>
        <v/>
      </c>
      <c r="CO303" s="62" t="str">
        <f>+IF(AND(LEN($K303)&gt;10),IF(AND($J303&gt;X$1,$J303&lt;=$Y$1),1,IF((COUNTIFS(INCAPACIDADES!$C$1:$C$51,$K303,INCAPACIDADES!W$1:W$51,X$1))&gt;0,2,IF(VLOOKUP($I303,BD!$D:$F,3,0)&gt;X$1,0,3))),"")</f>
        <v/>
      </c>
      <c r="CP303" s="62" t="str">
        <f>+IF(AND(LEN($K303)&gt;10),IF(AND($J303&gt;Y$1,$J303&lt;=$Y$1),1,IF((COUNTIFS(INCAPACIDADES!$C$1:$C$51,$K303,INCAPACIDADES!X$1:X$51,Y$1))&gt;0,2,IF(VLOOKUP($I303,BD!$D:$F,3,0)&gt;Y$1,0,3))),"")</f>
        <v/>
      </c>
      <c r="CQ303" s="62" t="str">
        <f>+IF(LEN($K303)&gt;10,IF(ISERROR(VLOOKUP(L303,'CODIGO PAGO'!$B$1:$B$20,1,0)),1,IF(OR(AND(CC303=1,L303&lt;&gt;"N"),AND(CC303=3,L303&lt;&gt;"B"),AND(CC303=2,LEFT(TRIM(L303),1)&lt;&gt;"I")),1,IF(OR(AND(CC303=0,L303="N"),AND(CC303=0,L303="B"),AND(CC303=0,LEFT(TRIM(L303),1)="I")),1,0))),"")</f>
        <v/>
      </c>
      <c r="CR303" s="62" t="str">
        <f t="shared" si="131"/>
        <v/>
      </c>
      <c r="CS303" s="62" t="str">
        <f>+IF(LEN($K303)&gt;10,IF(ISERROR(VLOOKUP(N303,'CODIGO PAGO'!$B$1:$B$20,1,0)),1,IF(OR(AND(CE303=1,N303&lt;&gt;"N"),AND(CE303=3,N303&lt;&gt;"B"),AND(CE303=2,LEFT(TRIM(N303),1)&lt;&gt;"I")),1,IF(OR(AND(CE303=0,N303="N"),AND(CE303=0,N303="B"),AND(CE303=0,LEFT(TRIM(N303),1)="I")),1,0))),"")</f>
        <v/>
      </c>
      <c r="CT303" s="62" t="str">
        <f t="shared" si="132"/>
        <v/>
      </c>
      <c r="CU303" s="62" t="str">
        <f>+IF(LEN($K303)&gt;10,IF(ISERROR(VLOOKUP(P303,'CODIGO PAGO'!$B$1:$B$20,1,0)),1,IF(OR(AND(CG303=1,P303&lt;&gt;"N"),AND(CG303=3,P303&lt;&gt;"B"),AND(CG303=2,LEFT(TRIM(P303),1)&lt;&gt;"I")),1,IF(OR(AND(CG303=0,P303="N"),AND(CG303=0,P303="B"),AND(CG303=0,LEFT(TRIM(P303),1)="I")),1,0))),"")</f>
        <v/>
      </c>
      <c r="CV303" s="62" t="str">
        <f t="shared" si="133"/>
        <v/>
      </c>
      <c r="CW303" s="62" t="str">
        <f>+IF(LEN($K303)&gt;10,IF(ISERROR(VLOOKUP(R303,'CODIGO PAGO'!$B$1:$B$20,1,0)),1,IF(OR(AND(CI303=1,R303&lt;&gt;"N"),AND(CI303=3,R303&lt;&gt;"B"),AND(CI303=2,LEFT(TRIM(R303),1)&lt;&gt;"I")),1,IF(OR(AND(CI303=0,R303="N"),AND(CI303=0,R303="B"),AND(CI303=0,LEFT(TRIM(R303),1)="I")),1,0))),"")</f>
        <v/>
      </c>
      <c r="CX303" s="62" t="str">
        <f t="shared" si="134"/>
        <v/>
      </c>
      <c r="CY303" s="62" t="str">
        <f>+IF(LEN($K303)&gt;10,IF(ISERROR(VLOOKUP(T303,'CODIGO PAGO'!$B$1:$B$20,1,0)),1,IF(OR(AND(CK303=1,T303&lt;&gt;"N"),AND(CK303=3,T303&lt;&gt;"B"),AND(CK303=2,LEFT(TRIM(T303),1)&lt;&gt;"I")),1,IF(OR(AND(CK303=0,T303="N"),AND(CK303=0,T303="B"),AND(CK303=0,LEFT(TRIM(T303),1)="I")),1,0))),"")</f>
        <v/>
      </c>
      <c r="CZ303" s="62" t="str">
        <f t="shared" si="135"/>
        <v/>
      </c>
      <c r="DA303" s="62" t="str">
        <f>+IF(LEN($K303)&gt;10,IF(ISERROR(VLOOKUP(V303,'CODIGO PAGO'!$B$1:$B$20,1,0)),1,IF(OR(AND(CM303=1,V303&lt;&gt;"N"),AND(CM303=3,V303&lt;&gt;"B"),AND(CM303=2,LEFT(TRIM(V303),1)&lt;&gt;"I")),1,IF(OR(AND(CM303=0,V303="N"),AND(CM303=0,V303="B"),AND(CM303=0,LEFT(TRIM(V303),1)="I")),1,0))),"")</f>
        <v/>
      </c>
      <c r="DB303" s="62" t="str">
        <f t="shared" si="136"/>
        <v/>
      </c>
      <c r="DC303" s="62" t="str">
        <f>+IF(LEN($K303)&gt;10,IF(ISERROR(VLOOKUP(X303,'CODIGO PAGO'!$B$1:$B$20,1,0)),1,IF(OR(AND(CO303=1,X303&lt;&gt;"N"),AND(CO303=3,X303&lt;&gt;"B"),AND(CO303=2,LEFT(TRIM(X303),1)&lt;&gt;"I")),1,IF(OR(AND(CO303=0,X303="N"),AND(CO303=0,X303="B"),AND(CO303=0,LEFT(TRIM(X303),1)="I")),1,0))),"")</f>
        <v/>
      </c>
      <c r="DD303" s="62" t="str">
        <f t="shared" si="137"/>
        <v/>
      </c>
      <c r="DE303" s="62" t="str">
        <f t="shared" si="138"/>
        <v/>
      </c>
      <c r="DF303" s="63" t="str">
        <f t="shared" si="139"/>
        <v/>
      </c>
      <c r="DG303" s="171"/>
      <c r="DH303" s="63">
        <v>303</v>
      </c>
    </row>
    <row r="304" spans="1:112" s="65" customFormat="1">
      <c r="A304" s="16" t="str">
        <f t="shared" si="112"/>
        <v/>
      </c>
      <c r="B304" s="134"/>
      <c r="C304" s="134"/>
      <c r="D304" s="1" t="str">
        <f>+IF(LEN($K304)&gt;5,BD!A304,"")</f>
        <v/>
      </c>
      <c r="E304" s="1" t="str">
        <f>+IF(LEN($K304)&gt;5,BD!B304,"")</f>
        <v/>
      </c>
      <c r="F304" s="134"/>
      <c r="G304" s="133"/>
      <c r="H304" s="135"/>
      <c r="I304" s="3" t="str">
        <f>+IF(LEN($K304)&gt;5,BD!D304,"")</f>
        <v/>
      </c>
      <c r="J304" s="4" t="str">
        <f>+IF(LEN($K304)&gt;5,BD!E304,"")</f>
        <v/>
      </c>
      <c r="K304" s="5" t="str">
        <f>+IF(LEN(BD!G304)&gt;5,BD!G304,"")</f>
        <v/>
      </c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53" t="str">
        <f t="shared" si="113"/>
        <v/>
      </c>
      <c r="AB304" s="154" t="str">
        <f>+IF(LEN($K304)&gt;5,SUM(L304,N304,P304,R304,T304,V304,X304)+COUNTIF(L304:X304,"PCG")+'CODIGO PAGO'!$C$23*COUNTIF(L304:X304,"PDF")+'CODIGO PAGO'!$C$24*COUNTIF('PRE MAAS'!L304:X304,"PNH")+'CODIGO PAGO'!$C$25*COUNTIF('PRE MAAS'!L304:X304,"PS")+COUNTIF(L304:X304,"VAC"),"")</f>
        <v/>
      </c>
      <c r="AC304" s="154" t="str">
        <f t="shared" si="114"/>
        <v/>
      </c>
      <c r="AD304" s="155" t="str">
        <f t="shared" si="115"/>
        <v/>
      </c>
      <c r="AE304" s="155" t="str">
        <f t="shared" si="116"/>
        <v/>
      </c>
      <c r="AF304" s="155" t="str">
        <f>+IF(LEN($K304)&gt;5,IF(AND(VLOOKUP($I304,BD!$D$1:$F$501,3,0)&gt;=L$1,VLOOKUP($I304,BD!$D$1:$F$501,3,0)&lt;=X$1),1,0),"")</f>
        <v/>
      </c>
      <c r="AG304" s="155" t="str">
        <f t="shared" si="117"/>
        <v/>
      </c>
      <c r="AH304" s="156" t="str">
        <f t="shared" si="118"/>
        <v/>
      </c>
      <c r="AI304" s="156" t="str">
        <f t="shared" si="119"/>
        <v/>
      </c>
      <c r="AJ304" s="156" t="str">
        <f t="shared" si="120"/>
        <v/>
      </c>
      <c r="AK304" s="6" t="str">
        <f>+IF(LEN($K304)&gt;5,BD!H304,"")</f>
        <v/>
      </c>
      <c r="AL304" s="17" t="str">
        <f t="shared" si="121"/>
        <v/>
      </c>
      <c r="AM304" s="13"/>
      <c r="AN304" s="18" t="str">
        <f t="shared" si="122"/>
        <v/>
      </c>
      <c r="AO304" s="19" t="str">
        <f t="shared" si="123"/>
        <v/>
      </c>
      <c r="AP304" s="19" t="str">
        <f t="shared" si="124"/>
        <v/>
      </c>
      <c r="AQ304" s="20" t="str">
        <f t="shared" si="125"/>
        <v/>
      </c>
      <c r="AR304" s="7" t="str">
        <f t="shared" ca="1" si="126"/>
        <v/>
      </c>
      <c r="AS304" s="157"/>
      <c r="AT304" s="19" t="str">
        <f>+IF(LEN($K304)&gt;5,TRUNC(AS304*AK304*'CODIGO PAGO'!$C$27,2),"")</f>
        <v/>
      </c>
      <c r="AU304" s="15"/>
      <c r="AV304" s="15"/>
      <c r="AW304" s="15"/>
      <c r="AX304" s="14"/>
      <c r="AY304" s="15"/>
      <c r="AZ304" s="20" t="str">
        <f>+IF(LEN(K304)&gt;5,SUMIF(AJUSTES!$A$1:$A$50,K304,AJUSTES!$J$1:$J$50),"")</f>
        <v/>
      </c>
      <c r="BA304" s="20"/>
      <c r="BB304" s="14"/>
      <c r="BC304" s="14"/>
      <c r="BD304" s="164"/>
      <c r="BE304" s="15"/>
      <c r="BF304" s="15"/>
      <c r="BG304" s="152" t="str">
        <f t="shared" si="127"/>
        <v/>
      </c>
      <c r="BH304" s="20" t="str">
        <f t="shared" si="128"/>
        <v/>
      </c>
      <c r="BI304" s="20" t="str">
        <f>IF(LEN($K304)&gt;5,IF('CODIGO PAGO'!$C$26=9,0.5*AK304,'CODIGO PAGO'!$C$26*COUNTIF(L304:X304,"PT")*(AK304*7)/(7-(COUNTIF(L304:X304,"D")+COUNTIF(L304:X304,"DL")))),"")</f>
        <v/>
      </c>
      <c r="BJ304" s="15"/>
      <c r="BK304" s="20" t="str">
        <f>+IF(LEN(K304)&gt;5,SUMIF(AJUSTES!$A$1:$A$50,K304,AJUSTES!$K$1:$K$50),"")</f>
        <v/>
      </c>
      <c r="BL304" s="15"/>
      <c r="BM304" s="15"/>
      <c r="BN304" s="4" t="str">
        <f>+CONCATENATE(IF(COUNTIFS(INCAPACIDADES!$A$1:$A$100,"ACTIVA",INCAPACIDADES!$C$1:$C$100,'PRE MAAS'!K304)&gt;0,VLOOKUP(K304,INCAPACIDADES!$C$1:$Y$100,23,0),""),IF(LEN($K304)&gt;5,IF(BD!F304="N/A","",CONCATENATE("B (",DAY(BD!F304),"-",MONTH(BD!F304),"-",YEAR(BD!F304),")")),""))</f>
        <v/>
      </c>
      <c r="BO304" s="150"/>
      <c r="BP304" s="15"/>
      <c r="BQ304" s="15"/>
      <c r="BR304" s="15"/>
      <c r="BS304" s="15"/>
      <c r="BT304" s="15"/>
      <c r="BU304" s="9" t="str">
        <f>+IF(LEN($K304)&gt;10,IF(LEN(BD!I304)=11,BD!I304,CONCATENATE("0",BD!I304)),"")</f>
        <v/>
      </c>
      <c r="BV304" s="161" t="str">
        <f>+IF(LEN($K304)&gt;10,BD!J304,"")</f>
        <v/>
      </c>
      <c r="BW304" s="162" t="str">
        <f t="shared" si="129"/>
        <v/>
      </c>
      <c r="BX304" s="162" t="str">
        <f>+IF(LEN($K304)&gt;10,UPPER(BD!K304),"")</f>
        <v/>
      </c>
      <c r="BY304" s="161" t="str">
        <f>+IF(LEN($K312)&gt;5,BD!L304,"")</f>
        <v/>
      </c>
      <c r="BZ304" s="161" t="str">
        <f>+IF(LEN($K304)&gt;10,BD!M304,"")</f>
        <v/>
      </c>
      <c r="CA304" s="162" t="str">
        <f>+IF(LEN($K304)&gt;10,BD!N304,"")</f>
        <v/>
      </c>
      <c r="CB304" s="163" t="str">
        <f t="shared" si="130"/>
        <v/>
      </c>
      <c r="CC304" s="62" t="str">
        <f>+IF(AND(LEN($K304)&gt;10),IF(AND($J304&gt;L$1,$J304&lt;=$Y$1),1,IF((COUNTIFS(INCAPACIDADES!$C$1:$C$51,$K304,INCAPACIDADES!K$1:K$51,L$1))&gt;0,2,IF(VLOOKUP($I304,BD!D:F,3,0)&gt;L$1,0,3))),"")</f>
        <v/>
      </c>
      <c r="CD304" s="62" t="str">
        <f>+IF(AND(LEN($K304)&gt;10),IF(AND($J304&gt;M$1,$J304&lt;=$Y$1),1,IF((COUNTIFS(INCAPACIDADES!$C$1:$C$51,$K304,INCAPACIDADES!L$1:L$51,M$1))&gt;0,2,IF(VLOOKUP($I304,BD!$D:$F,3,0)&gt;M$1,0,3))),"")</f>
        <v/>
      </c>
      <c r="CE304" s="62" t="str">
        <f>+IF(AND(LEN($K304)&gt;10),IF(AND($J304&gt;N$1,$J304&lt;=$Y$1),1,IF((COUNTIFS(INCAPACIDADES!$C$1:$C$51,$K304,INCAPACIDADES!M$1:M$51,N$1))&gt;0,2,IF(VLOOKUP($I304,BD!$D:$F,3,0)&gt;N$1,0,3))),"")</f>
        <v/>
      </c>
      <c r="CF304" s="62" t="str">
        <f>+IF(AND(LEN($K304)&gt;10),IF(AND($J304&gt;O$1,$J304&lt;=$Y$1),1,IF((COUNTIFS(INCAPACIDADES!$C$1:$C$51,$K304,INCAPACIDADES!N$1:N$51,O$1))&gt;0,2,IF(VLOOKUP($I304,BD!$D:$F,3,0)&gt;O$1,0,3))),"")</f>
        <v/>
      </c>
      <c r="CG304" s="62" t="str">
        <f>+IF(AND(LEN($K304)&gt;10),IF(AND($J304&gt;P$1,$J304&lt;=$Y$1),1,IF((COUNTIFS(INCAPACIDADES!$C$1:$C$51,$K304,INCAPACIDADES!O$1:O$51,P$1))&gt;0,2,IF(VLOOKUP($I304,BD!$D:$F,3,0)&gt;P$1,0,3))),"")</f>
        <v/>
      </c>
      <c r="CH304" s="62" t="str">
        <f>+IF(AND(LEN($K304)&gt;10),IF(AND($J304&gt;Q$1,$J304&lt;=$Y$1),1,IF((COUNTIFS(INCAPACIDADES!$C$1:$C$51,$K304,INCAPACIDADES!P$1:P$51,Q$1))&gt;0,2,IF(VLOOKUP($I304,BD!$D:$F,3,0)&gt;Q$1,0,3))),"")</f>
        <v/>
      </c>
      <c r="CI304" s="62" t="str">
        <f>+IF(AND(LEN($K304)&gt;10),IF(AND($J304&gt;R$1,$J304&lt;=$Y$1),1,IF((COUNTIFS(INCAPACIDADES!$C$1:$C$51,$K304,INCAPACIDADES!Q$1:Q$51,R$1))&gt;0,2,IF(VLOOKUP($I304,BD!$D:$F,3,0)&gt;R$1,0,3))),"")</f>
        <v/>
      </c>
      <c r="CJ304" s="62" t="str">
        <f>+IF(AND(LEN($K304)&gt;10),IF(AND($J304&gt;S$1,$J304&lt;=$Y$1),1,IF((COUNTIFS(INCAPACIDADES!$C$1:$C$51,$K304,INCAPACIDADES!R$1:R$51,S$1))&gt;0,2,IF(VLOOKUP($I304,BD!$D:$F,3,0)&gt;S$1,0,3))),"")</f>
        <v/>
      </c>
      <c r="CK304" s="62" t="str">
        <f>+IF(AND(LEN($K304)&gt;10),IF(AND($J304&gt;T$1,$J304&lt;=$Y$1),1,IF((COUNTIFS(INCAPACIDADES!$C$1:$C$51,$K304,INCAPACIDADES!S$1:S$51,T$1))&gt;0,2,IF(VLOOKUP($I304,BD!$D:$F,3,0)&gt;T$1,0,3))),"")</f>
        <v/>
      </c>
      <c r="CL304" s="62" t="str">
        <f>+IF(AND(LEN($K304)&gt;10),IF(AND($J304&gt;U$1,$J304&lt;=$Y$1),1,IF((COUNTIFS(INCAPACIDADES!$C$1:$C$51,$K304,INCAPACIDADES!T$1:T$51,U$1))&gt;0,2,IF(VLOOKUP($I304,BD!$D:$F,3,0)&gt;U$1,0,3))),"")</f>
        <v/>
      </c>
      <c r="CM304" s="62" t="str">
        <f>+IF(AND(LEN($K304)&gt;10),IF(AND($J304&gt;V$1,$J304&lt;=$Y$1),1,IF((COUNTIFS(INCAPACIDADES!$C$1:$C$51,$K304,INCAPACIDADES!U$1:U$51,V$1))&gt;0,2,IF(VLOOKUP($I304,BD!$D:$F,3,0)&gt;V$1,0,3))),"")</f>
        <v/>
      </c>
      <c r="CN304" s="62" t="str">
        <f>+IF(AND(LEN($K304)&gt;10),IF(AND($J304&gt;W$1,$J304&lt;=$Y$1),1,IF((COUNTIFS(INCAPACIDADES!$C$1:$C$51,$K304,INCAPACIDADES!V$1:V$51,W$1))&gt;0,2,IF(VLOOKUP($I304,BD!$D:$F,3,0)&gt;W$1,0,3))),"")</f>
        <v/>
      </c>
      <c r="CO304" s="62" t="str">
        <f>+IF(AND(LEN($K304)&gt;10),IF(AND($J304&gt;X$1,$J304&lt;=$Y$1),1,IF((COUNTIFS(INCAPACIDADES!$C$1:$C$51,$K304,INCAPACIDADES!W$1:W$51,X$1))&gt;0,2,IF(VLOOKUP($I304,BD!$D:$F,3,0)&gt;X$1,0,3))),"")</f>
        <v/>
      </c>
      <c r="CP304" s="62" t="str">
        <f>+IF(AND(LEN($K304)&gt;10),IF(AND($J304&gt;Y$1,$J304&lt;=$Y$1),1,IF((COUNTIFS(INCAPACIDADES!$C$1:$C$51,$K304,INCAPACIDADES!X$1:X$51,Y$1))&gt;0,2,IF(VLOOKUP($I304,BD!$D:$F,3,0)&gt;Y$1,0,3))),"")</f>
        <v/>
      </c>
      <c r="CQ304" s="62" t="str">
        <f>+IF(LEN($K304)&gt;10,IF(ISERROR(VLOOKUP(L304,'CODIGO PAGO'!$B$1:$B$20,1,0)),1,IF(OR(AND(CC304=1,L304&lt;&gt;"N"),AND(CC304=3,L304&lt;&gt;"B"),AND(CC304=2,LEFT(TRIM(L304),1)&lt;&gt;"I")),1,IF(OR(AND(CC304=0,L304="N"),AND(CC304=0,L304="B"),AND(CC304=0,LEFT(TRIM(L304),1)="I")),1,0))),"")</f>
        <v/>
      </c>
      <c r="CR304" s="62" t="str">
        <f t="shared" si="131"/>
        <v/>
      </c>
      <c r="CS304" s="62" t="str">
        <f>+IF(LEN($K304)&gt;10,IF(ISERROR(VLOOKUP(N304,'CODIGO PAGO'!$B$1:$B$20,1,0)),1,IF(OR(AND(CE304=1,N304&lt;&gt;"N"),AND(CE304=3,N304&lt;&gt;"B"),AND(CE304=2,LEFT(TRIM(N304),1)&lt;&gt;"I")),1,IF(OR(AND(CE304=0,N304="N"),AND(CE304=0,N304="B"),AND(CE304=0,LEFT(TRIM(N304),1)="I")),1,0))),"")</f>
        <v/>
      </c>
      <c r="CT304" s="62" t="str">
        <f t="shared" si="132"/>
        <v/>
      </c>
      <c r="CU304" s="62" t="str">
        <f>+IF(LEN($K304)&gt;10,IF(ISERROR(VLOOKUP(P304,'CODIGO PAGO'!$B$1:$B$20,1,0)),1,IF(OR(AND(CG304=1,P304&lt;&gt;"N"),AND(CG304=3,P304&lt;&gt;"B"),AND(CG304=2,LEFT(TRIM(P304),1)&lt;&gt;"I")),1,IF(OR(AND(CG304=0,P304="N"),AND(CG304=0,P304="B"),AND(CG304=0,LEFT(TRIM(P304),1)="I")),1,0))),"")</f>
        <v/>
      </c>
      <c r="CV304" s="62" t="str">
        <f t="shared" si="133"/>
        <v/>
      </c>
      <c r="CW304" s="62" t="str">
        <f>+IF(LEN($K304)&gt;10,IF(ISERROR(VLOOKUP(R304,'CODIGO PAGO'!$B$1:$B$20,1,0)),1,IF(OR(AND(CI304=1,R304&lt;&gt;"N"),AND(CI304=3,R304&lt;&gt;"B"),AND(CI304=2,LEFT(TRIM(R304),1)&lt;&gt;"I")),1,IF(OR(AND(CI304=0,R304="N"),AND(CI304=0,R304="B"),AND(CI304=0,LEFT(TRIM(R304),1)="I")),1,0))),"")</f>
        <v/>
      </c>
      <c r="CX304" s="62" t="str">
        <f t="shared" si="134"/>
        <v/>
      </c>
      <c r="CY304" s="62" t="str">
        <f>+IF(LEN($K304)&gt;10,IF(ISERROR(VLOOKUP(T304,'CODIGO PAGO'!$B$1:$B$20,1,0)),1,IF(OR(AND(CK304=1,T304&lt;&gt;"N"),AND(CK304=3,T304&lt;&gt;"B"),AND(CK304=2,LEFT(TRIM(T304),1)&lt;&gt;"I")),1,IF(OR(AND(CK304=0,T304="N"),AND(CK304=0,T304="B"),AND(CK304=0,LEFT(TRIM(T304),1)="I")),1,0))),"")</f>
        <v/>
      </c>
      <c r="CZ304" s="62" t="str">
        <f t="shared" si="135"/>
        <v/>
      </c>
      <c r="DA304" s="62" t="str">
        <f>+IF(LEN($K304)&gt;10,IF(ISERROR(VLOOKUP(V304,'CODIGO PAGO'!$B$1:$B$20,1,0)),1,IF(OR(AND(CM304=1,V304&lt;&gt;"N"),AND(CM304=3,V304&lt;&gt;"B"),AND(CM304=2,LEFT(TRIM(V304),1)&lt;&gt;"I")),1,IF(OR(AND(CM304=0,V304="N"),AND(CM304=0,V304="B"),AND(CM304=0,LEFT(TRIM(V304),1)="I")),1,0))),"")</f>
        <v/>
      </c>
      <c r="DB304" s="62" t="str">
        <f t="shared" si="136"/>
        <v/>
      </c>
      <c r="DC304" s="62" t="str">
        <f>+IF(LEN($K304)&gt;10,IF(ISERROR(VLOOKUP(X304,'CODIGO PAGO'!$B$1:$B$20,1,0)),1,IF(OR(AND(CO304=1,X304&lt;&gt;"N"),AND(CO304=3,X304&lt;&gt;"B"),AND(CO304=2,LEFT(TRIM(X304),1)&lt;&gt;"I")),1,IF(OR(AND(CO304=0,X304="N"),AND(CO304=0,X304="B"),AND(CO304=0,LEFT(TRIM(X304),1)="I")),1,0))),"")</f>
        <v/>
      </c>
      <c r="DD304" s="62" t="str">
        <f t="shared" si="137"/>
        <v/>
      </c>
      <c r="DE304" s="62" t="str">
        <f t="shared" si="138"/>
        <v/>
      </c>
      <c r="DF304" s="63" t="str">
        <f t="shared" si="139"/>
        <v/>
      </c>
      <c r="DG304" s="171"/>
      <c r="DH304" s="63">
        <v>304</v>
      </c>
    </row>
    <row r="305" spans="1:112" s="65" customFormat="1">
      <c r="A305" s="16" t="str">
        <f t="shared" si="112"/>
        <v/>
      </c>
      <c r="B305" s="134"/>
      <c r="C305" s="134"/>
      <c r="D305" s="1" t="str">
        <f>+IF(LEN($K305)&gt;5,BD!A305,"")</f>
        <v/>
      </c>
      <c r="E305" s="1" t="str">
        <f>+IF(LEN($K305)&gt;5,BD!B305,"")</f>
        <v/>
      </c>
      <c r="F305" s="134"/>
      <c r="G305" s="133"/>
      <c r="H305" s="135"/>
      <c r="I305" s="3" t="str">
        <f>+IF(LEN($K305)&gt;5,BD!D305,"")</f>
        <v/>
      </c>
      <c r="J305" s="4" t="str">
        <f>+IF(LEN($K305)&gt;5,BD!E305,"")</f>
        <v/>
      </c>
      <c r="K305" s="5" t="str">
        <f>+IF(LEN(BD!G305)&gt;5,BD!G305,"")</f>
        <v/>
      </c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53" t="str">
        <f t="shared" si="113"/>
        <v/>
      </c>
      <c r="AB305" s="154" t="str">
        <f>+IF(LEN($K305)&gt;5,SUM(L305,N305,P305,R305,T305,V305,X305)+COUNTIF(L305:X305,"PCG")+'CODIGO PAGO'!$C$23*COUNTIF(L305:X305,"PDF")+'CODIGO PAGO'!$C$24*COUNTIF('PRE MAAS'!L305:X305,"PNH")+'CODIGO PAGO'!$C$25*COUNTIF('PRE MAAS'!L305:X305,"PS")+COUNTIF(L305:X305,"VAC"),"")</f>
        <v/>
      </c>
      <c r="AC305" s="154" t="str">
        <f t="shared" si="114"/>
        <v/>
      </c>
      <c r="AD305" s="155" t="str">
        <f t="shared" si="115"/>
        <v/>
      </c>
      <c r="AE305" s="155" t="str">
        <f t="shared" si="116"/>
        <v/>
      </c>
      <c r="AF305" s="155" t="str">
        <f>+IF(LEN($K305)&gt;5,IF(AND(VLOOKUP($I305,BD!$D$1:$F$501,3,0)&gt;=L$1,VLOOKUP($I305,BD!$D$1:$F$501,3,0)&lt;=X$1),1,0),"")</f>
        <v/>
      </c>
      <c r="AG305" s="155" t="str">
        <f t="shared" si="117"/>
        <v/>
      </c>
      <c r="AH305" s="156" t="str">
        <f t="shared" si="118"/>
        <v/>
      </c>
      <c r="AI305" s="156" t="str">
        <f t="shared" si="119"/>
        <v/>
      </c>
      <c r="AJ305" s="156" t="str">
        <f t="shared" si="120"/>
        <v/>
      </c>
      <c r="AK305" s="6" t="str">
        <f>+IF(LEN($K305)&gt;5,BD!H305,"")</f>
        <v/>
      </c>
      <c r="AL305" s="17" t="str">
        <f t="shared" si="121"/>
        <v/>
      </c>
      <c r="AM305" s="13"/>
      <c r="AN305" s="18" t="str">
        <f t="shared" si="122"/>
        <v/>
      </c>
      <c r="AO305" s="19" t="str">
        <f t="shared" si="123"/>
        <v/>
      </c>
      <c r="AP305" s="19" t="str">
        <f t="shared" si="124"/>
        <v/>
      </c>
      <c r="AQ305" s="20" t="str">
        <f t="shared" si="125"/>
        <v/>
      </c>
      <c r="AR305" s="7" t="str">
        <f t="shared" ca="1" si="126"/>
        <v/>
      </c>
      <c r="AS305" s="157"/>
      <c r="AT305" s="19" t="str">
        <f>+IF(LEN($K305)&gt;5,TRUNC(AS305*AK305*'CODIGO PAGO'!$C$27,2),"")</f>
        <v/>
      </c>
      <c r="AU305" s="15"/>
      <c r="AV305" s="15"/>
      <c r="AW305" s="15"/>
      <c r="AX305" s="14"/>
      <c r="AY305" s="15"/>
      <c r="AZ305" s="20" t="str">
        <f>+IF(LEN(K305)&gt;5,SUMIF(AJUSTES!$A$1:$A$50,K305,AJUSTES!$J$1:$J$50),"")</f>
        <v/>
      </c>
      <c r="BA305" s="20"/>
      <c r="BB305" s="14"/>
      <c r="BC305" s="14"/>
      <c r="BD305" s="164"/>
      <c r="BE305" s="15"/>
      <c r="BF305" s="15"/>
      <c r="BG305" s="152" t="str">
        <f t="shared" si="127"/>
        <v/>
      </c>
      <c r="BH305" s="20" t="str">
        <f t="shared" si="128"/>
        <v/>
      </c>
      <c r="BI305" s="20" t="str">
        <f>IF(LEN($K305)&gt;5,IF('CODIGO PAGO'!$C$26=9,0.5*AK305,'CODIGO PAGO'!$C$26*COUNTIF(L305:X305,"PT")*(AK305*7)/(7-(COUNTIF(L305:X305,"D")+COUNTIF(L305:X305,"DL")))),"")</f>
        <v/>
      </c>
      <c r="BJ305" s="15"/>
      <c r="BK305" s="20" t="str">
        <f>+IF(LEN(K305)&gt;5,SUMIF(AJUSTES!$A$1:$A$50,K305,AJUSTES!$K$1:$K$50),"")</f>
        <v/>
      </c>
      <c r="BL305" s="15"/>
      <c r="BM305" s="15"/>
      <c r="BN305" s="4" t="str">
        <f>+CONCATENATE(IF(COUNTIFS(INCAPACIDADES!$A$1:$A$100,"ACTIVA",INCAPACIDADES!$C$1:$C$100,'PRE MAAS'!K305)&gt;0,VLOOKUP(K305,INCAPACIDADES!$C$1:$Y$100,23,0),""),IF(LEN($K305)&gt;5,IF(BD!F305="N/A","",CONCATENATE("B (",DAY(BD!F305),"-",MONTH(BD!F305),"-",YEAR(BD!F305),")")),""))</f>
        <v/>
      </c>
      <c r="BO305" s="150"/>
      <c r="BP305" s="15"/>
      <c r="BQ305" s="15"/>
      <c r="BR305" s="15"/>
      <c r="BS305" s="15"/>
      <c r="BT305" s="15"/>
      <c r="BU305" s="9" t="str">
        <f>+IF(LEN($K305)&gt;10,IF(LEN(BD!I305)=11,BD!I305,CONCATENATE("0",BD!I305)),"")</f>
        <v/>
      </c>
      <c r="BV305" s="161" t="str">
        <f>+IF(LEN($K305)&gt;10,BD!J305,"")</f>
        <v/>
      </c>
      <c r="BW305" s="162" t="str">
        <f t="shared" si="129"/>
        <v/>
      </c>
      <c r="BX305" s="162" t="str">
        <f>+IF(LEN($K305)&gt;10,UPPER(BD!K305),"")</f>
        <v/>
      </c>
      <c r="BY305" s="161" t="str">
        <f>+IF(LEN($K313)&gt;5,BD!L305,"")</f>
        <v/>
      </c>
      <c r="BZ305" s="161" t="str">
        <f>+IF(LEN($K305)&gt;10,BD!M305,"")</f>
        <v/>
      </c>
      <c r="CA305" s="162" t="str">
        <f>+IF(LEN($K305)&gt;10,BD!N305,"")</f>
        <v/>
      </c>
      <c r="CB305" s="163" t="str">
        <f t="shared" si="130"/>
        <v/>
      </c>
      <c r="CC305" s="62" t="str">
        <f>+IF(AND(LEN($K305)&gt;10),IF(AND($J305&gt;L$1,$J305&lt;=$Y$1),1,IF((COUNTIFS(INCAPACIDADES!$C$1:$C$51,$K305,INCAPACIDADES!K$1:K$51,L$1))&gt;0,2,IF(VLOOKUP($I305,BD!D:F,3,0)&gt;L$1,0,3))),"")</f>
        <v/>
      </c>
      <c r="CD305" s="62" t="str">
        <f>+IF(AND(LEN($K305)&gt;10),IF(AND($J305&gt;M$1,$J305&lt;=$Y$1),1,IF((COUNTIFS(INCAPACIDADES!$C$1:$C$51,$K305,INCAPACIDADES!L$1:L$51,M$1))&gt;0,2,IF(VLOOKUP($I305,BD!$D:$F,3,0)&gt;M$1,0,3))),"")</f>
        <v/>
      </c>
      <c r="CE305" s="62" t="str">
        <f>+IF(AND(LEN($K305)&gt;10),IF(AND($J305&gt;N$1,$J305&lt;=$Y$1),1,IF((COUNTIFS(INCAPACIDADES!$C$1:$C$51,$K305,INCAPACIDADES!M$1:M$51,N$1))&gt;0,2,IF(VLOOKUP($I305,BD!$D:$F,3,0)&gt;N$1,0,3))),"")</f>
        <v/>
      </c>
      <c r="CF305" s="62" t="str">
        <f>+IF(AND(LEN($K305)&gt;10),IF(AND($J305&gt;O$1,$J305&lt;=$Y$1),1,IF((COUNTIFS(INCAPACIDADES!$C$1:$C$51,$K305,INCAPACIDADES!N$1:N$51,O$1))&gt;0,2,IF(VLOOKUP($I305,BD!$D:$F,3,0)&gt;O$1,0,3))),"")</f>
        <v/>
      </c>
      <c r="CG305" s="62" t="str">
        <f>+IF(AND(LEN($K305)&gt;10),IF(AND($J305&gt;P$1,$J305&lt;=$Y$1),1,IF((COUNTIFS(INCAPACIDADES!$C$1:$C$51,$K305,INCAPACIDADES!O$1:O$51,P$1))&gt;0,2,IF(VLOOKUP($I305,BD!$D:$F,3,0)&gt;P$1,0,3))),"")</f>
        <v/>
      </c>
      <c r="CH305" s="62" t="str">
        <f>+IF(AND(LEN($K305)&gt;10),IF(AND($J305&gt;Q$1,$J305&lt;=$Y$1),1,IF((COUNTIFS(INCAPACIDADES!$C$1:$C$51,$K305,INCAPACIDADES!P$1:P$51,Q$1))&gt;0,2,IF(VLOOKUP($I305,BD!$D:$F,3,0)&gt;Q$1,0,3))),"")</f>
        <v/>
      </c>
      <c r="CI305" s="62" t="str">
        <f>+IF(AND(LEN($K305)&gt;10),IF(AND($J305&gt;R$1,$J305&lt;=$Y$1),1,IF((COUNTIFS(INCAPACIDADES!$C$1:$C$51,$K305,INCAPACIDADES!Q$1:Q$51,R$1))&gt;0,2,IF(VLOOKUP($I305,BD!$D:$F,3,0)&gt;R$1,0,3))),"")</f>
        <v/>
      </c>
      <c r="CJ305" s="62" t="str">
        <f>+IF(AND(LEN($K305)&gt;10),IF(AND($J305&gt;S$1,$J305&lt;=$Y$1),1,IF((COUNTIFS(INCAPACIDADES!$C$1:$C$51,$K305,INCAPACIDADES!R$1:R$51,S$1))&gt;0,2,IF(VLOOKUP($I305,BD!$D:$F,3,0)&gt;S$1,0,3))),"")</f>
        <v/>
      </c>
      <c r="CK305" s="62" t="str">
        <f>+IF(AND(LEN($K305)&gt;10),IF(AND($J305&gt;T$1,$J305&lt;=$Y$1),1,IF((COUNTIFS(INCAPACIDADES!$C$1:$C$51,$K305,INCAPACIDADES!S$1:S$51,T$1))&gt;0,2,IF(VLOOKUP($I305,BD!$D:$F,3,0)&gt;T$1,0,3))),"")</f>
        <v/>
      </c>
      <c r="CL305" s="62" t="str">
        <f>+IF(AND(LEN($K305)&gt;10),IF(AND($J305&gt;U$1,$J305&lt;=$Y$1),1,IF((COUNTIFS(INCAPACIDADES!$C$1:$C$51,$K305,INCAPACIDADES!T$1:T$51,U$1))&gt;0,2,IF(VLOOKUP($I305,BD!$D:$F,3,0)&gt;U$1,0,3))),"")</f>
        <v/>
      </c>
      <c r="CM305" s="62" t="str">
        <f>+IF(AND(LEN($K305)&gt;10),IF(AND($J305&gt;V$1,$J305&lt;=$Y$1),1,IF((COUNTIFS(INCAPACIDADES!$C$1:$C$51,$K305,INCAPACIDADES!U$1:U$51,V$1))&gt;0,2,IF(VLOOKUP($I305,BD!$D:$F,3,0)&gt;V$1,0,3))),"")</f>
        <v/>
      </c>
      <c r="CN305" s="62" t="str">
        <f>+IF(AND(LEN($K305)&gt;10),IF(AND($J305&gt;W$1,$J305&lt;=$Y$1),1,IF((COUNTIFS(INCAPACIDADES!$C$1:$C$51,$K305,INCAPACIDADES!V$1:V$51,W$1))&gt;0,2,IF(VLOOKUP($I305,BD!$D:$F,3,0)&gt;W$1,0,3))),"")</f>
        <v/>
      </c>
      <c r="CO305" s="62" t="str">
        <f>+IF(AND(LEN($K305)&gt;10),IF(AND($J305&gt;X$1,$J305&lt;=$Y$1),1,IF((COUNTIFS(INCAPACIDADES!$C$1:$C$51,$K305,INCAPACIDADES!W$1:W$51,X$1))&gt;0,2,IF(VLOOKUP($I305,BD!$D:$F,3,0)&gt;X$1,0,3))),"")</f>
        <v/>
      </c>
      <c r="CP305" s="62" t="str">
        <f>+IF(AND(LEN($K305)&gt;10),IF(AND($J305&gt;Y$1,$J305&lt;=$Y$1),1,IF((COUNTIFS(INCAPACIDADES!$C$1:$C$51,$K305,INCAPACIDADES!X$1:X$51,Y$1))&gt;0,2,IF(VLOOKUP($I305,BD!$D:$F,3,0)&gt;Y$1,0,3))),"")</f>
        <v/>
      </c>
      <c r="CQ305" s="62" t="str">
        <f>+IF(LEN($K305)&gt;10,IF(ISERROR(VLOOKUP(L305,'CODIGO PAGO'!$B$1:$B$20,1,0)),1,IF(OR(AND(CC305=1,L305&lt;&gt;"N"),AND(CC305=3,L305&lt;&gt;"B"),AND(CC305=2,LEFT(TRIM(L305),1)&lt;&gt;"I")),1,IF(OR(AND(CC305=0,L305="N"),AND(CC305=0,L305="B"),AND(CC305=0,LEFT(TRIM(L305),1)="I")),1,0))),"")</f>
        <v/>
      </c>
      <c r="CR305" s="62" t="str">
        <f t="shared" si="131"/>
        <v/>
      </c>
      <c r="CS305" s="62" t="str">
        <f>+IF(LEN($K305)&gt;10,IF(ISERROR(VLOOKUP(N305,'CODIGO PAGO'!$B$1:$B$20,1,0)),1,IF(OR(AND(CE305=1,N305&lt;&gt;"N"),AND(CE305=3,N305&lt;&gt;"B"),AND(CE305=2,LEFT(TRIM(N305),1)&lt;&gt;"I")),1,IF(OR(AND(CE305=0,N305="N"),AND(CE305=0,N305="B"),AND(CE305=0,LEFT(TRIM(N305),1)="I")),1,0))),"")</f>
        <v/>
      </c>
      <c r="CT305" s="62" t="str">
        <f t="shared" si="132"/>
        <v/>
      </c>
      <c r="CU305" s="62" t="str">
        <f>+IF(LEN($K305)&gt;10,IF(ISERROR(VLOOKUP(P305,'CODIGO PAGO'!$B$1:$B$20,1,0)),1,IF(OR(AND(CG305=1,P305&lt;&gt;"N"),AND(CG305=3,P305&lt;&gt;"B"),AND(CG305=2,LEFT(TRIM(P305),1)&lt;&gt;"I")),1,IF(OR(AND(CG305=0,P305="N"),AND(CG305=0,P305="B"),AND(CG305=0,LEFT(TRIM(P305),1)="I")),1,0))),"")</f>
        <v/>
      </c>
      <c r="CV305" s="62" t="str">
        <f t="shared" si="133"/>
        <v/>
      </c>
      <c r="CW305" s="62" t="str">
        <f>+IF(LEN($K305)&gt;10,IF(ISERROR(VLOOKUP(R305,'CODIGO PAGO'!$B$1:$B$20,1,0)),1,IF(OR(AND(CI305=1,R305&lt;&gt;"N"),AND(CI305=3,R305&lt;&gt;"B"),AND(CI305=2,LEFT(TRIM(R305),1)&lt;&gt;"I")),1,IF(OR(AND(CI305=0,R305="N"),AND(CI305=0,R305="B"),AND(CI305=0,LEFT(TRIM(R305),1)="I")),1,0))),"")</f>
        <v/>
      </c>
      <c r="CX305" s="62" t="str">
        <f t="shared" si="134"/>
        <v/>
      </c>
      <c r="CY305" s="62" t="str">
        <f>+IF(LEN($K305)&gt;10,IF(ISERROR(VLOOKUP(T305,'CODIGO PAGO'!$B$1:$B$20,1,0)),1,IF(OR(AND(CK305=1,T305&lt;&gt;"N"),AND(CK305=3,T305&lt;&gt;"B"),AND(CK305=2,LEFT(TRIM(T305),1)&lt;&gt;"I")),1,IF(OR(AND(CK305=0,T305="N"),AND(CK305=0,T305="B"),AND(CK305=0,LEFT(TRIM(T305),1)="I")),1,0))),"")</f>
        <v/>
      </c>
      <c r="CZ305" s="62" t="str">
        <f t="shared" si="135"/>
        <v/>
      </c>
      <c r="DA305" s="62" t="str">
        <f>+IF(LEN($K305)&gt;10,IF(ISERROR(VLOOKUP(V305,'CODIGO PAGO'!$B$1:$B$20,1,0)),1,IF(OR(AND(CM305=1,V305&lt;&gt;"N"),AND(CM305=3,V305&lt;&gt;"B"),AND(CM305=2,LEFT(TRIM(V305),1)&lt;&gt;"I")),1,IF(OR(AND(CM305=0,V305="N"),AND(CM305=0,V305="B"),AND(CM305=0,LEFT(TRIM(V305),1)="I")),1,0))),"")</f>
        <v/>
      </c>
      <c r="DB305" s="62" t="str">
        <f t="shared" si="136"/>
        <v/>
      </c>
      <c r="DC305" s="62" t="str">
        <f>+IF(LEN($K305)&gt;10,IF(ISERROR(VLOOKUP(X305,'CODIGO PAGO'!$B$1:$B$20,1,0)),1,IF(OR(AND(CO305=1,X305&lt;&gt;"N"),AND(CO305=3,X305&lt;&gt;"B"),AND(CO305=2,LEFT(TRIM(X305),1)&lt;&gt;"I")),1,IF(OR(AND(CO305=0,X305="N"),AND(CO305=0,X305="B"),AND(CO305=0,LEFT(TRIM(X305),1)="I")),1,0))),"")</f>
        <v/>
      </c>
      <c r="DD305" s="62" t="str">
        <f t="shared" si="137"/>
        <v/>
      </c>
      <c r="DE305" s="62" t="str">
        <f t="shared" si="138"/>
        <v/>
      </c>
      <c r="DF305" s="63" t="str">
        <f t="shared" si="139"/>
        <v/>
      </c>
      <c r="DG305" s="171"/>
      <c r="DH305" s="63">
        <v>305</v>
      </c>
    </row>
    <row r="306" spans="1:112" s="65" customFormat="1">
      <c r="A306" s="16" t="str">
        <f t="shared" si="112"/>
        <v/>
      </c>
      <c r="B306" s="134"/>
      <c r="C306" s="134"/>
      <c r="D306" s="1" t="str">
        <f>+IF(LEN($K306)&gt;5,BD!A306,"")</f>
        <v/>
      </c>
      <c r="E306" s="1" t="str">
        <f>+IF(LEN($K306)&gt;5,BD!B306,"")</f>
        <v/>
      </c>
      <c r="F306" s="134"/>
      <c r="G306" s="133"/>
      <c r="H306" s="135"/>
      <c r="I306" s="3" t="str">
        <f>+IF(LEN($K306)&gt;5,BD!D306,"")</f>
        <v/>
      </c>
      <c r="J306" s="4" t="str">
        <f>+IF(LEN($K306)&gt;5,BD!E306,"")</f>
        <v/>
      </c>
      <c r="K306" s="5" t="str">
        <f>+IF(LEN(BD!G306)&gt;5,BD!G306,"")</f>
        <v/>
      </c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53" t="str">
        <f t="shared" si="113"/>
        <v/>
      </c>
      <c r="AB306" s="154" t="str">
        <f>+IF(LEN($K306)&gt;5,SUM(L306,N306,P306,R306,T306,V306,X306)+COUNTIF(L306:X306,"PCG")+'CODIGO PAGO'!$C$23*COUNTIF(L306:X306,"PDF")+'CODIGO PAGO'!$C$24*COUNTIF('PRE MAAS'!L306:X306,"PNH")+'CODIGO PAGO'!$C$25*COUNTIF('PRE MAAS'!L306:X306,"PS")+COUNTIF(L306:X306,"VAC"),"")</f>
        <v/>
      </c>
      <c r="AC306" s="154" t="str">
        <f t="shared" si="114"/>
        <v/>
      </c>
      <c r="AD306" s="155" t="str">
        <f t="shared" si="115"/>
        <v/>
      </c>
      <c r="AE306" s="155" t="str">
        <f t="shared" si="116"/>
        <v/>
      </c>
      <c r="AF306" s="155" t="str">
        <f>+IF(LEN($K306)&gt;5,IF(AND(VLOOKUP($I306,BD!$D$1:$F$501,3,0)&gt;=L$1,VLOOKUP($I306,BD!$D$1:$F$501,3,0)&lt;=X$1),1,0),"")</f>
        <v/>
      </c>
      <c r="AG306" s="155" t="str">
        <f t="shared" si="117"/>
        <v/>
      </c>
      <c r="AH306" s="156" t="str">
        <f t="shared" si="118"/>
        <v/>
      </c>
      <c r="AI306" s="156" t="str">
        <f t="shared" si="119"/>
        <v/>
      </c>
      <c r="AJ306" s="156" t="str">
        <f t="shared" si="120"/>
        <v/>
      </c>
      <c r="AK306" s="6" t="str">
        <f>+IF(LEN($K306)&gt;5,BD!H306,"")</f>
        <v/>
      </c>
      <c r="AL306" s="17" t="str">
        <f t="shared" si="121"/>
        <v/>
      </c>
      <c r="AM306" s="13"/>
      <c r="AN306" s="18" t="str">
        <f t="shared" si="122"/>
        <v/>
      </c>
      <c r="AO306" s="19" t="str">
        <f t="shared" si="123"/>
        <v/>
      </c>
      <c r="AP306" s="19" t="str">
        <f t="shared" si="124"/>
        <v/>
      </c>
      <c r="AQ306" s="20" t="str">
        <f t="shared" si="125"/>
        <v/>
      </c>
      <c r="AR306" s="7" t="str">
        <f t="shared" ca="1" si="126"/>
        <v/>
      </c>
      <c r="AS306" s="157"/>
      <c r="AT306" s="19" t="str">
        <f>+IF(LEN($K306)&gt;5,TRUNC(AS306*AK306*'CODIGO PAGO'!$C$27,2),"")</f>
        <v/>
      </c>
      <c r="AU306" s="15"/>
      <c r="AV306" s="15"/>
      <c r="AW306" s="15"/>
      <c r="AX306" s="14"/>
      <c r="AY306" s="15"/>
      <c r="AZ306" s="20" t="str">
        <f>+IF(LEN(K306)&gt;5,SUMIF(AJUSTES!$A$1:$A$50,K306,AJUSTES!$J$1:$J$50),"")</f>
        <v/>
      </c>
      <c r="BA306" s="20"/>
      <c r="BB306" s="14"/>
      <c r="BC306" s="14"/>
      <c r="BD306" s="164"/>
      <c r="BE306" s="15"/>
      <c r="BF306" s="15"/>
      <c r="BG306" s="152" t="str">
        <f t="shared" si="127"/>
        <v/>
      </c>
      <c r="BH306" s="20" t="str">
        <f t="shared" si="128"/>
        <v/>
      </c>
      <c r="BI306" s="20" t="str">
        <f>IF(LEN($K306)&gt;5,IF('CODIGO PAGO'!$C$26=9,0.5*AK306,'CODIGO PAGO'!$C$26*COUNTIF(L306:X306,"PT")*(AK306*7)/(7-(COUNTIF(L306:X306,"D")+COUNTIF(L306:X306,"DL")))),"")</f>
        <v/>
      </c>
      <c r="BJ306" s="15"/>
      <c r="BK306" s="20" t="str">
        <f>+IF(LEN(K306)&gt;5,SUMIF(AJUSTES!$A$1:$A$50,K306,AJUSTES!$K$1:$K$50),"")</f>
        <v/>
      </c>
      <c r="BL306" s="15"/>
      <c r="BM306" s="15"/>
      <c r="BN306" s="4" t="str">
        <f>+CONCATENATE(IF(COUNTIFS(INCAPACIDADES!$A$1:$A$100,"ACTIVA",INCAPACIDADES!$C$1:$C$100,'PRE MAAS'!K306)&gt;0,VLOOKUP(K306,INCAPACIDADES!$C$1:$Y$100,23,0),""),IF(LEN($K306)&gt;5,IF(BD!F306="N/A","",CONCATENATE("B (",DAY(BD!F306),"-",MONTH(BD!F306),"-",YEAR(BD!F306),")")),""))</f>
        <v/>
      </c>
      <c r="BO306" s="150"/>
      <c r="BP306" s="15"/>
      <c r="BQ306" s="15"/>
      <c r="BR306" s="15"/>
      <c r="BS306" s="15"/>
      <c r="BT306" s="15"/>
      <c r="BU306" s="9" t="str">
        <f>+IF(LEN($K306)&gt;10,IF(LEN(BD!I306)=11,BD!I306,CONCATENATE("0",BD!I306)),"")</f>
        <v/>
      </c>
      <c r="BV306" s="161" t="str">
        <f>+IF(LEN($K306)&gt;10,BD!J306,"")</f>
        <v/>
      </c>
      <c r="BW306" s="162" t="str">
        <f t="shared" si="129"/>
        <v/>
      </c>
      <c r="BX306" s="162" t="str">
        <f>+IF(LEN($K306)&gt;10,UPPER(BD!K306),"")</f>
        <v/>
      </c>
      <c r="BY306" s="161" t="str">
        <f>+IF(LEN($K314)&gt;5,BD!L306,"")</f>
        <v/>
      </c>
      <c r="BZ306" s="161" t="str">
        <f>+IF(LEN($K306)&gt;10,BD!M306,"")</f>
        <v/>
      </c>
      <c r="CA306" s="162" t="str">
        <f>+IF(LEN($K306)&gt;10,BD!N306,"")</f>
        <v/>
      </c>
      <c r="CB306" s="163" t="str">
        <f t="shared" si="130"/>
        <v/>
      </c>
      <c r="CC306" s="62" t="str">
        <f>+IF(AND(LEN($K306)&gt;10),IF(AND($J306&gt;L$1,$J306&lt;=$Y$1),1,IF((COUNTIFS(INCAPACIDADES!$C$1:$C$51,$K306,INCAPACIDADES!K$1:K$51,L$1))&gt;0,2,IF(VLOOKUP($I306,BD!D:F,3,0)&gt;L$1,0,3))),"")</f>
        <v/>
      </c>
      <c r="CD306" s="62" t="str">
        <f>+IF(AND(LEN($K306)&gt;10),IF(AND($J306&gt;M$1,$J306&lt;=$Y$1),1,IF((COUNTIFS(INCAPACIDADES!$C$1:$C$51,$K306,INCAPACIDADES!L$1:L$51,M$1))&gt;0,2,IF(VLOOKUP($I306,BD!$D:$F,3,0)&gt;M$1,0,3))),"")</f>
        <v/>
      </c>
      <c r="CE306" s="62" t="str">
        <f>+IF(AND(LEN($K306)&gt;10),IF(AND($J306&gt;N$1,$J306&lt;=$Y$1),1,IF((COUNTIFS(INCAPACIDADES!$C$1:$C$51,$K306,INCAPACIDADES!M$1:M$51,N$1))&gt;0,2,IF(VLOOKUP($I306,BD!$D:$F,3,0)&gt;N$1,0,3))),"")</f>
        <v/>
      </c>
      <c r="CF306" s="62" t="str">
        <f>+IF(AND(LEN($K306)&gt;10),IF(AND($J306&gt;O$1,$J306&lt;=$Y$1),1,IF((COUNTIFS(INCAPACIDADES!$C$1:$C$51,$K306,INCAPACIDADES!N$1:N$51,O$1))&gt;0,2,IF(VLOOKUP($I306,BD!$D:$F,3,0)&gt;O$1,0,3))),"")</f>
        <v/>
      </c>
      <c r="CG306" s="62" t="str">
        <f>+IF(AND(LEN($K306)&gt;10),IF(AND($J306&gt;P$1,$J306&lt;=$Y$1),1,IF((COUNTIFS(INCAPACIDADES!$C$1:$C$51,$K306,INCAPACIDADES!O$1:O$51,P$1))&gt;0,2,IF(VLOOKUP($I306,BD!$D:$F,3,0)&gt;P$1,0,3))),"")</f>
        <v/>
      </c>
      <c r="CH306" s="62" t="str">
        <f>+IF(AND(LEN($K306)&gt;10),IF(AND($J306&gt;Q$1,$J306&lt;=$Y$1),1,IF((COUNTIFS(INCAPACIDADES!$C$1:$C$51,$K306,INCAPACIDADES!P$1:P$51,Q$1))&gt;0,2,IF(VLOOKUP($I306,BD!$D:$F,3,0)&gt;Q$1,0,3))),"")</f>
        <v/>
      </c>
      <c r="CI306" s="62" t="str">
        <f>+IF(AND(LEN($K306)&gt;10),IF(AND($J306&gt;R$1,$J306&lt;=$Y$1),1,IF((COUNTIFS(INCAPACIDADES!$C$1:$C$51,$K306,INCAPACIDADES!Q$1:Q$51,R$1))&gt;0,2,IF(VLOOKUP($I306,BD!$D:$F,3,0)&gt;R$1,0,3))),"")</f>
        <v/>
      </c>
      <c r="CJ306" s="62" t="str">
        <f>+IF(AND(LEN($K306)&gt;10),IF(AND($J306&gt;S$1,$J306&lt;=$Y$1),1,IF((COUNTIFS(INCAPACIDADES!$C$1:$C$51,$K306,INCAPACIDADES!R$1:R$51,S$1))&gt;0,2,IF(VLOOKUP($I306,BD!$D:$F,3,0)&gt;S$1,0,3))),"")</f>
        <v/>
      </c>
      <c r="CK306" s="62" t="str">
        <f>+IF(AND(LEN($K306)&gt;10),IF(AND($J306&gt;T$1,$J306&lt;=$Y$1),1,IF((COUNTIFS(INCAPACIDADES!$C$1:$C$51,$K306,INCAPACIDADES!S$1:S$51,T$1))&gt;0,2,IF(VLOOKUP($I306,BD!$D:$F,3,0)&gt;T$1,0,3))),"")</f>
        <v/>
      </c>
      <c r="CL306" s="62" t="str">
        <f>+IF(AND(LEN($K306)&gt;10),IF(AND($J306&gt;U$1,$J306&lt;=$Y$1),1,IF((COUNTIFS(INCAPACIDADES!$C$1:$C$51,$K306,INCAPACIDADES!T$1:T$51,U$1))&gt;0,2,IF(VLOOKUP($I306,BD!$D:$F,3,0)&gt;U$1,0,3))),"")</f>
        <v/>
      </c>
      <c r="CM306" s="62" t="str">
        <f>+IF(AND(LEN($K306)&gt;10),IF(AND($J306&gt;V$1,$J306&lt;=$Y$1),1,IF((COUNTIFS(INCAPACIDADES!$C$1:$C$51,$K306,INCAPACIDADES!U$1:U$51,V$1))&gt;0,2,IF(VLOOKUP($I306,BD!$D:$F,3,0)&gt;V$1,0,3))),"")</f>
        <v/>
      </c>
      <c r="CN306" s="62" t="str">
        <f>+IF(AND(LEN($K306)&gt;10),IF(AND($J306&gt;W$1,$J306&lt;=$Y$1),1,IF((COUNTIFS(INCAPACIDADES!$C$1:$C$51,$K306,INCAPACIDADES!V$1:V$51,W$1))&gt;0,2,IF(VLOOKUP($I306,BD!$D:$F,3,0)&gt;W$1,0,3))),"")</f>
        <v/>
      </c>
      <c r="CO306" s="62" t="str">
        <f>+IF(AND(LEN($K306)&gt;10),IF(AND($J306&gt;X$1,$J306&lt;=$Y$1),1,IF((COUNTIFS(INCAPACIDADES!$C$1:$C$51,$K306,INCAPACIDADES!W$1:W$51,X$1))&gt;0,2,IF(VLOOKUP($I306,BD!$D:$F,3,0)&gt;X$1,0,3))),"")</f>
        <v/>
      </c>
      <c r="CP306" s="62" t="str">
        <f>+IF(AND(LEN($K306)&gt;10),IF(AND($J306&gt;Y$1,$J306&lt;=$Y$1),1,IF((COUNTIFS(INCAPACIDADES!$C$1:$C$51,$K306,INCAPACIDADES!X$1:X$51,Y$1))&gt;0,2,IF(VLOOKUP($I306,BD!$D:$F,3,0)&gt;Y$1,0,3))),"")</f>
        <v/>
      </c>
      <c r="CQ306" s="62" t="str">
        <f>+IF(LEN($K306)&gt;10,IF(ISERROR(VLOOKUP(L306,'CODIGO PAGO'!$B$1:$B$20,1,0)),1,IF(OR(AND(CC306=1,L306&lt;&gt;"N"),AND(CC306=3,L306&lt;&gt;"B"),AND(CC306=2,LEFT(TRIM(L306),1)&lt;&gt;"I")),1,IF(OR(AND(CC306=0,L306="N"),AND(CC306=0,L306="B"),AND(CC306=0,LEFT(TRIM(L306),1)="I")),1,0))),"")</f>
        <v/>
      </c>
      <c r="CR306" s="62" t="str">
        <f t="shared" si="131"/>
        <v/>
      </c>
      <c r="CS306" s="62" t="str">
        <f>+IF(LEN($K306)&gt;10,IF(ISERROR(VLOOKUP(N306,'CODIGO PAGO'!$B$1:$B$20,1,0)),1,IF(OR(AND(CE306=1,N306&lt;&gt;"N"),AND(CE306=3,N306&lt;&gt;"B"),AND(CE306=2,LEFT(TRIM(N306),1)&lt;&gt;"I")),1,IF(OR(AND(CE306=0,N306="N"),AND(CE306=0,N306="B"),AND(CE306=0,LEFT(TRIM(N306),1)="I")),1,0))),"")</f>
        <v/>
      </c>
      <c r="CT306" s="62" t="str">
        <f t="shared" si="132"/>
        <v/>
      </c>
      <c r="CU306" s="62" t="str">
        <f>+IF(LEN($K306)&gt;10,IF(ISERROR(VLOOKUP(P306,'CODIGO PAGO'!$B$1:$B$20,1,0)),1,IF(OR(AND(CG306=1,P306&lt;&gt;"N"),AND(CG306=3,P306&lt;&gt;"B"),AND(CG306=2,LEFT(TRIM(P306),1)&lt;&gt;"I")),1,IF(OR(AND(CG306=0,P306="N"),AND(CG306=0,P306="B"),AND(CG306=0,LEFT(TRIM(P306),1)="I")),1,0))),"")</f>
        <v/>
      </c>
      <c r="CV306" s="62" t="str">
        <f t="shared" si="133"/>
        <v/>
      </c>
      <c r="CW306" s="62" t="str">
        <f>+IF(LEN($K306)&gt;10,IF(ISERROR(VLOOKUP(R306,'CODIGO PAGO'!$B$1:$B$20,1,0)),1,IF(OR(AND(CI306=1,R306&lt;&gt;"N"),AND(CI306=3,R306&lt;&gt;"B"),AND(CI306=2,LEFT(TRIM(R306),1)&lt;&gt;"I")),1,IF(OR(AND(CI306=0,R306="N"),AND(CI306=0,R306="B"),AND(CI306=0,LEFT(TRIM(R306),1)="I")),1,0))),"")</f>
        <v/>
      </c>
      <c r="CX306" s="62" t="str">
        <f t="shared" si="134"/>
        <v/>
      </c>
      <c r="CY306" s="62" t="str">
        <f>+IF(LEN($K306)&gt;10,IF(ISERROR(VLOOKUP(T306,'CODIGO PAGO'!$B$1:$B$20,1,0)),1,IF(OR(AND(CK306=1,T306&lt;&gt;"N"),AND(CK306=3,T306&lt;&gt;"B"),AND(CK306=2,LEFT(TRIM(T306),1)&lt;&gt;"I")),1,IF(OR(AND(CK306=0,T306="N"),AND(CK306=0,T306="B"),AND(CK306=0,LEFT(TRIM(T306),1)="I")),1,0))),"")</f>
        <v/>
      </c>
      <c r="CZ306" s="62" t="str">
        <f t="shared" si="135"/>
        <v/>
      </c>
      <c r="DA306" s="62" t="str">
        <f>+IF(LEN($K306)&gt;10,IF(ISERROR(VLOOKUP(V306,'CODIGO PAGO'!$B$1:$B$20,1,0)),1,IF(OR(AND(CM306=1,V306&lt;&gt;"N"),AND(CM306=3,V306&lt;&gt;"B"),AND(CM306=2,LEFT(TRIM(V306),1)&lt;&gt;"I")),1,IF(OR(AND(CM306=0,V306="N"),AND(CM306=0,V306="B"),AND(CM306=0,LEFT(TRIM(V306),1)="I")),1,0))),"")</f>
        <v/>
      </c>
      <c r="DB306" s="62" t="str">
        <f t="shared" si="136"/>
        <v/>
      </c>
      <c r="DC306" s="62" t="str">
        <f>+IF(LEN($K306)&gt;10,IF(ISERROR(VLOOKUP(X306,'CODIGO PAGO'!$B$1:$B$20,1,0)),1,IF(OR(AND(CO306=1,X306&lt;&gt;"N"),AND(CO306=3,X306&lt;&gt;"B"),AND(CO306=2,LEFT(TRIM(X306),1)&lt;&gt;"I")),1,IF(OR(AND(CO306=0,X306="N"),AND(CO306=0,X306="B"),AND(CO306=0,LEFT(TRIM(X306),1)="I")),1,0))),"")</f>
        <v/>
      </c>
      <c r="DD306" s="62" t="str">
        <f t="shared" si="137"/>
        <v/>
      </c>
      <c r="DE306" s="62" t="str">
        <f t="shared" si="138"/>
        <v/>
      </c>
      <c r="DF306" s="63" t="str">
        <f t="shared" si="139"/>
        <v/>
      </c>
      <c r="DG306" s="171"/>
      <c r="DH306" s="63">
        <v>306</v>
      </c>
    </row>
    <row r="307" spans="1:112" s="65" customFormat="1">
      <c r="A307" s="16" t="str">
        <f t="shared" si="112"/>
        <v/>
      </c>
      <c r="B307" s="134"/>
      <c r="C307" s="134"/>
      <c r="D307" s="1" t="str">
        <f>+IF(LEN($K307)&gt;5,BD!A307,"")</f>
        <v/>
      </c>
      <c r="E307" s="1" t="str">
        <f>+IF(LEN($K307)&gt;5,BD!B307,"")</f>
        <v/>
      </c>
      <c r="F307" s="134"/>
      <c r="G307" s="133"/>
      <c r="H307" s="135"/>
      <c r="I307" s="3" t="str">
        <f>+IF(LEN($K307)&gt;5,BD!D307,"")</f>
        <v/>
      </c>
      <c r="J307" s="4" t="str">
        <f>+IF(LEN($K307)&gt;5,BD!E307,"")</f>
        <v/>
      </c>
      <c r="K307" s="5" t="str">
        <f>+IF(LEN(BD!G307)&gt;5,BD!G307,"")</f>
        <v/>
      </c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53" t="str">
        <f t="shared" si="113"/>
        <v/>
      </c>
      <c r="AB307" s="154" t="str">
        <f>+IF(LEN($K307)&gt;5,SUM(L307,N307,P307,R307,T307,V307,X307)+COUNTIF(L307:X307,"PCG")+'CODIGO PAGO'!$C$23*COUNTIF(L307:X307,"PDF")+'CODIGO PAGO'!$C$24*COUNTIF('PRE MAAS'!L307:X307,"PNH")+'CODIGO PAGO'!$C$25*COUNTIF('PRE MAAS'!L307:X307,"PS")+COUNTIF(L307:X307,"VAC"),"")</f>
        <v/>
      </c>
      <c r="AC307" s="154" t="str">
        <f t="shared" si="114"/>
        <v/>
      </c>
      <c r="AD307" s="155" t="str">
        <f t="shared" si="115"/>
        <v/>
      </c>
      <c r="AE307" s="155" t="str">
        <f t="shared" si="116"/>
        <v/>
      </c>
      <c r="AF307" s="155" t="str">
        <f>+IF(LEN($K307)&gt;5,IF(AND(VLOOKUP($I307,BD!$D$1:$F$501,3,0)&gt;=L$1,VLOOKUP($I307,BD!$D$1:$F$501,3,0)&lt;=X$1),1,0),"")</f>
        <v/>
      </c>
      <c r="AG307" s="155" t="str">
        <f t="shared" si="117"/>
        <v/>
      </c>
      <c r="AH307" s="156" t="str">
        <f t="shared" si="118"/>
        <v/>
      </c>
      <c r="AI307" s="156" t="str">
        <f t="shared" si="119"/>
        <v/>
      </c>
      <c r="AJ307" s="156" t="str">
        <f t="shared" si="120"/>
        <v/>
      </c>
      <c r="AK307" s="6" t="str">
        <f>+IF(LEN($K307)&gt;5,BD!H307,"")</f>
        <v/>
      </c>
      <c r="AL307" s="17" t="str">
        <f t="shared" si="121"/>
        <v/>
      </c>
      <c r="AM307" s="13"/>
      <c r="AN307" s="18" t="str">
        <f t="shared" si="122"/>
        <v/>
      </c>
      <c r="AO307" s="19" t="str">
        <f t="shared" si="123"/>
        <v/>
      </c>
      <c r="AP307" s="19" t="str">
        <f t="shared" si="124"/>
        <v/>
      </c>
      <c r="AQ307" s="20" t="str">
        <f t="shared" si="125"/>
        <v/>
      </c>
      <c r="AR307" s="7" t="str">
        <f t="shared" ca="1" si="126"/>
        <v/>
      </c>
      <c r="AS307" s="157"/>
      <c r="AT307" s="19" t="str">
        <f>+IF(LEN($K307)&gt;5,TRUNC(AS307*AK307*'CODIGO PAGO'!$C$27,2),"")</f>
        <v/>
      </c>
      <c r="AU307" s="15"/>
      <c r="AV307" s="15"/>
      <c r="AW307" s="15"/>
      <c r="AX307" s="14"/>
      <c r="AY307" s="15"/>
      <c r="AZ307" s="20" t="str">
        <f>+IF(LEN(K307)&gt;5,SUMIF(AJUSTES!$A$1:$A$50,K307,AJUSTES!$J$1:$J$50),"")</f>
        <v/>
      </c>
      <c r="BA307" s="20"/>
      <c r="BB307" s="14"/>
      <c r="BC307" s="14"/>
      <c r="BD307" s="164"/>
      <c r="BE307" s="15"/>
      <c r="BF307" s="15"/>
      <c r="BG307" s="152" t="str">
        <f t="shared" si="127"/>
        <v/>
      </c>
      <c r="BH307" s="20" t="str">
        <f t="shared" si="128"/>
        <v/>
      </c>
      <c r="BI307" s="20" t="str">
        <f>IF(LEN($K307)&gt;5,IF('CODIGO PAGO'!$C$26=9,0.5*AK307,'CODIGO PAGO'!$C$26*COUNTIF(L307:X307,"PT")*(AK307*7)/(7-(COUNTIF(L307:X307,"D")+COUNTIF(L307:X307,"DL")))),"")</f>
        <v/>
      </c>
      <c r="BJ307" s="15"/>
      <c r="BK307" s="20" t="str">
        <f>+IF(LEN(K307)&gt;5,SUMIF(AJUSTES!$A$1:$A$50,K307,AJUSTES!$K$1:$K$50),"")</f>
        <v/>
      </c>
      <c r="BL307" s="15"/>
      <c r="BM307" s="15"/>
      <c r="BN307" s="4" t="str">
        <f>+CONCATENATE(IF(COUNTIFS(INCAPACIDADES!$A$1:$A$100,"ACTIVA",INCAPACIDADES!$C$1:$C$100,'PRE MAAS'!K307)&gt;0,VLOOKUP(K307,INCAPACIDADES!$C$1:$Y$100,23,0),""),IF(LEN($K307)&gt;5,IF(BD!F307="N/A","",CONCATENATE("B (",DAY(BD!F307),"-",MONTH(BD!F307),"-",YEAR(BD!F307),")")),""))</f>
        <v/>
      </c>
      <c r="BO307" s="150"/>
      <c r="BP307" s="15"/>
      <c r="BQ307" s="15"/>
      <c r="BR307" s="15"/>
      <c r="BS307" s="15"/>
      <c r="BT307" s="15"/>
      <c r="BU307" s="9" t="str">
        <f>+IF(LEN($K307)&gt;10,IF(LEN(BD!I307)=11,BD!I307,CONCATENATE("0",BD!I307)),"")</f>
        <v/>
      </c>
      <c r="BV307" s="161" t="str">
        <f>+IF(LEN($K307)&gt;10,BD!J307,"")</f>
        <v/>
      </c>
      <c r="BW307" s="162" t="str">
        <f t="shared" si="129"/>
        <v/>
      </c>
      <c r="BX307" s="162" t="str">
        <f>+IF(LEN($K307)&gt;10,UPPER(BD!K307),"")</f>
        <v/>
      </c>
      <c r="BY307" s="161" t="str">
        <f>+IF(LEN($K315)&gt;5,BD!L307,"")</f>
        <v/>
      </c>
      <c r="BZ307" s="161" t="str">
        <f>+IF(LEN($K307)&gt;10,BD!M307,"")</f>
        <v/>
      </c>
      <c r="CA307" s="162" t="str">
        <f>+IF(LEN($K307)&gt;10,BD!N307,"")</f>
        <v/>
      </c>
      <c r="CB307" s="163" t="str">
        <f t="shared" si="130"/>
        <v/>
      </c>
      <c r="CC307" s="62" t="str">
        <f>+IF(AND(LEN($K307)&gt;10),IF(AND($J307&gt;L$1,$J307&lt;=$Y$1),1,IF((COUNTIFS(INCAPACIDADES!$C$1:$C$51,$K307,INCAPACIDADES!K$1:K$51,L$1))&gt;0,2,IF(VLOOKUP($I307,BD!D:F,3,0)&gt;L$1,0,3))),"")</f>
        <v/>
      </c>
      <c r="CD307" s="62" t="str">
        <f>+IF(AND(LEN($K307)&gt;10),IF(AND($J307&gt;M$1,$J307&lt;=$Y$1),1,IF((COUNTIFS(INCAPACIDADES!$C$1:$C$51,$K307,INCAPACIDADES!L$1:L$51,M$1))&gt;0,2,IF(VLOOKUP($I307,BD!$D:$F,3,0)&gt;M$1,0,3))),"")</f>
        <v/>
      </c>
      <c r="CE307" s="62" t="str">
        <f>+IF(AND(LEN($K307)&gt;10),IF(AND($J307&gt;N$1,$J307&lt;=$Y$1),1,IF((COUNTIFS(INCAPACIDADES!$C$1:$C$51,$K307,INCAPACIDADES!M$1:M$51,N$1))&gt;0,2,IF(VLOOKUP($I307,BD!$D:$F,3,0)&gt;N$1,0,3))),"")</f>
        <v/>
      </c>
      <c r="CF307" s="62" t="str">
        <f>+IF(AND(LEN($K307)&gt;10),IF(AND($J307&gt;O$1,$J307&lt;=$Y$1),1,IF((COUNTIFS(INCAPACIDADES!$C$1:$C$51,$K307,INCAPACIDADES!N$1:N$51,O$1))&gt;0,2,IF(VLOOKUP($I307,BD!$D:$F,3,0)&gt;O$1,0,3))),"")</f>
        <v/>
      </c>
      <c r="CG307" s="62" t="str">
        <f>+IF(AND(LEN($K307)&gt;10),IF(AND($J307&gt;P$1,$J307&lt;=$Y$1),1,IF((COUNTIFS(INCAPACIDADES!$C$1:$C$51,$K307,INCAPACIDADES!O$1:O$51,P$1))&gt;0,2,IF(VLOOKUP($I307,BD!$D:$F,3,0)&gt;P$1,0,3))),"")</f>
        <v/>
      </c>
      <c r="CH307" s="62" t="str">
        <f>+IF(AND(LEN($K307)&gt;10),IF(AND($J307&gt;Q$1,$J307&lt;=$Y$1),1,IF((COUNTIFS(INCAPACIDADES!$C$1:$C$51,$K307,INCAPACIDADES!P$1:P$51,Q$1))&gt;0,2,IF(VLOOKUP($I307,BD!$D:$F,3,0)&gt;Q$1,0,3))),"")</f>
        <v/>
      </c>
      <c r="CI307" s="62" t="str">
        <f>+IF(AND(LEN($K307)&gt;10),IF(AND($J307&gt;R$1,$J307&lt;=$Y$1),1,IF((COUNTIFS(INCAPACIDADES!$C$1:$C$51,$K307,INCAPACIDADES!Q$1:Q$51,R$1))&gt;0,2,IF(VLOOKUP($I307,BD!$D:$F,3,0)&gt;R$1,0,3))),"")</f>
        <v/>
      </c>
      <c r="CJ307" s="62" t="str">
        <f>+IF(AND(LEN($K307)&gt;10),IF(AND($J307&gt;S$1,$J307&lt;=$Y$1),1,IF((COUNTIFS(INCAPACIDADES!$C$1:$C$51,$K307,INCAPACIDADES!R$1:R$51,S$1))&gt;0,2,IF(VLOOKUP($I307,BD!$D:$F,3,0)&gt;S$1,0,3))),"")</f>
        <v/>
      </c>
      <c r="CK307" s="62" t="str">
        <f>+IF(AND(LEN($K307)&gt;10),IF(AND($J307&gt;T$1,$J307&lt;=$Y$1),1,IF((COUNTIFS(INCAPACIDADES!$C$1:$C$51,$K307,INCAPACIDADES!S$1:S$51,T$1))&gt;0,2,IF(VLOOKUP($I307,BD!$D:$F,3,0)&gt;T$1,0,3))),"")</f>
        <v/>
      </c>
      <c r="CL307" s="62" t="str">
        <f>+IF(AND(LEN($K307)&gt;10),IF(AND($J307&gt;U$1,$J307&lt;=$Y$1),1,IF((COUNTIFS(INCAPACIDADES!$C$1:$C$51,$K307,INCAPACIDADES!T$1:T$51,U$1))&gt;0,2,IF(VLOOKUP($I307,BD!$D:$F,3,0)&gt;U$1,0,3))),"")</f>
        <v/>
      </c>
      <c r="CM307" s="62" t="str">
        <f>+IF(AND(LEN($K307)&gt;10),IF(AND($J307&gt;V$1,$J307&lt;=$Y$1),1,IF((COUNTIFS(INCAPACIDADES!$C$1:$C$51,$K307,INCAPACIDADES!U$1:U$51,V$1))&gt;0,2,IF(VLOOKUP($I307,BD!$D:$F,3,0)&gt;V$1,0,3))),"")</f>
        <v/>
      </c>
      <c r="CN307" s="62" t="str">
        <f>+IF(AND(LEN($K307)&gt;10),IF(AND($J307&gt;W$1,$J307&lt;=$Y$1),1,IF((COUNTIFS(INCAPACIDADES!$C$1:$C$51,$K307,INCAPACIDADES!V$1:V$51,W$1))&gt;0,2,IF(VLOOKUP($I307,BD!$D:$F,3,0)&gt;W$1,0,3))),"")</f>
        <v/>
      </c>
      <c r="CO307" s="62" t="str">
        <f>+IF(AND(LEN($K307)&gt;10),IF(AND($J307&gt;X$1,$J307&lt;=$Y$1),1,IF((COUNTIFS(INCAPACIDADES!$C$1:$C$51,$K307,INCAPACIDADES!W$1:W$51,X$1))&gt;0,2,IF(VLOOKUP($I307,BD!$D:$F,3,0)&gt;X$1,0,3))),"")</f>
        <v/>
      </c>
      <c r="CP307" s="62" t="str">
        <f>+IF(AND(LEN($K307)&gt;10),IF(AND($J307&gt;Y$1,$J307&lt;=$Y$1),1,IF((COUNTIFS(INCAPACIDADES!$C$1:$C$51,$K307,INCAPACIDADES!X$1:X$51,Y$1))&gt;0,2,IF(VLOOKUP($I307,BD!$D:$F,3,0)&gt;Y$1,0,3))),"")</f>
        <v/>
      </c>
      <c r="CQ307" s="62" t="str">
        <f>+IF(LEN($K307)&gt;10,IF(ISERROR(VLOOKUP(L307,'CODIGO PAGO'!$B$1:$B$20,1,0)),1,IF(OR(AND(CC307=1,L307&lt;&gt;"N"),AND(CC307=3,L307&lt;&gt;"B"),AND(CC307=2,LEFT(TRIM(L307),1)&lt;&gt;"I")),1,IF(OR(AND(CC307=0,L307="N"),AND(CC307=0,L307="B"),AND(CC307=0,LEFT(TRIM(L307),1)="I")),1,0))),"")</f>
        <v/>
      </c>
      <c r="CR307" s="62" t="str">
        <f t="shared" si="131"/>
        <v/>
      </c>
      <c r="CS307" s="62" t="str">
        <f>+IF(LEN($K307)&gt;10,IF(ISERROR(VLOOKUP(N307,'CODIGO PAGO'!$B$1:$B$20,1,0)),1,IF(OR(AND(CE307=1,N307&lt;&gt;"N"),AND(CE307=3,N307&lt;&gt;"B"),AND(CE307=2,LEFT(TRIM(N307),1)&lt;&gt;"I")),1,IF(OR(AND(CE307=0,N307="N"),AND(CE307=0,N307="B"),AND(CE307=0,LEFT(TRIM(N307),1)="I")),1,0))),"")</f>
        <v/>
      </c>
      <c r="CT307" s="62" t="str">
        <f t="shared" si="132"/>
        <v/>
      </c>
      <c r="CU307" s="62" t="str">
        <f>+IF(LEN($K307)&gt;10,IF(ISERROR(VLOOKUP(P307,'CODIGO PAGO'!$B$1:$B$20,1,0)),1,IF(OR(AND(CG307=1,P307&lt;&gt;"N"),AND(CG307=3,P307&lt;&gt;"B"),AND(CG307=2,LEFT(TRIM(P307),1)&lt;&gt;"I")),1,IF(OR(AND(CG307=0,P307="N"),AND(CG307=0,P307="B"),AND(CG307=0,LEFT(TRIM(P307),1)="I")),1,0))),"")</f>
        <v/>
      </c>
      <c r="CV307" s="62" t="str">
        <f t="shared" si="133"/>
        <v/>
      </c>
      <c r="CW307" s="62" t="str">
        <f>+IF(LEN($K307)&gt;10,IF(ISERROR(VLOOKUP(R307,'CODIGO PAGO'!$B$1:$B$20,1,0)),1,IF(OR(AND(CI307=1,R307&lt;&gt;"N"),AND(CI307=3,R307&lt;&gt;"B"),AND(CI307=2,LEFT(TRIM(R307),1)&lt;&gt;"I")),1,IF(OR(AND(CI307=0,R307="N"),AND(CI307=0,R307="B"),AND(CI307=0,LEFT(TRIM(R307),1)="I")),1,0))),"")</f>
        <v/>
      </c>
      <c r="CX307" s="62" t="str">
        <f t="shared" si="134"/>
        <v/>
      </c>
      <c r="CY307" s="62" t="str">
        <f>+IF(LEN($K307)&gt;10,IF(ISERROR(VLOOKUP(T307,'CODIGO PAGO'!$B$1:$B$20,1,0)),1,IF(OR(AND(CK307=1,T307&lt;&gt;"N"),AND(CK307=3,T307&lt;&gt;"B"),AND(CK307=2,LEFT(TRIM(T307),1)&lt;&gt;"I")),1,IF(OR(AND(CK307=0,T307="N"),AND(CK307=0,T307="B"),AND(CK307=0,LEFT(TRIM(T307),1)="I")),1,0))),"")</f>
        <v/>
      </c>
      <c r="CZ307" s="62" t="str">
        <f t="shared" si="135"/>
        <v/>
      </c>
      <c r="DA307" s="62" t="str">
        <f>+IF(LEN($K307)&gt;10,IF(ISERROR(VLOOKUP(V307,'CODIGO PAGO'!$B$1:$B$20,1,0)),1,IF(OR(AND(CM307=1,V307&lt;&gt;"N"),AND(CM307=3,V307&lt;&gt;"B"),AND(CM307=2,LEFT(TRIM(V307),1)&lt;&gt;"I")),1,IF(OR(AND(CM307=0,V307="N"),AND(CM307=0,V307="B"),AND(CM307=0,LEFT(TRIM(V307),1)="I")),1,0))),"")</f>
        <v/>
      </c>
      <c r="DB307" s="62" t="str">
        <f t="shared" si="136"/>
        <v/>
      </c>
      <c r="DC307" s="62" t="str">
        <f>+IF(LEN($K307)&gt;10,IF(ISERROR(VLOOKUP(X307,'CODIGO PAGO'!$B$1:$B$20,1,0)),1,IF(OR(AND(CO307=1,X307&lt;&gt;"N"),AND(CO307=3,X307&lt;&gt;"B"),AND(CO307=2,LEFT(TRIM(X307),1)&lt;&gt;"I")),1,IF(OR(AND(CO307=0,X307="N"),AND(CO307=0,X307="B"),AND(CO307=0,LEFT(TRIM(X307),1)="I")),1,0))),"")</f>
        <v/>
      </c>
      <c r="DD307" s="62" t="str">
        <f t="shared" si="137"/>
        <v/>
      </c>
      <c r="DE307" s="62" t="str">
        <f t="shared" si="138"/>
        <v/>
      </c>
      <c r="DF307" s="63" t="str">
        <f t="shared" si="139"/>
        <v/>
      </c>
      <c r="DG307" s="171"/>
      <c r="DH307" s="63">
        <v>307</v>
      </c>
    </row>
    <row r="308" spans="1:112" s="65" customFormat="1">
      <c r="A308" s="16" t="str">
        <f t="shared" si="112"/>
        <v/>
      </c>
      <c r="B308" s="134"/>
      <c r="C308" s="134"/>
      <c r="D308" s="1" t="str">
        <f>+IF(LEN($K308)&gt;5,BD!A308,"")</f>
        <v/>
      </c>
      <c r="E308" s="1" t="str">
        <f>+IF(LEN($K308)&gt;5,BD!B308,"")</f>
        <v/>
      </c>
      <c r="F308" s="134"/>
      <c r="G308" s="133"/>
      <c r="H308" s="135"/>
      <c r="I308" s="3" t="str">
        <f>+IF(LEN($K308)&gt;5,BD!D308,"")</f>
        <v/>
      </c>
      <c r="J308" s="4" t="str">
        <f>+IF(LEN($K308)&gt;5,BD!E308,"")</f>
        <v/>
      </c>
      <c r="K308" s="5" t="str">
        <f>+IF(LEN(BD!G308)&gt;5,BD!G308,"")</f>
        <v/>
      </c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53" t="str">
        <f t="shared" si="113"/>
        <v/>
      </c>
      <c r="AB308" s="154" t="str">
        <f>+IF(LEN($K308)&gt;5,SUM(L308,N308,P308,R308,T308,V308,X308)+COUNTIF(L308:X308,"PCG")+'CODIGO PAGO'!$C$23*COUNTIF(L308:X308,"PDF")+'CODIGO PAGO'!$C$24*COUNTIF('PRE MAAS'!L308:X308,"PNH")+'CODIGO PAGO'!$C$25*COUNTIF('PRE MAAS'!L308:X308,"PS")+COUNTIF(L308:X308,"VAC"),"")</f>
        <v/>
      </c>
      <c r="AC308" s="154" t="str">
        <f t="shared" si="114"/>
        <v/>
      </c>
      <c r="AD308" s="155" t="str">
        <f t="shared" si="115"/>
        <v/>
      </c>
      <c r="AE308" s="155" t="str">
        <f t="shared" si="116"/>
        <v/>
      </c>
      <c r="AF308" s="155" t="str">
        <f>+IF(LEN($K308)&gt;5,IF(AND(VLOOKUP($I308,BD!$D$1:$F$501,3,0)&gt;=L$1,VLOOKUP($I308,BD!$D$1:$F$501,3,0)&lt;=X$1),1,0),"")</f>
        <v/>
      </c>
      <c r="AG308" s="155" t="str">
        <f t="shared" si="117"/>
        <v/>
      </c>
      <c r="AH308" s="156" t="str">
        <f t="shared" si="118"/>
        <v/>
      </c>
      <c r="AI308" s="156" t="str">
        <f t="shared" si="119"/>
        <v/>
      </c>
      <c r="AJ308" s="156" t="str">
        <f t="shared" si="120"/>
        <v/>
      </c>
      <c r="AK308" s="6" t="str">
        <f>+IF(LEN($K308)&gt;5,BD!H308,"")</f>
        <v/>
      </c>
      <c r="AL308" s="17" t="str">
        <f t="shared" si="121"/>
        <v/>
      </c>
      <c r="AM308" s="13"/>
      <c r="AN308" s="18" t="str">
        <f t="shared" si="122"/>
        <v/>
      </c>
      <c r="AO308" s="19" t="str">
        <f t="shared" si="123"/>
        <v/>
      </c>
      <c r="AP308" s="19" t="str">
        <f t="shared" si="124"/>
        <v/>
      </c>
      <c r="AQ308" s="20" t="str">
        <f t="shared" si="125"/>
        <v/>
      </c>
      <c r="AR308" s="7" t="str">
        <f t="shared" ca="1" si="126"/>
        <v/>
      </c>
      <c r="AS308" s="157"/>
      <c r="AT308" s="19" t="str">
        <f>+IF(LEN($K308)&gt;5,TRUNC(AS308*AK308*'CODIGO PAGO'!$C$27,2),"")</f>
        <v/>
      </c>
      <c r="AU308" s="15"/>
      <c r="AV308" s="15"/>
      <c r="AW308" s="15"/>
      <c r="AX308" s="14"/>
      <c r="AY308" s="15"/>
      <c r="AZ308" s="20" t="str">
        <f>+IF(LEN(K308)&gt;5,SUMIF(AJUSTES!$A$1:$A$50,K308,AJUSTES!$J$1:$J$50),"")</f>
        <v/>
      </c>
      <c r="BA308" s="20"/>
      <c r="BB308" s="14"/>
      <c r="BC308" s="14"/>
      <c r="BD308" s="164"/>
      <c r="BE308" s="15"/>
      <c r="BF308" s="15"/>
      <c r="BG308" s="152" t="str">
        <f t="shared" si="127"/>
        <v/>
      </c>
      <c r="BH308" s="20" t="str">
        <f t="shared" si="128"/>
        <v/>
      </c>
      <c r="BI308" s="20" t="str">
        <f>IF(LEN($K308)&gt;5,IF('CODIGO PAGO'!$C$26=9,0.5*AK308,'CODIGO PAGO'!$C$26*COUNTIF(L308:X308,"PT")*(AK308*7)/(7-(COUNTIF(L308:X308,"D")+COUNTIF(L308:X308,"DL")))),"")</f>
        <v/>
      </c>
      <c r="BJ308" s="15"/>
      <c r="BK308" s="20" t="str">
        <f>+IF(LEN(K308)&gt;5,SUMIF(AJUSTES!$A$1:$A$50,K308,AJUSTES!$K$1:$K$50),"")</f>
        <v/>
      </c>
      <c r="BL308" s="15"/>
      <c r="BM308" s="15"/>
      <c r="BN308" s="4" t="str">
        <f>+CONCATENATE(IF(COUNTIFS(INCAPACIDADES!$A$1:$A$100,"ACTIVA",INCAPACIDADES!$C$1:$C$100,'PRE MAAS'!K308)&gt;0,VLOOKUP(K308,INCAPACIDADES!$C$1:$Y$100,23,0),""),IF(LEN($K308)&gt;5,IF(BD!F308="N/A","",CONCATENATE("B (",DAY(BD!F308),"-",MONTH(BD!F308),"-",YEAR(BD!F308),")")),""))</f>
        <v/>
      </c>
      <c r="BO308" s="150"/>
      <c r="BP308" s="15"/>
      <c r="BQ308" s="15"/>
      <c r="BR308" s="15"/>
      <c r="BS308" s="15"/>
      <c r="BT308" s="15"/>
      <c r="BU308" s="9" t="str">
        <f>+IF(LEN($K308)&gt;10,IF(LEN(BD!I308)=11,BD!I308,CONCATENATE("0",BD!I308)),"")</f>
        <v/>
      </c>
      <c r="BV308" s="161" t="str">
        <f>+IF(LEN($K308)&gt;10,BD!J308,"")</f>
        <v/>
      </c>
      <c r="BW308" s="162" t="str">
        <f t="shared" si="129"/>
        <v/>
      </c>
      <c r="BX308" s="162" t="str">
        <f>+IF(LEN($K308)&gt;10,UPPER(BD!K308),"")</f>
        <v/>
      </c>
      <c r="BY308" s="161" t="str">
        <f>+IF(LEN($K316)&gt;5,BD!L308,"")</f>
        <v/>
      </c>
      <c r="BZ308" s="161" t="str">
        <f>+IF(LEN($K308)&gt;10,BD!M308,"")</f>
        <v/>
      </c>
      <c r="CA308" s="162" t="str">
        <f>+IF(LEN($K308)&gt;10,BD!N308,"")</f>
        <v/>
      </c>
      <c r="CB308" s="163" t="str">
        <f t="shared" si="130"/>
        <v/>
      </c>
      <c r="CC308" s="62" t="str">
        <f>+IF(AND(LEN($K308)&gt;10),IF(AND($J308&gt;L$1,$J308&lt;=$Y$1),1,IF((COUNTIFS(INCAPACIDADES!$C$1:$C$51,$K308,INCAPACIDADES!K$1:K$51,L$1))&gt;0,2,IF(VLOOKUP($I308,BD!D:F,3,0)&gt;L$1,0,3))),"")</f>
        <v/>
      </c>
      <c r="CD308" s="62" t="str">
        <f>+IF(AND(LEN($K308)&gt;10),IF(AND($J308&gt;M$1,$J308&lt;=$Y$1),1,IF((COUNTIFS(INCAPACIDADES!$C$1:$C$51,$K308,INCAPACIDADES!L$1:L$51,M$1))&gt;0,2,IF(VLOOKUP($I308,BD!$D:$F,3,0)&gt;M$1,0,3))),"")</f>
        <v/>
      </c>
      <c r="CE308" s="62" t="str">
        <f>+IF(AND(LEN($K308)&gt;10),IF(AND($J308&gt;N$1,$J308&lt;=$Y$1),1,IF((COUNTIFS(INCAPACIDADES!$C$1:$C$51,$K308,INCAPACIDADES!M$1:M$51,N$1))&gt;0,2,IF(VLOOKUP($I308,BD!$D:$F,3,0)&gt;N$1,0,3))),"")</f>
        <v/>
      </c>
      <c r="CF308" s="62" t="str">
        <f>+IF(AND(LEN($K308)&gt;10),IF(AND($J308&gt;O$1,$J308&lt;=$Y$1),1,IF((COUNTIFS(INCAPACIDADES!$C$1:$C$51,$K308,INCAPACIDADES!N$1:N$51,O$1))&gt;0,2,IF(VLOOKUP($I308,BD!$D:$F,3,0)&gt;O$1,0,3))),"")</f>
        <v/>
      </c>
      <c r="CG308" s="62" t="str">
        <f>+IF(AND(LEN($K308)&gt;10),IF(AND($J308&gt;P$1,$J308&lt;=$Y$1),1,IF((COUNTIFS(INCAPACIDADES!$C$1:$C$51,$K308,INCAPACIDADES!O$1:O$51,P$1))&gt;0,2,IF(VLOOKUP($I308,BD!$D:$F,3,0)&gt;P$1,0,3))),"")</f>
        <v/>
      </c>
      <c r="CH308" s="62" t="str">
        <f>+IF(AND(LEN($K308)&gt;10),IF(AND($J308&gt;Q$1,$J308&lt;=$Y$1),1,IF((COUNTIFS(INCAPACIDADES!$C$1:$C$51,$K308,INCAPACIDADES!P$1:P$51,Q$1))&gt;0,2,IF(VLOOKUP($I308,BD!$D:$F,3,0)&gt;Q$1,0,3))),"")</f>
        <v/>
      </c>
      <c r="CI308" s="62" t="str">
        <f>+IF(AND(LEN($K308)&gt;10),IF(AND($J308&gt;R$1,$J308&lt;=$Y$1),1,IF((COUNTIFS(INCAPACIDADES!$C$1:$C$51,$K308,INCAPACIDADES!Q$1:Q$51,R$1))&gt;0,2,IF(VLOOKUP($I308,BD!$D:$F,3,0)&gt;R$1,0,3))),"")</f>
        <v/>
      </c>
      <c r="CJ308" s="62" t="str">
        <f>+IF(AND(LEN($K308)&gt;10),IF(AND($J308&gt;S$1,$J308&lt;=$Y$1),1,IF((COUNTIFS(INCAPACIDADES!$C$1:$C$51,$K308,INCAPACIDADES!R$1:R$51,S$1))&gt;0,2,IF(VLOOKUP($I308,BD!$D:$F,3,0)&gt;S$1,0,3))),"")</f>
        <v/>
      </c>
      <c r="CK308" s="62" t="str">
        <f>+IF(AND(LEN($K308)&gt;10),IF(AND($J308&gt;T$1,$J308&lt;=$Y$1),1,IF((COUNTIFS(INCAPACIDADES!$C$1:$C$51,$K308,INCAPACIDADES!S$1:S$51,T$1))&gt;0,2,IF(VLOOKUP($I308,BD!$D:$F,3,0)&gt;T$1,0,3))),"")</f>
        <v/>
      </c>
      <c r="CL308" s="62" t="str">
        <f>+IF(AND(LEN($K308)&gt;10),IF(AND($J308&gt;U$1,$J308&lt;=$Y$1),1,IF((COUNTIFS(INCAPACIDADES!$C$1:$C$51,$K308,INCAPACIDADES!T$1:T$51,U$1))&gt;0,2,IF(VLOOKUP($I308,BD!$D:$F,3,0)&gt;U$1,0,3))),"")</f>
        <v/>
      </c>
      <c r="CM308" s="62" t="str">
        <f>+IF(AND(LEN($K308)&gt;10),IF(AND($J308&gt;V$1,$J308&lt;=$Y$1),1,IF((COUNTIFS(INCAPACIDADES!$C$1:$C$51,$K308,INCAPACIDADES!U$1:U$51,V$1))&gt;0,2,IF(VLOOKUP($I308,BD!$D:$F,3,0)&gt;V$1,0,3))),"")</f>
        <v/>
      </c>
      <c r="CN308" s="62" t="str">
        <f>+IF(AND(LEN($K308)&gt;10),IF(AND($J308&gt;W$1,$J308&lt;=$Y$1),1,IF((COUNTIFS(INCAPACIDADES!$C$1:$C$51,$K308,INCAPACIDADES!V$1:V$51,W$1))&gt;0,2,IF(VLOOKUP($I308,BD!$D:$F,3,0)&gt;W$1,0,3))),"")</f>
        <v/>
      </c>
      <c r="CO308" s="62" t="str">
        <f>+IF(AND(LEN($K308)&gt;10),IF(AND($J308&gt;X$1,$J308&lt;=$Y$1),1,IF((COUNTIFS(INCAPACIDADES!$C$1:$C$51,$K308,INCAPACIDADES!W$1:W$51,X$1))&gt;0,2,IF(VLOOKUP($I308,BD!$D:$F,3,0)&gt;X$1,0,3))),"")</f>
        <v/>
      </c>
      <c r="CP308" s="62" t="str">
        <f>+IF(AND(LEN($K308)&gt;10),IF(AND($J308&gt;Y$1,$J308&lt;=$Y$1),1,IF((COUNTIFS(INCAPACIDADES!$C$1:$C$51,$K308,INCAPACIDADES!X$1:X$51,Y$1))&gt;0,2,IF(VLOOKUP($I308,BD!$D:$F,3,0)&gt;Y$1,0,3))),"")</f>
        <v/>
      </c>
      <c r="CQ308" s="62" t="str">
        <f>+IF(LEN($K308)&gt;10,IF(ISERROR(VLOOKUP(L308,'CODIGO PAGO'!$B$1:$B$20,1,0)),1,IF(OR(AND(CC308=1,L308&lt;&gt;"N"),AND(CC308=3,L308&lt;&gt;"B"),AND(CC308=2,LEFT(TRIM(L308),1)&lt;&gt;"I")),1,IF(OR(AND(CC308=0,L308="N"),AND(CC308=0,L308="B"),AND(CC308=0,LEFT(TRIM(L308),1)="I")),1,0))),"")</f>
        <v/>
      </c>
      <c r="CR308" s="62" t="str">
        <f t="shared" si="131"/>
        <v/>
      </c>
      <c r="CS308" s="62" t="str">
        <f>+IF(LEN($K308)&gt;10,IF(ISERROR(VLOOKUP(N308,'CODIGO PAGO'!$B$1:$B$20,1,0)),1,IF(OR(AND(CE308=1,N308&lt;&gt;"N"),AND(CE308=3,N308&lt;&gt;"B"),AND(CE308=2,LEFT(TRIM(N308),1)&lt;&gt;"I")),1,IF(OR(AND(CE308=0,N308="N"),AND(CE308=0,N308="B"),AND(CE308=0,LEFT(TRIM(N308),1)="I")),1,0))),"")</f>
        <v/>
      </c>
      <c r="CT308" s="62" t="str">
        <f t="shared" si="132"/>
        <v/>
      </c>
      <c r="CU308" s="62" t="str">
        <f>+IF(LEN($K308)&gt;10,IF(ISERROR(VLOOKUP(P308,'CODIGO PAGO'!$B$1:$B$20,1,0)),1,IF(OR(AND(CG308=1,P308&lt;&gt;"N"),AND(CG308=3,P308&lt;&gt;"B"),AND(CG308=2,LEFT(TRIM(P308),1)&lt;&gt;"I")),1,IF(OR(AND(CG308=0,P308="N"),AND(CG308=0,P308="B"),AND(CG308=0,LEFT(TRIM(P308),1)="I")),1,0))),"")</f>
        <v/>
      </c>
      <c r="CV308" s="62" t="str">
        <f t="shared" si="133"/>
        <v/>
      </c>
      <c r="CW308" s="62" t="str">
        <f>+IF(LEN($K308)&gt;10,IF(ISERROR(VLOOKUP(R308,'CODIGO PAGO'!$B$1:$B$20,1,0)),1,IF(OR(AND(CI308=1,R308&lt;&gt;"N"),AND(CI308=3,R308&lt;&gt;"B"),AND(CI308=2,LEFT(TRIM(R308),1)&lt;&gt;"I")),1,IF(OR(AND(CI308=0,R308="N"),AND(CI308=0,R308="B"),AND(CI308=0,LEFT(TRIM(R308),1)="I")),1,0))),"")</f>
        <v/>
      </c>
      <c r="CX308" s="62" t="str">
        <f t="shared" si="134"/>
        <v/>
      </c>
      <c r="CY308" s="62" t="str">
        <f>+IF(LEN($K308)&gt;10,IF(ISERROR(VLOOKUP(T308,'CODIGO PAGO'!$B$1:$B$20,1,0)),1,IF(OR(AND(CK308=1,T308&lt;&gt;"N"),AND(CK308=3,T308&lt;&gt;"B"),AND(CK308=2,LEFT(TRIM(T308),1)&lt;&gt;"I")),1,IF(OR(AND(CK308=0,T308="N"),AND(CK308=0,T308="B"),AND(CK308=0,LEFT(TRIM(T308),1)="I")),1,0))),"")</f>
        <v/>
      </c>
      <c r="CZ308" s="62" t="str">
        <f t="shared" si="135"/>
        <v/>
      </c>
      <c r="DA308" s="62" t="str">
        <f>+IF(LEN($K308)&gt;10,IF(ISERROR(VLOOKUP(V308,'CODIGO PAGO'!$B$1:$B$20,1,0)),1,IF(OR(AND(CM308=1,V308&lt;&gt;"N"),AND(CM308=3,V308&lt;&gt;"B"),AND(CM308=2,LEFT(TRIM(V308),1)&lt;&gt;"I")),1,IF(OR(AND(CM308=0,V308="N"),AND(CM308=0,V308="B"),AND(CM308=0,LEFT(TRIM(V308),1)="I")),1,0))),"")</f>
        <v/>
      </c>
      <c r="DB308" s="62" t="str">
        <f t="shared" si="136"/>
        <v/>
      </c>
      <c r="DC308" s="62" t="str">
        <f>+IF(LEN($K308)&gt;10,IF(ISERROR(VLOOKUP(X308,'CODIGO PAGO'!$B$1:$B$20,1,0)),1,IF(OR(AND(CO308=1,X308&lt;&gt;"N"),AND(CO308=3,X308&lt;&gt;"B"),AND(CO308=2,LEFT(TRIM(X308),1)&lt;&gt;"I")),1,IF(OR(AND(CO308=0,X308="N"),AND(CO308=0,X308="B"),AND(CO308=0,LEFT(TRIM(X308),1)="I")),1,0))),"")</f>
        <v/>
      </c>
      <c r="DD308" s="62" t="str">
        <f t="shared" si="137"/>
        <v/>
      </c>
      <c r="DE308" s="62" t="str">
        <f t="shared" si="138"/>
        <v/>
      </c>
      <c r="DF308" s="63" t="str">
        <f t="shared" si="139"/>
        <v/>
      </c>
      <c r="DG308" s="171"/>
      <c r="DH308" s="63">
        <v>308</v>
      </c>
    </row>
    <row r="309" spans="1:112" s="65" customFormat="1">
      <c r="A309" s="16" t="str">
        <f t="shared" si="112"/>
        <v/>
      </c>
      <c r="B309" s="134"/>
      <c r="C309" s="134"/>
      <c r="D309" s="1" t="str">
        <f>+IF(LEN($K309)&gt;5,BD!A309,"")</f>
        <v/>
      </c>
      <c r="E309" s="1" t="str">
        <f>+IF(LEN($K309)&gt;5,BD!B309,"")</f>
        <v/>
      </c>
      <c r="F309" s="134"/>
      <c r="G309" s="133"/>
      <c r="H309" s="135"/>
      <c r="I309" s="3" t="str">
        <f>+IF(LEN($K309)&gt;5,BD!D309,"")</f>
        <v/>
      </c>
      <c r="J309" s="4" t="str">
        <f>+IF(LEN($K309)&gt;5,BD!E309,"")</f>
        <v/>
      </c>
      <c r="K309" s="5" t="str">
        <f>+IF(LEN(BD!G309)&gt;5,BD!G309,"")</f>
        <v/>
      </c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53" t="str">
        <f t="shared" si="113"/>
        <v/>
      </c>
      <c r="AB309" s="154" t="str">
        <f>+IF(LEN($K309)&gt;5,SUM(L309,N309,P309,R309,T309,V309,X309)+COUNTIF(L309:X309,"PCG")+'CODIGO PAGO'!$C$23*COUNTIF(L309:X309,"PDF")+'CODIGO PAGO'!$C$24*COUNTIF('PRE MAAS'!L309:X309,"PNH")+'CODIGO PAGO'!$C$25*COUNTIF('PRE MAAS'!L309:X309,"PS")+COUNTIF(L309:X309,"VAC"),"")</f>
        <v/>
      </c>
      <c r="AC309" s="154" t="str">
        <f t="shared" si="114"/>
        <v/>
      </c>
      <c r="AD309" s="155" t="str">
        <f t="shared" si="115"/>
        <v/>
      </c>
      <c r="AE309" s="155" t="str">
        <f t="shared" si="116"/>
        <v/>
      </c>
      <c r="AF309" s="155" t="str">
        <f>+IF(LEN($K309)&gt;5,IF(AND(VLOOKUP($I309,BD!$D$1:$F$501,3,0)&gt;=L$1,VLOOKUP($I309,BD!$D$1:$F$501,3,0)&lt;=X$1),1,0),"")</f>
        <v/>
      </c>
      <c r="AG309" s="155" t="str">
        <f t="shared" si="117"/>
        <v/>
      </c>
      <c r="AH309" s="156" t="str">
        <f t="shared" si="118"/>
        <v/>
      </c>
      <c r="AI309" s="156" t="str">
        <f t="shared" si="119"/>
        <v/>
      </c>
      <c r="AJ309" s="156" t="str">
        <f t="shared" si="120"/>
        <v/>
      </c>
      <c r="AK309" s="6" t="str">
        <f>+IF(LEN($K309)&gt;5,BD!H309,"")</f>
        <v/>
      </c>
      <c r="AL309" s="17" t="str">
        <f t="shared" si="121"/>
        <v/>
      </c>
      <c r="AM309" s="13"/>
      <c r="AN309" s="18" t="str">
        <f t="shared" si="122"/>
        <v/>
      </c>
      <c r="AO309" s="19" t="str">
        <f t="shared" si="123"/>
        <v/>
      </c>
      <c r="AP309" s="19" t="str">
        <f t="shared" si="124"/>
        <v/>
      </c>
      <c r="AQ309" s="20" t="str">
        <f t="shared" si="125"/>
        <v/>
      </c>
      <c r="AR309" s="7" t="str">
        <f t="shared" ca="1" si="126"/>
        <v/>
      </c>
      <c r="AS309" s="157"/>
      <c r="AT309" s="19" t="str">
        <f>+IF(LEN($K309)&gt;5,TRUNC(AS309*AK309*'CODIGO PAGO'!$C$27,2),"")</f>
        <v/>
      </c>
      <c r="AU309" s="15"/>
      <c r="AV309" s="15"/>
      <c r="AW309" s="15"/>
      <c r="AX309" s="14"/>
      <c r="AY309" s="15"/>
      <c r="AZ309" s="20" t="str">
        <f>+IF(LEN(K309)&gt;5,SUMIF(AJUSTES!$A$1:$A$50,K309,AJUSTES!$J$1:$J$50),"")</f>
        <v/>
      </c>
      <c r="BA309" s="20"/>
      <c r="BB309" s="14"/>
      <c r="BC309" s="14"/>
      <c r="BD309" s="164"/>
      <c r="BE309" s="15"/>
      <c r="BF309" s="15"/>
      <c r="BG309" s="152" t="str">
        <f t="shared" si="127"/>
        <v/>
      </c>
      <c r="BH309" s="20" t="str">
        <f t="shared" si="128"/>
        <v/>
      </c>
      <c r="BI309" s="20" t="str">
        <f>IF(LEN($K309)&gt;5,IF('CODIGO PAGO'!$C$26=9,0.5*AK309,'CODIGO PAGO'!$C$26*COUNTIF(L309:X309,"PT")*(AK309*7)/(7-(COUNTIF(L309:X309,"D")+COUNTIF(L309:X309,"DL")))),"")</f>
        <v/>
      </c>
      <c r="BJ309" s="15"/>
      <c r="BK309" s="20" t="str">
        <f>+IF(LEN(K309)&gt;5,SUMIF(AJUSTES!$A$1:$A$50,K309,AJUSTES!$K$1:$K$50),"")</f>
        <v/>
      </c>
      <c r="BL309" s="15"/>
      <c r="BM309" s="15"/>
      <c r="BN309" s="4" t="str">
        <f>+CONCATENATE(IF(COUNTIFS(INCAPACIDADES!$A$1:$A$100,"ACTIVA",INCAPACIDADES!$C$1:$C$100,'PRE MAAS'!K309)&gt;0,VLOOKUP(K309,INCAPACIDADES!$C$1:$Y$100,23,0),""),IF(LEN($K309)&gt;5,IF(BD!F309="N/A","",CONCATENATE("B (",DAY(BD!F309),"-",MONTH(BD!F309),"-",YEAR(BD!F309),")")),""))</f>
        <v/>
      </c>
      <c r="BO309" s="150"/>
      <c r="BP309" s="15"/>
      <c r="BQ309" s="15"/>
      <c r="BR309" s="15"/>
      <c r="BS309" s="15"/>
      <c r="BT309" s="15"/>
      <c r="BU309" s="9" t="str">
        <f>+IF(LEN($K309)&gt;10,IF(LEN(BD!I309)=11,BD!I309,CONCATENATE("0",BD!I309)),"")</f>
        <v/>
      </c>
      <c r="BV309" s="161" t="str">
        <f>+IF(LEN($K309)&gt;10,BD!J309,"")</f>
        <v/>
      </c>
      <c r="BW309" s="162" t="str">
        <f t="shared" si="129"/>
        <v/>
      </c>
      <c r="BX309" s="162" t="str">
        <f>+IF(LEN($K309)&gt;10,UPPER(BD!K309),"")</f>
        <v/>
      </c>
      <c r="BY309" s="161" t="str">
        <f>+IF(LEN($K317)&gt;5,BD!L309,"")</f>
        <v/>
      </c>
      <c r="BZ309" s="161" t="str">
        <f>+IF(LEN($K309)&gt;10,BD!M309,"")</f>
        <v/>
      </c>
      <c r="CA309" s="162" t="str">
        <f>+IF(LEN($K309)&gt;10,BD!N309,"")</f>
        <v/>
      </c>
      <c r="CB309" s="163" t="str">
        <f t="shared" si="130"/>
        <v/>
      </c>
      <c r="CC309" s="62" t="str">
        <f>+IF(AND(LEN($K309)&gt;10),IF(AND($J309&gt;L$1,$J309&lt;=$Y$1),1,IF((COUNTIFS(INCAPACIDADES!$C$1:$C$51,$K309,INCAPACIDADES!K$1:K$51,L$1))&gt;0,2,IF(VLOOKUP($I309,BD!D:F,3,0)&gt;L$1,0,3))),"")</f>
        <v/>
      </c>
      <c r="CD309" s="62" t="str">
        <f>+IF(AND(LEN($K309)&gt;10),IF(AND($J309&gt;M$1,$J309&lt;=$Y$1),1,IF((COUNTIFS(INCAPACIDADES!$C$1:$C$51,$K309,INCAPACIDADES!L$1:L$51,M$1))&gt;0,2,IF(VLOOKUP($I309,BD!$D:$F,3,0)&gt;M$1,0,3))),"")</f>
        <v/>
      </c>
      <c r="CE309" s="62" t="str">
        <f>+IF(AND(LEN($K309)&gt;10),IF(AND($J309&gt;N$1,$J309&lt;=$Y$1),1,IF((COUNTIFS(INCAPACIDADES!$C$1:$C$51,$K309,INCAPACIDADES!M$1:M$51,N$1))&gt;0,2,IF(VLOOKUP($I309,BD!$D:$F,3,0)&gt;N$1,0,3))),"")</f>
        <v/>
      </c>
      <c r="CF309" s="62" t="str">
        <f>+IF(AND(LEN($K309)&gt;10),IF(AND($J309&gt;O$1,$J309&lt;=$Y$1),1,IF((COUNTIFS(INCAPACIDADES!$C$1:$C$51,$K309,INCAPACIDADES!N$1:N$51,O$1))&gt;0,2,IF(VLOOKUP($I309,BD!$D:$F,3,0)&gt;O$1,0,3))),"")</f>
        <v/>
      </c>
      <c r="CG309" s="62" t="str">
        <f>+IF(AND(LEN($K309)&gt;10),IF(AND($J309&gt;P$1,$J309&lt;=$Y$1),1,IF((COUNTIFS(INCAPACIDADES!$C$1:$C$51,$K309,INCAPACIDADES!O$1:O$51,P$1))&gt;0,2,IF(VLOOKUP($I309,BD!$D:$F,3,0)&gt;P$1,0,3))),"")</f>
        <v/>
      </c>
      <c r="CH309" s="62" t="str">
        <f>+IF(AND(LEN($K309)&gt;10),IF(AND($J309&gt;Q$1,$J309&lt;=$Y$1),1,IF((COUNTIFS(INCAPACIDADES!$C$1:$C$51,$K309,INCAPACIDADES!P$1:P$51,Q$1))&gt;0,2,IF(VLOOKUP($I309,BD!$D:$F,3,0)&gt;Q$1,0,3))),"")</f>
        <v/>
      </c>
      <c r="CI309" s="62" t="str">
        <f>+IF(AND(LEN($K309)&gt;10),IF(AND($J309&gt;R$1,$J309&lt;=$Y$1),1,IF((COUNTIFS(INCAPACIDADES!$C$1:$C$51,$K309,INCAPACIDADES!Q$1:Q$51,R$1))&gt;0,2,IF(VLOOKUP($I309,BD!$D:$F,3,0)&gt;R$1,0,3))),"")</f>
        <v/>
      </c>
      <c r="CJ309" s="62" t="str">
        <f>+IF(AND(LEN($K309)&gt;10),IF(AND($J309&gt;S$1,$J309&lt;=$Y$1),1,IF((COUNTIFS(INCAPACIDADES!$C$1:$C$51,$K309,INCAPACIDADES!R$1:R$51,S$1))&gt;0,2,IF(VLOOKUP($I309,BD!$D:$F,3,0)&gt;S$1,0,3))),"")</f>
        <v/>
      </c>
      <c r="CK309" s="62" t="str">
        <f>+IF(AND(LEN($K309)&gt;10),IF(AND($J309&gt;T$1,$J309&lt;=$Y$1),1,IF((COUNTIFS(INCAPACIDADES!$C$1:$C$51,$K309,INCAPACIDADES!S$1:S$51,T$1))&gt;0,2,IF(VLOOKUP($I309,BD!$D:$F,3,0)&gt;T$1,0,3))),"")</f>
        <v/>
      </c>
      <c r="CL309" s="62" t="str">
        <f>+IF(AND(LEN($K309)&gt;10),IF(AND($J309&gt;U$1,$J309&lt;=$Y$1),1,IF((COUNTIFS(INCAPACIDADES!$C$1:$C$51,$K309,INCAPACIDADES!T$1:T$51,U$1))&gt;0,2,IF(VLOOKUP($I309,BD!$D:$F,3,0)&gt;U$1,0,3))),"")</f>
        <v/>
      </c>
      <c r="CM309" s="62" t="str">
        <f>+IF(AND(LEN($K309)&gt;10),IF(AND($J309&gt;V$1,$J309&lt;=$Y$1),1,IF((COUNTIFS(INCAPACIDADES!$C$1:$C$51,$K309,INCAPACIDADES!U$1:U$51,V$1))&gt;0,2,IF(VLOOKUP($I309,BD!$D:$F,3,0)&gt;V$1,0,3))),"")</f>
        <v/>
      </c>
      <c r="CN309" s="62" t="str">
        <f>+IF(AND(LEN($K309)&gt;10),IF(AND($J309&gt;W$1,$J309&lt;=$Y$1),1,IF((COUNTIFS(INCAPACIDADES!$C$1:$C$51,$K309,INCAPACIDADES!V$1:V$51,W$1))&gt;0,2,IF(VLOOKUP($I309,BD!$D:$F,3,0)&gt;W$1,0,3))),"")</f>
        <v/>
      </c>
      <c r="CO309" s="62" t="str">
        <f>+IF(AND(LEN($K309)&gt;10),IF(AND($J309&gt;X$1,$J309&lt;=$Y$1),1,IF((COUNTIFS(INCAPACIDADES!$C$1:$C$51,$K309,INCAPACIDADES!W$1:W$51,X$1))&gt;0,2,IF(VLOOKUP($I309,BD!$D:$F,3,0)&gt;X$1,0,3))),"")</f>
        <v/>
      </c>
      <c r="CP309" s="62" t="str">
        <f>+IF(AND(LEN($K309)&gt;10),IF(AND($J309&gt;Y$1,$J309&lt;=$Y$1),1,IF((COUNTIFS(INCAPACIDADES!$C$1:$C$51,$K309,INCAPACIDADES!X$1:X$51,Y$1))&gt;0,2,IF(VLOOKUP($I309,BD!$D:$F,3,0)&gt;Y$1,0,3))),"")</f>
        <v/>
      </c>
      <c r="CQ309" s="62" t="str">
        <f>+IF(LEN($K309)&gt;10,IF(ISERROR(VLOOKUP(L309,'CODIGO PAGO'!$B$1:$B$20,1,0)),1,IF(OR(AND(CC309=1,L309&lt;&gt;"N"),AND(CC309=3,L309&lt;&gt;"B"),AND(CC309=2,LEFT(TRIM(L309),1)&lt;&gt;"I")),1,IF(OR(AND(CC309=0,L309="N"),AND(CC309=0,L309="B"),AND(CC309=0,LEFT(TRIM(L309),1)="I")),1,0))),"")</f>
        <v/>
      </c>
      <c r="CR309" s="62" t="str">
        <f t="shared" si="131"/>
        <v/>
      </c>
      <c r="CS309" s="62" t="str">
        <f>+IF(LEN($K309)&gt;10,IF(ISERROR(VLOOKUP(N309,'CODIGO PAGO'!$B$1:$B$20,1,0)),1,IF(OR(AND(CE309=1,N309&lt;&gt;"N"),AND(CE309=3,N309&lt;&gt;"B"),AND(CE309=2,LEFT(TRIM(N309),1)&lt;&gt;"I")),1,IF(OR(AND(CE309=0,N309="N"),AND(CE309=0,N309="B"),AND(CE309=0,LEFT(TRIM(N309),1)="I")),1,0))),"")</f>
        <v/>
      </c>
      <c r="CT309" s="62" t="str">
        <f t="shared" si="132"/>
        <v/>
      </c>
      <c r="CU309" s="62" t="str">
        <f>+IF(LEN($K309)&gt;10,IF(ISERROR(VLOOKUP(P309,'CODIGO PAGO'!$B$1:$B$20,1,0)),1,IF(OR(AND(CG309=1,P309&lt;&gt;"N"),AND(CG309=3,P309&lt;&gt;"B"),AND(CG309=2,LEFT(TRIM(P309),1)&lt;&gt;"I")),1,IF(OR(AND(CG309=0,P309="N"),AND(CG309=0,P309="B"),AND(CG309=0,LEFT(TRIM(P309),1)="I")),1,0))),"")</f>
        <v/>
      </c>
      <c r="CV309" s="62" t="str">
        <f t="shared" si="133"/>
        <v/>
      </c>
      <c r="CW309" s="62" t="str">
        <f>+IF(LEN($K309)&gt;10,IF(ISERROR(VLOOKUP(R309,'CODIGO PAGO'!$B$1:$B$20,1,0)),1,IF(OR(AND(CI309=1,R309&lt;&gt;"N"),AND(CI309=3,R309&lt;&gt;"B"),AND(CI309=2,LEFT(TRIM(R309),1)&lt;&gt;"I")),1,IF(OR(AND(CI309=0,R309="N"),AND(CI309=0,R309="B"),AND(CI309=0,LEFT(TRIM(R309),1)="I")),1,0))),"")</f>
        <v/>
      </c>
      <c r="CX309" s="62" t="str">
        <f t="shared" si="134"/>
        <v/>
      </c>
      <c r="CY309" s="62" t="str">
        <f>+IF(LEN($K309)&gt;10,IF(ISERROR(VLOOKUP(T309,'CODIGO PAGO'!$B$1:$B$20,1,0)),1,IF(OR(AND(CK309=1,T309&lt;&gt;"N"),AND(CK309=3,T309&lt;&gt;"B"),AND(CK309=2,LEFT(TRIM(T309),1)&lt;&gt;"I")),1,IF(OR(AND(CK309=0,T309="N"),AND(CK309=0,T309="B"),AND(CK309=0,LEFT(TRIM(T309),1)="I")),1,0))),"")</f>
        <v/>
      </c>
      <c r="CZ309" s="62" t="str">
        <f t="shared" si="135"/>
        <v/>
      </c>
      <c r="DA309" s="62" t="str">
        <f>+IF(LEN($K309)&gt;10,IF(ISERROR(VLOOKUP(V309,'CODIGO PAGO'!$B$1:$B$20,1,0)),1,IF(OR(AND(CM309=1,V309&lt;&gt;"N"),AND(CM309=3,V309&lt;&gt;"B"),AND(CM309=2,LEFT(TRIM(V309),1)&lt;&gt;"I")),1,IF(OR(AND(CM309=0,V309="N"),AND(CM309=0,V309="B"),AND(CM309=0,LEFT(TRIM(V309),1)="I")),1,0))),"")</f>
        <v/>
      </c>
      <c r="DB309" s="62" t="str">
        <f t="shared" si="136"/>
        <v/>
      </c>
      <c r="DC309" s="62" t="str">
        <f>+IF(LEN($K309)&gt;10,IF(ISERROR(VLOOKUP(X309,'CODIGO PAGO'!$B$1:$B$20,1,0)),1,IF(OR(AND(CO309=1,X309&lt;&gt;"N"),AND(CO309=3,X309&lt;&gt;"B"),AND(CO309=2,LEFT(TRIM(X309),1)&lt;&gt;"I")),1,IF(OR(AND(CO309=0,X309="N"),AND(CO309=0,X309="B"),AND(CO309=0,LEFT(TRIM(X309),1)="I")),1,0))),"")</f>
        <v/>
      </c>
      <c r="DD309" s="62" t="str">
        <f t="shared" si="137"/>
        <v/>
      </c>
      <c r="DE309" s="62" t="str">
        <f t="shared" si="138"/>
        <v/>
      </c>
      <c r="DF309" s="63" t="str">
        <f t="shared" si="139"/>
        <v/>
      </c>
      <c r="DG309" s="171"/>
      <c r="DH309" s="63">
        <v>309</v>
      </c>
    </row>
    <row r="310" spans="1:112" s="65" customFormat="1">
      <c r="A310" s="16" t="str">
        <f t="shared" si="112"/>
        <v/>
      </c>
      <c r="B310" s="134"/>
      <c r="C310" s="134"/>
      <c r="D310" s="1" t="str">
        <f>+IF(LEN($K310)&gt;5,BD!A310,"")</f>
        <v/>
      </c>
      <c r="E310" s="1" t="str">
        <f>+IF(LEN($K310)&gt;5,BD!B310,"")</f>
        <v/>
      </c>
      <c r="F310" s="134"/>
      <c r="G310" s="133"/>
      <c r="H310" s="135"/>
      <c r="I310" s="3" t="str">
        <f>+IF(LEN($K310)&gt;5,BD!D310,"")</f>
        <v/>
      </c>
      <c r="J310" s="4" t="str">
        <f>+IF(LEN($K310)&gt;5,BD!E310,"")</f>
        <v/>
      </c>
      <c r="K310" s="5" t="str">
        <f>+IF(LEN(BD!G310)&gt;5,BD!G310,"")</f>
        <v/>
      </c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53" t="str">
        <f t="shared" si="113"/>
        <v/>
      </c>
      <c r="AB310" s="154" t="str">
        <f>+IF(LEN($K310)&gt;5,SUM(L310,N310,P310,R310,T310,V310,X310)+COUNTIF(L310:X310,"PCG")+'CODIGO PAGO'!$C$23*COUNTIF(L310:X310,"PDF")+'CODIGO PAGO'!$C$24*COUNTIF('PRE MAAS'!L310:X310,"PNH")+'CODIGO PAGO'!$C$25*COUNTIF('PRE MAAS'!L310:X310,"PS")+COUNTIF(L310:X310,"VAC"),"")</f>
        <v/>
      </c>
      <c r="AC310" s="154" t="str">
        <f t="shared" si="114"/>
        <v/>
      </c>
      <c r="AD310" s="155" t="str">
        <f t="shared" si="115"/>
        <v/>
      </c>
      <c r="AE310" s="155" t="str">
        <f t="shared" si="116"/>
        <v/>
      </c>
      <c r="AF310" s="155" t="str">
        <f>+IF(LEN($K310)&gt;5,IF(AND(VLOOKUP($I310,BD!$D$1:$F$501,3,0)&gt;=L$1,VLOOKUP($I310,BD!$D$1:$F$501,3,0)&lt;=X$1),1,0),"")</f>
        <v/>
      </c>
      <c r="AG310" s="155" t="str">
        <f t="shared" si="117"/>
        <v/>
      </c>
      <c r="AH310" s="156" t="str">
        <f t="shared" si="118"/>
        <v/>
      </c>
      <c r="AI310" s="156" t="str">
        <f t="shared" si="119"/>
        <v/>
      </c>
      <c r="AJ310" s="156" t="str">
        <f t="shared" si="120"/>
        <v/>
      </c>
      <c r="AK310" s="6" t="str">
        <f>+IF(LEN($K310)&gt;5,BD!H310,"")</f>
        <v/>
      </c>
      <c r="AL310" s="17" t="str">
        <f t="shared" si="121"/>
        <v/>
      </c>
      <c r="AM310" s="13"/>
      <c r="AN310" s="18" t="str">
        <f t="shared" si="122"/>
        <v/>
      </c>
      <c r="AO310" s="19" t="str">
        <f t="shared" si="123"/>
        <v/>
      </c>
      <c r="AP310" s="19" t="str">
        <f t="shared" si="124"/>
        <v/>
      </c>
      <c r="AQ310" s="20" t="str">
        <f t="shared" si="125"/>
        <v/>
      </c>
      <c r="AR310" s="7" t="str">
        <f t="shared" ca="1" si="126"/>
        <v/>
      </c>
      <c r="AS310" s="157"/>
      <c r="AT310" s="19" t="str">
        <f>+IF(LEN($K310)&gt;5,TRUNC(AS310*AK310*'CODIGO PAGO'!$C$27,2),"")</f>
        <v/>
      </c>
      <c r="AU310" s="15"/>
      <c r="AV310" s="15"/>
      <c r="AW310" s="15"/>
      <c r="AX310" s="14"/>
      <c r="AY310" s="15"/>
      <c r="AZ310" s="20" t="str">
        <f>+IF(LEN(K310)&gt;5,SUMIF(AJUSTES!$A$1:$A$50,K310,AJUSTES!$J$1:$J$50),"")</f>
        <v/>
      </c>
      <c r="BA310" s="20"/>
      <c r="BB310" s="14"/>
      <c r="BC310" s="14"/>
      <c r="BD310" s="164"/>
      <c r="BE310" s="15"/>
      <c r="BF310" s="15"/>
      <c r="BG310" s="152" t="str">
        <f t="shared" si="127"/>
        <v/>
      </c>
      <c r="BH310" s="20" t="str">
        <f t="shared" si="128"/>
        <v/>
      </c>
      <c r="BI310" s="20" t="str">
        <f>IF(LEN($K310)&gt;5,IF('CODIGO PAGO'!$C$26=9,0.5*AK310,'CODIGO PAGO'!$C$26*COUNTIF(L310:X310,"PT")*(AK310*7)/(7-(COUNTIF(L310:X310,"D")+COUNTIF(L310:X310,"DL")))),"")</f>
        <v/>
      </c>
      <c r="BJ310" s="15"/>
      <c r="BK310" s="20" t="str">
        <f>+IF(LEN(K310)&gt;5,SUMIF(AJUSTES!$A$1:$A$50,K310,AJUSTES!$K$1:$K$50),"")</f>
        <v/>
      </c>
      <c r="BL310" s="15"/>
      <c r="BM310" s="15"/>
      <c r="BN310" s="4" t="str">
        <f>+CONCATENATE(IF(COUNTIFS(INCAPACIDADES!$A$1:$A$100,"ACTIVA",INCAPACIDADES!$C$1:$C$100,'PRE MAAS'!K310)&gt;0,VLOOKUP(K310,INCAPACIDADES!$C$1:$Y$100,23,0),""),IF(LEN($K310)&gt;5,IF(BD!F310="N/A","",CONCATENATE("B (",DAY(BD!F310),"-",MONTH(BD!F310),"-",YEAR(BD!F310),")")),""))</f>
        <v/>
      </c>
      <c r="BO310" s="150"/>
      <c r="BP310" s="15"/>
      <c r="BQ310" s="15"/>
      <c r="BR310" s="15"/>
      <c r="BS310" s="15"/>
      <c r="BT310" s="15"/>
      <c r="BU310" s="9" t="str">
        <f>+IF(LEN($K310)&gt;10,IF(LEN(BD!I310)=11,BD!I310,CONCATENATE("0",BD!I310)),"")</f>
        <v/>
      </c>
      <c r="BV310" s="161" t="str">
        <f>+IF(LEN($K310)&gt;10,BD!J310,"")</f>
        <v/>
      </c>
      <c r="BW310" s="162" t="str">
        <f t="shared" si="129"/>
        <v/>
      </c>
      <c r="BX310" s="162" t="str">
        <f>+IF(LEN($K310)&gt;10,UPPER(BD!K310),"")</f>
        <v/>
      </c>
      <c r="BY310" s="161" t="str">
        <f>+IF(LEN($K318)&gt;5,BD!L310,"")</f>
        <v/>
      </c>
      <c r="BZ310" s="161" t="str">
        <f>+IF(LEN($K310)&gt;10,BD!M310,"")</f>
        <v/>
      </c>
      <c r="CA310" s="162" t="str">
        <f>+IF(LEN($K310)&gt;10,BD!N310,"")</f>
        <v/>
      </c>
      <c r="CB310" s="163" t="str">
        <f t="shared" si="130"/>
        <v/>
      </c>
      <c r="CC310" s="62" t="str">
        <f>+IF(AND(LEN($K310)&gt;10),IF(AND($J310&gt;L$1,$J310&lt;=$Y$1),1,IF((COUNTIFS(INCAPACIDADES!$C$1:$C$51,$K310,INCAPACIDADES!K$1:K$51,L$1))&gt;0,2,IF(VLOOKUP($I310,BD!D:F,3,0)&gt;L$1,0,3))),"")</f>
        <v/>
      </c>
      <c r="CD310" s="62" t="str">
        <f>+IF(AND(LEN($K310)&gt;10),IF(AND($J310&gt;M$1,$J310&lt;=$Y$1),1,IF((COUNTIFS(INCAPACIDADES!$C$1:$C$51,$K310,INCAPACIDADES!L$1:L$51,M$1))&gt;0,2,IF(VLOOKUP($I310,BD!$D:$F,3,0)&gt;M$1,0,3))),"")</f>
        <v/>
      </c>
      <c r="CE310" s="62" t="str">
        <f>+IF(AND(LEN($K310)&gt;10),IF(AND($J310&gt;N$1,$J310&lt;=$Y$1),1,IF((COUNTIFS(INCAPACIDADES!$C$1:$C$51,$K310,INCAPACIDADES!M$1:M$51,N$1))&gt;0,2,IF(VLOOKUP($I310,BD!$D:$F,3,0)&gt;N$1,0,3))),"")</f>
        <v/>
      </c>
      <c r="CF310" s="62" t="str">
        <f>+IF(AND(LEN($K310)&gt;10),IF(AND($J310&gt;O$1,$J310&lt;=$Y$1),1,IF((COUNTIFS(INCAPACIDADES!$C$1:$C$51,$K310,INCAPACIDADES!N$1:N$51,O$1))&gt;0,2,IF(VLOOKUP($I310,BD!$D:$F,3,0)&gt;O$1,0,3))),"")</f>
        <v/>
      </c>
      <c r="CG310" s="62" t="str">
        <f>+IF(AND(LEN($K310)&gt;10),IF(AND($J310&gt;P$1,$J310&lt;=$Y$1),1,IF((COUNTIFS(INCAPACIDADES!$C$1:$C$51,$K310,INCAPACIDADES!O$1:O$51,P$1))&gt;0,2,IF(VLOOKUP($I310,BD!$D:$F,3,0)&gt;P$1,0,3))),"")</f>
        <v/>
      </c>
      <c r="CH310" s="62" t="str">
        <f>+IF(AND(LEN($K310)&gt;10),IF(AND($J310&gt;Q$1,$J310&lt;=$Y$1),1,IF((COUNTIFS(INCAPACIDADES!$C$1:$C$51,$K310,INCAPACIDADES!P$1:P$51,Q$1))&gt;0,2,IF(VLOOKUP($I310,BD!$D:$F,3,0)&gt;Q$1,0,3))),"")</f>
        <v/>
      </c>
      <c r="CI310" s="62" t="str">
        <f>+IF(AND(LEN($K310)&gt;10),IF(AND($J310&gt;R$1,$J310&lt;=$Y$1),1,IF((COUNTIFS(INCAPACIDADES!$C$1:$C$51,$K310,INCAPACIDADES!Q$1:Q$51,R$1))&gt;0,2,IF(VLOOKUP($I310,BD!$D:$F,3,0)&gt;R$1,0,3))),"")</f>
        <v/>
      </c>
      <c r="CJ310" s="62" t="str">
        <f>+IF(AND(LEN($K310)&gt;10),IF(AND($J310&gt;S$1,$J310&lt;=$Y$1),1,IF((COUNTIFS(INCAPACIDADES!$C$1:$C$51,$K310,INCAPACIDADES!R$1:R$51,S$1))&gt;0,2,IF(VLOOKUP($I310,BD!$D:$F,3,0)&gt;S$1,0,3))),"")</f>
        <v/>
      </c>
      <c r="CK310" s="62" t="str">
        <f>+IF(AND(LEN($K310)&gt;10),IF(AND($J310&gt;T$1,$J310&lt;=$Y$1),1,IF((COUNTIFS(INCAPACIDADES!$C$1:$C$51,$K310,INCAPACIDADES!S$1:S$51,T$1))&gt;0,2,IF(VLOOKUP($I310,BD!$D:$F,3,0)&gt;T$1,0,3))),"")</f>
        <v/>
      </c>
      <c r="CL310" s="62" t="str">
        <f>+IF(AND(LEN($K310)&gt;10),IF(AND($J310&gt;U$1,$J310&lt;=$Y$1),1,IF((COUNTIFS(INCAPACIDADES!$C$1:$C$51,$K310,INCAPACIDADES!T$1:T$51,U$1))&gt;0,2,IF(VLOOKUP($I310,BD!$D:$F,3,0)&gt;U$1,0,3))),"")</f>
        <v/>
      </c>
      <c r="CM310" s="62" t="str">
        <f>+IF(AND(LEN($K310)&gt;10),IF(AND($J310&gt;V$1,$J310&lt;=$Y$1),1,IF((COUNTIFS(INCAPACIDADES!$C$1:$C$51,$K310,INCAPACIDADES!U$1:U$51,V$1))&gt;0,2,IF(VLOOKUP($I310,BD!$D:$F,3,0)&gt;V$1,0,3))),"")</f>
        <v/>
      </c>
      <c r="CN310" s="62" t="str">
        <f>+IF(AND(LEN($K310)&gt;10),IF(AND($J310&gt;W$1,$J310&lt;=$Y$1),1,IF((COUNTIFS(INCAPACIDADES!$C$1:$C$51,$K310,INCAPACIDADES!V$1:V$51,W$1))&gt;0,2,IF(VLOOKUP($I310,BD!$D:$F,3,0)&gt;W$1,0,3))),"")</f>
        <v/>
      </c>
      <c r="CO310" s="62" t="str">
        <f>+IF(AND(LEN($K310)&gt;10),IF(AND($J310&gt;X$1,$J310&lt;=$Y$1),1,IF((COUNTIFS(INCAPACIDADES!$C$1:$C$51,$K310,INCAPACIDADES!W$1:W$51,X$1))&gt;0,2,IF(VLOOKUP($I310,BD!$D:$F,3,0)&gt;X$1,0,3))),"")</f>
        <v/>
      </c>
      <c r="CP310" s="62" t="str">
        <f>+IF(AND(LEN($K310)&gt;10),IF(AND($J310&gt;Y$1,$J310&lt;=$Y$1),1,IF((COUNTIFS(INCAPACIDADES!$C$1:$C$51,$K310,INCAPACIDADES!X$1:X$51,Y$1))&gt;0,2,IF(VLOOKUP($I310,BD!$D:$F,3,0)&gt;Y$1,0,3))),"")</f>
        <v/>
      </c>
      <c r="CQ310" s="62" t="str">
        <f>+IF(LEN($K310)&gt;10,IF(ISERROR(VLOOKUP(L310,'CODIGO PAGO'!$B$1:$B$20,1,0)),1,IF(OR(AND(CC310=1,L310&lt;&gt;"N"),AND(CC310=3,L310&lt;&gt;"B"),AND(CC310=2,LEFT(TRIM(L310),1)&lt;&gt;"I")),1,IF(OR(AND(CC310=0,L310="N"),AND(CC310=0,L310="B"),AND(CC310=0,LEFT(TRIM(L310),1)="I")),1,0))),"")</f>
        <v/>
      </c>
      <c r="CR310" s="62" t="str">
        <f t="shared" si="131"/>
        <v/>
      </c>
      <c r="CS310" s="62" t="str">
        <f>+IF(LEN($K310)&gt;10,IF(ISERROR(VLOOKUP(N310,'CODIGO PAGO'!$B$1:$B$20,1,0)),1,IF(OR(AND(CE310=1,N310&lt;&gt;"N"),AND(CE310=3,N310&lt;&gt;"B"),AND(CE310=2,LEFT(TRIM(N310),1)&lt;&gt;"I")),1,IF(OR(AND(CE310=0,N310="N"),AND(CE310=0,N310="B"),AND(CE310=0,LEFT(TRIM(N310),1)="I")),1,0))),"")</f>
        <v/>
      </c>
      <c r="CT310" s="62" t="str">
        <f t="shared" si="132"/>
        <v/>
      </c>
      <c r="CU310" s="62" t="str">
        <f>+IF(LEN($K310)&gt;10,IF(ISERROR(VLOOKUP(P310,'CODIGO PAGO'!$B$1:$B$20,1,0)),1,IF(OR(AND(CG310=1,P310&lt;&gt;"N"),AND(CG310=3,P310&lt;&gt;"B"),AND(CG310=2,LEFT(TRIM(P310),1)&lt;&gt;"I")),1,IF(OR(AND(CG310=0,P310="N"),AND(CG310=0,P310="B"),AND(CG310=0,LEFT(TRIM(P310),1)="I")),1,0))),"")</f>
        <v/>
      </c>
      <c r="CV310" s="62" t="str">
        <f t="shared" si="133"/>
        <v/>
      </c>
      <c r="CW310" s="62" t="str">
        <f>+IF(LEN($K310)&gt;10,IF(ISERROR(VLOOKUP(R310,'CODIGO PAGO'!$B$1:$B$20,1,0)),1,IF(OR(AND(CI310=1,R310&lt;&gt;"N"),AND(CI310=3,R310&lt;&gt;"B"),AND(CI310=2,LEFT(TRIM(R310),1)&lt;&gt;"I")),1,IF(OR(AND(CI310=0,R310="N"),AND(CI310=0,R310="B"),AND(CI310=0,LEFT(TRIM(R310),1)="I")),1,0))),"")</f>
        <v/>
      </c>
      <c r="CX310" s="62" t="str">
        <f t="shared" si="134"/>
        <v/>
      </c>
      <c r="CY310" s="62" t="str">
        <f>+IF(LEN($K310)&gt;10,IF(ISERROR(VLOOKUP(T310,'CODIGO PAGO'!$B$1:$B$20,1,0)),1,IF(OR(AND(CK310=1,T310&lt;&gt;"N"),AND(CK310=3,T310&lt;&gt;"B"),AND(CK310=2,LEFT(TRIM(T310),1)&lt;&gt;"I")),1,IF(OR(AND(CK310=0,T310="N"),AND(CK310=0,T310="B"),AND(CK310=0,LEFT(TRIM(T310),1)="I")),1,0))),"")</f>
        <v/>
      </c>
      <c r="CZ310" s="62" t="str">
        <f t="shared" si="135"/>
        <v/>
      </c>
      <c r="DA310" s="62" t="str">
        <f>+IF(LEN($K310)&gt;10,IF(ISERROR(VLOOKUP(V310,'CODIGO PAGO'!$B$1:$B$20,1,0)),1,IF(OR(AND(CM310=1,V310&lt;&gt;"N"),AND(CM310=3,V310&lt;&gt;"B"),AND(CM310=2,LEFT(TRIM(V310),1)&lt;&gt;"I")),1,IF(OR(AND(CM310=0,V310="N"),AND(CM310=0,V310="B"),AND(CM310=0,LEFT(TRIM(V310),1)="I")),1,0))),"")</f>
        <v/>
      </c>
      <c r="DB310" s="62" t="str">
        <f t="shared" si="136"/>
        <v/>
      </c>
      <c r="DC310" s="62" t="str">
        <f>+IF(LEN($K310)&gt;10,IF(ISERROR(VLOOKUP(X310,'CODIGO PAGO'!$B$1:$B$20,1,0)),1,IF(OR(AND(CO310=1,X310&lt;&gt;"N"),AND(CO310=3,X310&lt;&gt;"B"),AND(CO310=2,LEFT(TRIM(X310),1)&lt;&gt;"I")),1,IF(OR(AND(CO310=0,X310="N"),AND(CO310=0,X310="B"),AND(CO310=0,LEFT(TRIM(X310),1)="I")),1,0))),"")</f>
        <v/>
      </c>
      <c r="DD310" s="62" t="str">
        <f t="shared" si="137"/>
        <v/>
      </c>
      <c r="DE310" s="62" t="str">
        <f t="shared" si="138"/>
        <v/>
      </c>
      <c r="DF310" s="63" t="str">
        <f t="shared" si="139"/>
        <v/>
      </c>
      <c r="DG310" s="171"/>
      <c r="DH310" s="63">
        <v>310</v>
      </c>
    </row>
    <row r="311" spans="1:112" s="65" customFormat="1">
      <c r="A311" s="16" t="str">
        <f t="shared" si="112"/>
        <v/>
      </c>
      <c r="B311" s="134"/>
      <c r="C311" s="134"/>
      <c r="D311" s="1" t="str">
        <f>+IF(LEN($K311)&gt;5,BD!A311,"")</f>
        <v/>
      </c>
      <c r="E311" s="1" t="str">
        <f>+IF(LEN($K311)&gt;5,BD!B311,"")</f>
        <v/>
      </c>
      <c r="F311" s="134"/>
      <c r="G311" s="133"/>
      <c r="H311" s="135"/>
      <c r="I311" s="3" t="str">
        <f>+IF(LEN($K311)&gt;5,BD!D311,"")</f>
        <v/>
      </c>
      <c r="J311" s="4" t="str">
        <f>+IF(LEN($K311)&gt;5,BD!E311,"")</f>
        <v/>
      </c>
      <c r="K311" s="5" t="str">
        <f>+IF(LEN(BD!G311)&gt;5,BD!G311,"")</f>
        <v/>
      </c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53" t="str">
        <f t="shared" si="113"/>
        <v/>
      </c>
      <c r="AB311" s="154" t="str">
        <f>+IF(LEN($K311)&gt;5,SUM(L311,N311,P311,R311,T311,V311,X311)+COUNTIF(L311:X311,"PCG")+'CODIGO PAGO'!$C$23*COUNTIF(L311:X311,"PDF")+'CODIGO PAGO'!$C$24*COUNTIF('PRE MAAS'!L311:X311,"PNH")+'CODIGO PAGO'!$C$25*COUNTIF('PRE MAAS'!L311:X311,"PS")+COUNTIF(L311:X311,"VAC"),"")</f>
        <v/>
      </c>
      <c r="AC311" s="154" t="str">
        <f t="shared" si="114"/>
        <v/>
      </c>
      <c r="AD311" s="155" t="str">
        <f t="shared" si="115"/>
        <v/>
      </c>
      <c r="AE311" s="155" t="str">
        <f t="shared" si="116"/>
        <v/>
      </c>
      <c r="AF311" s="155" t="str">
        <f>+IF(LEN($K311)&gt;5,IF(AND(VLOOKUP($I311,BD!$D$1:$F$501,3,0)&gt;=L$1,VLOOKUP($I311,BD!$D$1:$F$501,3,0)&lt;=X$1),1,0),"")</f>
        <v/>
      </c>
      <c r="AG311" s="155" t="str">
        <f t="shared" si="117"/>
        <v/>
      </c>
      <c r="AH311" s="156" t="str">
        <f t="shared" si="118"/>
        <v/>
      </c>
      <c r="AI311" s="156" t="str">
        <f t="shared" si="119"/>
        <v/>
      </c>
      <c r="AJ311" s="156" t="str">
        <f t="shared" si="120"/>
        <v/>
      </c>
      <c r="AK311" s="6" t="str">
        <f>+IF(LEN($K311)&gt;5,BD!H311,"")</f>
        <v/>
      </c>
      <c r="AL311" s="17" t="str">
        <f t="shared" si="121"/>
        <v/>
      </c>
      <c r="AM311" s="13"/>
      <c r="AN311" s="18" t="str">
        <f t="shared" si="122"/>
        <v/>
      </c>
      <c r="AO311" s="19" t="str">
        <f t="shared" si="123"/>
        <v/>
      </c>
      <c r="AP311" s="19" t="str">
        <f t="shared" si="124"/>
        <v/>
      </c>
      <c r="AQ311" s="20" t="str">
        <f t="shared" si="125"/>
        <v/>
      </c>
      <c r="AR311" s="7" t="str">
        <f t="shared" ca="1" si="126"/>
        <v/>
      </c>
      <c r="AS311" s="157"/>
      <c r="AT311" s="19" t="str">
        <f>+IF(LEN($K311)&gt;5,TRUNC(AS311*AK311*'CODIGO PAGO'!$C$27,2),"")</f>
        <v/>
      </c>
      <c r="AU311" s="15"/>
      <c r="AV311" s="15"/>
      <c r="AW311" s="15"/>
      <c r="AX311" s="14"/>
      <c r="AY311" s="15"/>
      <c r="AZ311" s="20" t="str">
        <f>+IF(LEN(K311)&gt;5,SUMIF(AJUSTES!$A$1:$A$50,K311,AJUSTES!$J$1:$J$50),"")</f>
        <v/>
      </c>
      <c r="BA311" s="20"/>
      <c r="BB311" s="14"/>
      <c r="BC311" s="14"/>
      <c r="BD311" s="164"/>
      <c r="BE311" s="15"/>
      <c r="BF311" s="15"/>
      <c r="BG311" s="152" t="str">
        <f t="shared" si="127"/>
        <v/>
      </c>
      <c r="BH311" s="20" t="str">
        <f t="shared" si="128"/>
        <v/>
      </c>
      <c r="BI311" s="20" t="str">
        <f>IF(LEN($K311)&gt;5,IF('CODIGO PAGO'!$C$26=9,0.5*AK311,'CODIGO PAGO'!$C$26*COUNTIF(L311:X311,"PT")*(AK311*7)/(7-(COUNTIF(L311:X311,"D")+COUNTIF(L311:X311,"DL")))),"")</f>
        <v/>
      </c>
      <c r="BJ311" s="15"/>
      <c r="BK311" s="20" t="str">
        <f>+IF(LEN(K311)&gt;5,SUMIF(AJUSTES!$A$1:$A$50,K311,AJUSTES!$K$1:$K$50),"")</f>
        <v/>
      </c>
      <c r="BL311" s="15"/>
      <c r="BM311" s="15"/>
      <c r="BN311" s="4" t="str">
        <f>+CONCATENATE(IF(COUNTIFS(INCAPACIDADES!$A$1:$A$100,"ACTIVA",INCAPACIDADES!$C$1:$C$100,'PRE MAAS'!K311)&gt;0,VLOOKUP(K311,INCAPACIDADES!$C$1:$Y$100,23,0),""),IF(LEN($K311)&gt;5,IF(BD!F311="N/A","",CONCATENATE("B (",DAY(BD!F311),"-",MONTH(BD!F311),"-",YEAR(BD!F311),")")),""))</f>
        <v/>
      </c>
      <c r="BO311" s="150"/>
      <c r="BP311" s="15"/>
      <c r="BQ311" s="15"/>
      <c r="BR311" s="15"/>
      <c r="BS311" s="15"/>
      <c r="BT311" s="15"/>
      <c r="BU311" s="9" t="str">
        <f>+IF(LEN($K311)&gt;10,IF(LEN(BD!I311)=11,BD!I311,CONCATENATE("0",BD!I311)),"")</f>
        <v/>
      </c>
      <c r="BV311" s="161" t="str">
        <f>+IF(LEN($K311)&gt;10,BD!J311,"")</f>
        <v/>
      </c>
      <c r="BW311" s="162" t="str">
        <f t="shared" si="129"/>
        <v/>
      </c>
      <c r="BX311" s="162" t="str">
        <f>+IF(LEN($K311)&gt;10,UPPER(BD!K311),"")</f>
        <v/>
      </c>
      <c r="BY311" s="161" t="str">
        <f>+IF(LEN($K319)&gt;5,BD!L311,"")</f>
        <v/>
      </c>
      <c r="BZ311" s="161" t="str">
        <f>+IF(LEN($K311)&gt;10,BD!M311,"")</f>
        <v/>
      </c>
      <c r="CA311" s="162" t="str">
        <f>+IF(LEN($K311)&gt;10,BD!N311,"")</f>
        <v/>
      </c>
      <c r="CB311" s="163" t="str">
        <f t="shared" si="130"/>
        <v/>
      </c>
      <c r="CC311" s="62" t="str">
        <f>+IF(AND(LEN($K311)&gt;10),IF(AND($J311&gt;L$1,$J311&lt;=$Y$1),1,IF((COUNTIFS(INCAPACIDADES!$C$1:$C$51,$K311,INCAPACIDADES!K$1:K$51,L$1))&gt;0,2,IF(VLOOKUP($I311,BD!D:F,3,0)&gt;L$1,0,3))),"")</f>
        <v/>
      </c>
      <c r="CD311" s="62" t="str">
        <f>+IF(AND(LEN($K311)&gt;10),IF(AND($J311&gt;M$1,$J311&lt;=$Y$1),1,IF((COUNTIFS(INCAPACIDADES!$C$1:$C$51,$K311,INCAPACIDADES!L$1:L$51,M$1))&gt;0,2,IF(VLOOKUP($I311,BD!$D:$F,3,0)&gt;M$1,0,3))),"")</f>
        <v/>
      </c>
      <c r="CE311" s="62" t="str">
        <f>+IF(AND(LEN($K311)&gt;10),IF(AND($J311&gt;N$1,$J311&lt;=$Y$1),1,IF((COUNTIFS(INCAPACIDADES!$C$1:$C$51,$K311,INCAPACIDADES!M$1:M$51,N$1))&gt;0,2,IF(VLOOKUP($I311,BD!$D:$F,3,0)&gt;N$1,0,3))),"")</f>
        <v/>
      </c>
      <c r="CF311" s="62" t="str">
        <f>+IF(AND(LEN($K311)&gt;10),IF(AND($J311&gt;O$1,$J311&lt;=$Y$1),1,IF((COUNTIFS(INCAPACIDADES!$C$1:$C$51,$K311,INCAPACIDADES!N$1:N$51,O$1))&gt;0,2,IF(VLOOKUP($I311,BD!$D:$F,3,0)&gt;O$1,0,3))),"")</f>
        <v/>
      </c>
      <c r="CG311" s="62" t="str">
        <f>+IF(AND(LEN($K311)&gt;10),IF(AND($J311&gt;P$1,$J311&lt;=$Y$1),1,IF((COUNTIFS(INCAPACIDADES!$C$1:$C$51,$K311,INCAPACIDADES!O$1:O$51,P$1))&gt;0,2,IF(VLOOKUP($I311,BD!$D:$F,3,0)&gt;P$1,0,3))),"")</f>
        <v/>
      </c>
      <c r="CH311" s="62" t="str">
        <f>+IF(AND(LEN($K311)&gt;10),IF(AND($J311&gt;Q$1,$J311&lt;=$Y$1),1,IF((COUNTIFS(INCAPACIDADES!$C$1:$C$51,$K311,INCAPACIDADES!P$1:P$51,Q$1))&gt;0,2,IF(VLOOKUP($I311,BD!$D:$F,3,0)&gt;Q$1,0,3))),"")</f>
        <v/>
      </c>
      <c r="CI311" s="62" t="str">
        <f>+IF(AND(LEN($K311)&gt;10),IF(AND($J311&gt;R$1,$J311&lt;=$Y$1),1,IF((COUNTIFS(INCAPACIDADES!$C$1:$C$51,$K311,INCAPACIDADES!Q$1:Q$51,R$1))&gt;0,2,IF(VLOOKUP($I311,BD!$D:$F,3,0)&gt;R$1,0,3))),"")</f>
        <v/>
      </c>
      <c r="CJ311" s="62" t="str">
        <f>+IF(AND(LEN($K311)&gt;10),IF(AND($J311&gt;S$1,$J311&lt;=$Y$1),1,IF((COUNTIFS(INCAPACIDADES!$C$1:$C$51,$K311,INCAPACIDADES!R$1:R$51,S$1))&gt;0,2,IF(VLOOKUP($I311,BD!$D:$F,3,0)&gt;S$1,0,3))),"")</f>
        <v/>
      </c>
      <c r="CK311" s="62" t="str">
        <f>+IF(AND(LEN($K311)&gt;10),IF(AND($J311&gt;T$1,$J311&lt;=$Y$1),1,IF((COUNTIFS(INCAPACIDADES!$C$1:$C$51,$K311,INCAPACIDADES!S$1:S$51,T$1))&gt;0,2,IF(VLOOKUP($I311,BD!$D:$F,3,0)&gt;T$1,0,3))),"")</f>
        <v/>
      </c>
      <c r="CL311" s="62" t="str">
        <f>+IF(AND(LEN($K311)&gt;10),IF(AND($J311&gt;U$1,$J311&lt;=$Y$1),1,IF((COUNTIFS(INCAPACIDADES!$C$1:$C$51,$K311,INCAPACIDADES!T$1:T$51,U$1))&gt;0,2,IF(VLOOKUP($I311,BD!$D:$F,3,0)&gt;U$1,0,3))),"")</f>
        <v/>
      </c>
      <c r="CM311" s="62" t="str">
        <f>+IF(AND(LEN($K311)&gt;10),IF(AND($J311&gt;V$1,$J311&lt;=$Y$1),1,IF((COUNTIFS(INCAPACIDADES!$C$1:$C$51,$K311,INCAPACIDADES!U$1:U$51,V$1))&gt;0,2,IF(VLOOKUP($I311,BD!$D:$F,3,0)&gt;V$1,0,3))),"")</f>
        <v/>
      </c>
      <c r="CN311" s="62" t="str">
        <f>+IF(AND(LEN($K311)&gt;10),IF(AND($J311&gt;W$1,$J311&lt;=$Y$1),1,IF((COUNTIFS(INCAPACIDADES!$C$1:$C$51,$K311,INCAPACIDADES!V$1:V$51,W$1))&gt;0,2,IF(VLOOKUP($I311,BD!$D:$F,3,0)&gt;W$1,0,3))),"")</f>
        <v/>
      </c>
      <c r="CO311" s="62" t="str">
        <f>+IF(AND(LEN($K311)&gt;10),IF(AND($J311&gt;X$1,$J311&lt;=$Y$1),1,IF((COUNTIFS(INCAPACIDADES!$C$1:$C$51,$K311,INCAPACIDADES!W$1:W$51,X$1))&gt;0,2,IF(VLOOKUP($I311,BD!$D:$F,3,0)&gt;X$1,0,3))),"")</f>
        <v/>
      </c>
      <c r="CP311" s="62" t="str">
        <f>+IF(AND(LEN($K311)&gt;10),IF(AND($J311&gt;Y$1,$J311&lt;=$Y$1),1,IF((COUNTIFS(INCAPACIDADES!$C$1:$C$51,$K311,INCAPACIDADES!X$1:X$51,Y$1))&gt;0,2,IF(VLOOKUP($I311,BD!$D:$F,3,0)&gt;Y$1,0,3))),"")</f>
        <v/>
      </c>
      <c r="CQ311" s="62" t="str">
        <f>+IF(LEN($K311)&gt;10,IF(ISERROR(VLOOKUP(L311,'CODIGO PAGO'!$B$1:$B$20,1,0)),1,IF(OR(AND(CC311=1,L311&lt;&gt;"N"),AND(CC311=3,L311&lt;&gt;"B"),AND(CC311=2,LEFT(TRIM(L311),1)&lt;&gt;"I")),1,IF(OR(AND(CC311=0,L311="N"),AND(CC311=0,L311="B"),AND(CC311=0,LEFT(TRIM(L311),1)="I")),1,0))),"")</f>
        <v/>
      </c>
      <c r="CR311" s="62" t="str">
        <f t="shared" si="131"/>
        <v/>
      </c>
      <c r="CS311" s="62" t="str">
        <f>+IF(LEN($K311)&gt;10,IF(ISERROR(VLOOKUP(N311,'CODIGO PAGO'!$B$1:$B$20,1,0)),1,IF(OR(AND(CE311=1,N311&lt;&gt;"N"),AND(CE311=3,N311&lt;&gt;"B"),AND(CE311=2,LEFT(TRIM(N311),1)&lt;&gt;"I")),1,IF(OR(AND(CE311=0,N311="N"),AND(CE311=0,N311="B"),AND(CE311=0,LEFT(TRIM(N311),1)="I")),1,0))),"")</f>
        <v/>
      </c>
      <c r="CT311" s="62" t="str">
        <f t="shared" si="132"/>
        <v/>
      </c>
      <c r="CU311" s="62" t="str">
        <f>+IF(LEN($K311)&gt;10,IF(ISERROR(VLOOKUP(P311,'CODIGO PAGO'!$B$1:$B$20,1,0)),1,IF(OR(AND(CG311=1,P311&lt;&gt;"N"),AND(CG311=3,P311&lt;&gt;"B"),AND(CG311=2,LEFT(TRIM(P311),1)&lt;&gt;"I")),1,IF(OR(AND(CG311=0,P311="N"),AND(CG311=0,P311="B"),AND(CG311=0,LEFT(TRIM(P311),1)="I")),1,0))),"")</f>
        <v/>
      </c>
      <c r="CV311" s="62" t="str">
        <f t="shared" si="133"/>
        <v/>
      </c>
      <c r="CW311" s="62" t="str">
        <f>+IF(LEN($K311)&gt;10,IF(ISERROR(VLOOKUP(R311,'CODIGO PAGO'!$B$1:$B$20,1,0)),1,IF(OR(AND(CI311=1,R311&lt;&gt;"N"),AND(CI311=3,R311&lt;&gt;"B"),AND(CI311=2,LEFT(TRIM(R311),1)&lt;&gt;"I")),1,IF(OR(AND(CI311=0,R311="N"),AND(CI311=0,R311="B"),AND(CI311=0,LEFT(TRIM(R311),1)="I")),1,0))),"")</f>
        <v/>
      </c>
      <c r="CX311" s="62" t="str">
        <f t="shared" si="134"/>
        <v/>
      </c>
      <c r="CY311" s="62" t="str">
        <f>+IF(LEN($K311)&gt;10,IF(ISERROR(VLOOKUP(T311,'CODIGO PAGO'!$B$1:$B$20,1,0)),1,IF(OR(AND(CK311=1,T311&lt;&gt;"N"),AND(CK311=3,T311&lt;&gt;"B"),AND(CK311=2,LEFT(TRIM(T311),1)&lt;&gt;"I")),1,IF(OR(AND(CK311=0,T311="N"),AND(CK311=0,T311="B"),AND(CK311=0,LEFT(TRIM(T311),1)="I")),1,0))),"")</f>
        <v/>
      </c>
      <c r="CZ311" s="62" t="str">
        <f t="shared" si="135"/>
        <v/>
      </c>
      <c r="DA311" s="62" t="str">
        <f>+IF(LEN($K311)&gt;10,IF(ISERROR(VLOOKUP(V311,'CODIGO PAGO'!$B$1:$B$20,1,0)),1,IF(OR(AND(CM311=1,V311&lt;&gt;"N"),AND(CM311=3,V311&lt;&gt;"B"),AND(CM311=2,LEFT(TRIM(V311),1)&lt;&gt;"I")),1,IF(OR(AND(CM311=0,V311="N"),AND(CM311=0,V311="B"),AND(CM311=0,LEFT(TRIM(V311),1)="I")),1,0))),"")</f>
        <v/>
      </c>
      <c r="DB311" s="62" t="str">
        <f t="shared" si="136"/>
        <v/>
      </c>
      <c r="DC311" s="62" t="str">
        <f>+IF(LEN($K311)&gt;10,IF(ISERROR(VLOOKUP(X311,'CODIGO PAGO'!$B$1:$B$20,1,0)),1,IF(OR(AND(CO311=1,X311&lt;&gt;"N"),AND(CO311=3,X311&lt;&gt;"B"),AND(CO311=2,LEFT(TRIM(X311),1)&lt;&gt;"I")),1,IF(OR(AND(CO311=0,X311="N"),AND(CO311=0,X311="B"),AND(CO311=0,LEFT(TRIM(X311),1)="I")),1,0))),"")</f>
        <v/>
      </c>
      <c r="DD311" s="62" t="str">
        <f t="shared" si="137"/>
        <v/>
      </c>
      <c r="DE311" s="62" t="str">
        <f t="shared" si="138"/>
        <v/>
      </c>
      <c r="DF311" s="63" t="str">
        <f t="shared" si="139"/>
        <v/>
      </c>
      <c r="DG311" s="171"/>
      <c r="DH311" s="63">
        <v>311</v>
      </c>
    </row>
    <row r="312" spans="1:112" s="65" customFormat="1">
      <c r="A312" s="16" t="str">
        <f t="shared" si="112"/>
        <v/>
      </c>
      <c r="B312" s="134"/>
      <c r="C312" s="134"/>
      <c r="D312" s="1" t="str">
        <f>+IF(LEN($K312)&gt;5,BD!A312,"")</f>
        <v/>
      </c>
      <c r="E312" s="1" t="str">
        <f>+IF(LEN($K312)&gt;5,BD!B312,"")</f>
        <v/>
      </c>
      <c r="F312" s="134"/>
      <c r="G312" s="133"/>
      <c r="H312" s="135"/>
      <c r="I312" s="3" t="str">
        <f>+IF(LEN($K312)&gt;5,BD!D312,"")</f>
        <v/>
      </c>
      <c r="J312" s="4" t="str">
        <f>+IF(LEN($K312)&gt;5,BD!E312,"")</f>
        <v/>
      </c>
      <c r="K312" s="5" t="str">
        <f>+IF(LEN(BD!G312)&gt;5,BD!G312,"")</f>
        <v/>
      </c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53" t="str">
        <f t="shared" si="113"/>
        <v/>
      </c>
      <c r="AB312" s="154" t="str">
        <f>+IF(LEN($K312)&gt;5,SUM(L312,N312,P312,R312,T312,V312,X312)+COUNTIF(L312:X312,"PCG")+'CODIGO PAGO'!$C$23*COUNTIF(L312:X312,"PDF")+'CODIGO PAGO'!$C$24*COUNTIF('PRE MAAS'!L312:X312,"PNH")+'CODIGO PAGO'!$C$25*COUNTIF('PRE MAAS'!L312:X312,"PS")+COUNTIF(L312:X312,"VAC"),"")</f>
        <v/>
      </c>
      <c r="AC312" s="154" t="str">
        <f t="shared" si="114"/>
        <v/>
      </c>
      <c r="AD312" s="155" t="str">
        <f t="shared" si="115"/>
        <v/>
      </c>
      <c r="AE312" s="155" t="str">
        <f t="shared" si="116"/>
        <v/>
      </c>
      <c r="AF312" s="155" t="str">
        <f>+IF(LEN($K312)&gt;5,IF(AND(VLOOKUP($I312,BD!$D$1:$F$501,3,0)&gt;=L$1,VLOOKUP($I312,BD!$D$1:$F$501,3,0)&lt;=X$1),1,0),"")</f>
        <v/>
      </c>
      <c r="AG312" s="155" t="str">
        <f t="shared" si="117"/>
        <v/>
      </c>
      <c r="AH312" s="156" t="str">
        <f t="shared" si="118"/>
        <v/>
      </c>
      <c r="AI312" s="156" t="str">
        <f t="shared" si="119"/>
        <v/>
      </c>
      <c r="AJ312" s="156" t="str">
        <f t="shared" si="120"/>
        <v/>
      </c>
      <c r="AK312" s="6" t="str">
        <f>+IF(LEN($K312)&gt;5,BD!H312,"")</f>
        <v/>
      </c>
      <c r="AL312" s="17" t="str">
        <f t="shared" si="121"/>
        <v/>
      </c>
      <c r="AM312" s="13"/>
      <c r="AN312" s="18" t="str">
        <f t="shared" si="122"/>
        <v/>
      </c>
      <c r="AO312" s="19" t="str">
        <f t="shared" si="123"/>
        <v/>
      </c>
      <c r="AP312" s="19" t="str">
        <f t="shared" si="124"/>
        <v/>
      </c>
      <c r="AQ312" s="20" t="str">
        <f t="shared" si="125"/>
        <v/>
      </c>
      <c r="AR312" s="7" t="str">
        <f t="shared" ca="1" si="126"/>
        <v/>
      </c>
      <c r="AS312" s="157"/>
      <c r="AT312" s="19" t="str">
        <f>+IF(LEN($K312)&gt;5,TRUNC(AS312*AK312*'CODIGO PAGO'!$C$27,2),"")</f>
        <v/>
      </c>
      <c r="AU312" s="15"/>
      <c r="AV312" s="15"/>
      <c r="AW312" s="15"/>
      <c r="AX312" s="14"/>
      <c r="AY312" s="15"/>
      <c r="AZ312" s="20" t="str">
        <f>+IF(LEN(K312)&gt;5,SUMIF(AJUSTES!$A$1:$A$50,K312,AJUSTES!$J$1:$J$50),"")</f>
        <v/>
      </c>
      <c r="BA312" s="20"/>
      <c r="BB312" s="14"/>
      <c r="BC312" s="14"/>
      <c r="BD312" s="164"/>
      <c r="BE312" s="15"/>
      <c r="BF312" s="15"/>
      <c r="BG312" s="152" t="str">
        <f t="shared" si="127"/>
        <v/>
      </c>
      <c r="BH312" s="20" t="str">
        <f t="shared" si="128"/>
        <v/>
      </c>
      <c r="BI312" s="20" t="str">
        <f>IF(LEN($K312)&gt;5,IF('CODIGO PAGO'!$C$26=9,0.5*AK312,'CODIGO PAGO'!$C$26*COUNTIF(L312:X312,"PT")*(AK312*7)/(7-(COUNTIF(L312:X312,"D")+COUNTIF(L312:X312,"DL")))),"")</f>
        <v/>
      </c>
      <c r="BJ312" s="15"/>
      <c r="BK312" s="20" t="str">
        <f>+IF(LEN(K312)&gt;5,SUMIF(AJUSTES!$A$1:$A$50,K312,AJUSTES!$K$1:$K$50),"")</f>
        <v/>
      </c>
      <c r="BL312" s="15"/>
      <c r="BM312" s="15"/>
      <c r="BN312" s="4" t="str">
        <f>+CONCATENATE(IF(COUNTIFS(INCAPACIDADES!$A$1:$A$100,"ACTIVA",INCAPACIDADES!$C$1:$C$100,'PRE MAAS'!K312)&gt;0,VLOOKUP(K312,INCAPACIDADES!$C$1:$Y$100,23,0),""),IF(LEN($K312)&gt;5,IF(BD!F312="N/A","",CONCATENATE("B (",DAY(BD!F312),"-",MONTH(BD!F312),"-",YEAR(BD!F312),")")),""))</f>
        <v/>
      </c>
      <c r="BO312" s="150"/>
      <c r="BP312" s="15"/>
      <c r="BQ312" s="15"/>
      <c r="BR312" s="15"/>
      <c r="BS312" s="15"/>
      <c r="BT312" s="15"/>
      <c r="BU312" s="9" t="str">
        <f>+IF(LEN($K312)&gt;10,IF(LEN(BD!I312)=11,BD!I312,CONCATENATE("0",BD!I312)),"")</f>
        <v/>
      </c>
      <c r="BV312" s="161" t="str">
        <f>+IF(LEN($K312)&gt;10,BD!J312,"")</f>
        <v/>
      </c>
      <c r="BW312" s="162" t="str">
        <f t="shared" si="129"/>
        <v/>
      </c>
      <c r="BX312" s="162" t="str">
        <f>+IF(LEN($K312)&gt;10,UPPER(BD!K312),"")</f>
        <v/>
      </c>
      <c r="BY312" s="161" t="str">
        <f>+IF(LEN($K320)&gt;5,BD!L312,"")</f>
        <v/>
      </c>
      <c r="BZ312" s="161" t="str">
        <f>+IF(LEN($K312)&gt;10,BD!M312,"")</f>
        <v/>
      </c>
      <c r="CA312" s="162" t="str">
        <f>+IF(LEN($K312)&gt;10,BD!N312,"")</f>
        <v/>
      </c>
      <c r="CB312" s="163" t="str">
        <f t="shared" si="130"/>
        <v/>
      </c>
      <c r="CC312" s="62" t="str">
        <f>+IF(AND(LEN($K312)&gt;10),IF(AND($J312&gt;L$1,$J312&lt;=$Y$1),1,IF((COUNTIFS(INCAPACIDADES!$C$1:$C$51,$K312,INCAPACIDADES!K$1:K$51,L$1))&gt;0,2,IF(VLOOKUP($I312,BD!D:F,3,0)&gt;L$1,0,3))),"")</f>
        <v/>
      </c>
      <c r="CD312" s="62" t="str">
        <f>+IF(AND(LEN($K312)&gt;10),IF(AND($J312&gt;M$1,$J312&lt;=$Y$1),1,IF((COUNTIFS(INCAPACIDADES!$C$1:$C$51,$K312,INCAPACIDADES!L$1:L$51,M$1))&gt;0,2,IF(VLOOKUP($I312,BD!$D:$F,3,0)&gt;M$1,0,3))),"")</f>
        <v/>
      </c>
      <c r="CE312" s="62" t="str">
        <f>+IF(AND(LEN($K312)&gt;10),IF(AND($J312&gt;N$1,$J312&lt;=$Y$1),1,IF((COUNTIFS(INCAPACIDADES!$C$1:$C$51,$K312,INCAPACIDADES!M$1:M$51,N$1))&gt;0,2,IF(VLOOKUP($I312,BD!$D:$F,3,0)&gt;N$1,0,3))),"")</f>
        <v/>
      </c>
      <c r="CF312" s="62" t="str">
        <f>+IF(AND(LEN($K312)&gt;10),IF(AND($J312&gt;O$1,$J312&lt;=$Y$1),1,IF((COUNTIFS(INCAPACIDADES!$C$1:$C$51,$K312,INCAPACIDADES!N$1:N$51,O$1))&gt;0,2,IF(VLOOKUP($I312,BD!$D:$F,3,0)&gt;O$1,0,3))),"")</f>
        <v/>
      </c>
      <c r="CG312" s="62" t="str">
        <f>+IF(AND(LEN($K312)&gt;10),IF(AND($J312&gt;P$1,$J312&lt;=$Y$1),1,IF((COUNTIFS(INCAPACIDADES!$C$1:$C$51,$K312,INCAPACIDADES!O$1:O$51,P$1))&gt;0,2,IF(VLOOKUP($I312,BD!$D:$F,3,0)&gt;P$1,0,3))),"")</f>
        <v/>
      </c>
      <c r="CH312" s="62" t="str">
        <f>+IF(AND(LEN($K312)&gt;10),IF(AND($J312&gt;Q$1,$J312&lt;=$Y$1),1,IF((COUNTIFS(INCAPACIDADES!$C$1:$C$51,$K312,INCAPACIDADES!P$1:P$51,Q$1))&gt;0,2,IF(VLOOKUP($I312,BD!$D:$F,3,0)&gt;Q$1,0,3))),"")</f>
        <v/>
      </c>
      <c r="CI312" s="62" t="str">
        <f>+IF(AND(LEN($K312)&gt;10),IF(AND($J312&gt;R$1,$J312&lt;=$Y$1),1,IF((COUNTIFS(INCAPACIDADES!$C$1:$C$51,$K312,INCAPACIDADES!Q$1:Q$51,R$1))&gt;0,2,IF(VLOOKUP($I312,BD!$D:$F,3,0)&gt;R$1,0,3))),"")</f>
        <v/>
      </c>
      <c r="CJ312" s="62" t="str">
        <f>+IF(AND(LEN($K312)&gt;10),IF(AND($J312&gt;S$1,$J312&lt;=$Y$1),1,IF((COUNTIFS(INCAPACIDADES!$C$1:$C$51,$K312,INCAPACIDADES!R$1:R$51,S$1))&gt;0,2,IF(VLOOKUP($I312,BD!$D:$F,3,0)&gt;S$1,0,3))),"")</f>
        <v/>
      </c>
      <c r="CK312" s="62" t="str">
        <f>+IF(AND(LEN($K312)&gt;10),IF(AND($J312&gt;T$1,$J312&lt;=$Y$1),1,IF((COUNTIFS(INCAPACIDADES!$C$1:$C$51,$K312,INCAPACIDADES!S$1:S$51,T$1))&gt;0,2,IF(VLOOKUP($I312,BD!$D:$F,3,0)&gt;T$1,0,3))),"")</f>
        <v/>
      </c>
      <c r="CL312" s="62" t="str">
        <f>+IF(AND(LEN($K312)&gt;10),IF(AND($J312&gt;U$1,$J312&lt;=$Y$1),1,IF((COUNTIFS(INCAPACIDADES!$C$1:$C$51,$K312,INCAPACIDADES!T$1:T$51,U$1))&gt;0,2,IF(VLOOKUP($I312,BD!$D:$F,3,0)&gt;U$1,0,3))),"")</f>
        <v/>
      </c>
      <c r="CM312" s="62" t="str">
        <f>+IF(AND(LEN($K312)&gt;10),IF(AND($J312&gt;V$1,$J312&lt;=$Y$1),1,IF((COUNTIFS(INCAPACIDADES!$C$1:$C$51,$K312,INCAPACIDADES!U$1:U$51,V$1))&gt;0,2,IF(VLOOKUP($I312,BD!$D:$F,3,0)&gt;V$1,0,3))),"")</f>
        <v/>
      </c>
      <c r="CN312" s="62" t="str">
        <f>+IF(AND(LEN($K312)&gt;10),IF(AND($J312&gt;W$1,$J312&lt;=$Y$1),1,IF((COUNTIFS(INCAPACIDADES!$C$1:$C$51,$K312,INCAPACIDADES!V$1:V$51,W$1))&gt;0,2,IF(VLOOKUP($I312,BD!$D:$F,3,0)&gt;W$1,0,3))),"")</f>
        <v/>
      </c>
      <c r="CO312" s="62" t="str">
        <f>+IF(AND(LEN($K312)&gt;10),IF(AND($J312&gt;X$1,$J312&lt;=$Y$1),1,IF((COUNTIFS(INCAPACIDADES!$C$1:$C$51,$K312,INCAPACIDADES!W$1:W$51,X$1))&gt;0,2,IF(VLOOKUP($I312,BD!$D:$F,3,0)&gt;X$1,0,3))),"")</f>
        <v/>
      </c>
      <c r="CP312" s="62" t="str">
        <f>+IF(AND(LEN($K312)&gt;10),IF(AND($J312&gt;Y$1,$J312&lt;=$Y$1),1,IF((COUNTIFS(INCAPACIDADES!$C$1:$C$51,$K312,INCAPACIDADES!X$1:X$51,Y$1))&gt;0,2,IF(VLOOKUP($I312,BD!$D:$F,3,0)&gt;Y$1,0,3))),"")</f>
        <v/>
      </c>
      <c r="CQ312" s="62" t="str">
        <f>+IF(LEN($K312)&gt;10,IF(ISERROR(VLOOKUP(L312,'CODIGO PAGO'!$B$1:$B$20,1,0)),1,IF(OR(AND(CC312=1,L312&lt;&gt;"N"),AND(CC312=3,L312&lt;&gt;"B"),AND(CC312=2,LEFT(TRIM(L312),1)&lt;&gt;"I")),1,IF(OR(AND(CC312=0,L312="N"),AND(CC312=0,L312="B"),AND(CC312=0,LEFT(TRIM(L312),1)="I")),1,0))),"")</f>
        <v/>
      </c>
      <c r="CR312" s="62" t="str">
        <f t="shared" si="131"/>
        <v/>
      </c>
      <c r="CS312" s="62" t="str">
        <f>+IF(LEN($K312)&gt;10,IF(ISERROR(VLOOKUP(N312,'CODIGO PAGO'!$B$1:$B$20,1,0)),1,IF(OR(AND(CE312=1,N312&lt;&gt;"N"),AND(CE312=3,N312&lt;&gt;"B"),AND(CE312=2,LEFT(TRIM(N312),1)&lt;&gt;"I")),1,IF(OR(AND(CE312=0,N312="N"),AND(CE312=0,N312="B"),AND(CE312=0,LEFT(TRIM(N312),1)="I")),1,0))),"")</f>
        <v/>
      </c>
      <c r="CT312" s="62" t="str">
        <f t="shared" si="132"/>
        <v/>
      </c>
      <c r="CU312" s="62" t="str">
        <f>+IF(LEN($K312)&gt;10,IF(ISERROR(VLOOKUP(P312,'CODIGO PAGO'!$B$1:$B$20,1,0)),1,IF(OR(AND(CG312=1,P312&lt;&gt;"N"),AND(CG312=3,P312&lt;&gt;"B"),AND(CG312=2,LEFT(TRIM(P312),1)&lt;&gt;"I")),1,IF(OR(AND(CG312=0,P312="N"),AND(CG312=0,P312="B"),AND(CG312=0,LEFT(TRIM(P312),1)="I")),1,0))),"")</f>
        <v/>
      </c>
      <c r="CV312" s="62" t="str">
        <f t="shared" si="133"/>
        <v/>
      </c>
      <c r="CW312" s="62" t="str">
        <f>+IF(LEN($K312)&gt;10,IF(ISERROR(VLOOKUP(R312,'CODIGO PAGO'!$B$1:$B$20,1,0)),1,IF(OR(AND(CI312=1,R312&lt;&gt;"N"),AND(CI312=3,R312&lt;&gt;"B"),AND(CI312=2,LEFT(TRIM(R312),1)&lt;&gt;"I")),1,IF(OR(AND(CI312=0,R312="N"),AND(CI312=0,R312="B"),AND(CI312=0,LEFT(TRIM(R312),1)="I")),1,0))),"")</f>
        <v/>
      </c>
      <c r="CX312" s="62" t="str">
        <f t="shared" si="134"/>
        <v/>
      </c>
      <c r="CY312" s="62" t="str">
        <f>+IF(LEN($K312)&gt;10,IF(ISERROR(VLOOKUP(T312,'CODIGO PAGO'!$B$1:$B$20,1,0)),1,IF(OR(AND(CK312=1,T312&lt;&gt;"N"),AND(CK312=3,T312&lt;&gt;"B"),AND(CK312=2,LEFT(TRIM(T312),1)&lt;&gt;"I")),1,IF(OR(AND(CK312=0,T312="N"),AND(CK312=0,T312="B"),AND(CK312=0,LEFT(TRIM(T312),1)="I")),1,0))),"")</f>
        <v/>
      </c>
      <c r="CZ312" s="62" t="str">
        <f t="shared" si="135"/>
        <v/>
      </c>
      <c r="DA312" s="62" t="str">
        <f>+IF(LEN($K312)&gt;10,IF(ISERROR(VLOOKUP(V312,'CODIGO PAGO'!$B$1:$B$20,1,0)),1,IF(OR(AND(CM312=1,V312&lt;&gt;"N"),AND(CM312=3,V312&lt;&gt;"B"),AND(CM312=2,LEFT(TRIM(V312),1)&lt;&gt;"I")),1,IF(OR(AND(CM312=0,V312="N"),AND(CM312=0,V312="B"),AND(CM312=0,LEFT(TRIM(V312),1)="I")),1,0))),"")</f>
        <v/>
      </c>
      <c r="DB312" s="62" t="str">
        <f t="shared" si="136"/>
        <v/>
      </c>
      <c r="DC312" s="62" t="str">
        <f>+IF(LEN($K312)&gt;10,IF(ISERROR(VLOOKUP(X312,'CODIGO PAGO'!$B$1:$B$20,1,0)),1,IF(OR(AND(CO312=1,X312&lt;&gt;"N"),AND(CO312=3,X312&lt;&gt;"B"),AND(CO312=2,LEFT(TRIM(X312),1)&lt;&gt;"I")),1,IF(OR(AND(CO312=0,X312="N"),AND(CO312=0,X312="B"),AND(CO312=0,LEFT(TRIM(X312),1)="I")),1,0))),"")</f>
        <v/>
      </c>
      <c r="DD312" s="62" t="str">
        <f t="shared" si="137"/>
        <v/>
      </c>
      <c r="DE312" s="62" t="str">
        <f t="shared" si="138"/>
        <v/>
      </c>
      <c r="DF312" s="63" t="str">
        <f t="shared" si="139"/>
        <v/>
      </c>
      <c r="DG312" s="171"/>
      <c r="DH312" s="63">
        <v>312</v>
      </c>
    </row>
    <row r="313" spans="1:112" s="65" customFormat="1">
      <c r="A313" s="16" t="str">
        <f t="shared" si="112"/>
        <v/>
      </c>
      <c r="B313" s="134"/>
      <c r="C313" s="134"/>
      <c r="D313" s="1" t="str">
        <f>+IF(LEN($K313)&gt;5,BD!A313,"")</f>
        <v/>
      </c>
      <c r="E313" s="1" t="str">
        <f>+IF(LEN($K313)&gt;5,BD!B313,"")</f>
        <v/>
      </c>
      <c r="F313" s="134"/>
      <c r="G313" s="133"/>
      <c r="H313" s="135"/>
      <c r="I313" s="3" t="str">
        <f>+IF(LEN($K313)&gt;5,BD!D313,"")</f>
        <v/>
      </c>
      <c r="J313" s="4" t="str">
        <f>+IF(LEN($K313)&gt;5,BD!E313,"")</f>
        <v/>
      </c>
      <c r="K313" s="5" t="str">
        <f>+IF(LEN(BD!G313)&gt;5,BD!G313,"")</f>
        <v/>
      </c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53" t="str">
        <f t="shared" si="113"/>
        <v/>
      </c>
      <c r="AB313" s="154" t="str">
        <f>+IF(LEN($K313)&gt;5,SUM(L313,N313,P313,R313,T313,V313,X313)+COUNTIF(L313:X313,"PCG")+'CODIGO PAGO'!$C$23*COUNTIF(L313:X313,"PDF")+'CODIGO PAGO'!$C$24*COUNTIF('PRE MAAS'!L313:X313,"PNH")+'CODIGO PAGO'!$C$25*COUNTIF('PRE MAAS'!L313:X313,"PS")+COUNTIF(L313:X313,"VAC"),"")</f>
        <v/>
      </c>
      <c r="AC313" s="154" t="str">
        <f t="shared" si="114"/>
        <v/>
      </c>
      <c r="AD313" s="155" t="str">
        <f t="shared" si="115"/>
        <v/>
      </c>
      <c r="AE313" s="155" t="str">
        <f t="shared" si="116"/>
        <v/>
      </c>
      <c r="AF313" s="155" t="str">
        <f>+IF(LEN($K313)&gt;5,IF(AND(VLOOKUP($I313,BD!$D$1:$F$501,3,0)&gt;=L$1,VLOOKUP($I313,BD!$D$1:$F$501,3,0)&lt;=X$1),1,0),"")</f>
        <v/>
      </c>
      <c r="AG313" s="155" t="str">
        <f t="shared" si="117"/>
        <v/>
      </c>
      <c r="AH313" s="156" t="str">
        <f t="shared" si="118"/>
        <v/>
      </c>
      <c r="AI313" s="156" t="str">
        <f t="shared" si="119"/>
        <v/>
      </c>
      <c r="AJ313" s="156" t="str">
        <f t="shared" si="120"/>
        <v/>
      </c>
      <c r="AK313" s="6" t="str">
        <f>+IF(LEN($K313)&gt;5,BD!H313,"")</f>
        <v/>
      </c>
      <c r="AL313" s="17" t="str">
        <f t="shared" si="121"/>
        <v/>
      </c>
      <c r="AM313" s="13"/>
      <c r="AN313" s="18" t="str">
        <f t="shared" si="122"/>
        <v/>
      </c>
      <c r="AO313" s="19" t="str">
        <f t="shared" si="123"/>
        <v/>
      </c>
      <c r="AP313" s="19" t="str">
        <f t="shared" si="124"/>
        <v/>
      </c>
      <c r="AQ313" s="20" t="str">
        <f t="shared" si="125"/>
        <v/>
      </c>
      <c r="AR313" s="7" t="str">
        <f t="shared" ca="1" si="126"/>
        <v/>
      </c>
      <c r="AS313" s="157"/>
      <c r="AT313" s="19" t="str">
        <f>+IF(LEN($K313)&gt;5,TRUNC(AS313*AK313*'CODIGO PAGO'!$C$27,2),"")</f>
        <v/>
      </c>
      <c r="AU313" s="15"/>
      <c r="AV313" s="15"/>
      <c r="AW313" s="15"/>
      <c r="AX313" s="14"/>
      <c r="AY313" s="15"/>
      <c r="AZ313" s="20" t="str">
        <f>+IF(LEN(K313)&gt;5,SUMIF(AJUSTES!$A$1:$A$50,K313,AJUSTES!$J$1:$J$50),"")</f>
        <v/>
      </c>
      <c r="BA313" s="20"/>
      <c r="BB313" s="14"/>
      <c r="BC313" s="14"/>
      <c r="BD313" s="164"/>
      <c r="BE313" s="15"/>
      <c r="BF313" s="15"/>
      <c r="BG313" s="152" t="str">
        <f t="shared" si="127"/>
        <v/>
      </c>
      <c r="BH313" s="20" t="str">
        <f t="shared" si="128"/>
        <v/>
      </c>
      <c r="BI313" s="20" t="str">
        <f>IF(LEN($K313)&gt;5,IF('CODIGO PAGO'!$C$26=9,0.5*AK313,'CODIGO PAGO'!$C$26*COUNTIF(L313:X313,"PT")*(AK313*7)/(7-(COUNTIF(L313:X313,"D")+COUNTIF(L313:X313,"DL")))),"")</f>
        <v/>
      </c>
      <c r="BJ313" s="15"/>
      <c r="BK313" s="20" t="str">
        <f>+IF(LEN(K313)&gt;5,SUMIF(AJUSTES!$A$1:$A$50,K313,AJUSTES!$K$1:$K$50),"")</f>
        <v/>
      </c>
      <c r="BL313" s="15"/>
      <c r="BM313" s="15"/>
      <c r="BN313" s="4" t="str">
        <f>+CONCATENATE(IF(COUNTIFS(INCAPACIDADES!$A$1:$A$100,"ACTIVA",INCAPACIDADES!$C$1:$C$100,'PRE MAAS'!K313)&gt;0,VLOOKUP(K313,INCAPACIDADES!$C$1:$Y$100,23,0),""),IF(LEN($K313)&gt;5,IF(BD!F313="N/A","",CONCATENATE("B (",DAY(BD!F313),"-",MONTH(BD!F313),"-",YEAR(BD!F313),")")),""))</f>
        <v/>
      </c>
      <c r="BO313" s="150"/>
      <c r="BP313" s="15"/>
      <c r="BQ313" s="15"/>
      <c r="BR313" s="15"/>
      <c r="BS313" s="15"/>
      <c r="BT313" s="15"/>
      <c r="BU313" s="9" t="str">
        <f>+IF(LEN($K313)&gt;10,IF(LEN(BD!I313)=11,BD!I313,CONCATENATE("0",BD!I313)),"")</f>
        <v/>
      </c>
      <c r="BV313" s="161" t="str">
        <f>+IF(LEN($K313)&gt;10,BD!J313,"")</f>
        <v/>
      </c>
      <c r="BW313" s="162" t="str">
        <f t="shared" si="129"/>
        <v/>
      </c>
      <c r="BX313" s="162" t="str">
        <f>+IF(LEN($K313)&gt;10,UPPER(BD!K313),"")</f>
        <v/>
      </c>
      <c r="BY313" s="161" t="str">
        <f>+IF(LEN($K321)&gt;5,BD!L313,"")</f>
        <v/>
      </c>
      <c r="BZ313" s="161" t="str">
        <f>+IF(LEN($K313)&gt;10,BD!M313,"")</f>
        <v/>
      </c>
      <c r="CA313" s="162" t="str">
        <f>+IF(LEN($K313)&gt;10,BD!N313,"")</f>
        <v/>
      </c>
      <c r="CB313" s="163" t="str">
        <f t="shared" si="130"/>
        <v/>
      </c>
      <c r="CC313" s="62" t="str">
        <f>+IF(AND(LEN($K313)&gt;10),IF(AND($J313&gt;L$1,$J313&lt;=$Y$1),1,IF((COUNTIFS(INCAPACIDADES!$C$1:$C$51,$K313,INCAPACIDADES!K$1:K$51,L$1))&gt;0,2,IF(VLOOKUP($I313,BD!D:F,3,0)&gt;L$1,0,3))),"")</f>
        <v/>
      </c>
      <c r="CD313" s="62" t="str">
        <f>+IF(AND(LEN($K313)&gt;10),IF(AND($J313&gt;M$1,$J313&lt;=$Y$1),1,IF((COUNTIFS(INCAPACIDADES!$C$1:$C$51,$K313,INCAPACIDADES!L$1:L$51,M$1))&gt;0,2,IF(VLOOKUP($I313,BD!$D:$F,3,0)&gt;M$1,0,3))),"")</f>
        <v/>
      </c>
      <c r="CE313" s="62" t="str">
        <f>+IF(AND(LEN($K313)&gt;10),IF(AND($J313&gt;N$1,$J313&lt;=$Y$1),1,IF((COUNTIFS(INCAPACIDADES!$C$1:$C$51,$K313,INCAPACIDADES!M$1:M$51,N$1))&gt;0,2,IF(VLOOKUP($I313,BD!$D:$F,3,0)&gt;N$1,0,3))),"")</f>
        <v/>
      </c>
      <c r="CF313" s="62" t="str">
        <f>+IF(AND(LEN($K313)&gt;10),IF(AND($J313&gt;O$1,$J313&lt;=$Y$1),1,IF((COUNTIFS(INCAPACIDADES!$C$1:$C$51,$K313,INCAPACIDADES!N$1:N$51,O$1))&gt;0,2,IF(VLOOKUP($I313,BD!$D:$F,3,0)&gt;O$1,0,3))),"")</f>
        <v/>
      </c>
      <c r="CG313" s="62" t="str">
        <f>+IF(AND(LEN($K313)&gt;10),IF(AND($J313&gt;P$1,$J313&lt;=$Y$1),1,IF((COUNTIFS(INCAPACIDADES!$C$1:$C$51,$K313,INCAPACIDADES!O$1:O$51,P$1))&gt;0,2,IF(VLOOKUP($I313,BD!$D:$F,3,0)&gt;P$1,0,3))),"")</f>
        <v/>
      </c>
      <c r="CH313" s="62" t="str">
        <f>+IF(AND(LEN($K313)&gt;10),IF(AND($J313&gt;Q$1,$J313&lt;=$Y$1),1,IF((COUNTIFS(INCAPACIDADES!$C$1:$C$51,$K313,INCAPACIDADES!P$1:P$51,Q$1))&gt;0,2,IF(VLOOKUP($I313,BD!$D:$F,3,0)&gt;Q$1,0,3))),"")</f>
        <v/>
      </c>
      <c r="CI313" s="62" t="str">
        <f>+IF(AND(LEN($K313)&gt;10),IF(AND($J313&gt;R$1,$J313&lt;=$Y$1),1,IF((COUNTIFS(INCAPACIDADES!$C$1:$C$51,$K313,INCAPACIDADES!Q$1:Q$51,R$1))&gt;0,2,IF(VLOOKUP($I313,BD!$D:$F,3,0)&gt;R$1,0,3))),"")</f>
        <v/>
      </c>
      <c r="CJ313" s="62" t="str">
        <f>+IF(AND(LEN($K313)&gt;10),IF(AND($J313&gt;S$1,$J313&lt;=$Y$1),1,IF((COUNTIFS(INCAPACIDADES!$C$1:$C$51,$K313,INCAPACIDADES!R$1:R$51,S$1))&gt;0,2,IF(VLOOKUP($I313,BD!$D:$F,3,0)&gt;S$1,0,3))),"")</f>
        <v/>
      </c>
      <c r="CK313" s="62" t="str">
        <f>+IF(AND(LEN($K313)&gt;10),IF(AND($J313&gt;T$1,$J313&lt;=$Y$1),1,IF((COUNTIFS(INCAPACIDADES!$C$1:$C$51,$K313,INCAPACIDADES!S$1:S$51,T$1))&gt;0,2,IF(VLOOKUP($I313,BD!$D:$F,3,0)&gt;T$1,0,3))),"")</f>
        <v/>
      </c>
      <c r="CL313" s="62" t="str">
        <f>+IF(AND(LEN($K313)&gt;10),IF(AND($J313&gt;U$1,$J313&lt;=$Y$1),1,IF((COUNTIFS(INCAPACIDADES!$C$1:$C$51,$K313,INCAPACIDADES!T$1:T$51,U$1))&gt;0,2,IF(VLOOKUP($I313,BD!$D:$F,3,0)&gt;U$1,0,3))),"")</f>
        <v/>
      </c>
      <c r="CM313" s="62" t="str">
        <f>+IF(AND(LEN($K313)&gt;10),IF(AND($J313&gt;V$1,$J313&lt;=$Y$1),1,IF((COUNTIFS(INCAPACIDADES!$C$1:$C$51,$K313,INCAPACIDADES!U$1:U$51,V$1))&gt;0,2,IF(VLOOKUP($I313,BD!$D:$F,3,0)&gt;V$1,0,3))),"")</f>
        <v/>
      </c>
      <c r="CN313" s="62" t="str">
        <f>+IF(AND(LEN($K313)&gt;10),IF(AND($J313&gt;W$1,$J313&lt;=$Y$1),1,IF((COUNTIFS(INCAPACIDADES!$C$1:$C$51,$K313,INCAPACIDADES!V$1:V$51,W$1))&gt;0,2,IF(VLOOKUP($I313,BD!$D:$F,3,0)&gt;W$1,0,3))),"")</f>
        <v/>
      </c>
      <c r="CO313" s="62" t="str">
        <f>+IF(AND(LEN($K313)&gt;10),IF(AND($J313&gt;X$1,$J313&lt;=$Y$1),1,IF((COUNTIFS(INCAPACIDADES!$C$1:$C$51,$K313,INCAPACIDADES!W$1:W$51,X$1))&gt;0,2,IF(VLOOKUP($I313,BD!$D:$F,3,0)&gt;X$1,0,3))),"")</f>
        <v/>
      </c>
      <c r="CP313" s="62" t="str">
        <f>+IF(AND(LEN($K313)&gt;10),IF(AND($J313&gt;Y$1,$J313&lt;=$Y$1),1,IF((COUNTIFS(INCAPACIDADES!$C$1:$C$51,$K313,INCAPACIDADES!X$1:X$51,Y$1))&gt;0,2,IF(VLOOKUP($I313,BD!$D:$F,3,0)&gt;Y$1,0,3))),"")</f>
        <v/>
      </c>
      <c r="CQ313" s="62" t="str">
        <f>+IF(LEN($K313)&gt;10,IF(ISERROR(VLOOKUP(L313,'CODIGO PAGO'!$B$1:$B$20,1,0)),1,IF(OR(AND(CC313=1,L313&lt;&gt;"N"),AND(CC313=3,L313&lt;&gt;"B"),AND(CC313=2,LEFT(TRIM(L313),1)&lt;&gt;"I")),1,IF(OR(AND(CC313=0,L313="N"),AND(CC313=0,L313="B"),AND(CC313=0,LEFT(TRIM(L313),1)="I")),1,0))),"")</f>
        <v/>
      </c>
      <c r="CR313" s="62" t="str">
        <f t="shared" si="131"/>
        <v/>
      </c>
      <c r="CS313" s="62" t="str">
        <f>+IF(LEN($K313)&gt;10,IF(ISERROR(VLOOKUP(N313,'CODIGO PAGO'!$B$1:$B$20,1,0)),1,IF(OR(AND(CE313=1,N313&lt;&gt;"N"),AND(CE313=3,N313&lt;&gt;"B"),AND(CE313=2,LEFT(TRIM(N313),1)&lt;&gt;"I")),1,IF(OR(AND(CE313=0,N313="N"),AND(CE313=0,N313="B"),AND(CE313=0,LEFT(TRIM(N313),1)="I")),1,0))),"")</f>
        <v/>
      </c>
      <c r="CT313" s="62" t="str">
        <f t="shared" si="132"/>
        <v/>
      </c>
      <c r="CU313" s="62" t="str">
        <f>+IF(LEN($K313)&gt;10,IF(ISERROR(VLOOKUP(P313,'CODIGO PAGO'!$B$1:$B$20,1,0)),1,IF(OR(AND(CG313=1,P313&lt;&gt;"N"),AND(CG313=3,P313&lt;&gt;"B"),AND(CG313=2,LEFT(TRIM(P313),1)&lt;&gt;"I")),1,IF(OR(AND(CG313=0,P313="N"),AND(CG313=0,P313="B"),AND(CG313=0,LEFT(TRIM(P313),1)="I")),1,0))),"")</f>
        <v/>
      </c>
      <c r="CV313" s="62" t="str">
        <f t="shared" si="133"/>
        <v/>
      </c>
      <c r="CW313" s="62" t="str">
        <f>+IF(LEN($K313)&gt;10,IF(ISERROR(VLOOKUP(R313,'CODIGO PAGO'!$B$1:$B$20,1,0)),1,IF(OR(AND(CI313=1,R313&lt;&gt;"N"),AND(CI313=3,R313&lt;&gt;"B"),AND(CI313=2,LEFT(TRIM(R313),1)&lt;&gt;"I")),1,IF(OR(AND(CI313=0,R313="N"),AND(CI313=0,R313="B"),AND(CI313=0,LEFT(TRIM(R313),1)="I")),1,0))),"")</f>
        <v/>
      </c>
      <c r="CX313" s="62" t="str">
        <f t="shared" si="134"/>
        <v/>
      </c>
      <c r="CY313" s="62" t="str">
        <f>+IF(LEN($K313)&gt;10,IF(ISERROR(VLOOKUP(T313,'CODIGO PAGO'!$B$1:$B$20,1,0)),1,IF(OR(AND(CK313=1,T313&lt;&gt;"N"),AND(CK313=3,T313&lt;&gt;"B"),AND(CK313=2,LEFT(TRIM(T313),1)&lt;&gt;"I")),1,IF(OR(AND(CK313=0,T313="N"),AND(CK313=0,T313="B"),AND(CK313=0,LEFT(TRIM(T313),1)="I")),1,0))),"")</f>
        <v/>
      </c>
      <c r="CZ313" s="62" t="str">
        <f t="shared" si="135"/>
        <v/>
      </c>
      <c r="DA313" s="62" t="str">
        <f>+IF(LEN($K313)&gt;10,IF(ISERROR(VLOOKUP(V313,'CODIGO PAGO'!$B$1:$B$20,1,0)),1,IF(OR(AND(CM313=1,V313&lt;&gt;"N"),AND(CM313=3,V313&lt;&gt;"B"),AND(CM313=2,LEFT(TRIM(V313),1)&lt;&gt;"I")),1,IF(OR(AND(CM313=0,V313="N"),AND(CM313=0,V313="B"),AND(CM313=0,LEFT(TRIM(V313),1)="I")),1,0))),"")</f>
        <v/>
      </c>
      <c r="DB313" s="62" t="str">
        <f t="shared" si="136"/>
        <v/>
      </c>
      <c r="DC313" s="62" t="str">
        <f>+IF(LEN($K313)&gt;10,IF(ISERROR(VLOOKUP(X313,'CODIGO PAGO'!$B$1:$B$20,1,0)),1,IF(OR(AND(CO313=1,X313&lt;&gt;"N"),AND(CO313=3,X313&lt;&gt;"B"),AND(CO313=2,LEFT(TRIM(X313),1)&lt;&gt;"I")),1,IF(OR(AND(CO313=0,X313="N"),AND(CO313=0,X313="B"),AND(CO313=0,LEFT(TRIM(X313),1)="I")),1,0))),"")</f>
        <v/>
      </c>
      <c r="DD313" s="62" t="str">
        <f t="shared" si="137"/>
        <v/>
      </c>
      <c r="DE313" s="62" t="str">
        <f t="shared" si="138"/>
        <v/>
      </c>
      <c r="DF313" s="63" t="str">
        <f t="shared" si="139"/>
        <v/>
      </c>
      <c r="DG313" s="171"/>
      <c r="DH313" s="63">
        <v>313</v>
      </c>
    </row>
    <row r="314" spans="1:112" s="65" customFormat="1">
      <c r="A314" s="16" t="str">
        <f t="shared" si="112"/>
        <v/>
      </c>
      <c r="B314" s="134"/>
      <c r="C314" s="134"/>
      <c r="D314" s="1" t="str">
        <f>+IF(LEN($K314)&gt;5,BD!A314,"")</f>
        <v/>
      </c>
      <c r="E314" s="1" t="str">
        <f>+IF(LEN($K314)&gt;5,BD!B314,"")</f>
        <v/>
      </c>
      <c r="F314" s="134"/>
      <c r="G314" s="133"/>
      <c r="H314" s="135"/>
      <c r="I314" s="3" t="str">
        <f>+IF(LEN($K314)&gt;5,BD!D314,"")</f>
        <v/>
      </c>
      <c r="J314" s="4" t="str">
        <f>+IF(LEN($K314)&gt;5,BD!E314,"")</f>
        <v/>
      </c>
      <c r="K314" s="5" t="str">
        <f>+IF(LEN(BD!G314)&gt;5,BD!G314,"")</f>
        <v/>
      </c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53" t="str">
        <f t="shared" si="113"/>
        <v/>
      </c>
      <c r="AB314" s="154" t="str">
        <f>+IF(LEN($K314)&gt;5,SUM(L314,N314,P314,R314,T314,V314,X314)+COUNTIF(L314:X314,"PCG")+'CODIGO PAGO'!$C$23*COUNTIF(L314:X314,"PDF")+'CODIGO PAGO'!$C$24*COUNTIF('PRE MAAS'!L314:X314,"PNH")+'CODIGO PAGO'!$C$25*COUNTIF('PRE MAAS'!L314:X314,"PS")+COUNTIF(L314:X314,"VAC"),"")</f>
        <v/>
      </c>
      <c r="AC314" s="154" t="str">
        <f t="shared" si="114"/>
        <v/>
      </c>
      <c r="AD314" s="155" t="str">
        <f t="shared" si="115"/>
        <v/>
      </c>
      <c r="AE314" s="155" t="str">
        <f t="shared" si="116"/>
        <v/>
      </c>
      <c r="AF314" s="155" t="str">
        <f>+IF(LEN($K314)&gt;5,IF(AND(VLOOKUP($I314,BD!$D$1:$F$501,3,0)&gt;=L$1,VLOOKUP($I314,BD!$D$1:$F$501,3,0)&lt;=X$1),1,0),"")</f>
        <v/>
      </c>
      <c r="AG314" s="155" t="str">
        <f t="shared" si="117"/>
        <v/>
      </c>
      <c r="AH314" s="156" t="str">
        <f t="shared" si="118"/>
        <v/>
      </c>
      <c r="AI314" s="156" t="str">
        <f t="shared" si="119"/>
        <v/>
      </c>
      <c r="AJ314" s="156" t="str">
        <f t="shared" si="120"/>
        <v/>
      </c>
      <c r="AK314" s="6" t="str">
        <f>+IF(LEN($K314)&gt;5,BD!H314,"")</f>
        <v/>
      </c>
      <c r="AL314" s="17" t="str">
        <f t="shared" si="121"/>
        <v/>
      </c>
      <c r="AM314" s="13"/>
      <c r="AN314" s="18" t="str">
        <f t="shared" si="122"/>
        <v/>
      </c>
      <c r="AO314" s="19" t="str">
        <f t="shared" si="123"/>
        <v/>
      </c>
      <c r="AP314" s="19" t="str">
        <f t="shared" si="124"/>
        <v/>
      </c>
      <c r="AQ314" s="20" t="str">
        <f t="shared" si="125"/>
        <v/>
      </c>
      <c r="AR314" s="7" t="str">
        <f t="shared" ca="1" si="126"/>
        <v/>
      </c>
      <c r="AS314" s="157"/>
      <c r="AT314" s="19" t="str">
        <f>+IF(LEN($K314)&gt;5,TRUNC(AS314*AK314*'CODIGO PAGO'!$C$27,2),"")</f>
        <v/>
      </c>
      <c r="AU314" s="15"/>
      <c r="AV314" s="15"/>
      <c r="AW314" s="15"/>
      <c r="AX314" s="14"/>
      <c r="AY314" s="15"/>
      <c r="AZ314" s="20" t="str">
        <f>+IF(LEN(K314)&gt;5,SUMIF(AJUSTES!$A$1:$A$50,K314,AJUSTES!$J$1:$J$50),"")</f>
        <v/>
      </c>
      <c r="BA314" s="20"/>
      <c r="BB314" s="14"/>
      <c r="BC314" s="14"/>
      <c r="BD314" s="164"/>
      <c r="BE314" s="15"/>
      <c r="BF314" s="15"/>
      <c r="BG314" s="152" t="str">
        <f t="shared" si="127"/>
        <v/>
      </c>
      <c r="BH314" s="20" t="str">
        <f t="shared" si="128"/>
        <v/>
      </c>
      <c r="BI314" s="20" t="str">
        <f>IF(LEN($K314)&gt;5,IF('CODIGO PAGO'!$C$26=9,0.5*AK314,'CODIGO PAGO'!$C$26*COUNTIF(L314:X314,"PT")*(AK314*7)/(7-(COUNTIF(L314:X314,"D")+COUNTIF(L314:X314,"DL")))),"")</f>
        <v/>
      </c>
      <c r="BJ314" s="15"/>
      <c r="BK314" s="20" t="str">
        <f>+IF(LEN(K314)&gt;5,SUMIF(AJUSTES!$A$1:$A$50,K314,AJUSTES!$K$1:$K$50),"")</f>
        <v/>
      </c>
      <c r="BL314" s="15"/>
      <c r="BM314" s="15"/>
      <c r="BN314" s="4" t="str">
        <f>+CONCATENATE(IF(COUNTIFS(INCAPACIDADES!$A$1:$A$100,"ACTIVA",INCAPACIDADES!$C$1:$C$100,'PRE MAAS'!K314)&gt;0,VLOOKUP(K314,INCAPACIDADES!$C$1:$Y$100,23,0),""),IF(LEN($K314)&gt;5,IF(BD!F314="N/A","",CONCATENATE("B (",DAY(BD!F314),"-",MONTH(BD!F314),"-",YEAR(BD!F314),")")),""))</f>
        <v/>
      </c>
      <c r="BO314" s="150"/>
      <c r="BP314" s="15"/>
      <c r="BQ314" s="15"/>
      <c r="BR314" s="15"/>
      <c r="BS314" s="15"/>
      <c r="BT314" s="15"/>
      <c r="BU314" s="9" t="str">
        <f>+IF(LEN($K314)&gt;10,IF(LEN(BD!I314)=11,BD!I314,CONCATENATE("0",BD!I314)),"")</f>
        <v/>
      </c>
      <c r="BV314" s="161" t="str">
        <f>+IF(LEN($K314)&gt;10,BD!J314,"")</f>
        <v/>
      </c>
      <c r="BW314" s="162" t="str">
        <f t="shared" si="129"/>
        <v/>
      </c>
      <c r="BX314" s="162" t="str">
        <f>+IF(LEN($K314)&gt;10,UPPER(BD!K314),"")</f>
        <v/>
      </c>
      <c r="BY314" s="161" t="str">
        <f>+IF(LEN($K322)&gt;5,BD!L314,"")</f>
        <v/>
      </c>
      <c r="BZ314" s="161" t="str">
        <f>+IF(LEN($K314)&gt;10,BD!M314,"")</f>
        <v/>
      </c>
      <c r="CA314" s="162" t="str">
        <f>+IF(LEN($K314)&gt;10,BD!N314,"")</f>
        <v/>
      </c>
      <c r="CB314" s="163" t="str">
        <f t="shared" si="130"/>
        <v/>
      </c>
      <c r="CC314" s="62" t="str">
        <f>+IF(AND(LEN($K314)&gt;10),IF(AND($J314&gt;L$1,$J314&lt;=$Y$1),1,IF((COUNTIFS(INCAPACIDADES!$C$1:$C$51,$K314,INCAPACIDADES!K$1:K$51,L$1))&gt;0,2,IF(VLOOKUP($I314,BD!D:F,3,0)&gt;L$1,0,3))),"")</f>
        <v/>
      </c>
      <c r="CD314" s="62" t="str">
        <f>+IF(AND(LEN($K314)&gt;10),IF(AND($J314&gt;M$1,$J314&lt;=$Y$1),1,IF((COUNTIFS(INCAPACIDADES!$C$1:$C$51,$K314,INCAPACIDADES!L$1:L$51,M$1))&gt;0,2,IF(VLOOKUP($I314,BD!$D:$F,3,0)&gt;M$1,0,3))),"")</f>
        <v/>
      </c>
      <c r="CE314" s="62" t="str">
        <f>+IF(AND(LEN($K314)&gt;10),IF(AND($J314&gt;N$1,$J314&lt;=$Y$1),1,IF((COUNTIFS(INCAPACIDADES!$C$1:$C$51,$K314,INCAPACIDADES!M$1:M$51,N$1))&gt;0,2,IF(VLOOKUP($I314,BD!$D:$F,3,0)&gt;N$1,0,3))),"")</f>
        <v/>
      </c>
      <c r="CF314" s="62" t="str">
        <f>+IF(AND(LEN($K314)&gt;10),IF(AND($J314&gt;O$1,$J314&lt;=$Y$1),1,IF((COUNTIFS(INCAPACIDADES!$C$1:$C$51,$K314,INCAPACIDADES!N$1:N$51,O$1))&gt;0,2,IF(VLOOKUP($I314,BD!$D:$F,3,0)&gt;O$1,0,3))),"")</f>
        <v/>
      </c>
      <c r="CG314" s="62" t="str">
        <f>+IF(AND(LEN($K314)&gt;10),IF(AND($J314&gt;P$1,$J314&lt;=$Y$1),1,IF((COUNTIFS(INCAPACIDADES!$C$1:$C$51,$K314,INCAPACIDADES!O$1:O$51,P$1))&gt;0,2,IF(VLOOKUP($I314,BD!$D:$F,3,0)&gt;P$1,0,3))),"")</f>
        <v/>
      </c>
      <c r="CH314" s="62" t="str">
        <f>+IF(AND(LEN($K314)&gt;10),IF(AND($J314&gt;Q$1,$J314&lt;=$Y$1),1,IF((COUNTIFS(INCAPACIDADES!$C$1:$C$51,$K314,INCAPACIDADES!P$1:P$51,Q$1))&gt;0,2,IF(VLOOKUP($I314,BD!$D:$F,3,0)&gt;Q$1,0,3))),"")</f>
        <v/>
      </c>
      <c r="CI314" s="62" t="str">
        <f>+IF(AND(LEN($K314)&gt;10),IF(AND($J314&gt;R$1,$J314&lt;=$Y$1),1,IF((COUNTIFS(INCAPACIDADES!$C$1:$C$51,$K314,INCAPACIDADES!Q$1:Q$51,R$1))&gt;0,2,IF(VLOOKUP($I314,BD!$D:$F,3,0)&gt;R$1,0,3))),"")</f>
        <v/>
      </c>
      <c r="CJ314" s="62" t="str">
        <f>+IF(AND(LEN($K314)&gt;10),IF(AND($J314&gt;S$1,$J314&lt;=$Y$1),1,IF((COUNTIFS(INCAPACIDADES!$C$1:$C$51,$K314,INCAPACIDADES!R$1:R$51,S$1))&gt;0,2,IF(VLOOKUP($I314,BD!$D:$F,3,0)&gt;S$1,0,3))),"")</f>
        <v/>
      </c>
      <c r="CK314" s="62" t="str">
        <f>+IF(AND(LEN($K314)&gt;10),IF(AND($J314&gt;T$1,$J314&lt;=$Y$1),1,IF((COUNTIFS(INCAPACIDADES!$C$1:$C$51,$K314,INCAPACIDADES!S$1:S$51,T$1))&gt;0,2,IF(VLOOKUP($I314,BD!$D:$F,3,0)&gt;T$1,0,3))),"")</f>
        <v/>
      </c>
      <c r="CL314" s="62" t="str">
        <f>+IF(AND(LEN($K314)&gt;10),IF(AND($J314&gt;U$1,$J314&lt;=$Y$1),1,IF((COUNTIFS(INCAPACIDADES!$C$1:$C$51,$K314,INCAPACIDADES!T$1:T$51,U$1))&gt;0,2,IF(VLOOKUP($I314,BD!$D:$F,3,0)&gt;U$1,0,3))),"")</f>
        <v/>
      </c>
      <c r="CM314" s="62" t="str">
        <f>+IF(AND(LEN($K314)&gt;10),IF(AND($J314&gt;V$1,$J314&lt;=$Y$1),1,IF((COUNTIFS(INCAPACIDADES!$C$1:$C$51,$K314,INCAPACIDADES!U$1:U$51,V$1))&gt;0,2,IF(VLOOKUP($I314,BD!$D:$F,3,0)&gt;V$1,0,3))),"")</f>
        <v/>
      </c>
      <c r="CN314" s="62" t="str">
        <f>+IF(AND(LEN($K314)&gt;10),IF(AND($J314&gt;W$1,$J314&lt;=$Y$1),1,IF((COUNTIFS(INCAPACIDADES!$C$1:$C$51,$K314,INCAPACIDADES!V$1:V$51,W$1))&gt;0,2,IF(VLOOKUP($I314,BD!$D:$F,3,0)&gt;W$1,0,3))),"")</f>
        <v/>
      </c>
      <c r="CO314" s="62" t="str">
        <f>+IF(AND(LEN($K314)&gt;10),IF(AND($J314&gt;X$1,$J314&lt;=$Y$1),1,IF((COUNTIFS(INCAPACIDADES!$C$1:$C$51,$K314,INCAPACIDADES!W$1:W$51,X$1))&gt;0,2,IF(VLOOKUP($I314,BD!$D:$F,3,0)&gt;X$1,0,3))),"")</f>
        <v/>
      </c>
      <c r="CP314" s="62" t="str">
        <f>+IF(AND(LEN($K314)&gt;10),IF(AND($J314&gt;Y$1,$J314&lt;=$Y$1),1,IF((COUNTIFS(INCAPACIDADES!$C$1:$C$51,$K314,INCAPACIDADES!X$1:X$51,Y$1))&gt;0,2,IF(VLOOKUP($I314,BD!$D:$F,3,0)&gt;Y$1,0,3))),"")</f>
        <v/>
      </c>
      <c r="CQ314" s="62" t="str">
        <f>+IF(LEN($K314)&gt;10,IF(ISERROR(VLOOKUP(L314,'CODIGO PAGO'!$B$1:$B$20,1,0)),1,IF(OR(AND(CC314=1,L314&lt;&gt;"N"),AND(CC314=3,L314&lt;&gt;"B"),AND(CC314=2,LEFT(TRIM(L314),1)&lt;&gt;"I")),1,IF(OR(AND(CC314=0,L314="N"),AND(CC314=0,L314="B"),AND(CC314=0,LEFT(TRIM(L314),1)="I")),1,0))),"")</f>
        <v/>
      </c>
      <c r="CR314" s="62" t="str">
        <f t="shared" si="131"/>
        <v/>
      </c>
      <c r="CS314" s="62" t="str">
        <f>+IF(LEN($K314)&gt;10,IF(ISERROR(VLOOKUP(N314,'CODIGO PAGO'!$B$1:$B$20,1,0)),1,IF(OR(AND(CE314=1,N314&lt;&gt;"N"),AND(CE314=3,N314&lt;&gt;"B"),AND(CE314=2,LEFT(TRIM(N314),1)&lt;&gt;"I")),1,IF(OR(AND(CE314=0,N314="N"),AND(CE314=0,N314="B"),AND(CE314=0,LEFT(TRIM(N314),1)="I")),1,0))),"")</f>
        <v/>
      </c>
      <c r="CT314" s="62" t="str">
        <f t="shared" si="132"/>
        <v/>
      </c>
      <c r="CU314" s="62" t="str">
        <f>+IF(LEN($K314)&gt;10,IF(ISERROR(VLOOKUP(P314,'CODIGO PAGO'!$B$1:$B$20,1,0)),1,IF(OR(AND(CG314=1,P314&lt;&gt;"N"),AND(CG314=3,P314&lt;&gt;"B"),AND(CG314=2,LEFT(TRIM(P314),1)&lt;&gt;"I")),1,IF(OR(AND(CG314=0,P314="N"),AND(CG314=0,P314="B"),AND(CG314=0,LEFT(TRIM(P314),1)="I")),1,0))),"")</f>
        <v/>
      </c>
      <c r="CV314" s="62" t="str">
        <f t="shared" si="133"/>
        <v/>
      </c>
      <c r="CW314" s="62" t="str">
        <f>+IF(LEN($K314)&gt;10,IF(ISERROR(VLOOKUP(R314,'CODIGO PAGO'!$B$1:$B$20,1,0)),1,IF(OR(AND(CI314=1,R314&lt;&gt;"N"),AND(CI314=3,R314&lt;&gt;"B"),AND(CI314=2,LEFT(TRIM(R314),1)&lt;&gt;"I")),1,IF(OR(AND(CI314=0,R314="N"),AND(CI314=0,R314="B"),AND(CI314=0,LEFT(TRIM(R314),1)="I")),1,0))),"")</f>
        <v/>
      </c>
      <c r="CX314" s="62" t="str">
        <f t="shared" si="134"/>
        <v/>
      </c>
      <c r="CY314" s="62" t="str">
        <f>+IF(LEN($K314)&gt;10,IF(ISERROR(VLOOKUP(T314,'CODIGO PAGO'!$B$1:$B$20,1,0)),1,IF(OR(AND(CK314=1,T314&lt;&gt;"N"),AND(CK314=3,T314&lt;&gt;"B"),AND(CK314=2,LEFT(TRIM(T314),1)&lt;&gt;"I")),1,IF(OR(AND(CK314=0,T314="N"),AND(CK314=0,T314="B"),AND(CK314=0,LEFT(TRIM(T314),1)="I")),1,0))),"")</f>
        <v/>
      </c>
      <c r="CZ314" s="62" t="str">
        <f t="shared" si="135"/>
        <v/>
      </c>
      <c r="DA314" s="62" t="str">
        <f>+IF(LEN($K314)&gt;10,IF(ISERROR(VLOOKUP(V314,'CODIGO PAGO'!$B$1:$B$20,1,0)),1,IF(OR(AND(CM314=1,V314&lt;&gt;"N"),AND(CM314=3,V314&lt;&gt;"B"),AND(CM314=2,LEFT(TRIM(V314),1)&lt;&gt;"I")),1,IF(OR(AND(CM314=0,V314="N"),AND(CM314=0,V314="B"),AND(CM314=0,LEFT(TRIM(V314),1)="I")),1,0))),"")</f>
        <v/>
      </c>
      <c r="DB314" s="62" t="str">
        <f t="shared" si="136"/>
        <v/>
      </c>
      <c r="DC314" s="62" t="str">
        <f>+IF(LEN($K314)&gt;10,IF(ISERROR(VLOOKUP(X314,'CODIGO PAGO'!$B$1:$B$20,1,0)),1,IF(OR(AND(CO314=1,X314&lt;&gt;"N"),AND(CO314=3,X314&lt;&gt;"B"),AND(CO314=2,LEFT(TRIM(X314),1)&lt;&gt;"I")),1,IF(OR(AND(CO314=0,X314="N"),AND(CO314=0,X314="B"),AND(CO314=0,LEFT(TRIM(X314),1)="I")),1,0))),"")</f>
        <v/>
      </c>
      <c r="DD314" s="62" t="str">
        <f t="shared" si="137"/>
        <v/>
      </c>
      <c r="DE314" s="62" t="str">
        <f t="shared" si="138"/>
        <v/>
      </c>
      <c r="DF314" s="63" t="str">
        <f t="shared" si="139"/>
        <v/>
      </c>
      <c r="DG314" s="171"/>
      <c r="DH314" s="63">
        <v>314</v>
      </c>
    </row>
    <row r="315" spans="1:112" s="65" customFormat="1">
      <c r="A315" s="16" t="str">
        <f t="shared" si="112"/>
        <v/>
      </c>
      <c r="B315" s="134"/>
      <c r="C315" s="134"/>
      <c r="D315" s="1" t="str">
        <f>+IF(LEN($K315)&gt;5,BD!A315,"")</f>
        <v/>
      </c>
      <c r="E315" s="1" t="str">
        <f>+IF(LEN($K315)&gt;5,BD!B315,"")</f>
        <v/>
      </c>
      <c r="F315" s="134"/>
      <c r="G315" s="133"/>
      <c r="H315" s="135"/>
      <c r="I315" s="3" t="str">
        <f>+IF(LEN($K315)&gt;5,BD!D315,"")</f>
        <v/>
      </c>
      <c r="J315" s="4" t="str">
        <f>+IF(LEN($K315)&gt;5,BD!E315,"")</f>
        <v/>
      </c>
      <c r="K315" s="5" t="str">
        <f>+IF(LEN(BD!G315)&gt;5,BD!G315,"")</f>
        <v/>
      </c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53" t="str">
        <f t="shared" si="113"/>
        <v/>
      </c>
      <c r="AB315" s="154" t="str">
        <f>+IF(LEN($K315)&gt;5,SUM(L315,N315,P315,R315,T315,V315,X315)+COUNTIF(L315:X315,"PCG")+'CODIGO PAGO'!$C$23*COUNTIF(L315:X315,"PDF")+'CODIGO PAGO'!$C$24*COUNTIF('PRE MAAS'!L315:X315,"PNH")+'CODIGO PAGO'!$C$25*COUNTIF('PRE MAAS'!L315:X315,"PS")+COUNTIF(L315:X315,"VAC"),"")</f>
        <v/>
      </c>
      <c r="AC315" s="154" t="str">
        <f t="shared" si="114"/>
        <v/>
      </c>
      <c r="AD315" s="155" t="str">
        <f t="shared" si="115"/>
        <v/>
      </c>
      <c r="AE315" s="155" t="str">
        <f t="shared" si="116"/>
        <v/>
      </c>
      <c r="AF315" s="155" t="str">
        <f>+IF(LEN($K315)&gt;5,IF(AND(VLOOKUP($I315,BD!$D$1:$F$501,3,0)&gt;=L$1,VLOOKUP($I315,BD!$D$1:$F$501,3,0)&lt;=X$1),1,0),"")</f>
        <v/>
      </c>
      <c r="AG315" s="155" t="str">
        <f t="shared" si="117"/>
        <v/>
      </c>
      <c r="AH315" s="156" t="str">
        <f t="shared" si="118"/>
        <v/>
      </c>
      <c r="AI315" s="156" t="str">
        <f t="shared" si="119"/>
        <v/>
      </c>
      <c r="AJ315" s="156" t="str">
        <f t="shared" si="120"/>
        <v/>
      </c>
      <c r="AK315" s="6" t="str">
        <f>+IF(LEN($K315)&gt;5,BD!H315,"")</f>
        <v/>
      </c>
      <c r="AL315" s="17" t="str">
        <f t="shared" si="121"/>
        <v/>
      </c>
      <c r="AM315" s="13"/>
      <c r="AN315" s="18" t="str">
        <f t="shared" si="122"/>
        <v/>
      </c>
      <c r="AO315" s="19" t="str">
        <f t="shared" si="123"/>
        <v/>
      </c>
      <c r="AP315" s="19" t="str">
        <f t="shared" si="124"/>
        <v/>
      </c>
      <c r="AQ315" s="20" t="str">
        <f t="shared" si="125"/>
        <v/>
      </c>
      <c r="AR315" s="7" t="str">
        <f t="shared" ca="1" si="126"/>
        <v/>
      </c>
      <c r="AS315" s="157"/>
      <c r="AT315" s="19" t="str">
        <f>+IF(LEN($K315)&gt;5,TRUNC(AS315*AK315*'CODIGO PAGO'!$C$27,2),"")</f>
        <v/>
      </c>
      <c r="AU315" s="15"/>
      <c r="AV315" s="15"/>
      <c r="AW315" s="15"/>
      <c r="AX315" s="14"/>
      <c r="AY315" s="15"/>
      <c r="AZ315" s="20" t="str">
        <f>+IF(LEN(K315)&gt;5,SUMIF(AJUSTES!$A$1:$A$50,K315,AJUSTES!$J$1:$J$50),"")</f>
        <v/>
      </c>
      <c r="BA315" s="20"/>
      <c r="BB315" s="14"/>
      <c r="BC315" s="14"/>
      <c r="BD315" s="164"/>
      <c r="BE315" s="15"/>
      <c r="BF315" s="15"/>
      <c r="BG315" s="152" t="str">
        <f t="shared" si="127"/>
        <v/>
      </c>
      <c r="BH315" s="20" t="str">
        <f t="shared" si="128"/>
        <v/>
      </c>
      <c r="BI315" s="20" t="str">
        <f>IF(LEN($K315)&gt;5,IF('CODIGO PAGO'!$C$26=9,0.5*AK315,'CODIGO PAGO'!$C$26*COUNTIF(L315:X315,"PT")*(AK315*7)/(7-(COUNTIF(L315:X315,"D")+COUNTIF(L315:X315,"DL")))),"")</f>
        <v/>
      </c>
      <c r="BJ315" s="15"/>
      <c r="BK315" s="20" t="str">
        <f>+IF(LEN(K315)&gt;5,SUMIF(AJUSTES!$A$1:$A$50,K315,AJUSTES!$K$1:$K$50),"")</f>
        <v/>
      </c>
      <c r="BL315" s="15"/>
      <c r="BM315" s="15"/>
      <c r="BN315" s="4" t="str">
        <f>+CONCATENATE(IF(COUNTIFS(INCAPACIDADES!$A$1:$A$100,"ACTIVA",INCAPACIDADES!$C$1:$C$100,'PRE MAAS'!K315)&gt;0,VLOOKUP(K315,INCAPACIDADES!$C$1:$Y$100,23,0),""),IF(LEN($K315)&gt;5,IF(BD!F315="N/A","",CONCATENATE("B (",DAY(BD!F315),"-",MONTH(BD!F315),"-",YEAR(BD!F315),")")),""))</f>
        <v/>
      </c>
      <c r="BO315" s="150"/>
      <c r="BP315" s="15"/>
      <c r="BQ315" s="15"/>
      <c r="BR315" s="15"/>
      <c r="BS315" s="15"/>
      <c r="BT315" s="15"/>
      <c r="BU315" s="9" t="str">
        <f>+IF(LEN($K315)&gt;10,IF(LEN(BD!I315)=11,BD!I315,CONCATENATE("0",BD!I315)),"")</f>
        <v/>
      </c>
      <c r="BV315" s="161" t="str">
        <f>+IF(LEN($K315)&gt;10,BD!J315,"")</f>
        <v/>
      </c>
      <c r="BW315" s="162" t="str">
        <f t="shared" si="129"/>
        <v/>
      </c>
      <c r="BX315" s="162" t="str">
        <f>+IF(LEN($K315)&gt;10,UPPER(BD!K315),"")</f>
        <v/>
      </c>
      <c r="BY315" s="161" t="str">
        <f>+IF(LEN($K323)&gt;5,BD!L315,"")</f>
        <v/>
      </c>
      <c r="BZ315" s="161" t="str">
        <f>+IF(LEN($K315)&gt;10,BD!M315,"")</f>
        <v/>
      </c>
      <c r="CA315" s="162" t="str">
        <f>+IF(LEN($K315)&gt;10,BD!N315,"")</f>
        <v/>
      </c>
      <c r="CB315" s="163" t="str">
        <f t="shared" si="130"/>
        <v/>
      </c>
      <c r="CC315" s="62" t="str">
        <f>+IF(AND(LEN($K315)&gt;10),IF(AND($J315&gt;L$1,$J315&lt;=$Y$1),1,IF((COUNTIFS(INCAPACIDADES!$C$1:$C$51,$K315,INCAPACIDADES!K$1:K$51,L$1))&gt;0,2,IF(VLOOKUP($I315,BD!D:F,3,0)&gt;L$1,0,3))),"")</f>
        <v/>
      </c>
      <c r="CD315" s="62" t="str">
        <f>+IF(AND(LEN($K315)&gt;10),IF(AND($J315&gt;M$1,$J315&lt;=$Y$1),1,IF((COUNTIFS(INCAPACIDADES!$C$1:$C$51,$K315,INCAPACIDADES!L$1:L$51,M$1))&gt;0,2,IF(VLOOKUP($I315,BD!$D:$F,3,0)&gt;M$1,0,3))),"")</f>
        <v/>
      </c>
      <c r="CE315" s="62" t="str">
        <f>+IF(AND(LEN($K315)&gt;10),IF(AND($J315&gt;N$1,$J315&lt;=$Y$1),1,IF((COUNTIFS(INCAPACIDADES!$C$1:$C$51,$K315,INCAPACIDADES!M$1:M$51,N$1))&gt;0,2,IF(VLOOKUP($I315,BD!$D:$F,3,0)&gt;N$1,0,3))),"")</f>
        <v/>
      </c>
      <c r="CF315" s="62" t="str">
        <f>+IF(AND(LEN($K315)&gt;10),IF(AND($J315&gt;O$1,$J315&lt;=$Y$1),1,IF((COUNTIFS(INCAPACIDADES!$C$1:$C$51,$K315,INCAPACIDADES!N$1:N$51,O$1))&gt;0,2,IF(VLOOKUP($I315,BD!$D:$F,3,0)&gt;O$1,0,3))),"")</f>
        <v/>
      </c>
      <c r="CG315" s="62" t="str">
        <f>+IF(AND(LEN($K315)&gt;10),IF(AND($J315&gt;P$1,$J315&lt;=$Y$1),1,IF((COUNTIFS(INCAPACIDADES!$C$1:$C$51,$K315,INCAPACIDADES!O$1:O$51,P$1))&gt;0,2,IF(VLOOKUP($I315,BD!$D:$F,3,0)&gt;P$1,0,3))),"")</f>
        <v/>
      </c>
      <c r="CH315" s="62" t="str">
        <f>+IF(AND(LEN($K315)&gt;10),IF(AND($J315&gt;Q$1,$J315&lt;=$Y$1),1,IF((COUNTIFS(INCAPACIDADES!$C$1:$C$51,$K315,INCAPACIDADES!P$1:P$51,Q$1))&gt;0,2,IF(VLOOKUP($I315,BD!$D:$F,3,0)&gt;Q$1,0,3))),"")</f>
        <v/>
      </c>
      <c r="CI315" s="62" t="str">
        <f>+IF(AND(LEN($K315)&gt;10),IF(AND($J315&gt;R$1,$J315&lt;=$Y$1),1,IF((COUNTIFS(INCAPACIDADES!$C$1:$C$51,$K315,INCAPACIDADES!Q$1:Q$51,R$1))&gt;0,2,IF(VLOOKUP($I315,BD!$D:$F,3,0)&gt;R$1,0,3))),"")</f>
        <v/>
      </c>
      <c r="CJ315" s="62" t="str">
        <f>+IF(AND(LEN($K315)&gt;10),IF(AND($J315&gt;S$1,$J315&lt;=$Y$1),1,IF((COUNTIFS(INCAPACIDADES!$C$1:$C$51,$K315,INCAPACIDADES!R$1:R$51,S$1))&gt;0,2,IF(VLOOKUP($I315,BD!$D:$F,3,0)&gt;S$1,0,3))),"")</f>
        <v/>
      </c>
      <c r="CK315" s="62" t="str">
        <f>+IF(AND(LEN($K315)&gt;10),IF(AND($J315&gt;T$1,$J315&lt;=$Y$1),1,IF((COUNTIFS(INCAPACIDADES!$C$1:$C$51,$K315,INCAPACIDADES!S$1:S$51,T$1))&gt;0,2,IF(VLOOKUP($I315,BD!$D:$F,3,0)&gt;T$1,0,3))),"")</f>
        <v/>
      </c>
      <c r="CL315" s="62" t="str">
        <f>+IF(AND(LEN($K315)&gt;10),IF(AND($J315&gt;U$1,$J315&lt;=$Y$1),1,IF((COUNTIFS(INCAPACIDADES!$C$1:$C$51,$K315,INCAPACIDADES!T$1:T$51,U$1))&gt;0,2,IF(VLOOKUP($I315,BD!$D:$F,3,0)&gt;U$1,0,3))),"")</f>
        <v/>
      </c>
      <c r="CM315" s="62" t="str">
        <f>+IF(AND(LEN($K315)&gt;10),IF(AND($J315&gt;V$1,$J315&lt;=$Y$1),1,IF((COUNTIFS(INCAPACIDADES!$C$1:$C$51,$K315,INCAPACIDADES!U$1:U$51,V$1))&gt;0,2,IF(VLOOKUP($I315,BD!$D:$F,3,0)&gt;V$1,0,3))),"")</f>
        <v/>
      </c>
      <c r="CN315" s="62" t="str">
        <f>+IF(AND(LEN($K315)&gt;10),IF(AND($J315&gt;W$1,$J315&lt;=$Y$1),1,IF((COUNTIFS(INCAPACIDADES!$C$1:$C$51,$K315,INCAPACIDADES!V$1:V$51,W$1))&gt;0,2,IF(VLOOKUP($I315,BD!$D:$F,3,0)&gt;W$1,0,3))),"")</f>
        <v/>
      </c>
      <c r="CO315" s="62" t="str">
        <f>+IF(AND(LEN($K315)&gt;10),IF(AND($J315&gt;X$1,$J315&lt;=$Y$1),1,IF((COUNTIFS(INCAPACIDADES!$C$1:$C$51,$K315,INCAPACIDADES!W$1:W$51,X$1))&gt;0,2,IF(VLOOKUP($I315,BD!$D:$F,3,0)&gt;X$1,0,3))),"")</f>
        <v/>
      </c>
      <c r="CP315" s="62" t="str">
        <f>+IF(AND(LEN($K315)&gt;10),IF(AND($J315&gt;Y$1,$J315&lt;=$Y$1),1,IF((COUNTIFS(INCAPACIDADES!$C$1:$C$51,$K315,INCAPACIDADES!X$1:X$51,Y$1))&gt;0,2,IF(VLOOKUP($I315,BD!$D:$F,3,0)&gt;Y$1,0,3))),"")</f>
        <v/>
      </c>
      <c r="CQ315" s="62" t="str">
        <f>+IF(LEN($K315)&gt;10,IF(ISERROR(VLOOKUP(L315,'CODIGO PAGO'!$B$1:$B$20,1,0)),1,IF(OR(AND(CC315=1,L315&lt;&gt;"N"),AND(CC315=3,L315&lt;&gt;"B"),AND(CC315=2,LEFT(TRIM(L315),1)&lt;&gt;"I")),1,IF(OR(AND(CC315=0,L315="N"),AND(CC315=0,L315="B"),AND(CC315=0,LEFT(TRIM(L315),1)="I")),1,0))),"")</f>
        <v/>
      </c>
      <c r="CR315" s="62" t="str">
        <f t="shared" si="131"/>
        <v/>
      </c>
      <c r="CS315" s="62" t="str">
        <f>+IF(LEN($K315)&gt;10,IF(ISERROR(VLOOKUP(N315,'CODIGO PAGO'!$B$1:$B$20,1,0)),1,IF(OR(AND(CE315=1,N315&lt;&gt;"N"),AND(CE315=3,N315&lt;&gt;"B"),AND(CE315=2,LEFT(TRIM(N315),1)&lt;&gt;"I")),1,IF(OR(AND(CE315=0,N315="N"),AND(CE315=0,N315="B"),AND(CE315=0,LEFT(TRIM(N315),1)="I")),1,0))),"")</f>
        <v/>
      </c>
      <c r="CT315" s="62" t="str">
        <f t="shared" si="132"/>
        <v/>
      </c>
      <c r="CU315" s="62" t="str">
        <f>+IF(LEN($K315)&gt;10,IF(ISERROR(VLOOKUP(P315,'CODIGO PAGO'!$B$1:$B$20,1,0)),1,IF(OR(AND(CG315=1,P315&lt;&gt;"N"),AND(CG315=3,P315&lt;&gt;"B"),AND(CG315=2,LEFT(TRIM(P315),1)&lt;&gt;"I")),1,IF(OR(AND(CG315=0,P315="N"),AND(CG315=0,P315="B"),AND(CG315=0,LEFT(TRIM(P315),1)="I")),1,0))),"")</f>
        <v/>
      </c>
      <c r="CV315" s="62" t="str">
        <f t="shared" si="133"/>
        <v/>
      </c>
      <c r="CW315" s="62" t="str">
        <f>+IF(LEN($K315)&gt;10,IF(ISERROR(VLOOKUP(R315,'CODIGO PAGO'!$B$1:$B$20,1,0)),1,IF(OR(AND(CI315=1,R315&lt;&gt;"N"),AND(CI315=3,R315&lt;&gt;"B"),AND(CI315=2,LEFT(TRIM(R315),1)&lt;&gt;"I")),1,IF(OR(AND(CI315=0,R315="N"),AND(CI315=0,R315="B"),AND(CI315=0,LEFT(TRIM(R315),1)="I")),1,0))),"")</f>
        <v/>
      </c>
      <c r="CX315" s="62" t="str">
        <f t="shared" si="134"/>
        <v/>
      </c>
      <c r="CY315" s="62" t="str">
        <f>+IF(LEN($K315)&gt;10,IF(ISERROR(VLOOKUP(T315,'CODIGO PAGO'!$B$1:$B$20,1,0)),1,IF(OR(AND(CK315=1,T315&lt;&gt;"N"),AND(CK315=3,T315&lt;&gt;"B"),AND(CK315=2,LEFT(TRIM(T315),1)&lt;&gt;"I")),1,IF(OR(AND(CK315=0,T315="N"),AND(CK315=0,T315="B"),AND(CK315=0,LEFT(TRIM(T315),1)="I")),1,0))),"")</f>
        <v/>
      </c>
      <c r="CZ315" s="62" t="str">
        <f t="shared" si="135"/>
        <v/>
      </c>
      <c r="DA315" s="62" t="str">
        <f>+IF(LEN($K315)&gt;10,IF(ISERROR(VLOOKUP(V315,'CODIGO PAGO'!$B$1:$B$20,1,0)),1,IF(OR(AND(CM315=1,V315&lt;&gt;"N"),AND(CM315=3,V315&lt;&gt;"B"),AND(CM315=2,LEFT(TRIM(V315),1)&lt;&gt;"I")),1,IF(OR(AND(CM315=0,V315="N"),AND(CM315=0,V315="B"),AND(CM315=0,LEFT(TRIM(V315),1)="I")),1,0))),"")</f>
        <v/>
      </c>
      <c r="DB315" s="62" t="str">
        <f t="shared" si="136"/>
        <v/>
      </c>
      <c r="DC315" s="62" t="str">
        <f>+IF(LEN($K315)&gt;10,IF(ISERROR(VLOOKUP(X315,'CODIGO PAGO'!$B$1:$B$20,1,0)),1,IF(OR(AND(CO315=1,X315&lt;&gt;"N"),AND(CO315=3,X315&lt;&gt;"B"),AND(CO315=2,LEFT(TRIM(X315),1)&lt;&gt;"I")),1,IF(OR(AND(CO315=0,X315="N"),AND(CO315=0,X315="B"),AND(CO315=0,LEFT(TRIM(X315),1)="I")),1,0))),"")</f>
        <v/>
      </c>
      <c r="DD315" s="62" t="str">
        <f t="shared" si="137"/>
        <v/>
      </c>
      <c r="DE315" s="62" t="str">
        <f t="shared" si="138"/>
        <v/>
      </c>
      <c r="DF315" s="63" t="str">
        <f t="shared" si="139"/>
        <v/>
      </c>
      <c r="DG315" s="171"/>
      <c r="DH315" s="63">
        <v>315</v>
      </c>
    </row>
    <row r="316" spans="1:112" s="65" customFormat="1">
      <c r="A316" s="16" t="str">
        <f t="shared" si="112"/>
        <v/>
      </c>
      <c r="B316" s="134"/>
      <c r="C316" s="134"/>
      <c r="D316" s="1" t="str">
        <f>+IF(LEN($K316)&gt;5,BD!A316,"")</f>
        <v/>
      </c>
      <c r="E316" s="1" t="str">
        <f>+IF(LEN($K316)&gt;5,BD!B316,"")</f>
        <v/>
      </c>
      <c r="F316" s="134"/>
      <c r="G316" s="133"/>
      <c r="H316" s="135"/>
      <c r="I316" s="3" t="str">
        <f>+IF(LEN($K316)&gt;5,BD!D316,"")</f>
        <v/>
      </c>
      <c r="J316" s="4" t="str">
        <f>+IF(LEN($K316)&gt;5,BD!E316,"")</f>
        <v/>
      </c>
      <c r="K316" s="5" t="str">
        <f>+IF(LEN(BD!G316)&gt;5,BD!G316,"")</f>
        <v/>
      </c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53" t="str">
        <f t="shared" si="113"/>
        <v/>
      </c>
      <c r="AB316" s="154" t="str">
        <f>+IF(LEN($K316)&gt;5,SUM(L316,N316,P316,R316,T316,V316,X316)+COUNTIF(L316:X316,"PCG")+'CODIGO PAGO'!$C$23*COUNTIF(L316:X316,"PDF")+'CODIGO PAGO'!$C$24*COUNTIF('PRE MAAS'!L316:X316,"PNH")+'CODIGO PAGO'!$C$25*COUNTIF('PRE MAAS'!L316:X316,"PS")+COUNTIF(L316:X316,"VAC"),"")</f>
        <v/>
      </c>
      <c r="AC316" s="154" t="str">
        <f t="shared" si="114"/>
        <v/>
      </c>
      <c r="AD316" s="155" t="str">
        <f t="shared" si="115"/>
        <v/>
      </c>
      <c r="AE316" s="155" t="str">
        <f t="shared" si="116"/>
        <v/>
      </c>
      <c r="AF316" s="155" t="str">
        <f>+IF(LEN($K316)&gt;5,IF(AND(VLOOKUP($I316,BD!$D$1:$F$501,3,0)&gt;=L$1,VLOOKUP($I316,BD!$D$1:$F$501,3,0)&lt;=X$1),1,0),"")</f>
        <v/>
      </c>
      <c r="AG316" s="155" t="str">
        <f t="shared" si="117"/>
        <v/>
      </c>
      <c r="AH316" s="156" t="str">
        <f t="shared" si="118"/>
        <v/>
      </c>
      <c r="AI316" s="156" t="str">
        <f t="shared" si="119"/>
        <v/>
      </c>
      <c r="AJ316" s="156" t="str">
        <f t="shared" si="120"/>
        <v/>
      </c>
      <c r="AK316" s="6" t="str">
        <f>+IF(LEN($K316)&gt;5,BD!H316,"")</f>
        <v/>
      </c>
      <c r="AL316" s="17" t="str">
        <f t="shared" si="121"/>
        <v/>
      </c>
      <c r="AM316" s="13"/>
      <c r="AN316" s="18" t="str">
        <f t="shared" si="122"/>
        <v/>
      </c>
      <c r="AO316" s="19" t="str">
        <f t="shared" si="123"/>
        <v/>
      </c>
      <c r="AP316" s="19" t="str">
        <f t="shared" si="124"/>
        <v/>
      </c>
      <c r="AQ316" s="20" t="str">
        <f t="shared" si="125"/>
        <v/>
      </c>
      <c r="AR316" s="7" t="str">
        <f t="shared" ca="1" si="126"/>
        <v/>
      </c>
      <c r="AS316" s="157"/>
      <c r="AT316" s="19" t="str">
        <f>+IF(LEN($K316)&gt;5,TRUNC(AS316*AK316*'CODIGO PAGO'!$C$27,2),"")</f>
        <v/>
      </c>
      <c r="AU316" s="15"/>
      <c r="AV316" s="15"/>
      <c r="AW316" s="15"/>
      <c r="AX316" s="14"/>
      <c r="AY316" s="15"/>
      <c r="AZ316" s="20" t="str">
        <f>+IF(LEN(K316)&gt;5,SUMIF(AJUSTES!$A$1:$A$50,K316,AJUSTES!$J$1:$J$50),"")</f>
        <v/>
      </c>
      <c r="BA316" s="20"/>
      <c r="BB316" s="14"/>
      <c r="BC316" s="14"/>
      <c r="BD316" s="164"/>
      <c r="BE316" s="15"/>
      <c r="BF316" s="15"/>
      <c r="BG316" s="152" t="str">
        <f t="shared" si="127"/>
        <v/>
      </c>
      <c r="BH316" s="20" t="str">
        <f t="shared" si="128"/>
        <v/>
      </c>
      <c r="BI316" s="20" t="str">
        <f>IF(LEN($K316)&gt;5,IF('CODIGO PAGO'!$C$26=9,0.5*AK316,'CODIGO PAGO'!$C$26*COUNTIF(L316:X316,"PT")*(AK316*7)/(7-(COUNTIF(L316:X316,"D")+COUNTIF(L316:X316,"DL")))),"")</f>
        <v/>
      </c>
      <c r="BJ316" s="15"/>
      <c r="BK316" s="20" t="str">
        <f>+IF(LEN(K316)&gt;5,SUMIF(AJUSTES!$A$1:$A$50,K316,AJUSTES!$K$1:$K$50),"")</f>
        <v/>
      </c>
      <c r="BL316" s="15"/>
      <c r="BM316" s="15"/>
      <c r="BN316" s="4" t="str">
        <f>+CONCATENATE(IF(COUNTIFS(INCAPACIDADES!$A$1:$A$100,"ACTIVA",INCAPACIDADES!$C$1:$C$100,'PRE MAAS'!K316)&gt;0,VLOOKUP(K316,INCAPACIDADES!$C$1:$Y$100,23,0),""),IF(LEN($K316)&gt;5,IF(BD!F316="N/A","",CONCATENATE("B (",DAY(BD!F316),"-",MONTH(BD!F316),"-",YEAR(BD!F316),")")),""))</f>
        <v/>
      </c>
      <c r="BO316" s="150"/>
      <c r="BP316" s="15"/>
      <c r="BQ316" s="15"/>
      <c r="BR316" s="15"/>
      <c r="BS316" s="15"/>
      <c r="BT316" s="15"/>
      <c r="BU316" s="9" t="str">
        <f>+IF(LEN($K316)&gt;10,IF(LEN(BD!I316)=11,BD!I316,CONCATENATE("0",BD!I316)),"")</f>
        <v/>
      </c>
      <c r="BV316" s="161" t="str">
        <f>+IF(LEN($K316)&gt;10,BD!J316,"")</f>
        <v/>
      </c>
      <c r="BW316" s="162" t="str">
        <f t="shared" si="129"/>
        <v/>
      </c>
      <c r="BX316" s="162" t="str">
        <f>+IF(LEN($K316)&gt;10,UPPER(BD!K316),"")</f>
        <v/>
      </c>
      <c r="BY316" s="161" t="str">
        <f>+IF(LEN($K324)&gt;5,BD!L316,"")</f>
        <v/>
      </c>
      <c r="BZ316" s="161" t="str">
        <f>+IF(LEN($K316)&gt;10,BD!M316,"")</f>
        <v/>
      </c>
      <c r="CA316" s="162" t="str">
        <f>+IF(LEN($K316)&gt;10,BD!N316,"")</f>
        <v/>
      </c>
      <c r="CB316" s="163" t="str">
        <f t="shared" si="130"/>
        <v/>
      </c>
      <c r="CC316" s="62" t="str">
        <f>+IF(AND(LEN($K316)&gt;10),IF(AND($J316&gt;L$1,$J316&lt;=$Y$1),1,IF((COUNTIFS(INCAPACIDADES!$C$1:$C$51,$K316,INCAPACIDADES!K$1:K$51,L$1))&gt;0,2,IF(VLOOKUP($I316,BD!D:F,3,0)&gt;L$1,0,3))),"")</f>
        <v/>
      </c>
      <c r="CD316" s="62" t="str">
        <f>+IF(AND(LEN($K316)&gt;10),IF(AND($J316&gt;M$1,$J316&lt;=$Y$1),1,IF((COUNTIFS(INCAPACIDADES!$C$1:$C$51,$K316,INCAPACIDADES!L$1:L$51,M$1))&gt;0,2,IF(VLOOKUP($I316,BD!$D:$F,3,0)&gt;M$1,0,3))),"")</f>
        <v/>
      </c>
      <c r="CE316" s="62" t="str">
        <f>+IF(AND(LEN($K316)&gt;10),IF(AND($J316&gt;N$1,$J316&lt;=$Y$1),1,IF((COUNTIFS(INCAPACIDADES!$C$1:$C$51,$K316,INCAPACIDADES!M$1:M$51,N$1))&gt;0,2,IF(VLOOKUP($I316,BD!$D:$F,3,0)&gt;N$1,0,3))),"")</f>
        <v/>
      </c>
      <c r="CF316" s="62" t="str">
        <f>+IF(AND(LEN($K316)&gt;10),IF(AND($J316&gt;O$1,$J316&lt;=$Y$1),1,IF((COUNTIFS(INCAPACIDADES!$C$1:$C$51,$K316,INCAPACIDADES!N$1:N$51,O$1))&gt;0,2,IF(VLOOKUP($I316,BD!$D:$F,3,0)&gt;O$1,0,3))),"")</f>
        <v/>
      </c>
      <c r="CG316" s="62" t="str">
        <f>+IF(AND(LEN($K316)&gt;10),IF(AND($J316&gt;P$1,$J316&lt;=$Y$1),1,IF((COUNTIFS(INCAPACIDADES!$C$1:$C$51,$K316,INCAPACIDADES!O$1:O$51,P$1))&gt;0,2,IF(VLOOKUP($I316,BD!$D:$F,3,0)&gt;P$1,0,3))),"")</f>
        <v/>
      </c>
      <c r="CH316" s="62" t="str">
        <f>+IF(AND(LEN($K316)&gt;10),IF(AND($J316&gt;Q$1,$J316&lt;=$Y$1),1,IF((COUNTIFS(INCAPACIDADES!$C$1:$C$51,$K316,INCAPACIDADES!P$1:P$51,Q$1))&gt;0,2,IF(VLOOKUP($I316,BD!$D:$F,3,0)&gt;Q$1,0,3))),"")</f>
        <v/>
      </c>
      <c r="CI316" s="62" t="str">
        <f>+IF(AND(LEN($K316)&gt;10),IF(AND($J316&gt;R$1,$J316&lt;=$Y$1),1,IF((COUNTIFS(INCAPACIDADES!$C$1:$C$51,$K316,INCAPACIDADES!Q$1:Q$51,R$1))&gt;0,2,IF(VLOOKUP($I316,BD!$D:$F,3,0)&gt;R$1,0,3))),"")</f>
        <v/>
      </c>
      <c r="CJ316" s="62" t="str">
        <f>+IF(AND(LEN($K316)&gt;10),IF(AND($J316&gt;S$1,$J316&lt;=$Y$1),1,IF((COUNTIFS(INCAPACIDADES!$C$1:$C$51,$K316,INCAPACIDADES!R$1:R$51,S$1))&gt;0,2,IF(VLOOKUP($I316,BD!$D:$F,3,0)&gt;S$1,0,3))),"")</f>
        <v/>
      </c>
      <c r="CK316" s="62" t="str">
        <f>+IF(AND(LEN($K316)&gt;10),IF(AND($J316&gt;T$1,$J316&lt;=$Y$1),1,IF((COUNTIFS(INCAPACIDADES!$C$1:$C$51,$K316,INCAPACIDADES!S$1:S$51,T$1))&gt;0,2,IF(VLOOKUP($I316,BD!$D:$F,3,0)&gt;T$1,0,3))),"")</f>
        <v/>
      </c>
      <c r="CL316" s="62" t="str">
        <f>+IF(AND(LEN($K316)&gt;10),IF(AND($J316&gt;U$1,$J316&lt;=$Y$1),1,IF((COUNTIFS(INCAPACIDADES!$C$1:$C$51,$K316,INCAPACIDADES!T$1:T$51,U$1))&gt;0,2,IF(VLOOKUP($I316,BD!$D:$F,3,0)&gt;U$1,0,3))),"")</f>
        <v/>
      </c>
      <c r="CM316" s="62" t="str">
        <f>+IF(AND(LEN($K316)&gt;10),IF(AND($J316&gt;V$1,$J316&lt;=$Y$1),1,IF((COUNTIFS(INCAPACIDADES!$C$1:$C$51,$K316,INCAPACIDADES!U$1:U$51,V$1))&gt;0,2,IF(VLOOKUP($I316,BD!$D:$F,3,0)&gt;V$1,0,3))),"")</f>
        <v/>
      </c>
      <c r="CN316" s="62" t="str">
        <f>+IF(AND(LEN($K316)&gt;10),IF(AND($J316&gt;W$1,$J316&lt;=$Y$1),1,IF((COUNTIFS(INCAPACIDADES!$C$1:$C$51,$K316,INCAPACIDADES!V$1:V$51,W$1))&gt;0,2,IF(VLOOKUP($I316,BD!$D:$F,3,0)&gt;W$1,0,3))),"")</f>
        <v/>
      </c>
      <c r="CO316" s="62" t="str">
        <f>+IF(AND(LEN($K316)&gt;10),IF(AND($J316&gt;X$1,$J316&lt;=$Y$1),1,IF((COUNTIFS(INCAPACIDADES!$C$1:$C$51,$K316,INCAPACIDADES!W$1:W$51,X$1))&gt;0,2,IF(VLOOKUP($I316,BD!$D:$F,3,0)&gt;X$1,0,3))),"")</f>
        <v/>
      </c>
      <c r="CP316" s="62" t="str">
        <f>+IF(AND(LEN($K316)&gt;10),IF(AND($J316&gt;Y$1,$J316&lt;=$Y$1),1,IF((COUNTIFS(INCAPACIDADES!$C$1:$C$51,$K316,INCAPACIDADES!X$1:X$51,Y$1))&gt;0,2,IF(VLOOKUP($I316,BD!$D:$F,3,0)&gt;Y$1,0,3))),"")</f>
        <v/>
      </c>
      <c r="CQ316" s="62" t="str">
        <f>+IF(LEN($K316)&gt;10,IF(ISERROR(VLOOKUP(L316,'CODIGO PAGO'!$B$1:$B$20,1,0)),1,IF(OR(AND(CC316=1,L316&lt;&gt;"N"),AND(CC316=3,L316&lt;&gt;"B"),AND(CC316=2,LEFT(TRIM(L316),1)&lt;&gt;"I")),1,IF(OR(AND(CC316=0,L316="N"),AND(CC316=0,L316="B"),AND(CC316=0,LEFT(TRIM(L316),1)="I")),1,0))),"")</f>
        <v/>
      </c>
      <c r="CR316" s="62" t="str">
        <f t="shared" si="131"/>
        <v/>
      </c>
      <c r="CS316" s="62" t="str">
        <f>+IF(LEN($K316)&gt;10,IF(ISERROR(VLOOKUP(N316,'CODIGO PAGO'!$B$1:$B$20,1,0)),1,IF(OR(AND(CE316=1,N316&lt;&gt;"N"),AND(CE316=3,N316&lt;&gt;"B"),AND(CE316=2,LEFT(TRIM(N316),1)&lt;&gt;"I")),1,IF(OR(AND(CE316=0,N316="N"),AND(CE316=0,N316="B"),AND(CE316=0,LEFT(TRIM(N316),1)="I")),1,0))),"")</f>
        <v/>
      </c>
      <c r="CT316" s="62" t="str">
        <f t="shared" si="132"/>
        <v/>
      </c>
      <c r="CU316" s="62" t="str">
        <f>+IF(LEN($K316)&gt;10,IF(ISERROR(VLOOKUP(P316,'CODIGO PAGO'!$B$1:$B$20,1,0)),1,IF(OR(AND(CG316=1,P316&lt;&gt;"N"),AND(CG316=3,P316&lt;&gt;"B"),AND(CG316=2,LEFT(TRIM(P316),1)&lt;&gt;"I")),1,IF(OR(AND(CG316=0,P316="N"),AND(CG316=0,P316="B"),AND(CG316=0,LEFT(TRIM(P316),1)="I")),1,0))),"")</f>
        <v/>
      </c>
      <c r="CV316" s="62" t="str">
        <f t="shared" si="133"/>
        <v/>
      </c>
      <c r="CW316" s="62" t="str">
        <f>+IF(LEN($K316)&gt;10,IF(ISERROR(VLOOKUP(R316,'CODIGO PAGO'!$B$1:$B$20,1,0)),1,IF(OR(AND(CI316=1,R316&lt;&gt;"N"),AND(CI316=3,R316&lt;&gt;"B"),AND(CI316=2,LEFT(TRIM(R316),1)&lt;&gt;"I")),1,IF(OR(AND(CI316=0,R316="N"),AND(CI316=0,R316="B"),AND(CI316=0,LEFT(TRIM(R316),1)="I")),1,0))),"")</f>
        <v/>
      </c>
      <c r="CX316" s="62" t="str">
        <f t="shared" si="134"/>
        <v/>
      </c>
      <c r="CY316" s="62" t="str">
        <f>+IF(LEN($K316)&gt;10,IF(ISERROR(VLOOKUP(T316,'CODIGO PAGO'!$B$1:$B$20,1,0)),1,IF(OR(AND(CK316=1,T316&lt;&gt;"N"),AND(CK316=3,T316&lt;&gt;"B"),AND(CK316=2,LEFT(TRIM(T316),1)&lt;&gt;"I")),1,IF(OR(AND(CK316=0,T316="N"),AND(CK316=0,T316="B"),AND(CK316=0,LEFT(TRIM(T316),1)="I")),1,0))),"")</f>
        <v/>
      </c>
      <c r="CZ316" s="62" t="str">
        <f t="shared" si="135"/>
        <v/>
      </c>
      <c r="DA316" s="62" t="str">
        <f>+IF(LEN($K316)&gt;10,IF(ISERROR(VLOOKUP(V316,'CODIGO PAGO'!$B$1:$B$20,1,0)),1,IF(OR(AND(CM316=1,V316&lt;&gt;"N"),AND(CM316=3,V316&lt;&gt;"B"),AND(CM316=2,LEFT(TRIM(V316),1)&lt;&gt;"I")),1,IF(OR(AND(CM316=0,V316="N"),AND(CM316=0,V316="B"),AND(CM316=0,LEFT(TRIM(V316),1)="I")),1,0))),"")</f>
        <v/>
      </c>
      <c r="DB316" s="62" t="str">
        <f t="shared" si="136"/>
        <v/>
      </c>
      <c r="DC316" s="62" t="str">
        <f>+IF(LEN($K316)&gt;10,IF(ISERROR(VLOOKUP(X316,'CODIGO PAGO'!$B$1:$B$20,1,0)),1,IF(OR(AND(CO316=1,X316&lt;&gt;"N"),AND(CO316=3,X316&lt;&gt;"B"),AND(CO316=2,LEFT(TRIM(X316),1)&lt;&gt;"I")),1,IF(OR(AND(CO316=0,X316="N"),AND(CO316=0,X316="B"),AND(CO316=0,LEFT(TRIM(X316),1)="I")),1,0))),"")</f>
        <v/>
      </c>
      <c r="DD316" s="62" t="str">
        <f t="shared" si="137"/>
        <v/>
      </c>
      <c r="DE316" s="62" t="str">
        <f t="shared" si="138"/>
        <v/>
      </c>
      <c r="DF316" s="63" t="str">
        <f t="shared" si="139"/>
        <v/>
      </c>
      <c r="DG316" s="171"/>
      <c r="DH316" s="63">
        <v>316</v>
      </c>
    </row>
    <row r="317" spans="1:112" s="65" customFormat="1">
      <c r="A317" s="16" t="str">
        <f t="shared" si="112"/>
        <v/>
      </c>
      <c r="B317" s="134"/>
      <c r="C317" s="134"/>
      <c r="D317" s="1" t="str">
        <f>+IF(LEN($K317)&gt;5,BD!A317,"")</f>
        <v/>
      </c>
      <c r="E317" s="1" t="str">
        <f>+IF(LEN($K317)&gt;5,BD!B317,"")</f>
        <v/>
      </c>
      <c r="F317" s="134"/>
      <c r="G317" s="133"/>
      <c r="H317" s="135"/>
      <c r="I317" s="3" t="str">
        <f>+IF(LEN($K317)&gt;5,BD!D317,"")</f>
        <v/>
      </c>
      <c r="J317" s="4" t="str">
        <f>+IF(LEN($K317)&gt;5,BD!E317,"")</f>
        <v/>
      </c>
      <c r="K317" s="5" t="str">
        <f>+IF(LEN(BD!G317)&gt;5,BD!G317,"")</f>
        <v/>
      </c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53" t="str">
        <f t="shared" si="113"/>
        <v/>
      </c>
      <c r="AB317" s="154" t="str">
        <f>+IF(LEN($K317)&gt;5,SUM(L317,N317,P317,R317,T317,V317,X317)+COUNTIF(L317:X317,"PCG")+'CODIGO PAGO'!$C$23*COUNTIF(L317:X317,"PDF")+'CODIGO PAGO'!$C$24*COUNTIF('PRE MAAS'!L317:X317,"PNH")+'CODIGO PAGO'!$C$25*COUNTIF('PRE MAAS'!L317:X317,"PS")+COUNTIF(L317:X317,"VAC"),"")</f>
        <v/>
      </c>
      <c r="AC317" s="154" t="str">
        <f t="shared" si="114"/>
        <v/>
      </c>
      <c r="AD317" s="155" t="str">
        <f t="shared" si="115"/>
        <v/>
      </c>
      <c r="AE317" s="155" t="str">
        <f t="shared" si="116"/>
        <v/>
      </c>
      <c r="AF317" s="155" t="str">
        <f>+IF(LEN($K317)&gt;5,IF(AND(VLOOKUP($I317,BD!$D$1:$F$501,3,0)&gt;=L$1,VLOOKUP($I317,BD!$D$1:$F$501,3,0)&lt;=X$1),1,0),"")</f>
        <v/>
      </c>
      <c r="AG317" s="155" t="str">
        <f t="shared" si="117"/>
        <v/>
      </c>
      <c r="AH317" s="156" t="str">
        <f t="shared" si="118"/>
        <v/>
      </c>
      <c r="AI317" s="156" t="str">
        <f t="shared" si="119"/>
        <v/>
      </c>
      <c r="AJ317" s="156" t="str">
        <f t="shared" si="120"/>
        <v/>
      </c>
      <c r="AK317" s="6" t="str">
        <f>+IF(LEN($K317)&gt;5,BD!H317,"")</f>
        <v/>
      </c>
      <c r="AL317" s="17" t="str">
        <f t="shared" si="121"/>
        <v/>
      </c>
      <c r="AM317" s="13"/>
      <c r="AN317" s="18" t="str">
        <f t="shared" si="122"/>
        <v/>
      </c>
      <c r="AO317" s="19" t="str">
        <f t="shared" si="123"/>
        <v/>
      </c>
      <c r="AP317" s="19" t="str">
        <f t="shared" si="124"/>
        <v/>
      </c>
      <c r="AQ317" s="20" t="str">
        <f t="shared" si="125"/>
        <v/>
      </c>
      <c r="AR317" s="7" t="str">
        <f t="shared" ca="1" si="126"/>
        <v/>
      </c>
      <c r="AS317" s="157"/>
      <c r="AT317" s="19" t="str">
        <f>+IF(LEN($K317)&gt;5,TRUNC(AS317*AK317*'CODIGO PAGO'!$C$27,2),"")</f>
        <v/>
      </c>
      <c r="AU317" s="15"/>
      <c r="AV317" s="15"/>
      <c r="AW317" s="15"/>
      <c r="AX317" s="14"/>
      <c r="AY317" s="15"/>
      <c r="AZ317" s="20" t="str">
        <f>+IF(LEN(K317)&gt;5,SUMIF(AJUSTES!$A$1:$A$50,K317,AJUSTES!$J$1:$J$50),"")</f>
        <v/>
      </c>
      <c r="BA317" s="20"/>
      <c r="BB317" s="14"/>
      <c r="BC317" s="14"/>
      <c r="BD317" s="164"/>
      <c r="BE317" s="15"/>
      <c r="BF317" s="15"/>
      <c r="BG317" s="152" t="str">
        <f t="shared" si="127"/>
        <v/>
      </c>
      <c r="BH317" s="20" t="str">
        <f t="shared" si="128"/>
        <v/>
      </c>
      <c r="BI317" s="20" t="str">
        <f>IF(LEN($K317)&gt;5,IF('CODIGO PAGO'!$C$26=9,0.5*AK317,'CODIGO PAGO'!$C$26*COUNTIF(L317:X317,"PT")*(AK317*7)/(7-(COUNTIF(L317:X317,"D")+COUNTIF(L317:X317,"DL")))),"")</f>
        <v/>
      </c>
      <c r="BJ317" s="15"/>
      <c r="BK317" s="20" t="str">
        <f>+IF(LEN(K317)&gt;5,SUMIF(AJUSTES!$A$1:$A$50,K317,AJUSTES!$K$1:$K$50),"")</f>
        <v/>
      </c>
      <c r="BL317" s="15"/>
      <c r="BM317" s="15"/>
      <c r="BN317" s="4" t="str">
        <f>+CONCATENATE(IF(COUNTIFS(INCAPACIDADES!$A$1:$A$100,"ACTIVA",INCAPACIDADES!$C$1:$C$100,'PRE MAAS'!K317)&gt;0,VLOOKUP(K317,INCAPACIDADES!$C$1:$Y$100,23,0),""),IF(LEN($K317)&gt;5,IF(BD!F317="N/A","",CONCATENATE("B (",DAY(BD!F317),"-",MONTH(BD!F317),"-",YEAR(BD!F317),")")),""))</f>
        <v/>
      </c>
      <c r="BO317" s="150"/>
      <c r="BP317" s="15"/>
      <c r="BQ317" s="15"/>
      <c r="BR317" s="15"/>
      <c r="BS317" s="15"/>
      <c r="BT317" s="15"/>
      <c r="BU317" s="9" t="str">
        <f>+IF(LEN($K317)&gt;10,IF(LEN(BD!I317)=11,BD!I317,CONCATENATE("0",BD!I317)),"")</f>
        <v/>
      </c>
      <c r="BV317" s="161" t="str">
        <f>+IF(LEN($K317)&gt;10,BD!J317,"")</f>
        <v/>
      </c>
      <c r="BW317" s="162" t="str">
        <f t="shared" si="129"/>
        <v/>
      </c>
      <c r="BX317" s="162" t="str">
        <f>+IF(LEN($K317)&gt;10,UPPER(BD!K317),"")</f>
        <v/>
      </c>
      <c r="BY317" s="161" t="str">
        <f>+IF(LEN($K325)&gt;5,BD!L317,"")</f>
        <v/>
      </c>
      <c r="BZ317" s="161" t="str">
        <f>+IF(LEN($K317)&gt;10,BD!M317,"")</f>
        <v/>
      </c>
      <c r="CA317" s="162" t="str">
        <f>+IF(LEN($K317)&gt;10,BD!N317,"")</f>
        <v/>
      </c>
      <c r="CB317" s="163" t="str">
        <f t="shared" si="130"/>
        <v/>
      </c>
      <c r="CC317" s="62" t="str">
        <f>+IF(AND(LEN($K317)&gt;10),IF(AND($J317&gt;L$1,$J317&lt;=$Y$1),1,IF((COUNTIFS(INCAPACIDADES!$C$1:$C$51,$K317,INCAPACIDADES!K$1:K$51,L$1))&gt;0,2,IF(VLOOKUP($I317,BD!D:F,3,0)&gt;L$1,0,3))),"")</f>
        <v/>
      </c>
      <c r="CD317" s="62" t="str">
        <f>+IF(AND(LEN($K317)&gt;10),IF(AND($J317&gt;M$1,$J317&lt;=$Y$1),1,IF((COUNTIFS(INCAPACIDADES!$C$1:$C$51,$K317,INCAPACIDADES!L$1:L$51,M$1))&gt;0,2,IF(VLOOKUP($I317,BD!$D:$F,3,0)&gt;M$1,0,3))),"")</f>
        <v/>
      </c>
      <c r="CE317" s="62" t="str">
        <f>+IF(AND(LEN($K317)&gt;10),IF(AND($J317&gt;N$1,$J317&lt;=$Y$1),1,IF((COUNTIFS(INCAPACIDADES!$C$1:$C$51,$K317,INCAPACIDADES!M$1:M$51,N$1))&gt;0,2,IF(VLOOKUP($I317,BD!$D:$F,3,0)&gt;N$1,0,3))),"")</f>
        <v/>
      </c>
      <c r="CF317" s="62" t="str">
        <f>+IF(AND(LEN($K317)&gt;10),IF(AND($J317&gt;O$1,$J317&lt;=$Y$1),1,IF((COUNTIFS(INCAPACIDADES!$C$1:$C$51,$K317,INCAPACIDADES!N$1:N$51,O$1))&gt;0,2,IF(VLOOKUP($I317,BD!$D:$F,3,0)&gt;O$1,0,3))),"")</f>
        <v/>
      </c>
      <c r="CG317" s="62" t="str">
        <f>+IF(AND(LEN($K317)&gt;10),IF(AND($J317&gt;P$1,$J317&lt;=$Y$1),1,IF((COUNTIFS(INCAPACIDADES!$C$1:$C$51,$K317,INCAPACIDADES!O$1:O$51,P$1))&gt;0,2,IF(VLOOKUP($I317,BD!$D:$F,3,0)&gt;P$1,0,3))),"")</f>
        <v/>
      </c>
      <c r="CH317" s="62" t="str">
        <f>+IF(AND(LEN($K317)&gt;10),IF(AND($J317&gt;Q$1,$J317&lt;=$Y$1),1,IF((COUNTIFS(INCAPACIDADES!$C$1:$C$51,$K317,INCAPACIDADES!P$1:P$51,Q$1))&gt;0,2,IF(VLOOKUP($I317,BD!$D:$F,3,0)&gt;Q$1,0,3))),"")</f>
        <v/>
      </c>
      <c r="CI317" s="62" t="str">
        <f>+IF(AND(LEN($K317)&gt;10),IF(AND($J317&gt;R$1,$J317&lt;=$Y$1),1,IF((COUNTIFS(INCAPACIDADES!$C$1:$C$51,$K317,INCAPACIDADES!Q$1:Q$51,R$1))&gt;0,2,IF(VLOOKUP($I317,BD!$D:$F,3,0)&gt;R$1,0,3))),"")</f>
        <v/>
      </c>
      <c r="CJ317" s="62" t="str">
        <f>+IF(AND(LEN($K317)&gt;10),IF(AND($J317&gt;S$1,$J317&lt;=$Y$1),1,IF((COUNTIFS(INCAPACIDADES!$C$1:$C$51,$K317,INCAPACIDADES!R$1:R$51,S$1))&gt;0,2,IF(VLOOKUP($I317,BD!$D:$F,3,0)&gt;S$1,0,3))),"")</f>
        <v/>
      </c>
      <c r="CK317" s="62" t="str">
        <f>+IF(AND(LEN($K317)&gt;10),IF(AND($J317&gt;T$1,$J317&lt;=$Y$1),1,IF((COUNTIFS(INCAPACIDADES!$C$1:$C$51,$K317,INCAPACIDADES!S$1:S$51,T$1))&gt;0,2,IF(VLOOKUP($I317,BD!$D:$F,3,0)&gt;T$1,0,3))),"")</f>
        <v/>
      </c>
      <c r="CL317" s="62" t="str">
        <f>+IF(AND(LEN($K317)&gt;10),IF(AND($J317&gt;U$1,$J317&lt;=$Y$1),1,IF((COUNTIFS(INCAPACIDADES!$C$1:$C$51,$K317,INCAPACIDADES!T$1:T$51,U$1))&gt;0,2,IF(VLOOKUP($I317,BD!$D:$F,3,0)&gt;U$1,0,3))),"")</f>
        <v/>
      </c>
      <c r="CM317" s="62" t="str">
        <f>+IF(AND(LEN($K317)&gt;10),IF(AND($J317&gt;V$1,$J317&lt;=$Y$1),1,IF((COUNTIFS(INCAPACIDADES!$C$1:$C$51,$K317,INCAPACIDADES!U$1:U$51,V$1))&gt;0,2,IF(VLOOKUP($I317,BD!$D:$F,3,0)&gt;V$1,0,3))),"")</f>
        <v/>
      </c>
      <c r="CN317" s="62" t="str">
        <f>+IF(AND(LEN($K317)&gt;10),IF(AND($J317&gt;W$1,$J317&lt;=$Y$1),1,IF((COUNTIFS(INCAPACIDADES!$C$1:$C$51,$K317,INCAPACIDADES!V$1:V$51,W$1))&gt;0,2,IF(VLOOKUP($I317,BD!$D:$F,3,0)&gt;W$1,0,3))),"")</f>
        <v/>
      </c>
      <c r="CO317" s="62" t="str">
        <f>+IF(AND(LEN($K317)&gt;10),IF(AND($J317&gt;X$1,$J317&lt;=$Y$1),1,IF((COUNTIFS(INCAPACIDADES!$C$1:$C$51,$K317,INCAPACIDADES!W$1:W$51,X$1))&gt;0,2,IF(VLOOKUP($I317,BD!$D:$F,3,0)&gt;X$1,0,3))),"")</f>
        <v/>
      </c>
      <c r="CP317" s="62" t="str">
        <f>+IF(AND(LEN($K317)&gt;10),IF(AND($J317&gt;Y$1,$J317&lt;=$Y$1),1,IF((COUNTIFS(INCAPACIDADES!$C$1:$C$51,$K317,INCAPACIDADES!X$1:X$51,Y$1))&gt;0,2,IF(VLOOKUP($I317,BD!$D:$F,3,0)&gt;Y$1,0,3))),"")</f>
        <v/>
      </c>
      <c r="CQ317" s="62" t="str">
        <f>+IF(LEN($K317)&gt;10,IF(ISERROR(VLOOKUP(L317,'CODIGO PAGO'!$B$1:$B$20,1,0)),1,IF(OR(AND(CC317=1,L317&lt;&gt;"N"),AND(CC317=3,L317&lt;&gt;"B"),AND(CC317=2,LEFT(TRIM(L317),1)&lt;&gt;"I")),1,IF(OR(AND(CC317=0,L317="N"),AND(CC317=0,L317="B"),AND(CC317=0,LEFT(TRIM(L317),1)="I")),1,0))),"")</f>
        <v/>
      </c>
      <c r="CR317" s="62" t="str">
        <f t="shared" si="131"/>
        <v/>
      </c>
      <c r="CS317" s="62" t="str">
        <f>+IF(LEN($K317)&gt;10,IF(ISERROR(VLOOKUP(N317,'CODIGO PAGO'!$B$1:$B$20,1,0)),1,IF(OR(AND(CE317=1,N317&lt;&gt;"N"),AND(CE317=3,N317&lt;&gt;"B"),AND(CE317=2,LEFT(TRIM(N317),1)&lt;&gt;"I")),1,IF(OR(AND(CE317=0,N317="N"),AND(CE317=0,N317="B"),AND(CE317=0,LEFT(TRIM(N317),1)="I")),1,0))),"")</f>
        <v/>
      </c>
      <c r="CT317" s="62" t="str">
        <f t="shared" si="132"/>
        <v/>
      </c>
      <c r="CU317" s="62" t="str">
        <f>+IF(LEN($K317)&gt;10,IF(ISERROR(VLOOKUP(P317,'CODIGO PAGO'!$B$1:$B$20,1,0)),1,IF(OR(AND(CG317=1,P317&lt;&gt;"N"),AND(CG317=3,P317&lt;&gt;"B"),AND(CG317=2,LEFT(TRIM(P317),1)&lt;&gt;"I")),1,IF(OR(AND(CG317=0,P317="N"),AND(CG317=0,P317="B"),AND(CG317=0,LEFT(TRIM(P317),1)="I")),1,0))),"")</f>
        <v/>
      </c>
      <c r="CV317" s="62" t="str">
        <f t="shared" si="133"/>
        <v/>
      </c>
      <c r="CW317" s="62" t="str">
        <f>+IF(LEN($K317)&gt;10,IF(ISERROR(VLOOKUP(R317,'CODIGO PAGO'!$B$1:$B$20,1,0)),1,IF(OR(AND(CI317=1,R317&lt;&gt;"N"),AND(CI317=3,R317&lt;&gt;"B"),AND(CI317=2,LEFT(TRIM(R317),1)&lt;&gt;"I")),1,IF(OR(AND(CI317=0,R317="N"),AND(CI317=0,R317="B"),AND(CI317=0,LEFT(TRIM(R317),1)="I")),1,0))),"")</f>
        <v/>
      </c>
      <c r="CX317" s="62" t="str">
        <f t="shared" si="134"/>
        <v/>
      </c>
      <c r="CY317" s="62" t="str">
        <f>+IF(LEN($K317)&gt;10,IF(ISERROR(VLOOKUP(T317,'CODIGO PAGO'!$B$1:$B$20,1,0)),1,IF(OR(AND(CK317=1,T317&lt;&gt;"N"),AND(CK317=3,T317&lt;&gt;"B"),AND(CK317=2,LEFT(TRIM(T317),1)&lt;&gt;"I")),1,IF(OR(AND(CK317=0,T317="N"),AND(CK317=0,T317="B"),AND(CK317=0,LEFT(TRIM(T317),1)="I")),1,0))),"")</f>
        <v/>
      </c>
      <c r="CZ317" s="62" t="str">
        <f t="shared" si="135"/>
        <v/>
      </c>
      <c r="DA317" s="62" t="str">
        <f>+IF(LEN($K317)&gt;10,IF(ISERROR(VLOOKUP(V317,'CODIGO PAGO'!$B$1:$B$20,1,0)),1,IF(OR(AND(CM317=1,V317&lt;&gt;"N"),AND(CM317=3,V317&lt;&gt;"B"),AND(CM317=2,LEFT(TRIM(V317),1)&lt;&gt;"I")),1,IF(OR(AND(CM317=0,V317="N"),AND(CM317=0,V317="B"),AND(CM317=0,LEFT(TRIM(V317),1)="I")),1,0))),"")</f>
        <v/>
      </c>
      <c r="DB317" s="62" t="str">
        <f t="shared" si="136"/>
        <v/>
      </c>
      <c r="DC317" s="62" t="str">
        <f>+IF(LEN($K317)&gt;10,IF(ISERROR(VLOOKUP(X317,'CODIGO PAGO'!$B$1:$B$20,1,0)),1,IF(OR(AND(CO317=1,X317&lt;&gt;"N"),AND(CO317=3,X317&lt;&gt;"B"),AND(CO317=2,LEFT(TRIM(X317),1)&lt;&gt;"I")),1,IF(OR(AND(CO317=0,X317="N"),AND(CO317=0,X317="B"),AND(CO317=0,LEFT(TRIM(X317),1)="I")),1,0))),"")</f>
        <v/>
      </c>
      <c r="DD317" s="62" t="str">
        <f t="shared" si="137"/>
        <v/>
      </c>
      <c r="DE317" s="62" t="str">
        <f t="shared" si="138"/>
        <v/>
      </c>
      <c r="DF317" s="63" t="str">
        <f t="shared" si="139"/>
        <v/>
      </c>
      <c r="DG317" s="171"/>
      <c r="DH317" s="63">
        <v>317</v>
      </c>
    </row>
    <row r="318" spans="1:112" s="65" customFormat="1">
      <c r="A318" s="16" t="str">
        <f t="shared" si="112"/>
        <v/>
      </c>
      <c r="B318" s="134"/>
      <c r="C318" s="134"/>
      <c r="D318" s="1" t="str">
        <f>+IF(LEN($K318)&gt;5,BD!A318,"")</f>
        <v/>
      </c>
      <c r="E318" s="1" t="str">
        <f>+IF(LEN($K318)&gt;5,BD!B318,"")</f>
        <v/>
      </c>
      <c r="F318" s="134"/>
      <c r="G318" s="133"/>
      <c r="H318" s="135"/>
      <c r="I318" s="3" t="str">
        <f>+IF(LEN($K318)&gt;5,BD!D318,"")</f>
        <v/>
      </c>
      <c r="J318" s="4" t="str">
        <f>+IF(LEN($K318)&gt;5,BD!E318,"")</f>
        <v/>
      </c>
      <c r="K318" s="5" t="str">
        <f>+IF(LEN(BD!G318)&gt;5,BD!G318,"")</f>
        <v/>
      </c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53" t="str">
        <f t="shared" si="113"/>
        <v/>
      </c>
      <c r="AB318" s="154" t="str">
        <f>+IF(LEN($K318)&gt;5,SUM(L318,N318,P318,R318,T318,V318,X318)+COUNTIF(L318:X318,"PCG")+'CODIGO PAGO'!$C$23*COUNTIF(L318:X318,"PDF")+'CODIGO PAGO'!$C$24*COUNTIF('PRE MAAS'!L318:X318,"PNH")+'CODIGO PAGO'!$C$25*COUNTIF('PRE MAAS'!L318:X318,"PS")+COUNTIF(L318:X318,"VAC"),"")</f>
        <v/>
      </c>
      <c r="AC318" s="154" t="str">
        <f t="shared" si="114"/>
        <v/>
      </c>
      <c r="AD318" s="155" t="str">
        <f t="shared" si="115"/>
        <v/>
      </c>
      <c r="AE318" s="155" t="str">
        <f t="shared" si="116"/>
        <v/>
      </c>
      <c r="AF318" s="155" t="str">
        <f>+IF(LEN($K318)&gt;5,IF(AND(VLOOKUP($I318,BD!$D$1:$F$501,3,0)&gt;=L$1,VLOOKUP($I318,BD!$D$1:$F$501,3,0)&lt;=X$1),1,0),"")</f>
        <v/>
      </c>
      <c r="AG318" s="155" t="str">
        <f t="shared" si="117"/>
        <v/>
      </c>
      <c r="AH318" s="156" t="str">
        <f t="shared" si="118"/>
        <v/>
      </c>
      <c r="AI318" s="156" t="str">
        <f t="shared" si="119"/>
        <v/>
      </c>
      <c r="AJ318" s="156" t="str">
        <f t="shared" si="120"/>
        <v/>
      </c>
      <c r="AK318" s="6" t="str">
        <f>+IF(LEN($K318)&gt;5,BD!H318,"")</f>
        <v/>
      </c>
      <c r="AL318" s="17" t="str">
        <f t="shared" si="121"/>
        <v/>
      </c>
      <c r="AM318" s="13"/>
      <c r="AN318" s="18" t="str">
        <f t="shared" si="122"/>
        <v/>
      </c>
      <c r="AO318" s="19" t="str">
        <f t="shared" si="123"/>
        <v/>
      </c>
      <c r="AP318" s="19" t="str">
        <f t="shared" si="124"/>
        <v/>
      </c>
      <c r="AQ318" s="20" t="str">
        <f t="shared" si="125"/>
        <v/>
      </c>
      <c r="AR318" s="7" t="str">
        <f t="shared" ca="1" si="126"/>
        <v/>
      </c>
      <c r="AS318" s="157"/>
      <c r="AT318" s="19" t="str">
        <f>+IF(LEN($K318)&gt;5,TRUNC(AS318*AK318*'CODIGO PAGO'!$C$27,2),"")</f>
        <v/>
      </c>
      <c r="AU318" s="15"/>
      <c r="AV318" s="15"/>
      <c r="AW318" s="15"/>
      <c r="AX318" s="14"/>
      <c r="AY318" s="15"/>
      <c r="AZ318" s="20" t="str">
        <f>+IF(LEN(K318)&gt;5,SUMIF(AJUSTES!$A$1:$A$50,K318,AJUSTES!$J$1:$J$50),"")</f>
        <v/>
      </c>
      <c r="BA318" s="20"/>
      <c r="BB318" s="14"/>
      <c r="BC318" s="14"/>
      <c r="BD318" s="164"/>
      <c r="BE318" s="15"/>
      <c r="BF318" s="15"/>
      <c r="BG318" s="152" t="str">
        <f t="shared" si="127"/>
        <v/>
      </c>
      <c r="BH318" s="20" t="str">
        <f t="shared" si="128"/>
        <v/>
      </c>
      <c r="BI318" s="20" t="str">
        <f>IF(LEN($K318)&gt;5,IF('CODIGO PAGO'!$C$26=9,0.5*AK318,'CODIGO PAGO'!$C$26*COUNTIF(L318:X318,"PT")*(AK318*7)/(7-(COUNTIF(L318:X318,"D")+COUNTIF(L318:X318,"DL")))),"")</f>
        <v/>
      </c>
      <c r="BJ318" s="15"/>
      <c r="BK318" s="20" t="str">
        <f>+IF(LEN(K318)&gt;5,SUMIF(AJUSTES!$A$1:$A$50,K318,AJUSTES!$K$1:$K$50),"")</f>
        <v/>
      </c>
      <c r="BL318" s="15"/>
      <c r="BM318" s="15"/>
      <c r="BN318" s="4" t="str">
        <f>+CONCATENATE(IF(COUNTIFS(INCAPACIDADES!$A$1:$A$100,"ACTIVA",INCAPACIDADES!$C$1:$C$100,'PRE MAAS'!K318)&gt;0,VLOOKUP(K318,INCAPACIDADES!$C$1:$Y$100,23,0),""),IF(LEN($K318)&gt;5,IF(BD!F318="N/A","",CONCATENATE("B (",DAY(BD!F318),"-",MONTH(BD!F318),"-",YEAR(BD!F318),")")),""))</f>
        <v/>
      </c>
      <c r="BO318" s="150"/>
      <c r="BP318" s="15"/>
      <c r="BQ318" s="15"/>
      <c r="BR318" s="15"/>
      <c r="BS318" s="15"/>
      <c r="BT318" s="15"/>
      <c r="BU318" s="9" t="str">
        <f>+IF(LEN($K318)&gt;10,IF(LEN(BD!I318)=11,BD!I318,CONCATENATE("0",BD!I318)),"")</f>
        <v/>
      </c>
      <c r="BV318" s="161" t="str">
        <f>+IF(LEN($K318)&gt;10,BD!J318,"")</f>
        <v/>
      </c>
      <c r="BW318" s="162" t="str">
        <f t="shared" si="129"/>
        <v/>
      </c>
      <c r="BX318" s="162" t="str">
        <f>+IF(LEN($K318)&gt;10,UPPER(BD!K318),"")</f>
        <v/>
      </c>
      <c r="BY318" s="161" t="str">
        <f>+IF(LEN($K326)&gt;5,BD!L318,"")</f>
        <v/>
      </c>
      <c r="BZ318" s="161" t="str">
        <f>+IF(LEN($K318)&gt;10,BD!M318,"")</f>
        <v/>
      </c>
      <c r="CA318" s="162" t="str">
        <f>+IF(LEN($K318)&gt;10,BD!N318,"")</f>
        <v/>
      </c>
      <c r="CB318" s="163" t="str">
        <f t="shared" si="130"/>
        <v/>
      </c>
      <c r="CC318" s="62" t="str">
        <f>+IF(AND(LEN($K318)&gt;10),IF(AND($J318&gt;L$1,$J318&lt;=$Y$1),1,IF((COUNTIFS(INCAPACIDADES!$C$1:$C$51,$K318,INCAPACIDADES!K$1:K$51,L$1))&gt;0,2,IF(VLOOKUP($I318,BD!D:F,3,0)&gt;L$1,0,3))),"")</f>
        <v/>
      </c>
      <c r="CD318" s="62" t="str">
        <f>+IF(AND(LEN($K318)&gt;10),IF(AND($J318&gt;M$1,$J318&lt;=$Y$1),1,IF((COUNTIFS(INCAPACIDADES!$C$1:$C$51,$K318,INCAPACIDADES!L$1:L$51,M$1))&gt;0,2,IF(VLOOKUP($I318,BD!$D:$F,3,0)&gt;M$1,0,3))),"")</f>
        <v/>
      </c>
      <c r="CE318" s="62" t="str">
        <f>+IF(AND(LEN($K318)&gt;10),IF(AND($J318&gt;N$1,$J318&lt;=$Y$1),1,IF((COUNTIFS(INCAPACIDADES!$C$1:$C$51,$K318,INCAPACIDADES!M$1:M$51,N$1))&gt;0,2,IF(VLOOKUP($I318,BD!$D:$F,3,0)&gt;N$1,0,3))),"")</f>
        <v/>
      </c>
      <c r="CF318" s="62" t="str">
        <f>+IF(AND(LEN($K318)&gt;10),IF(AND($J318&gt;O$1,$J318&lt;=$Y$1),1,IF((COUNTIFS(INCAPACIDADES!$C$1:$C$51,$K318,INCAPACIDADES!N$1:N$51,O$1))&gt;0,2,IF(VLOOKUP($I318,BD!$D:$F,3,0)&gt;O$1,0,3))),"")</f>
        <v/>
      </c>
      <c r="CG318" s="62" t="str">
        <f>+IF(AND(LEN($K318)&gt;10),IF(AND($J318&gt;P$1,$J318&lt;=$Y$1),1,IF((COUNTIFS(INCAPACIDADES!$C$1:$C$51,$K318,INCAPACIDADES!O$1:O$51,P$1))&gt;0,2,IF(VLOOKUP($I318,BD!$D:$F,3,0)&gt;P$1,0,3))),"")</f>
        <v/>
      </c>
      <c r="CH318" s="62" t="str">
        <f>+IF(AND(LEN($K318)&gt;10),IF(AND($J318&gt;Q$1,$J318&lt;=$Y$1),1,IF((COUNTIFS(INCAPACIDADES!$C$1:$C$51,$K318,INCAPACIDADES!P$1:P$51,Q$1))&gt;0,2,IF(VLOOKUP($I318,BD!$D:$F,3,0)&gt;Q$1,0,3))),"")</f>
        <v/>
      </c>
      <c r="CI318" s="62" t="str">
        <f>+IF(AND(LEN($K318)&gt;10),IF(AND($J318&gt;R$1,$J318&lt;=$Y$1),1,IF((COUNTIFS(INCAPACIDADES!$C$1:$C$51,$K318,INCAPACIDADES!Q$1:Q$51,R$1))&gt;0,2,IF(VLOOKUP($I318,BD!$D:$F,3,0)&gt;R$1,0,3))),"")</f>
        <v/>
      </c>
      <c r="CJ318" s="62" t="str">
        <f>+IF(AND(LEN($K318)&gt;10),IF(AND($J318&gt;S$1,$J318&lt;=$Y$1),1,IF((COUNTIFS(INCAPACIDADES!$C$1:$C$51,$K318,INCAPACIDADES!R$1:R$51,S$1))&gt;0,2,IF(VLOOKUP($I318,BD!$D:$F,3,0)&gt;S$1,0,3))),"")</f>
        <v/>
      </c>
      <c r="CK318" s="62" t="str">
        <f>+IF(AND(LEN($K318)&gt;10),IF(AND($J318&gt;T$1,$J318&lt;=$Y$1),1,IF((COUNTIFS(INCAPACIDADES!$C$1:$C$51,$K318,INCAPACIDADES!S$1:S$51,T$1))&gt;0,2,IF(VLOOKUP($I318,BD!$D:$F,3,0)&gt;T$1,0,3))),"")</f>
        <v/>
      </c>
      <c r="CL318" s="62" t="str">
        <f>+IF(AND(LEN($K318)&gt;10),IF(AND($J318&gt;U$1,$J318&lt;=$Y$1),1,IF((COUNTIFS(INCAPACIDADES!$C$1:$C$51,$K318,INCAPACIDADES!T$1:T$51,U$1))&gt;0,2,IF(VLOOKUP($I318,BD!$D:$F,3,0)&gt;U$1,0,3))),"")</f>
        <v/>
      </c>
      <c r="CM318" s="62" t="str">
        <f>+IF(AND(LEN($K318)&gt;10),IF(AND($J318&gt;V$1,$J318&lt;=$Y$1),1,IF((COUNTIFS(INCAPACIDADES!$C$1:$C$51,$K318,INCAPACIDADES!U$1:U$51,V$1))&gt;0,2,IF(VLOOKUP($I318,BD!$D:$F,3,0)&gt;V$1,0,3))),"")</f>
        <v/>
      </c>
      <c r="CN318" s="62" t="str">
        <f>+IF(AND(LEN($K318)&gt;10),IF(AND($J318&gt;W$1,$J318&lt;=$Y$1),1,IF((COUNTIFS(INCAPACIDADES!$C$1:$C$51,$K318,INCAPACIDADES!V$1:V$51,W$1))&gt;0,2,IF(VLOOKUP($I318,BD!$D:$F,3,0)&gt;W$1,0,3))),"")</f>
        <v/>
      </c>
      <c r="CO318" s="62" t="str">
        <f>+IF(AND(LEN($K318)&gt;10),IF(AND($J318&gt;X$1,$J318&lt;=$Y$1),1,IF((COUNTIFS(INCAPACIDADES!$C$1:$C$51,$K318,INCAPACIDADES!W$1:W$51,X$1))&gt;0,2,IF(VLOOKUP($I318,BD!$D:$F,3,0)&gt;X$1,0,3))),"")</f>
        <v/>
      </c>
      <c r="CP318" s="62" t="str">
        <f>+IF(AND(LEN($K318)&gt;10),IF(AND($J318&gt;Y$1,$J318&lt;=$Y$1),1,IF((COUNTIFS(INCAPACIDADES!$C$1:$C$51,$K318,INCAPACIDADES!X$1:X$51,Y$1))&gt;0,2,IF(VLOOKUP($I318,BD!$D:$F,3,0)&gt;Y$1,0,3))),"")</f>
        <v/>
      </c>
      <c r="CQ318" s="62" t="str">
        <f>+IF(LEN($K318)&gt;10,IF(ISERROR(VLOOKUP(L318,'CODIGO PAGO'!$B$1:$B$20,1,0)),1,IF(OR(AND(CC318=1,L318&lt;&gt;"N"),AND(CC318=3,L318&lt;&gt;"B"),AND(CC318=2,LEFT(TRIM(L318),1)&lt;&gt;"I")),1,IF(OR(AND(CC318=0,L318="N"),AND(CC318=0,L318="B"),AND(CC318=0,LEFT(TRIM(L318),1)="I")),1,0))),"")</f>
        <v/>
      </c>
      <c r="CR318" s="62" t="str">
        <f t="shared" si="131"/>
        <v/>
      </c>
      <c r="CS318" s="62" t="str">
        <f>+IF(LEN($K318)&gt;10,IF(ISERROR(VLOOKUP(N318,'CODIGO PAGO'!$B$1:$B$20,1,0)),1,IF(OR(AND(CE318=1,N318&lt;&gt;"N"),AND(CE318=3,N318&lt;&gt;"B"),AND(CE318=2,LEFT(TRIM(N318),1)&lt;&gt;"I")),1,IF(OR(AND(CE318=0,N318="N"),AND(CE318=0,N318="B"),AND(CE318=0,LEFT(TRIM(N318),1)="I")),1,0))),"")</f>
        <v/>
      </c>
      <c r="CT318" s="62" t="str">
        <f t="shared" si="132"/>
        <v/>
      </c>
      <c r="CU318" s="62" t="str">
        <f>+IF(LEN($K318)&gt;10,IF(ISERROR(VLOOKUP(P318,'CODIGO PAGO'!$B$1:$B$20,1,0)),1,IF(OR(AND(CG318=1,P318&lt;&gt;"N"),AND(CG318=3,P318&lt;&gt;"B"),AND(CG318=2,LEFT(TRIM(P318),1)&lt;&gt;"I")),1,IF(OR(AND(CG318=0,P318="N"),AND(CG318=0,P318="B"),AND(CG318=0,LEFT(TRIM(P318),1)="I")),1,0))),"")</f>
        <v/>
      </c>
      <c r="CV318" s="62" t="str">
        <f t="shared" si="133"/>
        <v/>
      </c>
      <c r="CW318" s="62" t="str">
        <f>+IF(LEN($K318)&gt;10,IF(ISERROR(VLOOKUP(R318,'CODIGO PAGO'!$B$1:$B$20,1,0)),1,IF(OR(AND(CI318=1,R318&lt;&gt;"N"),AND(CI318=3,R318&lt;&gt;"B"),AND(CI318=2,LEFT(TRIM(R318),1)&lt;&gt;"I")),1,IF(OR(AND(CI318=0,R318="N"),AND(CI318=0,R318="B"),AND(CI318=0,LEFT(TRIM(R318),1)="I")),1,0))),"")</f>
        <v/>
      </c>
      <c r="CX318" s="62" t="str">
        <f t="shared" si="134"/>
        <v/>
      </c>
      <c r="CY318" s="62" t="str">
        <f>+IF(LEN($K318)&gt;10,IF(ISERROR(VLOOKUP(T318,'CODIGO PAGO'!$B$1:$B$20,1,0)),1,IF(OR(AND(CK318=1,T318&lt;&gt;"N"),AND(CK318=3,T318&lt;&gt;"B"),AND(CK318=2,LEFT(TRIM(T318),1)&lt;&gt;"I")),1,IF(OR(AND(CK318=0,T318="N"),AND(CK318=0,T318="B"),AND(CK318=0,LEFT(TRIM(T318),1)="I")),1,0))),"")</f>
        <v/>
      </c>
      <c r="CZ318" s="62" t="str">
        <f t="shared" si="135"/>
        <v/>
      </c>
      <c r="DA318" s="62" t="str">
        <f>+IF(LEN($K318)&gt;10,IF(ISERROR(VLOOKUP(V318,'CODIGO PAGO'!$B$1:$B$20,1,0)),1,IF(OR(AND(CM318=1,V318&lt;&gt;"N"),AND(CM318=3,V318&lt;&gt;"B"),AND(CM318=2,LEFT(TRIM(V318),1)&lt;&gt;"I")),1,IF(OR(AND(CM318=0,V318="N"),AND(CM318=0,V318="B"),AND(CM318=0,LEFT(TRIM(V318),1)="I")),1,0))),"")</f>
        <v/>
      </c>
      <c r="DB318" s="62" t="str">
        <f t="shared" si="136"/>
        <v/>
      </c>
      <c r="DC318" s="62" t="str">
        <f>+IF(LEN($K318)&gt;10,IF(ISERROR(VLOOKUP(X318,'CODIGO PAGO'!$B$1:$B$20,1,0)),1,IF(OR(AND(CO318=1,X318&lt;&gt;"N"),AND(CO318=3,X318&lt;&gt;"B"),AND(CO318=2,LEFT(TRIM(X318),1)&lt;&gt;"I")),1,IF(OR(AND(CO318=0,X318="N"),AND(CO318=0,X318="B"),AND(CO318=0,LEFT(TRIM(X318),1)="I")),1,0))),"")</f>
        <v/>
      </c>
      <c r="DD318" s="62" t="str">
        <f t="shared" si="137"/>
        <v/>
      </c>
      <c r="DE318" s="62" t="str">
        <f t="shared" si="138"/>
        <v/>
      </c>
      <c r="DF318" s="63" t="str">
        <f t="shared" si="139"/>
        <v/>
      </c>
      <c r="DG318" s="171"/>
      <c r="DH318" s="63">
        <v>318</v>
      </c>
    </row>
    <row r="319" spans="1:112" s="65" customFormat="1">
      <c r="A319" s="16" t="str">
        <f t="shared" si="112"/>
        <v/>
      </c>
      <c r="B319" s="134"/>
      <c r="C319" s="134"/>
      <c r="D319" s="1" t="str">
        <f>+IF(LEN($K319)&gt;5,BD!A319,"")</f>
        <v/>
      </c>
      <c r="E319" s="1" t="str">
        <f>+IF(LEN($K319)&gt;5,BD!B319,"")</f>
        <v/>
      </c>
      <c r="F319" s="134"/>
      <c r="G319" s="133"/>
      <c r="H319" s="135"/>
      <c r="I319" s="3" t="str">
        <f>+IF(LEN($K319)&gt;5,BD!D319,"")</f>
        <v/>
      </c>
      <c r="J319" s="4" t="str">
        <f>+IF(LEN($K319)&gt;5,BD!E319,"")</f>
        <v/>
      </c>
      <c r="K319" s="5" t="str">
        <f>+IF(LEN(BD!G319)&gt;5,BD!G319,"")</f>
        <v/>
      </c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53" t="str">
        <f t="shared" si="113"/>
        <v/>
      </c>
      <c r="AB319" s="154" t="str">
        <f>+IF(LEN($K319)&gt;5,SUM(L319,N319,P319,R319,T319,V319,X319)+COUNTIF(L319:X319,"PCG")+'CODIGO PAGO'!$C$23*COUNTIF(L319:X319,"PDF")+'CODIGO PAGO'!$C$24*COUNTIF('PRE MAAS'!L319:X319,"PNH")+'CODIGO PAGO'!$C$25*COUNTIF('PRE MAAS'!L319:X319,"PS")+COUNTIF(L319:X319,"VAC"),"")</f>
        <v/>
      </c>
      <c r="AC319" s="154" t="str">
        <f t="shared" si="114"/>
        <v/>
      </c>
      <c r="AD319" s="155" t="str">
        <f t="shared" si="115"/>
        <v/>
      </c>
      <c r="AE319" s="155" t="str">
        <f t="shared" si="116"/>
        <v/>
      </c>
      <c r="AF319" s="155" t="str">
        <f>+IF(LEN($K319)&gt;5,IF(AND(VLOOKUP($I319,BD!$D$1:$F$501,3,0)&gt;=L$1,VLOOKUP($I319,BD!$D$1:$F$501,3,0)&lt;=X$1),1,0),"")</f>
        <v/>
      </c>
      <c r="AG319" s="155" t="str">
        <f t="shared" si="117"/>
        <v/>
      </c>
      <c r="AH319" s="156" t="str">
        <f t="shared" si="118"/>
        <v/>
      </c>
      <c r="AI319" s="156" t="str">
        <f t="shared" si="119"/>
        <v/>
      </c>
      <c r="AJ319" s="156" t="str">
        <f t="shared" si="120"/>
        <v/>
      </c>
      <c r="AK319" s="6" t="str">
        <f>+IF(LEN($K319)&gt;5,BD!H319,"")</f>
        <v/>
      </c>
      <c r="AL319" s="17" t="str">
        <f t="shared" si="121"/>
        <v/>
      </c>
      <c r="AM319" s="13"/>
      <c r="AN319" s="18" t="str">
        <f t="shared" si="122"/>
        <v/>
      </c>
      <c r="AO319" s="19" t="str">
        <f t="shared" si="123"/>
        <v/>
      </c>
      <c r="AP319" s="19" t="str">
        <f t="shared" si="124"/>
        <v/>
      </c>
      <c r="AQ319" s="20" t="str">
        <f t="shared" si="125"/>
        <v/>
      </c>
      <c r="AR319" s="7" t="str">
        <f t="shared" ca="1" si="126"/>
        <v/>
      </c>
      <c r="AS319" s="157"/>
      <c r="AT319" s="19" t="str">
        <f>+IF(LEN($K319)&gt;5,TRUNC(AS319*AK319*'CODIGO PAGO'!$C$27,2),"")</f>
        <v/>
      </c>
      <c r="AU319" s="15"/>
      <c r="AV319" s="15"/>
      <c r="AW319" s="15"/>
      <c r="AX319" s="14"/>
      <c r="AY319" s="15"/>
      <c r="AZ319" s="20" t="str">
        <f>+IF(LEN(K319)&gt;5,SUMIF(AJUSTES!$A$1:$A$50,K319,AJUSTES!$J$1:$J$50),"")</f>
        <v/>
      </c>
      <c r="BA319" s="20"/>
      <c r="BB319" s="14"/>
      <c r="BC319" s="14"/>
      <c r="BD319" s="164"/>
      <c r="BE319" s="15"/>
      <c r="BF319" s="15"/>
      <c r="BG319" s="152" t="str">
        <f t="shared" si="127"/>
        <v/>
      </c>
      <c r="BH319" s="20" t="str">
        <f t="shared" si="128"/>
        <v/>
      </c>
      <c r="BI319" s="20" t="str">
        <f>IF(LEN($K319)&gt;5,IF('CODIGO PAGO'!$C$26=9,0.5*AK319,'CODIGO PAGO'!$C$26*COUNTIF(L319:X319,"PT")*(AK319*7)/(7-(COUNTIF(L319:X319,"D")+COUNTIF(L319:X319,"DL")))),"")</f>
        <v/>
      </c>
      <c r="BJ319" s="15"/>
      <c r="BK319" s="20" t="str">
        <f>+IF(LEN(K319)&gt;5,SUMIF(AJUSTES!$A$1:$A$50,K319,AJUSTES!$K$1:$K$50),"")</f>
        <v/>
      </c>
      <c r="BL319" s="15"/>
      <c r="BM319" s="15"/>
      <c r="BN319" s="4" t="str">
        <f>+CONCATENATE(IF(COUNTIFS(INCAPACIDADES!$A$1:$A$100,"ACTIVA",INCAPACIDADES!$C$1:$C$100,'PRE MAAS'!K319)&gt;0,VLOOKUP(K319,INCAPACIDADES!$C$1:$Y$100,23,0),""),IF(LEN($K319)&gt;5,IF(BD!F319="N/A","",CONCATENATE("B (",DAY(BD!F319),"-",MONTH(BD!F319),"-",YEAR(BD!F319),")")),""))</f>
        <v/>
      </c>
      <c r="BO319" s="150"/>
      <c r="BP319" s="15"/>
      <c r="BQ319" s="15"/>
      <c r="BR319" s="15"/>
      <c r="BS319" s="15"/>
      <c r="BT319" s="15"/>
      <c r="BU319" s="9" t="str">
        <f>+IF(LEN($K319)&gt;10,IF(LEN(BD!I319)=11,BD!I319,CONCATENATE("0",BD!I319)),"")</f>
        <v/>
      </c>
      <c r="BV319" s="161" t="str">
        <f>+IF(LEN($K319)&gt;10,BD!J319,"")</f>
        <v/>
      </c>
      <c r="BW319" s="162" t="str">
        <f t="shared" si="129"/>
        <v/>
      </c>
      <c r="BX319" s="162" t="str">
        <f>+IF(LEN($K319)&gt;10,UPPER(BD!K319),"")</f>
        <v/>
      </c>
      <c r="BY319" s="161" t="str">
        <f>+IF(LEN($K327)&gt;5,BD!L319,"")</f>
        <v/>
      </c>
      <c r="BZ319" s="161" t="str">
        <f>+IF(LEN($K319)&gt;10,BD!M319,"")</f>
        <v/>
      </c>
      <c r="CA319" s="162" t="str">
        <f>+IF(LEN($K319)&gt;10,BD!N319,"")</f>
        <v/>
      </c>
      <c r="CB319" s="163" t="str">
        <f t="shared" si="130"/>
        <v/>
      </c>
      <c r="CC319" s="62" t="str">
        <f>+IF(AND(LEN($K319)&gt;10),IF(AND($J319&gt;L$1,$J319&lt;=$Y$1),1,IF((COUNTIFS(INCAPACIDADES!$C$1:$C$51,$K319,INCAPACIDADES!K$1:K$51,L$1))&gt;0,2,IF(VLOOKUP($I319,BD!D:F,3,0)&gt;L$1,0,3))),"")</f>
        <v/>
      </c>
      <c r="CD319" s="62" t="str">
        <f>+IF(AND(LEN($K319)&gt;10),IF(AND($J319&gt;M$1,$J319&lt;=$Y$1),1,IF((COUNTIFS(INCAPACIDADES!$C$1:$C$51,$K319,INCAPACIDADES!L$1:L$51,M$1))&gt;0,2,IF(VLOOKUP($I319,BD!$D:$F,3,0)&gt;M$1,0,3))),"")</f>
        <v/>
      </c>
      <c r="CE319" s="62" t="str">
        <f>+IF(AND(LEN($K319)&gt;10),IF(AND($J319&gt;N$1,$J319&lt;=$Y$1),1,IF((COUNTIFS(INCAPACIDADES!$C$1:$C$51,$K319,INCAPACIDADES!M$1:M$51,N$1))&gt;0,2,IF(VLOOKUP($I319,BD!$D:$F,3,0)&gt;N$1,0,3))),"")</f>
        <v/>
      </c>
      <c r="CF319" s="62" t="str">
        <f>+IF(AND(LEN($K319)&gt;10),IF(AND($J319&gt;O$1,$J319&lt;=$Y$1),1,IF((COUNTIFS(INCAPACIDADES!$C$1:$C$51,$K319,INCAPACIDADES!N$1:N$51,O$1))&gt;0,2,IF(VLOOKUP($I319,BD!$D:$F,3,0)&gt;O$1,0,3))),"")</f>
        <v/>
      </c>
      <c r="CG319" s="62" t="str">
        <f>+IF(AND(LEN($K319)&gt;10),IF(AND($J319&gt;P$1,$J319&lt;=$Y$1),1,IF((COUNTIFS(INCAPACIDADES!$C$1:$C$51,$K319,INCAPACIDADES!O$1:O$51,P$1))&gt;0,2,IF(VLOOKUP($I319,BD!$D:$F,3,0)&gt;P$1,0,3))),"")</f>
        <v/>
      </c>
      <c r="CH319" s="62" t="str">
        <f>+IF(AND(LEN($K319)&gt;10),IF(AND($J319&gt;Q$1,$J319&lt;=$Y$1),1,IF((COUNTIFS(INCAPACIDADES!$C$1:$C$51,$K319,INCAPACIDADES!P$1:P$51,Q$1))&gt;0,2,IF(VLOOKUP($I319,BD!$D:$F,3,0)&gt;Q$1,0,3))),"")</f>
        <v/>
      </c>
      <c r="CI319" s="62" t="str">
        <f>+IF(AND(LEN($K319)&gt;10),IF(AND($J319&gt;R$1,$J319&lt;=$Y$1),1,IF((COUNTIFS(INCAPACIDADES!$C$1:$C$51,$K319,INCAPACIDADES!Q$1:Q$51,R$1))&gt;0,2,IF(VLOOKUP($I319,BD!$D:$F,3,0)&gt;R$1,0,3))),"")</f>
        <v/>
      </c>
      <c r="CJ319" s="62" t="str">
        <f>+IF(AND(LEN($K319)&gt;10),IF(AND($J319&gt;S$1,$J319&lt;=$Y$1),1,IF((COUNTIFS(INCAPACIDADES!$C$1:$C$51,$K319,INCAPACIDADES!R$1:R$51,S$1))&gt;0,2,IF(VLOOKUP($I319,BD!$D:$F,3,0)&gt;S$1,0,3))),"")</f>
        <v/>
      </c>
      <c r="CK319" s="62" t="str">
        <f>+IF(AND(LEN($K319)&gt;10),IF(AND($J319&gt;T$1,$J319&lt;=$Y$1),1,IF((COUNTIFS(INCAPACIDADES!$C$1:$C$51,$K319,INCAPACIDADES!S$1:S$51,T$1))&gt;0,2,IF(VLOOKUP($I319,BD!$D:$F,3,0)&gt;T$1,0,3))),"")</f>
        <v/>
      </c>
      <c r="CL319" s="62" t="str">
        <f>+IF(AND(LEN($K319)&gt;10),IF(AND($J319&gt;U$1,$J319&lt;=$Y$1),1,IF((COUNTIFS(INCAPACIDADES!$C$1:$C$51,$K319,INCAPACIDADES!T$1:T$51,U$1))&gt;0,2,IF(VLOOKUP($I319,BD!$D:$F,3,0)&gt;U$1,0,3))),"")</f>
        <v/>
      </c>
      <c r="CM319" s="62" t="str">
        <f>+IF(AND(LEN($K319)&gt;10),IF(AND($J319&gt;V$1,$J319&lt;=$Y$1),1,IF((COUNTIFS(INCAPACIDADES!$C$1:$C$51,$K319,INCAPACIDADES!U$1:U$51,V$1))&gt;0,2,IF(VLOOKUP($I319,BD!$D:$F,3,0)&gt;V$1,0,3))),"")</f>
        <v/>
      </c>
      <c r="CN319" s="62" t="str">
        <f>+IF(AND(LEN($K319)&gt;10),IF(AND($J319&gt;W$1,$J319&lt;=$Y$1),1,IF((COUNTIFS(INCAPACIDADES!$C$1:$C$51,$K319,INCAPACIDADES!V$1:V$51,W$1))&gt;0,2,IF(VLOOKUP($I319,BD!$D:$F,3,0)&gt;W$1,0,3))),"")</f>
        <v/>
      </c>
      <c r="CO319" s="62" t="str">
        <f>+IF(AND(LEN($K319)&gt;10),IF(AND($J319&gt;X$1,$J319&lt;=$Y$1),1,IF((COUNTIFS(INCAPACIDADES!$C$1:$C$51,$K319,INCAPACIDADES!W$1:W$51,X$1))&gt;0,2,IF(VLOOKUP($I319,BD!$D:$F,3,0)&gt;X$1,0,3))),"")</f>
        <v/>
      </c>
      <c r="CP319" s="62" t="str">
        <f>+IF(AND(LEN($K319)&gt;10),IF(AND($J319&gt;Y$1,$J319&lt;=$Y$1),1,IF((COUNTIFS(INCAPACIDADES!$C$1:$C$51,$K319,INCAPACIDADES!X$1:X$51,Y$1))&gt;0,2,IF(VLOOKUP($I319,BD!$D:$F,3,0)&gt;Y$1,0,3))),"")</f>
        <v/>
      </c>
      <c r="CQ319" s="62" t="str">
        <f>+IF(LEN($K319)&gt;10,IF(ISERROR(VLOOKUP(L319,'CODIGO PAGO'!$B$1:$B$20,1,0)),1,IF(OR(AND(CC319=1,L319&lt;&gt;"N"),AND(CC319=3,L319&lt;&gt;"B"),AND(CC319=2,LEFT(TRIM(L319),1)&lt;&gt;"I")),1,IF(OR(AND(CC319=0,L319="N"),AND(CC319=0,L319="B"),AND(CC319=0,LEFT(TRIM(L319),1)="I")),1,0))),"")</f>
        <v/>
      </c>
      <c r="CR319" s="62" t="str">
        <f t="shared" si="131"/>
        <v/>
      </c>
      <c r="CS319" s="62" t="str">
        <f>+IF(LEN($K319)&gt;10,IF(ISERROR(VLOOKUP(N319,'CODIGO PAGO'!$B$1:$B$20,1,0)),1,IF(OR(AND(CE319=1,N319&lt;&gt;"N"),AND(CE319=3,N319&lt;&gt;"B"),AND(CE319=2,LEFT(TRIM(N319),1)&lt;&gt;"I")),1,IF(OR(AND(CE319=0,N319="N"),AND(CE319=0,N319="B"),AND(CE319=0,LEFT(TRIM(N319),1)="I")),1,0))),"")</f>
        <v/>
      </c>
      <c r="CT319" s="62" t="str">
        <f t="shared" si="132"/>
        <v/>
      </c>
      <c r="CU319" s="62" t="str">
        <f>+IF(LEN($K319)&gt;10,IF(ISERROR(VLOOKUP(P319,'CODIGO PAGO'!$B$1:$B$20,1,0)),1,IF(OR(AND(CG319=1,P319&lt;&gt;"N"),AND(CG319=3,P319&lt;&gt;"B"),AND(CG319=2,LEFT(TRIM(P319),1)&lt;&gt;"I")),1,IF(OR(AND(CG319=0,P319="N"),AND(CG319=0,P319="B"),AND(CG319=0,LEFT(TRIM(P319),1)="I")),1,0))),"")</f>
        <v/>
      </c>
      <c r="CV319" s="62" t="str">
        <f t="shared" si="133"/>
        <v/>
      </c>
      <c r="CW319" s="62" t="str">
        <f>+IF(LEN($K319)&gt;10,IF(ISERROR(VLOOKUP(R319,'CODIGO PAGO'!$B$1:$B$20,1,0)),1,IF(OR(AND(CI319=1,R319&lt;&gt;"N"),AND(CI319=3,R319&lt;&gt;"B"),AND(CI319=2,LEFT(TRIM(R319),1)&lt;&gt;"I")),1,IF(OR(AND(CI319=0,R319="N"),AND(CI319=0,R319="B"),AND(CI319=0,LEFT(TRIM(R319),1)="I")),1,0))),"")</f>
        <v/>
      </c>
      <c r="CX319" s="62" t="str">
        <f t="shared" si="134"/>
        <v/>
      </c>
      <c r="CY319" s="62" t="str">
        <f>+IF(LEN($K319)&gt;10,IF(ISERROR(VLOOKUP(T319,'CODIGO PAGO'!$B$1:$B$20,1,0)),1,IF(OR(AND(CK319=1,T319&lt;&gt;"N"),AND(CK319=3,T319&lt;&gt;"B"),AND(CK319=2,LEFT(TRIM(T319),1)&lt;&gt;"I")),1,IF(OR(AND(CK319=0,T319="N"),AND(CK319=0,T319="B"),AND(CK319=0,LEFT(TRIM(T319),1)="I")),1,0))),"")</f>
        <v/>
      </c>
      <c r="CZ319" s="62" t="str">
        <f t="shared" si="135"/>
        <v/>
      </c>
      <c r="DA319" s="62" t="str">
        <f>+IF(LEN($K319)&gt;10,IF(ISERROR(VLOOKUP(V319,'CODIGO PAGO'!$B$1:$B$20,1,0)),1,IF(OR(AND(CM319=1,V319&lt;&gt;"N"),AND(CM319=3,V319&lt;&gt;"B"),AND(CM319=2,LEFT(TRIM(V319),1)&lt;&gt;"I")),1,IF(OR(AND(CM319=0,V319="N"),AND(CM319=0,V319="B"),AND(CM319=0,LEFT(TRIM(V319),1)="I")),1,0))),"")</f>
        <v/>
      </c>
      <c r="DB319" s="62" t="str">
        <f t="shared" si="136"/>
        <v/>
      </c>
      <c r="DC319" s="62" t="str">
        <f>+IF(LEN($K319)&gt;10,IF(ISERROR(VLOOKUP(X319,'CODIGO PAGO'!$B$1:$B$20,1,0)),1,IF(OR(AND(CO319=1,X319&lt;&gt;"N"),AND(CO319=3,X319&lt;&gt;"B"),AND(CO319=2,LEFT(TRIM(X319),1)&lt;&gt;"I")),1,IF(OR(AND(CO319=0,X319="N"),AND(CO319=0,X319="B"),AND(CO319=0,LEFT(TRIM(X319),1)="I")),1,0))),"")</f>
        <v/>
      </c>
      <c r="DD319" s="62" t="str">
        <f t="shared" si="137"/>
        <v/>
      </c>
      <c r="DE319" s="62" t="str">
        <f t="shared" si="138"/>
        <v/>
      </c>
      <c r="DF319" s="63" t="str">
        <f t="shared" si="139"/>
        <v/>
      </c>
      <c r="DG319" s="171"/>
      <c r="DH319" s="63">
        <v>319</v>
      </c>
    </row>
    <row r="320" spans="1:112" s="65" customFormat="1">
      <c r="A320" s="16" t="str">
        <f t="shared" si="112"/>
        <v/>
      </c>
      <c r="B320" s="134"/>
      <c r="C320" s="134"/>
      <c r="D320" s="1" t="str">
        <f>+IF(LEN($K320)&gt;5,BD!A320,"")</f>
        <v/>
      </c>
      <c r="E320" s="1" t="str">
        <f>+IF(LEN($K320)&gt;5,BD!B320,"")</f>
        <v/>
      </c>
      <c r="F320" s="134"/>
      <c r="G320" s="133"/>
      <c r="H320" s="135"/>
      <c r="I320" s="3" t="str">
        <f>+IF(LEN($K320)&gt;5,BD!D320,"")</f>
        <v/>
      </c>
      <c r="J320" s="4" t="str">
        <f>+IF(LEN($K320)&gt;5,BD!E320,"")</f>
        <v/>
      </c>
      <c r="K320" s="5" t="str">
        <f>+IF(LEN(BD!G320)&gt;5,BD!G320,"")</f>
        <v/>
      </c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53" t="str">
        <f t="shared" si="113"/>
        <v/>
      </c>
      <c r="AB320" s="154" t="str">
        <f>+IF(LEN($K320)&gt;5,SUM(L320,N320,P320,R320,T320,V320,X320)+COUNTIF(L320:X320,"PCG")+'CODIGO PAGO'!$C$23*COUNTIF(L320:X320,"PDF")+'CODIGO PAGO'!$C$24*COUNTIF('PRE MAAS'!L320:X320,"PNH")+'CODIGO PAGO'!$C$25*COUNTIF('PRE MAAS'!L320:X320,"PS")+COUNTIF(L320:X320,"VAC"),"")</f>
        <v/>
      </c>
      <c r="AC320" s="154" t="str">
        <f t="shared" si="114"/>
        <v/>
      </c>
      <c r="AD320" s="155" t="str">
        <f t="shared" si="115"/>
        <v/>
      </c>
      <c r="AE320" s="155" t="str">
        <f t="shared" si="116"/>
        <v/>
      </c>
      <c r="AF320" s="155" t="str">
        <f>+IF(LEN($K320)&gt;5,IF(AND(VLOOKUP($I320,BD!$D$1:$F$501,3,0)&gt;=L$1,VLOOKUP($I320,BD!$D$1:$F$501,3,0)&lt;=X$1),1,0),"")</f>
        <v/>
      </c>
      <c r="AG320" s="155" t="str">
        <f t="shared" si="117"/>
        <v/>
      </c>
      <c r="AH320" s="156" t="str">
        <f t="shared" si="118"/>
        <v/>
      </c>
      <c r="AI320" s="156" t="str">
        <f t="shared" si="119"/>
        <v/>
      </c>
      <c r="AJ320" s="156" t="str">
        <f t="shared" si="120"/>
        <v/>
      </c>
      <c r="AK320" s="6" t="str">
        <f>+IF(LEN($K320)&gt;5,BD!H320,"")</f>
        <v/>
      </c>
      <c r="AL320" s="17" t="str">
        <f t="shared" si="121"/>
        <v/>
      </c>
      <c r="AM320" s="13"/>
      <c r="AN320" s="18" t="str">
        <f t="shared" si="122"/>
        <v/>
      </c>
      <c r="AO320" s="19" t="str">
        <f t="shared" si="123"/>
        <v/>
      </c>
      <c r="AP320" s="19" t="str">
        <f t="shared" si="124"/>
        <v/>
      </c>
      <c r="AQ320" s="20" t="str">
        <f t="shared" si="125"/>
        <v/>
      </c>
      <c r="AR320" s="7" t="str">
        <f t="shared" ca="1" si="126"/>
        <v/>
      </c>
      <c r="AS320" s="157"/>
      <c r="AT320" s="19" t="str">
        <f>+IF(LEN($K320)&gt;5,TRUNC(AS320*AK320*'CODIGO PAGO'!$C$27,2),"")</f>
        <v/>
      </c>
      <c r="AU320" s="15"/>
      <c r="AV320" s="15"/>
      <c r="AW320" s="15"/>
      <c r="AX320" s="14"/>
      <c r="AY320" s="15"/>
      <c r="AZ320" s="20" t="str">
        <f>+IF(LEN(K320)&gt;5,SUMIF(AJUSTES!$A$1:$A$50,K320,AJUSTES!$J$1:$J$50),"")</f>
        <v/>
      </c>
      <c r="BA320" s="20"/>
      <c r="BB320" s="14"/>
      <c r="BC320" s="14"/>
      <c r="BD320" s="164"/>
      <c r="BE320" s="15"/>
      <c r="BF320" s="15"/>
      <c r="BG320" s="152" t="str">
        <f t="shared" si="127"/>
        <v/>
      </c>
      <c r="BH320" s="20" t="str">
        <f t="shared" si="128"/>
        <v/>
      </c>
      <c r="BI320" s="20" t="str">
        <f>IF(LEN($K320)&gt;5,IF('CODIGO PAGO'!$C$26=9,0.5*AK320,'CODIGO PAGO'!$C$26*COUNTIF(L320:X320,"PT")*(AK320*7)/(7-(COUNTIF(L320:X320,"D")+COUNTIF(L320:X320,"DL")))),"")</f>
        <v/>
      </c>
      <c r="BJ320" s="15"/>
      <c r="BK320" s="20" t="str">
        <f>+IF(LEN(K320)&gt;5,SUMIF(AJUSTES!$A$1:$A$50,K320,AJUSTES!$K$1:$K$50),"")</f>
        <v/>
      </c>
      <c r="BL320" s="15"/>
      <c r="BM320" s="15"/>
      <c r="BN320" s="4" t="str">
        <f>+CONCATENATE(IF(COUNTIFS(INCAPACIDADES!$A$1:$A$100,"ACTIVA",INCAPACIDADES!$C$1:$C$100,'PRE MAAS'!K320)&gt;0,VLOOKUP(K320,INCAPACIDADES!$C$1:$Y$100,23,0),""),IF(LEN($K320)&gt;5,IF(BD!F320="N/A","",CONCATENATE("B (",DAY(BD!F320),"-",MONTH(BD!F320),"-",YEAR(BD!F320),")")),""))</f>
        <v/>
      </c>
      <c r="BO320" s="150"/>
      <c r="BP320" s="15"/>
      <c r="BQ320" s="15"/>
      <c r="BR320" s="15"/>
      <c r="BS320" s="15"/>
      <c r="BT320" s="15"/>
      <c r="BU320" s="9" t="str">
        <f>+IF(LEN($K320)&gt;10,IF(LEN(BD!I320)=11,BD!I320,CONCATENATE("0",BD!I320)),"")</f>
        <v/>
      </c>
      <c r="BV320" s="161" t="str">
        <f>+IF(LEN($K320)&gt;10,BD!J320,"")</f>
        <v/>
      </c>
      <c r="BW320" s="162" t="str">
        <f t="shared" si="129"/>
        <v/>
      </c>
      <c r="BX320" s="162" t="str">
        <f>+IF(LEN($K320)&gt;10,UPPER(BD!K320),"")</f>
        <v/>
      </c>
      <c r="BY320" s="161" t="str">
        <f>+IF(LEN($K328)&gt;5,BD!L320,"")</f>
        <v/>
      </c>
      <c r="BZ320" s="161" t="str">
        <f>+IF(LEN($K320)&gt;10,BD!M320,"")</f>
        <v/>
      </c>
      <c r="CA320" s="162" t="str">
        <f>+IF(LEN($K320)&gt;10,BD!N320,"")</f>
        <v/>
      </c>
      <c r="CB320" s="163" t="str">
        <f t="shared" si="130"/>
        <v/>
      </c>
      <c r="CC320" s="62" t="str">
        <f>+IF(AND(LEN($K320)&gt;10),IF(AND($J320&gt;L$1,$J320&lt;=$Y$1),1,IF((COUNTIFS(INCAPACIDADES!$C$1:$C$51,$K320,INCAPACIDADES!K$1:K$51,L$1))&gt;0,2,IF(VLOOKUP($I320,BD!D:F,3,0)&gt;L$1,0,3))),"")</f>
        <v/>
      </c>
      <c r="CD320" s="62" t="str">
        <f>+IF(AND(LEN($K320)&gt;10),IF(AND($J320&gt;M$1,$J320&lt;=$Y$1),1,IF((COUNTIFS(INCAPACIDADES!$C$1:$C$51,$K320,INCAPACIDADES!L$1:L$51,M$1))&gt;0,2,IF(VLOOKUP($I320,BD!$D:$F,3,0)&gt;M$1,0,3))),"")</f>
        <v/>
      </c>
      <c r="CE320" s="62" t="str">
        <f>+IF(AND(LEN($K320)&gt;10),IF(AND($J320&gt;N$1,$J320&lt;=$Y$1),1,IF((COUNTIFS(INCAPACIDADES!$C$1:$C$51,$K320,INCAPACIDADES!M$1:M$51,N$1))&gt;0,2,IF(VLOOKUP($I320,BD!$D:$F,3,0)&gt;N$1,0,3))),"")</f>
        <v/>
      </c>
      <c r="CF320" s="62" t="str">
        <f>+IF(AND(LEN($K320)&gt;10),IF(AND($J320&gt;O$1,$J320&lt;=$Y$1),1,IF((COUNTIFS(INCAPACIDADES!$C$1:$C$51,$K320,INCAPACIDADES!N$1:N$51,O$1))&gt;0,2,IF(VLOOKUP($I320,BD!$D:$F,3,0)&gt;O$1,0,3))),"")</f>
        <v/>
      </c>
      <c r="CG320" s="62" t="str">
        <f>+IF(AND(LEN($K320)&gt;10),IF(AND($J320&gt;P$1,$J320&lt;=$Y$1),1,IF((COUNTIFS(INCAPACIDADES!$C$1:$C$51,$K320,INCAPACIDADES!O$1:O$51,P$1))&gt;0,2,IF(VLOOKUP($I320,BD!$D:$F,3,0)&gt;P$1,0,3))),"")</f>
        <v/>
      </c>
      <c r="CH320" s="62" t="str">
        <f>+IF(AND(LEN($K320)&gt;10),IF(AND($J320&gt;Q$1,$J320&lt;=$Y$1),1,IF((COUNTIFS(INCAPACIDADES!$C$1:$C$51,$K320,INCAPACIDADES!P$1:P$51,Q$1))&gt;0,2,IF(VLOOKUP($I320,BD!$D:$F,3,0)&gt;Q$1,0,3))),"")</f>
        <v/>
      </c>
      <c r="CI320" s="62" t="str">
        <f>+IF(AND(LEN($K320)&gt;10),IF(AND($J320&gt;R$1,$J320&lt;=$Y$1),1,IF((COUNTIFS(INCAPACIDADES!$C$1:$C$51,$K320,INCAPACIDADES!Q$1:Q$51,R$1))&gt;0,2,IF(VLOOKUP($I320,BD!$D:$F,3,0)&gt;R$1,0,3))),"")</f>
        <v/>
      </c>
      <c r="CJ320" s="62" t="str">
        <f>+IF(AND(LEN($K320)&gt;10),IF(AND($J320&gt;S$1,$J320&lt;=$Y$1),1,IF((COUNTIFS(INCAPACIDADES!$C$1:$C$51,$K320,INCAPACIDADES!R$1:R$51,S$1))&gt;0,2,IF(VLOOKUP($I320,BD!$D:$F,3,0)&gt;S$1,0,3))),"")</f>
        <v/>
      </c>
      <c r="CK320" s="62" t="str">
        <f>+IF(AND(LEN($K320)&gt;10),IF(AND($J320&gt;T$1,$J320&lt;=$Y$1),1,IF((COUNTIFS(INCAPACIDADES!$C$1:$C$51,$K320,INCAPACIDADES!S$1:S$51,T$1))&gt;0,2,IF(VLOOKUP($I320,BD!$D:$F,3,0)&gt;T$1,0,3))),"")</f>
        <v/>
      </c>
      <c r="CL320" s="62" t="str">
        <f>+IF(AND(LEN($K320)&gt;10),IF(AND($J320&gt;U$1,$J320&lt;=$Y$1),1,IF((COUNTIFS(INCAPACIDADES!$C$1:$C$51,$K320,INCAPACIDADES!T$1:T$51,U$1))&gt;0,2,IF(VLOOKUP($I320,BD!$D:$F,3,0)&gt;U$1,0,3))),"")</f>
        <v/>
      </c>
      <c r="CM320" s="62" t="str">
        <f>+IF(AND(LEN($K320)&gt;10),IF(AND($J320&gt;V$1,$J320&lt;=$Y$1),1,IF((COUNTIFS(INCAPACIDADES!$C$1:$C$51,$K320,INCAPACIDADES!U$1:U$51,V$1))&gt;0,2,IF(VLOOKUP($I320,BD!$D:$F,3,0)&gt;V$1,0,3))),"")</f>
        <v/>
      </c>
      <c r="CN320" s="62" t="str">
        <f>+IF(AND(LEN($K320)&gt;10),IF(AND($J320&gt;W$1,$J320&lt;=$Y$1),1,IF((COUNTIFS(INCAPACIDADES!$C$1:$C$51,$K320,INCAPACIDADES!V$1:V$51,W$1))&gt;0,2,IF(VLOOKUP($I320,BD!$D:$F,3,0)&gt;W$1,0,3))),"")</f>
        <v/>
      </c>
      <c r="CO320" s="62" t="str">
        <f>+IF(AND(LEN($K320)&gt;10),IF(AND($J320&gt;X$1,$J320&lt;=$Y$1),1,IF((COUNTIFS(INCAPACIDADES!$C$1:$C$51,$K320,INCAPACIDADES!W$1:W$51,X$1))&gt;0,2,IF(VLOOKUP($I320,BD!$D:$F,3,0)&gt;X$1,0,3))),"")</f>
        <v/>
      </c>
      <c r="CP320" s="62" t="str">
        <f>+IF(AND(LEN($K320)&gt;10),IF(AND($J320&gt;Y$1,$J320&lt;=$Y$1),1,IF((COUNTIFS(INCAPACIDADES!$C$1:$C$51,$K320,INCAPACIDADES!X$1:X$51,Y$1))&gt;0,2,IF(VLOOKUP($I320,BD!$D:$F,3,0)&gt;Y$1,0,3))),"")</f>
        <v/>
      </c>
      <c r="CQ320" s="62" t="str">
        <f>+IF(LEN($K320)&gt;10,IF(ISERROR(VLOOKUP(L320,'CODIGO PAGO'!$B$1:$B$20,1,0)),1,IF(OR(AND(CC320=1,L320&lt;&gt;"N"),AND(CC320=3,L320&lt;&gt;"B"),AND(CC320=2,LEFT(TRIM(L320),1)&lt;&gt;"I")),1,IF(OR(AND(CC320=0,L320="N"),AND(CC320=0,L320="B"),AND(CC320=0,LEFT(TRIM(L320),1)="I")),1,0))),"")</f>
        <v/>
      </c>
      <c r="CR320" s="62" t="str">
        <f t="shared" si="131"/>
        <v/>
      </c>
      <c r="CS320" s="62" t="str">
        <f>+IF(LEN($K320)&gt;10,IF(ISERROR(VLOOKUP(N320,'CODIGO PAGO'!$B$1:$B$20,1,0)),1,IF(OR(AND(CE320=1,N320&lt;&gt;"N"),AND(CE320=3,N320&lt;&gt;"B"),AND(CE320=2,LEFT(TRIM(N320),1)&lt;&gt;"I")),1,IF(OR(AND(CE320=0,N320="N"),AND(CE320=0,N320="B"),AND(CE320=0,LEFT(TRIM(N320),1)="I")),1,0))),"")</f>
        <v/>
      </c>
      <c r="CT320" s="62" t="str">
        <f t="shared" si="132"/>
        <v/>
      </c>
      <c r="CU320" s="62" t="str">
        <f>+IF(LEN($K320)&gt;10,IF(ISERROR(VLOOKUP(P320,'CODIGO PAGO'!$B$1:$B$20,1,0)),1,IF(OR(AND(CG320=1,P320&lt;&gt;"N"),AND(CG320=3,P320&lt;&gt;"B"),AND(CG320=2,LEFT(TRIM(P320),1)&lt;&gt;"I")),1,IF(OR(AND(CG320=0,P320="N"),AND(CG320=0,P320="B"),AND(CG320=0,LEFT(TRIM(P320),1)="I")),1,0))),"")</f>
        <v/>
      </c>
      <c r="CV320" s="62" t="str">
        <f t="shared" si="133"/>
        <v/>
      </c>
      <c r="CW320" s="62" t="str">
        <f>+IF(LEN($K320)&gt;10,IF(ISERROR(VLOOKUP(R320,'CODIGO PAGO'!$B$1:$B$20,1,0)),1,IF(OR(AND(CI320=1,R320&lt;&gt;"N"),AND(CI320=3,R320&lt;&gt;"B"),AND(CI320=2,LEFT(TRIM(R320),1)&lt;&gt;"I")),1,IF(OR(AND(CI320=0,R320="N"),AND(CI320=0,R320="B"),AND(CI320=0,LEFT(TRIM(R320),1)="I")),1,0))),"")</f>
        <v/>
      </c>
      <c r="CX320" s="62" t="str">
        <f t="shared" si="134"/>
        <v/>
      </c>
      <c r="CY320" s="62" t="str">
        <f>+IF(LEN($K320)&gt;10,IF(ISERROR(VLOOKUP(T320,'CODIGO PAGO'!$B$1:$B$20,1,0)),1,IF(OR(AND(CK320=1,T320&lt;&gt;"N"),AND(CK320=3,T320&lt;&gt;"B"),AND(CK320=2,LEFT(TRIM(T320),1)&lt;&gt;"I")),1,IF(OR(AND(CK320=0,T320="N"),AND(CK320=0,T320="B"),AND(CK320=0,LEFT(TRIM(T320),1)="I")),1,0))),"")</f>
        <v/>
      </c>
      <c r="CZ320" s="62" t="str">
        <f t="shared" si="135"/>
        <v/>
      </c>
      <c r="DA320" s="62" t="str">
        <f>+IF(LEN($K320)&gt;10,IF(ISERROR(VLOOKUP(V320,'CODIGO PAGO'!$B$1:$B$20,1,0)),1,IF(OR(AND(CM320=1,V320&lt;&gt;"N"),AND(CM320=3,V320&lt;&gt;"B"),AND(CM320=2,LEFT(TRIM(V320),1)&lt;&gt;"I")),1,IF(OR(AND(CM320=0,V320="N"),AND(CM320=0,V320="B"),AND(CM320=0,LEFT(TRIM(V320),1)="I")),1,0))),"")</f>
        <v/>
      </c>
      <c r="DB320" s="62" t="str">
        <f t="shared" si="136"/>
        <v/>
      </c>
      <c r="DC320" s="62" t="str">
        <f>+IF(LEN($K320)&gt;10,IF(ISERROR(VLOOKUP(X320,'CODIGO PAGO'!$B$1:$B$20,1,0)),1,IF(OR(AND(CO320=1,X320&lt;&gt;"N"),AND(CO320=3,X320&lt;&gt;"B"),AND(CO320=2,LEFT(TRIM(X320),1)&lt;&gt;"I")),1,IF(OR(AND(CO320=0,X320="N"),AND(CO320=0,X320="B"),AND(CO320=0,LEFT(TRIM(X320),1)="I")),1,0))),"")</f>
        <v/>
      </c>
      <c r="DD320" s="62" t="str">
        <f t="shared" si="137"/>
        <v/>
      </c>
      <c r="DE320" s="62" t="str">
        <f t="shared" si="138"/>
        <v/>
      </c>
      <c r="DF320" s="63" t="str">
        <f t="shared" si="139"/>
        <v/>
      </c>
      <c r="DG320" s="171"/>
      <c r="DH320" s="63">
        <v>320</v>
      </c>
    </row>
    <row r="321" spans="1:112" s="65" customFormat="1">
      <c r="A321" s="16" t="str">
        <f t="shared" si="112"/>
        <v/>
      </c>
      <c r="B321" s="134"/>
      <c r="C321" s="134"/>
      <c r="D321" s="1" t="str">
        <f>+IF(LEN($K321)&gt;5,BD!A321,"")</f>
        <v/>
      </c>
      <c r="E321" s="1" t="str">
        <f>+IF(LEN($K321)&gt;5,BD!B321,"")</f>
        <v/>
      </c>
      <c r="F321" s="134"/>
      <c r="G321" s="133"/>
      <c r="H321" s="135"/>
      <c r="I321" s="3" t="str">
        <f>+IF(LEN($K321)&gt;5,BD!D321,"")</f>
        <v/>
      </c>
      <c r="J321" s="4" t="str">
        <f>+IF(LEN($K321)&gt;5,BD!E321,"")</f>
        <v/>
      </c>
      <c r="K321" s="5" t="str">
        <f>+IF(LEN(BD!G321)&gt;5,BD!G321,"")</f>
        <v/>
      </c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53" t="str">
        <f t="shared" si="113"/>
        <v/>
      </c>
      <c r="AB321" s="154" t="str">
        <f>+IF(LEN($K321)&gt;5,SUM(L321,N321,P321,R321,T321,V321,X321)+COUNTIF(L321:X321,"PCG")+'CODIGO PAGO'!$C$23*COUNTIF(L321:X321,"PDF")+'CODIGO PAGO'!$C$24*COUNTIF('PRE MAAS'!L321:X321,"PNH")+'CODIGO PAGO'!$C$25*COUNTIF('PRE MAAS'!L321:X321,"PS")+COUNTIF(L321:X321,"VAC"),"")</f>
        <v/>
      </c>
      <c r="AC321" s="154" t="str">
        <f t="shared" si="114"/>
        <v/>
      </c>
      <c r="AD321" s="155" t="str">
        <f t="shared" si="115"/>
        <v/>
      </c>
      <c r="AE321" s="155" t="str">
        <f t="shared" si="116"/>
        <v/>
      </c>
      <c r="AF321" s="155" t="str">
        <f>+IF(LEN($K321)&gt;5,IF(AND(VLOOKUP($I321,BD!$D$1:$F$501,3,0)&gt;=L$1,VLOOKUP($I321,BD!$D$1:$F$501,3,0)&lt;=X$1),1,0),"")</f>
        <v/>
      </c>
      <c r="AG321" s="155" t="str">
        <f t="shared" si="117"/>
        <v/>
      </c>
      <c r="AH321" s="156" t="str">
        <f t="shared" si="118"/>
        <v/>
      </c>
      <c r="AI321" s="156" t="str">
        <f t="shared" si="119"/>
        <v/>
      </c>
      <c r="AJ321" s="156" t="str">
        <f t="shared" si="120"/>
        <v/>
      </c>
      <c r="AK321" s="6" t="str">
        <f>+IF(LEN($K321)&gt;5,BD!H321,"")</f>
        <v/>
      </c>
      <c r="AL321" s="17" t="str">
        <f t="shared" si="121"/>
        <v/>
      </c>
      <c r="AM321" s="13"/>
      <c r="AN321" s="18" t="str">
        <f t="shared" si="122"/>
        <v/>
      </c>
      <c r="AO321" s="19" t="str">
        <f t="shared" si="123"/>
        <v/>
      </c>
      <c r="AP321" s="19" t="str">
        <f t="shared" si="124"/>
        <v/>
      </c>
      <c r="AQ321" s="20" t="str">
        <f t="shared" si="125"/>
        <v/>
      </c>
      <c r="AR321" s="7" t="str">
        <f t="shared" ca="1" si="126"/>
        <v/>
      </c>
      <c r="AS321" s="157"/>
      <c r="AT321" s="19" t="str">
        <f>+IF(LEN($K321)&gt;5,TRUNC(AS321*AK321*'CODIGO PAGO'!$C$27,2),"")</f>
        <v/>
      </c>
      <c r="AU321" s="15"/>
      <c r="AV321" s="15"/>
      <c r="AW321" s="15"/>
      <c r="AX321" s="14"/>
      <c r="AY321" s="15"/>
      <c r="AZ321" s="20" t="str">
        <f>+IF(LEN(K321)&gt;5,SUMIF(AJUSTES!$A$1:$A$50,K321,AJUSTES!$J$1:$J$50),"")</f>
        <v/>
      </c>
      <c r="BA321" s="20"/>
      <c r="BB321" s="14"/>
      <c r="BC321" s="14"/>
      <c r="BD321" s="164"/>
      <c r="BE321" s="15"/>
      <c r="BF321" s="15"/>
      <c r="BG321" s="152" t="str">
        <f t="shared" si="127"/>
        <v/>
      </c>
      <c r="BH321" s="20" t="str">
        <f t="shared" si="128"/>
        <v/>
      </c>
      <c r="BI321" s="20" t="str">
        <f>IF(LEN($K321)&gt;5,IF('CODIGO PAGO'!$C$26=9,0.5*AK321,'CODIGO PAGO'!$C$26*COUNTIF(L321:X321,"PT")*(AK321*7)/(7-(COUNTIF(L321:X321,"D")+COUNTIF(L321:X321,"DL")))),"")</f>
        <v/>
      </c>
      <c r="BJ321" s="15"/>
      <c r="BK321" s="20" t="str">
        <f>+IF(LEN(K321)&gt;5,SUMIF(AJUSTES!$A$1:$A$50,K321,AJUSTES!$K$1:$K$50),"")</f>
        <v/>
      </c>
      <c r="BL321" s="15"/>
      <c r="BM321" s="15"/>
      <c r="BN321" s="4" t="str">
        <f>+CONCATENATE(IF(COUNTIFS(INCAPACIDADES!$A$1:$A$100,"ACTIVA",INCAPACIDADES!$C$1:$C$100,'PRE MAAS'!K321)&gt;0,VLOOKUP(K321,INCAPACIDADES!$C$1:$Y$100,23,0),""),IF(LEN($K321)&gt;5,IF(BD!F321="N/A","",CONCATENATE("B (",DAY(BD!F321),"-",MONTH(BD!F321),"-",YEAR(BD!F321),")")),""))</f>
        <v/>
      </c>
      <c r="BO321" s="150"/>
      <c r="BP321" s="15"/>
      <c r="BQ321" s="15"/>
      <c r="BR321" s="15"/>
      <c r="BS321" s="15"/>
      <c r="BT321" s="15"/>
      <c r="BU321" s="9" t="str">
        <f>+IF(LEN($K321)&gt;10,IF(LEN(BD!I321)=11,BD!I321,CONCATENATE("0",BD!I321)),"")</f>
        <v/>
      </c>
      <c r="BV321" s="161" t="str">
        <f>+IF(LEN($K321)&gt;10,BD!J321,"")</f>
        <v/>
      </c>
      <c r="BW321" s="162" t="str">
        <f t="shared" si="129"/>
        <v/>
      </c>
      <c r="BX321" s="162" t="str">
        <f>+IF(LEN($K321)&gt;10,UPPER(BD!K321),"")</f>
        <v/>
      </c>
      <c r="BY321" s="161" t="str">
        <f>+IF(LEN($K329)&gt;5,BD!L321,"")</f>
        <v/>
      </c>
      <c r="BZ321" s="161" t="str">
        <f>+IF(LEN($K321)&gt;10,BD!M321,"")</f>
        <v/>
      </c>
      <c r="CA321" s="162" t="str">
        <f>+IF(LEN($K321)&gt;10,BD!N321,"")</f>
        <v/>
      </c>
      <c r="CB321" s="163" t="str">
        <f t="shared" si="130"/>
        <v/>
      </c>
      <c r="CC321" s="62" t="str">
        <f>+IF(AND(LEN($K321)&gt;10),IF(AND($J321&gt;L$1,$J321&lt;=$Y$1),1,IF((COUNTIFS(INCAPACIDADES!$C$1:$C$51,$K321,INCAPACIDADES!K$1:K$51,L$1))&gt;0,2,IF(VLOOKUP($I321,BD!D:F,3,0)&gt;L$1,0,3))),"")</f>
        <v/>
      </c>
      <c r="CD321" s="62" t="str">
        <f>+IF(AND(LEN($K321)&gt;10),IF(AND($J321&gt;M$1,$J321&lt;=$Y$1),1,IF((COUNTIFS(INCAPACIDADES!$C$1:$C$51,$K321,INCAPACIDADES!L$1:L$51,M$1))&gt;0,2,IF(VLOOKUP($I321,BD!$D:$F,3,0)&gt;M$1,0,3))),"")</f>
        <v/>
      </c>
      <c r="CE321" s="62" t="str">
        <f>+IF(AND(LEN($K321)&gt;10),IF(AND($J321&gt;N$1,$J321&lt;=$Y$1),1,IF((COUNTIFS(INCAPACIDADES!$C$1:$C$51,$K321,INCAPACIDADES!M$1:M$51,N$1))&gt;0,2,IF(VLOOKUP($I321,BD!$D:$F,3,0)&gt;N$1,0,3))),"")</f>
        <v/>
      </c>
      <c r="CF321" s="62" t="str">
        <f>+IF(AND(LEN($K321)&gt;10),IF(AND($J321&gt;O$1,$J321&lt;=$Y$1),1,IF((COUNTIFS(INCAPACIDADES!$C$1:$C$51,$K321,INCAPACIDADES!N$1:N$51,O$1))&gt;0,2,IF(VLOOKUP($I321,BD!$D:$F,3,0)&gt;O$1,0,3))),"")</f>
        <v/>
      </c>
      <c r="CG321" s="62" t="str">
        <f>+IF(AND(LEN($K321)&gt;10),IF(AND($J321&gt;P$1,$J321&lt;=$Y$1),1,IF((COUNTIFS(INCAPACIDADES!$C$1:$C$51,$K321,INCAPACIDADES!O$1:O$51,P$1))&gt;0,2,IF(VLOOKUP($I321,BD!$D:$F,3,0)&gt;P$1,0,3))),"")</f>
        <v/>
      </c>
      <c r="CH321" s="62" t="str">
        <f>+IF(AND(LEN($K321)&gt;10),IF(AND($J321&gt;Q$1,$J321&lt;=$Y$1),1,IF((COUNTIFS(INCAPACIDADES!$C$1:$C$51,$K321,INCAPACIDADES!P$1:P$51,Q$1))&gt;0,2,IF(VLOOKUP($I321,BD!$D:$F,3,0)&gt;Q$1,0,3))),"")</f>
        <v/>
      </c>
      <c r="CI321" s="62" t="str">
        <f>+IF(AND(LEN($K321)&gt;10),IF(AND($J321&gt;R$1,$J321&lt;=$Y$1),1,IF((COUNTIFS(INCAPACIDADES!$C$1:$C$51,$K321,INCAPACIDADES!Q$1:Q$51,R$1))&gt;0,2,IF(VLOOKUP($I321,BD!$D:$F,3,0)&gt;R$1,0,3))),"")</f>
        <v/>
      </c>
      <c r="CJ321" s="62" t="str">
        <f>+IF(AND(LEN($K321)&gt;10),IF(AND($J321&gt;S$1,$J321&lt;=$Y$1),1,IF((COUNTIFS(INCAPACIDADES!$C$1:$C$51,$K321,INCAPACIDADES!R$1:R$51,S$1))&gt;0,2,IF(VLOOKUP($I321,BD!$D:$F,3,0)&gt;S$1,0,3))),"")</f>
        <v/>
      </c>
      <c r="CK321" s="62" t="str">
        <f>+IF(AND(LEN($K321)&gt;10),IF(AND($J321&gt;T$1,$J321&lt;=$Y$1),1,IF((COUNTIFS(INCAPACIDADES!$C$1:$C$51,$K321,INCAPACIDADES!S$1:S$51,T$1))&gt;0,2,IF(VLOOKUP($I321,BD!$D:$F,3,0)&gt;T$1,0,3))),"")</f>
        <v/>
      </c>
      <c r="CL321" s="62" t="str">
        <f>+IF(AND(LEN($K321)&gt;10),IF(AND($J321&gt;U$1,$J321&lt;=$Y$1),1,IF((COUNTIFS(INCAPACIDADES!$C$1:$C$51,$K321,INCAPACIDADES!T$1:T$51,U$1))&gt;0,2,IF(VLOOKUP($I321,BD!$D:$F,3,0)&gt;U$1,0,3))),"")</f>
        <v/>
      </c>
      <c r="CM321" s="62" t="str">
        <f>+IF(AND(LEN($K321)&gt;10),IF(AND($J321&gt;V$1,$J321&lt;=$Y$1),1,IF((COUNTIFS(INCAPACIDADES!$C$1:$C$51,$K321,INCAPACIDADES!U$1:U$51,V$1))&gt;0,2,IF(VLOOKUP($I321,BD!$D:$F,3,0)&gt;V$1,0,3))),"")</f>
        <v/>
      </c>
      <c r="CN321" s="62" t="str">
        <f>+IF(AND(LEN($K321)&gt;10),IF(AND($J321&gt;W$1,$J321&lt;=$Y$1),1,IF((COUNTIFS(INCAPACIDADES!$C$1:$C$51,$K321,INCAPACIDADES!V$1:V$51,W$1))&gt;0,2,IF(VLOOKUP($I321,BD!$D:$F,3,0)&gt;W$1,0,3))),"")</f>
        <v/>
      </c>
      <c r="CO321" s="62" t="str">
        <f>+IF(AND(LEN($K321)&gt;10),IF(AND($J321&gt;X$1,$J321&lt;=$Y$1),1,IF((COUNTIFS(INCAPACIDADES!$C$1:$C$51,$K321,INCAPACIDADES!W$1:W$51,X$1))&gt;0,2,IF(VLOOKUP($I321,BD!$D:$F,3,0)&gt;X$1,0,3))),"")</f>
        <v/>
      </c>
      <c r="CP321" s="62" t="str">
        <f>+IF(AND(LEN($K321)&gt;10),IF(AND($J321&gt;Y$1,$J321&lt;=$Y$1),1,IF((COUNTIFS(INCAPACIDADES!$C$1:$C$51,$K321,INCAPACIDADES!X$1:X$51,Y$1))&gt;0,2,IF(VLOOKUP($I321,BD!$D:$F,3,0)&gt;Y$1,0,3))),"")</f>
        <v/>
      </c>
      <c r="CQ321" s="62" t="str">
        <f>+IF(LEN($K321)&gt;10,IF(ISERROR(VLOOKUP(L321,'CODIGO PAGO'!$B$1:$B$20,1,0)),1,IF(OR(AND(CC321=1,L321&lt;&gt;"N"),AND(CC321=3,L321&lt;&gt;"B"),AND(CC321=2,LEFT(TRIM(L321),1)&lt;&gt;"I")),1,IF(OR(AND(CC321=0,L321="N"),AND(CC321=0,L321="B"),AND(CC321=0,LEFT(TRIM(L321),1)="I")),1,0))),"")</f>
        <v/>
      </c>
      <c r="CR321" s="62" t="str">
        <f t="shared" si="131"/>
        <v/>
      </c>
      <c r="CS321" s="62" t="str">
        <f>+IF(LEN($K321)&gt;10,IF(ISERROR(VLOOKUP(N321,'CODIGO PAGO'!$B$1:$B$20,1,0)),1,IF(OR(AND(CE321=1,N321&lt;&gt;"N"),AND(CE321=3,N321&lt;&gt;"B"),AND(CE321=2,LEFT(TRIM(N321),1)&lt;&gt;"I")),1,IF(OR(AND(CE321=0,N321="N"),AND(CE321=0,N321="B"),AND(CE321=0,LEFT(TRIM(N321),1)="I")),1,0))),"")</f>
        <v/>
      </c>
      <c r="CT321" s="62" t="str">
        <f t="shared" si="132"/>
        <v/>
      </c>
      <c r="CU321" s="62" t="str">
        <f>+IF(LEN($K321)&gt;10,IF(ISERROR(VLOOKUP(P321,'CODIGO PAGO'!$B$1:$B$20,1,0)),1,IF(OR(AND(CG321=1,P321&lt;&gt;"N"),AND(CG321=3,P321&lt;&gt;"B"),AND(CG321=2,LEFT(TRIM(P321),1)&lt;&gt;"I")),1,IF(OR(AND(CG321=0,P321="N"),AND(CG321=0,P321="B"),AND(CG321=0,LEFT(TRIM(P321),1)="I")),1,0))),"")</f>
        <v/>
      </c>
      <c r="CV321" s="62" t="str">
        <f t="shared" si="133"/>
        <v/>
      </c>
      <c r="CW321" s="62" t="str">
        <f>+IF(LEN($K321)&gt;10,IF(ISERROR(VLOOKUP(R321,'CODIGO PAGO'!$B$1:$B$20,1,0)),1,IF(OR(AND(CI321=1,R321&lt;&gt;"N"),AND(CI321=3,R321&lt;&gt;"B"),AND(CI321=2,LEFT(TRIM(R321),1)&lt;&gt;"I")),1,IF(OR(AND(CI321=0,R321="N"),AND(CI321=0,R321="B"),AND(CI321=0,LEFT(TRIM(R321),1)="I")),1,0))),"")</f>
        <v/>
      </c>
      <c r="CX321" s="62" t="str">
        <f t="shared" si="134"/>
        <v/>
      </c>
      <c r="CY321" s="62" t="str">
        <f>+IF(LEN($K321)&gt;10,IF(ISERROR(VLOOKUP(T321,'CODIGO PAGO'!$B$1:$B$20,1,0)),1,IF(OR(AND(CK321=1,T321&lt;&gt;"N"),AND(CK321=3,T321&lt;&gt;"B"),AND(CK321=2,LEFT(TRIM(T321),1)&lt;&gt;"I")),1,IF(OR(AND(CK321=0,T321="N"),AND(CK321=0,T321="B"),AND(CK321=0,LEFT(TRIM(T321),1)="I")),1,0))),"")</f>
        <v/>
      </c>
      <c r="CZ321" s="62" t="str">
        <f t="shared" si="135"/>
        <v/>
      </c>
      <c r="DA321" s="62" t="str">
        <f>+IF(LEN($K321)&gt;10,IF(ISERROR(VLOOKUP(V321,'CODIGO PAGO'!$B$1:$B$20,1,0)),1,IF(OR(AND(CM321=1,V321&lt;&gt;"N"),AND(CM321=3,V321&lt;&gt;"B"),AND(CM321=2,LEFT(TRIM(V321),1)&lt;&gt;"I")),1,IF(OR(AND(CM321=0,V321="N"),AND(CM321=0,V321="B"),AND(CM321=0,LEFT(TRIM(V321),1)="I")),1,0))),"")</f>
        <v/>
      </c>
      <c r="DB321" s="62" t="str">
        <f t="shared" si="136"/>
        <v/>
      </c>
      <c r="DC321" s="62" t="str">
        <f>+IF(LEN($K321)&gt;10,IF(ISERROR(VLOOKUP(X321,'CODIGO PAGO'!$B$1:$B$20,1,0)),1,IF(OR(AND(CO321=1,X321&lt;&gt;"N"),AND(CO321=3,X321&lt;&gt;"B"),AND(CO321=2,LEFT(TRIM(X321),1)&lt;&gt;"I")),1,IF(OR(AND(CO321=0,X321="N"),AND(CO321=0,X321="B"),AND(CO321=0,LEFT(TRIM(X321),1)="I")),1,0))),"")</f>
        <v/>
      </c>
      <c r="DD321" s="62" t="str">
        <f t="shared" si="137"/>
        <v/>
      </c>
      <c r="DE321" s="62" t="str">
        <f t="shared" si="138"/>
        <v/>
      </c>
      <c r="DF321" s="63" t="str">
        <f t="shared" si="139"/>
        <v/>
      </c>
      <c r="DG321" s="171"/>
      <c r="DH321" s="63">
        <v>321</v>
      </c>
    </row>
    <row r="322" spans="1:112" s="65" customFormat="1">
      <c r="A322" s="16" t="str">
        <f t="shared" si="112"/>
        <v/>
      </c>
      <c r="B322" s="134"/>
      <c r="C322" s="134"/>
      <c r="D322" s="1" t="str">
        <f>+IF(LEN($K322)&gt;5,BD!A322,"")</f>
        <v/>
      </c>
      <c r="E322" s="1" t="str">
        <f>+IF(LEN($K322)&gt;5,BD!B322,"")</f>
        <v/>
      </c>
      <c r="F322" s="134"/>
      <c r="G322" s="133"/>
      <c r="H322" s="135"/>
      <c r="I322" s="3" t="str">
        <f>+IF(LEN($K322)&gt;5,BD!D322,"")</f>
        <v/>
      </c>
      <c r="J322" s="4" t="str">
        <f>+IF(LEN($K322)&gt;5,BD!E322,"")</f>
        <v/>
      </c>
      <c r="K322" s="5" t="str">
        <f>+IF(LEN(BD!G322)&gt;5,BD!G322,"")</f>
        <v/>
      </c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53" t="str">
        <f t="shared" si="113"/>
        <v/>
      </c>
      <c r="AB322" s="154" t="str">
        <f>+IF(LEN($K322)&gt;5,SUM(L322,N322,P322,R322,T322,V322,X322)+COUNTIF(L322:X322,"PCG")+'CODIGO PAGO'!$C$23*COUNTIF(L322:X322,"PDF")+'CODIGO PAGO'!$C$24*COUNTIF('PRE MAAS'!L322:X322,"PNH")+'CODIGO PAGO'!$C$25*COUNTIF('PRE MAAS'!L322:X322,"PS")+COUNTIF(L322:X322,"VAC"),"")</f>
        <v/>
      </c>
      <c r="AC322" s="154" t="str">
        <f t="shared" si="114"/>
        <v/>
      </c>
      <c r="AD322" s="155" t="str">
        <f t="shared" si="115"/>
        <v/>
      </c>
      <c r="AE322" s="155" t="str">
        <f t="shared" si="116"/>
        <v/>
      </c>
      <c r="AF322" s="155" t="str">
        <f>+IF(LEN($K322)&gt;5,IF(AND(VLOOKUP($I322,BD!$D$1:$F$501,3,0)&gt;=L$1,VLOOKUP($I322,BD!$D$1:$F$501,3,0)&lt;=X$1),1,0),"")</f>
        <v/>
      </c>
      <c r="AG322" s="155" t="str">
        <f t="shared" si="117"/>
        <v/>
      </c>
      <c r="AH322" s="156" t="str">
        <f t="shared" si="118"/>
        <v/>
      </c>
      <c r="AI322" s="156" t="str">
        <f t="shared" si="119"/>
        <v/>
      </c>
      <c r="AJ322" s="156" t="str">
        <f t="shared" si="120"/>
        <v/>
      </c>
      <c r="AK322" s="6" t="str">
        <f>+IF(LEN($K322)&gt;5,BD!H322,"")</f>
        <v/>
      </c>
      <c r="AL322" s="17" t="str">
        <f t="shared" si="121"/>
        <v/>
      </c>
      <c r="AM322" s="13"/>
      <c r="AN322" s="18" t="str">
        <f t="shared" si="122"/>
        <v/>
      </c>
      <c r="AO322" s="19" t="str">
        <f t="shared" si="123"/>
        <v/>
      </c>
      <c r="AP322" s="19" t="str">
        <f t="shared" si="124"/>
        <v/>
      </c>
      <c r="AQ322" s="20" t="str">
        <f t="shared" si="125"/>
        <v/>
      </c>
      <c r="AR322" s="7" t="str">
        <f t="shared" ca="1" si="126"/>
        <v/>
      </c>
      <c r="AS322" s="157"/>
      <c r="AT322" s="19" t="str">
        <f>+IF(LEN($K322)&gt;5,TRUNC(AS322*AK322*'CODIGO PAGO'!$C$27,2),"")</f>
        <v/>
      </c>
      <c r="AU322" s="15"/>
      <c r="AV322" s="15"/>
      <c r="AW322" s="15"/>
      <c r="AX322" s="14"/>
      <c r="AY322" s="15"/>
      <c r="AZ322" s="20" t="str">
        <f>+IF(LEN(K322)&gt;5,SUMIF(AJUSTES!$A$1:$A$50,K322,AJUSTES!$J$1:$J$50),"")</f>
        <v/>
      </c>
      <c r="BA322" s="20"/>
      <c r="BB322" s="14"/>
      <c r="BC322" s="14"/>
      <c r="BD322" s="164"/>
      <c r="BE322" s="15"/>
      <c r="BF322" s="15"/>
      <c r="BG322" s="152" t="str">
        <f t="shared" si="127"/>
        <v/>
      </c>
      <c r="BH322" s="20" t="str">
        <f t="shared" si="128"/>
        <v/>
      </c>
      <c r="BI322" s="20" t="str">
        <f>IF(LEN($K322)&gt;5,IF('CODIGO PAGO'!$C$26=9,0.5*AK322,'CODIGO PAGO'!$C$26*COUNTIF(L322:X322,"PT")*(AK322*7)/(7-(COUNTIF(L322:X322,"D")+COUNTIF(L322:X322,"DL")))),"")</f>
        <v/>
      </c>
      <c r="BJ322" s="15"/>
      <c r="BK322" s="20" t="str">
        <f>+IF(LEN(K322)&gt;5,SUMIF(AJUSTES!$A$1:$A$50,K322,AJUSTES!$K$1:$K$50),"")</f>
        <v/>
      </c>
      <c r="BL322" s="15"/>
      <c r="BM322" s="15"/>
      <c r="BN322" s="4" t="str">
        <f>+CONCATENATE(IF(COUNTIFS(INCAPACIDADES!$A$1:$A$100,"ACTIVA",INCAPACIDADES!$C$1:$C$100,'PRE MAAS'!K322)&gt;0,VLOOKUP(K322,INCAPACIDADES!$C$1:$Y$100,23,0),""),IF(LEN($K322)&gt;5,IF(BD!F322="N/A","",CONCATENATE("B (",DAY(BD!F322),"-",MONTH(BD!F322),"-",YEAR(BD!F322),")")),""))</f>
        <v/>
      </c>
      <c r="BO322" s="150"/>
      <c r="BP322" s="15"/>
      <c r="BQ322" s="15"/>
      <c r="BR322" s="15"/>
      <c r="BS322" s="15"/>
      <c r="BT322" s="15"/>
      <c r="BU322" s="9" t="str">
        <f>+IF(LEN($K322)&gt;10,IF(LEN(BD!I322)=11,BD!I322,CONCATENATE("0",BD!I322)),"")</f>
        <v/>
      </c>
      <c r="BV322" s="161" t="str">
        <f>+IF(LEN($K322)&gt;10,BD!J322,"")</f>
        <v/>
      </c>
      <c r="BW322" s="162" t="str">
        <f t="shared" si="129"/>
        <v/>
      </c>
      <c r="BX322" s="162" t="str">
        <f>+IF(LEN($K322)&gt;10,UPPER(BD!K322),"")</f>
        <v/>
      </c>
      <c r="BY322" s="161" t="str">
        <f>+IF(LEN($K330)&gt;5,BD!L322,"")</f>
        <v/>
      </c>
      <c r="BZ322" s="161" t="str">
        <f>+IF(LEN($K322)&gt;10,BD!M322,"")</f>
        <v/>
      </c>
      <c r="CA322" s="162" t="str">
        <f>+IF(LEN($K322)&gt;10,BD!N322,"")</f>
        <v/>
      </c>
      <c r="CB322" s="163" t="str">
        <f t="shared" si="130"/>
        <v/>
      </c>
      <c r="CC322" s="62" t="str">
        <f>+IF(AND(LEN($K322)&gt;10),IF(AND($J322&gt;L$1,$J322&lt;=$Y$1),1,IF((COUNTIFS(INCAPACIDADES!$C$1:$C$51,$K322,INCAPACIDADES!K$1:K$51,L$1))&gt;0,2,IF(VLOOKUP($I322,BD!D:F,3,0)&gt;L$1,0,3))),"")</f>
        <v/>
      </c>
      <c r="CD322" s="62" t="str">
        <f>+IF(AND(LEN($K322)&gt;10),IF(AND($J322&gt;M$1,$J322&lt;=$Y$1),1,IF((COUNTIFS(INCAPACIDADES!$C$1:$C$51,$K322,INCAPACIDADES!L$1:L$51,M$1))&gt;0,2,IF(VLOOKUP($I322,BD!$D:$F,3,0)&gt;M$1,0,3))),"")</f>
        <v/>
      </c>
      <c r="CE322" s="62" t="str">
        <f>+IF(AND(LEN($K322)&gt;10),IF(AND($J322&gt;N$1,$J322&lt;=$Y$1),1,IF((COUNTIFS(INCAPACIDADES!$C$1:$C$51,$K322,INCAPACIDADES!M$1:M$51,N$1))&gt;0,2,IF(VLOOKUP($I322,BD!$D:$F,3,0)&gt;N$1,0,3))),"")</f>
        <v/>
      </c>
      <c r="CF322" s="62" t="str">
        <f>+IF(AND(LEN($K322)&gt;10),IF(AND($J322&gt;O$1,$J322&lt;=$Y$1),1,IF((COUNTIFS(INCAPACIDADES!$C$1:$C$51,$K322,INCAPACIDADES!N$1:N$51,O$1))&gt;0,2,IF(VLOOKUP($I322,BD!$D:$F,3,0)&gt;O$1,0,3))),"")</f>
        <v/>
      </c>
      <c r="CG322" s="62" t="str">
        <f>+IF(AND(LEN($K322)&gt;10),IF(AND($J322&gt;P$1,$J322&lt;=$Y$1),1,IF((COUNTIFS(INCAPACIDADES!$C$1:$C$51,$K322,INCAPACIDADES!O$1:O$51,P$1))&gt;0,2,IF(VLOOKUP($I322,BD!$D:$F,3,0)&gt;P$1,0,3))),"")</f>
        <v/>
      </c>
      <c r="CH322" s="62" t="str">
        <f>+IF(AND(LEN($K322)&gt;10),IF(AND($J322&gt;Q$1,$J322&lt;=$Y$1),1,IF((COUNTIFS(INCAPACIDADES!$C$1:$C$51,$K322,INCAPACIDADES!P$1:P$51,Q$1))&gt;0,2,IF(VLOOKUP($I322,BD!$D:$F,3,0)&gt;Q$1,0,3))),"")</f>
        <v/>
      </c>
      <c r="CI322" s="62" t="str">
        <f>+IF(AND(LEN($K322)&gt;10),IF(AND($J322&gt;R$1,$J322&lt;=$Y$1),1,IF((COUNTIFS(INCAPACIDADES!$C$1:$C$51,$K322,INCAPACIDADES!Q$1:Q$51,R$1))&gt;0,2,IF(VLOOKUP($I322,BD!$D:$F,3,0)&gt;R$1,0,3))),"")</f>
        <v/>
      </c>
      <c r="CJ322" s="62" t="str">
        <f>+IF(AND(LEN($K322)&gt;10),IF(AND($J322&gt;S$1,$J322&lt;=$Y$1),1,IF((COUNTIFS(INCAPACIDADES!$C$1:$C$51,$K322,INCAPACIDADES!R$1:R$51,S$1))&gt;0,2,IF(VLOOKUP($I322,BD!$D:$F,3,0)&gt;S$1,0,3))),"")</f>
        <v/>
      </c>
      <c r="CK322" s="62" t="str">
        <f>+IF(AND(LEN($K322)&gt;10),IF(AND($J322&gt;T$1,$J322&lt;=$Y$1),1,IF((COUNTIFS(INCAPACIDADES!$C$1:$C$51,$K322,INCAPACIDADES!S$1:S$51,T$1))&gt;0,2,IF(VLOOKUP($I322,BD!$D:$F,3,0)&gt;T$1,0,3))),"")</f>
        <v/>
      </c>
      <c r="CL322" s="62" t="str">
        <f>+IF(AND(LEN($K322)&gt;10),IF(AND($J322&gt;U$1,$J322&lt;=$Y$1),1,IF((COUNTIFS(INCAPACIDADES!$C$1:$C$51,$K322,INCAPACIDADES!T$1:T$51,U$1))&gt;0,2,IF(VLOOKUP($I322,BD!$D:$F,3,0)&gt;U$1,0,3))),"")</f>
        <v/>
      </c>
      <c r="CM322" s="62" t="str">
        <f>+IF(AND(LEN($K322)&gt;10),IF(AND($J322&gt;V$1,$J322&lt;=$Y$1),1,IF((COUNTIFS(INCAPACIDADES!$C$1:$C$51,$K322,INCAPACIDADES!U$1:U$51,V$1))&gt;0,2,IF(VLOOKUP($I322,BD!$D:$F,3,0)&gt;V$1,0,3))),"")</f>
        <v/>
      </c>
      <c r="CN322" s="62" t="str">
        <f>+IF(AND(LEN($K322)&gt;10),IF(AND($J322&gt;W$1,$J322&lt;=$Y$1),1,IF((COUNTIFS(INCAPACIDADES!$C$1:$C$51,$K322,INCAPACIDADES!V$1:V$51,W$1))&gt;0,2,IF(VLOOKUP($I322,BD!$D:$F,3,0)&gt;W$1,0,3))),"")</f>
        <v/>
      </c>
      <c r="CO322" s="62" t="str">
        <f>+IF(AND(LEN($K322)&gt;10),IF(AND($J322&gt;X$1,$J322&lt;=$Y$1),1,IF((COUNTIFS(INCAPACIDADES!$C$1:$C$51,$K322,INCAPACIDADES!W$1:W$51,X$1))&gt;0,2,IF(VLOOKUP($I322,BD!$D:$F,3,0)&gt;X$1,0,3))),"")</f>
        <v/>
      </c>
      <c r="CP322" s="62" t="str">
        <f>+IF(AND(LEN($K322)&gt;10),IF(AND($J322&gt;Y$1,$J322&lt;=$Y$1),1,IF((COUNTIFS(INCAPACIDADES!$C$1:$C$51,$K322,INCAPACIDADES!X$1:X$51,Y$1))&gt;0,2,IF(VLOOKUP($I322,BD!$D:$F,3,0)&gt;Y$1,0,3))),"")</f>
        <v/>
      </c>
      <c r="CQ322" s="62" t="str">
        <f>+IF(LEN($K322)&gt;10,IF(ISERROR(VLOOKUP(L322,'CODIGO PAGO'!$B$1:$B$20,1,0)),1,IF(OR(AND(CC322=1,L322&lt;&gt;"N"),AND(CC322=3,L322&lt;&gt;"B"),AND(CC322=2,LEFT(TRIM(L322),1)&lt;&gt;"I")),1,IF(OR(AND(CC322=0,L322="N"),AND(CC322=0,L322="B"),AND(CC322=0,LEFT(TRIM(L322),1)="I")),1,0))),"")</f>
        <v/>
      </c>
      <c r="CR322" s="62" t="str">
        <f t="shared" si="131"/>
        <v/>
      </c>
      <c r="CS322" s="62" t="str">
        <f>+IF(LEN($K322)&gt;10,IF(ISERROR(VLOOKUP(N322,'CODIGO PAGO'!$B$1:$B$20,1,0)),1,IF(OR(AND(CE322=1,N322&lt;&gt;"N"),AND(CE322=3,N322&lt;&gt;"B"),AND(CE322=2,LEFT(TRIM(N322),1)&lt;&gt;"I")),1,IF(OR(AND(CE322=0,N322="N"),AND(CE322=0,N322="B"),AND(CE322=0,LEFT(TRIM(N322),1)="I")),1,0))),"")</f>
        <v/>
      </c>
      <c r="CT322" s="62" t="str">
        <f t="shared" si="132"/>
        <v/>
      </c>
      <c r="CU322" s="62" t="str">
        <f>+IF(LEN($K322)&gt;10,IF(ISERROR(VLOOKUP(P322,'CODIGO PAGO'!$B$1:$B$20,1,0)),1,IF(OR(AND(CG322=1,P322&lt;&gt;"N"),AND(CG322=3,P322&lt;&gt;"B"),AND(CG322=2,LEFT(TRIM(P322),1)&lt;&gt;"I")),1,IF(OR(AND(CG322=0,P322="N"),AND(CG322=0,P322="B"),AND(CG322=0,LEFT(TRIM(P322),1)="I")),1,0))),"")</f>
        <v/>
      </c>
      <c r="CV322" s="62" t="str">
        <f t="shared" si="133"/>
        <v/>
      </c>
      <c r="CW322" s="62" t="str">
        <f>+IF(LEN($K322)&gt;10,IF(ISERROR(VLOOKUP(R322,'CODIGO PAGO'!$B$1:$B$20,1,0)),1,IF(OR(AND(CI322=1,R322&lt;&gt;"N"),AND(CI322=3,R322&lt;&gt;"B"),AND(CI322=2,LEFT(TRIM(R322),1)&lt;&gt;"I")),1,IF(OR(AND(CI322=0,R322="N"),AND(CI322=0,R322="B"),AND(CI322=0,LEFT(TRIM(R322),1)="I")),1,0))),"")</f>
        <v/>
      </c>
      <c r="CX322" s="62" t="str">
        <f t="shared" si="134"/>
        <v/>
      </c>
      <c r="CY322" s="62" t="str">
        <f>+IF(LEN($K322)&gt;10,IF(ISERROR(VLOOKUP(T322,'CODIGO PAGO'!$B$1:$B$20,1,0)),1,IF(OR(AND(CK322=1,T322&lt;&gt;"N"),AND(CK322=3,T322&lt;&gt;"B"),AND(CK322=2,LEFT(TRIM(T322),1)&lt;&gt;"I")),1,IF(OR(AND(CK322=0,T322="N"),AND(CK322=0,T322="B"),AND(CK322=0,LEFT(TRIM(T322),1)="I")),1,0))),"")</f>
        <v/>
      </c>
      <c r="CZ322" s="62" t="str">
        <f t="shared" si="135"/>
        <v/>
      </c>
      <c r="DA322" s="62" t="str">
        <f>+IF(LEN($K322)&gt;10,IF(ISERROR(VLOOKUP(V322,'CODIGO PAGO'!$B$1:$B$20,1,0)),1,IF(OR(AND(CM322=1,V322&lt;&gt;"N"),AND(CM322=3,V322&lt;&gt;"B"),AND(CM322=2,LEFT(TRIM(V322),1)&lt;&gt;"I")),1,IF(OR(AND(CM322=0,V322="N"),AND(CM322=0,V322="B"),AND(CM322=0,LEFT(TRIM(V322),1)="I")),1,0))),"")</f>
        <v/>
      </c>
      <c r="DB322" s="62" t="str">
        <f t="shared" si="136"/>
        <v/>
      </c>
      <c r="DC322" s="62" t="str">
        <f>+IF(LEN($K322)&gt;10,IF(ISERROR(VLOOKUP(X322,'CODIGO PAGO'!$B$1:$B$20,1,0)),1,IF(OR(AND(CO322=1,X322&lt;&gt;"N"),AND(CO322=3,X322&lt;&gt;"B"),AND(CO322=2,LEFT(TRIM(X322),1)&lt;&gt;"I")),1,IF(OR(AND(CO322=0,X322="N"),AND(CO322=0,X322="B"),AND(CO322=0,LEFT(TRIM(X322),1)="I")),1,0))),"")</f>
        <v/>
      </c>
      <c r="DD322" s="62" t="str">
        <f t="shared" si="137"/>
        <v/>
      </c>
      <c r="DE322" s="62" t="str">
        <f t="shared" si="138"/>
        <v/>
      </c>
      <c r="DF322" s="63" t="str">
        <f t="shared" si="139"/>
        <v/>
      </c>
      <c r="DG322" s="171"/>
      <c r="DH322" s="63">
        <v>322</v>
      </c>
    </row>
    <row r="323" spans="1:112" s="65" customFormat="1">
      <c r="A323" s="16" t="str">
        <f t="shared" ref="A323:A386" si="140">+IF(LEN($K323)&gt;5,1,"")</f>
        <v/>
      </c>
      <c r="B323" s="134"/>
      <c r="C323" s="134"/>
      <c r="D323" s="1" t="str">
        <f>+IF(LEN($K323)&gt;5,BD!A323,"")</f>
        <v/>
      </c>
      <c r="E323" s="1" t="str">
        <f>+IF(LEN($K323)&gt;5,BD!B323,"")</f>
        <v/>
      </c>
      <c r="F323" s="134"/>
      <c r="G323" s="133"/>
      <c r="H323" s="135"/>
      <c r="I323" s="3" t="str">
        <f>+IF(LEN($K323)&gt;5,BD!D323,"")</f>
        <v/>
      </c>
      <c r="J323" s="4" t="str">
        <f>+IF(LEN($K323)&gt;5,BD!E323,"")</f>
        <v/>
      </c>
      <c r="K323" s="5" t="str">
        <f>+IF(LEN(BD!G323)&gt;5,BD!G323,"")</f>
        <v/>
      </c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53" t="str">
        <f t="shared" ref="AA323:AA386" si="141">IF(LEN($K323)&gt;5,IF(LEN(Z323)=1,7-Z323,7-(COUNTIF(L323:X323,"D")+COUNTIF(L323:X323,"DL"))),"")</f>
        <v/>
      </c>
      <c r="AB323" s="154" t="str">
        <f>+IF(LEN($K323)&gt;5,SUM(L323,N323,P323,R323,T323,V323,X323)+COUNTIF(L323:X323,"PCG")+'CODIGO PAGO'!$C$23*COUNTIF(L323:X323,"PDF")+'CODIGO PAGO'!$C$24*COUNTIF('PRE MAAS'!L323:X323,"PNH")+'CODIGO PAGO'!$C$25*COUNTIF('PRE MAAS'!L323:X323,"PS")+COUNTIF(L323:X323,"VAC"),"")</f>
        <v/>
      </c>
      <c r="AC323" s="154" t="str">
        <f t="shared" ref="AC323:AC386" si="142">+IF(LEN($K323)&gt;5,COUNTIF(L323:Y323,"FI")+COUNTIF(L323:Y323,"FS")+COUNTIF(L323:Y323,"FJ"),"")</f>
        <v/>
      </c>
      <c r="AD323" s="155" t="str">
        <f t="shared" ref="AD323:AD386" si="143">+IF(LEN($K323)&gt;5,COUNTIF(L323:Y323,"PCG")+COUNTIF(L323:Y323,"PSG")+COUNTIF(L323:Y323,"PDF")+COUNTIF(L323:Y323,"PNH")+COUNTIF(L323:Y323,"PS"),"")</f>
        <v/>
      </c>
      <c r="AE323" s="155" t="str">
        <f t="shared" ref="AE323:AE386" si="144">+IF(LEN($K323)&gt;5,COUNTIF(L323:Y323,"IEG")+COUNTIF(L323:Y323,"IPM")+COUNTIF(L323:Y323,"IRT")+COUNTIF(L323:Y323,"IRY"),"")</f>
        <v/>
      </c>
      <c r="AF323" s="155" t="str">
        <f>+IF(LEN($K323)&gt;5,IF(AND(VLOOKUP($I323,BD!$D$1:$F$501,3,0)&gt;=L$1,VLOOKUP($I323,BD!$D$1:$F$501,3,0)&lt;=X$1),1,0),"")</f>
        <v/>
      </c>
      <c r="AG323" s="155" t="str">
        <f t="shared" ref="AG323:AG386" si="145">+IF(LEN($K323)&gt;5,IF(AND(J323&gt;=L$1,J323&lt;=X$1),1,0),"")</f>
        <v/>
      </c>
      <c r="AH323" s="156" t="str">
        <f t="shared" ref="AH323:AH386" si="146">+IF(LEN($K323)&gt;5,SUM(M323,O323,Q323,S323,U323,W323,Y323),"")</f>
        <v/>
      </c>
      <c r="AI323" s="156" t="str">
        <f t="shared" ref="AI323:AI386" si="147">+IF(LEN($K323)&gt;5,IF(AH323&gt;9,9,AH323),"")</f>
        <v/>
      </c>
      <c r="AJ323" s="156" t="str">
        <f t="shared" ref="AJ323:AJ386" si="148">+IF(LEN($K323)&gt;5,IF(AH323&gt;9,AH323-9,0),"")</f>
        <v/>
      </c>
      <c r="AK323" s="6" t="str">
        <f>+IF(LEN($K323)&gt;5,BD!H323,"")</f>
        <v/>
      </c>
      <c r="AL323" s="17" t="str">
        <f t="shared" ref="AL323:AL386" si="149">+IF(LEN($K323)&gt;5,AK323*30,"")</f>
        <v/>
      </c>
      <c r="AM323" s="13"/>
      <c r="AN323" s="18" t="str">
        <f t="shared" ref="AN323:AN386" si="150">+IF(LEN($K323)&gt;5,TRUNC((AB323*AK323)*(7/AA323),2),"")</f>
        <v/>
      </c>
      <c r="AO323" s="19" t="str">
        <f t="shared" ref="AO323:AO386" si="151">+IF(LEN($K323)&gt;5,TRUNC(IF(AI323&gt;0,((AK323/8)*2)*AI323,0),2),"")</f>
        <v/>
      </c>
      <c r="AP323" s="19" t="str">
        <f t="shared" ref="AP323:AP386" si="152">+IF(LEN($K323)&gt;5,TRUNC(IF(AJ323&gt;0,((AK323/8)*3)*AJ323,0),2),"")</f>
        <v/>
      </c>
      <c r="AQ323" s="20" t="str">
        <f t="shared" ref="AQ323:AQ386" si="153">+IF(LEN($K323)&gt;5,AO323+AP323,"")</f>
        <v/>
      </c>
      <c r="AR323" s="7" t="str">
        <f t="shared" ref="AR323:AR386" ca="1" si="154">+IF(LEN($K323)&gt;5,TRUNC(IF(SUM(INDIRECT($DG$3&amp;$DH323))&gt;=0.01,IF(D323="MASCOTA",(AK323*0.375),(AK323*0.25)),IF(INDIRECT($DG$2&amp;$DH323)=1,IF(D323="MASCOTA",(AK323*0.375),(AK323*0.25)),IF(INDIRECT($DG$2&amp;$DH323)="DL",IF(D323="MASCOTA",(AK323*0.375),(AK323*0.25)),0))),2),"")</f>
        <v/>
      </c>
      <c r="AS323" s="157"/>
      <c r="AT323" s="19" t="str">
        <f>+IF(LEN($K323)&gt;5,TRUNC(AS323*AK323*'CODIGO PAGO'!$C$27,2),"")</f>
        <v/>
      </c>
      <c r="AU323" s="15"/>
      <c r="AV323" s="15"/>
      <c r="AW323" s="15"/>
      <c r="AX323" s="14"/>
      <c r="AY323" s="15"/>
      <c r="AZ323" s="20" t="str">
        <f>+IF(LEN(K323)&gt;5,SUMIF(AJUSTES!$A$1:$A$50,K323,AJUSTES!$J$1:$J$50),"")</f>
        <v/>
      </c>
      <c r="BA323" s="20"/>
      <c r="BB323" s="14"/>
      <c r="BC323" s="14"/>
      <c r="BD323" s="164"/>
      <c r="BE323" s="15"/>
      <c r="BF323" s="15"/>
      <c r="BG323" s="152" t="str">
        <f t="shared" ref="BG323:BG386" si="155">IF(LEN(K323)&gt;5,(COUNTIF($L323:$Y323,"DL")),"")</f>
        <v/>
      </c>
      <c r="BH323" s="20" t="str">
        <f t="shared" ref="BH323:BH386" si="156">+IF(LEN($K323)&gt;5,IF(D323="MASCOTA",((AK323*7)/3.5)*BG323*2,TRUNC(BG323*AK323*2,2)),"")</f>
        <v/>
      </c>
      <c r="BI323" s="20" t="str">
        <f>IF(LEN($K323)&gt;5,IF('CODIGO PAGO'!$C$26=9,0.5*AK323,'CODIGO PAGO'!$C$26*COUNTIF(L323:X323,"PT")*(AK323*7)/(7-(COUNTIF(L323:X323,"D")+COUNTIF(L323:X323,"DL")))),"")</f>
        <v/>
      </c>
      <c r="BJ323" s="15"/>
      <c r="BK323" s="20" t="str">
        <f>+IF(LEN(K323)&gt;5,SUMIF(AJUSTES!$A$1:$A$50,K323,AJUSTES!$K$1:$K$50),"")</f>
        <v/>
      </c>
      <c r="BL323" s="15"/>
      <c r="BM323" s="15"/>
      <c r="BN323" s="4" t="str">
        <f>+CONCATENATE(IF(COUNTIFS(INCAPACIDADES!$A$1:$A$100,"ACTIVA",INCAPACIDADES!$C$1:$C$100,'PRE MAAS'!K323)&gt;0,VLOOKUP(K323,INCAPACIDADES!$C$1:$Y$100,23,0),""),IF(LEN($K323)&gt;5,IF(BD!F323="N/A","",CONCATENATE("B (",DAY(BD!F323),"-",MONTH(BD!F323),"-",YEAR(BD!F323),")")),""))</f>
        <v/>
      </c>
      <c r="BO323" s="150"/>
      <c r="BP323" s="15"/>
      <c r="BQ323" s="15"/>
      <c r="BR323" s="15"/>
      <c r="BS323" s="15"/>
      <c r="BT323" s="15"/>
      <c r="BU323" s="9" t="str">
        <f>+IF(LEN($K323)&gt;10,IF(LEN(BD!I323)=11,BD!I323,CONCATENATE("0",BD!I323)),"")</f>
        <v/>
      </c>
      <c r="BV323" s="161" t="str">
        <f>+IF(LEN($K323)&gt;10,BD!J323,"")</f>
        <v/>
      </c>
      <c r="BW323" s="162" t="str">
        <f t="shared" ref="BW323:BW386" si="157">+IF(LEN($K323)&gt;10,IF(RIGHT(LEFT(BV323,6),2)&gt;20,CONCATENATE("19",RIGHT(LEFT(BV323,6),2)),CONCATENATE("20",RIGHT(LEFT(BV323,6),2))),"")</f>
        <v/>
      </c>
      <c r="BX323" s="162" t="str">
        <f>+IF(LEN($K323)&gt;10,UPPER(BD!K323),"")</f>
        <v/>
      </c>
      <c r="BY323" s="161" t="str">
        <f>+IF(LEN($K331)&gt;5,BD!L323,"")</f>
        <v/>
      </c>
      <c r="BZ323" s="161" t="str">
        <f>+IF(LEN($K323)&gt;10,BD!M323,"")</f>
        <v/>
      </c>
      <c r="CA323" s="162" t="str">
        <f>+IF(LEN($K323)&gt;10,BD!N323,"")</f>
        <v/>
      </c>
      <c r="CB323" s="163" t="str">
        <f t="shared" ref="CB323:CB386" si="158">+IF(LEN($K323)&gt;10,"CANTIDAD","")</f>
        <v/>
      </c>
      <c r="CC323" s="62" t="str">
        <f>+IF(AND(LEN($K323)&gt;10),IF(AND($J323&gt;L$1,$J323&lt;=$Y$1),1,IF((COUNTIFS(INCAPACIDADES!$C$1:$C$51,$K323,INCAPACIDADES!K$1:K$51,L$1))&gt;0,2,IF(VLOOKUP($I323,BD!D:F,3,0)&gt;L$1,0,3))),"")</f>
        <v/>
      </c>
      <c r="CD323" s="62" t="str">
        <f>+IF(AND(LEN($K323)&gt;10),IF(AND($J323&gt;M$1,$J323&lt;=$Y$1),1,IF((COUNTIFS(INCAPACIDADES!$C$1:$C$51,$K323,INCAPACIDADES!L$1:L$51,M$1))&gt;0,2,IF(VLOOKUP($I323,BD!$D:$F,3,0)&gt;M$1,0,3))),"")</f>
        <v/>
      </c>
      <c r="CE323" s="62" t="str">
        <f>+IF(AND(LEN($K323)&gt;10),IF(AND($J323&gt;N$1,$J323&lt;=$Y$1),1,IF((COUNTIFS(INCAPACIDADES!$C$1:$C$51,$K323,INCAPACIDADES!M$1:M$51,N$1))&gt;0,2,IF(VLOOKUP($I323,BD!$D:$F,3,0)&gt;N$1,0,3))),"")</f>
        <v/>
      </c>
      <c r="CF323" s="62" t="str">
        <f>+IF(AND(LEN($K323)&gt;10),IF(AND($J323&gt;O$1,$J323&lt;=$Y$1),1,IF((COUNTIFS(INCAPACIDADES!$C$1:$C$51,$K323,INCAPACIDADES!N$1:N$51,O$1))&gt;0,2,IF(VLOOKUP($I323,BD!$D:$F,3,0)&gt;O$1,0,3))),"")</f>
        <v/>
      </c>
      <c r="CG323" s="62" t="str">
        <f>+IF(AND(LEN($K323)&gt;10),IF(AND($J323&gt;P$1,$J323&lt;=$Y$1),1,IF((COUNTIFS(INCAPACIDADES!$C$1:$C$51,$K323,INCAPACIDADES!O$1:O$51,P$1))&gt;0,2,IF(VLOOKUP($I323,BD!$D:$F,3,0)&gt;P$1,0,3))),"")</f>
        <v/>
      </c>
      <c r="CH323" s="62" t="str">
        <f>+IF(AND(LEN($K323)&gt;10),IF(AND($J323&gt;Q$1,$J323&lt;=$Y$1),1,IF((COUNTIFS(INCAPACIDADES!$C$1:$C$51,$K323,INCAPACIDADES!P$1:P$51,Q$1))&gt;0,2,IF(VLOOKUP($I323,BD!$D:$F,3,0)&gt;Q$1,0,3))),"")</f>
        <v/>
      </c>
      <c r="CI323" s="62" t="str">
        <f>+IF(AND(LEN($K323)&gt;10),IF(AND($J323&gt;R$1,$J323&lt;=$Y$1),1,IF((COUNTIFS(INCAPACIDADES!$C$1:$C$51,$K323,INCAPACIDADES!Q$1:Q$51,R$1))&gt;0,2,IF(VLOOKUP($I323,BD!$D:$F,3,0)&gt;R$1,0,3))),"")</f>
        <v/>
      </c>
      <c r="CJ323" s="62" t="str">
        <f>+IF(AND(LEN($K323)&gt;10),IF(AND($J323&gt;S$1,$J323&lt;=$Y$1),1,IF((COUNTIFS(INCAPACIDADES!$C$1:$C$51,$K323,INCAPACIDADES!R$1:R$51,S$1))&gt;0,2,IF(VLOOKUP($I323,BD!$D:$F,3,0)&gt;S$1,0,3))),"")</f>
        <v/>
      </c>
      <c r="CK323" s="62" t="str">
        <f>+IF(AND(LEN($K323)&gt;10),IF(AND($J323&gt;T$1,$J323&lt;=$Y$1),1,IF((COUNTIFS(INCAPACIDADES!$C$1:$C$51,$K323,INCAPACIDADES!S$1:S$51,T$1))&gt;0,2,IF(VLOOKUP($I323,BD!$D:$F,3,0)&gt;T$1,0,3))),"")</f>
        <v/>
      </c>
      <c r="CL323" s="62" t="str">
        <f>+IF(AND(LEN($K323)&gt;10),IF(AND($J323&gt;U$1,$J323&lt;=$Y$1),1,IF((COUNTIFS(INCAPACIDADES!$C$1:$C$51,$K323,INCAPACIDADES!T$1:T$51,U$1))&gt;0,2,IF(VLOOKUP($I323,BD!$D:$F,3,0)&gt;U$1,0,3))),"")</f>
        <v/>
      </c>
      <c r="CM323" s="62" t="str">
        <f>+IF(AND(LEN($K323)&gt;10),IF(AND($J323&gt;V$1,$J323&lt;=$Y$1),1,IF((COUNTIFS(INCAPACIDADES!$C$1:$C$51,$K323,INCAPACIDADES!U$1:U$51,V$1))&gt;0,2,IF(VLOOKUP($I323,BD!$D:$F,3,0)&gt;V$1,0,3))),"")</f>
        <v/>
      </c>
      <c r="CN323" s="62" t="str">
        <f>+IF(AND(LEN($K323)&gt;10),IF(AND($J323&gt;W$1,$J323&lt;=$Y$1),1,IF((COUNTIFS(INCAPACIDADES!$C$1:$C$51,$K323,INCAPACIDADES!V$1:V$51,W$1))&gt;0,2,IF(VLOOKUP($I323,BD!$D:$F,3,0)&gt;W$1,0,3))),"")</f>
        <v/>
      </c>
      <c r="CO323" s="62" t="str">
        <f>+IF(AND(LEN($K323)&gt;10),IF(AND($J323&gt;X$1,$J323&lt;=$Y$1),1,IF((COUNTIFS(INCAPACIDADES!$C$1:$C$51,$K323,INCAPACIDADES!W$1:W$51,X$1))&gt;0,2,IF(VLOOKUP($I323,BD!$D:$F,3,0)&gt;X$1,0,3))),"")</f>
        <v/>
      </c>
      <c r="CP323" s="62" t="str">
        <f>+IF(AND(LEN($K323)&gt;10),IF(AND($J323&gt;Y$1,$J323&lt;=$Y$1),1,IF((COUNTIFS(INCAPACIDADES!$C$1:$C$51,$K323,INCAPACIDADES!X$1:X$51,Y$1))&gt;0,2,IF(VLOOKUP($I323,BD!$D:$F,3,0)&gt;Y$1,0,3))),"")</f>
        <v/>
      </c>
      <c r="CQ323" s="62" t="str">
        <f>+IF(LEN($K323)&gt;10,IF(ISERROR(VLOOKUP(L323,'CODIGO PAGO'!$B$1:$B$20,1,0)),1,IF(OR(AND(CC323=1,L323&lt;&gt;"N"),AND(CC323=3,L323&lt;&gt;"B"),AND(CC323=2,LEFT(TRIM(L323),1)&lt;&gt;"I")),1,IF(OR(AND(CC323=0,L323="N"),AND(CC323=0,L323="B"),AND(CC323=0,LEFT(TRIM(L323),1)="I")),1,0))),"")</f>
        <v/>
      </c>
      <c r="CR323" s="62" t="str">
        <f t="shared" ref="CR323:CR386" si="159">IF(LEN($K323)&gt;10,IF(AND(CD323=0,OR(ISNUMBER(M323),LEN(M323)=0)),0,IF(OR(ISBLANK(M323),LEN(TRIM(M323))=0),0,1)),"")</f>
        <v/>
      </c>
      <c r="CS323" s="62" t="str">
        <f>+IF(LEN($K323)&gt;10,IF(ISERROR(VLOOKUP(N323,'CODIGO PAGO'!$B$1:$B$20,1,0)),1,IF(OR(AND(CE323=1,N323&lt;&gt;"N"),AND(CE323=3,N323&lt;&gt;"B"),AND(CE323=2,LEFT(TRIM(N323),1)&lt;&gt;"I")),1,IF(OR(AND(CE323=0,N323="N"),AND(CE323=0,N323="B"),AND(CE323=0,LEFT(TRIM(N323),1)="I")),1,0))),"")</f>
        <v/>
      </c>
      <c r="CT323" s="62" t="str">
        <f t="shared" ref="CT323:CT386" si="160">IF(LEN($K323)&gt;10,IF(AND(CF323=0,OR(ISNUMBER(O323),LEN(O323)=0)),0,IF(OR(ISBLANK(O323),LEN(TRIM(O323))=0),0,1)),"")</f>
        <v/>
      </c>
      <c r="CU323" s="62" t="str">
        <f>+IF(LEN($K323)&gt;10,IF(ISERROR(VLOOKUP(P323,'CODIGO PAGO'!$B$1:$B$20,1,0)),1,IF(OR(AND(CG323=1,P323&lt;&gt;"N"),AND(CG323=3,P323&lt;&gt;"B"),AND(CG323=2,LEFT(TRIM(P323),1)&lt;&gt;"I")),1,IF(OR(AND(CG323=0,P323="N"),AND(CG323=0,P323="B"),AND(CG323=0,LEFT(TRIM(P323),1)="I")),1,0))),"")</f>
        <v/>
      </c>
      <c r="CV323" s="62" t="str">
        <f t="shared" ref="CV323:CV386" si="161">IF(LEN($K323)&gt;10,IF(AND(CH323=0,OR(ISNUMBER(Q323),LEN(Q323)=0)),0,IF(OR(ISBLANK(Q323),LEN(TRIM(Q323))=0),0,1)),"")</f>
        <v/>
      </c>
      <c r="CW323" s="62" t="str">
        <f>+IF(LEN($K323)&gt;10,IF(ISERROR(VLOOKUP(R323,'CODIGO PAGO'!$B$1:$B$20,1,0)),1,IF(OR(AND(CI323=1,R323&lt;&gt;"N"),AND(CI323=3,R323&lt;&gt;"B"),AND(CI323=2,LEFT(TRIM(R323),1)&lt;&gt;"I")),1,IF(OR(AND(CI323=0,R323="N"),AND(CI323=0,R323="B"),AND(CI323=0,LEFT(TRIM(R323),1)="I")),1,0))),"")</f>
        <v/>
      </c>
      <c r="CX323" s="62" t="str">
        <f t="shared" ref="CX323:CX386" si="162">IF(LEN($K323)&gt;10,IF(AND(CJ323=0,OR(ISNUMBER(S323),LEN(S323)=0)),0,IF(OR(ISBLANK(S323),LEN(TRIM(S323))=0),0,1)),"")</f>
        <v/>
      </c>
      <c r="CY323" s="62" t="str">
        <f>+IF(LEN($K323)&gt;10,IF(ISERROR(VLOOKUP(T323,'CODIGO PAGO'!$B$1:$B$20,1,0)),1,IF(OR(AND(CK323=1,T323&lt;&gt;"N"),AND(CK323=3,T323&lt;&gt;"B"),AND(CK323=2,LEFT(TRIM(T323),1)&lt;&gt;"I")),1,IF(OR(AND(CK323=0,T323="N"),AND(CK323=0,T323="B"),AND(CK323=0,LEFT(TRIM(T323),1)="I")),1,0))),"")</f>
        <v/>
      </c>
      <c r="CZ323" s="62" t="str">
        <f t="shared" ref="CZ323:CZ386" si="163">IF(LEN($K323)&gt;10,IF(AND(CL323=0,OR(ISNUMBER(U323),LEN(U323)=0)),0,IF(OR(ISBLANK(U323),LEN(TRIM(U323))=0),0,1)),"")</f>
        <v/>
      </c>
      <c r="DA323" s="62" t="str">
        <f>+IF(LEN($K323)&gt;10,IF(ISERROR(VLOOKUP(V323,'CODIGO PAGO'!$B$1:$B$20,1,0)),1,IF(OR(AND(CM323=1,V323&lt;&gt;"N"),AND(CM323=3,V323&lt;&gt;"B"),AND(CM323=2,LEFT(TRIM(V323),1)&lt;&gt;"I")),1,IF(OR(AND(CM323=0,V323="N"),AND(CM323=0,V323="B"),AND(CM323=0,LEFT(TRIM(V323),1)="I")),1,0))),"")</f>
        <v/>
      </c>
      <c r="DB323" s="62" t="str">
        <f t="shared" ref="DB323:DB386" si="164">IF(LEN($K323)&gt;10,IF(AND(CN323=0,OR(ISNUMBER(W323),LEN(W323)=0)),0,IF(OR(ISBLANK(W323),LEN(TRIM(W323))=0),0,1)),"")</f>
        <v/>
      </c>
      <c r="DC323" s="62" t="str">
        <f>+IF(LEN($K323)&gt;10,IF(ISERROR(VLOOKUP(X323,'CODIGO PAGO'!$B$1:$B$20,1,0)),1,IF(OR(AND(CO323=1,X323&lt;&gt;"N"),AND(CO323=3,X323&lt;&gt;"B"),AND(CO323=2,LEFT(TRIM(X323),1)&lt;&gt;"I")),1,IF(OR(AND(CO323=0,X323="N"),AND(CO323=0,X323="B"),AND(CO323=0,LEFT(TRIM(X323),1)="I")),1,0))),"")</f>
        <v/>
      </c>
      <c r="DD323" s="62" t="str">
        <f t="shared" ref="DD323:DD386" si="165">IF(LEN($K323)&gt;10,IF(AND(CP323=0,OR(ISNUMBER(Y323),LEN(Y323)=0)),0,IF(OR(ISBLANK(Y323),LEN(TRIM(Y323))=0),0,1)),"")</f>
        <v/>
      </c>
      <c r="DE323" s="62" t="str">
        <f t="shared" ref="DE323:DE386" si="166">+IF(LEN(K323)&gt;10,IF(AA323=7,1,0),"")</f>
        <v/>
      </c>
      <c r="DF323" s="63" t="str">
        <f t="shared" ref="DF323:DF386" si="167">+IF(LEN($K323)&gt;10,IF(COUNTIF(CQ323:DE323,1)&gt;0,1,0),"")</f>
        <v/>
      </c>
      <c r="DG323" s="171"/>
      <c r="DH323" s="63">
        <v>323</v>
      </c>
    </row>
    <row r="324" spans="1:112" s="65" customFormat="1">
      <c r="A324" s="16" t="str">
        <f t="shared" si="140"/>
        <v/>
      </c>
      <c r="B324" s="134"/>
      <c r="C324" s="134"/>
      <c r="D324" s="1" t="str">
        <f>+IF(LEN($K324)&gt;5,BD!A324,"")</f>
        <v/>
      </c>
      <c r="E324" s="1" t="str">
        <f>+IF(LEN($K324)&gt;5,BD!B324,"")</f>
        <v/>
      </c>
      <c r="F324" s="134"/>
      <c r="G324" s="133"/>
      <c r="H324" s="135"/>
      <c r="I324" s="3" t="str">
        <f>+IF(LEN($K324)&gt;5,BD!D324,"")</f>
        <v/>
      </c>
      <c r="J324" s="4" t="str">
        <f>+IF(LEN($K324)&gt;5,BD!E324,"")</f>
        <v/>
      </c>
      <c r="K324" s="5" t="str">
        <f>+IF(LEN(BD!G324)&gt;5,BD!G324,"")</f>
        <v/>
      </c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53" t="str">
        <f t="shared" si="141"/>
        <v/>
      </c>
      <c r="AB324" s="154" t="str">
        <f>+IF(LEN($K324)&gt;5,SUM(L324,N324,P324,R324,T324,V324,X324)+COUNTIF(L324:X324,"PCG")+'CODIGO PAGO'!$C$23*COUNTIF(L324:X324,"PDF")+'CODIGO PAGO'!$C$24*COUNTIF('PRE MAAS'!L324:X324,"PNH")+'CODIGO PAGO'!$C$25*COUNTIF('PRE MAAS'!L324:X324,"PS")+COUNTIF(L324:X324,"VAC"),"")</f>
        <v/>
      </c>
      <c r="AC324" s="154" t="str">
        <f t="shared" si="142"/>
        <v/>
      </c>
      <c r="AD324" s="155" t="str">
        <f t="shared" si="143"/>
        <v/>
      </c>
      <c r="AE324" s="155" t="str">
        <f t="shared" si="144"/>
        <v/>
      </c>
      <c r="AF324" s="155" t="str">
        <f>+IF(LEN($K324)&gt;5,IF(AND(VLOOKUP($I324,BD!$D$1:$F$501,3,0)&gt;=L$1,VLOOKUP($I324,BD!$D$1:$F$501,3,0)&lt;=X$1),1,0),"")</f>
        <v/>
      </c>
      <c r="AG324" s="155" t="str">
        <f t="shared" si="145"/>
        <v/>
      </c>
      <c r="AH324" s="156" t="str">
        <f t="shared" si="146"/>
        <v/>
      </c>
      <c r="AI324" s="156" t="str">
        <f t="shared" si="147"/>
        <v/>
      </c>
      <c r="AJ324" s="156" t="str">
        <f t="shared" si="148"/>
        <v/>
      </c>
      <c r="AK324" s="6" t="str">
        <f>+IF(LEN($K324)&gt;5,BD!H324,"")</f>
        <v/>
      </c>
      <c r="AL324" s="17" t="str">
        <f t="shared" si="149"/>
        <v/>
      </c>
      <c r="AM324" s="13"/>
      <c r="AN324" s="18" t="str">
        <f t="shared" si="150"/>
        <v/>
      </c>
      <c r="AO324" s="19" t="str">
        <f t="shared" si="151"/>
        <v/>
      </c>
      <c r="AP324" s="19" t="str">
        <f t="shared" si="152"/>
        <v/>
      </c>
      <c r="AQ324" s="20" t="str">
        <f t="shared" si="153"/>
        <v/>
      </c>
      <c r="AR324" s="7" t="str">
        <f t="shared" ca="1" si="154"/>
        <v/>
      </c>
      <c r="AS324" s="157"/>
      <c r="AT324" s="19" t="str">
        <f>+IF(LEN($K324)&gt;5,TRUNC(AS324*AK324*'CODIGO PAGO'!$C$27,2),"")</f>
        <v/>
      </c>
      <c r="AU324" s="15"/>
      <c r="AV324" s="15"/>
      <c r="AW324" s="15"/>
      <c r="AX324" s="14"/>
      <c r="AY324" s="15"/>
      <c r="AZ324" s="20" t="str">
        <f>+IF(LEN(K324)&gt;5,SUMIF(AJUSTES!$A$1:$A$50,K324,AJUSTES!$J$1:$J$50),"")</f>
        <v/>
      </c>
      <c r="BA324" s="20"/>
      <c r="BB324" s="14"/>
      <c r="BC324" s="14"/>
      <c r="BD324" s="164"/>
      <c r="BE324" s="15"/>
      <c r="BF324" s="15"/>
      <c r="BG324" s="152" t="str">
        <f t="shared" si="155"/>
        <v/>
      </c>
      <c r="BH324" s="20" t="str">
        <f t="shared" si="156"/>
        <v/>
      </c>
      <c r="BI324" s="20" t="str">
        <f>IF(LEN($K324)&gt;5,IF('CODIGO PAGO'!$C$26=9,0.5*AK324,'CODIGO PAGO'!$C$26*COUNTIF(L324:X324,"PT")*(AK324*7)/(7-(COUNTIF(L324:X324,"D")+COUNTIF(L324:X324,"DL")))),"")</f>
        <v/>
      </c>
      <c r="BJ324" s="15"/>
      <c r="BK324" s="20" t="str">
        <f>+IF(LEN(K324)&gt;5,SUMIF(AJUSTES!$A$1:$A$50,K324,AJUSTES!$K$1:$K$50),"")</f>
        <v/>
      </c>
      <c r="BL324" s="15"/>
      <c r="BM324" s="15"/>
      <c r="BN324" s="4" t="str">
        <f>+CONCATENATE(IF(COUNTIFS(INCAPACIDADES!$A$1:$A$100,"ACTIVA",INCAPACIDADES!$C$1:$C$100,'PRE MAAS'!K324)&gt;0,VLOOKUP(K324,INCAPACIDADES!$C$1:$Y$100,23,0),""),IF(LEN($K324)&gt;5,IF(BD!F324="N/A","",CONCATENATE("B (",DAY(BD!F324),"-",MONTH(BD!F324),"-",YEAR(BD!F324),")")),""))</f>
        <v/>
      </c>
      <c r="BO324" s="150"/>
      <c r="BP324" s="15"/>
      <c r="BQ324" s="15"/>
      <c r="BR324" s="15"/>
      <c r="BS324" s="15"/>
      <c r="BT324" s="15"/>
      <c r="BU324" s="9" t="str">
        <f>+IF(LEN($K324)&gt;10,IF(LEN(BD!I324)=11,BD!I324,CONCATENATE("0",BD!I324)),"")</f>
        <v/>
      </c>
      <c r="BV324" s="161" t="str">
        <f>+IF(LEN($K324)&gt;10,BD!J324,"")</f>
        <v/>
      </c>
      <c r="BW324" s="162" t="str">
        <f t="shared" si="157"/>
        <v/>
      </c>
      <c r="BX324" s="162" t="str">
        <f>+IF(LEN($K324)&gt;10,UPPER(BD!K324),"")</f>
        <v/>
      </c>
      <c r="BY324" s="161" t="str">
        <f>+IF(LEN($K332)&gt;5,BD!L324,"")</f>
        <v/>
      </c>
      <c r="BZ324" s="161" t="str">
        <f>+IF(LEN($K324)&gt;10,BD!M324,"")</f>
        <v/>
      </c>
      <c r="CA324" s="162" t="str">
        <f>+IF(LEN($K324)&gt;10,BD!N324,"")</f>
        <v/>
      </c>
      <c r="CB324" s="163" t="str">
        <f t="shared" si="158"/>
        <v/>
      </c>
      <c r="CC324" s="62" t="str">
        <f>+IF(AND(LEN($K324)&gt;10),IF(AND($J324&gt;L$1,$J324&lt;=$Y$1),1,IF((COUNTIFS(INCAPACIDADES!$C$1:$C$51,$K324,INCAPACIDADES!K$1:K$51,L$1))&gt;0,2,IF(VLOOKUP($I324,BD!D:F,3,0)&gt;L$1,0,3))),"")</f>
        <v/>
      </c>
      <c r="CD324" s="62" t="str">
        <f>+IF(AND(LEN($K324)&gt;10),IF(AND($J324&gt;M$1,$J324&lt;=$Y$1),1,IF((COUNTIFS(INCAPACIDADES!$C$1:$C$51,$K324,INCAPACIDADES!L$1:L$51,M$1))&gt;0,2,IF(VLOOKUP($I324,BD!$D:$F,3,0)&gt;M$1,0,3))),"")</f>
        <v/>
      </c>
      <c r="CE324" s="62" t="str">
        <f>+IF(AND(LEN($K324)&gt;10),IF(AND($J324&gt;N$1,$J324&lt;=$Y$1),1,IF((COUNTIFS(INCAPACIDADES!$C$1:$C$51,$K324,INCAPACIDADES!M$1:M$51,N$1))&gt;0,2,IF(VLOOKUP($I324,BD!$D:$F,3,0)&gt;N$1,0,3))),"")</f>
        <v/>
      </c>
      <c r="CF324" s="62" t="str">
        <f>+IF(AND(LEN($K324)&gt;10),IF(AND($J324&gt;O$1,$J324&lt;=$Y$1),1,IF((COUNTIFS(INCAPACIDADES!$C$1:$C$51,$K324,INCAPACIDADES!N$1:N$51,O$1))&gt;0,2,IF(VLOOKUP($I324,BD!$D:$F,3,0)&gt;O$1,0,3))),"")</f>
        <v/>
      </c>
      <c r="CG324" s="62" t="str">
        <f>+IF(AND(LEN($K324)&gt;10),IF(AND($J324&gt;P$1,$J324&lt;=$Y$1),1,IF((COUNTIFS(INCAPACIDADES!$C$1:$C$51,$K324,INCAPACIDADES!O$1:O$51,P$1))&gt;0,2,IF(VLOOKUP($I324,BD!$D:$F,3,0)&gt;P$1,0,3))),"")</f>
        <v/>
      </c>
      <c r="CH324" s="62" t="str">
        <f>+IF(AND(LEN($K324)&gt;10),IF(AND($J324&gt;Q$1,$J324&lt;=$Y$1),1,IF((COUNTIFS(INCAPACIDADES!$C$1:$C$51,$K324,INCAPACIDADES!P$1:P$51,Q$1))&gt;0,2,IF(VLOOKUP($I324,BD!$D:$F,3,0)&gt;Q$1,0,3))),"")</f>
        <v/>
      </c>
      <c r="CI324" s="62" t="str">
        <f>+IF(AND(LEN($K324)&gt;10),IF(AND($J324&gt;R$1,$J324&lt;=$Y$1),1,IF((COUNTIFS(INCAPACIDADES!$C$1:$C$51,$K324,INCAPACIDADES!Q$1:Q$51,R$1))&gt;0,2,IF(VLOOKUP($I324,BD!$D:$F,3,0)&gt;R$1,0,3))),"")</f>
        <v/>
      </c>
      <c r="CJ324" s="62" t="str">
        <f>+IF(AND(LEN($K324)&gt;10),IF(AND($J324&gt;S$1,$J324&lt;=$Y$1),1,IF((COUNTIFS(INCAPACIDADES!$C$1:$C$51,$K324,INCAPACIDADES!R$1:R$51,S$1))&gt;0,2,IF(VLOOKUP($I324,BD!$D:$F,3,0)&gt;S$1,0,3))),"")</f>
        <v/>
      </c>
      <c r="CK324" s="62" t="str">
        <f>+IF(AND(LEN($K324)&gt;10),IF(AND($J324&gt;T$1,$J324&lt;=$Y$1),1,IF((COUNTIFS(INCAPACIDADES!$C$1:$C$51,$K324,INCAPACIDADES!S$1:S$51,T$1))&gt;0,2,IF(VLOOKUP($I324,BD!$D:$F,3,0)&gt;T$1,0,3))),"")</f>
        <v/>
      </c>
      <c r="CL324" s="62" t="str">
        <f>+IF(AND(LEN($K324)&gt;10),IF(AND($J324&gt;U$1,$J324&lt;=$Y$1),1,IF((COUNTIFS(INCAPACIDADES!$C$1:$C$51,$K324,INCAPACIDADES!T$1:T$51,U$1))&gt;0,2,IF(VLOOKUP($I324,BD!$D:$F,3,0)&gt;U$1,0,3))),"")</f>
        <v/>
      </c>
      <c r="CM324" s="62" t="str">
        <f>+IF(AND(LEN($K324)&gt;10),IF(AND($J324&gt;V$1,$J324&lt;=$Y$1),1,IF((COUNTIFS(INCAPACIDADES!$C$1:$C$51,$K324,INCAPACIDADES!U$1:U$51,V$1))&gt;0,2,IF(VLOOKUP($I324,BD!$D:$F,3,0)&gt;V$1,0,3))),"")</f>
        <v/>
      </c>
      <c r="CN324" s="62" t="str">
        <f>+IF(AND(LEN($K324)&gt;10),IF(AND($J324&gt;W$1,$J324&lt;=$Y$1),1,IF((COUNTIFS(INCAPACIDADES!$C$1:$C$51,$K324,INCAPACIDADES!V$1:V$51,W$1))&gt;0,2,IF(VLOOKUP($I324,BD!$D:$F,3,0)&gt;W$1,0,3))),"")</f>
        <v/>
      </c>
      <c r="CO324" s="62" t="str">
        <f>+IF(AND(LEN($K324)&gt;10),IF(AND($J324&gt;X$1,$J324&lt;=$Y$1),1,IF((COUNTIFS(INCAPACIDADES!$C$1:$C$51,$K324,INCAPACIDADES!W$1:W$51,X$1))&gt;0,2,IF(VLOOKUP($I324,BD!$D:$F,3,0)&gt;X$1,0,3))),"")</f>
        <v/>
      </c>
      <c r="CP324" s="62" t="str">
        <f>+IF(AND(LEN($K324)&gt;10),IF(AND($J324&gt;Y$1,$J324&lt;=$Y$1),1,IF((COUNTIFS(INCAPACIDADES!$C$1:$C$51,$K324,INCAPACIDADES!X$1:X$51,Y$1))&gt;0,2,IF(VLOOKUP($I324,BD!$D:$F,3,0)&gt;Y$1,0,3))),"")</f>
        <v/>
      </c>
      <c r="CQ324" s="62" t="str">
        <f>+IF(LEN($K324)&gt;10,IF(ISERROR(VLOOKUP(L324,'CODIGO PAGO'!$B$1:$B$20,1,0)),1,IF(OR(AND(CC324=1,L324&lt;&gt;"N"),AND(CC324=3,L324&lt;&gt;"B"),AND(CC324=2,LEFT(TRIM(L324),1)&lt;&gt;"I")),1,IF(OR(AND(CC324=0,L324="N"),AND(CC324=0,L324="B"),AND(CC324=0,LEFT(TRIM(L324),1)="I")),1,0))),"")</f>
        <v/>
      </c>
      <c r="CR324" s="62" t="str">
        <f t="shared" si="159"/>
        <v/>
      </c>
      <c r="CS324" s="62" t="str">
        <f>+IF(LEN($K324)&gt;10,IF(ISERROR(VLOOKUP(N324,'CODIGO PAGO'!$B$1:$B$20,1,0)),1,IF(OR(AND(CE324=1,N324&lt;&gt;"N"),AND(CE324=3,N324&lt;&gt;"B"),AND(CE324=2,LEFT(TRIM(N324),1)&lt;&gt;"I")),1,IF(OR(AND(CE324=0,N324="N"),AND(CE324=0,N324="B"),AND(CE324=0,LEFT(TRIM(N324),1)="I")),1,0))),"")</f>
        <v/>
      </c>
      <c r="CT324" s="62" t="str">
        <f t="shared" si="160"/>
        <v/>
      </c>
      <c r="CU324" s="62" t="str">
        <f>+IF(LEN($K324)&gt;10,IF(ISERROR(VLOOKUP(P324,'CODIGO PAGO'!$B$1:$B$20,1,0)),1,IF(OR(AND(CG324=1,P324&lt;&gt;"N"),AND(CG324=3,P324&lt;&gt;"B"),AND(CG324=2,LEFT(TRIM(P324),1)&lt;&gt;"I")),1,IF(OR(AND(CG324=0,P324="N"),AND(CG324=0,P324="B"),AND(CG324=0,LEFT(TRIM(P324),1)="I")),1,0))),"")</f>
        <v/>
      </c>
      <c r="CV324" s="62" t="str">
        <f t="shared" si="161"/>
        <v/>
      </c>
      <c r="CW324" s="62" t="str">
        <f>+IF(LEN($K324)&gt;10,IF(ISERROR(VLOOKUP(R324,'CODIGO PAGO'!$B$1:$B$20,1,0)),1,IF(OR(AND(CI324=1,R324&lt;&gt;"N"),AND(CI324=3,R324&lt;&gt;"B"),AND(CI324=2,LEFT(TRIM(R324),1)&lt;&gt;"I")),1,IF(OR(AND(CI324=0,R324="N"),AND(CI324=0,R324="B"),AND(CI324=0,LEFT(TRIM(R324),1)="I")),1,0))),"")</f>
        <v/>
      </c>
      <c r="CX324" s="62" t="str">
        <f t="shared" si="162"/>
        <v/>
      </c>
      <c r="CY324" s="62" t="str">
        <f>+IF(LEN($K324)&gt;10,IF(ISERROR(VLOOKUP(T324,'CODIGO PAGO'!$B$1:$B$20,1,0)),1,IF(OR(AND(CK324=1,T324&lt;&gt;"N"),AND(CK324=3,T324&lt;&gt;"B"),AND(CK324=2,LEFT(TRIM(T324),1)&lt;&gt;"I")),1,IF(OR(AND(CK324=0,T324="N"),AND(CK324=0,T324="B"),AND(CK324=0,LEFT(TRIM(T324),1)="I")),1,0))),"")</f>
        <v/>
      </c>
      <c r="CZ324" s="62" t="str">
        <f t="shared" si="163"/>
        <v/>
      </c>
      <c r="DA324" s="62" t="str">
        <f>+IF(LEN($K324)&gt;10,IF(ISERROR(VLOOKUP(V324,'CODIGO PAGO'!$B$1:$B$20,1,0)),1,IF(OR(AND(CM324=1,V324&lt;&gt;"N"),AND(CM324=3,V324&lt;&gt;"B"),AND(CM324=2,LEFT(TRIM(V324),1)&lt;&gt;"I")),1,IF(OR(AND(CM324=0,V324="N"),AND(CM324=0,V324="B"),AND(CM324=0,LEFT(TRIM(V324),1)="I")),1,0))),"")</f>
        <v/>
      </c>
      <c r="DB324" s="62" t="str">
        <f t="shared" si="164"/>
        <v/>
      </c>
      <c r="DC324" s="62" t="str">
        <f>+IF(LEN($K324)&gt;10,IF(ISERROR(VLOOKUP(X324,'CODIGO PAGO'!$B$1:$B$20,1,0)),1,IF(OR(AND(CO324=1,X324&lt;&gt;"N"),AND(CO324=3,X324&lt;&gt;"B"),AND(CO324=2,LEFT(TRIM(X324),1)&lt;&gt;"I")),1,IF(OR(AND(CO324=0,X324="N"),AND(CO324=0,X324="B"),AND(CO324=0,LEFT(TRIM(X324),1)="I")),1,0))),"")</f>
        <v/>
      </c>
      <c r="DD324" s="62" t="str">
        <f t="shared" si="165"/>
        <v/>
      </c>
      <c r="DE324" s="62" t="str">
        <f t="shared" si="166"/>
        <v/>
      </c>
      <c r="DF324" s="63" t="str">
        <f t="shared" si="167"/>
        <v/>
      </c>
      <c r="DG324" s="171"/>
      <c r="DH324" s="63">
        <v>324</v>
      </c>
    </row>
    <row r="325" spans="1:112" s="65" customFormat="1">
      <c r="A325" s="16" t="str">
        <f t="shared" si="140"/>
        <v/>
      </c>
      <c r="B325" s="134"/>
      <c r="C325" s="134"/>
      <c r="D325" s="1" t="str">
        <f>+IF(LEN($K325)&gt;5,BD!A325,"")</f>
        <v/>
      </c>
      <c r="E325" s="1" t="str">
        <f>+IF(LEN($K325)&gt;5,BD!B325,"")</f>
        <v/>
      </c>
      <c r="F325" s="134"/>
      <c r="G325" s="133"/>
      <c r="H325" s="135"/>
      <c r="I325" s="3" t="str">
        <f>+IF(LEN($K325)&gt;5,BD!D325,"")</f>
        <v/>
      </c>
      <c r="J325" s="4" t="str">
        <f>+IF(LEN($K325)&gt;5,BD!E325,"")</f>
        <v/>
      </c>
      <c r="K325" s="5" t="str">
        <f>+IF(LEN(BD!G325)&gt;5,BD!G325,"")</f>
        <v/>
      </c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53" t="str">
        <f t="shared" si="141"/>
        <v/>
      </c>
      <c r="AB325" s="154" t="str">
        <f>+IF(LEN($K325)&gt;5,SUM(L325,N325,P325,R325,T325,V325,X325)+COUNTIF(L325:X325,"PCG")+'CODIGO PAGO'!$C$23*COUNTIF(L325:X325,"PDF")+'CODIGO PAGO'!$C$24*COUNTIF('PRE MAAS'!L325:X325,"PNH")+'CODIGO PAGO'!$C$25*COUNTIF('PRE MAAS'!L325:X325,"PS")+COUNTIF(L325:X325,"VAC"),"")</f>
        <v/>
      </c>
      <c r="AC325" s="154" t="str">
        <f t="shared" si="142"/>
        <v/>
      </c>
      <c r="AD325" s="155" t="str">
        <f t="shared" si="143"/>
        <v/>
      </c>
      <c r="AE325" s="155" t="str">
        <f t="shared" si="144"/>
        <v/>
      </c>
      <c r="AF325" s="155" t="str">
        <f>+IF(LEN($K325)&gt;5,IF(AND(VLOOKUP($I325,BD!$D$1:$F$501,3,0)&gt;=L$1,VLOOKUP($I325,BD!$D$1:$F$501,3,0)&lt;=X$1),1,0),"")</f>
        <v/>
      </c>
      <c r="AG325" s="155" t="str">
        <f t="shared" si="145"/>
        <v/>
      </c>
      <c r="AH325" s="156" t="str">
        <f t="shared" si="146"/>
        <v/>
      </c>
      <c r="AI325" s="156" t="str">
        <f t="shared" si="147"/>
        <v/>
      </c>
      <c r="AJ325" s="156" t="str">
        <f t="shared" si="148"/>
        <v/>
      </c>
      <c r="AK325" s="6" t="str">
        <f>+IF(LEN($K325)&gt;5,BD!H325,"")</f>
        <v/>
      </c>
      <c r="AL325" s="17" t="str">
        <f t="shared" si="149"/>
        <v/>
      </c>
      <c r="AM325" s="13"/>
      <c r="AN325" s="18" t="str">
        <f t="shared" si="150"/>
        <v/>
      </c>
      <c r="AO325" s="19" t="str">
        <f t="shared" si="151"/>
        <v/>
      </c>
      <c r="AP325" s="19" t="str">
        <f t="shared" si="152"/>
        <v/>
      </c>
      <c r="AQ325" s="20" t="str">
        <f t="shared" si="153"/>
        <v/>
      </c>
      <c r="AR325" s="7" t="str">
        <f t="shared" ca="1" si="154"/>
        <v/>
      </c>
      <c r="AS325" s="157"/>
      <c r="AT325" s="19" t="str">
        <f>+IF(LEN($K325)&gt;5,TRUNC(AS325*AK325*'CODIGO PAGO'!$C$27,2),"")</f>
        <v/>
      </c>
      <c r="AU325" s="15"/>
      <c r="AV325" s="15"/>
      <c r="AW325" s="15"/>
      <c r="AX325" s="14"/>
      <c r="AY325" s="15"/>
      <c r="AZ325" s="20" t="str">
        <f>+IF(LEN(K325)&gt;5,SUMIF(AJUSTES!$A$1:$A$50,K325,AJUSTES!$J$1:$J$50),"")</f>
        <v/>
      </c>
      <c r="BA325" s="20"/>
      <c r="BB325" s="14"/>
      <c r="BC325" s="14"/>
      <c r="BD325" s="164"/>
      <c r="BE325" s="15"/>
      <c r="BF325" s="15"/>
      <c r="BG325" s="152" t="str">
        <f t="shared" si="155"/>
        <v/>
      </c>
      <c r="BH325" s="20" t="str">
        <f t="shared" si="156"/>
        <v/>
      </c>
      <c r="BI325" s="20" t="str">
        <f>IF(LEN($K325)&gt;5,IF('CODIGO PAGO'!$C$26=9,0.5*AK325,'CODIGO PAGO'!$C$26*COUNTIF(L325:X325,"PT")*(AK325*7)/(7-(COUNTIF(L325:X325,"D")+COUNTIF(L325:X325,"DL")))),"")</f>
        <v/>
      </c>
      <c r="BJ325" s="15"/>
      <c r="BK325" s="20" t="str">
        <f>+IF(LEN(K325)&gt;5,SUMIF(AJUSTES!$A$1:$A$50,K325,AJUSTES!$K$1:$K$50),"")</f>
        <v/>
      </c>
      <c r="BL325" s="15"/>
      <c r="BM325" s="15"/>
      <c r="BN325" s="4" t="str">
        <f>+CONCATENATE(IF(COUNTIFS(INCAPACIDADES!$A$1:$A$100,"ACTIVA",INCAPACIDADES!$C$1:$C$100,'PRE MAAS'!K325)&gt;0,VLOOKUP(K325,INCAPACIDADES!$C$1:$Y$100,23,0),""),IF(LEN($K325)&gt;5,IF(BD!F325="N/A","",CONCATENATE("B (",DAY(BD!F325),"-",MONTH(BD!F325),"-",YEAR(BD!F325),")")),""))</f>
        <v/>
      </c>
      <c r="BO325" s="150"/>
      <c r="BP325" s="15"/>
      <c r="BQ325" s="15"/>
      <c r="BR325" s="15"/>
      <c r="BS325" s="15"/>
      <c r="BT325" s="15"/>
      <c r="BU325" s="9" t="str">
        <f>+IF(LEN($K325)&gt;10,IF(LEN(BD!I325)=11,BD!I325,CONCATENATE("0",BD!I325)),"")</f>
        <v/>
      </c>
      <c r="BV325" s="161" t="str">
        <f>+IF(LEN($K325)&gt;10,BD!J325,"")</f>
        <v/>
      </c>
      <c r="BW325" s="162" t="str">
        <f t="shared" si="157"/>
        <v/>
      </c>
      <c r="BX325" s="162" t="str">
        <f>+IF(LEN($K325)&gt;10,UPPER(BD!K325),"")</f>
        <v/>
      </c>
      <c r="BY325" s="161" t="str">
        <f>+IF(LEN($K333)&gt;5,BD!L325,"")</f>
        <v/>
      </c>
      <c r="BZ325" s="161" t="str">
        <f>+IF(LEN($K325)&gt;10,BD!M325,"")</f>
        <v/>
      </c>
      <c r="CA325" s="162" t="str">
        <f>+IF(LEN($K325)&gt;10,BD!N325,"")</f>
        <v/>
      </c>
      <c r="CB325" s="163" t="str">
        <f t="shared" si="158"/>
        <v/>
      </c>
      <c r="CC325" s="62" t="str">
        <f>+IF(AND(LEN($K325)&gt;10),IF(AND($J325&gt;L$1,$J325&lt;=$Y$1),1,IF((COUNTIFS(INCAPACIDADES!$C$1:$C$51,$K325,INCAPACIDADES!K$1:K$51,L$1))&gt;0,2,IF(VLOOKUP($I325,BD!D:F,3,0)&gt;L$1,0,3))),"")</f>
        <v/>
      </c>
      <c r="CD325" s="62" t="str">
        <f>+IF(AND(LEN($K325)&gt;10),IF(AND($J325&gt;M$1,$J325&lt;=$Y$1),1,IF((COUNTIFS(INCAPACIDADES!$C$1:$C$51,$K325,INCAPACIDADES!L$1:L$51,M$1))&gt;0,2,IF(VLOOKUP($I325,BD!$D:$F,3,0)&gt;M$1,0,3))),"")</f>
        <v/>
      </c>
      <c r="CE325" s="62" t="str">
        <f>+IF(AND(LEN($K325)&gt;10),IF(AND($J325&gt;N$1,$J325&lt;=$Y$1),1,IF((COUNTIFS(INCAPACIDADES!$C$1:$C$51,$K325,INCAPACIDADES!M$1:M$51,N$1))&gt;0,2,IF(VLOOKUP($I325,BD!$D:$F,3,0)&gt;N$1,0,3))),"")</f>
        <v/>
      </c>
      <c r="CF325" s="62" t="str">
        <f>+IF(AND(LEN($K325)&gt;10),IF(AND($J325&gt;O$1,$J325&lt;=$Y$1),1,IF((COUNTIFS(INCAPACIDADES!$C$1:$C$51,$K325,INCAPACIDADES!N$1:N$51,O$1))&gt;0,2,IF(VLOOKUP($I325,BD!$D:$F,3,0)&gt;O$1,0,3))),"")</f>
        <v/>
      </c>
      <c r="CG325" s="62" t="str">
        <f>+IF(AND(LEN($K325)&gt;10),IF(AND($J325&gt;P$1,$J325&lt;=$Y$1),1,IF((COUNTIFS(INCAPACIDADES!$C$1:$C$51,$K325,INCAPACIDADES!O$1:O$51,P$1))&gt;0,2,IF(VLOOKUP($I325,BD!$D:$F,3,0)&gt;P$1,0,3))),"")</f>
        <v/>
      </c>
      <c r="CH325" s="62" t="str">
        <f>+IF(AND(LEN($K325)&gt;10),IF(AND($J325&gt;Q$1,$J325&lt;=$Y$1),1,IF((COUNTIFS(INCAPACIDADES!$C$1:$C$51,$K325,INCAPACIDADES!P$1:P$51,Q$1))&gt;0,2,IF(VLOOKUP($I325,BD!$D:$F,3,0)&gt;Q$1,0,3))),"")</f>
        <v/>
      </c>
      <c r="CI325" s="62" t="str">
        <f>+IF(AND(LEN($K325)&gt;10),IF(AND($J325&gt;R$1,$J325&lt;=$Y$1),1,IF((COUNTIFS(INCAPACIDADES!$C$1:$C$51,$K325,INCAPACIDADES!Q$1:Q$51,R$1))&gt;0,2,IF(VLOOKUP($I325,BD!$D:$F,3,0)&gt;R$1,0,3))),"")</f>
        <v/>
      </c>
      <c r="CJ325" s="62" t="str">
        <f>+IF(AND(LEN($K325)&gt;10),IF(AND($J325&gt;S$1,$J325&lt;=$Y$1),1,IF((COUNTIFS(INCAPACIDADES!$C$1:$C$51,$K325,INCAPACIDADES!R$1:R$51,S$1))&gt;0,2,IF(VLOOKUP($I325,BD!$D:$F,3,0)&gt;S$1,0,3))),"")</f>
        <v/>
      </c>
      <c r="CK325" s="62" t="str">
        <f>+IF(AND(LEN($K325)&gt;10),IF(AND($J325&gt;T$1,$J325&lt;=$Y$1),1,IF((COUNTIFS(INCAPACIDADES!$C$1:$C$51,$K325,INCAPACIDADES!S$1:S$51,T$1))&gt;0,2,IF(VLOOKUP($I325,BD!$D:$F,3,0)&gt;T$1,0,3))),"")</f>
        <v/>
      </c>
      <c r="CL325" s="62" t="str">
        <f>+IF(AND(LEN($K325)&gt;10),IF(AND($J325&gt;U$1,$J325&lt;=$Y$1),1,IF((COUNTIFS(INCAPACIDADES!$C$1:$C$51,$K325,INCAPACIDADES!T$1:T$51,U$1))&gt;0,2,IF(VLOOKUP($I325,BD!$D:$F,3,0)&gt;U$1,0,3))),"")</f>
        <v/>
      </c>
      <c r="CM325" s="62" t="str">
        <f>+IF(AND(LEN($K325)&gt;10),IF(AND($J325&gt;V$1,$J325&lt;=$Y$1),1,IF((COUNTIFS(INCAPACIDADES!$C$1:$C$51,$K325,INCAPACIDADES!U$1:U$51,V$1))&gt;0,2,IF(VLOOKUP($I325,BD!$D:$F,3,0)&gt;V$1,0,3))),"")</f>
        <v/>
      </c>
      <c r="CN325" s="62" t="str">
        <f>+IF(AND(LEN($K325)&gt;10),IF(AND($J325&gt;W$1,$J325&lt;=$Y$1),1,IF((COUNTIFS(INCAPACIDADES!$C$1:$C$51,$K325,INCAPACIDADES!V$1:V$51,W$1))&gt;0,2,IF(VLOOKUP($I325,BD!$D:$F,3,0)&gt;W$1,0,3))),"")</f>
        <v/>
      </c>
      <c r="CO325" s="62" t="str">
        <f>+IF(AND(LEN($K325)&gt;10),IF(AND($J325&gt;X$1,$J325&lt;=$Y$1),1,IF((COUNTIFS(INCAPACIDADES!$C$1:$C$51,$K325,INCAPACIDADES!W$1:W$51,X$1))&gt;0,2,IF(VLOOKUP($I325,BD!$D:$F,3,0)&gt;X$1,0,3))),"")</f>
        <v/>
      </c>
      <c r="CP325" s="62" t="str">
        <f>+IF(AND(LEN($K325)&gt;10),IF(AND($J325&gt;Y$1,$J325&lt;=$Y$1),1,IF((COUNTIFS(INCAPACIDADES!$C$1:$C$51,$K325,INCAPACIDADES!X$1:X$51,Y$1))&gt;0,2,IF(VLOOKUP($I325,BD!$D:$F,3,0)&gt;Y$1,0,3))),"")</f>
        <v/>
      </c>
      <c r="CQ325" s="62" t="str">
        <f>+IF(LEN($K325)&gt;10,IF(ISERROR(VLOOKUP(L325,'CODIGO PAGO'!$B$1:$B$20,1,0)),1,IF(OR(AND(CC325=1,L325&lt;&gt;"N"),AND(CC325=3,L325&lt;&gt;"B"),AND(CC325=2,LEFT(TRIM(L325),1)&lt;&gt;"I")),1,IF(OR(AND(CC325=0,L325="N"),AND(CC325=0,L325="B"),AND(CC325=0,LEFT(TRIM(L325),1)="I")),1,0))),"")</f>
        <v/>
      </c>
      <c r="CR325" s="62" t="str">
        <f t="shared" si="159"/>
        <v/>
      </c>
      <c r="CS325" s="62" t="str">
        <f>+IF(LEN($K325)&gt;10,IF(ISERROR(VLOOKUP(N325,'CODIGO PAGO'!$B$1:$B$20,1,0)),1,IF(OR(AND(CE325=1,N325&lt;&gt;"N"),AND(CE325=3,N325&lt;&gt;"B"),AND(CE325=2,LEFT(TRIM(N325),1)&lt;&gt;"I")),1,IF(OR(AND(CE325=0,N325="N"),AND(CE325=0,N325="B"),AND(CE325=0,LEFT(TRIM(N325),1)="I")),1,0))),"")</f>
        <v/>
      </c>
      <c r="CT325" s="62" t="str">
        <f t="shared" si="160"/>
        <v/>
      </c>
      <c r="CU325" s="62" t="str">
        <f>+IF(LEN($K325)&gt;10,IF(ISERROR(VLOOKUP(P325,'CODIGO PAGO'!$B$1:$B$20,1,0)),1,IF(OR(AND(CG325=1,P325&lt;&gt;"N"),AND(CG325=3,P325&lt;&gt;"B"),AND(CG325=2,LEFT(TRIM(P325),1)&lt;&gt;"I")),1,IF(OR(AND(CG325=0,P325="N"),AND(CG325=0,P325="B"),AND(CG325=0,LEFT(TRIM(P325),1)="I")),1,0))),"")</f>
        <v/>
      </c>
      <c r="CV325" s="62" t="str">
        <f t="shared" si="161"/>
        <v/>
      </c>
      <c r="CW325" s="62" t="str">
        <f>+IF(LEN($K325)&gt;10,IF(ISERROR(VLOOKUP(R325,'CODIGO PAGO'!$B$1:$B$20,1,0)),1,IF(OR(AND(CI325=1,R325&lt;&gt;"N"),AND(CI325=3,R325&lt;&gt;"B"),AND(CI325=2,LEFT(TRIM(R325),1)&lt;&gt;"I")),1,IF(OR(AND(CI325=0,R325="N"),AND(CI325=0,R325="B"),AND(CI325=0,LEFT(TRIM(R325),1)="I")),1,0))),"")</f>
        <v/>
      </c>
      <c r="CX325" s="62" t="str">
        <f t="shared" si="162"/>
        <v/>
      </c>
      <c r="CY325" s="62" t="str">
        <f>+IF(LEN($K325)&gt;10,IF(ISERROR(VLOOKUP(T325,'CODIGO PAGO'!$B$1:$B$20,1,0)),1,IF(OR(AND(CK325=1,T325&lt;&gt;"N"),AND(CK325=3,T325&lt;&gt;"B"),AND(CK325=2,LEFT(TRIM(T325),1)&lt;&gt;"I")),1,IF(OR(AND(CK325=0,T325="N"),AND(CK325=0,T325="B"),AND(CK325=0,LEFT(TRIM(T325),1)="I")),1,0))),"")</f>
        <v/>
      </c>
      <c r="CZ325" s="62" t="str">
        <f t="shared" si="163"/>
        <v/>
      </c>
      <c r="DA325" s="62" t="str">
        <f>+IF(LEN($K325)&gt;10,IF(ISERROR(VLOOKUP(V325,'CODIGO PAGO'!$B$1:$B$20,1,0)),1,IF(OR(AND(CM325=1,V325&lt;&gt;"N"),AND(CM325=3,V325&lt;&gt;"B"),AND(CM325=2,LEFT(TRIM(V325),1)&lt;&gt;"I")),1,IF(OR(AND(CM325=0,V325="N"),AND(CM325=0,V325="B"),AND(CM325=0,LEFT(TRIM(V325),1)="I")),1,0))),"")</f>
        <v/>
      </c>
      <c r="DB325" s="62" t="str">
        <f t="shared" si="164"/>
        <v/>
      </c>
      <c r="DC325" s="62" t="str">
        <f>+IF(LEN($K325)&gt;10,IF(ISERROR(VLOOKUP(X325,'CODIGO PAGO'!$B$1:$B$20,1,0)),1,IF(OR(AND(CO325=1,X325&lt;&gt;"N"),AND(CO325=3,X325&lt;&gt;"B"),AND(CO325=2,LEFT(TRIM(X325),1)&lt;&gt;"I")),1,IF(OR(AND(CO325=0,X325="N"),AND(CO325=0,X325="B"),AND(CO325=0,LEFT(TRIM(X325),1)="I")),1,0))),"")</f>
        <v/>
      </c>
      <c r="DD325" s="62" t="str">
        <f t="shared" si="165"/>
        <v/>
      </c>
      <c r="DE325" s="62" t="str">
        <f t="shared" si="166"/>
        <v/>
      </c>
      <c r="DF325" s="63" t="str">
        <f t="shared" si="167"/>
        <v/>
      </c>
      <c r="DG325" s="171"/>
      <c r="DH325" s="63">
        <v>325</v>
      </c>
    </row>
    <row r="326" spans="1:112" s="65" customFormat="1">
      <c r="A326" s="16" t="str">
        <f t="shared" si="140"/>
        <v/>
      </c>
      <c r="B326" s="134"/>
      <c r="C326" s="134"/>
      <c r="D326" s="1" t="str">
        <f>+IF(LEN($K326)&gt;5,BD!A326,"")</f>
        <v/>
      </c>
      <c r="E326" s="1" t="str">
        <f>+IF(LEN($K326)&gt;5,BD!B326,"")</f>
        <v/>
      </c>
      <c r="F326" s="134"/>
      <c r="G326" s="133"/>
      <c r="H326" s="135"/>
      <c r="I326" s="3" t="str">
        <f>+IF(LEN($K326)&gt;5,BD!D326,"")</f>
        <v/>
      </c>
      <c r="J326" s="4" t="str">
        <f>+IF(LEN($K326)&gt;5,BD!E326,"")</f>
        <v/>
      </c>
      <c r="K326" s="5" t="str">
        <f>+IF(LEN(BD!G326)&gt;5,BD!G326,"")</f>
        <v/>
      </c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53" t="str">
        <f t="shared" si="141"/>
        <v/>
      </c>
      <c r="AB326" s="154" t="str">
        <f>+IF(LEN($K326)&gt;5,SUM(L326,N326,P326,R326,T326,V326,X326)+COUNTIF(L326:X326,"PCG")+'CODIGO PAGO'!$C$23*COUNTIF(L326:X326,"PDF")+'CODIGO PAGO'!$C$24*COUNTIF('PRE MAAS'!L326:X326,"PNH")+'CODIGO PAGO'!$C$25*COUNTIF('PRE MAAS'!L326:X326,"PS")+COUNTIF(L326:X326,"VAC"),"")</f>
        <v/>
      </c>
      <c r="AC326" s="154" t="str">
        <f t="shared" si="142"/>
        <v/>
      </c>
      <c r="AD326" s="155" t="str">
        <f t="shared" si="143"/>
        <v/>
      </c>
      <c r="AE326" s="155" t="str">
        <f t="shared" si="144"/>
        <v/>
      </c>
      <c r="AF326" s="155" t="str">
        <f>+IF(LEN($K326)&gt;5,IF(AND(VLOOKUP($I326,BD!$D$1:$F$501,3,0)&gt;=L$1,VLOOKUP($I326,BD!$D$1:$F$501,3,0)&lt;=X$1),1,0),"")</f>
        <v/>
      </c>
      <c r="AG326" s="155" t="str">
        <f t="shared" si="145"/>
        <v/>
      </c>
      <c r="AH326" s="156" t="str">
        <f t="shared" si="146"/>
        <v/>
      </c>
      <c r="AI326" s="156" t="str">
        <f t="shared" si="147"/>
        <v/>
      </c>
      <c r="AJ326" s="156" t="str">
        <f t="shared" si="148"/>
        <v/>
      </c>
      <c r="AK326" s="6" t="str">
        <f>+IF(LEN($K326)&gt;5,BD!H326,"")</f>
        <v/>
      </c>
      <c r="AL326" s="17" t="str">
        <f t="shared" si="149"/>
        <v/>
      </c>
      <c r="AM326" s="13"/>
      <c r="AN326" s="18" t="str">
        <f t="shared" si="150"/>
        <v/>
      </c>
      <c r="AO326" s="19" t="str">
        <f t="shared" si="151"/>
        <v/>
      </c>
      <c r="AP326" s="19" t="str">
        <f t="shared" si="152"/>
        <v/>
      </c>
      <c r="AQ326" s="20" t="str">
        <f t="shared" si="153"/>
        <v/>
      </c>
      <c r="AR326" s="7" t="str">
        <f t="shared" ca="1" si="154"/>
        <v/>
      </c>
      <c r="AS326" s="157"/>
      <c r="AT326" s="19" t="str">
        <f>+IF(LEN($K326)&gt;5,TRUNC(AS326*AK326*'CODIGO PAGO'!$C$27,2),"")</f>
        <v/>
      </c>
      <c r="AU326" s="15"/>
      <c r="AV326" s="15"/>
      <c r="AW326" s="15"/>
      <c r="AX326" s="14"/>
      <c r="AY326" s="15"/>
      <c r="AZ326" s="20" t="str">
        <f>+IF(LEN(K326)&gt;5,SUMIF(AJUSTES!$A$1:$A$50,K326,AJUSTES!$J$1:$J$50),"")</f>
        <v/>
      </c>
      <c r="BA326" s="20"/>
      <c r="BB326" s="14"/>
      <c r="BC326" s="14"/>
      <c r="BD326" s="164"/>
      <c r="BE326" s="15"/>
      <c r="BF326" s="15"/>
      <c r="BG326" s="152" t="str">
        <f t="shared" si="155"/>
        <v/>
      </c>
      <c r="BH326" s="20" t="str">
        <f t="shared" si="156"/>
        <v/>
      </c>
      <c r="BI326" s="20" t="str">
        <f>IF(LEN($K326)&gt;5,IF('CODIGO PAGO'!$C$26=9,0.5*AK326,'CODIGO PAGO'!$C$26*COUNTIF(L326:X326,"PT")*(AK326*7)/(7-(COUNTIF(L326:X326,"D")+COUNTIF(L326:X326,"DL")))),"")</f>
        <v/>
      </c>
      <c r="BJ326" s="15"/>
      <c r="BK326" s="20" t="str">
        <f>+IF(LEN(K326)&gt;5,SUMIF(AJUSTES!$A$1:$A$50,K326,AJUSTES!$K$1:$K$50),"")</f>
        <v/>
      </c>
      <c r="BL326" s="15"/>
      <c r="BM326" s="15"/>
      <c r="BN326" s="4" t="str">
        <f>+CONCATENATE(IF(COUNTIFS(INCAPACIDADES!$A$1:$A$100,"ACTIVA",INCAPACIDADES!$C$1:$C$100,'PRE MAAS'!K326)&gt;0,VLOOKUP(K326,INCAPACIDADES!$C$1:$Y$100,23,0),""),IF(LEN($K326)&gt;5,IF(BD!F326="N/A","",CONCATENATE("B (",DAY(BD!F326),"-",MONTH(BD!F326),"-",YEAR(BD!F326),")")),""))</f>
        <v/>
      </c>
      <c r="BO326" s="150"/>
      <c r="BP326" s="15"/>
      <c r="BQ326" s="15"/>
      <c r="BR326" s="15"/>
      <c r="BS326" s="15"/>
      <c r="BT326" s="15"/>
      <c r="BU326" s="9" t="str">
        <f>+IF(LEN($K326)&gt;10,IF(LEN(BD!I326)=11,BD!I326,CONCATENATE("0",BD!I326)),"")</f>
        <v/>
      </c>
      <c r="BV326" s="161" t="str">
        <f>+IF(LEN($K326)&gt;10,BD!J326,"")</f>
        <v/>
      </c>
      <c r="BW326" s="162" t="str">
        <f t="shared" si="157"/>
        <v/>
      </c>
      <c r="BX326" s="162" t="str">
        <f>+IF(LEN($K326)&gt;10,UPPER(BD!K326),"")</f>
        <v/>
      </c>
      <c r="BY326" s="161" t="str">
        <f>+IF(LEN($K334)&gt;5,BD!L326,"")</f>
        <v/>
      </c>
      <c r="BZ326" s="161" t="str">
        <f>+IF(LEN($K326)&gt;10,BD!M326,"")</f>
        <v/>
      </c>
      <c r="CA326" s="162" t="str">
        <f>+IF(LEN($K326)&gt;10,BD!N326,"")</f>
        <v/>
      </c>
      <c r="CB326" s="163" t="str">
        <f t="shared" si="158"/>
        <v/>
      </c>
      <c r="CC326" s="62" t="str">
        <f>+IF(AND(LEN($K326)&gt;10),IF(AND($J326&gt;L$1,$J326&lt;=$Y$1),1,IF((COUNTIFS(INCAPACIDADES!$C$1:$C$51,$K326,INCAPACIDADES!K$1:K$51,L$1))&gt;0,2,IF(VLOOKUP($I326,BD!D:F,3,0)&gt;L$1,0,3))),"")</f>
        <v/>
      </c>
      <c r="CD326" s="62" t="str">
        <f>+IF(AND(LEN($K326)&gt;10),IF(AND($J326&gt;M$1,$J326&lt;=$Y$1),1,IF((COUNTIFS(INCAPACIDADES!$C$1:$C$51,$K326,INCAPACIDADES!L$1:L$51,M$1))&gt;0,2,IF(VLOOKUP($I326,BD!$D:$F,3,0)&gt;M$1,0,3))),"")</f>
        <v/>
      </c>
      <c r="CE326" s="62" t="str">
        <f>+IF(AND(LEN($K326)&gt;10),IF(AND($J326&gt;N$1,$J326&lt;=$Y$1),1,IF((COUNTIFS(INCAPACIDADES!$C$1:$C$51,$K326,INCAPACIDADES!M$1:M$51,N$1))&gt;0,2,IF(VLOOKUP($I326,BD!$D:$F,3,0)&gt;N$1,0,3))),"")</f>
        <v/>
      </c>
      <c r="CF326" s="62" t="str">
        <f>+IF(AND(LEN($K326)&gt;10),IF(AND($J326&gt;O$1,$J326&lt;=$Y$1),1,IF((COUNTIFS(INCAPACIDADES!$C$1:$C$51,$K326,INCAPACIDADES!N$1:N$51,O$1))&gt;0,2,IF(VLOOKUP($I326,BD!$D:$F,3,0)&gt;O$1,0,3))),"")</f>
        <v/>
      </c>
      <c r="CG326" s="62" t="str">
        <f>+IF(AND(LEN($K326)&gt;10),IF(AND($J326&gt;P$1,$J326&lt;=$Y$1),1,IF((COUNTIFS(INCAPACIDADES!$C$1:$C$51,$K326,INCAPACIDADES!O$1:O$51,P$1))&gt;0,2,IF(VLOOKUP($I326,BD!$D:$F,3,0)&gt;P$1,0,3))),"")</f>
        <v/>
      </c>
      <c r="CH326" s="62" t="str">
        <f>+IF(AND(LEN($K326)&gt;10),IF(AND($J326&gt;Q$1,$J326&lt;=$Y$1),1,IF((COUNTIFS(INCAPACIDADES!$C$1:$C$51,$K326,INCAPACIDADES!P$1:P$51,Q$1))&gt;0,2,IF(VLOOKUP($I326,BD!$D:$F,3,0)&gt;Q$1,0,3))),"")</f>
        <v/>
      </c>
      <c r="CI326" s="62" t="str">
        <f>+IF(AND(LEN($K326)&gt;10),IF(AND($J326&gt;R$1,$J326&lt;=$Y$1),1,IF((COUNTIFS(INCAPACIDADES!$C$1:$C$51,$K326,INCAPACIDADES!Q$1:Q$51,R$1))&gt;0,2,IF(VLOOKUP($I326,BD!$D:$F,3,0)&gt;R$1,0,3))),"")</f>
        <v/>
      </c>
      <c r="CJ326" s="62" t="str">
        <f>+IF(AND(LEN($K326)&gt;10),IF(AND($J326&gt;S$1,$J326&lt;=$Y$1),1,IF((COUNTIFS(INCAPACIDADES!$C$1:$C$51,$K326,INCAPACIDADES!R$1:R$51,S$1))&gt;0,2,IF(VLOOKUP($I326,BD!$D:$F,3,0)&gt;S$1,0,3))),"")</f>
        <v/>
      </c>
      <c r="CK326" s="62" t="str">
        <f>+IF(AND(LEN($K326)&gt;10),IF(AND($J326&gt;T$1,$J326&lt;=$Y$1),1,IF((COUNTIFS(INCAPACIDADES!$C$1:$C$51,$K326,INCAPACIDADES!S$1:S$51,T$1))&gt;0,2,IF(VLOOKUP($I326,BD!$D:$F,3,0)&gt;T$1,0,3))),"")</f>
        <v/>
      </c>
      <c r="CL326" s="62" t="str">
        <f>+IF(AND(LEN($K326)&gt;10),IF(AND($J326&gt;U$1,$J326&lt;=$Y$1),1,IF((COUNTIFS(INCAPACIDADES!$C$1:$C$51,$K326,INCAPACIDADES!T$1:T$51,U$1))&gt;0,2,IF(VLOOKUP($I326,BD!$D:$F,3,0)&gt;U$1,0,3))),"")</f>
        <v/>
      </c>
      <c r="CM326" s="62" t="str">
        <f>+IF(AND(LEN($K326)&gt;10),IF(AND($J326&gt;V$1,$J326&lt;=$Y$1),1,IF((COUNTIFS(INCAPACIDADES!$C$1:$C$51,$K326,INCAPACIDADES!U$1:U$51,V$1))&gt;0,2,IF(VLOOKUP($I326,BD!$D:$F,3,0)&gt;V$1,0,3))),"")</f>
        <v/>
      </c>
      <c r="CN326" s="62" t="str">
        <f>+IF(AND(LEN($K326)&gt;10),IF(AND($J326&gt;W$1,$J326&lt;=$Y$1),1,IF((COUNTIFS(INCAPACIDADES!$C$1:$C$51,$K326,INCAPACIDADES!V$1:V$51,W$1))&gt;0,2,IF(VLOOKUP($I326,BD!$D:$F,3,0)&gt;W$1,0,3))),"")</f>
        <v/>
      </c>
      <c r="CO326" s="62" t="str">
        <f>+IF(AND(LEN($K326)&gt;10),IF(AND($J326&gt;X$1,$J326&lt;=$Y$1),1,IF((COUNTIFS(INCAPACIDADES!$C$1:$C$51,$K326,INCAPACIDADES!W$1:W$51,X$1))&gt;0,2,IF(VLOOKUP($I326,BD!$D:$F,3,0)&gt;X$1,0,3))),"")</f>
        <v/>
      </c>
      <c r="CP326" s="62" t="str">
        <f>+IF(AND(LEN($K326)&gt;10),IF(AND($J326&gt;Y$1,$J326&lt;=$Y$1),1,IF((COUNTIFS(INCAPACIDADES!$C$1:$C$51,$K326,INCAPACIDADES!X$1:X$51,Y$1))&gt;0,2,IF(VLOOKUP($I326,BD!$D:$F,3,0)&gt;Y$1,0,3))),"")</f>
        <v/>
      </c>
      <c r="CQ326" s="62" t="str">
        <f>+IF(LEN($K326)&gt;10,IF(ISERROR(VLOOKUP(L326,'CODIGO PAGO'!$B$1:$B$20,1,0)),1,IF(OR(AND(CC326=1,L326&lt;&gt;"N"),AND(CC326=3,L326&lt;&gt;"B"),AND(CC326=2,LEFT(TRIM(L326),1)&lt;&gt;"I")),1,IF(OR(AND(CC326=0,L326="N"),AND(CC326=0,L326="B"),AND(CC326=0,LEFT(TRIM(L326),1)="I")),1,0))),"")</f>
        <v/>
      </c>
      <c r="CR326" s="62" t="str">
        <f t="shared" si="159"/>
        <v/>
      </c>
      <c r="CS326" s="62" t="str">
        <f>+IF(LEN($K326)&gt;10,IF(ISERROR(VLOOKUP(N326,'CODIGO PAGO'!$B$1:$B$20,1,0)),1,IF(OR(AND(CE326=1,N326&lt;&gt;"N"),AND(CE326=3,N326&lt;&gt;"B"),AND(CE326=2,LEFT(TRIM(N326),1)&lt;&gt;"I")),1,IF(OR(AND(CE326=0,N326="N"),AND(CE326=0,N326="B"),AND(CE326=0,LEFT(TRIM(N326),1)="I")),1,0))),"")</f>
        <v/>
      </c>
      <c r="CT326" s="62" t="str">
        <f t="shared" si="160"/>
        <v/>
      </c>
      <c r="CU326" s="62" t="str">
        <f>+IF(LEN($K326)&gt;10,IF(ISERROR(VLOOKUP(P326,'CODIGO PAGO'!$B$1:$B$20,1,0)),1,IF(OR(AND(CG326=1,P326&lt;&gt;"N"),AND(CG326=3,P326&lt;&gt;"B"),AND(CG326=2,LEFT(TRIM(P326),1)&lt;&gt;"I")),1,IF(OR(AND(CG326=0,P326="N"),AND(CG326=0,P326="B"),AND(CG326=0,LEFT(TRIM(P326),1)="I")),1,0))),"")</f>
        <v/>
      </c>
      <c r="CV326" s="62" t="str">
        <f t="shared" si="161"/>
        <v/>
      </c>
      <c r="CW326" s="62" t="str">
        <f>+IF(LEN($K326)&gt;10,IF(ISERROR(VLOOKUP(R326,'CODIGO PAGO'!$B$1:$B$20,1,0)),1,IF(OR(AND(CI326=1,R326&lt;&gt;"N"),AND(CI326=3,R326&lt;&gt;"B"),AND(CI326=2,LEFT(TRIM(R326),1)&lt;&gt;"I")),1,IF(OR(AND(CI326=0,R326="N"),AND(CI326=0,R326="B"),AND(CI326=0,LEFT(TRIM(R326),1)="I")),1,0))),"")</f>
        <v/>
      </c>
      <c r="CX326" s="62" t="str">
        <f t="shared" si="162"/>
        <v/>
      </c>
      <c r="CY326" s="62" t="str">
        <f>+IF(LEN($K326)&gt;10,IF(ISERROR(VLOOKUP(T326,'CODIGO PAGO'!$B$1:$B$20,1,0)),1,IF(OR(AND(CK326=1,T326&lt;&gt;"N"),AND(CK326=3,T326&lt;&gt;"B"),AND(CK326=2,LEFT(TRIM(T326),1)&lt;&gt;"I")),1,IF(OR(AND(CK326=0,T326="N"),AND(CK326=0,T326="B"),AND(CK326=0,LEFT(TRIM(T326),1)="I")),1,0))),"")</f>
        <v/>
      </c>
      <c r="CZ326" s="62" t="str">
        <f t="shared" si="163"/>
        <v/>
      </c>
      <c r="DA326" s="62" t="str">
        <f>+IF(LEN($K326)&gt;10,IF(ISERROR(VLOOKUP(V326,'CODIGO PAGO'!$B$1:$B$20,1,0)),1,IF(OR(AND(CM326=1,V326&lt;&gt;"N"),AND(CM326=3,V326&lt;&gt;"B"),AND(CM326=2,LEFT(TRIM(V326),1)&lt;&gt;"I")),1,IF(OR(AND(CM326=0,V326="N"),AND(CM326=0,V326="B"),AND(CM326=0,LEFT(TRIM(V326),1)="I")),1,0))),"")</f>
        <v/>
      </c>
      <c r="DB326" s="62" t="str">
        <f t="shared" si="164"/>
        <v/>
      </c>
      <c r="DC326" s="62" t="str">
        <f>+IF(LEN($K326)&gt;10,IF(ISERROR(VLOOKUP(X326,'CODIGO PAGO'!$B$1:$B$20,1,0)),1,IF(OR(AND(CO326=1,X326&lt;&gt;"N"),AND(CO326=3,X326&lt;&gt;"B"),AND(CO326=2,LEFT(TRIM(X326),1)&lt;&gt;"I")),1,IF(OR(AND(CO326=0,X326="N"),AND(CO326=0,X326="B"),AND(CO326=0,LEFT(TRIM(X326),1)="I")),1,0))),"")</f>
        <v/>
      </c>
      <c r="DD326" s="62" t="str">
        <f t="shared" si="165"/>
        <v/>
      </c>
      <c r="DE326" s="62" t="str">
        <f t="shared" si="166"/>
        <v/>
      </c>
      <c r="DF326" s="63" t="str">
        <f t="shared" si="167"/>
        <v/>
      </c>
      <c r="DG326" s="171"/>
      <c r="DH326" s="63">
        <v>326</v>
      </c>
    </row>
    <row r="327" spans="1:112" s="65" customFormat="1">
      <c r="A327" s="16" t="str">
        <f t="shared" si="140"/>
        <v/>
      </c>
      <c r="B327" s="134"/>
      <c r="C327" s="134"/>
      <c r="D327" s="1" t="str">
        <f>+IF(LEN($K327)&gt;5,BD!A327,"")</f>
        <v/>
      </c>
      <c r="E327" s="1" t="str">
        <f>+IF(LEN($K327)&gt;5,BD!B327,"")</f>
        <v/>
      </c>
      <c r="F327" s="134"/>
      <c r="G327" s="133"/>
      <c r="H327" s="135"/>
      <c r="I327" s="3" t="str">
        <f>+IF(LEN($K327)&gt;5,BD!D327,"")</f>
        <v/>
      </c>
      <c r="J327" s="4" t="str">
        <f>+IF(LEN($K327)&gt;5,BD!E327,"")</f>
        <v/>
      </c>
      <c r="K327" s="5" t="str">
        <f>+IF(LEN(BD!G327)&gt;5,BD!G327,"")</f>
        <v/>
      </c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53" t="str">
        <f t="shared" si="141"/>
        <v/>
      </c>
      <c r="AB327" s="154" t="str">
        <f>+IF(LEN($K327)&gt;5,SUM(L327,N327,P327,R327,T327,V327,X327)+COUNTIF(L327:X327,"PCG")+'CODIGO PAGO'!$C$23*COUNTIF(L327:X327,"PDF")+'CODIGO PAGO'!$C$24*COUNTIF('PRE MAAS'!L327:X327,"PNH")+'CODIGO PAGO'!$C$25*COUNTIF('PRE MAAS'!L327:X327,"PS")+COUNTIF(L327:X327,"VAC"),"")</f>
        <v/>
      </c>
      <c r="AC327" s="154" t="str">
        <f t="shared" si="142"/>
        <v/>
      </c>
      <c r="AD327" s="155" t="str">
        <f t="shared" si="143"/>
        <v/>
      </c>
      <c r="AE327" s="155" t="str">
        <f t="shared" si="144"/>
        <v/>
      </c>
      <c r="AF327" s="155" t="str">
        <f>+IF(LEN($K327)&gt;5,IF(AND(VLOOKUP($I327,BD!$D$1:$F$501,3,0)&gt;=L$1,VLOOKUP($I327,BD!$D$1:$F$501,3,0)&lt;=X$1),1,0),"")</f>
        <v/>
      </c>
      <c r="AG327" s="155" t="str">
        <f t="shared" si="145"/>
        <v/>
      </c>
      <c r="AH327" s="156" t="str">
        <f t="shared" si="146"/>
        <v/>
      </c>
      <c r="AI327" s="156" t="str">
        <f t="shared" si="147"/>
        <v/>
      </c>
      <c r="AJ327" s="156" t="str">
        <f t="shared" si="148"/>
        <v/>
      </c>
      <c r="AK327" s="6" t="str">
        <f>+IF(LEN($K327)&gt;5,BD!H327,"")</f>
        <v/>
      </c>
      <c r="AL327" s="17" t="str">
        <f t="shared" si="149"/>
        <v/>
      </c>
      <c r="AM327" s="13"/>
      <c r="AN327" s="18" t="str">
        <f t="shared" si="150"/>
        <v/>
      </c>
      <c r="AO327" s="19" t="str">
        <f t="shared" si="151"/>
        <v/>
      </c>
      <c r="AP327" s="19" t="str">
        <f t="shared" si="152"/>
        <v/>
      </c>
      <c r="AQ327" s="20" t="str">
        <f t="shared" si="153"/>
        <v/>
      </c>
      <c r="AR327" s="7" t="str">
        <f t="shared" ca="1" si="154"/>
        <v/>
      </c>
      <c r="AS327" s="157"/>
      <c r="AT327" s="19" t="str">
        <f>+IF(LEN($K327)&gt;5,TRUNC(AS327*AK327*'CODIGO PAGO'!$C$27,2),"")</f>
        <v/>
      </c>
      <c r="AU327" s="15"/>
      <c r="AV327" s="15"/>
      <c r="AW327" s="15"/>
      <c r="AX327" s="14"/>
      <c r="AY327" s="15"/>
      <c r="AZ327" s="20" t="str">
        <f>+IF(LEN(K327)&gt;5,SUMIF(AJUSTES!$A$1:$A$50,K327,AJUSTES!$J$1:$J$50),"")</f>
        <v/>
      </c>
      <c r="BA327" s="20"/>
      <c r="BB327" s="14"/>
      <c r="BC327" s="14"/>
      <c r="BD327" s="164"/>
      <c r="BE327" s="15"/>
      <c r="BF327" s="15"/>
      <c r="BG327" s="152" t="str">
        <f t="shared" si="155"/>
        <v/>
      </c>
      <c r="BH327" s="20" t="str">
        <f t="shared" si="156"/>
        <v/>
      </c>
      <c r="BI327" s="20" t="str">
        <f>IF(LEN($K327)&gt;5,IF('CODIGO PAGO'!$C$26=9,0.5*AK327,'CODIGO PAGO'!$C$26*COUNTIF(L327:X327,"PT")*(AK327*7)/(7-(COUNTIF(L327:X327,"D")+COUNTIF(L327:X327,"DL")))),"")</f>
        <v/>
      </c>
      <c r="BJ327" s="15"/>
      <c r="BK327" s="20" t="str">
        <f>+IF(LEN(K327)&gt;5,SUMIF(AJUSTES!$A$1:$A$50,K327,AJUSTES!$K$1:$K$50),"")</f>
        <v/>
      </c>
      <c r="BL327" s="15"/>
      <c r="BM327" s="15"/>
      <c r="BN327" s="4" t="str">
        <f>+CONCATENATE(IF(COUNTIFS(INCAPACIDADES!$A$1:$A$100,"ACTIVA",INCAPACIDADES!$C$1:$C$100,'PRE MAAS'!K327)&gt;0,VLOOKUP(K327,INCAPACIDADES!$C$1:$Y$100,23,0),""),IF(LEN($K327)&gt;5,IF(BD!F327="N/A","",CONCATENATE("B (",DAY(BD!F327),"-",MONTH(BD!F327),"-",YEAR(BD!F327),")")),""))</f>
        <v/>
      </c>
      <c r="BO327" s="150"/>
      <c r="BP327" s="15"/>
      <c r="BQ327" s="15"/>
      <c r="BR327" s="15"/>
      <c r="BS327" s="15"/>
      <c r="BT327" s="15"/>
      <c r="BU327" s="9" t="str">
        <f>+IF(LEN($K327)&gt;10,IF(LEN(BD!I327)=11,BD!I327,CONCATENATE("0",BD!I327)),"")</f>
        <v/>
      </c>
      <c r="BV327" s="161" t="str">
        <f>+IF(LEN($K327)&gt;10,BD!J327,"")</f>
        <v/>
      </c>
      <c r="BW327" s="162" t="str">
        <f t="shared" si="157"/>
        <v/>
      </c>
      <c r="BX327" s="162" t="str">
        <f>+IF(LEN($K327)&gt;10,UPPER(BD!K327),"")</f>
        <v/>
      </c>
      <c r="BY327" s="161" t="str">
        <f>+IF(LEN($K335)&gt;5,BD!L327,"")</f>
        <v/>
      </c>
      <c r="BZ327" s="161" t="str">
        <f>+IF(LEN($K327)&gt;10,BD!M327,"")</f>
        <v/>
      </c>
      <c r="CA327" s="162" t="str">
        <f>+IF(LEN($K327)&gt;10,BD!N327,"")</f>
        <v/>
      </c>
      <c r="CB327" s="163" t="str">
        <f t="shared" si="158"/>
        <v/>
      </c>
      <c r="CC327" s="62" t="str">
        <f>+IF(AND(LEN($K327)&gt;10),IF(AND($J327&gt;L$1,$J327&lt;=$Y$1),1,IF((COUNTIFS(INCAPACIDADES!$C$1:$C$51,$K327,INCAPACIDADES!K$1:K$51,L$1))&gt;0,2,IF(VLOOKUP($I327,BD!D:F,3,0)&gt;L$1,0,3))),"")</f>
        <v/>
      </c>
      <c r="CD327" s="62" t="str">
        <f>+IF(AND(LEN($K327)&gt;10),IF(AND($J327&gt;M$1,$J327&lt;=$Y$1),1,IF((COUNTIFS(INCAPACIDADES!$C$1:$C$51,$K327,INCAPACIDADES!L$1:L$51,M$1))&gt;0,2,IF(VLOOKUP($I327,BD!$D:$F,3,0)&gt;M$1,0,3))),"")</f>
        <v/>
      </c>
      <c r="CE327" s="62" t="str">
        <f>+IF(AND(LEN($K327)&gt;10),IF(AND($J327&gt;N$1,$J327&lt;=$Y$1),1,IF((COUNTIFS(INCAPACIDADES!$C$1:$C$51,$K327,INCAPACIDADES!M$1:M$51,N$1))&gt;0,2,IF(VLOOKUP($I327,BD!$D:$F,3,0)&gt;N$1,0,3))),"")</f>
        <v/>
      </c>
      <c r="CF327" s="62" t="str">
        <f>+IF(AND(LEN($K327)&gt;10),IF(AND($J327&gt;O$1,$J327&lt;=$Y$1),1,IF((COUNTIFS(INCAPACIDADES!$C$1:$C$51,$K327,INCAPACIDADES!N$1:N$51,O$1))&gt;0,2,IF(VLOOKUP($I327,BD!$D:$F,3,0)&gt;O$1,0,3))),"")</f>
        <v/>
      </c>
      <c r="CG327" s="62" t="str">
        <f>+IF(AND(LEN($K327)&gt;10),IF(AND($J327&gt;P$1,$J327&lt;=$Y$1),1,IF((COUNTIFS(INCAPACIDADES!$C$1:$C$51,$K327,INCAPACIDADES!O$1:O$51,P$1))&gt;0,2,IF(VLOOKUP($I327,BD!$D:$F,3,0)&gt;P$1,0,3))),"")</f>
        <v/>
      </c>
      <c r="CH327" s="62" t="str">
        <f>+IF(AND(LEN($K327)&gt;10),IF(AND($J327&gt;Q$1,$J327&lt;=$Y$1),1,IF((COUNTIFS(INCAPACIDADES!$C$1:$C$51,$K327,INCAPACIDADES!P$1:P$51,Q$1))&gt;0,2,IF(VLOOKUP($I327,BD!$D:$F,3,0)&gt;Q$1,0,3))),"")</f>
        <v/>
      </c>
      <c r="CI327" s="62" t="str">
        <f>+IF(AND(LEN($K327)&gt;10),IF(AND($J327&gt;R$1,$J327&lt;=$Y$1),1,IF((COUNTIFS(INCAPACIDADES!$C$1:$C$51,$K327,INCAPACIDADES!Q$1:Q$51,R$1))&gt;0,2,IF(VLOOKUP($I327,BD!$D:$F,3,0)&gt;R$1,0,3))),"")</f>
        <v/>
      </c>
      <c r="CJ327" s="62" t="str">
        <f>+IF(AND(LEN($K327)&gt;10),IF(AND($J327&gt;S$1,$J327&lt;=$Y$1),1,IF((COUNTIFS(INCAPACIDADES!$C$1:$C$51,$K327,INCAPACIDADES!R$1:R$51,S$1))&gt;0,2,IF(VLOOKUP($I327,BD!$D:$F,3,0)&gt;S$1,0,3))),"")</f>
        <v/>
      </c>
      <c r="CK327" s="62" t="str">
        <f>+IF(AND(LEN($K327)&gt;10),IF(AND($J327&gt;T$1,$J327&lt;=$Y$1),1,IF((COUNTIFS(INCAPACIDADES!$C$1:$C$51,$K327,INCAPACIDADES!S$1:S$51,T$1))&gt;0,2,IF(VLOOKUP($I327,BD!$D:$F,3,0)&gt;T$1,0,3))),"")</f>
        <v/>
      </c>
      <c r="CL327" s="62" t="str">
        <f>+IF(AND(LEN($K327)&gt;10),IF(AND($J327&gt;U$1,$J327&lt;=$Y$1),1,IF((COUNTIFS(INCAPACIDADES!$C$1:$C$51,$K327,INCAPACIDADES!T$1:T$51,U$1))&gt;0,2,IF(VLOOKUP($I327,BD!$D:$F,3,0)&gt;U$1,0,3))),"")</f>
        <v/>
      </c>
      <c r="CM327" s="62" t="str">
        <f>+IF(AND(LEN($K327)&gt;10),IF(AND($J327&gt;V$1,$J327&lt;=$Y$1),1,IF((COUNTIFS(INCAPACIDADES!$C$1:$C$51,$K327,INCAPACIDADES!U$1:U$51,V$1))&gt;0,2,IF(VLOOKUP($I327,BD!$D:$F,3,0)&gt;V$1,0,3))),"")</f>
        <v/>
      </c>
      <c r="CN327" s="62" t="str">
        <f>+IF(AND(LEN($K327)&gt;10),IF(AND($J327&gt;W$1,$J327&lt;=$Y$1),1,IF((COUNTIFS(INCAPACIDADES!$C$1:$C$51,$K327,INCAPACIDADES!V$1:V$51,W$1))&gt;0,2,IF(VLOOKUP($I327,BD!$D:$F,3,0)&gt;W$1,0,3))),"")</f>
        <v/>
      </c>
      <c r="CO327" s="62" t="str">
        <f>+IF(AND(LEN($K327)&gt;10),IF(AND($J327&gt;X$1,$J327&lt;=$Y$1),1,IF((COUNTIFS(INCAPACIDADES!$C$1:$C$51,$K327,INCAPACIDADES!W$1:W$51,X$1))&gt;0,2,IF(VLOOKUP($I327,BD!$D:$F,3,0)&gt;X$1,0,3))),"")</f>
        <v/>
      </c>
      <c r="CP327" s="62" t="str">
        <f>+IF(AND(LEN($K327)&gt;10),IF(AND($J327&gt;Y$1,$J327&lt;=$Y$1),1,IF((COUNTIFS(INCAPACIDADES!$C$1:$C$51,$K327,INCAPACIDADES!X$1:X$51,Y$1))&gt;0,2,IF(VLOOKUP($I327,BD!$D:$F,3,0)&gt;Y$1,0,3))),"")</f>
        <v/>
      </c>
      <c r="CQ327" s="62" t="str">
        <f>+IF(LEN($K327)&gt;10,IF(ISERROR(VLOOKUP(L327,'CODIGO PAGO'!$B$1:$B$20,1,0)),1,IF(OR(AND(CC327=1,L327&lt;&gt;"N"),AND(CC327=3,L327&lt;&gt;"B"),AND(CC327=2,LEFT(TRIM(L327),1)&lt;&gt;"I")),1,IF(OR(AND(CC327=0,L327="N"),AND(CC327=0,L327="B"),AND(CC327=0,LEFT(TRIM(L327),1)="I")),1,0))),"")</f>
        <v/>
      </c>
      <c r="CR327" s="62" t="str">
        <f t="shared" si="159"/>
        <v/>
      </c>
      <c r="CS327" s="62" t="str">
        <f>+IF(LEN($K327)&gt;10,IF(ISERROR(VLOOKUP(N327,'CODIGO PAGO'!$B$1:$B$20,1,0)),1,IF(OR(AND(CE327=1,N327&lt;&gt;"N"),AND(CE327=3,N327&lt;&gt;"B"),AND(CE327=2,LEFT(TRIM(N327),1)&lt;&gt;"I")),1,IF(OR(AND(CE327=0,N327="N"),AND(CE327=0,N327="B"),AND(CE327=0,LEFT(TRIM(N327),1)="I")),1,0))),"")</f>
        <v/>
      </c>
      <c r="CT327" s="62" t="str">
        <f t="shared" si="160"/>
        <v/>
      </c>
      <c r="CU327" s="62" t="str">
        <f>+IF(LEN($K327)&gt;10,IF(ISERROR(VLOOKUP(P327,'CODIGO PAGO'!$B$1:$B$20,1,0)),1,IF(OR(AND(CG327=1,P327&lt;&gt;"N"),AND(CG327=3,P327&lt;&gt;"B"),AND(CG327=2,LEFT(TRIM(P327),1)&lt;&gt;"I")),1,IF(OR(AND(CG327=0,P327="N"),AND(CG327=0,P327="B"),AND(CG327=0,LEFT(TRIM(P327),1)="I")),1,0))),"")</f>
        <v/>
      </c>
      <c r="CV327" s="62" t="str">
        <f t="shared" si="161"/>
        <v/>
      </c>
      <c r="CW327" s="62" t="str">
        <f>+IF(LEN($K327)&gt;10,IF(ISERROR(VLOOKUP(R327,'CODIGO PAGO'!$B$1:$B$20,1,0)),1,IF(OR(AND(CI327=1,R327&lt;&gt;"N"),AND(CI327=3,R327&lt;&gt;"B"),AND(CI327=2,LEFT(TRIM(R327),1)&lt;&gt;"I")),1,IF(OR(AND(CI327=0,R327="N"),AND(CI327=0,R327="B"),AND(CI327=0,LEFT(TRIM(R327),1)="I")),1,0))),"")</f>
        <v/>
      </c>
      <c r="CX327" s="62" t="str">
        <f t="shared" si="162"/>
        <v/>
      </c>
      <c r="CY327" s="62" t="str">
        <f>+IF(LEN($K327)&gt;10,IF(ISERROR(VLOOKUP(T327,'CODIGO PAGO'!$B$1:$B$20,1,0)),1,IF(OR(AND(CK327=1,T327&lt;&gt;"N"),AND(CK327=3,T327&lt;&gt;"B"),AND(CK327=2,LEFT(TRIM(T327),1)&lt;&gt;"I")),1,IF(OR(AND(CK327=0,T327="N"),AND(CK327=0,T327="B"),AND(CK327=0,LEFT(TRIM(T327),1)="I")),1,0))),"")</f>
        <v/>
      </c>
      <c r="CZ327" s="62" t="str">
        <f t="shared" si="163"/>
        <v/>
      </c>
      <c r="DA327" s="62" t="str">
        <f>+IF(LEN($K327)&gt;10,IF(ISERROR(VLOOKUP(V327,'CODIGO PAGO'!$B$1:$B$20,1,0)),1,IF(OR(AND(CM327=1,V327&lt;&gt;"N"),AND(CM327=3,V327&lt;&gt;"B"),AND(CM327=2,LEFT(TRIM(V327),1)&lt;&gt;"I")),1,IF(OR(AND(CM327=0,V327="N"),AND(CM327=0,V327="B"),AND(CM327=0,LEFT(TRIM(V327),1)="I")),1,0))),"")</f>
        <v/>
      </c>
      <c r="DB327" s="62" t="str">
        <f t="shared" si="164"/>
        <v/>
      </c>
      <c r="DC327" s="62" t="str">
        <f>+IF(LEN($K327)&gt;10,IF(ISERROR(VLOOKUP(X327,'CODIGO PAGO'!$B$1:$B$20,1,0)),1,IF(OR(AND(CO327=1,X327&lt;&gt;"N"),AND(CO327=3,X327&lt;&gt;"B"),AND(CO327=2,LEFT(TRIM(X327),1)&lt;&gt;"I")),1,IF(OR(AND(CO327=0,X327="N"),AND(CO327=0,X327="B"),AND(CO327=0,LEFT(TRIM(X327),1)="I")),1,0))),"")</f>
        <v/>
      </c>
      <c r="DD327" s="62" t="str">
        <f t="shared" si="165"/>
        <v/>
      </c>
      <c r="DE327" s="62" t="str">
        <f t="shared" si="166"/>
        <v/>
      </c>
      <c r="DF327" s="63" t="str">
        <f t="shared" si="167"/>
        <v/>
      </c>
      <c r="DG327" s="171"/>
      <c r="DH327" s="63">
        <v>327</v>
      </c>
    </row>
    <row r="328" spans="1:112" s="65" customFormat="1">
      <c r="A328" s="16" t="str">
        <f t="shared" si="140"/>
        <v/>
      </c>
      <c r="B328" s="134"/>
      <c r="C328" s="134"/>
      <c r="D328" s="1" t="str">
        <f>+IF(LEN($K328)&gt;5,BD!A328,"")</f>
        <v/>
      </c>
      <c r="E328" s="1" t="str">
        <f>+IF(LEN($K328)&gt;5,BD!B328,"")</f>
        <v/>
      </c>
      <c r="F328" s="134"/>
      <c r="G328" s="133"/>
      <c r="H328" s="135"/>
      <c r="I328" s="3" t="str">
        <f>+IF(LEN($K328)&gt;5,BD!D328,"")</f>
        <v/>
      </c>
      <c r="J328" s="4" t="str">
        <f>+IF(LEN($K328)&gt;5,BD!E328,"")</f>
        <v/>
      </c>
      <c r="K328" s="5" t="str">
        <f>+IF(LEN(BD!G328)&gt;5,BD!G328,"")</f>
        <v/>
      </c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53" t="str">
        <f t="shared" si="141"/>
        <v/>
      </c>
      <c r="AB328" s="154" t="str">
        <f>+IF(LEN($K328)&gt;5,SUM(L328,N328,P328,R328,T328,V328,X328)+COUNTIF(L328:X328,"PCG")+'CODIGO PAGO'!$C$23*COUNTIF(L328:X328,"PDF")+'CODIGO PAGO'!$C$24*COUNTIF('PRE MAAS'!L328:X328,"PNH")+'CODIGO PAGO'!$C$25*COUNTIF('PRE MAAS'!L328:X328,"PS")+COUNTIF(L328:X328,"VAC"),"")</f>
        <v/>
      </c>
      <c r="AC328" s="154" t="str">
        <f t="shared" si="142"/>
        <v/>
      </c>
      <c r="AD328" s="155" t="str">
        <f t="shared" si="143"/>
        <v/>
      </c>
      <c r="AE328" s="155" t="str">
        <f t="shared" si="144"/>
        <v/>
      </c>
      <c r="AF328" s="155" t="str">
        <f>+IF(LEN($K328)&gt;5,IF(AND(VLOOKUP($I328,BD!$D$1:$F$501,3,0)&gt;=L$1,VLOOKUP($I328,BD!$D$1:$F$501,3,0)&lt;=X$1),1,0),"")</f>
        <v/>
      </c>
      <c r="AG328" s="155" t="str">
        <f t="shared" si="145"/>
        <v/>
      </c>
      <c r="AH328" s="156" t="str">
        <f t="shared" si="146"/>
        <v/>
      </c>
      <c r="AI328" s="156" t="str">
        <f t="shared" si="147"/>
        <v/>
      </c>
      <c r="AJ328" s="156" t="str">
        <f t="shared" si="148"/>
        <v/>
      </c>
      <c r="AK328" s="6" t="str">
        <f>+IF(LEN($K328)&gt;5,BD!H328,"")</f>
        <v/>
      </c>
      <c r="AL328" s="17" t="str">
        <f t="shared" si="149"/>
        <v/>
      </c>
      <c r="AM328" s="13"/>
      <c r="AN328" s="18" t="str">
        <f t="shared" si="150"/>
        <v/>
      </c>
      <c r="AO328" s="19" t="str">
        <f t="shared" si="151"/>
        <v/>
      </c>
      <c r="AP328" s="19" t="str">
        <f t="shared" si="152"/>
        <v/>
      </c>
      <c r="AQ328" s="20" t="str">
        <f t="shared" si="153"/>
        <v/>
      </c>
      <c r="AR328" s="7" t="str">
        <f t="shared" ca="1" si="154"/>
        <v/>
      </c>
      <c r="AS328" s="157"/>
      <c r="AT328" s="19" t="str">
        <f>+IF(LEN($K328)&gt;5,TRUNC(AS328*AK328*'CODIGO PAGO'!$C$27,2),"")</f>
        <v/>
      </c>
      <c r="AU328" s="15"/>
      <c r="AV328" s="15"/>
      <c r="AW328" s="15"/>
      <c r="AX328" s="14"/>
      <c r="AY328" s="15"/>
      <c r="AZ328" s="20" t="str">
        <f>+IF(LEN(K328)&gt;5,SUMIF(AJUSTES!$A$1:$A$50,K328,AJUSTES!$J$1:$J$50),"")</f>
        <v/>
      </c>
      <c r="BA328" s="20"/>
      <c r="BB328" s="14"/>
      <c r="BC328" s="14"/>
      <c r="BD328" s="164"/>
      <c r="BE328" s="15"/>
      <c r="BF328" s="15"/>
      <c r="BG328" s="152" t="str">
        <f t="shared" si="155"/>
        <v/>
      </c>
      <c r="BH328" s="20" t="str">
        <f t="shared" si="156"/>
        <v/>
      </c>
      <c r="BI328" s="20" t="str">
        <f>IF(LEN($K328)&gt;5,IF('CODIGO PAGO'!$C$26=9,0.5*AK328,'CODIGO PAGO'!$C$26*COUNTIF(L328:X328,"PT")*(AK328*7)/(7-(COUNTIF(L328:X328,"D")+COUNTIF(L328:X328,"DL")))),"")</f>
        <v/>
      </c>
      <c r="BJ328" s="15"/>
      <c r="BK328" s="20" t="str">
        <f>+IF(LEN(K328)&gt;5,SUMIF(AJUSTES!$A$1:$A$50,K328,AJUSTES!$K$1:$K$50),"")</f>
        <v/>
      </c>
      <c r="BL328" s="15"/>
      <c r="BM328" s="15"/>
      <c r="BN328" s="4" t="str">
        <f>+CONCATENATE(IF(COUNTIFS(INCAPACIDADES!$A$1:$A$100,"ACTIVA",INCAPACIDADES!$C$1:$C$100,'PRE MAAS'!K328)&gt;0,VLOOKUP(K328,INCAPACIDADES!$C$1:$Y$100,23,0),""),IF(LEN($K328)&gt;5,IF(BD!F328="N/A","",CONCATENATE("B (",DAY(BD!F328),"-",MONTH(BD!F328),"-",YEAR(BD!F328),")")),""))</f>
        <v/>
      </c>
      <c r="BO328" s="150"/>
      <c r="BP328" s="15"/>
      <c r="BQ328" s="15"/>
      <c r="BR328" s="15"/>
      <c r="BS328" s="15"/>
      <c r="BT328" s="15"/>
      <c r="BU328" s="9" t="str">
        <f>+IF(LEN($K328)&gt;10,IF(LEN(BD!I328)=11,BD!I328,CONCATENATE("0",BD!I328)),"")</f>
        <v/>
      </c>
      <c r="BV328" s="161" t="str">
        <f>+IF(LEN($K328)&gt;10,BD!J328,"")</f>
        <v/>
      </c>
      <c r="BW328" s="162" t="str">
        <f t="shared" si="157"/>
        <v/>
      </c>
      <c r="BX328" s="162" t="str">
        <f>+IF(LEN($K328)&gt;10,UPPER(BD!K328),"")</f>
        <v/>
      </c>
      <c r="BY328" s="161" t="str">
        <f>+IF(LEN($K336)&gt;5,BD!L328,"")</f>
        <v/>
      </c>
      <c r="BZ328" s="161" t="str">
        <f>+IF(LEN($K328)&gt;10,BD!M328,"")</f>
        <v/>
      </c>
      <c r="CA328" s="162" t="str">
        <f>+IF(LEN($K328)&gt;10,BD!N328,"")</f>
        <v/>
      </c>
      <c r="CB328" s="163" t="str">
        <f t="shared" si="158"/>
        <v/>
      </c>
      <c r="CC328" s="62" t="str">
        <f>+IF(AND(LEN($K328)&gt;10),IF(AND($J328&gt;L$1,$J328&lt;=$Y$1),1,IF((COUNTIFS(INCAPACIDADES!$C$1:$C$51,$K328,INCAPACIDADES!K$1:K$51,L$1))&gt;0,2,IF(VLOOKUP($I328,BD!D:F,3,0)&gt;L$1,0,3))),"")</f>
        <v/>
      </c>
      <c r="CD328" s="62" t="str">
        <f>+IF(AND(LEN($K328)&gt;10),IF(AND($J328&gt;M$1,$J328&lt;=$Y$1),1,IF((COUNTIFS(INCAPACIDADES!$C$1:$C$51,$K328,INCAPACIDADES!L$1:L$51,M$1))&gt;0,2,IF(VLOOKUP($I328,BD!$D:$F,3,0)&gt;M$1,0,3))),"")</f>
        <v/>
      </c>
      <c r="CE328" s="62" t="str">
        <f>+IF(AND(LEN($K328)&gt;10),IF(AND($J328&gt;N$1,$J328&lt;=$Y$1),1,IF((COUNTIFS(INCAPACIDADES!$C$1:$C$51,$K328,INCAPACIDADES!M$1:M$51,N$1))&gt;0,2,IF(VLOOKUP($I328,BD!$D:$F,3,0)&gt;N$1,0,3))),"")</f>
        <v/>
      </c>
      <c r="CF328" s="62" t="str">
        <f>+IF(AND(LEN($K328)&gt;10),IF(AND($J328&gt;O$1,$J328&lt;=$Y$1),1,IF((COUNTIFS(INCAPACIDADES!$C$1:$C$51,$K328,INCAPACIDADES!N$1:N$51,O$1))&gt;0,2,IF(VLOOKUP($I328,BD!$D:$F,3,0)&gt;O$1,0,3))),"")</f>
        <v/>
      </c>
      <c r="CG328" s="62" t="str">
        <f>+IF(AND(LEN($K328)&gt;10),IF(AND($J328&gt;P$1,$J328&lt;=$Y$1),1,IF((COUNTIFS(INCAPACIDADES!$C$1:$C$51,$K328,INCAPACIDADES!O$1:O$51,P$1))&gt;0,2,IF(VLOOKUP($I328,BD!$D:$F,3,0)&gt;P$1,0,3))),"")</f>
        <v/>
      </c>
      <c r="CH328" s="62" t="str">
        <f>+IF(AND(LEN($K328)&gt;10),IF(AND($J328&gt;Q$1,$J328&lt;=$Y$1),1,IF((COUNTIFS(INCAPACIDADES!$C$1:$C$51,$K328,INCAPACIDADES!P$1:P$51,Q$1))&gt;0,2,IF(VLOOKUP($I328,BD!$D:$F,3,0)&gt;Q$1,0,3))),"")</f>
        <v/>
      </c>
      <c r="CI328" s="62" t="str">
        <f>+IF(AND(LEN($K328)&gt;10),IF(AND($J328&gt;R$1,$J328&lt;=$Y$1),1,IF((COUNTIFS(INCAPACIDADES!$C$1:$C$51,$K328,INCAPACIDADES!Q$1:Q$51,R$1))&gt;0,2,IF(VLOOKUP($I328,BD!$D:$F,3,0)&gt;R$1,0,3))),"")</f>
        <v/>
      </c>
      <c r="CJ328" s="62" t="str">
        <f>+IF(AND(LEN($K328)&gt;10),IF(AND($J328&gt;S$1,$J328&lt;=$Y$1),1,IF((COUNTIFS(INCAPACIDADES!$C$1:$C$51,$K328,INCAPACIDADES!R$1:R$51,S$1))&gt;0,2,IF(VLOOKUP($I328,BD!$D:$F,3,0)&gt;S$1,0,3))),"")</f>
        <v/>
      </c>
      <c r="CK328" s="62" t="str">
        <f>+IF(AND(LEN($K328)&gt;10),IF(AND($J328&gt;T$1,$J328&lt;=$Y$1),1,IF((COUNTIFS(INCAPACIDADES!$C$1:$C$51,$K328,INCAPACIDADES!S$1:S$51,T$1))&gt;0,2,IF(VLOOKUP($I328,BD!$D:$F,3,0)&gt;T$1,0,3))),"")</f>
        <v/>
      </c>
      <c r="CL328" s="62" t="str">
        <f>+IF(AND(LEN($K328)&gt;10),IF(AND($J328&gt;U$1,$J328&lt;=$Y$1),1,IF((COUNTIFS(INCAPACIDADES!$C$1:$C$51,$K328,INCAPACIDADES!T$1:T$51,U$1))&gt;0,2,IF(VLOOKUP($I328,BD!$D:$F,3,0)&gt;U$1,0,3))),"")</f>
        <v/>
      </c>
      <c r="CM328" s="62" t="str">
        <f>+IF(AND(LEN($K328)&gt;10),IF(AND($J328&gt;V$1,$J328&lt;=$Y$1),1,IF((COUNTIFS(INCAPACIDADES!$C$1:$C$51,$K328,INCAPACIDADES!U$1:U$51,V$1))&gt;0,2,IF(VLOOKUP($I328,BD!$D:$F,3,0)&gt;V$1,0,3))),"")</f>
        <v/>
      </c>
      <c r="CN328" s="62" t="str">
        <f>+IF(AND(LEN($K328)&gt;10),IF(AND($J328&gt;W$1,$J328&lt;=$Y$1),1,IF((COUNTIFS(INCAPACIDADES!$C$1:$C$51,$K328,INCAPACIDADES!V$1:V$51,W$1))&gt;0,2,IF(VLOOKUP($I328,BD!$D:$F,3,0)&gt;W$1,0,3))),"")</f>
        <v/>
      </c>
      <c r="CO328" s="62" t="str">
        <f>+IF(AND(LEN($K328)&gt;10),IF(AND($J328&gt;X$1,$J328&lt;=$Y$1),1,IF((COUNTIFS(INCAPACIDADES!$C$1:$C$51,$K328,INCAPACIDADES!W$1:W$51,X$1))&gt;0,2,IF(VLOOKUP($I328,BD!$D:$F,3,0)&gt;X$1,0,3))),"")</f>
        <v/>
      </c>
      <c r="CP328" s="62" t="str">
        <f>+IF(AND(LEN($K328)&gt;10),IF(AND($J328&gt;Y$1,$J328&lt;=$Y$1),1,IF((COUNTIFS(INCAPACIDADES!$C$1:$C$51,$K328,INCAPACIDADES!X$1:X$51,Y$1))&gt;0,2,IF(VLOOKUP($I328,BD!$D:$F,3,0)&gt;Y$1,0,3))),"")</f>
        <v/>
      </c>
      <c r="CQ328" s="62" t="str">
        <f>+IF(LEN($K328)&gt;10,IF(ISERROR(VLOOKUP(L328,'CODIGO PAGO'!$B$1:$B$20,1,0)),1,IF(OR(AND(CC328=1,L328&lt;&gt;"N"),AND(CC328=3,L328&lt;&gt;"B"),AND(CC328=2,LEFT(TRIM(L328),1)&lt;&gt;"I")),1,IF(OR(AND(CC328=0,L328="N"),AND(CC328=0,L328="B"),AND(CC328=0,LEFT(TRIM(L328),1)="I")),1,0))),"")</f>
        <v/>
      </c>
      <c r="CR328" s="62" t="str">
        <f t="shared" si="159"/>
        <v/>
      </c>
      <c r="CS328" s="62" t="str">
        <f>+IF(LEN($K328)&gt;10,IF(ISERROR(VLOOKUP(N328,'CODIGO PAGO'!$B$1:$B$20,1,0)),1,IF(OR(AND(CE328=1,N328&lt;&gt;"N"),AND(CE328=3,N328&lt;&gt;"B"),AND(CE328=2,LEFT(TRIM(N328),1)&lt;&gt;"I")),1,IF(OR(AND(CE328=0,N328="N"),AND(CE328=0,N328="B"),AND(CE328=0,LEFT(TRIM(N328),1)="I")),1,0))),"")</f>
        <v/>
      </c>
      <c r="CT328" s="62" t="str">
        <f t="shared" si="160"/>
        <v/>
      </c>
      <c r="CU328" s="62" t="str">
        <f>+IF(LEN($K328)&gt;10,IF(ISERROR(VLOOKUP(P328,'CODIGO PAGO'!$B$1:$B$20,1,0)),1,IF(OR(AND(CG328=1,P328&lt;&gt;"N"),AND(CG328=3,P328&lt;&gt;"B"),AND(CG328=2,LEFT(TRIM(P328),1)&lt;&gt;"I")),1,IF(OR(AND(CG328=0,P328="N"),AND(CG328=0,P328="B"),AND(CG328=0,LEFT(TRIM(P328),1)="I")),1,0))),"")</f>
        <v/>
      </c>
      <c r="CV328" s="62" t="str">
        <f t="shared" si="161"/>
        <v/>
      </c>
      <c r="CW328" s="62" t="str">
        <f>+IF(LEN($K328)&gt;10,IF(ISERROR(VLOOKUP(R328,'CODIGO PAGO'!$B$1:$B$20,1,0)),1,IF(OR(AND(CI328=1,R328&lt;&gt;"N"),AND(CI328=3,R328&lt;&gt;"B"),AND(CI328=2,LEFT(TRIM(R328),1)&lt;&gt;"I")),1,IF(OR(AND(CI328=0,R328="N"),AND(CI328=0,R328="B"),AND(CI328=0,LEFT(TRIM(R328),1)="I")),1,0))),"")</f>
        <v/>
      </c>
      <c r="CX328" s="62" t="str">
        <f t="shared" si="162"/>
        <v/>
      </c>
      <c r="CY328" s="62" t="str">
        <f>+IF(LEN($K328)&gt;10,IF(ISERROR(VLOOKUP(T328,'CODIGO PAGO'!$B$1:$B$20,1,0)),1,IF(OR(AND(CK328=1,T328&lt;&gt;"N"),AND(CK328=3,T328&lt;&gt;"B"),AND(CK328=2,LEFT(TRIM(T328),1)&lt;&gt;"I")),1,IF(OR(AND(CK328=0,T328="N"),AND(CK328=0,T328="B"),AND(CK328=0,LEFT(TRIM(T328),1)="I")),1,0))),"")</f>
        <v/>
      </c>
      <c r="CZ328" s="62" t="str">
        <f t="shared" si="163"/>
        <v/>
      </c>
      <c r="DA328" s="62" t="str">
        <f>+IF(LEN($K328)&gt;10,IF(ISERROR(VLOOKUP(V328,'CODIGO PAGO'!$B$1:$B$20,1,0)),1,IF(OR(AND(CM328=1,V328&lt;&gt;"N"),AND(CM328=3,V328&lt;&gt;"B"),AND(CM328=2,LEFT(TRIM(V328),1)&lt;&gt;"I")),1,IF(OR(AND(CM328=0,V328="N"),AND(CM328=0,V328="B"),AND(CM328=0,LEFT(TRIM(V328),1)="I")),1,0))),"")</f>
        <v/>
      </c>
      <c r="DB328" s="62" t="str">
        <f t="shared" si="164"/>
        <v/>
      </c>
      <c r="DC328" s="62" t="str">
        <f>+IF(LEN($K328)&gt;10,IF(ISERROR(VLOOKUP(X328,'CODIGO PAGO'!$B$1:$B$20,1,0)),1,IF(OR(AND(CO328=1,X328&lt;&gt;"N"),AND(CO328=3,X328&lt;&gt;"B"),AND(CO328=2,LEFT(TRIM(X328),1)&lt;&gt;"I")),1,IF(OR(AND(CO328=0,X328="N"),AND(CO328=0,X328="B"),AND(CO328=0,LEFT(TRIM(X328),1)="I")),1,0))),"")</f>
        <v/>
      </c>
      <c r="DD328" s="62" t="str">
        <f t="shared" si="165"/>
        <v/>
      </c>
      <c r="DE328" s="62" t="str">
        <f t="shared" si="166"/>
        <v/>
      </c>
      <c r="DF328" s="63" t="str">
        <f t="shared" si="167"/>
        <v/>
      </c>
      <c r="DG328" s="171"/>
      <c r="DH328" s="63">
        <v>328</v>
      </c>
    </row>
    <row r="329" spans="1:112" s="65" customFormat="1">
      <c r="A329" s="16" t="str">
        <f t="shared" si="140"/>
        <v/>
      </c>
      <c r="B329" s="134"/>
      <c r="C329" s="134"/>
      <c r="D329" s="1" t="str">
        <f>+IF(LEN($K329)&gt;5,BD!A329,"")</f>
        <v/>
      </c>
      <c r="E329" s="1" t="str">
        <f>+IF(LEN($K329)&gt;5,BD!B329,"")</f>
        <v/>
      </c>
      <c r="F329" s="134"/>
      <c r="G329" s="133"/>
      <c r="H329" s="135"/>
      <c r="I329" s="3" t="str">
        <f>+IF(LEN($K329)&gt;5,BD!D329,"")</f>
        <v/>
      </c>
      <c r="J329" s="4" t="str">
        <f>+IF(LEN($K329)&gt;5,BD!E329,"")</f>
        <v/>
      </c>
      <c r="K329" s="5" t="str">
        <f>+IF(LEN(BD!G329)&gt;5,BD!G329,"")</f>
        <v/>
      </c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53" t="str">
        <f t="shared" si="141"/>
        <v/>
      </c>
      <c r="AB329" s="154" t="str">
        <f>+IF(LEN($K329)&gt;5,SUM(L329,N329,P329,R329,T329,V329,X329)+COUNTIF(L329:X329,"PCG")+'CODIGO PAGO'!$C$23*COUNTIF(L329:X329,"PDF")+'CODIGO PAGO'!$C$24*COUNTIF('PRE MAAS'!L329:X329,"PNH")+'CODIGO PAGO'!$C$25*COUNTIF('PRE MAAS'!L329:X329,"PS")+COUNTIF(L329:X329,"VAC"),"")</f>
        <v/>
      </c>
      <c r="AC329" s="154" t="str">
        <f t="shared" si="142"/>
        <v/>
      </c>
      <c r="AD329" s="155" t="str">
        <f t="shared" si="143"/>
        <v/>
      </c>
      <c r="AE329" s="155" t="str">
        <f t="shared" si="144"/>
        <v/>
      </c>
      <c r="AF329" s="155" t="str">
        <f>+IF(LEN($K329)&gt;5,IF(AND(VLOOKUP($I329,BD!$D$1:$F$501,3,0)&gt;=L$1,VLOOKUP($I329,BD!$D$1:$F$501,3,0)&lt;=X$1),1,0),"")</f>
        <v/>
      </c>
      <c r="AG329" s="155" t="str">
        <f t="shared" si="145"/>
        <v/>
      </c>
      <c r="AH329" s="156" t="str">
        <f t="shared" si="146"/>
        <v/>
      </c>
      <c r="AI329" s="156" t="str">
        <f t="shared" si="147"/>
        <v/>
      </c>
      <c r="AJ329" s="156" t="str">
        <f t="shared" si="148"/>
        <v/>
      </c>
      <c r="AK329" s="6" t="str">
        <f>+IF(LEN($K329)&gt;5,BD!H329,"")</f>
        <v/>
      </c>
      <c r="AL329" s="17" t="str">
        <f t="shared" si="149"/>
        <v/>
      </c>
      <c r="AM329" s="13"/>
      <c r="AN329" s="18" t="str">
        <f t="shared" si="150"/>
        <v/>
      </c>
      <c r="AO329" s="19" t="str">
        <f t="shared" si="151"/>
        <v/>
      </c>
      <c r="AP329" s="19" t="str">
        <f t="shared" si="152"/>
        <v/>
      </c>
      <c r="AQ329" s="20" t="str">
        <f t="shared" si="153"/>
        <v/>
      </c>
      <c r="AR329" s="7" t="str">
        <f t="shared" ca="1" si="154"/>
        <v/>
      </c>
      <c r="AS329" s="157"/>
      <c r="AT329" s="19" t="str">
        <f>+IF(LEN($K329)&gt;5,TRUNC(AS329*AK329*'CODIGO PAGO'!$C$27,2),"")</f>
        <v/>
      </c>
      <c r="AU329" s="15"/>
      <c r="AV329" s="15"/>
      <c r="AW329" s="15"/>
      <c r="AX329" s="14"/>
      <c r="AY329" s="15"/>
      <c r="AZ329" s="20" t="str">
        <f>+IF(LEN(K329)&gt;5,SUMIF(AJUSTES!$A$1:$A$50,K329,AJUSTES!$J$1:$J$50),"")</f>
        <v/>
      </c>
      <c r="BA329" s="20"/>
      <c r="BB329" s="14"/>
      <c r="BC329" s="14"/>
      <c r="BD329" s="164"/>
      <c r="BE329" s="15"/>
      <c r="BF329" s="15"/>
      <c r="BG329" s="152" t="str">
        <f t="shared" si="155"/>
        <v/>
      </c>
      <c r="BH329" s="20" t="str">
        <f t="shared" si="156"/>
        <v/>
      </c>
      <c r="BI329" s="20" t="str">
        <f>IF(LEN($K329)&gt;5,IF('CODIGO PAGO'!$C$26=9,0.5*AK329,'CODIGO PAGO'!$C$26*COUNTIF(L329:X329,"PT")*(AK329*7)/(7-(COUNTIF(L329:X329,"D")+COUNTIF(L329:X329,"DL")))),"")</f>
        <v/>
      </c>
      <c r="BJ329" s="15"/>
      <c r="BK329" s="20" t="str">
        <f>+IF(LEN(K329)&gt;5,SUMIF(AJUSTES!$A$1:$A$50,K329,AJUSTES!$K$1:$K$50),"")</f>
        <v/>
      </c>
      <c r="BL329" s="15"/>
      <c r="BM329" s="15"/>
      <c r="BN329" s="4" t="str">
        <f>+CONCATENATE(IF(COUNTIFS(INCAPACIDADES!$A$1:$A$100,"ACTIVA",INCAPACIDADES!$C$1:$C$100,'PRE MAAS'!K329)&gt;0,VLOOKUP(K329,INCAPACIDADES!$C$1:$Y$100,23,0),""),IF(LEN($K329)&gt;5,IF(BD!F329="N/A","",CONCATENATE("B (",DAY(BD!F329),"-",MONTH(BD!F329),"-",YEAR(BD!F329),")")),""))</f>
        <v/>
      </c>
      <c r="BO329" s="150"/>
      <c r="BP329" s="15"/>
      <c r="BQ329" s="15"/>
      <c r="BR329" s="15"/>
      <c r="BS329" s="15"/>
      <c r="BT329" s="15"/>
      <c r="BU329" s="9" t="str">
        <f>+IF(LEN($K329)&gt;10,IF(LEN(BD!I329)=11,BD!I329,CONCATENATE("0",BD!I329)),"")</f>
        <v/>
      </c>
      <c r="BV329" s="161" t="str">
        <f>+IF(LEN($K329)&gt;10,BD!J329,"")</f>
        <v/>
      </c>
      <c r="BW329" s="162" t="str">
        <f t="shared" si="157"/>
        <v/>
      </c>
      <c r="BX329" s="162" t="str">
        <f>+IF(LEN($K329)&gt;10,UPPER(BD!K329),"")</f>
        <v/>
      </c>
      <c r="BY329" s="161" t="str">
        <f>+IF(LEN($K337)&gt;5,BD!L329,"")</f>
        <v/>
      </c>
      <c r="BZ329" s="161" t="str">
        <f>+IF(LEN($K329)&gt;10,BD!M329,"")</f>
        <v/>
      </c>
      <c r="CA329" s="162" t="str">
        <f>+IF(LEN($K329)&gt;10,BD!N329,"")</f>
        <v/>
      </c>
      <c r="CB329" s="163" t="str">
        <f t="shared" si="158"/>
        <v/>
      </c>
      <c r="CC329" s="62" t="str">
        <f>+IF(AND(LEN($K329)&gt;10),IF(AND($J329&gt;L$1,$J329&lt;=$Y$1),1,IF((COUNTIFS(INCAPACIDADES!$C$1:$C$51,$K329,INCAPACIDADES!K$1:K$51,L$1))&gt;0,2,IF(VLOOKUP($I329,BD!D:F,3,0)&gt;L$1,0,3))),"")</f>
        <v/>
      </c>
      <c r="CD329" s="62" t="str">
        <f>+IF(AND(LEN($K329)&gt;10),IF(AND($J329&gt;M$1,$J329&lt;=$Y$1),1,IF((COUNTIFS(INCAPACIDADES!$C$1:$C$51,$K329,INCAPACIDADES!L$1:L$51,M$1))&gt;0,2,IF(VLOOKUP($I329,BD!$D:$F,3,0)&gt;M$1,0,3))),"")</f>
        <v/>
      </c>
      <c r="CE329" s="62" t="str">
        <f>+IF(AND(LEN($K329)&gt;10),IF(AND($J329&gt;N$1,$J329&lt;=$Y$1),1,IF((COUNTIFS(INCAPACIDADES!$C$1:$C$51,$K329,INCAPACIDADES!M$1:M$51,N$1))&gt;0,2,IF(VLOOKUP($I329,BD!$D:$F,3,0)&gt;N$1,0,3))),"")</f>
        <v/>
      </c>
      <c r="CF329" s="62" t="str">
        <f>+IF(AND(LEN($K329)&gt;10),IF(AND($J329&gt;O$1,$J329&lt;=$Y$1),1,IF((COUNTIFS(INCAPACIDADES!$C$1:$C$51,$K329,INCAPACIDADES!N$1:N$51,O$1))&gt;0,2,IF(VLOOKUP($I329,BD!$D:$F,3,0)&gt;O$1,0,3))),"")</f>
        <v/>
      </c>
      <c r="CG329" s="62" t="str">
        <f>+IF(AND(LEN($K329)&gt;10),IF(AND($J329&gt;P$1,$J329&lt;=$Y$1),1,IF((COUNTIFS(INCAPACIDADES!$C$1:$C$51,$K329,INCAPACIDADES!O$1:O$51,P$1))&gt;0,2,IF(VLOOKUP($I329,BD!$D:$F,3,0)&gt;P$1,0,3))),"")</f>
        <v/>
      </c>
      <c r="CH329" s="62" t="str">
        <f>+IF(AND(LEN($K329)&gt;10),IF(AND($J329&gt;Q$1,$J329&lt;=$Y$1),1,IF((COUNTIFS(INCAPACIDADES!$C$1:$C$51,$K329,INCAPACIDADES!P$1:P$51,Q$1))&gt;0,2,IF(VLOOKUP($I329,BD!$D:$F,3,0)&gt;Q$1,0,3))),"")</f>
        <v/>
      </c>
      <c r="CI329" s="62" t="str">
        <f>+IF(AND(LEN($K329)&gt;10),IF(AND($J329&gt;R$1,$J329&lt;=$Y$1),1,IF((COUNTIFS(INCAPACIDADES!$C$1:$C$51,$K329,INCAPACIDADES!Q$1:Q$51,R$1))&gt;0,2,IF(VLOOKUP($I329,BD!$D:$F,3,0)&gt;R$1,0,3))),"")</f>
        <v/>
      </c>
      <c r="CJ329" s="62" t="str">
        <f>+IF(AND(LEN($K329)&gt;10),IF(AND($J329&gt;S$1,$J329&lt;=$Y$1),1,IF((COUNTIFS(INCAPACIDADES!$C$1:$C$51,$K329,INCAPACIDADES!R$1:R$51,S$1))&gt;0,2,IF(VLOOKUP($I329,BD!$D:$F,3,0)&gt;S$1,0,3))),"")</f>
        <v/>
      </c>
      <c r="CK329" s="62" t="str">
        <f>+IF(AND(LEN($K329)&gt;10),IF(AND($J329&gt;T$1,$J329&lt;=$Y$1),1,IF((COUNTIFS(INCAPACIDADES!$C$1:$C$51,$K329,INCAPACIDADES!S$1:S$51,T$1))&gt;0,2,IF(VLOOKUP($I329,BD!$D:$F,3,0)&gt;T$1,0,3))),"")</f>
        <v/>
      </c>
      <c r="CL329" s="62" t="str">
        <f>+IF(AND(LEN($K329)&gt;10),IF(AND($J329&gt;U$1,$J329&lt;=$Y$1),1,IF((COUNTIFS(INCAPACIDADES!$C$1:$C$51,$K329,INCAPACIDADES!T$1:T$51,U$1))&gt;0,2,IF(VLOOKUP($I329,BD!$D:$F,3,0)&gt;U$1,0,3))),"")</f>
        <v/>
      </c>
      <c r="CM329" s="62" t="str">
        <f>+IF(AND(LEN($K329)&gt;10),IF(AND($J329&gt;V$1,$J329&lt;=$Y$1),1,IF((COUNTIFS(INCAPACIDADES!$C$1:$C$51,$K329,INCAPACIDADES!U$1:U$51,V$1))&gt;0,2,IF(VLOOKUP($I329,BD!$D:$F,3,0)&gt;V$1,0,3))),"")</f>
        <v/>
      </c>
      <c r="CN329" s="62" t="str">
        <f>+IF(AND(LEN($K329)&gt;10),IF(AND($J329&gt;W$1,$J329&lt;=$Y$1),1,IF((COUNTIFS(INCAPACIDADES!$C$1:$C$51,$K329,INCAPACIDADES!V$1:V$51,W$1))&gt;0,2,IF(VLOOKUP($I329,BD!$D:$F,3,0)&gt;W$1,0,3))),"")</f>
        <v/>
      </c>
      <c r="CO329" s="62" t="str">
        <f>+IF(AND(LEN($K329)&gt;10),IF(AND($J329&gt;X$1,$J329&lt;=$Y$1),1,IF((COUNTIFS(INCAPACIDADES!$C$1:$C$51,$K329,INCAPACIDADES!W$1:W$51,X$1))&gt;0,2,IF(VLOOKUP($I329,BD!$D:$F,3,0)&gt;X$1,0,3))),"")</f>
        <v/>
      </c>
      <c r="CP329" s="62" t="str">
        <f>+IF(AND(LEN($K329)&gt;10),IF(AND($J329&gt;Y$1,$J329&lt;=$Y$1),1,IF((COUNTIFS(INCAPACIDADES!$C$1:$C$51,$K329,INCAPACIDADES!X$1:X$51,Y$1))&gt;0,2,IF(VLOOKUP($I329,BD!$D:$F,3,0)&gt;Y$1,0,3))),"")</f>
        <v/>
      </c>
      <c r="CQ329" s="62" t="str">
        <f>+IF(LEN($K329)&gt;10,IF(ISERROR(VLOOKUP(L329,'CODIGO PAGO'!$B$1:$B$20,1,0)),1,IF(OR(AND(CC329=1,L329&lt;&gt;"N"),AND(CC329=3,L329&lt;&gt;"B"),AND(CC329=2,LEFT(TRIM(L329),1)&lt;&gt;"I")),1,IF(OR(AND(CC329=0,L329="N"),AND(CC329=0,L329="B"),AND(CC329=0,LEFT(TRIM(L329),1)="I")),1,0))),"")</f>
        <v/>
      </c>
      <c r="CR329" s="62" t="str">
        <f t="shared" si="159"/>
        <v/>
      </c>
      <c r="CS329" s="62" t="str">
        <f>+IF(LEN($K329)&gt;10,IF(ISERROR(VLOOKUP(N329,'CODIGO PAGO'!$B$1:$B$20,1,0)),1,IF(OR(AND(CE329=1,N329&lt;&gt;"N"),AND(CE329=3,N329&lt;&gt;"B"),AND(CE329=2,LEFT(TRIM(N329),1)&lt;&gt;"I")),1,IF(OR(AND(CE329=0,N329="N"),AND(CE329=0,N329="B"),AND(CE329=0,LEFT(TRIM(N329),1)="I")),1,0))),"")</f>
        <v/>
      </c>
      <c r="CT329" s="62" t="str">
        <f t="shared" si="160"/>
        <v/>
      </c>
      <c r="CU329" s="62" t="str">
        <f>+IF(LEN($K329)&gt;10,IF(ISERROR(VLOOKUP(P329,'CODIGO PAGO'!$B$1:$B$20,1,0)),1,IF(OR(AND(CG329=1,P329&lt;&gt;"N"),AND(CG329=3,P329&lt;&gt;"B"),AND(CG329=2,LEFT(TRIM(P329),1)&lt;&gt;"I")),1,IF(OR(AND(CG329=0,P329="N"),AND(CG329=0,P329="B"),AND(CG329=0,LEFT(TRIM(P329),1)="I")),1,0))),"")</f>
        <v/>
      </c>
      <c r="CV329" s="62" t="str">
        <f t="shared" si="161"/>
        <v/>
      </c>
      <c r="CW329" s="62" t="str">
        <f>+IF(LEN($K329)&gt;10,IF(ISERROR(VLOOKUP(R329,'CODIGO PAGO'!$B$1:$B$20,1,0)),1,IF(OR(AND(CI329=1,R329&lt;&gt;"N"),AND(CI329=3,R329&lt;&gt;"B"),AND(CI329=2,LEFT(TRIM(R329),1)&lt;&gt;"I")),1,IF(OR(AND(CI329=0,R329="N"),AND(CI329=0,R329="B"),AND(CI329=0,LEFT(TRIM(R329),1)="I")),1,0))),"")</f>
        <v/>
      </c>
      <c r="CX329" s="62" t="str">
        <f t="shared" si="162"/>
        <v/>
      </c>
      <c r="CY329" s="62" t="str">
        <f>+IF(LEN($K329)&gt;10,IF(ISERROR(VLOOKUP(T329,'CODIGO PAGO'!$B$1:$B$20,1,0)),1,IF(OR(AND(CK329=1,T329&lt;&gt;"N"),AND(CK329=3,T329&lt;&gt;"B"),AND(CK329=2,LEFT(TRIM(T329),1)&lt;&gt;"I")),1,IF(OR(AND(CK329=0,T329="N"),AND(CK329=0,T329="B"),AND(CK329=0,LEFT(TRIM(T329),1)="I")),1,0))),"")</f>
        <v/>
      </c>
      <c r="CZ329" s="62" t="str">
        <f t="shared" si="163"/>
        <v/>
      </c>
      <c r="DA329" s="62" t="str">
        <f>+IF(LEN($K329)&gt;10,IF(ISERROR(VLOOKUP(V329,'CODIGO PAGO'!$B$1:$B$20,1,0)),1,IF(OR(AND(CM329=1,V329&lt;&gt;"N"),AND(CM329=3,V329&lt;&gt;"B"),AND(CM329=2,LEFT(TRIM(V329),1)&lt;&gt;"I")),1,IF(OR(AND(CM329=0,V329="N"),AND(CM329=0,V329="B"),AND(CM329=0,LEFT(TRIM(V329),1)="I")),1,0))),"")</f>
        <v/>
      </c>
      <c r="DB329" s="62" t="str">
        <f t="shared" si="164"/>
        <v/>
      </c>
      <c r="DC329" s="62" t="str">
        <f>+IF(LEN($K329)&gt;10,IF(ISERROR(VLOOKUP(X329,'CODIGO PAGO'!$B$1:$B$20,1,0)),1,IF(OR(AND(CO329=1,X329&lt;&gt;"N"),AND(CO329=3,X329&lt;&gt;"B"),AND(CO329=2,LEFT(TRIM(X329),1)&lt;&gt;"I")),1,IF(OR(AND(CO329=0,X329="N"),AND(CO329=0,X329="B"),AND(CO329=0,LEFT(TRIM(X329),1)="I")),1,0))),"")</f>
        <v/>
      </c>
      <c r="DD329" s="62" t="str">
        <f t="shared" si="165"/>
        <v/>
      </c>
      <c r="DE329" s="62" t="str">
        <f t="shared" si="166"/>
        <v/>
      </c>
      <c r="DF329" s="63" t="str">
        <f t="shared" si="167"/>
        <v/>
      </c>
      <c r="DG329" s="171"/>
      <c r="DH329" s="63">
        <v>329</v>
      </c>
    </row>
    <row r="330" spans="1:112" s="65" customFormat="1">
      <c r="A330" s="16" t="str">
        <f t="shared" si="140"/>
        <v/>
      </c>
      <c r="B330" s="134"/>
      <c r="C330" s="134"/>
      <c r="D330" s="1" t="str">
        <f>+IF(LEN($K330)&gt;5,BD!A330,"")</f>
        <v/>
      </c>
      <c r="E330" s="1" t="str">
        <f>+IF(LEN($K330)&gt;5,BD!B330,"")</f>
        <v/>
      </c>
      <c r="F330" s="134"/>
      <c r="G330" s="133"/>
      <c r="H330" s="135"/>
      <c r="I330" s="3" t="str">
        <f>+IF(LEN($K330)&gt;5,BD!D330,"")</f>
        <v/>
      </c>
      <c r="J330" s="4" t="str">
        <f>+IF(LEN($K330)&gt;5,BD!E330,"")</f>
        <v/>
      </c>
      <c r="K330" s="5" t="str">
        <f>+IF(LEN(BD!G330)&gt;5,BD!G330,"")</f>
        <v/>
      </c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53" t="str">
        <f t="shared" si="141"/>
        <v/>
      </c>
      <c r="AB330" s="154" t="str">
        <f>+IF(LEN($K330)&gt;5,SUM(L330,N330,P330,R330,T330,V330,X330)+COUNTIF(L330:X330,"PCG")+'CODIGO PAGO'!$C$23*COUNTIF(L330:X330,"PDF")+'CODIGO PAGO'!$C$24*COUNTIF('PRE MAAS'!L330:X330,"PNH")+'CODIGO PAGO'!$C$25*COUNTIF('PRE MAAS'!L330:X330,"PS")+COUNTIF(L330:X330,"VAC"),"")</f>
        <v/>
      </c>
      <c r="AC330" s="154" t="str">
        <f t="shared" si="142"/>
        <v/>
      </c>
      <c r="AD330" s="155" t="str">
        <f t="shared" si="143"/>
        <v/>
      </c>
      <c r="AE330" s="155" t="str">
        <f t="shared" si="144"/>
        <v/>
      </c>
      <c r="AF330" s="155" t="str">
        <f>+IF(LEN($K330)&gt;5,IF(AND(VLOOKUP($I330,BD!$D$1:$F$501,3,0)&gt;=L$1,VLOOKUP($I330,BD!$D$1:$F$501,3,0)&lt;=X$1),1,0),"")</f>
        <v/>
      </c>
      <c r="AG330" s="155" t="str">
        <f t="shared" si="145"/>
        <v/>
      </c>
      <c r="AH330" s="156" t="str">
        <f t="shared" si="146"/>
        <v/>
      </c>
      <c r="AI330" s="156" t="str">
        <f t="shared" si="147"/>
        <v/>
      </c>
      <c r="AJ330" s="156" t="str">
        <f t="shared" si="148"/>
        <v/>
      </c>
      <c r="AK330" s="6" t="str">
        <f>+IF(LEN($K330)&gt;5,BD!H330,"")</f>
        <v/>
      </c>
      <c r="AL330" s="17" t="str">
        <f t="shared" si="149"/>
        <v/>
      </c>
      <c r="AM330" s="13"/>
      <c r="AN330" s="18" t="str">
        <f t="shared" si="150"/>
        <v/>
      </c>
      <c r="AO330" s="19" t="str">
        <f t="shared" si="151"/>
        <v/>
      </c>
      <c r="AP330" s="19" t="str">
        <f t="shared" si="152"/>
        <v/>
      </c>
      <c r="AQ330" s="20" t="str">
        <f t="shared" si="153"/>
        <v/>
      </c>
      <c r="AR330" s="7" t="str">
        <f t="shared" ca="1" si="154"/>
        <v/>
      </c>
      <c r="AS330" s="157"/>
      <c r="AT330" s="19" t="str">
        <f>+IF(LEN($K330)&gt;5,TRUNC(AS330*AK330*'CODIGO PAGO'!$C$27,2),"")</f>
        <v/>
      </c>
      <c r="AU330" s="15"/>
      <c r="AV330" s="15"/>
      <c r="AW330" s="15"/>
      <c r="AX330" s="14"/>
      <c r="AY330" s="15"/>
      <c r="AZ330" s="20" t="str">
        <f>+IF(LEN(K330)&gt;5,SUMIF(AJUSTES!$A$1:$A$50,K330,AJUSTES!$J$1:$J$50),"")</f>
        <v/>
      </c>
      <c r="BA330" s="20"/>
      <c r="BB330" s="14"/>
      <c r="BC330" s="14"/>
      <c r="BD330" s="164"/>
      <c r="BE330" s="15"/>
      <c r="BF330" s="15"/>
      <c r="BG330" s="152" t="str">
        <f t="shared" si="155"/>
        <v/>
      </c>
      <c r="BH330" s="20" t="str">
        <f t="shared" si="156"/>
        <v/>
      </c>
      <c r="BI330" s="20" t="str">
        <f>IF(LEN($K330)&gt;5,IF('CODIGO PAGO'!$C$26=9,0.5*AK330,'CODIGO PAGO'!$C$26*COUNTIF(L330:X330,"PT")*(AK330*7)/(7-(COUNTIF(L330:X330,"D")+COUNTIF(L330:X330,"DL")))),"")</f>
        <v/>
      </c>
      <c r="BJ330" s="15"/>
      <c r="BK330" s="20" t="str">
        <f>+IF(LEN(K330)&gt;5,SUMIF(AJUSTES!$A$1:$A$50,K330,AJUSTES!$K$1:$K$50),"")</f>
        <v/>
      </c>
      <c r="BL330" s="15"/>
      <c r="BM330" s="15"/>
      <c r="BN330" s="4" t="str">
        <f>+CONCATENATE(IF(COUNTIFS(INCAPACIDADES!$A$1:$A$100,"ACTIVA",INCAPACIDADES!$C$1:$C$100,'PRE MAAS'!K330)&gt;0,VLOOKUP(K330,INCAPACIDADES!$C$1:$Y$100,23,0),""),IF(LEN($K330)&gt;5,IF(BD!F330="N/A","",CONCATENATE("B (",DAY(BD!F330),"-",MONTH(BD!F330),"-",YEAR(BD!F330),")")),""))</f>
        <v/>
      </c>
      <c r="BO330" s="150"/>
      <c r="BP330" s="15"/>
      <c r="BQ330" s="15"/>
      <c r="BR330" s="15"/>
      <c r="BS330" s="15"/>
      <c r="BT330" s="15"/>
      <c r="BU330" s="9" t="str">
        <f>+IF(LEN($K330)&gt;10,IF(LEN(BD!I330)=11,BD!I330,CONCATENATE("0",BD!I330)),"")</f>
        <v/>
      </c>
      <c r="BV330" s="161" t="str">
        <f>+IF(LEN($K330)&gt;10,BD!J330,"")</f>
        <v/>
      </c>
      <c r="BW330" s="162" t="str">
        <f t="shared" si="157"/>
        <v/>
      </c>
      <c r="BX330" s="162" t="str">
        <f>+IF(LEN($K330)&gt;10,UPPER(BD!K330),"")</f>
        <v/>
      </c>
      <c r="BY330" s="161" t="str">
        <f>+IF(LEN($K338)&gt;5,BD!L330,"")</f>
        <v/>
      </c>
      <c r="BZ330" s="161" t="str">
        <f>+IF(LEN($K330)&gt;10,BD!M330,"")</f>
        <v/>
      </c>
      <c r="CA330" s="162" t="str">
        <f>+IF(LEN($K330)&gt;10,BD!N330,"")</f>
        <v/>
      </c>
      <c r="CB330" s="163" t="str">
        <f t="shared" si="158"/>
        <v/>
      </c>
      <c r="CC330" s="62" t="str">
        <f>+IF(AND(LEN($K330)&gt;10),IF(AND($J330&gt;L$1,$J330&lt;=$Y$1),1,IF((COUNTIFS(INCAPACIDADES!$C$1:$C$51,$K330,INCAPACIDADES!K$1:K$51,L$1))&gt;0,2,IF(VLOOKUP($I330,BD!D:F,3,0)&gt;L$1,0,3))),"")</f>
        <v/>
      </c>
      <c r="CD330" s="62" t="str">
        <f>+IF(AND(LEN($K330)&gt;10),IF(AND($J330&gt;M$1,$J330&lt;=$Y$1),1,IF((COUNTIFS(INCAPACIDADES!$C$1:$C$51,$K330,INCAPACIDADES!L$1:L$51,M$1))&gt;0,2,IF(VLOOKUP($I330,BD!$D:$F,3,0)&gt;M$1,0,3))),"")</f>
        <v/>
      </c>
      <c r="CE330" s="62" t="str">
        <f>+IF(AND(LEN($K330)&gt;10),IF(AND($J330&gt;N$1,$J330&lt;=$Y$1),1,IF((COUNTIFS(INCAPACIDADES!$C$1:$C$51,$K330,INCAPACIDADES!M$1:M$51,N$1))&gt;0,2,IF(VLOOKUP($I330,BD!$D:$F,3,0)&gt;N$1,0,3))),"")</f>
        <v/>
      </c>
      <c r="CF330" s="62" t="str">
        <f>+IF(AND(LEN($K330)&gt;10),IF(AND($J330&gt;O$1,$J330&lt;=$Y$1),1,IF((COUNTIFS(INCAPACIDADES!$C$1:$C$51,$K330,INCAPACIDADES!N$1:N$51,O$1))&gt;0,2,IF(VLOOKUP($I330,BD!$D:$F,3,0)&gt;O$1,0,3))),"")</f>
        <v/>
      </c>
      <c r="CG330" s="62" t="str">
        <f>+IF(AND(LEN($K330)&gt;10),IF(AND($J330&gt;P$1,$J330&lt;=$Y$1),1,IF((COUNTIFS(INCAPACIDADES!$C$1:$C$51,$K330,INCAPACIDADES!O$1:O$51,P$1))&gt;0,2,IF(VLOOKUP($I330,BD!$D:$F,3,0)&gt;P$1,0,3))),"")</f>
        <v/>
      </c>
      <c r="CH330" s="62" t="str">
        <f>+IF(AND(LEN($K330)&gt;10),IF(AND($J330&gt;Q$1,$J330&lt;=$Y$1),1,IF((COUNTIFS(INCAPACIDADES!$C$1:$C$51,$K330,INCAPACIDADES!P$1:P$51,Q$1))&gt;0,2,IF(VLOOKUP($I330,BD!$D:$F,3,0)&gt;Q$1,0,3))),"")</f>
        <v/>
      </c>
      <c r="CI330" s="62" t="str">
        <f>+IF(AND(LEN($K330)&gt;10),IF(AND($J330&gt;R$1,$J330&lt;=$Y$1),1,IF((COUNTIFS(INCAPACIDADES!$C$1:$C$51,$K330,INCAPACIDADES!Q$1:Q$51,R$1))&gt;0,2,IF(VLOOKUP($I330,BD!$D:$F,3,0)&gt;R$1,0,3))),"")</f>
        <v/>
      </c>
      <c r="CJ330" s="62" t="str">
        <f>+IF(AND(LEN($K330)&gt;10),IF(AND($J330&gt;S$1,$J330&lt;=$Y$1),1,IF((COUNTIFS(INCAPACIDADES!$C$1:$C$51,$K330,INCAPACIDADES!R$1:R$51,S$1))&gt;0,2,IF(VLOOKUP($I330,BD!$D:$F,3,0)&gt;S$1,0,3))),"")</f>
        <v/>
      </c>
      <c r="CK330" s="62" t="str">
        <f>+IF(AND(LEN($K330)&gt;10),IF(AND($J330&gt;T$1,$J330&lt;=$Y$1),1,IF((COUNTIFS(INCAPACIDADES!$C$1:$C$51,$K330,INCAPACIDADES!S$1:S$51,T$1))&gt;0,2,IF(VLOOKUP($I330,BD!$D:$F,3,0)&gt;T$1,0,3))),"")</f>
        <v/>
      </c>
      <c r="CL330" s="62" t="str">
        <f>+IF(AND(LEN($K330)&gt;10),IF(AND($J330&gt;U$1,$J330&lt;=$Y$1),1,IF((COUNTIFS(INCAPACIDADES!$C$1:$C$51,$K330,INCAPACIDADES!T$1:T$51,U$1))&gt;0,2,IF(VLOOKUP($I330,BD!$D:$F,3,0)&gt;U$1,0,3))),"")</f>
        <v/>
      </c>
      <c r="CM330" s="62" t="str">
        <f>+IF(AND(LEN($K330)&gt;10),IF(AND($J330&gt;V$1,$J330&lt;=$Y$1),1,IF((COUNTIFS(INCAPACIDADES!$C$1:$C$51,$K330,INCAPACIDADES!U$1:U$51,V$1))&gt;0,2,IF(VLOOKUP($I330,BD!$D:$F,3,0)&gt;V$1,0,3))),"")</f>
        <v/>
      </c>
      <c r="CN330" s="62" t="str">
        <f>+IF(AND(LEN($K330)&gt;10),IF(AND($J330&gt;W$1,$J330&lt;=$Y$1),1,IF((COUNTIFS(INCAPACIDADES!$C$1:$C$51,$K330,INCAPACIDADES!V$1:V$51,W$1))&gt;0,2,IF(VLOOKUP($I330,BD!$D:$F,3,0)&gt;W$1,0,3))),"")</f>
        <v/>
      </c>
      <c r="CO330" s="62" t="str">
        <f>+IF(AND(LEN($K330)&gt;10),IF(AND($J330&gt;X$1,$J330&lt;=$Y$1),1,IF((COUNTIFS(INCAPACIDADES!$C$1:$C$51,$K330,INCAPACIDADES!W$1:W$51,X$1))&gt;0,2,IF(VLOOKUP($I330,BD!$D:$F,3,0)&gt;X$1,0,3))),"")</f>
        <v/>
      </c>
      <c r="CP330" s="62" t="str">
        <f>+IF(AND(LEN($K330)&gt;10),IF(AND($J330&gt;Y$1,$J330&lt;=$Y$1),1,IF((COUNTIFS(INCAPACIDADES!$C$1:$C$51,$K330,INCAPACIDADES!X$1:X$51,Y$1))&gt;0,2,IF(VLOOKUP($I330,BD!$D:$F,3,0)&gt;Y$1,0,3))),"")</f>
        <v/>
      </c>
      <c r="CQ330" s="62" t="str">
        <f>+IF(LEN($K330)&gt;10,IF(ISERROR(VLOOKUP(L330,'CODIGO PAGO'!$B$1:$B$20,1,0)),1,IF(OR(AND(CC330=1,L330&lt;&gt;"N"),AND(CC330=3,L330&lt;&gt;"B"),AND(CC330=2,LEFT(TRIM(L330),1)&lt;&gt;"I")),1,IF(OR(AND(CC330=0,L330="N"),AND(CC330=0,L330="B"),AND(CC330=0,LEFT(TRIM(L330),1)="I")),1,0))),"")</f>
        <v/>
      </c>
      <c r="CR330" s="62" t="str">
        <f t="shared" si="159"/>
        <v/>
      </c>
      <c r="CS330" s="62" t="str">
        <f>+IF(LEN($K330)&gt;10,IF(ISERROR(VLOOKUP(N330,'CODIGO PAGO'!$B$1:$B$20,1,0)),1,IF(OR(AND(CE330=1,N330&lt;&gt;"N"),AND(CE330=3,N330&lt;&gt;"B"),AND(CE330=2,LEFT(TRIM(N330),1)&lt;&gt;"I")),1,IF(OR(AND(CE330=0,N330="N"),AND(CE330=0,N330="B"),AND(CE330=0,LEFT(TRIM(N330),1)="I")),1,0))),"")</f>
        <v/>
      </c>
      <c r="CT330" s="62" t="str">
        <f t="shared" si="160"/>
        <v/>
      </c>
      <c r="CU330" s="62" t="str">
        <f>+IF(LEN($K330)&gt;10,IF(ISERROR(VLOOKUP(P330,'CODIGO PAGO'!$B$1:$B$20,1,0)),1,IF(OR(AND(CG330=1,P330&lt;&gt;"N"),AND(CG330=3,P330&lt;&gt;"B"),AND(CG330=2,LEFT(TRIM(P330),1)&lt;&gt;"I")),1,IF(OR(AND(CG330=0,P330="N"),AND(CG330=0,P330="B"),AND(CG330=0,LEFT(TRIM(P330),1)="I")),1,0))),"")</f>
        <v/>
      </c>
      <c r="CV330" s="62" t="str">
        <f t="shared" si="161"/>
        <v/>
      </c>
      <c r="CW330" s="62" t="str">
        <f>+IF(LEN($K330)&gt;10,IF(ISERROR(VLOOKUP(R330,'CODIGO PAGO'!$B$1:$B$20,1,0)),1,IF(OR(AND(CI330=1,R330&lt;&gt;"N"),AND(CI330=3,R330&lt;&gt;"B"),AND(CI330=2,LEFT(TRIM(R330),1)&lt;&gt;"I")),1,IF(OR(AND(CI330=0,R330="N"),AND(CI330=0,R330="B"),AND(CI330=0,LEFT(TRIM(R330),1)="I")),1,0))),"")</f>
        <v/>
      </c>
      <c r="CX330" s="62" t="str">
        <f t="shared" si="162"/>
        <v/>
      </c>
      <c r="CY330" s="62" t="str">
        <f>+IF(LEN($K330)&gt;10,IF(ISERROR(VLOOKUP(T330,'CODIGO PAGO'!$B$1:$B$20,1,0)),1,IF(OR(AND(CK330=1,T330&lt;&gt;"N"),AND(CK330=3,T330&lt;&gt;"B"),AND(CK330=2,LEFT(TRIM(T330),1)&lt;&gt;"I")),1,IF(OR(AND(CK330=0,T330="N"),AND(CK330=0,T330="B"),AND(CK330=0,LEFT(TRIM(T330),1)="I")),1,0))),"")</f>
        <v/>
      </c>
      <c r="CZ330" s="62" t="str">
        <f t="shared" si="163"/>
        <v/>
      </c>
      <c r="DA330" s="62" t="str">
        <f>+IF(LEN($K330)&gt;10,IF(ISERROR(VLOOKUP(V330,'CODIGO PAGO'!$B$1:$B$20,1,0)),1,IF(OR(AND(CM330=1,V330&lt;&gt;"N"),AND(CM330=3,V330&lt;&gt;"B"),AND(CM330=2,LEFT(TRIM(V330),1)&lt;&gt;"I")),1,IF(OR(AND(CM330=0,V330="N"),AND(CM330=0,V330="B"),AND(CM330=0,LEFT(TRIM(V330),1)="I")),1,0))),"")</f>
        <v/>
      </c>
      <c r="DB330" s="62" t="str">
        <f t="shared" si="164"/>
        <v/>
      </c>
      <c r="DC330" s="62" t="str">
        <f>+IF(LEN($K330)&gt;10,IF(ISERROR(VLOOKUP(X330,'CODIGO PAGO'!$B$1:$B$20,1,0)),1,IF(OR(AND(CO330=1,X330&lt;&gt;"N"),AND(CO330=3,X330&lt;&gt;"B"),AND(CO330=2,LEFT(TRIM(X330),1)&lt;&gt;"I")),1,IF(OR(AND(CO330=0,X330="N"),AND(CO330=0,X330="B"),AND(CO330=0,LEFT(TRIM(X330),1)="I")),1,0))),"")</f>
        <v/>
      </c>
      <c r="DD330" s="62" t="str">
        <f t="shared" si="165"/>
        <v/>
      </c>
      <c r="DE330" s="62" t="str">
        <f t="shared" si="166"/>
        <v/>
      </c>
      <c r="DF330" s="63" t="str">
        <f t="shared" si="167"/>
        <v/>
      </c>
      <c r="DG330" s="171"/>
      <c r="DH330" s="63">
        <v>330</v>
      </c>
    </row>
    <row r="331" spans="1:112" s="65" customFormat="1">
      <c r="A331" s="16" t="str">
        <f t="shared" si="140"/>
        <v/>
      </c>
      <c r="B331" s="134"/>
      <c r="C331" s="134"/>
      <c r="D331" s="1" t="str">
        <f>+IF(LEN($K331)&gt;5,BD!A331,"")</f>
        <v/>
      </c>
      <c r="E331" s="1" t="str">
        <f>+IF(LEN($K331)&gt;5,BD!B331,"")</f>
        <v/>
      </c>
      <c r="F331" s="134"/>
      <c r="G331" s="133"/>
      <c r="H331" s="135"/>
      <c r="I331" s="3" t="str">
        <f>+IF(LEN($K331)&gt;5,BD!D331,"")</f>
        <v/>
      </c>
      <c r="J331" s="4" t="str">
        <f>+IF(LEN($K331)&gt;5,BD!E331,"")</f>
        <v/>
      </c>
      <c r="K331" s="5" t="str">
        <f>+IF(LEN(BD!G331)&gt;5,BD!G331,"")</f>
        <v/>
      </c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53" t="str">
        <f t="shared" si="141"/>
        <v/>
      </c>
      <c r="AB331" s="154" t="str">
        <f>+IF(LEN($K331)&gt;5,SUM(L331,N331,P331,R331,T331,V331,X331)+COUNTIF(L331:X331,"PCG")+'CODIGO PAGO'!$C$23*COUNTIF(L331:X331,"PDF")+'CODIGO PAGO'!$C$24*COUNTIF('PRE MAAS'!L331:X331,"PNH")+'CODIGO PAGO'!$C$25*COUNTIF('PRE MAAS'!L331:X331,"PS")+COUNTIF(L331:X331,"VAC"),"")</f>
        <v/>
      </c>
      <c r="AC331" s="154" t="str">
        <f t="shared" si="142"/>
        <v/>
      </c>
      <c r="AD331" s="155" t="str">
        <f t="shared" si="143"/>
        <v/>
      </c>
      <c r="AE331" s="155" t="str">
        <f t="shared" si="144"/>
        <v/>
      </c>
      <c r="AF331" s="155" t="str">
        <f>+IF(LEN($K331)&gt;5,IF(AND(VLOOKUP($I331,BD!$D$1:$F$501,3,0)&gt;=L$1,VLOOKUP($I331,BD!$D$1:$F$501,3,0)&lt;=X$1),1,0),"")</f>
        <v/>
      </c>
      <c r="AG331" s="155" t="str">
        <f t="shared" si="145"/>
        <v/>
      </c>
      <c r="AH331" s="156" t="str">
        <f t="shared" si="146"/>
        <v/>
      </c>
      <c r="AI331" s="156" t="str">
        <f t="shared" si="147"/>
        <v/>
      </c>
      <c r="AJ331" s="156" t="str">
        <f t="shared" si="148"/>
        <v/>
      </c>
      <c r="AK331" s="6" t="str">
        <f>+IF(LEN($K331)&gt;5,BD!H331,"")</f>
        <v/>
      </c>
      <c r="AL331" s="17" t="str">
        <f t="shared" si="149"/>
        <v/>
      </c>
      <c r="AM331" s="13"/>
      <c r="AN331" s="18" t="str">
        <f t="shared" si="150"/>
        <v/>
      </c>
      <c r="AO331" s="19" t="str">
        <f t="shared" si="151"/>
        <v/>
      </c>
      <c r="AP331" s="19" t="str">
        <f t="shared" si="152"/>
        <v/>
      </c>
      <c r="AQ331" s="20" t="str">
        <f t="shared" si="153"/>
        <v/>
      </c>
      <c r="AR331" s="7" t="str">
        <f t="shared" ca="1" si="154"/>
        <v/>
      </c>
      <c r="AS331" s="157"/>
      <c r="AT331" s="19" t="str">
        <f>+IF(LEN($K331)&gt;5,TRUNC(AS331*AK331*'CODIGO PAGO'!$C$27,2),"")</f>
        <v/>
      </c>
      <c r="AU331" s="15"/>
      <c r="AV331" s="15"/>
      <c r="AW331" s="15"/>
      <c r="AX331" s="14"/>
      <c r="AY331" s="15"/>
      <c r="AZ331" s="20" t="str">
        <f>+IF(LEN(K331)&gt;5,SUMIF(AJUSTES!$A$1:$A$50,K331,AJUSTES!$J$1:$J$50),"")</f>
        <v/>
      </c>
      <c r="BA331" s="20"/>
      <c r="BB331" s="14"/>
      <c r="BC331" s="14"/>
      <c r="BD331" s="164"/>
      <c r="BE331" s="15"/>
      <c r="BF331" s="15"/>
      <c r="BG331" s="152" t="str">
        <f t="shared" si="155"/>
        <v/>
      </c>
      <c r="BH331" s="20" t="str">
        <f t="shared" si="156"/>
        <v/>
      </c>
      <c r="BI331" s="20" t="str">
        <f>IF(LEN($K331)&gt;5,IF('CODIGO PAGO'!$C$26=9,0.5*AK331,'CODIGO PAGO'!$C$26*COUNTIF(L331:X331,"PT")*(AK331*7)/(7-(COUNTIF(L331:X331,"D")+COUNTIF(L331:X331,"DL")))),"")</f>
        <v/>
      </c>
      <c r="BJ331" s="15"/>
      <c r="BK331" s="20" t="str">
        <f>+IF(LEN(K331)&gt;5,SUMIF(AJUSTES!$A$1:$A$50,K331,AJUSTES!$K$1:$K$50),"")</f>
        <v/>
      </c>
      <c r="BL331" s="15"/>
      <c r="BM331" s="15"/>
      <c r="BN331" s="4" t="str">
        <f>+CONCATENATE(IF(COUNTIFS(INCAPACIDADES!$A$1:$A$100,"ACTIVA",INCAPACIDADES!$C$1:$C$100,'PRE MAAS'!K331)&gt;0,VLOOKUP(K331,INCAPACIDADES!$C$1:$Y$100,23,0),""),IF(LEN($K331)&gt;5,IF(BD!F331="N/A","",CONCATENATE("B (",DAY(BD!F331),"-",MONTH(BD!F331),"-",YEAR(BD!F331),")")),""))</f>
        <v/>
      </c>
      <c r="BO331" s="150"/>
      <c r="BP331" s="15"/>
      <c r="BQ331" s="15"/>
      <c r="BR331" s="15"/>
      <c r="BS331" s="15"/>
      <c r="BT331" s="15"/>
      <c r="BU331" s="9" t="str">
        <f>+IF(LEN($K331)&gt;10,IF(LEN(BD!I331)=11,BD!I331,CONCATENATE("0",BD!I331)),"")</f>
        <v/>
      </c>
      <c r="BV331" s="161" t="str">
        <f>+IF(LEN($K331)&gt;10,BD!J331,"")</f>
        <v/>
      </c>
      <c r="BW331" s="162" t="str">
        <f t="shared" si="157"/>
        <v/>
      </c>
      <c r="BX331" s="162" t="str">
        <f>+IF(LEN($K331)&gt;10,UPPER(BD!K331),"")</f>
        <v/>
      </c>
      <c r="BY331" s="161" t="str">
        <f>+IF(LEN($K339)&gt;5,BD!L331,"")</f>
        <v/>
      </c>
      <c r="BZ331" s="161" t="str">
        <f>+IF(LEN($K331)&gt;10,BD!M331,"")</f>
        <v/>
      </c>
      <c r="CA331" s="162" t="str">
        <f>+IF(LEN($K331)&gt;10,BD!N331,"")</f>
        <v/>
      </c>
      <c r="CB331" s="163" t="str">
        <f t="shared" si="158"/>
        <v/>
      </c>
      <c r="CC331" s="62" t="str">
        <f>+IF(AND(LEN($K331)&gt;10),IF(AND($J331&gt;L$1,$J331&lt;=$Y$1),1,IF((COUNTIFS(INCAPACIDADES!$C$1:$C$51,$K331,INCAPACIDADES!K$1:K$51,L$1))&gt;0,2,IF(VLOOKUP($I331,BD!D:F,3,0)&gt;L$1,0,3))),"")</f>
        <v/>
      </c>
      <c r="CD331" s="62" t="str">
        <f>+IF(AND(LEN($K331)&gt;10),IF(AND($J331&gt;M$1,$J331&lt;=$Y$1),1,IF((COUNTIFS(INCAPACIDADES!$C$1:$C$51,$K331,INCAPACIDADES!L$1:L$51,M$1))&gt;0,2,IF(VLOOKUP($I331,BD!$D:$F,3,0)&gt;M$1,0,3))),"")</f>
        <v/>
      </c>
      <c r="CE331" s="62" t="str">
        <f>+IF(AND(LEN($K331)&gt;10),IF(AND($J331&gt;N$1,$J331&lt;=$Y$1),1,IF((COUNTIFS(INCAPACIDADES!$C$1:$C$51,$K331,INCAPACIDADES!M$1:M$51,N$1))&gt;0,2,IF(VLOOKUP($I331,BD!$D:$F,3,0)&gt;N$1,0,3))),"")</f>
        <v/>
      </c>
      <c r="CF331" s="62" t="str">
        <f>+IF(AND(LEN($K331)&gt;10),IF(AND($J331&gt;O$1,$J331&lt;=$Y$1),1,IF((COUNTIFS(INCAPACIDADES!$C$1:$C$51,$K331,INCAPACIDADES!N$1:N$51,O$1))&gt;0,2,IF(VLOOKUP($I331,BD!$D:$F,3,0)&gt;O$1,0,3))),"")</f>
        <v/>
      </c>
      <c r="CG331" s="62" t="str">
        <f>+IF(AND(LEN($K331)&gt;10),IF(AND($J331&gt;P$1,$J331&lt;=$Y$1),1,IF((COUNTIFS(INCAPACIDADES!$C$1:$C$51,$K331,INCAPACIDADES!O$1:O$51,P$1))&gt;0,2,IF(VLOOKUP($I331,BD!$D:$F,3,0)&gt;P$1,0,3))),"")</f>
        <v/>
      </c>
      <c r="CH331" s="62" t="str">
        <f>+IF(AND(LEN($K331)&gt;10),IF(AND($J331&gt;Q$1,$J331&lt;=$Y$1),1,IF((COUNTIFS(INCAPACIDADES!$C$1:$C$51,$K331,INCAPACIDADES!P$1:P$51,Q$1))&gt;0,2,IF(VLOOKUP($I331,BD!$D:$F,3,0)&gt;Q$1,0,3))),"")</f>
        <v/>
      </c>
      <c r="CI331" s="62" t="str">
        <f>+IF(AND(LEN($K331)&gt;10),IF(AND($J331&gt;R$1,$J331&lt;=$Y$1),1,IF((COUNTIFS(INCAPACIDADES!$C$1:$C$51,$K331,INCAPACIDADES!Q$1:Q$51,R$1))&gt;0,2,IF(VLOOKUP($I331,BD!$D:$F,3,0)&gt;R$1,0,3))),"")</f>
        <v/>
      </c>
      <c r="CJ331" s="62" t="str">
        <f>+IF(AND(LEN($K331)&gt;10),IF(AND($J331&gt;S$1,$J331&lt;=$Y$1),1,IF((COUNTIFS(INCAPACIDADES!$C$1:$C$51,$K331,INCAPACIDADES!R$1:R$51,S$1))&gt;0,2,IF(VLOOKUP($I331,BD!$D:$F,3,0)&gt;S$1,0,3))),"")</f>
        <v/>
      </c>
      <c r="CK331" s="62" t="str">
        <f>+IF(AND(LEN($K331)&gt;10),IF(AND($J331&gt;T$1,$J331&lt;=$Y$1),1,IF((COUNTIFS(INCAPACIDADES!$C$1:$C$51,$K331,INCAPACIDADES!S$1:S$51,T$1))&gt;0,2,IF(VLOOKUP($I331,BD!$D:$F,3,0)&gt;T$1,0,3))),"")</f>
        <v/>
      </c>
      <c r="CL331" s="62" t="str">
        <f>+IF(AND(LEN($K331)&gt;10),IF(AND($J331&gt;U$1,$J331&lt;=$Y$1),1,IF((COUNTIFS(INCAPACIDADES!$C$1:$C$51,$K331,INCAPACIDADES!T$1:T$51,U$1))&gt;0,2,IF(VLOOKUP($I331,BD!$D:$F,3,0)&gt;U$1,0,3))),"")</f>
        <v/>
      </c>
      <c r="CM331" s="62" t="str">
        <f>+IF(AND(LEN($K331)&gt;10),IF(AND($J331&gt;V$1,$J331&lt;=$Y$1),1,IF((COUNTIFS(INCAPACIDADES!$C$1:$C$51,$K331,INCAPACIDADES!U$1:U$51,V$1))&gt;0,2,IF(VLOOKUP($I331,BD!$D:$F,3,0)&gt;V$1,0,3))),"")</f>
        <v/>
      </c>
      <c r="CN331" s="62" t="str">
        <f>+IF(AND(LEN($K331)&gt;10),IF(AND($J331&gt;W$1,$J331&lt;=$Y$1),1,IF((COUNTIFS(INCAPACIDADES!$C$1:$C$51,$K331,INCAPACIDADES!V$1:V$51,W$1))&gt;0,2,IF(VLOOKUP($I331,BD!$D:$F,3,0)&gt;W$1,0,3))),"")</f>
        <v/>
      </c>
      <c r="CO331" s="62" t="str">
        <f>+IF(AND(LEN($K331)&gt;10),IF(AND($J331&gt;X$1,$J331&lt;=$Y$1),1,IF((COUNTIFS(INCAPACIDADES!$C$1:$C$51,$K331,INCAPACIDADES!W$1:W$51,X$1))&gt;0,2,IF(VLOOKUP($I331,BD!$D:$F,3,0)&gt;X$1,0,3))),"")</f>
        <v/>
      </c>
      <c r="CP331" s="62" t="str">
        <f>+IF(AND(LEN($K331)&gt;10),IF(AND($J331&gt;Y$1,$J331&lt;=$Y$1),1,IF((COUNTIFS(INCAPACIDADES!$C$1:$C$51,$K331,INCAPACIDADES!X$1:X$51,Y$1))&gt;0,2,IF(VLOOKUP($I331,BD!$D:$F,3,0)&gt;Y$1,0,3))),"")</f>
        <v/>
      </c>
      <c r="CQ331" s="62" t="str">
        <f>+IF(LEN($K331)&gt;10,IF(ISERROR(VLOOKUP(L331,'CODIGO PAGO'!$B$1:$B$20,1,0)),1,IF(OR(AND(CC331=1,L331&lt;&gt;"N"),AND(CC331=3,L331&lt;&gt;"B"),AND(CC331=2,LEFT(TRIM(L331),1)&lt;&gt;"I")),1,IF(OR(AND(CC331=0,L331="N"),AND(CC331=0,L331="B"),AND(CC331=0,LEFT(TRIM(L331),1)="I")),1,0))),"")</f>
        <v/>
      </c>
      <c r="CR331" s="62" t="str">
        <f t="shared" si="159"/>
        <v/>
      </c>
      <c r="CS331" s="62" t="str">
        <f>+IF(LEN($K331)&gt;10,IF(ISERROR(VLOOKUP(N331,'CODIGO PAGO'!$B$1:$B$20,1,0)),1,IF(OR(AND(CE331=1,N331&lt;&gt;"N"),AND(CE331=3,N331&lt;&gt;"B"),AND(CE331=2,LEFT(TRIM(N331),1)&lt;&gt;"I")),1,IF(OR(AND(CE331=0,N331="N"),AND(CE331=0,N331="B"),AND(CE331=0,LEFT(TRIM(N331),1)="I")),1,0))),"")</f>
        <v/>
      </c>
      <c r="CT331" s="62" t="str">
        <f t="shared" si="160"/>
        <v/>
      </c>
      <c r="CU331" s="62" t="str">
        <f>+IF(LEN($K331)&gt;10,IF(ISERROR(VLOOKUP(P331,'CODIGO PAGO'!$B$1:$B$20,1,0)),1,IF(OR(AND(CG331=1,P331&lt;&gt;"N"),AND(CG331=3,P331&lt;&gt;"B"),AND(CG331=2,LEFT(TRIM(P331),1)&lt;&gt;"I")),1,IF(OR(AND(CG331=0,P331="N"),AND(CG331=0,P331="B"),AND(CG331=0,LEFT(TRIM(P331),1)="I")),1,0))),"")</f>
        <v/>
      </c>
      <c r="CV331" s="62" t="str">
        <f t="shared" si="161"/>
        <v/>
      </c>
      <c r="CW331" s="62" t="str">
        <f>+IF(LEN($K331)&gt;10,IF(ISERROR(VLOOKUP(R331,'CODIGO PAGO'!$B$1:$B$20,1,0)),1,IF(OR(AND(CI331=1,R331&lt;&gt;"N"),AND(CI331=3,R331&lt;&gt;"B"),AND(CI331=2,LEFT(TRIM(R331),1)&lt;&gt;"I")),1,IF(OR(AND(CI331=0,R331="N"),AND(CI331=0,R331="B"),AND(CI331=0,LEFT(TRIM(R331),1)="I")),1,0))),"")</f>
        <v/>
      </c>
      <c r="CX331" s="62" t="str">
        <f t="shared" si="162"/>
        <v/>
      </c>
      <c r="CY331" s="62" t="str">
        <f>+IF(LEN($K331)&gt;10,IF(ISERROR(VLOOKUP(T331,'CODIGO PAGO'!$B$1:$B$20,1,0)),1,IF(OR(AND(CK331=1,T331&lt;&gt;"N"),AND(CK331=3,T331&lt;&gt;"B"),AND(CK331=2,LEFT(TRIM(T331),1)&lt;&gt;"I")),1,IF(OR(AND(CK331=0,T331="N"),AND(CK331=0,T331="B"),AND(CK331=0,LEFT(TRIM(T331),1)="I")),1,0))),"")</f>
        <v/>
      </c>
      <c r="CZ331" s="62" t="str">
        <f t="shared" si="163"/>
        <v/>
      </c>
      <c r="DA331" s="62" t="str">
        <f>+IF(LEN($K331)&gt;10,IF(ISERROR(VLOOKUP(V331,'CODIGO PAGO'!$B$1:$B$20,1,0)),1,IF(OR(AND(CM331=1,V331&lt;&gt;"N"),AND(CM331=3,V331&lt;&gt;"B"),AND(CM331=2,LEFT(TRIM(V331),1)&lt;&gt;"I")),1,IF(OR(AND(CM331=0,V331="N"),AND(CM331=0,V331="B"),AND(CM331=0,LEFT(TRIM(V331),1)="I")),1,0))),"")</f>
        <v/>
      </c>
      <c r="DB331" s="62" t="str">
        <f t="shared" si="164"/>
        <v/>
      </c>
      <c r="DC331" s="62" t="str">
        <f>+IF(LEN($K331)&gt;10,IF(ISERROR(VLOOKUP(X331,'CODIGO PAGO'!$B$1:$B$20,1,0)),1,IF(OR(AND(CO331=1,X331&lt;&gt;"N"),AND(CO331=3,X331&lt;&gt;"B"),AND(CO331=2,LEFT(TRIM(X331),1)&lt;&gt;"I")),1,IF(OR(AND(CO331=0,X331="N"),AND(CO331=0,X331="B"),AND(CO331=0,LEFT(TRIM(X331),1)="I")),1,0))),"")</f>
        <v/>
      </c>
      <c r="DD331" s="62" t="str">
        <f t="shared" si="165"/>
        <v/>
      </c>
      <c r="DE331" s="62" t="str">
        <f t="shared" si="166"/>
        <v/>
      </c>
      <c r="DF331" s="63" t="str">
        <f t="shared" si="167"/>
        <v/>
      </c>
      <c r="DG331" s="171"/>
      <c r="DH331" s="63">
        <v>331</v>
      </c>
    </row>
    <row r="332" spans="1:112" s="65" customFormat="1">
      <c r="A332" s="16" t="str">
        <f t="shared" si="140"/>
        <v/>
      </c>
      <c r="B332" s="134"/>
      <c r="C332" s="134"/>
      <c r="D332" s="1" t="str">
        <f>+IF(LEN($K332)&gt;5,BD!A332,"")</f>
        <v/>
      </c>
      <c r="E332" s="1" t="str">
        <f>+IF(LEN($K332)&gt;5,BD!B332,"")</f>
        <v/>
      </c>
      <c r="F332" s="134"/>
      <c r="G332" s="133"/>
      <c r="H332" s="135"/>
      <c r="I332" s="3" t="str">
        <f>+IF(LEN($K332)&gt;5,BD!D332,"")</f>
        <v/>
      </c>
      <c r="J332" s="4" t="str">
        <f>+IF(LEN($K332)&gt;5,BD!E332,"")</f>
        <v/>
      </c>
      <c r="K332" s="5" t="str">
        <f>+IF(LEN(BD!G332)&gt;5,BD!G332,"")</f>
        <v/>
      </c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53" t="str">
        <f t="shared" si="141"/>
        <v/>
      </c>
      <c r="AB332" s="154" t="str">
        <f>+IF(LEN($K332)&gt;5,SUM(L332,N332,P332,R332,T332,V332,X332)+COUNTIF(L332:X332,"PCG")+'CODIGO PAGO'!$C$23*COUNTIF(L332:X332,"PDF")+'CODIGO PAGO'!$C$24*COUNTIF('PRE MAAS'!L332:X332,"PNH")+'CODIGO PAGO'!$C$25*COUNTIF('PRE MAAS'!L332:X332,"PS")+COUNTIF(L332:X332,"VAC"),"")</f>
        <v/>
      </c>
      <c r="AC332" s="154" t="str">
        <f t="shared" si="142"/>
        <v/>
      </c>
      <c r="AD332" s="155" t="str">
        <f t="shared" si="143"/>
        <v/>
      </c>
      <c r="AE332" s="155" t="str">
        <f t="shared" si="144"/>
        <v/>
      </c>
      <c r="AF332" s="155" t="str">
        <f>+IF(LEN($K332)&gt;5,IF(AND(VLOOKUP($I332,BD!$D$1:$F$501,3,0)&gt;=L$1,VLOOKUP($I332,BD!$D$1:$F$501,3,0)&lt;=X$1),1,0),"")</f>
        <v/>
      </c>
      <c r="AG332" s="155" t="str">
        <f t="shared" si="145"/>
        <v/>
      </c>
      <c r="AH332" s="156" t="str">
        <f t="shared" si="146"/>
        <v/>
      </c>
      <c r="AI332" s="156" t="str">
        <f t="shared" si="147"/>
        <v/>
      </c>
      <c r="AJ332" s="156" t="str">
        <f t="shared" si="148"/>
        <v/>
      </c>
      <c r="AK332" s="6" t="str">
        <f>+IF(LEN($K332)&gt;5,BD!H332,"")</f>
        <v/>
      </c>
      <c r="AL332" s="17" t="str">
        <f t="shared" si="149"/>
        <v/>
      </c>
      <c r="AM332" s="13"/>
      <c r="AN332" s="18" t="str">
        <f t="shared" si="150"/>
        <v/>
      </c>
      <c r="AO332" s="19" t="str">
        <f t="shared" si="151"/>
        <v/>
      </c>
      <c r="AP332" s="19" t="str">
        <f t="shared" si="152"/>
        <v/>
      </c>
      <c r="AQ332" s="20" t="str">
        <f t="shared" si="153"/>
        <v/>
      </c>
      <c r="AR332" s="7" t="str">
        <f t="shared" ca="1" si="154"/>
        <v/>
      </c>
      <c r="AS332" s="157"/>
      <c r="AT332" s="19" t="str">
        <f>+IF(LEN($K332)&gt;5,TRUNC(AS332*AK332*'CODIGO PAGO'!$C$27,2),"")</f>
        <v/>
      </c>
      <c r="AU332" s="15"/>
      <c r="AV332" s="15"/>
      <c r="AW332" s="15"/>
      <c r="AX332" s="14"/>
      <c r="AY332" s="15"/>
      <c r="AZ332" s="20" t="str">
        <f>+IF(LEN(K332)&gt;5,SUMIF(AJUSTES!$A$1:$A$50,K332,AJUSTES!$J$1:$J$50),"")</f>
        <v/>
      </c>
      <c r="BA332" s="20"/>
      <c r="BB332" s="14"/>
      <c r="BC332" s="14"/>
      <c r="BD332" s="164"/>
      <c r="BE332" s="15"/>
      <c r="BF332" s="15"/>
      <c r="BG332" s="152" t="str">
        <f t="shared" si="155"/>
        <v/>
      </c>
      <c r="BH332" s="20" t="str">
        <f t="shared" si="156"/>
        <v/>
      </c>
      <c r="BI332" s="20" t="str">
        <f>IF(LEN($K332)&gt;5,IF('CODIGO PAGO'!$C$26=9,0.5*AK332,'CODIGO PAGO'!$C$26*COUNTIF(L332:X332,"PT")*(AK332*7)/(7-(COUNTIF(L332:X332,"D")+COUNTIF(L332:X332,"DL")))),"")</f>
        <v/>
      </c>
      <c r="BJ332" s="15"/>
      <c r="BK332" s="20" t="str">
        <f>+IF(LEN(K332)&gt;5,SUMIF(AJUSTES!$A$1:$A$50,K332,AJUSTES!$K$1:$K$50),"")</f>
        <v/>
      </c>
      <c r="BL332" s="15"/>
      <c r="BM332" s="15"/>
      <c r="BN332" s="4" t="str">
        <f>+CONCATENATE(IF(COUNTIFS(INCAPACIDADES!$A$1:$A$100,"ACTIVA",INCAPACIDADES!$C$1:$C$100,'PRE MAAS'!K332)&gt;0,VLOOKUP(K332,INCAPACIDADES!$C$1:$Y$100,23,0),""),IF(LEN($K332)&gt;5,IF(BD!F332="N/A","",CONCATENATE("B (",DAY(BD!F332),"-",MONTH(BD!F332),"-",YEAR(BD!F332),")")),""))</f>
        <v/>
      </c>
      <c r="BO332" s="150"/>
      <c r="BP332" s="15"/>
      <c r="BQ332" s="15"/>
      <c r="BR332" s="15"/>
      <c r="BS332" s="15"/>
      <c r="BT332" s="15"/>
      <c r="BU332" s="9" t="str">
        <f>+IF(LEN($K332)&gt;10,IF(LEN(BD!I332)=11,BD!I332,CONCATENATE("0",BD!I332)),"")</f>
        <v/>
      </c>
      <c r="BV332" s="161" t="str">
        <f>+IF(LEN($K332)&gt;10,BD!J332,"")</f>
        <v/>
      </c>
      <c r="BW332" s="162" t="str">
        <f t="shared" si="157"/>
        <v/>
      </c>
      <c r="BX332" s="162" t="str">
        <f>+IF(LEN($K332)&gt;10,UPPER(BD!K332),"")</f>
        <v/>
      </c>
      <c r="BY332" s="161" t="str">
        <f>+IF(LEN($K340)&gt;5,BD!L332,"")</f>
        <v/>
      </c>
      <c r="BZ332" s="161" t="str">
        <f>+IF(LEN($K332)&gt;10,BD!M332,"")</f>
        <v/>
      </c>
      <c r="CA332" s="162" t="str">
        <f>+IF(LEN($K332)&gt;10,BD!N332,"")</f>
        <v/>
      </c>
      <c r="CB332" s="163" t="str">
        <f t="shared" si="158"/>
        <v/>
      </c>
      <c r="CC332" s="62" t="str">
        <f>+IF(AND(LEN($K332)&gt;10),IF(AND($J332&gt;L$1,$J332&lt;=$Y$1),1,IF((COUNTIFS(INCAPACIDADES!$C$1:$C$51,$K332,INCAPACIDADES!K$1:K$51,L$1))&gt;0,2,IF(VLOOKUP($I332,BD!D:F,3,0)&gt;L$1,0,3))),"")</f>
        <v/>
      </c>
      <c r="CD332" s="62" t="str">
        <f>+IF(AND(LEN($K332)&gt;10),IF(AND($J332&gt;M$1,$J332&lt;=$Y$1),1,IF((COUNTIFS(INCAPACIDADES!$C$1:$C$51,$K332,INCAPACIDADES!L$1:L$51,M$1))&gt;0,2,IF(VLOOKUP($I332,BD!$D:$F,3,0)&gt;M$1,0,3))),"")</f>
        <v/>
      </c>
      <c r="CE332" s="62" t="str">
        <f>+IF(AND(LEN($K332)&gt;10),IF(AND($J332&gt;N$1,$J332&lt;=$Y$1),1,IF((COUNTIFS(INCAPACIDADES!$C$1:$C$51,$K332,INCAPACIDADES!M$1:M$51,N$1))&gt;0,2,IF(VLOOKUP($I332,BD!$D:$F,3,0)&gt;N$1,0,3))),"")</f>
        <v/>
      </c>
      <c r="CF332" s="62" t="str">
        <f>+IF(AND(LEN($K332)&gt;10),IF(AND($J332&gt;O$1,$J332&lt;=$Y$1),1,IF((COUNTIFS(INCAPACIDADES!$C$1:$C$51,$K332,INCAPACIDADES!N$1:N$51,O$1))&gt;0,2,IF(VLOOKUP($I332,BD!$D:$F,3,0)&gt;O$1,0,3))),"")</f>
        <v/>
      </c>
      <c r="CG332" s="62" t="str">
        <f>+IF(AND(LEN($K332)&gt;10),IF(AND($J332&gt;P$1,$J332&lt;=$Y$1),1,IF((COUNTIFS(INCAPACIDADES!$C$1:$C$51,$K332,INCAPACIDADES!O$1:O$51,P$1))&gt;0,2,IF(VLOOKUP($I332,BD!$D:$F,3,0)&gt;P$1,0,3))),"")</f>
        <v/>
      </c>
      <c r="CH332" s="62" t="str">
        <f>+IF(AND(LEN($K332)&gt;10),IF(AND($J332&gt;Q$1,$J332&lt;=$Y$1),1,IF((COUNTIFS(INCAPACIDADES!$C$1:$C$51,$K332,INCAPACIDADES!P$1:P$51,Q$1))&gt;0,2,IF(VLOOKUP($I332,BD!$D:$F,3,0)&gt;Q$1,0,3))),"")</f>
        <v/>
      </c>
      <c r="CI332" s="62" t="str">
        <f>+IF(AND(LEN($K332)&gt;10),IF(AND($J332&gt;R$1,$J332&lt;=$Y$1),1,IF((COUNTIFS(INCAPACIDADES!$C$1:$C$51,$K332,INCAPACIDADES!Q$1:Q$51,R$1))&gt;0,2,IF(VLOOKUP($I332,BD!$D:$F,3,0)&gt;R$1,0,3))),"")</f>
        <v/>
      </c>
      <c r="CJ332" s="62" t="str">
        <f>+IF(AND(LEN($K332)&gt;10),IF(AND($J332&gt;S$1,$J332&lt;=$Y$1),1,IF((COUNTIFS(INCAPACIDADES!$C$1:$C$51,$K332,INCAPACIDADES!R$1:R$51,S$1))&gt;0,2,IF(VLOOKUP($I332,BD!$D:$F,3,0)&gt;S$1,0,3))),"")</f>
        <v/>
      </c>
      <c r="CK332" s="62" t="str">
        <f>+IF(AND(LEN($K332)&gt;10),IF(AND($J332&gt;T$1,$J332&lt;=$Y$1),1,IF((COUNTIFS(INCAPACIDADES!$C$1:$C$51,$K332,INCAPACIDADES!S$1:S$51,T$1))&gt;0,2,IF(VLOOKUP($I332,BD!$D:$F,3,0)&gt;T$1,0,3))),"")</f>
        <v/>
      </c>
      <c r="CL332" s="62" t="str">
        <f>+IF(AND(LEN($K332)&gt;10),IF(AND($J332&gt;U$1,$J332&lt;=$Y$1),1,IF((COUNTIFS(INCAPACIDADES!$C$1:$C$51,$K332,INCAPACIDADES!T$1:T$51,U$1))&gt;0,2,IF(VLOOKUP($I332,BD!$D:$F,3,0)&gt;U$1,0,3))),"")</f>
        <v/>
      </c>
      <c r="CM332" s="62" t="str">
        <f>+IF(AND(LEN($K332)&gt;10),IF(AND($J332&gt;V$1,$J332&lt;=$Y$1),1,IF((COUNTIFS(INCAPACIDADES!$C$1:$C$51,$K332,INCAPACIDADES!U$1:U$51,V$1))&gt;0,2,IF(VLOOKUP($I332,BD!$D:$F,3,0)&gt;V$1,0,3))),"")</f>
        <v/>
      </c>
      <c r="CN332" s="62" t="str">
        <f>+IF(AND(LEN($K332)&gt;10),IF(AND($J332&gt;W$1,$J332&lt;=$Y$1),1,IF((COUNTIFS(INCAPACIDADES!$C$1:$C$51,$K332,INCAPACIDADES!V$1:V$51,W$1))&gt;0,2,IF(VLOOKUP($I332,BD!$D:$F,3,0)&gt;W$1,0,3))),"")</f>
        <v/>
      </c>
      <c r="CO332" s="62" t="str">
        <f>+IF(AND(LEN($K332)&gt;10),IF(AND($J332&gt;X$1,$J332&lt;=$Y$1),1,IF((COUNTIFS(INCAPACIDADES!$C$1:$C$51,$K332,INCAPACIDADES!W$1:W$51,X$1))&gt;0,2,IF(VLOOKUP($I332,BD!$D:$F,3,0)&gt;X$1,0,3))),"")</f>
        <v/>
      </c>
      <c r="CP332" s="62" t="str">
        <f>+IF(AND(LEN($K332)&gt;10),IF(AND($J332&gt;Y$1,$J332&lt;=$Y$1),1,IF((COUNTIFS(INCAPACIDADES!$C$1:$C$51,$K332,INCAPACIDADES!X$1:X$51,Y$1))&gt;0,2,IF(VLOOKUP($I332,BD!$D:$F,3,0)&gt;Y$1,0,3))),"")</f>
        <v/>
      </c>
      <c r="CQ332" s="62" t="str">
        <f>+IF(LEN($K332)&gt;10,IF(ISERROR(VLOOKUP(L332,'CODIGO PAGO'!$B$1:$B$20,1,0)),1,IF(OR(AND(CC332=1,L332&lt;&gt;"N"),AND(CC332=3,L332&lt;&gt;"B"),AND(CC332=2,LEFT(TRIM(L332),1)&lt;&gt;"I")),1,IF(OR(AND(CC332=0,L332="N"),AND(CC332=0,L332="B"),AND(CC332=0,LEFT(TRIM(L332),1)="I")),1,0))),"")</f>
        <v/>
      </c>
      <c r="CR332" s="62" t="str">
        <f t="shared" si="159"/>
        <v/>
      </c>
      <c r="CS332" s="62" t="str">
        <f>+IF(LEN($K332)&gt;10,IF(ISERROR(VLOOKUP(N332,'CODIGO PAGO'!$B$1:$B$20,1,0)),1,IF(OR(AND(CE332=1,N332&lt;&gt;"N"),AND(CE332=3,N332&lt;&gt;"B"),AND(CE332=2,LEFT(TRIM(N332),1)&lt;&gt;"I")),1,IF(OR(AND(CE332=0,N332="N"),AND(CE332=0,N332="B"),AND(CE332=0,LEFT(TRIM(N332),1)="I")),1,0))),"")</f>
        <v/>
      </c>
      <c r="CT332" s="62" t="str">
        <f t="shared" si="160"/>
        <v/>
      </c>
      <c r="CU332" s="62" t="str">
        <f>+IF(LEN($K332)&gt;10,IF(ISERROR(VLOOKUP(P332,'CODIGO PAGO'!$B$1:$B$20,1,0)),1,IF(OR(AND(CG332=1,P332&lt;&gt;"N"),AND(CG332=3,P332&lt;&gt;"B"),AND(CG332=2,LEFT(TRIM(P332),1)&lt;&gt;"I")),1,IF(OR(AND(CG332=0,P332="N"),AND(CG332=0,P332="B"),AND(CG332=0,LEFT(TRIM(P332),1)="I")),1,0))),"")</f>
        <v/>
      </c>
      <c r="CV332" s="62" t="str">
        <f t="shared" si="161"/>
        <v/>
      </c>
      <c r="CW332" s="62" t="str">
        <f>+IF(LEN($K332)&gt;10,IF(ISERROR(VLOOKUP(R332,'CODIGO PAGO'!$B$1:$B$20,1,0)),1,IF(OR(AND(CI332=1,R332&lt;&gt;"N"),AND(CI332=3,R332&lt;&gt;"B"),AND(CI332=2,LEFT(TRIM(R332),1)&lt;&gt;"I")),1,IF(OR(AND(CI332=0,R332="N"),AND(CI332=0,R332="B"),AND(CI332=0,LEFT(TRIM(R332),1)="I")),1,0))),"")</f>
        <v/>
      </c>
      <c r="CX332" s="62" t="str">
        <f t="shared" si="162"/>
        <v/>
      </c>
      <c r="CY332" s="62" t="str">
        <f>+IF(LEN($K332)&gt;10,IF(ISERROR(VLOOKUP(T332,'CODIGO PAGO'!$B$1:$B$20,1,0)),1,IF(OR(AND(CK332=1,T332&lt;&gt;"N"),AND(CK332=3,T332&lt;&gt;"B"),AND(CK332=2,LEFT(TRIM(T332),1)&lt;&gt;"I")),1,IF(OR(AND(CK332=0,T332="N"),AND(CK332=0,T332="B"),AND(CK332=0,LEFT(TRIM(T332),1)="I")),1,0))),"")</f>
        <v/>
      </c>
      <c r="CZ332" s="62" t="str">
        <f t="shared" si="163"/>
        <v/>
      </c>
      <c r="DA332" s="62" t="str">
        <f>+IF(LEN($K332)&gt;10,IF(ISERROR(VLOOKUP(V332,'CODIGO PAGO'!$B$1:$B$20,1,0)),1,IF(OR(AND(CM332=1,V332&lt;&gt;"N"),AND(CM332=3,V332&lt;&gt;"B"),AND(CM332=2,LEFT(TRIM(V332),1)&lt;&gt;"I")),1,IF(OR(AND(CM332=0,V332="N"),AND(CM332=0,V332="B"),AND(CM332=0,LEFT(TRIM(V332),1)="I")),1,0))),"")</f>
        <v/>
      </c>
      <c r="DB332" s="62" t="str">
        <f t="shared" si="164"/>
        <v/>
      </c>
      <c r="DC332" s="62" t="str">
        <f>+IF(LEN($K332)&gt;10,IF(ISERROR(VLOOKUP(X332,'CODIGO PAGO'!$B$1:$B$20,1,0)),1,IF(OR(AND(CO332=1,X332&lt;&gt;"N"),AND(CO332=3,X332&lt;&gt;"B"),AND(CO332=2,LEFT(TRIM(X332),1)&lt;&gt;"I")),1,IF(OR(AND(CO332=0,X332="N"),AND(CO332=0,X332="B"),AND(CO332=0,LEFT(TRIM(X332),1)="I")),1,0))),"")</f>
        <v/>
      </c>
      <c r="DD332" s="62" t="str">
        <f t="shared" si="165"/>
        <v/>
      </c>
      <c r="DE332" s="62" t="str">
        <f t="shared" si="166"/>
        <v/>
      </c>
      <c r="DF332" s="63" t="str">
        <f t="shared" si="167"/>
        <v/>
      </c>
      <c r="DG332" s="171"/>
      <c r="DH332" s="63">
        <v>332</v>
      </c>
    </row>
    <row r="333" spans="1:112" s="65" customFormat="1">
      <c r="A333" s="16" t="str">
        <f t="shared" si="140"/>
        <v/>
      </c>
      <c r="B333" s="134"/>
      <c r="C333" s="134"/>
      <c r="D333" s="1" t="str">
        <f>+IF(LEN($K333)&gt;5,BD!A333,"")</f>
        <v/>
      </c>
      <c r="E333" s="1" t="str">
        <f>+IF(LEN($K333)&gt;5,BD!B333,"")</f>
        <v/>
      </c>
      <c r="F333" s="134"/>
      <c r="G333" s="133"/>
      <c r="H333" s="135"/>
      <c r="I333" s="3" t="str">
        <f>+IF(LEN($K333)&gt;5,BD!D333,"")</f>
        <v/>
      </c>
      <c r="J333" s="4" t="str">
        <f>+IF(LEN($K333)&gt;5,BD!E333,"")</f>
        <v/>
      </c>
      <c r="K333" s="5" t="str">
        <f>+IF(LEN(BD!G333)&gt;5,BD!G333,"")</f>
        <v/>
      </c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53" t="str">
        <f t="shared" si="141"/>
        <v/>
      </c>
      <c r="AB333" s="154" t="str">
        <f>+IF(LEN($K333)&gt;5,SUM(L333,N333,P333,R333,T333,V333,X333)+COUNTIF(L333:X333,"PCG")+'CODIGO PAGO'!$C$23*COUNTIF(L333:X333,"PDF")+'CODIGO PAGO'!$C$24*COUNTIF('PRE MAAS'!L333:X333,"PNH")+'CODIGO PAGO'!$C$25*COUNTIF('PRE MAAS'!L333:X333,"PS")+COUNTIF(L333:X333,"VAC"),"")</f>
        <v/>
      </c>
      <c r="AC333" s="154" t="str">
        <f t="shared" si="142"/>
        <v/>
      </c>
      <c r="AD333" s="155" t="str">
        <f t="shared" si="143"/>
        <v/>
      </c>
      <c r="AE333" s="155" t="str">
        <f t="shared" si="144"/>
        <v/>
      </c>
      <c r="AF333" s="155" t="str">
        <f>+IF(LEN($K333)&gt;5,IF(AND(VLOOKUP($I333,BD!$D$1:$F$501,3,0)&gt;=L$1,VLOOKUP($I333,BD!$D$1:$F$501,3,0)&lt;=X$1),1,0),"")</f>
        <v/>
      </c>
      <c r="AG333" s="155" t="str">
        <f t="shared" si="145"/>
        <v/>
      </c>
      <c r="AH333" s="156" t="str">
        <f t="shared" si="146"/>
        <v/>
      </c>
      <c r="AI333" s="156" t="str">
        <f t="shared" si="147"/>
        <v/>
      </c>
      <c r="AJ333" s="156" t="str">
        <f t="shared" si="148"/>
        <v/>
      </c>
      <c r="AK333" s="6" t="str">
        <f>+IF(LEN($K333)&gt;5,BD!H333,"")</f>
        <v/>
      </c>
      <c r="AL333" s="17" t="str">
        <f t="shared" si="149"/>
        <v/>
      </c>
      <c r="AM333" s="13"/>
      <c r="AN333" s="18" t="str">
        <f t="shared" si="150"/>
        <v/>
      </c>
      <c r="AO333" s="19" t="str">
        <f t="shared" si="151"/>
        <v/>
      </c>
      <c r="AP333" s="19" t="str">
        <f t="shared" si="152"/>
        <v/>
      </c>
      <c r="AQ333" s="20" t="str">
        <f t="shared" si="153"/>
        <v/>
      </c>
      <c r="AR333" s="7" t="str">
        <f t="shared" ca="1" si="154"/>
        <v/>
      </c>
      <c r="AS333" s="157"/>
      <c r="AT333" s="19" t="str">
        <f>+IF(LEN($K333)&gt;5,TRUNC(AS333*AK333*'CODIGO PAGO'!$C$27,2),"")</f>
        <v/>
      </c>
      <c r="AU333" s="15"/>
      <c r="AV333" s="15"/>
      <c r="AW333" s="15"/>
      <c r="AX333" s="14"/>
      <c r="AY333" s="15"/>
      <c r="AZ333" s="20" t="str">
        <f>+IF(LEN(K333)&gt;5,SUMIF(AJUSTES!$A$1:$A$50,K333,AJUSTES!$J$1:$J$50),"")</f>
        <v/>
      </c>
      <c r="BA333" s="20"/>
      <c r="BB333" s="14"/>
      <c r="BC333" s="14"/>
      <c r="BD333" s="164"/>
      <c r="BE333" s="15"/>
      <c r="BF333" s="15"/>
      <c r="BG333" s="152" t="str">
        <f t="shared" si="155"/>
        <v/>
      </c>
      <c r="BH333" s="20" t="str">
        <f t="shared" si="156"/>
        <v/>
      </c>
      <c r="BI333" s="20" t="str">
        <f>IF(LEN($K333)&gt;5,IF('CODIGO PAGO'!$C$26=9,0.5*AK333,'CODIGO PAGO'!$C$26*COUNTIF(L333:X333,"PT")*(AK333*7)/(7-(COUNTIF(L333:X333,"D")+COUNTIF(L333:X333,"DL")))),"")</f>
        <v/>
      </c>
      <c r="BJ333" s="15"/>
      <c r="BK333" s="20" t="str">
        <f>+IF(LEN(K333)&gt;5,SUMIF(AJUSTES!$A$1:$A$50,K333,AJUSTES!$K$1:$K$50),"")</f>
        <v/>
      </c>
      <c r="BL333" s="15"/>
      <c r="BM333" s="15"/>
      <c r="BN333" s="4" t="str">
        <f>+CONCATENATE(IF(COUNTIFS(INCAPACIDADES!$A$1:$A$100,"ACTIVA",INCAPACIDADES!$C$1:$C$100,'PRE MAAS'!K333)&gt;0,VLOOKUP(K333,INCAPACIDADES!$C$1:$Y$100,23,0),""),IF(LEN($K333)&gt;5,IF(BD!F333="N/A","",CONCATENATE("B (",DAY(BD!F333),"-",MONTH(BD!F333),"-",YEAR(BD!F333),")")),""))</f>
        <v/>
      </c>
      <c r="BO333" s="150"/>
      <c r="BP333" s="15"/>
      <c r="BQ333" s="15"/>
      <c r="BR333" s="15"/>
      <c r="BS333" s="15"/>
      <c r="BT333" s="15"/>
      <c r="BU333" s="9" t="str">
        <f>+IF(LEN($K333)&gt;10,IF(LEN(BD!I333)=11,BD!I333,CONCATENATE("0",BD!I333)),"")</f>
        <v/>
      </c>
      <c r="BV333" s="161" t="str">
        <f>+IF(LEN($K333)&gt;10,BD!J333,"")</f>
        <v/>
      </c>
      <c r="BW333" s="162" t="str">
        <f t="shared" si="157"/>
        <v/>
      </c>
      <c r="BX333" s="162" t="str">
        <f>+IF(LEN($K333)&gt;10,UPPER(BD!K333),"")</f>
        <v/>
      </c>
      <c r="BY333" s="161" t="str">
        <f>+IF(LEN($K341)&gt;5,BD!L333,"")</f>
        <v/>
      </c>
      <c r="BZ333" s="161" t="str">
        <f>+IF(LEN($K333)&gt;10,BD!M333,"")</f>
        <v/>
      </c>
      <c r="CA333" s="162" t="str">
        <f>+IF(LEN($K333)&gt;10,BD!N333,"")</f>
        <v/>
      </c>
      <c r="CB333" s="163" t="str">
        <f t="shared" si="158"/>
        <v/>
      </c>
      <c r="CC333" s="62" t="str">
        <f>+IF(AND(LEN($K333)&gt;10),IF(AND($J333&gt;L$1,$J333&lt;=$Y$1),1,IF((COUNTIFS(INCAPACIDADES!$C$1:$C$51,$K333,INCAPACIDADES!K$1:K$51,L$1))&gt;0,2,IF(VLOOKUP($I333,BD!D:F,3,0)&gt;L$1,0,3))),"")</f>
        <v/>
      </c>
      <c r="CD333" s="62" t="str">
        <f>+IF(AND(LEN($K333)&gt;10),IF(AND($J333&gt;M$1,$J333&lt;=$Y$1),1,IF((COUNTIFS(INCAPACIDADES!$C$1:$C$51,$K333,INCAPACIDADES!L$1:L$51,M$1))&gt;0,2,IF(VLOOKUP($I333,BD!$D:$F,3,0)&gt;M$1,0,3))),"")</f>
        <v/>
      </c>
      <c r="CE333" s="62" t="str">
        <f>+IF(AND(LEN($K333)&gt;10),IF(AND($J333&gt;N$1,$J333&lt;=$Y$1),1,IF((COUNTIFS(INCAPACIDADES!$C$1:$C$51,$K333,INCAPACIDADES!M$1:M$51,N$1))&gt;0,2,IF(VLOOKUP($I333,BD!$D:$F,3,0)&gt;N$1,0,3))),"")</f>
        <v/>
      </c>
      <c r="CF333" s="62" t="str">
        <f>+IF(AND(LEN($K333)&gt;10),IF(AND($J333&gt;O$1,$J333&lt;=$Y$1),1,IF((COUNTIFS(INCAPACIDADES!$C$1:$C$51,$K333,INCAPACIDADES!N$1:N$51,O$1))&gt;0,2,IF(VLOOKUP($I333,BD!$D:$F,3,0)&gt;O$1,0,3))),"")</f>
        <v/>
      </c>
      <c r="CG333" s="62" t="str">
        <f>+IF(AND(LEN($K333)&gt;10),IF(AND($J333&gt;P$1,$J333&lt;=$Y$1),1,IF((COUNTIFS(INCAPACIDADES!$C$1:$C$51,$K333,INCAPACIDADES!O$1:O$51,P$1))&gt;0,2,IF(VLOOKUP($I333,BD!$D:$F,3,0)&gt;P$1,0,3))),"")</f>
        <v/>
      </c>
      <c r="CH333" s="62" t="str">
        <f>+IF(AND(LEN($K333)&gt;10),IF(AND($J333&gt;Q$1,$J333&lt;=$Y$1),1,IF((COUNTIFS(INCAPACIDADES!$C$1:$C$51,$K333,INCAPACIDADES!P$1:P$51,Q$1))&gt;0,2,IF(VLOOKUP($I333,BD!$D:$F,3,0)&gt;Q$1,0,3))),"")</f>
        <v/>
      </c>
      <c r="CI333" s="62" t="str">
        <f>+IF(AND(LEN($K333)&gt;10),IF(AND($J333&gt;R$1,$J333&lt;=$Y$1),1,IF((COUNTIFS(INCAPACIDADES!$C$1:$C$51,$K333,INCAPACIDADES!Q$1:Q$51,R$1))&gt;0,2,IF(VLOOKUP($I333,BD!$D:$F,3,0)&gt;R$1,0,3))),"")</f>
        <v/>
      </c>
      <c r="CJ333" s="62" t="str">
        <f>+IF(AND(LEN($K333)&gt;10),IF(AND($J333&gt;S$1,$J333&lt;=$Y$1),1,IF((COUNTIFS(INCAPACIDADES!$C$1:$C$51,$K333,INCAPACIDADES!R$1:R$51,S$1))&gt;0,2,IF(VLOOKUP($I333,BD!$D:$F,3,0)&gt;S$1,0,3))),"")</f>
        <v/>
      </c>
      <c r="CK333" s="62" t="str">
        <f>+IF(AND(LEN($K333)&gt;10),IF(AND($J333&gt;T$1,$J333&lt;=$Y$1),1,IF((COUNTIFS(INCAPACIDADES!$C$1:$C$51,$K333,INCAPACIDADES!S$1:S$51,T$1))&gt;0,2,IF(VLOOKUP($I333,BD!$D:$F,3,0)&gt;T$1,0,3))),"")</f>
        <v/>
      </c>
      <c r="CL333" s="62" t="str">
        <f>+IF(AND(LEN($K333)&gt;10),IF(AND($J333&gt;U$1,$J333&lt;=$Y$1),1,IF((COUNTIFS(INCAPACIDADES!$C$1:$C$51,$K333,INCAPACIDADES!T$1:T$51,U$1))&gt;0,2,IF(VLOOKUP($I333,BD!$D:$F,3,0)&gt;U$1,0,3))),"")</f>
        <v/>
      </c>
      <c r="CM333" s="62" t="str">
        <f>+IF(AND(LEN($K333)&gt;10),IF(AND($J333&gt;V$1,$J333&lt;=$Y$1),1,IF((COUNTIFS(INCAPACIDADES!$C$1:$C$51,$K333,INCAPACIDADES!U$1:U$51,V$1))&gt;0,2,IF(VLOOKUP($I333,BD!$D:$F,3,0)&gt;V$1,0,3))),"")</f>
        <v/>
      </c>
      <c r="CN333" s="62" t="str">
        <f>+IF(AND(LEN($K333)&gt;10),IF(AND($J333&gt;W$1,$J333&lt;=$Y$1),1,IF((COUNTIFS(INCAPACIDADES!$C$1:$C$51,$K333,INCAPACIDADES!V$1:V$51,W$1))&gt;0,2,IF(VLOOKUP($I333,BD!$D:$F,3,0)&gt;W$1,0,3))),"")</f>
        <v/>
      </c>
      <c r="CO333" s="62" t="str">
        <f>+IF(AND(LEN($K333)&gt;10),IF(AND($J333&gt;X$1,$J333&lt;=$Y$1),1,IF((COUNTIFS(INCAPACIDADES!$C$1:$C$51,$K333,INCAPACIDADES!W$1:W$51,X$1))&gt;0,2,IF(VLOOKUP($I333,BD!$D:$F,3,0)&gt;X$1,0,3))),"")</f>
        <v/>
      </c>
      <c r="CP333" s="62" t="str">
        <f>+IF(AND(LEN($K333)&gt;10),IF(AND($J333&gt;Y$1,$J333&lt;=$Y$1),1,IF((COUNTIFS(INCAPACIDADES!$C$1:$C$51,$K333,INCAPACIDADES!X$1:X$51,Y$1))&gt;0,2,IF(VLOOKUP($I333,BD!$D:$F,3,0)&gt;Y$1,0,3))),"")</f>
        <v/>
      </c>
      <c r="CQ333" s="62" t="str">
        <f>+IF(LEN($K333)&gt;10,IF(ISERROR(VLOOKUP(L333,'CODIGO PAGO'!$B$1:$B$20,1,0)),1,IF(OR(AND(CC333=1,L333&lt;&gt;"N"),AND(CC333=3,L333&lt;&gt;"B"),AND(CC333=2,LEFT(TRIM(L333),1)&lt;&gt;"I")),1,IF(OR(AND(CC333=0,L333="N"),AND(CC333=0,L333="B"),AND(CC333=0,LEFT(TRIM(L333),1)="I")),1,0))),"")</f>
        <v/>
      </c>
      <c r="CR333" s="62" t="str">
        <f t="shared" si="159"/>
        <v/>
      </c>
      <c r="CS333" s="62" t="str">
        <f>+IF(LEN($K333)&gt;10,IF(ISERROR(VLOOKUP(N333,'CODIGO PAGO'!$B$1:$B$20,1,0)),1,IF(OR(AND(CE333=1,N333&lt;&gt;"N"),AND(CE333=3,N333&lt;&gt;"B"),AND(CE333=2,LEFT(TRIM(N333),1)&lt;&gt;"I")),1,IF(OR(AND(CE333=0,N333="N"),AND(CE333=0,N333="B"),AND(CE333=0,LEFT(TRIM(N333),1)="I")),1,0))),"")</f>
        <v/>
      </c>
      <c r="CT333" s="62" t="str">
        <f t="shared" si="160"/>
        <v/>
      </c>
      <c r="CU333" s="62" t="str">
        <f>+IF(LEN($K333)&gt;10,IF(ISERROR(VLOOKUP(P333,'CODIGO PAGO'!$B$1:$B$20,1,0)),1,IF(OR(AND(CG333=1,P333&lt;&gt;"N"),AND(CG333=3,P333&lt;&gt;"B"),AND(CG333=2,LEFT(TRIM(P333),1)&lt;&gt;"I")),1,IF(OR(AND(CG333=0,P333="N"),AND(CG333=0,P333="B"),AND(CG333=0,LEFT(TRIM(P333),1)="I")),1,0))),"")</f>
        <v/>
      </c>
      <c r="CV333" s="62" t="str">
        <f t="shared" si="161"/>
        <v/>
      </c>
      <c r="CW333" s="62" t="str">
        <f>+IF(LEN($K333)&gt;10,IF(ISERROR(VLOOKUP(R333,'CODIGO PAGO'!$B$1:$B$20,1,0)),1,IF(OR(AND(CI333=1,R333&lt;&gt;"N"),AND(CI333=3,R333&lt;&gt;"B"),AND(CI333=2,LEFT(TRIM(R333),1)&lt;&gt;"I")),1,IF(OR(AND(CI333=0,R333="N"),AND(CI333=0,R333="B"),AND(CI333=0,LEFT(TRIM(R333),1)="I")),1,0))),"")</f>
        <v/>
      </c>
      <c r="CX333" s="62" t="str">
        <f t="shared" si="162"/>
        <v/>
      </c>
      <c r="CY333" s="62" t="str">
        <f>+IF(LEN($K333)&gt;10,IF(ISERROR(VLOOKUP(T333,'CODIGO PAGO'!$B$1:$B$20,1,0)),1,IF(OR(AND(CK333=1,T333&lt;&gt;"N"),AND(CK333=3,T333&lt;&gt;"B"),AND(CK333=2,LEFT(TRIM(T333),1)&lt;&gt;"I")),1,IF(OR(AND(CK333=0,T333="N"),AND(CK333=0,T333="B"),AND(CK333=0,LEFT(TRIM(T333),1)="I")),1,0))),"")</f>
        <v/>
      </c>
      <c r="CZ333" s="62" t="str">
        <f t="shared" si="163"/>
        <v/>
      </c>
      <c r="DA333" s="62" t="str">
        <f>+IF(LEN($K333)&gt;10,IF(ISERROR(VLOOKUP(V333,'CODIGO PAGO'!$B$1:$B$20,1,0)),1,IF(OR(AND(CM333=1,V333&lt;&gt;"N"),AND(CM333=3,V333&lt;&gt;"B"),AND(CM333=2,LEFT(TRIM(V333),1)&lt;&gt;"I")),1,IF(OR(AND(CM333=0,V333="N"),AND(CM333=0,V333="B"),AND(CM333=0,LEFT(TRIM(V333),1)="I")),1,0))),"")</f>
        <v/>
      </c>
      <c r="DB333" s="62" t="str">
        <f t="shared" si="164"/>
        <v/>
      </c>
      <c r="DC333" s="62" t="str">
        <f>+IF(LEN($K333)&gt;10,IF(ISERROR(VLOOKUP(X333,'CODIGO PAGO'!$B$1:$B$20,1,0)),1,IF(OR(AND(CO333=1,X333&lt;&gt;"N"),AND(CO333=3,X333&lt;&gt;"B"),AND(CO333=2,LEFT(TRIM(X333),1)&lt;&gt;"I")),1,IF(OR(AND(CO333=0,X333="N"),AND(CO333=0,X333="B"),AND(CO333=0,LEFT(TRIM(X333),1)="I")),1,0))),"")</f>
        <v/>
      </c>
      <c r="DD333" s="62" t="str">
        <f t="shared" si="165"/>
        <v/>
      </c>
      <c r="DE333" s="62" t="str">
        <f t="shared" si="166"/>
        <v/>
      </c>
      <c r="DF333" s="63" t="str">
        <f t="shared" si="167"/>
        <v/>
      </c>
      <c r="DG333" s="171"/>
      <c r="DH333" s="63">
        <v>333</v>
      </c>
    </row>
    <row r="334" spans="1:112" s="65" customFormat="1">
      <c r="A334" s="16" t="str">
        <f t="shared" si="140"/>
        <v/>
      </c>
      <c r="B334" s="134"/>
      <c r="C334" s="134"/>
      <c r="D334" s="1" t="str">
        <f>+IF(LEN($K334)&gt;5,BD!A334,"")</f>
        <v/>
      </c>
      <c r="E334" s="1" t="str">
        <f>+IF(LEN($K334)&gt;5,BD!B334,"")</f>
        <v/>
      </c>
      <c r="F334" s="134"/>
      <c r="G334" s="133"/>
      <c r="H334" s="135"/>
      <c r="I334" s="3" t="str">
        <f>+IF(LEN($K334)&gt;5,BD!D334,"")</f>
        <v/>
      </c>
      <c r="J334" s="4" t="str">
        <f>+IF(LEN($K334)&gt;5,BD!E334,"")</f>
        <v/>
      </c>
      <c r="K334" s="5" t="str">
        <f>+IF(LEN(BD!G334)&gt;5,BD!G334,"")</f>
        <v/>
      </c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53" t="str">
        <f t="shared" si="141"/>
        <v/>
      </c>
      <c r="AB334" s="154" t="str">
        <f>+IF(LEN($K334)&gt;5,SUM(L334,N334,P334,R334,T334,V334,X334)+COUNTIF(L334:X334,"PCG")+'CODIGO PAGO'!$C$23*COUNTIF(L334:X334,"PDF")+'CODIGO PAGO'!$C$24*COUNTIF('PRE MAAS'!L334:X334,"PNH")+'CODIGO PAGO'!$C$25*COUNTIF('PRE MAAS'!L334:X334,"PS")+COUNTIF(L334:X334,"VAC"),"")</f>
        <v/>
      </c>
      <c r="AC334" s="154" t="str">
        <f t="shared" si="142"/>
        <v/>
      </c>
      <c r="AD334" s="155" t="str">
        <f t="shared" si="143"/>
        <v/>
      </c>
      <c r="AE334" s="155" t="str">
        <f t="shared" si="144"/>
        <v/>
      </c>
      <c r="AF334" s="155" t="str">
        <f>+IF(LEN($K334)&gt;5,IF(AND(VLOOKUP($I334,BD!$D$1:$F$501,3,0)&gt;=L$1,VLOOKUP($I334,BD!$D$1:$F$501,3,0)&lt;=X$1),1,0),"")</f>
        <v/>
      </c>
      <c r="AG334" s="155" t="str">
        <f t="shared" si="145"/>
        <v/>
      </c>
      <c r="AH334" s="156" t="str">
        <f t="shared" si="146"/>
        <v/>
      </c>
      <c r="AI334" s="156" t="str">
        <f t="shared" si="147"/>
        <v/>
      </c>
      <c r="AJ334" s="156" t="str">
        <f t="shared" si="148"/>
        <v/>
      </c>
      <c r="AK334" s="6" t="str">
        <f>+IF(LEN($K334)&gt;5,BD!H334,"")</f>
        <v/>
      </c>
      <c r="AL334" s="17" t="str">
        <f t="shared" si="149"/>
        <v/>
      </c>
      <c r="AM334" s="13"/>
      <c r="AN334" s="18" t="str">
        <f t="shared" si="150"/>
        <v/>
      </c>
      <c r="AO334" s="19" t="str">
        <f t="shared" si="151"/>
        <v/>
      </c>
      <c r="AP334" s="19" t="str">
        <f t="shared" si="152"/>
        <v/>
      </c>
      <c r="AQ334" s="20" t="str">
        <f t="shared" si="153"/>
        <v/>
      </c>
      <c r="AR334" s="7" t="str">
        <f t="shared" ca="1" si="154"/>
        <v/>
      </c>
      <c r="AS334" s="157"/>
      <c r="AT334" s="19" t="str">
        <f>+IF(LEN($K334)&gt;5,TRUNC(AS334*AK334*'CODIGO PAGO'!$C$27,2),"")</f>
        <v/>
      </c>
      <c r="AU334" s="15"/>
      <c r="AV334" s="15"/>
      <c r="AW334" s="15"/>
      <c r="AX334" s="14"/>
      <c r="AY334" s="15"/>
      <c r="AZ334" s="20" t="str">
        <f>+IF(LEN(K334)&gt;5,SUMIF(AJUSTES!$A$1:$A$50,K334,AJUSTES!$J$1:$J$50),"")</f>
        <v/>
      </c>
      <c r="BA334" s="20"/>
      <c r="BB334" s="14"/>
      <c r="BC334" s="14"/>
      <c r="BD334" s="164"/>
      <c r="BE334" s="15"/>
      <c r="BF334" s="15"/>
      <c r="BG334" s="152" t="str">
        <f t="shared" si="155"/>
        <v/>
      </c>
      <c r="BH334" s="20" t="str">
        <f t="shared" si="156"/>
        <v/>
      </c>
      <c r="BI334" s="20" t="str">
        <f>IF(LEN($K334)&gt;5,IF('CODIGO PAGO'!$C$26=9,0.5*AK334,'CODIGO PAGO'!$C$26*COUNTIF(L334:X334,"PT")*(AK334*7)/(7-(COUNTIF(L334:X334,"D")+COUNTIF(L334:X334,"DL")))),"")</f>
        <v/>
      </c>
      <c r="BJ334" s="15"/>
      <c r="BK334" s="20" t="str">
        <f>+IF(LEN(K334)&gt;5,SUMIF(AJUSTES!$A$1:$A$50,K334,AJUSTES!$K$1:$K$50),"")</f>
        <v/>
      </c>
      <c r="BL334" s="15"/>
      <c r="BM334" s="15"/>
      <c r="BN334" s="4" t="str">
        <f>+CONCATENATE(IF(COUNTIFS(INCAPACIDADES!$A$1:$A$100,"ACTIVA",INCAPACIDADES!$C$1:$C$100,'PRE MAAS'!K334)&gt;0,VLOOKUP(K334,INCAPACIDADES!$C$1:$Y$100,23,0),""),IF(LEN($K334)&gt;5,IF(BD!F334="N/A","",CONCATENATE("B (",DAY(BD!F334),"-",MONTH(BD!F334),"-",YEAR(BD!F334),")")),""))</f>
        <v/>
      </c>
      <c r="BO334" s="150"/>
      <c r="BP334" s="15"/>
      <c r="BQ334" s="15"/>
      <c r="BR334" s="15"/>
      <c r="BS334" s="15"/>
      <c r="BT334" s="15"/>
      <c r="BU334" s="9" t="str">
        <f>+IF(LEN($K334)&gt;10,IF(LEN(BD!I334)=11,BD!I334,CONCATENATE("0",BD!I334)),"")</f>
        <v/>
      </c>
      <c r="BV334" s="161" t="str">
        <f>+IF(LEN($K334)&gt;10,BD!J334,"")</f>
        <v/>
      </c>
      <c r="BW334" s="162" t="str">
        <f t="shared" si="157"/>
        <v/>
      </c>
      <c r="BX334" s="162" t="str">
        <f>+IF(LEN($K334)&gt;10,UPPER(BD!K334),"")</f>
        <v/>
      </c>
      <c r="BY334" s="161" t="str">
        <f>+IF(LEN($K342)&gt;5,BD!L334,"")</f>
        <v/>
      </c>
      <c r="BZ334" s="161" t="str">
        <f>+IF(LEN($K334)&gt;10,BD!M334,"")</f>
        <v/>
      </c>
      <c r="CA334" s="162" t="str">
        <f>+IF(LEN($K334)&gt;10,BD!N334,"")</f>
        <v/>
      </c>
      <c r="CB334" s="163" t="str">
        <f t="shared" si="158"/>
        <v/>
      </c>
      <c r="CC334" s="62" t="str">
        <f>+IF(AND(LEN($K334)&gt;10),IF(AND($J334&gt;L$1,$J334&lt;=$Y$1),1,IF((COUNTIFS(INCAPACIDADES!$C$1:$C$51,$K334,INCAPACIDADES!K$1:K$51,L$1))&gt;0,2,IF(VLOOKUP($I334,BD!D:F,3,0)&gt;L$1,0,3))),"")</f>
        <v/>
      </c>
      <c r="CD334" s="62" t="str">
        <f>+IF(AND(LEN($K334)&gt;10),IF(AND($J334&gt;M$1,$J334&lt;=$Y$1),1,IF((COUNTIFS(INCAPACIDADES!$C$1:$C$51,$K334,INCAPACIDADES!L$1:L$51,M$1))&gt;0,2,IF(VLOOKUP($I334,BD!$D:$F,3,0)&gt;M$1,0,3))),"")</f>
        <v/>
      </c>
      <c r="CE334" s="62" t="str">
        <f>+IF(AND(LEN($K334)&gt;10),IF(AND($J334&gt;N$1,$J334&lt;=$Y$1),1,IF((COUNTIFS(INCAPACIDADES!$C$1:$C$51,$K334,INCAPACIDADES!M$1:M$51,N$1))&gt;0,2,IF(VLOOKUP($I334,BD!$D:$F,3,0)&gt;N$1,0,3))),"")</f>
        <v/>
      </c>
      <c r="CF334" s="62" t="str">
        <f>+IF(AND(LEN($K334)&gt;10),IF(AND($J334&gt;O$1,$J334&lt;=$Y$1),1,IF((COUNTIFS(INCAPACIDADES!$C$1:$C$51,$K334,INCAPACIDADES!N$1:N$51,O$1))&gt;0,2,IF(VLOOKUP($I334,BD!$D:$F,3,0)&gt;O$1,0,3))),"")</f>
        <v/>
      </c>
      <c r="CG334" s="62" t="str">
        <f>+IF(AND(LEN($K334)&gt;10),IF(AND($J334&gt;P$1,$J334&lt;=$Y$1),1,IF((COUNTIFS(INCAPACIDADES!$C$1:$C$51,$K334,INCAPACIDADES!O$1:O$51,P$1))&gt;0,2,IF(VLOOKUP($I334,BD!$D:$F,3,0)&gt;P$1,0,3))),"")</f>
        <v/>
      </c>
      <c r="CH334" s="62" t="str">
        <f>+IF(AND(LEN($K334)&gt;10),IF(AND($J334&gt;Q$1,$J334&lt;=$Y$1),1,IF((COUNTIFS(INCAPACIDADES!$C$1:$C$51,$K334,INCAPACIDADES!P$1:P$51,Q$1))&gt;0,2,IF(VLOOKUP($I334,BD!$D:$F,3,0)&gt;Q$1,0,3))),"")</f>
        <v/>
      </c>
      <c r="CI334" s="62" t="str">
        <f>+IF(AND(LEN($K334)&gt;10),IF(AND($J334&gt;R$1,$J334&lt;=$Y$1),1,IF((COUNTIFS(INCAPACIDADES!$C$1:$C$51,$K334,INCAPACIDADES!Q$1:Q$51,R$1))&gt;0,2,IF(VLOOKUP($I334,BD!$D:$F,3,0)&gt;R$1,0,3))),"")</f>
        <v/>
      </c>
      <c r="CJ334" s="62" t="str">
        <f>+IF(AND(LEN($K334)&gt;10),IF(AND($J334&gt;S$1,$J334&lt;=$Y$1),1,IF((COUNTIFS(INCAPACIDADES!$C$1:$C$51,$K334,INCAPACIDADES!R$1:R$51,S$1))&gt;0,2,IF(VLOOKUP($I334,BD!$D:$F,3,0)&gt;S$1,0,3))),"")</f>
        <v/>
      </c>
      <c r="CK334" s="62" t="str">
        <f>+IF(AND(LEN($K334)&gt;10),IF(AND($J334&gt;T$1,$J334&lt;=$Y$1),1,IF((COUNTIFS(INCAPACIDADES!$C$1:$C$51,$K334,INCAPACIDADES!S$1:S$51,T$1))&gt;0,2,IF(VLOOKUP($I334,BD!$D:$F,3,0)&gt;T$1,0,3))),"")</f>
        <v/>
      </c>
      <c r="CL334" s="62" t="str">
        <f>+IF(AND(LEN($K334)&gt;10),IF(AND($J334&gt;U$1,$J334&lt;=$Y$1),1,IF((COUNTIFS(INCAPACIDADES!$C$1:$C$51,$K334,INCAPACIDADES!T$1:T$51,U$1))&gt;0,2,IF(VLOOKUP($I334,BD!$D:$F,3,0)&gt;U$1,0,3))),"")</f>
        <v/>
      </c>
      <c r="CM334" s="62" t="str">
        <f>+IF(AND(LEN($K334)&gt;10),IF(AND($J334&gt;V$1,$J334&lt;=$Y$1),1,IF((COUNTIFS(INCAPACIDADES!$C$1:$C$51,$K334,INCAPACIDADES!U$1:U$51,V$1))&gt;0,2,IF(VLOOKUP($I334,BD!$D:$F,3,0)&gt;V$1,0,3))),"")</f>
        <v/>
      </c>
      <c r="CN334" s="62" t="str">
        <f>+IF(AND(LEN($K334)&gt;10),IF(AND($J334&gt;W$1,$J334&lt;=$Y$1),1,IF((COUNTIFS(INCAPACIDADES!$C$1:$C$51,$K334,INCAPACIDADES!V$1:V$51,W$1))&gt;0,2,IF(VLOOKUP($I334,BD!$D:$F,3,0)&gt;W$1,0,3))),"")</f>
        <v/>
      </c>
      <c r="CO334" s="62" t="str">
        <f>+IF(AND(LEN($K334)&gt;10),IF(AND($J334&gt;X$1,$J334&lt;=$Y$1),1,IF((COUNTIFS(INCAPACIDADES!$C$1:$C$51,$K334,INCAPACIDADES!W$1:W$51,X$1))&gt;0,2,IF(VLOOKUP($I334,BD!$D:$F,3,0)&gt;X$1,0,3))),"")</f>
        <v/>
      </c>
      <c r="CP334" s="62" t="str">
        <f>+IF(AND(LEN($K334)&gt;10),IF(AND($J334&gt;Y$1,$J334&lt;=$Y$1),1,IF((COUNTIFS(INCAPACIDADES!$C$1:$C$51,$K334,INCAPACIDADES!X$1:X$51,Y$1))&gt;0,2,IF(VLOOKUP($I334,BD!$D:$F,3,0)&gt;Y$1,0,3))),"")</f>
        <v/>
      </c>
      <c r="CQ334" s="62" t="str">
        <f>+IF(LEN($K334)&gt;10,IF(ISERROR(VLOOKUP(L334,'CODIGO PAGO'!$B$1:$B$20,1,0)),1,IF(OR(AND(CC334=1,L334&lt;&gt;"N"),AND(CC334=3,L334&lt;&gt;"B"),AND(CC334=2,LEFT(TRIM(L334),1)&lt;&gt;"I")),1,IF(OR(AND(CC334=0,L334="N"),AND(CC334=0,L334="B"),AND(CC334=0,LEFT(TRIM(L334),1)="I")),1,0))),"")</f>
        <v/>
      </c>
      <c r="CR334" s="62" t="str">
        <f t="shared" si="159"/>
        <v/>
      </c>
      <c r="CS334" s="62" t="str">
        <f>+IF(LEN($K334)&gt;10,IF(ISERROR(VLOOKUP(N334,'CODIGO PAGO'!$B$1:$B$20,1,0)),1,IF(OR(AND(CE334=1,N334&lt;&gt;"N"),AND(CE334=3,N334&lt;&gt;"B"),AND(CE334=2,LEFT(TRIM(N334),1)&lt;&gt;"I")),1,IF(OR(AND(CE334=0,N334="N"),AND(CE334=0,N334="B"),AND(CE334=0,LEFT(TRIM(N334),1)="I")),1,0))),"")</f>
        <v/>
      </c>
      <c r="CT334" s="62" t="str">
        <f t="shared" si="160"/>
        <v/>
      </c>
      <c r="CU334" s="62" t="str">
        <f>+IF(LEN($K334)&gt;10,IF(ISERROR(VLOOKUP(P334,'CODIGO PAGO'!$B$1:$B$20,1,0)),1,IF(OR(AND(CG334=1,P334&lt;&gt;"N"),AND(CG334=3,P334&lt;&gt;"B"),AND(CG334=2,LEFT(TRIM(P334),1)&lt;&gt;"I")),1,IF(OR(AND(CG334=0,P334="N"),AND(CG334=0,P334="B"),AND(CG334=0,LEFT(TRIM(P334),1)="I")),1,0))),"")</f>
        <v/>
      </c>
      <c r="CV334" s="62" t="str">
        <f t="shared" si="161"/>
        <v/>
      </c>
      <c r="CW334" s="62" t="str">
        <f>+IF(LEN($K334)&gt;10,IF(ISERROR(VLOOKUP(R334,'CODIGO PAGO'!$B$1:$B$20,1,0)),1,IF(OR(AND(CI334=1,R334&lt;&gt;"N"),AND(CI334=3,R334&lt;&gt;"B"),AND(CI334=2,LEFT(TRIM(R334),1)&lt;&gt;"I")),1,IF(OR(AND(CI334=0,R334="N"),AND(CI334=0,R334="B"),AND(CI334=0,LEFT(TRIM(R334),1)="I")),1,0))),"")</f>
        <v/>
      </c>
      <c r="CX334" s="62" t="str">
        <f t="shared" si="162"/>
        <v/>
      </c>
      <c r="CY334" s="62" t="str">
        <f>+IF(LEN($K334)&gt;10,IF(ISERROR(VLOOKUP(T334,'CODIGO PAGO'!$B$1:$B$20,1,0)),1,IF(OR(AND(CK334=1,T334&lt;&gt;"N"),AND(CK334=3,T334&lt;&gt;"B"),AND(CK334=2,LEFT(TRIM(T334),1)&lt;&gt;"I")),1,IF(OR(AND(CK334=0,T334="N"),AND(CK334=0,T334="B"),AND(CK334=0,LEFT(TRIM(T334),1)="I")),1,0))),"")</f>
        <v/>
      </c>
      <c r="CZ334" s="62" t="str">
        <f t="shared" si="163"/>
        <v/>
      </c>
      <c r="DA334" s="62" t="str">
        <f>+IF(LEN($K334)&gt;10,IF(ISERROR(VLOOKUP(V334,'CODIGO PAGO'!$B$1:$B$20,1,0)),1,IF(OR(AND(CM334=1,V334&lt;&gt;"N"),AND(CM334=3,V334&lt;&gt;"B"),AND(CM334=2,LEFT(TRIM(V334),1)&lt;&gt;"I")),1,IF(OR(AND(CM334=0,V334="N"),AND(CM334=0,V334="B"),AND(CM334=0,LEFT(TRIM(V334),1)="I")),1,0))),"")</f>
        <v/>
      </c>
      <c r="DB334" s="62" t="str">
        <f t="shared" si="164"/>
        <v/>
      </c>
      <c r="DC334" s="62" t="str">
        <f>+IF(LEN($K334)&gt;10,IF(ISERROR(VLOOKUP(X334,'CODIGO PAGO'!$B$1:$B$20,1,0)),1,IF(OR(AND(CO334=1,X334&lt;&gt;"N"),AND(CO334=3,X334&lt;&gt;"B"),AND(CO334=2,LEFT(TRIM(X334),1)&lt;&gt;"I")),1,IF(OR(AND(CO334=0,X334="N"),AND(CO334=0,X334="B"),AND(CO334=0,LEFT(TRIM(X334),1)="I")),1,0))),"")</f>
        <v/>
      </c>
      <c r="DD334" s="62" t="str">
        <f t="shared" si="165"/>
        <v/>
      </c>
      <c r="DE334" s="62" t="str">
        <f t="shared" si="166"/>
        <v/>
      </c>
      <c r="DF334" s="63" t="str">
        <f t="shared" si="167"/>
        <v/>
      </c>
      <c r="DG334" s="171"/>
      <c r="DH334" s="63">
        <v>334</v>
      </c>
    </row>
    <row r="335" spans="1:112" s="65" customFormat="1">
      <c r="A335" s="16" t="str">
        <f t="shared" si="140"/>
        <v/>
      </c>
      <c r="B335" s="134"/>
      <c r="C335" s="134"/>
      <c r="D335" s="1" t="str">
        <f>+IF(LEN($K335)&gt;5,BD!A335,"")</f>
        <v/>
      </c>
      <c r="E335" s="1" t="str">
        <f>+IF(LEN($K335)&gt;5,BD!B335,"")</f>
        <v/>
      </c>
      <c r="F335" s="134"/>
      <c r="G335" s="133"/>
      <c r="H335" s="135"/>
      <c r="I335" s="3" t="str">
        <f>+IF(LEN($K335)&gt;5,BD!D335,"")</f>
        <v/>
      </c>
      <c r="J335" s="4" t="str">
        <f>+IF(LEN($K335)&gt;5,BD!E335,"")</f>
        <v/>
      </c>
      <c r="K335" s="5" t="str">
        <f>+IF(LEN(BD!G335)&gt;5,BD!G335,"")</f>
        <v/>
      </c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53" t="str">
        <f t="shared" si="141"/>
        <v/>
      </c>
      <c r="AB335" s="154" t="str">
        <f>+IF(LEN($K335)&gt;5,SUM(L335,N335,P335,R335,T335,V335,X335)+COUNTIF(L335:X335,"PCG")+'CODIGO PAGO'!$C$23*COUNTIF(L335:X335,"PDF")+'CODIGO PAGO'!$C$24*COUNTIF('PRE MAAS'!L335:X335,"PNH")+'CODIGO PAGO'!$C$25*COUNTIF('PRE MAAS'!L335:X335,"PS")+COUNTIF(L335:X335,"VAC"),"")</f>
        <v/>
      </c>
      <c r="AC335" s="154" t="str">
        <f t="shared" si="142"/>
        <v/>
      </c>
      <c r="AD335" s="155" t="str">
        <f t="shared" si="143"/>
        <v/>
      </c>
      <c r="AE335" s="155" t="str">
        <f t="shared" si="144"/>
        <v/>
      </c>
      <c r="AF335" s="155" t="str">
        <f>+IF(LEN($K335)&gt;5,IF(AND(VLOOKUP($I335,BD!$D$1:$F$501,3,0)&gt;=L$1,VLOOKUP($I335,BD!$D$1:$F$501,3,0)&lt;=X$1),1,0),"")</f>
        <v/>
      </c>
      <c r="AG335" s="155" t="str">
        <f t="shared" si="145"/>
        <v/>
      </c>
      <c r="AH335" s="156" t="str">
        <f t="shared" si="146"/>
        <v/>
      </c>
      <c r="AI335" s="156" t="str">
        <f t="shared" si="147"/>
        <v/>
      </c>
      <c r="AJ335" s="156" t="str">
        <f t="shared" si="148"/>
        <v/>
      </c>
      <c r="AK335" s="6" t="str">
        <f>+IF(LEN($K335)&gt;5,BD!H335,"")</f>
        <v/>
      </c>
      <c r="AL335" s="17" t="str">
        <f t="shared" si="149"/>
        <v/>
      </c>
      <c r="AM335" s="13"/>
      <c r="AN335" s="18" t="str">
        <f t="shared" si="150"/>
        <v/>
      </c>
      <c r="AO335" s="19" t="str">
        <f t="shared" si="151"/>
        <v/>
      </c>
      <c r="AP335" s="19" t="str">
        <f t="shared" si="152"/>
        <v/>
      </c>
      <c r="AQ335" s="20" t="str">
        <f t="shared" si="153"/>
        <v/>
      </c>
      <c r="AR335" s="7" t="str">
        <f t="shared" ca="1" si="154"/>
        <v/>
      </c>
      <c r="AS335" s="157"/>
      <c r="AT335" s="19" t="str">
        <f>+IF(LEN($K335)&gt;5,TRUNC(AS335*AK335*'CODIGO PAGO'!$C$27,2),"")</f>
        <v/>
      </c>
      <c r="AU335" s="15"/>
      <c r="AV335" s="15"/>
      <c r="AW335" s="15"/>
      <c r="AX335" s="14"/>
      <c r="AY335" s="15"/>
      <c r="AZ335" s="20" t="str">
        <f>+IF(LEN(K335)&gt;5,SUMIF(AJUSTES!$A$1:$A$50,K335,AJUSTES!$J$1:$J$50),"")</f>
        <v/>
      </c>
      <c r="BA335" s="20"/>
      <c r="BB335" s="14"/>
      <c r="BC335" s="14"/>
      <c r="BD335" s="164"/>
      <c r="BE335" s="15"/>
      <c r="BF335" s="15"/>
      <c r="BG335" s="152" t="str">
        <f t="shared" si="155"/>
        <v/>
      </c>
      <c r="BH335" s="20" t="str">
        <f t="shared" si="156"/>
        <v/>
      </c>
      <c r="BI335" s="20" t="str">
        <f>IF(LEN($K335)&gt;5,IF('CODIGO PAGO'!$C$26=9,0.5*AK335,'CODIGO PAGO'!$C$26*COUNTIF(L335:X335,"PT")*(AK335*7)/(7-(COUNTIF(L335:X335,"D")+COUNTIF(L335:X335,"DL")))),"")</f>
        <v/>
      </c>
      <c r="BJ335" s="15"/>
      <c r="BK335" s="20" t="str">
        <f>+IF(LEN(K335)&gt;5,SUMIF(AJUSTES!$A$1:$A$50,K335,AJUSTES!$K$1:$K$50),"")</f>
        <v/>
      </c>
      <c r="BL335" s="15"/>
      <c r="BM335" s="15"/>
      <c r="BN335" s="4" t="str">
        <f>+CONCATENATE(IF(COUNTIFS(INCAPACIDADES!$A$1:$A$100,"ACTIVA",INCAPACIDADES!$C$1:$C$100,'PRE MAAS'!K335)&gt;0,VLOOKUP(K335,INCAPACIDADES!$C$1:$Y$100,23,0),""),IF(LEN($K335)&gt;5,IF(BD!F335="N/A","",CONCATENATE("B (",DAY(BD!F335),"-",MONTH(BD!F335),"-",YEAR(BD!F335),")")),""))</f>
        <v/>
      </c>
      <c r="BO335" s="150"/>
      <c r="BP335" s="15"/>
      <c r="BQ335" s="15"/>
      <c r="BR335" s="15"/>
      <c r="BS335" s="15"/>
      <c r="BT335" s="15"/>
      <c r="BU335" s="9" t="str">
        <f>+IF(LEN($K335)&gt;10,IF(LEN(BD!I335)=11,BD!I335,CONCATENATE("0",BD!I335)),"")</f>
        <v/>
      </c>
      <c r="BV335" s="161" t="str">
        <f>+IF(LEN($K335)&gt;10,BD!J335,"")</f>
        <v/>
      </c>
      <c r="BW335" s="162" t="str">
        <f t="shared" si="157"/>
        <v/>
      </c>
      <c r="BX335" s="162" t="str">
        <f>+IF(LEN($K335)&gt;10,UPPER(BD!K335),"")</f>
        <v/>
      </c>
      <c r="BY335" s="161" t="str">
        <f>+IF(LEN($K343)&gt;5,BD!L335,"")</f>
        <v/>
      </c>
      <c r="BZ335" s="161" t="str">
        <f>+IF(LEN($K335)&gt;10,BD!M335,"")</f>
        <v/>
      </c>
      <c r="CA335" s="162" t="str">
        <f>+IF(LEN($K335)&gt;10,BD!N335,"")</f>
        <v/>
      </c>
      <c r="CB335" s="163" t="str">
        <f t="shared" si="158"/>
        <v/>
      </c>
      <c r="CC335" s="62" t="str">
        <f>+IF(AND(LEN($K335)&gt;10),IF(AND($J335&gt;L$1,$J335&lt;=$Y$1),1,IF((COUNTIFS(INCAPACIDADES!$C$1:$C$51,$K335,INCAPACIDADES!K$1:K$51,L$1))&gt;0,2,IF(VLOOKUP($I335,BD!D:F,3,0)&gt;L$1,0,3))),"")</f>
        <v/>
      </c>
      <c r="CD335" s="62" t="str">
        <f>+IF(AND(LEN($K335)&gt;10),IF(AND($J335&gt;M$1,$J335&lt;=$Y$1),1,IF((COUNTIFS(INCAPACIDADES!$C$1:$C$51,$K335,INCAPACIDADES!L$1:L$51,M$1))&gt;0,2,IF(VLOOKUP($I335,BD!$D:$F,3,0)&gt;M$1,0,3))),"")</f>
        <v/>
      </c>
      <c r="CE335" s="62" t="str">
        <f>+IF(AND(LEN($K335)&gt;10),IF(AND($J335&gt;N$1,$J335&lt;=$Y$1),1,IF((COUNTIFS(INCAPACIDADES!$C$1:$C$51,$K335,INCAPACIDADES!M$1:M$51,N$1))&gt;0,2,IF(VLOOKUP($I335,BD!$D:$F,3,0)&gt;N$1,0,3))),"")</f>
        <v/>
      </c>
      <c r="CF335" s="62" t="str">
        <f>+IF(AND(LEN($K335)&gt;10),IF(AND($J335&gt;O$1,$J335&lt;=$Y$1),1,IF((COUNTIFS(INCAPACIDADES!$C$1:$C$51,$K335,INCAPACIDADES!N$1:N$51,O$1))&gt;0,2,IF(VLOOKUP($I335,BD!$D:$F,3,0)&gt;O$1,0,3))),"")</f>
        <v/>
      </c>
      <c r="CG335" s="62" t="str">
        <f>+IF(AND(LEN($K335)&gt;10),IF(AND($J335&gt;P$1,$J335&lt;=$Y$1),1,IF((COUNTIFS(INCAPACIDADES!$C$1:$C$51,$K335,INCAPACIDADES!O$1:O$51,P$1))&gt;0,2,IF(VLOOKUP($I335,BD!$D:$F,3,0)&gt;P$1,0,3))),"")</f>
        <v/>
      </c>
      <c r="CH335" s="62" t="str">
        <f>+IF(AND(LEN($K335)&gt;10),IF(AND($J335&gt;Q$1,$J335&lt;=$Y$1),1,IF((COUNTIFS(INCAPACIDADES!$C$1:$C$51,$K335,INCAPACIDADES!P$1:P$51,Q$1))&gt;0,2,IF(VLOOKUP($I335,BD!$D:$F,3,0)&gt;Q$1,0,3))),"")</f>
        <v/>
      </c>
      <c r="CI335" s="62" t="str">
        <f>+IF(AND(LEN($K335)&gt;10),IF(AND($J335&gt;R$1,$J335&lt;=$Y$1),1,IF((COUNTIFS(INCAPACIDADES!$C$1:$C$51,$K335,INCAPACIDADES!Q$1:Q$51,R$1))&gt;0,2,IF(VLOOKUP($I335,BD!$D:$F,3,0)&gt;R$1,0,3))),"")</f>
        <v/>
      </c>
      <c r="CJ335" s="62" t="str">
        <f>+IF(AND(LEN($K335)&gt;10),IF(AND($J335&gt;S$1,$J335&lt;=$Y$1),1,IF((COUNTIFS(INCAPACIDADES!$C$1:$C$51,$K335,INCAPACIDADES!R$1:R$51,S$1))&gt;0,2,IF(VLOOKUP($I335,BD!$D:$F,3,0)&gt;S$1,0,3))),"")</f>
        <v/>
      </c>
      <c r="CK335" s="62" t="str">
        <f>+IF(AND(LEN($K335)&gt;10),IF(AND($J335&gt;T$1,$J335&lt;=$Y$1),1,IF((COUNTIFS(INCAPACIDADES!$C$1:$C$51,$K335,INCAPACIDADES!S$1:S$51,T$1))&gt;0,2,IF(VLOOKUP($I335,BD!$D:$F,3,0)&gt;T$1,0,3))),"")</f>
        <v/>
      </c>
      <c r="CL335" s="62" t="str">
        <f>+IF(AND(LEN($K335)&gt;10),IF(AND($J335&gt;U$1,$J335&lt;=$Y$1),1,IF((COUNTIFS(INCAPACIDADES!$C$1:$C$51,$K335,INCAPACIDADES!T$1:T$51,U$1))&gt;0,2,IF(VLOOKUP($I335,BD!$D:$F,3,0)&gt;U$1,0,3))),"")</f>
        <v/>
      </c>
      <c r="CM335" s="62" t="str">
        <f>+IF(AND(LEN($K335)&gt;10),IF(AND($J335&gt;V$1,$J335&lt;=$Y$1),1,IF((COUNTIFS(INCAPACIDADES!$C$1:$C$51,$K335,INCAPACIDADES!U$1:U$51,V$1))&gt;0,2,IF(VLOOKUP($I335,BD!$D:$F,3,0)&gt;V$1,0,3))),"")</f>
        <v/>
      </c>
      <c r="CN335" s="62" t="str">
        <f>+IF(AND(LEN($K335)&gt;10),IF(AND($J335&gt;W$1,$J335&lt;=$Y$1),1,IF((COUNTIFS(INCAPACIDADES!$C$1:$C$51,$K335,INCAPACIDADES!V$1:V$51,W$1))&gt;0,2,IF(VLOOKUP($I335,BD!$D:$F,3,0)&gt;W$1,0,3))),"")</f>
        <v/>
      </c>
      <c r="CO335" s="62" t="str">
        <f>+IF(AND(LEN($K335)&gt;10),IF(AND($J335&gt;X$1,$J335&lt;=$Y$1),1,IF((COUNTIFS(INCAPACIDADES!$C$1:$C$51,$K335,INCAPACIDADES!W$1:W$51,X$1))&gt;0,2,IF(VLOOKUP($I335,BD!$D:$F,3,0)&gt;X$1,0,3))),"")</f>
        <v/>
      </c>
      <c r="CP335" s="62" t="str">
        <f>+IF(AND(LEN($K335)&gt;10),IF(AND($J335&gt;Y$1,$J335&lt;=$Y$1),1,IF((COUNTIFS(INCAPACIDADES!$C$1:$C$51,$K335,INCAPACIDADES!X$1:X$51,Y$1))&gt;0,2,IF(VLOOKUP($I335,BD!$D:$F,3,0)&gt;Y$1,0,3))),"")</f>
        <v/>
      </c>
      <c r="CQ335" s="62" t="str">
        <f>+IF(LEN($K335)&gt;10,IF(ISERROR(VLOOKUP(L335,'CODIGO PAGO'!$B$1:$B$20,1,0)),1,IF(OR(AND(CC335=1,L335&lt;&gt;"N"),AND(CC335=3,L335&lt;&gt;"B"),AND(CC335=2,LEFT(TRIM(L335),1)&lt;&gt;"I")),1,IF(OR(AND(CC335=0,L335="N"),AND(CC335=0,L335="B"),AND(CC335=0,LEFT(TRIM(L335),1)="I")),1,0))),"")</f>
        <v/>
      </c>
      <c r="CR335" s="62" t="str">
        <f t="shared" si="159"/>
        <v/>
      </c>
      <c r="CS335" s="62" t="str">
        <f>+IF(LEN($K335)&gt;10,IF(ISERROR(VLOOKUP(N335,'CODIGO PAGO'!$B$1:$B$20,1,0)),1,IF(OR(AND(CE335=1,N335&lt;&gt;"N"),AND(CE335=3,N335&lt;&gt;"B"),AND(CE335=2,LEFT(TRIM(N335),1)&lt;&gt;"I")),1,IF(OR(AND(CE335=0,N335="N"),AND(CE335=0,N335="B"),AND(CE335=0,LEFT(TRIM(N335),1)="I")),1,0))),"")</f>
        <v/>
      </c>
      <c r="CT335" s="62" t="str">
        <f t="shared" si="160"/>
        <v/>
      </c>
      <c r="CU335" s="62" t="str">
        <f>+IF(LEN($K335)&gt;10,IF(ISERROR(VLOOKUP(P335,'CODIGO PAGO'!$B$1:$B$20,1,0)),1,IF(OR(AND(CG335=1,P335&lt;&gt;"N"),AND(CG335=3,P335&lt;&gt;"B"),AND(CG335=2,LEFT(TRIM(P335),1)&lt;&gt;"I")),1,IF(OR(AND(CG335=0,P335="N"),AND(CG335=0,P335="B"),AND(CG335=0,LEFT(TRIM(P335),1)="I")),1,0))),"")</f>
        <v/>
      </c>
      <c r="CV335" s="62" t="str">
        <f t="shared" si="161"/>
        <v/>
      </c>
      <c r="CW335" s="62" t="str">
        <f>+IF(LEN($K335)&gt;10,IF(ISERROR(VLOOKUP(R335,'CODIGO PAGO'!$B$1:$B$20,1,0)),1,IF(OR(AND(CI335=1,R335&lt;&gt;"N"),AND(CI335=3,R335&lt;&gt;"B"),AND(CI335=2,LEFT(TRIM(R335),1)&lt;&gt;"I")),1,IF(OR(AND(CI335=0,R335="N"),AND(CI335=0,R335="B"),AND(CI335=0,LEFT(TRIM(R335),1)="I")),1,0))),"")</f>
        <v/>
      </c>
      <c r="CX335" s="62" t="str">
        <f t="shared" si="162"/>
        <v/>
      </c>
      <c r="CY335" s="62" t="str">
        <f>+IF(LEN($K335)&gt;10,IF(ISERROR(VLOOKUP(T335,'CODIGO PAGO'!$B$1:$B$20,1,0)),1,IF(OR(AND(CK335=1,T335&lt;&gt;"N"),AND(CK335=3,T335&lt;&gt;"B"),AND(CK335=2,LEFT(TRIM(T335),1)&lt;&gt;"I")),1,IF(OR(AND(CK335=0,T335="N"),AND(CK335=0,T335="B"),AND(CK335=0,LEFT(TRIM(T335),1)="I")),1,0))),"")</f>
        <v/>
      </c>
      <c r="CZ335" s="62" t="str">
        <f t="shared" si="163"/>
        <v/>
      </c>
      <c r="DA335" s="62" t="str">
        <f>+IF(LEN($K335)&gt;10,IF(ISERROR(VLOOKUP(V335,'CODIGO PAGO'!$B$1:$B$20,1,0)),1,IF(OR(AND(CM335=1,V335&lt;&gt;"N"),AND(CM335=3,V335&lt;&gt;"B"),AND(CM335=2,LEFT(TRIM(V335),1)&lt;&gt;"I")),1,IF(OR(AND(CM335=0,V335="N"),AND(CM335=0,V335="B"),AND(CM335=0,LEFT(TRIM(V335),1)="I")),1,0))),"")</f>
        <v/>
      </c>
      <c r="DB335" s="62" t="str">
        <f t="shared" si="164"/>
        <v/>
      </c>
      <c r="DC335" s="62" t="str">
        <f>+IF(LEN($K335)&gt;10,IF(ISERROR(VLOOKUP(X335,'CODIGO PAGO'!$B$1:$B$20,1,0)),1,IF(OR(AND(CO335=1,X335&lt;&gt;"N"),AND(CO335=3,X335&lt;&gt;"B"),AND(CO335=2,LEFT(TRIM(X335),1)&lt;&gt;"I")),1,IF(OR(AND(CO335=0,X335="N"),AND(CO335=0,X335="B"),AND(CO335=0,LEFT(TRIM(X335),1)="I")),1,0))),"")</f>
        <v/>
      </c>
      <c r="DD335" s="62" t="str">
        <f t="shared" si="165"/>
        <v/>
      </c>
      <c r="DE335" s="62" t="str">
        <f t="shared" si="166"/>
        <v/>
      </c>
      <c r="DF335" s="63" t="str">
        <f t="shared" si="167"/>
        <v/>
      </c>
      <c r="DG335" s="171"/>
      <c r="DH335" s="63">
        <v>335</v>
      </c>
    </row>
    <row r="336" spans="1:112" s="65" customFormat="1">
      <c r="A336" s="16" t="str">
        <f t="shared" si="140"/>
        <v/>
      </c>
      <c r="B336" s="134"/>
      <c r="C336" s="134"/>
      <c r="D336" s="1" t="str">
        <f>+IF(LEN($K336)&gt;5,BD!A336,"")</f>
        <v/>
      </c>
      <c r="E336" s="1" t="str">
        <f>+IF(LEN($K336)&gt;5,BD!B336,"")</f>
        <v/>
      </c>
      <c r="F336" s="134"/>
      <c r="G336" s="133"/>
      <c r="H336" s="135"/>
      <c r="I336" s="3" t="str">
        <f>+IF(LEN($K336)&gt;5,BD!D336,"")</f>
        <v/>
      </c>
      <c r="J336" s="4" t="str">
        <f>+IF(LEN($K336)&gt;5,BD!E336,"")</f>
        <v/>
      </c>
      <c r="K336" s="5" t="str">
        <f>+IF(LEN(BD!G336)&gt;5,BD!G336,"")</f>
        <v/>
      </c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53" t="str">
        <f t="shared" si="141"/>
        <v/>
      </c>
      <c r="AB336" s="154" t="str">
        <f>+IF(LEN($K336)&gt;5,SUM(L336,N336,P336,R336,T336,V336,X336)+COUNTIF(L336:X336,"PCG")+'CODIGO PAGO'!$C$23*COUNTIF(L336:X336,"PDF")+'CODIGO PAGO'!$C$24*COUNTIF('PRE MAAS'!L336:X336,"PNH")+'CODIGO PAGO'!$C$25*COUNTIF('PRE MAAS'!L336:X336,"PS")+COUNTIF(L336:X336,"VAC"),"")</f>
        <v/>
      </c>
      <c r="AC336" s="154" t="str">
        <f t="shared" si="142"/>
        <v/>
      </c>
      <c r="AD336" s="155" t="str">
        <f t="shared" si="143"/>
        <v/>
      </c>
      <c r="AE336" s="155" t="str">
        <f t="shared" si="144"/>
        <v/>
      </c>
      <c r="AF336" s="155" t="str">
        <f>+IF(LEN($K336)&gt;5,IF(AND(VLOOKUP($I336,BD!$D$1:$F$501,3,0)&gt;=L$1,VLOOKUP($I336,BD!$D$1:$F$501,3,0)&lt;=X$1),1,0),"")</f>
        <v/>
      </c>
      <c r="AG336" s="155" t="str">
        <f t="shared" si="145"/>
        <v/>
      </c>
      <c r="AH336" s="156" t="str">
        <f t="shared" si="146"/>
        <v/>
      </c>
      <c r="AI336" s="156" t="str">
        <f t="shared" si="147"/>
        <v/>
      </c>
      <c r="AJ336" s="156" t="str">
        <f t="shared" si="148"/>
        <v/>
      </c>
      <c r="AK336" s="6" t="str">
        <f>+IF(LEN($K336)&gt;5,BD!H336,"")</f>
        <v/>
      </c>
      <c r="AL336" s="17" t="str">
        <f t="shared" si="149"/>
        <v/>
      </c>
      <c r="AM336" s="13"/>
      <c r="AN336" s="18" t="str">
        <f t="shared" si="150"/>
        <v/>
      </c>
      <c r="AO336" s="19" t="str">
        <f t="shared" si="151"/>
        <v/>
      </c>
      <c r="AP336" s="19" t="str">
        <f t="shared" si="152"/>
        <v/>
      </c>
      <c r="AQ336" s="20" t="str">
        <f t="shared" si="153"/>
        <v/>
      </c>
      <c r="AR336" s="7" t="str">
        <f t="shared" ca="1" si="154"/>
        <v/>
      </c>
      <c r="AS336" s="157"/>
      <c r="AT336" s="19" t="str">
        <f>+IF(LEN($K336)&gt;5,TRUNC(AS336*AK336*'CODIGO PAGO'!$C$27,2),"")</f>
        <v/>
      </c>
      <c r="AU336" s="15"/>
      <c r="AV336" s="15"/>
      <c r="AW336" s="15"/>
      <c r="AX336" s="14"/>
      <c r="AY336" s="15"/>
      <c r="AZ336" s="20" t="str">
        <f>+IF(LEN(K336)&gt;5,SUMIF(AJUSTES!$A$1:$A$50,K336,AJUSTES!$J$1:$J$50),"")</f>
        <v/>
      </c>
      <c r="BA336" s="20"/>
      <c r="BB336" s="14"/>
      <c r="BC336" s="14"/>
      <c r="BD336" s="164"/>
      <c r="BE336" s="15"/>
      <c r="BF336" s="15"/>
      <c r="BG336" s="152" t="str">
        <f t="shared" si="155"/>
        <v/>
      </c>
      <c r="BH336" s="20" t="str">
        <f t="shared" si="156"/>
        <v/>
      </c>
      <c r="BI336" s="20" t="str">
        <f>IF(LEN($K336)&gt;5,IF('CODIGO PAGO'!$C$26=9,0.5*AK336,'CODIGO PAGO'!$C$26*COUNTIF(L336:X336,"PT")*(AK336*7)/(7-(COUNTIF(L336:X336,"D")+COUNTIF(L336:X336,"DL")))),"")</f>
        <v/>
      </c>
      <c r="BJ336" s="15"/>
      <c r="BK336" s="20" t="str">
        <f>+IF(LEN(K336)&gt;5,SUMIF(AJUSTES!$A$1:$A$50,K336,AJUSTES!$K$1:$K$50),"")</f>
        <v/>
      </c>
      <c r="BL336" s="15"/>
      <c r="BM336" s="15"/>
      <c r="BN336" s="4" t="str">
        <f>+CONCATENATE(IF(COUNTIFS(INCAPACIDADES!$A$1:$A$100,"ACTIVA",INCAPACIDADES!$C$1:$C$100,'PRE MAAS'!K336)&gt;0,VLOOKUP(K336,INCAPACIDADES!$C$1:$Y$100,23,0),""),IF(LEN($K336)&gt;5,IF(BD!F336="N/A","",CONCATENATE("B (",DAY(BD!F336),"-",MONTH(BD!F336),"-",YEAR(BD!F336),")")),""))</f>
        <v/>
      </c>
      <c r="BO336" s="150"/>
      <c r="BP336" s="15"/>
      <c r="BQ336" s="15"/>
      <c r="BR336" s="15"/>
      <c r="BS336" s="15"/>
      <c r="BT336" s="15"/>
      <c r="BU336" s="9" t="str">
        <f>+IF(LEN($K336)&gt;10,IF(LEN(BD!I336)=11,BD!I336,CONCATENATE("0",BD!I336)),"")</f>
        <v/>
      </c>
      <c r="BV336" s="161" t="str">
        <f>+IF(LEN($K336)&gt;10,BD!J336,"")</f>
        <v/>
      </c>
      <c r="BW336" s="162" t="str">
        <f t="shared" si="157"/>
        <v/>
      </c>
      <c r="BX336" s="162" t="str">
        <f>+IF(LEN($K336)&gt;10,UPPER(BD!K336),"")</f>
        <v/>
      </c>
      <c r="BY336" s="161" t="str">
        <f>+IF(LEN($K344)&gt;5,BD!L336,"")</f>
        <v/>
      </c>
      <c r="BZ336" s="161" t="str">
        <f>+IF(LEN($K336)&gt;10,BD!M336,"")</f>
        <v/>
      </c>
      <c r="CA336" s="162" t="str">
        <f>+IF(LEN($K336)&gt;10,BD!N336,"")</f>
        <v/>
      </c>
      <c r="CB336" s="163" t="str">
        <f t="shared" si="158"/>
        <v/>
      </c>
      <c r="CC336" s="62" t="str">
        <f>+IF(AND(LEN($K336)&gt;10),IF(AND($J336&gt;L$1,$J336&lt;=$Y$1),1,IF((COUNTIFS(INCAPACIDADES!$C$1:$C$51,$K336,INCAPACIDADES!K$1:K$51,L$1))&gt;0,2,IF(VLOOKUP($I336,BD!D:F,3,0)&gt;L$1,0,3))),"")</f>
        <v/>
      </c>
      <c r="CD336" s="62" t="str">
        <f>+IF(AND(LEN($K336)&gt;10),IF(AND($J336&gt;M$1,$J336&lt;=$Y$1),1,IF((COUNTIFS(INCAPACIDADES!$C$1:$C$51,$K336,INCAPACIDADES!L$1:L$51,M$1))&gt;0,2,IF(VLOOKUP($I336,BD!$D:$F,3,0)&gt;M$1,0,3))),"")</f>
        <v/>
      </c>
      <c r="CE336" s="62" t="str">
        <f>+IF(AND(LEN($K336)&gt;10),IF(AND($J336&gt;N$1,$J336&lt;=$Y$1),1,IF((COUNTIFS(INCAPACIDADES!$C$1:$C$51,$K336,INCAPACIDADES!M$1:M$51,N$1))&gt;0,2,IF(VLOOKUP($I336,BD!$D:$F,3,0)&gt;N$1,0,3))),"")</f>
        <v/>
      </c>
      <c r="CF336" s="62" t="str">
        <f>+IF(AND(LEN($K336)&gt;10),IF(AND($J336&gt;O$1,$J336&lt;=$Y$1),1,IF((COUNTIFS(INCAPACIDADES!$C$1:$C$51,$K336,INCAPACIDADES!N$1:N$51,O$1))&gt;0,2,IF(VLOOKUP($I336,BD!$D:$F,3,0)&gt;O$1,0,3))),"")</f>
        <v/>
      </c>
      <c r="CG336" s="62" t="str">
        <f>+IF(AND(LEN($K336)&gt;10),IF(AND($J336&gt;P$1,$J336&lt;=$Y$1),1,IF((COUNTIFS(INCAPACIDADES!$C$1:$C$51,$K336,INCAPACIDADES!O$1:O$51,P$1))&gt;0,2,IF(VLOOKUP($I336,BD!$D:$F,3,0)&gt;P$1,0,3))),"")</f>
        <v/>
      </c>
      <c r="CH336" s="62" t="str">
        <f>+IF(AND(LEN($K336)&gt;10),IF(AND($J336&gt;Q$1,$J336&lt;=$Y$1),1,IF((COUNTIFS(INCAPACIDADES!$C$1:$C$51,$K336,INCAPACIDADES!P$1:P$51,Q$1))&gt;0,2,IF(VLOOKUP($I336,BD!$D:$F,3,0)&gt;Q$1,0,3))),"")</f>
        <v/>
      </c>
      <c r="CI336" s="62" t="str">
        <f>+IF(AND(LEN($K336)&gt;10),IF(AND($J336&gt;R$1,$J336&lt;=$Y$1),1,IF((COUNTIFS(INCAPACIDADES!$C$1:$C$51,$K336,INCAPACIDADES!Q$1:Q$51,R$1))&gt;0,2,IF(VLOOKUP($I336,BD!$D:$F,3,0)&gt;R$1,0,3))),"")</f>
        <v/>
      </c>
      <c r="CJ336" s="62" t="str">
        <f>+IF(AND(LEN($K336)&gt;10),IF(AND($J336&gt;S$1,$J336&lt;=$Y$1),1,IF((COUNTIFS(INCAPACIDADES!$C$1:$C$51,$K336,INCAPACIDADES!R$1:R$51,S$1))&gt;0,2,IF(VLOOKUP($I336,BD!$D:$F,3,0)&gt;S$1,0,3))),"")</f>
        <v/>
      </c>
      <c r="CK336" s="62" t="str">
        <f>+IF(AND(LEN($K336)&gt;10),IF(AND($J336&gt;T$1,$J336&lt;=$Y$1),1,IF((COUNTIFS(INCAPACIDADES!$C$1:$C$51,$K336,INCAPACIDADES!S$1:S$51,T$1))&gt;0,2,IF(VLOOKUP($I336,BD!$D:$F,3,0)&gt;T$1,0,3))),"")</f>
        <v/>
      </c>
      <c r="CL336" s="62" t="str">
        <f>+IF(AND(LEN($K336)&gt;10),IF(AND($J336&gt;U$1,$J336&lt;=$Y$1),1,IF((COUNTIFS(INCAPACIDADES!$C$1:$C$51,$K336,INCAPACIDADES!T$1:T$51,U$1))&gt;0,2,IF(VLOOKUP($I336,BD!$D:$F,3,0)&gt;U$1,0,3))),"")</f>
        <v/>
      </c>
      <c r="CM336" s="62" t="str">
        <f>+IF(AND(LEN($K336)&gt;10),IF(AND($J336&gt;V$1,$J336&lt;=$Y$1),1,IF((COUNTIFS(INCAPACIDADES!$C$1:$C$51,$K336,INCAPACIDADES!U$1:U$51,V$1))&gt;0,2,IF(VLOOKUP($I336,BD!$D:$F,3,0)&gt;V$1,0,3))),"")</f>
        <v/>
      </c>
      <c r="CN336" s="62" t="str">
        <f>+IF(AND(LEN($K336)&gt;10),IF(AND($J336&gt;W$1,$J336&lt;=$Y$1),1,IF((COUNTIFS(INCAPACIDADES!$C$1:$C$51,$K336,INCAPACIDADES!V$1:V$51,W$1))&gt;0,2,IF(VLOOKUP($I336,BD!$D:$F,3,0)&gt;W$1,0,3))),"")</f>
        <v/>
      </c>
      <c r="CO336" s="62" t="str">
        <f>+IF(AND(LEN($K336)&gt;10),IF(AND($J336&gt;X$1,$J336&lt;=$Y$1),1,IF((COUNTIFS(INCAPACIDADES!$C$1:$C$51,$K336,INCAPACIDADES!W$1:W$51,X$1))&gt;0,2,IF(VLOOKUP($I336,BD!$D:$F,3,0)&gt;X$1,0,3))),"")</f>
        <v/>
      </c>
      <c r="CP336" s="62" t="str">
        <f>+IF(AND(LEN($K336)&gt;10),IF(AND($J336&gt;Y$1,$J336&lt;=$Y$1),1,IF((COUNTIFS(INCAPACIDADES!$C$1:$C$51,$K336,INCAPACIDADES!X$1:X$51,Y$1))&gt;0,2,IF(VLOOKUP($I336,BD!$D:$F,3,0)&gt;Y$1,0,3))),"")</f>
        <v/>
      </c>
      <c r="CQ336" s="62" t="str">
        <f>+IF(LEN($K336)&gt;10,IF(ISERROR(VLOOKUP(L336,'CODIGO PAGO'!$B$1:$B$20,1,0)),1,IF(OR(AND(CC336=1,L336&lt;&gt;"N"),AND(CC336=3,L336&lt;&gt;"B"),AND(CC336=2,LEFT(TRIM(L336),1)&lt;&gt;"I")),1,IF(OR(AND(CC336=0,L336="N"),AND(CC336=0,L336="B"),AND(CC336=0,LEFT(TRIM(L336),1)="I")),1,0))),"")</f>
        <v/>
      </c>
      <c r="CR336" s="62" t="str">
        <f t="shared" si="159"/>
        <v/>
      </c>
      <c r="CS336" s="62" t="str">
        <f>+IF(LEN($K336)&gt;10,IF(ISERROR(VLOOKUP(N336,'CODIGO PAGO'!$B$1:$B$20,1,0)),1,IF(OR(AND(CE336=1,N336&lt;&gt;"N"),AND(CE336=3,N336&lt;&gt;"B"),AND(CE336=2,LEFT(TRIM(N336),1)&lt;&gt;"I")),1,IF(OR(AND(CE336=0,N336="N"),AND(CE336=0,N336="B"),AND(CE336=0,LEFT(TRIM(N336),1)="I")),1,0))),"")</f>
        <v/>
      </c>
      <c r="CT336" s="62" t="str">
        <f t="shared" si="160"/>
        <v/>
      </c>
      <c r="CU336" s="62" t="str">
        <f>+IF(LEN($K336)&gt;10,IF(ISERROR(VLOOKUP(P336,'CODIGO PAGO'!$B$1:$B$20,1,0)),1,IF(OR(AND(CG336=1,P336&lt;&gt;"N"),AND(CG336=3,P336&lt;&gt;"B"),AND(CG336=2,LEFT(TRIM(P336),1)&lt;&gt;"I")),1,IF(OR(AND(CG336=0,P336="N"),AND(CG336=0,P336="B"),AND(CG336=0,LEFT(TRIM(P336),1)="I")),1,0))),"")</f>
        <v/>
      </c>
      <c r="CV336" s="62" t="str">
        <f t="shared" si="161"/>
        <v/>
      </c>
      <c r="CW336" s="62" t="str">
        <f>+IF(LEN($K336)&gt;10,IF(ISERROR(VLOOKUP(R336,'CODIGO PAGO'!$B$1:$B$20,1,0)),1,IF(OR(AND(CI336=1,R336&lt;&gt;"N"),AND(CI336=3,R336&lt;&gt;"B"),AND(CI336=2,LEFT(TRIM(R336),1)&lt;&gt;"I")),1,IF(OR(AND(CI336=0,R336="N"),AND(CI336=0,R336="B"),AND(CI336=0,LEFT(TRIM(R336),1)="I")),1,0))),"")</f>
        <v/>
      </c>
      <c r="CX336" s="62" t="str">
        <f t="shared" si="162"/>
        <v/>
      </c>
      <c r="CY336" s="62" t="str">
        <f>+IF(LEN($K336)&gt;10,IF(ISERROR(VLOOKUP(T336,'CODIGO PAGO'!$B$1:$B$20,1,0)),1,IF(OR(AND(CK336=1,T336&lt;&gt;"N"),AND(CK336=3,T336&lt;&gt;"B"),AND(CK336=2,LEFT(TRIM(T336),1)&lt;&gt;"I")),1,IF(OR(AND(CK336=0,T336="N"),AND(CK336=0,T336="B"),AND(CK336=0,LEFT(TRIM(T336),1)="I")),1,0))),"")</f>
        <v/>
      </c>
      <c r="CZ336" s="62" t="str">
        <f t="shared" si="163"/>
        <v/>
      </c>
      <c r="DA336" s="62" t="str">
        <f>+IF(LEN($K336)&gt;10,IF(ISERROR(VLOOKUP(V336,'CODIGO PAGO'!$B$1:$B$20,1,0)),1,IF(OR(AND(CM336=1,V336&lt;&gt;"N"),AND(CM336=3,V336&lt;&gt;"B"),AND(CM336=2,LEFT(TRIM(V336),1)&lt;&gt;"I")),1,IF(OR(AND(CM336=0,V336="N"),AND(CM336=0,V336="B"),AND(CM336=0,LEFT(TRIM(V336),1)="I")),1,0))),"")</f>
        <v/>
      </c>
      <c r="DB336" s="62" t="str">
        <f t="shared" si="164"/>
        <v/>
      </c>
      <c r="DC336" s="62" t="str">
        <f>+IF(LEN($K336)&gt;10,IF(ISERROR(VLOOKUP(X336,'CODIGO PAGO'!$B$1:$B$20,1,0)),1,IF(OR(AND(CO336=1,X336&lt;&gt;"N"),AND(CO336=3,X336&lt;&gt;"B"),AND(CO336=2,LEFT(TRIM(X336),1)&lt;&gt;"I")),1,IF(OR(AND(CO336=0,X336="N"),AND(CO336=0,X336="B"),AND(CO336=0,LEFT(TRIM(X336),1)="I")),1,0))),"")</f>
        <v/>
      </c>
      <c r="DD336" s="62" t="str">
        <f t="shared" si="165"/>
        <v/>
      </c>
      <c r="DE336" s="62" t="str">
        <f t="shared" si="166"/>
        <v/>
      </c>
      <c r="DF336" s="63" t="str">
        <f t="shared" si="167"/>
        <v/>
      </c>
      <c r="DG336" s="171"/>
      <c r="DH336" s="63">
        <v>336</v>
      </c>
    </row>
    <row r="337" spans="1:112" s="65" customFormat="1">
      <c r="A337" s="16" t="str">
        <f t="shared" si="140"/>
        <v/>
      </c>
      <c r="B337" s="134"/>
      <c r="C337" s="134"/>
      <c r="D337" s="1" t="str">
        <f>+IF(LEN($K337)&gt;5,BD!A337,"")</f>
        <v/>
      </c>
      <c r="E337" s="1" t="str">
        <f>+IF(LEN($K337)&gt;5,BD!B337,"")</f>
        <v/>
      </c>
      <c r="F337" s="134"/>
      <c r="G337" s="133"/>
      <c r="H337" s="135"/>
      <c r="I337" s="3" t="str">
        <f>+IF(LEN($K337)&gt;5,BD!D337,"")</f>
        <v/>
      </c>
      <c r="J337" s="4" t="str">
        <f>+IF(LEN($K337)&gt;5,BD!E337,"")</f>
        <v/>
      </c>
      <c r="K337" s="5" t="str">
        <f>+IF(LEN(BD!G337)&gt;5,BD!G337,"")</f>
        <v/>
      </c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53" t="str">
        <f t="shared" si="141"/>
        <v/>
      </c>
      <c r="AB337" s="154" t="str">
        <f>+IF(LEN($K337)&gt;5,SUM(L337,N337,P337,R337,T337,V337,X337)+COUNTIF(L337:X337,"PCG")+'CODIGO PAGO'!$C$23*COUNTIF(L337:X337,"PDF")+'CODIGO PAGO'!$C$24*COUNTIF('PRE MAAS'!L337:X337,"PNH")+'CODIGO PAGO'!$C$25*COUNTIF('PRE MAAS'!L337:X337,"PS")+COUNTIF(L337:X337,"VAC"),"")</f>
        <v/>
      </c>
      <c r="AC337" s="154" t="str">
        <f t="shared" si="142"/>
        <v/>
      </c>
      <c r="AD337" s="155" t="str">
        <f t="shared" si="143"/>
        <v/>
      </c>
      <c r="AE337" s="155" t="str">
        <f t="shared" si="144"/>
        <v/>
      </c>
      <c r="AF337" s="155" t="str">
        <f>+IF(LEN($K337)&gt;5,IF(AND(VLOOKUP($I337,BD!$D$1:$F$501,3,0)&gt;=L$1,VLOOKUP($I337,BD!$D$1:$F$501,3,0)&lt;=X$1),1,0),"")</f>
        <v/>
      </c>
      <c r="AG337" s="155" t="str">
        <f t="shared" si="145"/>
        <v/>
      </c>
      <c r="AH337" s="156" t="str">
        <f t="shared" si="146"/>
        <v/>
      </c>
      <c r="AI337" s="156" t="str">
        <f t="shared" si="147"/>
        <v/>
      </c>
      <c r="AJ337" s="156" t="str">
        <f t="shared" si="148"/>
        <v/>
      </c>
      <c r="AK337" s="6" t="str">
        <f>+IF(LEN($K337)&gt;5,BD!H337,"")</f>
        <v/>
      </c>
      <c r="AL337" s="17" t="str">
        <f t="shared" si="149"/>
        <v/>
      </c>
      <c r="AM337" s="13"/>
      <c r="AN337" s="18" t="str">
        <f t="shared" si="150"/>
        <v/>
      </c>
      <c r="AO337" s="19" t="str">
        <f t="shared" si="151"/>
        <v/>
      </c>
      <c r="AP337" s="19" t="str">
        <f t="shared" si="152"/>
        <v/>
      </c>
      <c r="AQ337" s="20" t="str">
        <f t="shared" si="153"/>
        <v/>
      </c>
      <c r="AR337" s="7" t="str">
        <f t="shared" ca="1" si="154"/>
        <v/>
      </c>
      <c r="AS337" s="157"/>
      <c r="AT337" s="19" t="str">
        <f>+IF(LEN($K337)&gt;5,TRUNC(AS337*AK337*'CODIGO PAGO'!$C$27,2),"")</f>
        <v/>
      </c>
      <c r="AU337" s="15"/>
      <c r="AV337" s="15"/>
      <c r="AW337" s="15"/>
      <c r="AX337" s="14"/>
      <c r="AY337" s="15"/>
      <c r="AZ337" s="20" t="str">
        <f>+IF(LEN(K337)&gt;5,SUMIF(AJUSTES!$A$1:$A$50,K337,AJUSTES!$J$1:$J$50),"")</f>
        <v/>
      </c>
      <c r="BA337" s="20"/>
      <c r="BB337" s="14"/>
      <c r="BC337" s="14"/>
      <c r="BD337" s="164"/>
      <c r="BE337" s="15"/>
      <c r="BF337" s="15"/>
      <c r="BG337" s="152" t="str">
        <f t="shared" si="155"/>
        <v/>
      </c>
      <c r="BH337" s="20" t="str">
        <f t="shared" si="156"/>
        <v/>
      </c>
      <c r="BI337" s="20" t="str">
        <f>IF(LEN($K337)&gt;5,IF('CODIGO PAGO'!$C$26=9,0.5*AK337,'CODIGO PAGO'!$C$26*COUNTIF(L337:X337,"PT")*(AK337*7)/(7-(COUNTIF(L337:X337,"D")+COUNTIF(L337:X337,"DL")))),"")</f>
        <v/>
      </c>
      <c r="BJ337" s="15"/>
      <c r="BK337" s="20" t="str">
        <f>+IF(LEN(K337)&gt;5,SUMIF(AJUSTES!$A$1:$A$50,K337,AJUSTES!$K$1:$K$50),"")</f>
        <v/>
      </c>
      <c r="BL337" s="15"/>
      <c r="BM337" s="15"/>
      <c r="BN337" s="4" t="str">
        <f>+CONCATENATE(IF(COUNTIFS(INCAPACIDADES!$A$1:$A$100,"ACTIVA",INCAPACIDADES!$C$1:$C$100,'PRE MAAS'!K337)&gt;0,VLOOKUP(K337,INCAPACIDADES!$C$1:$Y$100,23,0),""),IF(LEN($K337)&gt;5,IF(BD!F337="N/A","",CONCATENATE("B (",DAY(BD!F337),"-",MONTH(BD!F337),"-",YEAR(BD!F337),")")),""))</f>
        <v/>
      </c>
      <c r="BO337" s="150"/>
      <c r="BP337" s="15"/>
      <c r="BQ337" s="15"/>
      <c r="BR337" s="15"/>
      <c r="BS337" s="15"/>
      <c r="BT337" s="15"/>
      <c r="BU337" s="9" t="str">
        <f>+IF(LEN($K337)&gt;10,IF(LEN(BD!I337)=11,BD!I337,CONCATENATE("0",BD!I337)),"")</f>
        <v/>
      </c>
      <c r="BV337" s="161" t="str">
        <f>+IF(LEN($K337)&gt;10,BD!J337,"")</f>
        <v/>
      </c>
      <c r="BW337" s="162" t="str">
        <f t="shared" si="157"/>
        <v/>
      </c>
      <c r="BX337" s="162" t="str">
        <f>+IF(LEN($K337)&gt;10,UPPER(BD!K337),"")</f>
        <v/>
      </c>
      <c r="BY337" s="161" t="str">
        <f>+IF(LEN($K345)&gt;5,BD!L337,"")</f>
        <v/>
      </c>
      <c r="BZ337" s="161" t="str">
        <f>+IF(LEN($K337)&gt;10,BD!M337,"")</f>
        <v/>
      </c>
      <c r="CA337" s="162" t="str">
        <f>+IF(LEN($K337)&gt;10,BD!N337,"")</f>
        <v/>
      </c>
      <c r="CB337" s="163" t="str">
        <f t="shared" si="158"/>
        <v/>
      </c>
      <c r="CC337" s="62" t="str">
        <f>+IF(AND(LEN($K337)&gt;10),IF(AND($J337&gt;L$1,$J337&lt;=$Y$1),1,IF((COUNTIFS(INCAPACIDADES!$C$1:$C$51,$K337,INCAPACIDADES!K$1:K$51,L$1))&gt;0,2,IF(VLOOKUP($I337,BD!D:F,3,0)&gt;L$1,0,3))),"")</f>
        <v/>
      </c>
      <c r="CD337" s="62" t="str">
        <f>+IF(AND(LEN($K337)&gt;10),IF(AND($J337&gt;M$1,$J337&lt;=$Y$1),1,IF((COUNTIFS(INCAPACIDADES!$C$1:$C$51,$K337,INCAPACIDADES!L$1:L$51,M$1))&gt;0,2,IF(VLOOKUP($I337,BD!$D:$F,3,0)&gt;M$1,0,3))),"")</f>
        <v/>
      </c>
      <c r="CE337" s="62" t="str">
        <f>+IF(AND(LEN($K337)&gt;10),IF(AND($J337&gt;N$1,$J337&lt;=$Y$1),1,IF((COUNTIFS(INCAPACIDADES!$C$1:$C$51,$K337,INCAPACIDADES!M$1:M$51,N$1))&gt;0,2,IF(VLOOKUP($I337,BD!$D:$F,3,0)&gt;N$1,0,3))),"")</f>
        <v/>
      </c>
      <c r="CF337" s="62" t="str">
        <f>+IF(AND(LEN($K337)&gt;10),IF(AND($J337&gt;O$1,$J337&lt;=$Y$1),1,IF((COUNTIFS(INCAPACIDADES!$C$1:$C$51,$K337,INCAPACIDADES!N$1:N$51,O$1))&gt;0,2,IF(VLOOKUP($I337,BD!$D:$F,3,0)&gt;O$1,0,3))),"")</f>
        <v/>
      </c>
      <c r="CG337" s="62" t="str">
        <f>+IF(AND(LEN($K337)&gt;10),IF(AND($J337&gt;P$1,$J337&lt;=$Y$1),1,IF((COUNTIFS(INCAPACIDADES!$C$1:$C$51,$K337,INCAPACIDADES!O$1:O$51,P$1))&gt;0,2,IF(VLOOKUP($I337,BD!$D:$F,3,0)&gt;P$1,0,3))),"")</f>
        <v/>
      </c>
      <c r="CH337" s="62" t="str">
        <f>+IF(AND(LEN($K337)&gt;10),IF(AND($J337&gt;Q$1,$J337&lt;=$Y$1),1,IF((COUNTIFS(INCAPACIDADES!$C$1:$C$51,$K337,INCAPACIDADES!P$1:P$51,Q$1))&gt;0,2,IF(VLOOKUP($I337,BD!$D:$F,3,0)&gt;Q$1,0,3))),"")</f>
        <v/>
      </c>
      <c r="CI337" s="62" t="str">
        <f>+IF(AND(LEN($K337)&gt;10),IF(AND($J337&gt;R$1,$J337&lt;=$Y$1),1,IF((COUNTIFS(INCAPACIDADES!$C$1:$C$51,$K337,INCAPACIDADES!Q$1:Q$51,R$1))&gt;0,2,IF(VLOOKUP($I337,BD!$D:$F,3,0)&gt;R$1,0,3))),"")</f>
        <v/>
      </c>
      <c r="CJ337" s="62" t="str">
        <f>+IF(AND(LEN($K337)&gt;10),IF(AND($J337&gt;S$1,$J337&lt;=$Y$1),1,IF((COUNTIFS(INCAPACIDADES!$C$1:$C$51,$K337,INCAPACIDADES!R$1:R$51,S$1))&gt;0,2,IF(VLOOKUP($I337,BD!$D:$F,3,0)&gt;S$1,0,3))),"")</f>
        <v/>
      </c>
      <c r="CK337" s="62" t="str">
        <f>+IF(AND(LEN($K337)&gt;10),IF(AND($J337&gt;T$1,$J337&lt;=$Y$1),1,IF((COUNTIFS(INCAPACIDADES!$C$1:$C$51,$K337,INCAPACIDADES!S$1:S$51,T$1))&gt;0,2,IF(VLOOKUP($I337,BD!$D:$F,3,0)&gt;T$1,0,3))),"")</f>
        <v/>
      </c>
      <c r="CL337" s="62" t="str">
        <f>+IF(AND(LEN($K337)&gt;10),IF(AND($J337&gt;U$1,$J337&lt;=$Y$1),1,IF((COUNTIFS(INCAPACIDADES!$C$1:$C$51,$K337,INCAPACIDADES!T$1:T$51,U$1))&gt;0,2,IF(VLOOKUP($I337,BD!$D:$F,3,0)&gt;U$1,0,3))),"")</f>
        <v/>
      </c>
      <c r="CM337" s="62" t="str">
        <f>+IF(AND(LEN($K337)&gt;10),IF(AND($J337&gt;V$1,$J337&lt;=$Y$1),1,IF((COUNTIFS(INCAPACIDADES!$C$1:$C$51,$K337,INCAPACIDADES!U$1:U$51,V$1))&gt;0,2,IF(VLOOKUP($I337,BD!$D:$F,3,0)&gt;V$1,0,3))),"")</f>
        <v/>
      </c>
      <c r="CN337" s="62" t="str">
        <f>+IF(AND(LEN($K337)&gt;10),IF(AND($J337&gt;W$1,$J337&lt;=$Y$1),1,IF((COUNTIFS(INCAPACIDADES!$C$1:$C$51,$K337,INCAPACIDADES!V$1:V$51,W$1))&gt;0,2,IF(VLOOKUP($I337,BD!$D:$F,3,0)&gt;W$1,0,3))),"")</f>
        <v/>
      </c>
      <c r="CO337" s="62" t="str">
        <f>+IF(AND(LEN($K337)&gt;10),IF(AND($J337&gt;X$1,$J337&lt;=$Y$1),1,IF((COUNTIFS(INCAPACIDADES!$C$1:$C$51,$K337,INCAPACIDADES!W$1:W$51,X$1))&gt;0,2,IF(VLOOKUP($I337,BD!$D:$F,3,0)&gt;X$1,0,3))),"")</f>
        <v/>
      </c>
      <c r="CP337" s="62" t="str">
        <f>+IF(AND(LEN($K337)&gt;10),IF(AND($J337&gt;Y$1,$J337&lt;=$Y$1),1,IF((COUNTIFS(INCAPACIDADES!$C$1:$C$51,$K337,INCAPACIDADES!X$1:X$51,Y$1))&gt;0,2,IF(VLOOKUP($I337,BD!$D:$F,3,0)&gt;Y$1,0,3))),"")</f>
        <v/>
      </c>
      <c r="CQ337" s="62" t="str">
        <f>+IF(LEN($K337)&gt;10,IF(ISERROR(VLOOKUP(L337,'CODIGO PAGO'!$B$1:$B$20,1,0)),1,IF(OR(AND(CC337=1,L337&lt;&gt;"N"),AND(CC337=3,L337&lt;&gt;"B"),AND(CC337=2,LEFT(TRIM(L337),1)&lt;&gt;"I")),1,IF(OR(AND(CC337=0,L337="N"),AND(CC337=0,L337="B"),AND(CC337=0,LEFT(TRIM(L337),1)="I")),1,0))),"")</f>
        <v/>
      </c>
      <c r="CR337" s="62" t="str">
        <f t="shared" si="159"/>
        <v/>
      </c>
      <c r="CS337" s="62" t="str">
        <f>+IF(LEN($K337)&gt;10,IF(ISERROR(VLOOKUP(N337,'CODIGO PAGO'!$B$1:$B$20,1,0)),1,IF(OR(AND(CE337=1,N337&lt;&gt;"N"),AND(CE337=3,N337&lt;&gt;"B"),AND(CE337=2,LEFT(TRIM(N337),1)&lt;&gt;"I")),1,IF(OR(AND(CE337=0,N337="N"),AND(CE337=0,N337="B"),AND(CE337=0,LEFT(TRIM(N337),1)="I")),1,0))),"")</f>
        <v/>
      </c>
      <c r="CT337" s="62" t="str">
        <f t="shared" si="160"/>
        <v/>
      </c>
      <c r="CU337" s="62" t="str">
        <f>+IF(LEN($K337)&gt;10,IF(ISERROR(VLOOKUP(P337,'CODIGO PAGO'!$B$1:$B$20,1,0)),1,IF(OR(AND(CG337=1,P337&lt;&gt;"N"),AND(CG337=3,P337&lt;&gt;"B"),AND(CG337=2,LEFT(TRIM(P337),1)&lt;&gt;"I")),1,IF(OR(AND(CG337=0,P337="N"),AND(CG337=0,P337="B"),AND(CG337=0,LEFT(TRIM(P337),1)="I")),1,0))),"")</f>
        <v/>
      </c>
      <c r="CV337" s="62" t="str">
        <f t="shared" si="161"/>
        <v/>
      </c>
      <c r="CW337" s="62" t="str">
        <f>+IF(LEN($K337)&gt;10,IF(ISERROR(VLOOKUP(R337,'CODIGO PAGO'!$B$1:$B$20,1,0)),1,IF(OR(AND(CI337=1,R337&lt;&gt;"N"),AND(CI337=3,R337&lt;&gt;"B"),AND(CI337=2,LEFT(TRIM(R337),1)&lt;&gt;"I")),1,IF(OR(AND(CI337=0,R337="N"),AND(CI337=0,R337="B"),AND(CI337=0,LEFT(TRIM(R337),1)="I")),1,0))),"")</f>
        <v/>
      </c>
      <c r="CX337" s="62" t="str">
        <f t="shared" si="162"/>
        <v/>
      </c>
      <c r="CY337" s="62" t="str">
        <f>+IF(LEN($K337)&gt;10,IF(ISERROR(VLOOKUP(T337,'CODIGO PAGO'!$B$1:$B$20,1,0)),1,IF(OR(AND(CK337=1,T337&lt;&gt;"N"),AND(CK337=3,T337&lt;&gt;"B"),AND(CK337=2,LEFT(TRIM(T337),1)&lt;&gt;"I")),1,IF(OR(AND(CK337=0,T337="N"),AND(CK337=0,T337="B"),AND(CK337=0,LEFT(TRIM(T337),1)="I")),1,0))),"")</f>
        <v/>
      </c>
      <c r="CZ337" s="62" t="str">
        <f t="shared" si="163"/>
        <v/>
      </c>
      <c r="DA337" s="62" t="str">
        <f>+IF(LEN($K337)&gt;10,IF(ISERROR(VLOOKUP(V337,'CODIGO PAGO'!$B$1:$B$20,1,0)),1,IF(OR(AND(CM337=1,V337&lt;&gt;"N"),AND(CM337=3,V337&lt;&gt;"B"),AND(CM337=2,LEFT(TRIM(V337),1)&lt;&gt;"I")),1,IF(OR(AND(CM337=0,V337="N"),AND(CM337=0,V337="B"),AND(CM337=0,LEFT(TRIM(V337),1)="I")),1,0))),"")</f>
        <v/>
      </c>
      <c r="DB337" s="62" t="str">
        <f t="shared" si="164"/>
        <v/>
      </c>
      <c r="DC337" s="62" t="str">
        <f>+IF(LEN($K337)&gt;10,IF(ISERROR(VLOOKUP(X337,'CODIGO PAGO'!$B$1:$B$20,1,0)),1,IF(OR(AND(CO337=1,X337&lt;&gt;"N"),AND(CO337=3,X337&lt;&gt;"B"),AND(CO337=2,LEFT(TRIM(X337),1)&lt;&gt;"I")),1,IF(OR(AND(CO337=0,X337="N"),AND(CO337=0,X337="B"),AND(CO337=0,LEFT(TRIM(X337),1)="I")),1,0))),"")</f>
        <v/>
      </c>
      <c r="DD337" s="62" t="str">
        <f t="shared" si="165"/>
        <v/>
      </c>
      <c r="DE337" s="62" t="str">
        <f t="shared" si="166"/>
        <v/>
      </c>
      <c r="DF337" s="63" t="str">
        <f t="shared" si="167"/>
        <v/>
      </c>
      <c r="DG337" s="171"/>
      <c r="DH337" s="63">
        <v>337</v>
      </c>
    </row>
    <row r="338" spans="1:112" s="65" customFormat="1">
      <c r="A338" s="16" t="str">
        <f t="shared" si="140"/>
        <v/>
      </c>
      <c r="B338" s="134"/>
      <c r="C338" s="134"/>
      <c r="D338" s="1" t="str">
        <f>+IF(LEN($K338)&gt;5,BD!A338,"")</f>
        <v/>
      </c>
      <c r="E338" s="1" t="str">
        <f>+IF(LEN($K338)&gt;5,BD!B338,"")</f>
        <v/>
      </c>
      <c r="F338" s="134"/>
      <c r="G338" s="133"/>
      <c r="H338" s="135"/>
      <c r="I338" s="3" t="str">
        <f>+IF(LEN($K338)&gt;5,BD!D338,"")</f>
        <v/>
      </c>
      <c r="J338" s="4" t="str">
        <f>+IF(LEN($K338)&gt;5,BD!E338,"")</f>
        <v/>
      </c>
      <c r="K338" s="5" t="str">
        <f>+IF(LEN(BD!G338)&gt;5,BD!G338,"")</f>
        <v/>
      </c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53" t="str">
        <f t="shared" si="141"/>
        <v/>
      </c>
      <c r="AB338" s="154" t="str">
        <f>+IF(LEN($K338)&gt;5,SUM(L338,N338,P338,R338,T338,V338,X338)+COUNTIF(L338:X338,"PCG")+'CODIGO PAGO'!$C$23*COUNTIF(L338:X338,"PDF")+'CODIGO PAGO'!$C$24*COUNTIF('PRE MAAS'!L338:X338,"PNH")+'CODIGO PAGO'!$C$25*COUNTIF('PRE MAAS'!L338:X338,"PS")+COUNTIF(L338:X338,"VAC"),"")</f>
        <v/>
      </c>
      <c r="AC338" s="154" t="str">
        <f t="shared" si="142"/>
        <v/>
      </c>
      <c r="AD338" s="155" t="str">
        <f t="shared" si="143"/>
        <v/>
      </c>
      <c r="AE338" s="155" t="str">
        <f t="shared" si="144"/>
        <v/>
      </c>
      <c r="AF338" s="155" t="str">
        <f>+IF(LEN($K338)&gt;5,IF(AND(VLOOKUP($I338,BD!$D$1:$F$501,3,0)&gt;=L$1,VLOOKUP($I338,BD!$D$1:$F$501,3,0)&lt;=X$1),1,0),"")</f>
        <v/>
      </c>
      <c r="AG338" s="155" t="str">
        <f t="shared" si="145"/>
        <v/>
      </c>
      <c r="AH338" s="156" t="str">
        <f t="shared" si="146"/>
        <v/>
      </c>
      <c r="AI338" s="156" t="str">
        <f t="shared" si="147"/>
        <v/>
      </c>
      <c r="AJ338" s="156" t="str">
        <f t="shared" si="148"/>
        <v/>
      </c>
      <c r="AK338" s="6" t="str">
        <f>+IF(LEN($K338)&gt;5,BD!H338,"")</f>
        <v/>
      </c>
      <c r="AL338" s="17" t="str">
        <f t="shared" si="149"/>
        <v/>
      </c>
      <c r="AM338" s="13"/>
      <c r="AN338" s="18" t="str">
        <f t="shared" si="150"/>
        <v/>
      </c>
      <c r="AO338" s="19" t="str">
        <f t="shared" si="151"/>
        <v/>
      </c>
      <c r="AP338" s="19" t="str">
        <f t="shared" si="152"/>
        <v/>
      </c>
      <c r="AQ338" s="20" t="str">
        <f t="shared" si="153"/>
        <v/>
      </c>
      <c r="AR338" s="7" t="str">
        <f t="shared" ca="1" si="154"/>
        <v/>
      </c>
      <c r="AS338" s="157"/>
      <c r="AT338" s="19" t="str">
        <f>+IF(LEN($K338)&gt;5,TRUNC(AS338*AK338*'CODIGO PAGO'!$C$27,2),"")</f>
        <v/>
      </c>
      <c r="AU338" s="15"/>
      <c r="AV338" s="15"/>
      <c r="AW338" s="15"/>
      <c r="AX338" s="14"/>
      <c r="AY338" s="15"/>
      <c r="AZ338" s="20" t="str">
        <f>+IF(LEN(K338)&gt;5,SUMIF(AJUSTES!$A$1:$A$50,K338,AJUSTES!$J$1:$J$50),"")</f>
        <v/>
      </c>
      <c r="BA338" s="20"/>
      <c r="BB338" s="14"/>
      <c r="BC338" s="14"/>
      <c r="BD338" s="164"/>
      <c r="BE338" s="15"/>
      <c r="BF338" s="15"/>
      <c r="BG338" s="152" t="str">
        <f t="shared" si="155"/>
        <v/>
      </c>
      <c r="BH338" s="20" t="str">
        <f t="shared" si="156"/>
        <v/>
      </c>
      <c r="BI338" s="20" t="str">
        <f>IF(LEN($K338)&gt;5,IF('CODIGO PAGO'!$C$26=9,0.5*AK338,'CODIGO PAGO'!$C$26*COUNTIF(L338:X338,"PT")*(AK338*7)/(7-(COUNTIF(L338:X338,"D")+COUNTIF(L338:X338,"DL")))),"")</f>
        <v/>
      </c>
      <c r="BJ338" s="15"/>
      <c r="BK338" s="20" t="str">
        <f>+IF(LEN(K338)&gt;5,SUMIF(AJUSTES!$A$1:$A$50,K338,AJUSTES!$K$1:$K$50),"")</f>
        <v/>
      </c>
      <c r="BL338" s="15"/>
      <c r="BM338" s="15"/>
      <c r="BN338" s="4" t="str">
        <f>+CONCATENATE(IF(COUNTIFS(INCAPACIDADES!$A$1:$A$100,"ACTIVA",INCAPACIDADES!$C$1:$C$100,'PRE MAAS'!K338)&gt;0,VLOOKUP(K338,INCAPACIDADES!$C$1:$Y$100,23,0),""),IF(LEN($K338)&gt;5,IF(BD!F338="N/A","",CONCATENATE("B (",DAY(BD!F338),"-",MONTH(BD!F338),"-",YEAR(BD!F338),")")),""))</f>
        <v/>
      </c>
      <c r="BO338" s="150"/>
      <c r="BP338" s="15"/>
      <c r="BQ338" s="15"/>
      <c r="BR338" s="15"/>
      <c r="BS338" s="15"/>
      <c r="BT338" s="15"/>
      <c r="BU338" s="9" t="str">
        <f>+IF(LEN($K338)&gt;10,IF(LEN(BD!I338)=11,BD!I338,CONCATENATE("0",BD!I338)),"")</f>
        <v/>
      </c>
      <c r="BV338" s="161" t="str">
        <f>+IF(LEN($K338)&gt;10,BD!J338,"")</f>
        <v/>
      </c>
      <c r="BW338" s="162" t="str">
        <f t="shared" si="157"/>
        <v/>
      </c>
      <c r="BX338" s="162" t="str">
        <f>+IF(LEN($K338)&gt;10,UPPER(BD!K338),"")</f>
        <v/>
      </c>
      <c r="BY338" s="161" t="str">
        <f>+IF(LEN($K346)&gt;5,BD!L338,"")</f>
        <v/>
      </c>
      <c r="BZ338" s="161" t="str">
        <f>+IF(LEN($K338)&gt;10,BD!M338,"")</f>
        <v/>
      </c>
      <c r="CA338" s="162" t="str">
        <f>+IF(LEN($K338)&gt;10,BD!N338,"")</f>
        <v/>
      </c>
      <c r="CB338" s="163" t="str">
        <f t="shared" si="158"/>
        <v/>
      </c>
      <c r="CC338" s="62" t="str">
        <f>+IF(AND(LEN($K338)&gt;10),IF(AND($J338&gt;L$1,$J338&lt;=$Y$1),1,IF((COUNTIFS(INCAPACIDADES!$C$1:$C$51,$K338,INCAPACIDADES!K$1:K$51,L$1))&gt;0,2,IF(VLOOKUP($I338,BD!D:F,3,0)&gt;L$1,0,3))),"")</f>
        <v/>
      </c>
      <c r="CD338" s="62" t="str">
        <f>+IF(AND(LEN($K338)&gt;10),IF(AND($J338&gt;M$1,$J338&lt;=$Y$1),1,IF((COUNTIFS(INCAPACIDADES!$C$1:$C$51,$K338,INCAPACIDADES!L$1:L$51,M$1))&gt;0,2,IF(VLOOKUP($I338,BD!$D:$F,3,0)&gt;M$1,0,3))),"")</f>
        <v/>
      </c>
      <c r="CE338" s="62" t="str">
        <f>+IF(AND(LEN($K338)&gt;10),IF(AND($J338&gt;N$1,$J338&lt;=$Y$1),1,IF((COUNTIFS(INCAPACIDADES!$C$1:$C$51,$K338,INCAPACIDADES!M$1:M$51,N$1))&gt;0,2,IF(VLOOKUP($I338,BD!$D:$F,3,0)&gt;N$1,0,3))),"")</f>
        <v/>
      </c>
      <c r="CF338" s="62" t="str">
        <f>+IF(AND(LEN($K338)&gt;10),IF(AND($J338&gt;O$1,$J338&lt;=$Y$1),1,IF((COUNTIFS(INCAPACIDADES!$C$1:$C$51,$K338,INCAPACIDADES!N$1:N$51,O$1))&gt;0,2,IF(VLOOKUP($I338,BD!$D:$F,3,0)&gt;O$1,0,3))),"")</f>
        <v/>
      </c>
      <c r="CG338" s="62" t="str">
        <f>+IF(AND(LEN($K338)&gt;10),IF(AND($J338&gt;P$1,$J338&lt;=$Y$1),1,IF((COUNTIFS(INCAPACIDADES!$C$1:$C$51,$K338,INCAPACIDADES!O$1:O$51,P$1))&gt;0,2,IF(VLOOKUP($I338,BD!$D:$F,3,0)&gt;P$1,0,3))),"")</f>
        <v/>
      </c>
      <c r="CH338" s="62" t="str">
        <f>+IF(AND(LEN($K338)&gt;10),IF(AND($J338&gt;Q$1,$J338&lt;=$Y$1),1,IF((COUNTIFS(INCAPACIDADES!$C$1:$C$51,$K338,INCAPACIDADES!P$1:P$51,Q$1))&gt;0,2,IF(VLOOKUP($I338,BD!$D:$F,3,0)&gt;Q$1,0,3))),"")</f>
        <v/>
      </c>
      <c r="CI338" s="62" t="str">
        <f>+IF(AND(LEN($K338)&gt;10),IF(AND($J338&gt;R$1,$J338&lt;=$Y$1),1,IF((COUNTIFS(INCAPACIDADES!$C$1:$C$51,$K338,INCAPACIDADES!Q$1:Q$51,R$1))&gt;0,2,IF(VLOOKUP($I338,BD!$D:$F,3,0)&gt;R$1,0,3))),"")</f>
        <v/>
      </c>
      <c r="CJ338" s="62" t="str">
        <f>+IF(AND(LEN($K338)&gt;10),IF(AND($J338&gt;S$1,$J338&lt;=$Y$1),1,IF((COUNTIFS(INCAPACIDADES!$C$1:$C$51,$K338,INCAPACIDADES!R$1:R$51,S$1))&gt;0,2,IF(VLOOKUP($I338,BD!$D:$F,3,0)&gt;S$1,0,3))),"")</f>
        <v/>
      </c>
      <c r="CK338" s="62" t="str">
        <f>+IF(AND(LEN($K338)&gt;10),IF(AND($J338&gt;T$1,$J338&lt;=$Y$1),1,IF((COUNTIFS(INCAPACIDADES!$C$1:$C$51,$K338,INCAPACIDADES!S$1:S$51,T$1))&gt;0,2,IF(VLOOKUP($I338,BD!$D:$F,3,0)&gt;T$1,0,3))),"")</f>
        <v/>
      </c>
      <c r="CL338" s="62" t="str">
        <f>+IF(AND(LEN($K338)&gt;10),IF(AND($J338&gt;U$1,$J338&lt;=$Y$1),1,IF((COUNTIFS(INCAPACIDADES!$C$1:$C$51,$K338,INCAPACIDADES!T$1:T$51,U$1))&gt;0,2,IF(VLOOKUP($I338,BD!$D:$F,3,0)&gt;U$1,0,3))),"")</f>
        <v/>
      </c>
      <c r="CM338" s="62" t="str">
        <f>+IF(AND(LEN($K338)&gt;10),IF(AND($J338&gt;V$1,$J338&lt;=$Y$1),1,IF((COUNTIFS(INCAPACIDADES!$C$1:$C$51,$K338,INCAPACIDADES!U$1:U$51,V$1))&gt;0,2,IF(VLOOKUP($I338,BD!$D:$F,3,0)&gt;V$1,0,3))),"")</f>
        <v/>
      </c>
      <c r="CN338" s="62" t="str">
        <f>+IF(AND(LEN($K338)&gt;10),IF(AND($J338&gt;W$1,$J338&lt;=$Y$1),1,IF((COUNTIFS(INCAPACIDADES!$C$1:$C$51,$K338,INCAPACIDADES!V$1:V$51,W$1))&gt;0,2,IF(VLOOKUP($I338,BD!$D:$F,3,0)&gt;W$1,0,3))),"")</f>
        <v/>
      </c>
      <c r="CO338" s="62" t="str">
        <f>+IF(AND(LEN($K338)&gt;10),IF(AND($J338&gt;X$1,$J338&lt;=$Y$1),1,IF((COUNTIFS(INCAPACIDADES!$C$1:$C$51,$K338,INCAPACIDADES!W$1:W$51,X$1))&gt;0,2,IF(VLOOKUP($I338,BD!$D:$F,3,0)&gt;X$1,0,3))),"")</f>
        <v/>
      </c>
      <c r="CP338" s="62" t="str">
        <f>+IF(AND(LEN($K338)&gt;10),IF(AND($J338&gt;Y$1,$J338&lt;=$Y$1),1,IF((COUNTIFS(INCAPACIDADES!$C$1:$C$51,$K338,INCAPACIDADES!X$1:X$51,Y$1))&gt;0,2,IF(VLOOKUP($I338,BD!$D:$F,3,0)&gt;Y$1,0,3))),"")</f>
        <v/>
      </c>
      <c r="CQ338" s="62" t="str">
        <f>+IF(LEN($K338)&gt;10,IF(ISERROR(VLOOKUP(L338,'CODIGO PAGO'!$B$1:$B$20,1,0)),1,IF(OR(AND(CC338=1,L338&lt;&gt;"N"),AND(CC338=3,L338&lt;&gt;"B"),AND(CC338=2,LEFT(TRIM(L338),1)&lt;&gt;"I")),1,IF(OR(AND(CC338=0,L338="N"),AND(CC338=0,L338="B"),AND(CC338=0,LEFT(TRIM(L338),1)="I")),1,0))),"")</f>
        <v/>
      </c>
      <c r="CR338" s="62" t="str">
        <f t="shared" si="159"/>
        <v/>
      </c>
      <c r="CS338" s="62" t="str">
        <f>+IF(LEN($K338)&gt;10,IF(ISERROR(VLOOKUP(N338,'CODIGO PAGO'!$B$1:$B$20,1,0)),1,IF(OR(AND(CE338=1,N338&lt;&gt;"N"),AND(CE338=3,N338&lt;&gt;"B"),AND(CE338=2,LEFT(TRIM(N338),1)&lt;&gt;"I")),1,IF(OR(AND(CE338=0,N338="N"),AND(CE338=0,N338="B"),AND(CE338=0,LEFT(TRIM(N338),1)="I")),1,0))),"")</f>
        <v/>
      </c>
      <c r="CT338" s="62" t="str">
        <f t="shared" si="160"/>
        <v/>
      </c>
      <c r="CU338" s="62" t="str">
        <f>+IF(LEN($K338)&gt;10,IF(ISERROR(VLOOKUP(P338,'CODIGO PAGO'!$B$1:$B$20,1,0)),1,IF(OR(AND(CG338=1,P338&lt;&gt;"N"),AND(CG338=3,P338&lt;&gt;"B"),AND(CG338=2,LEFT(TRIM(P338),1)&lt;&gt;"I")),1,IF(OR(AND(CG338=0,P338="N"),AND(CG338=0,P338="B"),AND(CG338=0,LEFT(TRIM(P338),1)="I")),1,0))),"")</f>
        <v/>
      </c>
      <c r="CV338" s="62" t="str">
        <f t="shared" si="161"/>
        <v/>
      </c>
      <c r="CW338" s="62" t="str">
        <f>+IF(LEN($K338)&gt;10,IF(ISERROR(VLOOKUP(R338,'CODIGO PAGO'!$B$1:$B$20,1,0)),1,IF(OR(AND(CI338=1,R338&lt;&gt;"N"),AND(CI338=3,R338&lt;&gt;"B"),AND(CI338=2,LEFT(TRIM(R338),1)&lt;&gt;"I")),1,IF(OR(AND(CI338=0,R338="N"),AND(CI338=0,R338="B"),AND(CI338=0,LEFT(TRIM(R338),1)="I")),1,0))),"")</f>
        <v/>
      </c>
      <c r="CX338" s="62" t="str">
        <f t="shared" si="162"/>
        <v/>
      </c>
      <c r="CY338" s="62" t="str">
        <f>+IF(LEN($K338)&gt;10,IF(ISERROR(VLOOKUP(T338,'CODIGO PAGO'!$B$1:$B$20,1,0)),1,IF(OR(AND(CK338=1,T338&lt;&gt;"N"),AND(CK338=3,T338&lt;&gt;"B"),AND(CK338=2,LEFT(TRIM(T338),1)&lt;&gt;"I")),1,IF(OR(AND(CK338=0,T338="N"),AND(CK338=0,T338="B"),AND(CK338=0,LEFT(TRIM(T338),1)="I")),1,0))),"")</f>
        <v/>
      </c>
      <c r="CZ338" s="62" t="str">
        <f t="shared" si="163"/>
        <v/>
      </c>
      <c r="DA338" s="62" t="str">
        <f>+IF(LEN($K338)&gt;10,IF(ISERROR(VLOOKUP(V338,'CODIGO PAGO'!$B$1:$B$20,1,0)),1,IF(OR(AND(CM338=1,V338&lt;&gt;"N"),AND(CM338=3,V338&lt;&gt;"B"),AND(CM338=2,LEFT(TRIM(V338),1)&lt;&gt;"I")),1,IF(OR(AND(CM338=0,V338="N"),AND(CM338=0,V338="B"),AND(CM338=0,LEFT(TRIM(V338),1)="I")),1,0))),"")</f>
        <v/>
      </c>
      <c r="DB338" s="62" t="str">
        <f t="shared" si="164"/>
        <v/>
      </c>
      <c r="DC338" s="62" t="str">
        <f>+IF(LEN($K338)&gt;10,IF(ISERROR(VLOOKUP(X338,'CODIGO PAGO'!$B$1:$B$20,1,0)),1,IF(OR(AND(CO338=1,X338&lt;&gt;"N"),AND(CO338=3,X338&lt;&gt;"B"),AND(CO338=2,LEFT(TRIM(X338),1)&lt;&gt;"I")),1,IF(OR(AND(CO338=0,X338="N"),AND(CO338=0,X338="B"),AND(CO338=0,LEFT(TRIM(X338),1)="I")),1,0))),"")</f>
        <v/>
      </c>
      <c r="DD338" s="62" t="str">
        <f t="shared" si="165"/>
        <v/>
      </c>
      <c r="DE338" s="62" t="str">
        <f t="shared" si="166"/>
        <v/>
      </c>
      <c r="DF338" s="63" t="str">
        <f t="shared" si="167"/>
        <v/>
      </c>
      <c r="DG338" s="171"/>
      <c r="DH338" s="63">
        <v>338</v>
      </c>
    </row>
    <row r="339" spans="1:112" s="65" customFormat="1">
      <c r="A339" s="16" t="str">
        <f t="shared" si="140"/>
        <v/>
      </c>
      <c r="B339" s="134"/>
      <c r="C339" s="134"/>
      <c r="D339" s="1" t="str">
        <f>+IF(LEN($K339)&gt;5,BD!A339,"")</f>
        <v/>
      </c>
      <c r="E339" s="1" t="str">
        <f>+IF(LEN($K339)&gt;5,BD!B339,"")</f>
        <v/>
      </c>
      <c r="F339" s="134"/>
      <c r="G339" s="133"/>
      <c r="H339" s="135"/>
      <c r="I339" s="3" t="str">
        <f>+IF(LEN($K339)&gt;5,BD!D339,"")</f>
        <v/>
      </c>
      <c r="J339" s="4" t="str">
        <f>+IF(LEN($K339)&gt;5,BD!E339,"")</f>
        <v/>
      </c>
      <c r="K339" s="5" t="str">
        <f>+IF(LEN(BD!G339)&gt;5,BD!G339,"")</f>
        <v/>
      </c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53" t="str">
        <f t="shared" si="141"/>
        <v/>
      </c>
      <c r="AB339" s="154" t="str">
        <f>+IF(LEN($K339)&gt;5,SUM(L339,N339,P339,R339,T339,V339,X339)+COUNTIF(L339:X339,"PCG")+'CODIGO PAGO'!$C$23*COUNTIF(L339:X339,"PDF")+'CODIGO PAGO'!$C$24*COUNTIF('PRE MAAS'!L339:X339,"PNH")+'CODIGO PAGO'!$C$25*COUNTIF('PRE MAAS'!L339:X339,"PS")+COUNTIF(L339:X339,"VAC"),"")</f>
        <v/>
      </c>
      <c r="AC339" s="154" t="str">
        <f t="shared" si="142"/>
        <v/>
      </c>
      <c r="AD339" s="155" t="str">
        <f t="shared" si="143"/>
        <v/>
      </c>
      <c r="AE339" s="155" t="str">
        <f t="shared" si="144"/>
        <v/>
      </c>
      <c r="AF339" s="155" t="str">
        <f>+IF(LEN($K339)&gt;5,IF(AND(VLOOKUP($I339,BD!$D$1:$F$501,3,0)&gt;=L$1,VLOOKUP($I339,BD!$D$1:$F$501,3,0)&lt;=X$1),1,0),"")</f>
        <v/>
      </c>
      <c r="AG339" s="155" t="str">
        <f t="shared" si="145"/>
        <v/>
      </c>
      <c r="AH339" s="156" t="str">
        <f t="shared" si="146"/>
        <v/>
      </c>
      <c r="AI339" s="156" t="str">
        <f t="shared" si="147"/>
        <v/>
      </c>
      <c r="AJ339" s="156" t="str">
        <f t="shared" si="148"/>
        <v/>
      </c>
      <c r="AK339" s="6" t="str">
        <f>+IF(LEN($K339)&gt;5,BD!H339,"")</f>
        <v/>
      </c>
      <c r="AL339" s="17" t="str">
        <f t="shared" si="149"/>
        <v/>
      </c>
      <c r="AM339" s="13"/>
      <c r="AN339" s="18" t="str">
        <f t="shared" si="150"/>
        <v/>
      </c>
      <c r="AO339" s="19" t="str">
        <f t="shared" si="151"/>
        <v/>
      </c>
      <c r="AP339" s="19" t="str">
        <f t="shared" si="152"/>
        <v/>
      </c>
      <c r="AQ339" s="20" t="str">
        <f t="shared" si="153"/>
        <v/>
      </c>
      <c r="AR339" s="7" t="str">
        <f t="shared" ca="1" si="154"/>
        <v/>
      </c>
      <c r="AS339" s="157"/>
      <c r="AT339" s="19" t="str">
        <f>+IF(LEN($K339)&gt;5,TRUNC(AS339*AK339*'CODIGO PAGO'!$C$27,2),"")</f>
        <v/>
      </c>
      <c r="AU339" s="15"/>
      <c r="AV339" s="15"/>
      <c r="AW339" s="15"/>
      <c r="AX339" s="14"/>
      <c r="AY339" s="15"/>
      <c r="AZ339" s="20" t="str">
        <f>+IF(LEN(K339)&gt;5,SUMIF(AJUSTES!$A$1:$A$50,K339,AJUSTES!$J$1:$J$50),"")</f>
        <v/>
      </c>
      <c r="BA339" s="20"/>
      <c r="BB339" s="14"/>
      <c r="BC339" s="14"/>
      <c r="BD339" s="164"/>
      <c r="BE339" s="15"/>
      <c r="BF339" s="15"/>
      <c r="BG339" s="152" t="str">
        <f t="shared" si="155"/>
        <v/>
      </c>
      <c r="BH339" s="20" t="str">
        <f t="shared" si="156"/>
        <v/>
      </c>
      <c r="BI339" s="20" t="str">
        <f>IF(LEN($K339)&gt;5,IF('CODIGO PAGO'!$C$26=9,0.5*AK339,'CODIGO PAGO'!$C$26*COUNTIF(L339:X339,"PT")*(AK339*7)/(7-(COUNTIF(L339:X339,"D")+COUNTIF(L339:X339,"DL")))),"")</f>
        <v/>
      </c>
      <c r="BJ339" s="15"/>
      <c r="BK339" s="20" t="str">
        <f>+IF(LEN(K339)&gt;5,SUMIF(AJUSTES!$A$1:$A$50,K339,AJUSTES!$K$1:$K$50),"")</f>
        <v/>
      </c>
      <c r="BL339" s="15"/>
      <c r="BM339" s="15"/>
      <c r="BN339" s="4" t="str">
        <f>+CONCATENATE(IF(COUNTIFS(INCAPACIDADES!$A$1:$A$100,"ACTIVA",INCAPACIDADES!$C$1:$C$100,'PRE MAAS'!K339)&gt;0,VLOOKUP(K339,INCAPACIDADES!$C$1:$Y$100,23,0),""),IF(LEN($K339)&gt;5,IF(BD!F339="N/A","",CONCATENATE("B (",DAY(BD!F339),"-",MONTH(BD!F339),"-",YEAR(BD!F339),")")),""))</f>
        <v/>
      </c>
      <c r="BO339" s="150"/>
      <c r="BP339" s="15"/>
      <c r="BQ339" s="15"/>
      <c r="BR339" s="15"/>
      <c r="BS339" s="15"/>
      <c r="BT339" s="15"/>
      <c r="BU339" s="9" t="str">
        <f>+IF(LEN($K339)&gt;10,IF(LEN(BD!I339)=11,BD!I339,CONCATENATE("0",BD!I339)),"")</f>
        <v/>
      </c>
      <c r="BV339" s="161" t="str">
        <f>+IF(LEN($K339)&gt;10,BD!J339,"")</f>
        <v/>
      </c>
      <c r="BW339" s="162" t="str">
        <f t="shared" si="157"/>
        <v/>
      </c>
      <c r="BX339" s="162" t="str">
        <f>+IF(LEN($K339)&gt;10,UPPER(BD!K339),"")</f>
        <v/>
      </c>
      <c r="BY339" s="161" t="str">
        <f>+IF(LEN($K347)&gt;5,BD!L339,"")</f>
        <v/>
      </c>
      <c r="BZ339" s="161" t="str">
        <f>+IF(LEN($K339)&gt;10,BD!M339,"")</f>
        <v/>
      </c>
      <c r="CA339" s="162" t="str">
        <f>+IF(LEN($K339)&gt;10,BD!N339,"")</f>
        <v/>
      </c>
      <c r="CB339" s="163" t="str">
        <f t="shared" si="158"/>
        <v/>
      </c>
      <c r="CC339" s="62" t="str">
        <f>+IF(AND(LEN($K339)&gt;10),IF(AND($J339&gt;L$1,$J339&lt;=$Y$1),1,IF((COUNTIFS(INCAPACIDADES!$C$1:$C$51,$K339,INCAPACIDADES!K$1:K$51,L$1))&gt;0,2,IF(VLOOKUP($I339,BD!D:F,3,0)&gt;L$1,0,3))),"")</f>
        <v/>
      </c>
      <c r="CD339" s="62" t="str">
        <f>+IF(AND(LEN($K339)&gt;10),IF(AND($J339&gt;M$1,$J339&lt;=$Y$1),1,IF((COUNTIFS(INCAPACIDADES!$C$1:$C$51,$K339,INCAPACIDADES!L$1:L$51,M$1))&gt;0,2,IF(VLOOKUP($I339,BD!$D:$F,3,0)&gt;M$1,0,3))),"")</f>
        <v/>
      </c>
      <c r="CE339" s="62" t="str">
        <f>+IF(AND(LEN($K339)&gt;10),IF(AND($J339&gt;N$1,$J339&lt;=$Y$1),1,IF((COUNTIFS(INCAPACIDADES!$C$1:$C$51,$K339,INCAPACIDADES!M$1:M$51,N$1))&gt;0,2,IF(VLOOKUP($I339,BD!$D:$F,3,0)&gt;N$1,0,3))),"")</f>
        <v/>
      </c>
      <c r="CF339" s="62" t="str">
        <f>+IF(AND(LEN($K339)&gt;10),IF(AND($J339&gt;O$1,$J339&lt;=$Y$1),1,IF((COUNTIFS(INCAPACIDADES!$C$1:$C$51,$K339,INCAPACIDADES!N$1:N$51,O$1))&gt;0,2,IF(VLOOKUP($I339,BD!$D:$F,3,0)&gt;O$1,0,3))),"")</f>
        <v/>
      </c>
      <c r="CG339" s="62" t="str">
        <f>+IF(AND(LEN($K339)&gt;10),IF(AND($J339&gt;P$1,$J339&lt;=$Y$1),1,IF((COUNTIFS(INCAPACIDADES!$C$1:$C$51,$K339,INCAPACIDADES!O$1:O$51,P$1))&gt;0,2,IF(VLOOKUP($I339,BD!$D:$F,3,0)&gt;P$1,0,3))),"")</f>
        <v/>
      </c>
      <c r="CH339" s="62" t="str">
        <f>+IF(AND(LEN($K339)&gt;10),IF(AND($J339&gt;Q$1,$J339&lt;=$Y$1),1,IF((COUNTIFS(INCAPACIDADES!$C$1:$C$51,$K339,INCAPACIDADES!P$1:P$51,Q$1))&gt;0,2,IF(VLOOKUP($I339,BD!$D:$F,3,0)&gt;Q$1,0,3))),"")</f>
        <v/>
      </c>
      <c r="CI339" s="62" t="str">
        <f>+IF(AND(LEN($K339)&gt;10),IF(AND($J339&gt;R$1,$J339&lt;=$Y$1),1,IF((COUNTIFS(INCAPACIDADES!$C$1:$C$51,$K339,INCAPACIDADES!Q$1:Q$51,R$1))&gt;0,2,IF(VLOOKUP($I339,BD!$D:$F,3,0)&gt;R$1,0,3))),"")</f>
        <v/>
      </c>
      <c r="CJ339" s="62" t="str">
        <f>+IF(AND(LEN($K339)&gt;10),IF(AND($J339&gt;S$1,$J339&lt;=$Y$1),1,IF((COUNTIFS(INCAPACIDADES!$C$1:$C$51,$K339,INCAPACIDADES!R$1:R$51,S$1))&gt;0,2,IF(VLOOKUP($I339,BD!$D:$F,3,0)&gt;S$1,0,3))),"")</f>
        <v/>
      </c>
      <c r="CK339" s="62" t="str">
        <f>+IF(AND(LEN($K339)&gt;10),IF(AND($J339&gt;T$1,$J339&lt;=$Y$1),1,IF((COUNTIFS(INCAPACIDADES!$C$1:$C$51,$K339,INCAPACIDADES!S$1:S$51,T$1))&gt;0,2,IF(VLOOKUP($I339,BD!$D:$F,3,0)&gt;T$1,0,3))),"")</f>
        <v/>
      </c>
      <c r="CL339" s="62" t="str">
        <f>+IF(AND(LEN($K339)&gt;10),IF(AND($J339&gt;U$1,$J339&lt;=$Y$1),1,IF((COUNTIFS(INCAPACIDADES!$C$1:$C$51,$K339,INCAPACIDADES!T$1:T$51,U$1))&gt;0,2,IF(VLOOKUP($I339,BD!$D:$F,3,0)&gt;U$1,0,3))),"")</f>
        <v/>
      </c>
      <c r="CM339" s="62" t="str">
        <f>+IF(AND(LEN($K339)&gt;10),IF(AND($J339&gt;V$1,$J339&lt;=$Y$1),1,IF((COUNTIFS(INCAPACIDADES!$C$1:$C$51,$K339,INCAPACIDADES!U$1:U$51,V$1))&gt;0,2,IF(VLOOKUP($I339,BD!$D:$F,3,0)&gt;V$1,0,3))),"")</f>
        <v/>
      </c>
      <c r="CN339" s="62" t="str">
        <f>+IF(AND(LEN($K339)&gt;10),IF(AND($J339&gt;W$1,$J339&lt;=$Y$1),1,IF((COUNTIFS(INCAPACIDADES!$C$1:$C$51,$K339,INCAPACIDADES!V$1:V$51,W$1))&gt;0,2,IF(VLOOKUP($I339,BD!$D:$F,3,0)&gt;W$1,0,3))),"")</f>
        <v/>
      </c>
      <c r="CO339" s="62" t="str">
        <f>+IF(AND(LEN($K339)&gt;10),IF(AND($J339&gt;X$1,$J339&lt;=$Y$1),1,IF((COUNTIFS(INCAPACIDADES!$C$1:$C$51,$K339,INCAPACIDADES!W$1:W$51,X$1))&gt;0,2,IF(VLOOKUP($I339,BD!$D:$F,3,0)&gt;X$1,0,3))),"")</f>
        <v/>
      </c>
      <c r="CP339" s="62" t="str">
        <f>+IF(AND(LEN($K339)&gt;10),IF(AND($J339&gt;Y$1,$J339&lt;=$Y$1),1,IF((COUNTIFS(INCAPACIDADES!$C$1:$C$51,$K339,INCAPACIDADES!X$1:X$51,Y$1))&gt;0,2,IF(VLOOKUP($I339,BD!$D:$F,3,0)&gt;Y$1,0,3))),"")</f>
        <v/>
      </c>
      <c r="CQ339" s="62" t="str">
        <f>+IF(LEN($K339)&gt;10,IF(ISERROR(VLOOKUP(L339,'CODIGO PAGO'!$B$1:$B$20,1,0)),1,IF(OR(AND(CC339=1,L339&lt;&gt;"N"),AND(CC339=3,L339&lt;&gt;"B"),AND(CC339=2,LEFT(TRIM(L339),1)&lt;&gt;"I")),1,IF(OR(AND(CC339=0,L339="N"),AND(CC339=0,L339="B"),AND(CC339=0,LEFT(TRIM(L339),1)="I")),1,0))),"")</f>
        <v/>
      </c>
      <c r="CR339" s="62" t="str">
        <f t="shared" si="159"/>
        <v/>
      </c>
      <c r="CS339" s="62" t="str">
        <f>+IF(LEN($K339)&gt;10,IF(ISERROR(VLOOKUP(N339,'CODIGO PAGO'!$B$1:$B$20,1,0)),1,IF(OR(AND(CE339=1,N339&lt;&gt;"N"),AND(CE339=3,N339&lt;&gt;"B"),AND(CE339=2,LEFT(TRIM(N339),1)&lt;&gt;"I")),1,IF(OR(AND(CE339=0,N339="N"),AND(CE339=0,N339="B"),AND(CE339=0,LEFT(TRIM(N339),1)="I")),1,0))),"")</f>
        <v/>
      </c>
      <c r="CT339" s="62" t="str">
        <f t="shared" si="160"/>
        <v/>
      </c>
      <c r="CU339" s="62" t="str">
        <f>+IF(LEN($K339)&gt;10,IF(ISERROR(VLOOKUP(P339,'CODIGO PAGO'!$B$1:$B$20,1,0)),1,IF(OR(AND(CG339=1,P339&lt;&gt;"N"),AND(CG339=3,P339&lt;&gt;"B"),AND(CG339=2,LEFT(TRIM(P339),1)&lt;&gt;"I")),1,IF(OR(AND(CG339=0,P339="N"),AND(CG339=0,P339="B"),AND(CG339=0,LEFT(TRIM(P339),1)="I")),1,0))),"")</f>
        <v/>
      </c>
      <c r="CV339" s="62" t="str">
        <f t="shared" si="161"/>
        <v/>
      </c>
      <c r="CW339" s="62" t="str">
        <f>+IF(LEN($K339)&gt;10,IF(ISERROR(VLOOKUP(R339,'CODIGO PAGO'!$B$1:$B$20,1,0)),1,IF(OR(AND(CI339=1,R339&lt;&gt;"N"),AND(CI339=3,R339&lt;&gt;"B"),AND(CI339=2,LEFT(TRIM(R339),1)&lt;&gt;"I")),1,IF(OR(AND(CI339=0,R339="N"),AND(CI339=0,R339="B"),AND(CI339=0,LEFT(TRIM(R339),1)="I")),1,0))),"")</f>
        <v/>
      </c>
      <c r="CX339" s="62" t="str">
        <f t="shared" si="162"/>
        <v/>
      </c>
      <c r="CY339" s="62" t="str">
        <f>+IF(LEN($K339)&gt;10,IF(ISERROR(VLOOKUP(T339,'CODIGO PAGO'!$B$1:$B$20,1,0)),1,IF(OR(AND(CK339=1,T339&lt;&gt;"N"),AND(CK339=3,T339&lt;&gt;"B"),AND(CK339=2,LEFT(TRIM(T339),1)&lt;&gt;"I")),1,IF(OR(AND(CK339=0,T339="N"),AND(CK339=0,T339="B"),AND(CK339=0,LEFT(TRIM(T339),1)="I")),1,0))),"")</f>
        <v/>
      </c>
      <c r="CZ339" s="62" t="str">
        <f t="shared" si="163"/>
        <v/>
      </c>
      <c r="DA339" s="62" t="str">
        <f>+IF(LEN($K339)&gt;10,IF(ISERROR(VLOOKUP(V339,'CODIGO PAGO'!$B$1:$B$20,1,0)),1,IF(OR(AND(CM339=1,V339&lt;&gt;"N"),AND(CM339=3,V339&lt;&gt;"B"),AND(CM339=2,LEFT(TRIM(V339),1)&lt;&gt;"I")),1,IF(OR(AND(CM339=0,V339="N"),AND(CM339=0,V339="B"),AND(CM339=0,LEFT(TRIM(V339),1)="I")),1,0))),"")</f>
        <v/>
      </c>
      <c r="DB339" s="62" t="str">
        <f t="shared" si="164"/>
        <v/>
      </c>
      <c r="DC339" s="62" t="str">
        <f>+IF(LEN($K339)&gt;10,IF(ISERROR(VLOOKUP(X339,'CODIGO PAGO'!$B$1:$B$20,1,0)),1,IF(OR(AND(CO339=1,X339&lt;&gt;"N"),AND(CO339=3,X339&lt;&gt;"B"),AND(CO339=2,LEFT(TRIM(X339),1)&lt;&gt;"I")),1,IF(OR(AND(CO339=0,X339="N"),AND(CO339=0,X339="B"),AND(CO339=0,LEFT(TRIM(X339),1)="I")),1,0))),"")</f>
        <v/>
      </c>
      <c r="DD339" s="62" t="str">
        <f t="shared" si="165"/>
        <v/>
      </c>
      <c r="DE339" s="62" t="str">
        <f t="shared" si="166"/>
        <v/>
      </c>
      <c r="DF339" s="63" t="str">
        <f t="shared" si="167"/>
        <v/>
      </c>
      <c r="DG339" s="171"/>
      <c r="DH339" s="63">
        <v>339</v>
      </c>
    </row>
    <row r="340" spans="1:112" s="65" customFormat="1">
      <c r="A340" s="16" t="str">
        <f t="shared" si="140"/>
        <v/>
      </c>
      <c r="B340" s="134"/>
      <c r="C340" s="134"/>
      <c r="D340" s="1" t="str">
        <f>+IF(LEN($K340)&gt;5,BD!A340,"")</f>
        <v/>
      </c>
      <c r="E340" s="1" t="str">
        <f>+IF(LEN($K340)&gt;5,BD!B340,"")</f>
        <v/>
      </c>
      <c r="F340" s="134"/>
      <c r="G340" s="133"/>
      <c r="H340" s="135"/>
      <c r="I340" s="3" t="str">
        <f>+IF(LEN($K340)&gt;5,BD!D340,"")</f>
        <v/>
      </c>
      <c r="J340" s="4" t="str">
        <f>+IF(LEN($K340)&gt;5,BD!E340,"")</f>
        <v/>
      </c>
      <c r="K340" s="5" t="str">
        <f>+IF(LEN(BD!G340)&gt;5,BD!G340,"")</f>
        <v/>
      </c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53" t="str">
        <f t="shared" si="141"/>
        <v/>
      </c>
      <c r="AB340" s="154" t="str">
        <f>+IF(LEN($K340)&gt;5,SUM(L340,N340,P340,R340,T340,V340,X340)+COUNTIF(L340:X340,"PCG")+'CODIGO PAGO'!$C$23*COUNTIF(L340:X340,"PDF")+'CODIGO PAGO'!$C$24*COUNTIF('PRE MAAS'!L340:X340,"PNH")+'CODIGO PAGO'!$C$25*COUNTIF('PRE MAAS'!L340:X340,"PS")+COUNTIF(L340:X340,"VAC"),"")</f>
        <v/>
      </c>
      <c r="AC340" s="154" t="str">
        <f t="shared" si="142"/>
        <v/>
      </c>
      <c r="AD340" s="155" t="str">
        <f t="shared" si="143"/>
        <v/>
      </c>
      <c r="AE340" s="155" t="str">
        <f t="shared" si="144"/>
        <v/>
      </c>
      <c r="AF340" s="155" t="str">
        <f>+IF(LEN($K340)&gt;5,IF(AND(VLOOKUP($I340,BD!$D$1:$F$501,3,0)&gt;=L$1,VLOOKUP($I340,BD!$D$1:$F$501,3,0)&lt;=X$1),1,0),"")</f>
        <v/>
      </c>
      <c r="AG340" s="155" t="str">
        <f t="shared" si="145"/>
        <v/>
      </c>
      <c r="AH340" s="156" t="str">
        <f t="shared" si="146"/>
        <v/>
      </c>
      <c r="AI340" s="156" t="str">
        <f t="shared" si="147"/>
        <v/>
      </c>
      <c r="AJ340" s="156" t="str">
        <f t="shared" si="148"/>
        <v/>
      </c>
      <c r="AK340" s="6" t="str">
        <f>+IF(LEN($K340)&gt;5,BD!H340,"")</f>
        <v/>
      </c>
      <c r="AL340" s="17" t="str">
        <f t="shared" si="149"/>
        <v/>
      </c>
      <c r="AM340" s="13"/>
      <c r="AN340" s="18" t="str">
        <f t="shared" si="150"/>
        <v/>
      </c>
      <c r="AO340" s="19" t="str">
        <f t="shared" si="151"/>
        <v/>
      </c>
      <c r="AP340" s="19" t="str">
        <f t="shared" si="152"/>
        <v/>
      </c>
      <c r="AQ340" s="20" t="str">
        <f t="shared" si="153"/>
        <v/>
      </c>
      <c r="AR340" s="7" t="str">
        <f t="shared" ca="1" si="154"/>
        <v/>
      </c>
      <c r="AS340" s="157"/>
      <c r="AT340" s="19" t="str">
        <f>+IF(LEN($K340)&gt;5,TRUNC(AS340*AK340*'CODIGO PAGO'!$C$27,2),"")</f>
        <v/>
      </c>
      <c r="AU340" s="15"/>
      <c r="AV340" s="15"/>
      <c r="AW340" s="15"/>
      <c r="AX340" s="14"/>
      <c r="AY340" s="15"/>
      <c r="AZ340" s="20" t="str">
        <f>+IF(LEN(K340)&gt;5,SUMIF(AJUSTES!$A$1:$A$50,K340,AJUSTES!$J$1:$J$50),"")</f>
        <v/>
      </c>
      <c r="BA340" s="20"/>
      <c r="BB340" s="14"/>
      <c r="BC340" s="14"/>
      <c r="BD340" s="164"/>
      <c r="BE340" s="15"/>
      <c r="BF340" s="15"/>
      <c r="BG340" s="152" t="str">
        <f t="shared" si="155"/>
        <v/>
      </c>
      <c r="BH340" s="20" t="str">
        <f t="shared" si="156"/>
        <v/>
      </c>
      <c r="BI340" s="20" t="str">
        <f>IF(LEN($K340)&gt;5,IF('CODIGO PAGO'!$C$26=9,0.5*AK340,'CODIGO PAGO'!$C$26*COUNTIF(L340:X340,"PT")*(AK340*7)/(7-(COUNTIF(L340:X340,"D")+COUNTIF(L340:X340,"DL")))),"")</f>
        <v/>
      </c>
      <c r="BJ340" s="15"/>
      <c r="BK340" s="20" t="str">
        <f>+IF(LEN(K340)&gt;5,SUMIF(AJUSTES!$A$1:$A$50,K340,AJUSTES!$K$1:$K$50),"")</f>
        <v/>
      </c>
      <c r="BL340" s="15"/>
      <c r="BM340" s="15"/>
      <c r="BN340" s="4" t="str">
        <f>+CONCATENATE(IF(COUNTIFS(INCAPACIDADES!$A$1:$A$100,"ACTIVA",INCAPACIDADES!$C$1:$C$100,'PRE MAAS'!K340)&gt;0,VLOOKUP(K340,INCAPACIDADES!$C$1:$Y$100,23,0),""),IF(LEN($K340)&gt;5,IF(BD!F340="N/A","",CONCATENATE("B (",DAY(BD!F340),"-",MONTH(BD!F340),"-",YEAR(BD!F340),")")),""))</f>
        <v/>
      </c>
      <c r="BO340" s="150"/>
      <c r="BP340" s="15"/>
      <c r="BQ340" s="15"/>
      <c r="BR340" s="15"/>
      <c r="BS340" s="15"/>
      <c r="BT340" s="15"/>
      <c r="BU340" s="9" t="str">
        <f>+IF(LEN($K340)&gt;10,IF(LEN(BD!I340)=11,BD!I340,CONCATENATE("0",BD!I340)),"")</f>
        <v/>
      </c>
      <c r="BV340" s="161" t="str">
        <f>+IF(LEN($K340)&gt;10,BD!J340,"")</f>
        <v/>
      </c>
      <c r="BW340" s="162" t="str">
        <f t="shared" si="157"/>
        <v/>
      </c>
      <c r="BX340" s="162" t="str">
        <f>+IF(LEN($K340)&gt;10,UPPER(BD!K340),"")</f>
        <v/>
      </c>
      <c r="BY340" s="161" t="str">
        <f>+IF(LEN($K348)&gt;5,BD!L340,"")</f>
        <v/>
      </c>
      <c r="BZ340" s="161" t="str">
        <f>+IF(LEN($K340)&gt;10,BD!M340,"")</f>
        <v/>
      </c>
      <c r="CA340" s="162" t="str">
        <f>+IF(LEN($K340)&gt;10,BD!N340,"")</f>
        <v/>
      </c>
      <c r="CB340" s="163" t="str">
        <f t="shared" si="158"/>
        <v/>
      </c>
      <c r="CC340" s="62" t="str">
        <f>+IF(AND(LEN($K340)&gt;10),IF(AND($J340&gt;L$1,$J340&lt;=$Y$1),1,IF((COUNTIFS(INCAPACIDADES!$C$1:$C$51,$K340,INCAPACIDADES!K$1:K$51,L$1))&gt;0,2,IF(VLOOKUP($I340,BD!D:F,3,0)&gt;L$1,0,3))),"")</f>
        <v/>
      </c>
      <c r="CD340" s="62" t="str">
        <f>+IF(AND(LEN($K340)&gt;10),IF(AND($J340&gt;M$1,$J340&lt;=$Y$1),1,IF((COUNTIFS(INCAPACIDADES!$C$1:$C$51,$K340,INCAPACIDADES!L$1:L$51,M$1))&gt;0,2,IF(VLOOKUP($I340,BD!$D:$F,3,0)&gt;M$1,0,3))),"")</f>
        <v/>
      </c>
      <c r="CE340" s="62" t="str">
        <f>+IF(AND(LEN($K340)&gt;10),IF(AND($J340&gt;N$1,$J340&lt;=$Y$1),1,IF((COUNTIFS(INCAPACIDADES!$C$1:$C$51,$K340,INCAPACIDADES!M$1:M$51,N$1))&gt;0,2,IF(VLOOKUP($I340,BD!$D:$F,3,0)&gt;N$1,0,3))),"")</f>
        <v/>
      </c>
      <c r="CF340" s="62" t="str">
        <f>+IF(AND(LEN($K340)&gt;10),IF(AND($J340&gt;O$1,$J340&lt;=$Y$1),1,IF((COUNTIFS(INCAPACIDADES!$C$1:$C$51,$K340,INCAPACIDADES!N$1:N$51,O$1))&gt;0,2,IF(VLOOKUP($I340,BD!$D:$F,3,0)&gt;O$1,0,3))),"")</f>
        <v/>
      </c>
      <c r="CG340" s="62" t="str">
        <f>+IF(AND(LEN($K340)&gt;10),IF(AND($J340&gt;P$1,$J340&lt;=$Y$1),1,IF((COUNTIFS(INCAPACIDADES!$C$1:$C$51,$K340,INCAPACIDADES!O$1:O$51,P$1))&gt;0,2,IF(VLOOKUP($I340,BD!$D:$F,3,0)&gt;P$1,0,3))),"")</f>
        <v/>
      </c>
      <c r="CH340" s="62" t="str">
        <f>+IF(AND(LEN($K340)&gt;10),IF(AND($J340&gt;Q$1,$J340&lt;=$Y$1),1,IF((COUNTIFS(INCAPACIDADES!$C$1:$C$51,$K340,INCAPACIDADES!P$1:P$51,Q$1))&gt;0,2,IF(VLOOKUP($I340,BD!$D:$F,3,0)&gt;Q$1,0,3))),"")</f>
        <v/>
      </c>
      <c r="CI340" s="62" t="str">
        <f>+IF(AND(LEN($K340)&gt;10),IF(AND($J340&gt;R$1,$J340&lt;=$Y$1),1,IF((COUNTIFS(INCAPACIDADES!$C$1:$C$51,$K340,INCAPACIDADES!Q$1:Q$51,R$1))&gt;0,2,IF(VLOOKUP($I340,BD!$D:$F,3,0)&gt;R$1,0,3))),"")</f>
        <v/>
      </c>
      <c r="CJ340" s="62" t="str">
        <f>+IF(AND(LEN($K340)&gt;10),IF(AND($J340&gt;S$1,$J340&lt;=$Y$1),1,IF((COUNTIFS(INCAPACIDADES!$C$1:$C$51,$K340,INCAPACIDADES!R$1:R$51,S$1))&gt;0,2,IF(VLOOKUP($I340,BD!$D:$F,3,0)&gt;S$1,0,3))),"")</f>
        <v/>
      </c>
      <c r="CK340" s="62" t="str">
        <f>+IF(AND(LEN($K340)&gt;10),IF(AND($J340&gt;T$1,$J340&lt;=$Y$1),1,IF((COUNTIFS(INCAPACIDADES!$C$1:$C$51,$K340,INCAPACIDADES!S$1:S$51,T$1))&gt;0,2,IF(VLOOKUP($I340,BD!$D:$F,3,0)&gt;T$1,0,3))),"")</f>
        <v/>
      </c>
      <c r="CL340" s="62" t="str">
        <f>+IF(AND(LEN($K340)&gt;10),IF(AND($J340&gt;U$1,$J340&lt;=$Y$1),1,IF((COUNTIFS(INCAPACIDADES!$C$1:$C$51,$K340,INCAPACIDADES!T$1:T$51,U$1))&gt;0,2,IF(VLOOKUP($I340,BD!$D:$F,3,0)&gt;U$1,0,3))),"")</f>
        <v/>
      </c>
      <c r="CM340" s="62" t="str">
        <f>+IF(AND(LEN($K340)&gt;10),IF(AND($J340&gt;V$1,$J340&lt;=$Y$1),1,IF((COUNTIFS(INCAPACIDADES!$C$1:$C$51,$K340,INCAPACIDADES!U$1:U$51,V$1))&gt;0,2,IF(VLOOKUP($I340,BD!$D:$F,3,0)&gt;V$1,0,3))),"")</f>
        <v/>
      </c>
      <c r="CN340" s="62" t="str">
        <f>+IF(AND(LEN($K340)&gt;10),IF(AND($J340&gt;W$1,$J340&lt;=$Y$1),1,IF((COUNTIFS(INCAPACIDADES!$C$1:$C$51,$K340,INCAPACIDADES!V$1:V$51,W$1))&gt;0,2,IF(VLOOKUP($I340,BD!$D:$F,3,0)&gt;W$1,0,3))),"")</f>
        <v/>
      </c>
      <c r="CO340" s="62" t="str">
        <f>+IF(AND(LEN($K340)&gt;10),IF(AND($J340&gt;X$1,$J340&lt;=$Y$1),1,IF((COUNTIFS(INCAPACIDADES!$C$1:$C$51,$K340,INCAPACIDADES!W$1:W$51,X$1))&gt;0,2,IF(VLOOKUP($I340,BD!$D:$F,3,0)&gt;X$1,0,3))),"")</f>
        <v/>
      </c>
      <c r="CP340" s="62" t="str">
        <f>+IF(AND(LEN($K340)&gt;10),IF(AND($J340&gt;Y$1,$J340&lt;=$Y$1),1,IF((COUNTIFS(INCAPACIDADES!$C$1:$C$51,$K340,INCAPACIDADES!X$1:X$51,Y$1))&gt;0,2,IF(VLOOKUP($I340,BD!$D:$F,3,0)&gt;Y$1,0,3))),"")</f>
        <v/>
      </c>
      <c r="CQ340" s="62" t="str">
        <f>+IF(LEN($K340)&gt;10,IF(ISERROR(VLOOKUP(L340,'CODIGO PAGO'!$B$1:$B$20,1,0)),1,IF(OR(AND(CC340=1,L340&lt;&gt;"N"),AND(CC340=3,L340&lt;&gt;"B"),AND(CC340=2,LEFT(TRIM(L340),1)&lt;&gt;"I")),1,IF(OR(AND(CC340=0,L340="N"),AND(CC340=0,L340="B"),AND(CC340=0,LEFT(TRIM(L340),1)="I")),1,0))),"")</f>
        <v/>
      </c>
      <c r="CR340" s="62" t="str">
        <f t="shared" si="159"/>
        <v/>
      </c>
      <c r="CS340" s="62" t="str">
        <f>+IF(LEN($K340)&gt;10,IF(ISERROR(VLOOKUP(N340,'CODIGO PAGO'!$B$1:$B$20,1,0)),1,IF(OR(AND(CE340=1,N340&lt;&gt;"N"),AND(CE340=3,N340&lt;&gt;"B"),AND(CE340=2,LEFT(TRIM(N340),1)&lt;&gt;"I")),1,IF(OR(AND(CE340=0,N340="N"),AND(CE340=0,N340="B"),AND(CE340=0,LEFT(TRIM(N340),1)="I")),1,0))),"")</f>
        <v/>
      </c>
      <c r="CT340" s="62" t="str">
        <f t="shared" si="160"/>
        <v/>
      </c>
      <c r="CU340" s="62" t="str">
        <f>+IF(LEN($K340)&gt;10,IF(ISERROR(VLOOKUP(P340,'CODIGO PAGO'!$B$1:$B$20,1,0)),1,IF(OR(AND(CG340=1,P340&lt;&gt;"N"),AND(CG340=3,P340&lt;&gt;"B"),AND(CG340=2,LEFT(TRIM(P340),1)&lt;&gt;"I")),1,IF(OR(AND(CG340=0,P340="N"),AND(CG340=0,P340="B"),AND(CG340=0,LEFT(TRIM(P340),1)="I")),1,0))),"")</f>
        <v/>
      </c>
      <c r="CV340" s="62" t="str">
        <f t="shared" si="161"/>
        <v/>
      </c>
      <c r="CW340" s="62" t="str">
        <f>+IF(LEN($K340)&gt;10,IF(ISERROR(VLOOKUP(R340,'CODIGO PAGO'!$B$1:$B$20,1,0)),1,IF(OR(AND(CI340=1,R340&lt;&gt;"N"),AND(CI340=3,R340&lt;&gt;"B"),AND(CI340=2,LEFT(TRIM(R340),1)&lt;&gt;"I")),1,IF(OR(AND(CI340=0,R340="N"),AND(CI340=0,R340="B"),AND(CI340=0,LEFT(TRIM(R340),1)="I")),1,0))),"")</f>
        <v/>
      </c>
      <c r="CX340" s="62" t="str">
        <f t="shared" si="162"/>
        <v/>
      </c>
      <c r="CY340" s="62" t="str">
        <f>+IF(LEN($K340)&gt;10,IF(ISERROR(VLOOKUP(T340,'CODIGO PAGO'!$B$1:$B$20,1,0)),1,IF(OR(AND(CK340=1,T340&lt;&gt;"N"),AND(CK340=3,T340&lt;&gt;"B"),AND(CK340=2,LEFT(TRIM(T340),1)&lt;&gt;"I")),1,IF(OR(AND(CK340=0,T340="N"),AND(CK340=0,T340="B"),AND(CK340=0,LEFT(TRIM(T340),1)="I")),1,0))),"")</f>
        <v/>
      </c>
      <c r="CZ340" s="62" t="str">
        <f t="shared" si="163"/>
        <v/>
      </c>
      <c r="DA340" s="62" t="str">
        <f>+IF(LEN($K340)&gt;10,IF(ISERROR(VLOOKUP(V340,'CODIGO PAGO'!$B$1:$B$20,1,0)),1,IF(OR(AND(CM340=1,V340&lt;&gt;"N"),AND(CM340=3,V340&lt;&gt;"B"),AND(CM340=2,LEFT(TRIM(V340),1)&lt;&gt;"I")),1,IF(OR(AND(CM340=0,V340="N"),AND(CM340=0,V340="B"),AND(CM340=0,LEFT(TRIM(V340),1)="I")),1,0))),"")</f>
        <v/>
      </c>
      <c r="DB340" s="62" t="str">
        <f t="shared" si="164"/>
        <v/>
      </c>
      <c r="DC340" s="62" t="str">
        <f>+IF(LEN($K340)&gt;10,IF(ISERROR(VLOOKUP(X340,'CODIGO PAGO'!$B$1:$B$20,1,0)),1,IF(OR(AND(CO340=1,X340&lt;&gt;"N"),AND(CO340=3,X340&lt;&gt;"B"),AND(CO340=2,LEFT(TRIM(X340),1)&lt;&gt;"I")),1,IF(OR(AND(CO340=0,X340="N"),AND(CO340=0,X340="B"),AND(CO340=0,LEFT(TRIM(X340),1)="I")),1,0))),"")</f>
        <v/>
      </c>
      <c r="DD340" s="62" t="str">
        <f t="shared" si="165"/>
        <v/>
      </c>
      <c r="DE340" s="62" t="str">
        <f t="shared" si="166"/>
        <v/>
      </c>
      <c r="DF340" s="63" t="str">
        <f t="shared" si="167"/>
        <v/>
      </c>
      <c r="DG340" s="171"/>
      <c r="DH340" s="63">
        <v>340</v>
      </c>
    </row>
    <row r="341" spans="1:112" s="65" customFormat="1">
      <c r="A341" s="16" t="str">
        <f t="shared" si="140"/>
        <v/>
      </c>
      <c r="B341" s="134"/>
      <c r="C341" s="134"/>
      <c r="D341" s="1" t="str">
        <f>+IF(LEN($K341)&gt;5,BD!A341,"")</f>
        <v/>
      </c>
      <c r="E341" s="1" t="str">
        <f>+IF(LEN($K341)&gt;5,BD!B341,"")</f>
        <v/>
      </c>
      <c r="F341" s="134"/>
      <c r="G341" s="133"/>
      <c r="H341" s="135"/>
      <c r="I341" s="3" t="str">
        <f>+IF(LEN($K341)&gt;5,BD!D341,"")</f>
        <v/>
      </c>
      <c r="J341" s="4" t="str">
        <f>+IF(LEN($K341)&gt;5,BD!E341,"")</f>
        <v/>
      </c>
      <c r="K341" s="5" t="str">
        <f>+IF(LEN(BD!G341)&gt;5,BD!G341,"")</f>
        <v/>
      </c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53" t="str">
        <f t="shared" si="141"/>
        <v/>
      </c>
      <c r="AB341" s="154" t="str">
        <f>+IF(LEN($K341)&gt;5,SUM(L341,N341,P341,R341,T341,V341,X341)+COUNTIF(L341:X341,"PCG")+'CODIGO PAGO'!$C$23*COUNTIF(L341:X341,"PDF")+'CODIGO PAGO'!$C$24*COUNTIF('PRE MAAS'!L341:X341,"PNH")+'CODIGO PAGO'!$C$25*COUNTIF('PRE MAAS'!L341:X341,"PS")+COUNTIF(L341:X341,"VAC"),"")</f>
        <v/>
      </c>
      <c r="AC341" s="154" t="str">
        <f t="shared" si="142"/>
        <v/>
      </c>
      <c r="AD341" s="155" t="str">
        <f t="shared" si="143"/>
        <v/>
      </c>
      <c r="AE341" s="155" t="str">
        <f t="shared" si="144"/>
        <v/>
      </c>
      <c r="AF341" s="155" t="str">
        <f>+IF(LEN($K341)&gt;5,IF(AND(VLOOKUP($I341,BD!$D$1:$F$501,3,0)&gt;=L$1,VLOOKUP($I341,BD!$D$1:$F$501,3,0)&lt;=X$1),1,0),"")</f>
        <v/>
      </c>
      <c r="AG341" s="155" t="str">
        <f t="shared" si="145"/>
        <v/>
      </c>
      <c r="AH341" s="156" t="str">
        <f t="shared" si="146"/>
        <v/>
      </c>
      <c r="AI341" s="156" t="str">
        <f t="shared" si="147"/>
        <v/>
      </c>
      <c r="AJ341" s="156" t="str">
        <f t="shared" si="148"/>
        <v/>
      </c>
      <c r="AK341" s="6" t="str">
        <f>+IF(LEN($K341)&gt;5,BD!H341,"")</f>
        <v/>
      </c>
      <c r="AL341" s="17" t="str">
        <f t="shared" si="149"/>
        <v/>
      </c>
      <c r="AM341" s="13"/>
      <c r="AN341" s="18" t="str">
        <f t="shared" si="150"/>
        <v/>
      </c>
      <c r="AO341" s="19" t="str">
        <f t="shared" si="151"/>
        <v/>
      </c>
      <c r="AP341" s="19" t="str">
        <f t="shared" si="152"/>
        <v/>
      </c>
      <c r="AQ341" s="20" t="str">
        <f t="shared" si="153"/>
        <v/>
      </c>
      <c r="AR341" s="7" t="str">
        <f t="shared" ca="1" si="154"/>
        <v/>
      </c>
      <c r="AS341" s="157"/>
      <c r="AT341" s="19" t="str">
        <f>+IF(LEN($K341)&gt;5,TRUNC(AS341*AK341*'CODIGO PAGO'!$C$27,2),"")</f>
        <v/>
      </c>
      <c r="AU341" s="15"/>
      <c r="AV341" s="15"/>
      <c r="AW341" s="15"/>
      <c r="AX341" s="14"/>
      <c r="AY341" s="15"/>
      <c r="AZ341" s="20" t="str">
        <f>+IF(LEN(K341)&gt;5,SUMIF(AJUSTES!$A$1:$A$50,K341,AJUSTES!$J$1:$J$50),"")</f>
        <v/>
      </c>
      <c r="BA341" s="20"/>
      <c r="BB341" s="14"/>
      <c r="BC341" s="14"/>
      <c r="BD341" s="164"/>
      <c r="BE341" s="15"/>
      <c r="BF341" s="15"/>
      <c r="BG341" s="152" t="str">
        <f t="shared" si="155"/>
        <v/>
      </c>
      <c r="BH341" s="20" t="str">
        <f t="shared" si="156"/>
        <v/>
      </c>
      <c r="BI341" s="20" t="str">
        <f>IF(LEN($K341)&gt;5,IF('CODIGO PAGO'!$C$26=9,0.5*AK341,'CODIGO PAGO'!$C$26*COUNTIF(L341:X341,"PT")*(AK341*7)/(7-(COUNTIF(L341:X341,"D")+COUNTIF(L341:X341,"DL")))),"")</f>
        <v/>
      </c>
      <c r="BJ341" s="15"/>
      <c r="BK341" s="20" t="str">
        <f>+IF(LEN(K341)&gt;5,SUMIF(AJUSTES!$A$1:$A$50,K341,AJUSTES!$K$1:$K$50),"")</f>
        <v/>
      </c>
      <c r="BL341" s="15"/>
      <c r="BM341" s="15"/>
      <c r="BN341" s="4" t="str">
        <f>+CONCATENATE(IF(COUNTIFS(INCAPACIDADES!$A$1:$A$100,"ACTIVA",INCAPACIDADES!$C$1:$C$100,'PRE MAAS'!K341)&gt;0,VLOOKUP(K341,INCAPACIDADES!$C$1:$Y$100,23,0),""),IF(LEN($K341)&gt;5,IF(BD!F341="N/A","",CONCATENATE("B (",DAY(BD!F341),"-",MONTH(BD!F341),"-",YEAR(BD!F341),")")),""))</f>
        <v/>
      </c>
      <c r="BO341" s="150"/>
      <c r="BP341" s="15"/>
      <c r="BQ341" s="15"/>
      <c r="BR341" s="15"/>
      <c r="BS341" s="15"/>
      <c r="BT341" s="15"/>
      <c r="BU341" s="9" t="str">
        <f>+IF(LEN($K341)&gt;10,IF(LEN(BD!I341)=11,BD!I341,CONCATENATE("0",BD!I341)),"")</f>
        <v/>
      </c>
      <c r="BV341" s="161" t="str">
        <f>+IF(LEN($K341)&gt;10,BD!J341,"")</f>
        <v/>
      </c>
      <c r="BW341" s="162" t="str">
        <f t="shared" si="157"/>
        <v/>
      </c>
      <c r="BX341" s="162" t="str">
        <f>+IF(LEN($K341)&gt;10,UPPER(BD!K341),"")</f>
        <v/>
      </c>
      <c r="BY341" s="161" t="str">
        <f>+IF(LEN($K349)&gt;5,BD!L341,"")</f>
        <v/>
      </c>
      <c r="BZ341" s="161" t="str">
        <f>+IF(LEN($K341)&gt;10,BD!M341,"")</f>
        <v/>
      </c>
      <c r="CA341" s="162" t="str">
        <f>+IF(LEN($K341)&gt;10,BD!N341,"")</f>
        <v/>
      </c>
      <c r="CB341" s="163" t="str">
        <f t="shared" si="158"/>
        <v/>
      </c>
      <c r="CC341" s="62" t="str">
        <f>+IF(AND(LEN($K341)&gt;10),IF(AND($J341&gt;L$1,$J341&lt;=$Y$1),1,IF((COUNTIFS(INCAPACIDADES!$C$1:$C$51,$K341,INCAPACIDADES!K$1:K$51,L$1))&gt;0,2,IF(VLOOKUP($I341,BD!D:F,3,0)&gt;L$1,0,3))),"")</f>
        <v/>
      </c>
      <c r="CD341" s="62" t="str">
        <f>+IF(AND(LEN($K341)&gt;10),IF(AND($J341&gt;M$1,$J341&lt;=$Y$1),1,IF((COUNTIFS(INCAPACIDADES!$C$1:$C$51,$K341,INCAPACIDADES!L$1:L$51,M$1))&gt;0,2,IF(VLOOKUP($I341,BD!$D:$F,3,0)&gt;M$1,0,3))),"")</f>
        <v/>
      </c>
      <c r="CE341" s="62" t="str">
        <f>+IF(AND(LEN($K341)&gt;10),IF(AND($J341&gt;N$1,$J341&lt;=$Y$1),1,IF((COUNTIFS(INCAPACIDADES!$C$1:$C$51,$K341,INCAPACIDADES!M$1:M$51,N$1))&gt;0,2,IF(VLOOKUP($I341,BD!$D:$F,3,0)&gt;N$1,0,3))),"")</f>
        <v/>
      </c>
      <c r="CF341" s="62" t="str">
        <f>+IF(AND(LEN($K341)&gt;10),IF(AND($J341&gt;O$1,$J341&lt;=$Y$1),1,IF((COUNTIFS(INCAPACIDADES!$C$1:$C$51,$K341,INCAPACIDADES!N$1:N$51,O$1))&gt;0,2,IF(VLOOKUP($I341,BD!$D:$F,3,0)&gt;O$1,0,3))),"")</f>
        <v/>
      </c>
      <c r="CG341" s="62" t="str">
        <f>+IF(AND(LEN($K341)&gt;10),IF(AND($J341&gt;P$1,$J341&lt;=$Y$1),1,IF((COUNTIFS(INCAPACIDADES!$C$1:$C$51,$K341,INCAPACIDADES!O$1:O$51,P$1))&gt;0,2,IF(VLOOKUP($I341,BD!$D:$F,3,0)&gt;P$1,0,3))),"")</f>
        <v/>
      </c>
      <c r="CH341" s="62" t="str">
        <f>+IF(AND(LEN($K341)&gt;10),IF(AND($J341&gt;Q$1,$J341&lt;=$Y$1),1,IF((COUNTIFS(INCAPACIDADES!$C$1:$C$51,$K341,INCAPACIDADES!P$1:P$51,Q$1))&gt;0,2,IF(VLOOKUP($I341,BD!$D:$F,3,0)&gt;Q$1,0,3))),"")</f>
        <v/>
      </c>
      <c r="CI341" s="62" t="str">
        <f>+IF(AND(LEN($K341)&gt;10),IF(AND($J341&gt;R$1,$J341&lt;=$Y$1),1,IF((COUNTIFS(INCAPACIDADES!$C$1:$C$51,$K341,INCAPACIDADES!Q$1:Q$51,R$1))&gt;0,2,IF(VLOOKUP($I341,BD!$D:$F,3,0)&gt;R$1,0,3))),"")</f>
        <v/>
      </c>
      <c r="CJ341" s="62" t="str">
        <f>+IF(AND(LEN($K341)&gt;10),IF(AND($J341&gt;S$1,$J341&lt;=$Y$1),1,IF((COUNTIFS(INCAPACIDADES!$C$1:$C$51,$K341,INCAPACIDADES!R$1:R$51,S$1))&gt;0,2,IF(VLOOKUP($I341,BD!$D:$F,3,0)&gt;S$1,0,3))),"")</f>
        <v/>
      </c>
      <c r="CK341" s="62" t="str">
        <f>+IF(AND(LEN($K341)&gt;10),IF(AND($J341&gt;T$1,$J341&lt;=$Y$1),1,IF((COUNTIFS(INCAPACIDADES!$C$1:$C$51,$K341,INCAPACIDADES!S$1:S$51,T$1))&gt;0,2,IF(VLOOKUP($I341,BD!$D:$F,3,0)&gt;T$1,0,3))),"")</f>
        <v/>
      </c>
      <c r="CL341" s="62" t="str">
        <f>+IF(AND(LEN($K341)&gt;10),IF(AND($J341&gt;U$1,$J341&lt;=$Y$1),1,IF((COUNTIFS(INCAPACIDADES!$C$1:$C$51,$K341,INCAPACIDADES!T$1:T$51,U$1))&gt;0,2,IF(VLOOKUP($I341,BD!$D:$F,3,0)&gt;U$1,0,3))),"")</f>
        <v/>
      </c>
      <c r="CM341" s="62" t="str">
        <f>+IF(AND(LEN($K341)&gt;10),IF(AND($J341&gt;V$1,$J341&lt;=$Y$1),1,IF((COUNTIFS(INCAPACIDADES!$C$1:$C$51,$K341,INCAPACIDADES!U$1:U$51,V$1))&gt;0,2,IF(VLOOKUP($I341,BD!$D:$F,3,0)&gt;V$1,0,3))),"")</f>
        <v/>
      </c>
      <c r="CN341" s="62" t="str">
        <f>+IF(AND(LEN($K341)&gt;10),IF(AND($J341&gt;W$1,$J341&lt;=$Y$1),1,IF((COUNTIFS(INCAPACIDADES!$C$1:$C$51,$K341,INCAPACIDADES!V$1:V$51,W$1))&gt;0,2,IF(VLOOKUP($I341,BD!$D:$F,3,0)&gt;W$1,0,3))),"")</f>
        <v/>
      </c>
      <c r="CO341" s="62" t="str">
        <f>+IF(AND(LEN($K341)&gt;10),IF(AND($J341&gt;X$1,$J341&lt;=$Y$1),1,IF((COUNTIFS(INCAPACIDADES!$C$1:$C$51,$K341,INCAPACIDADES!W$1:W$51,X$1))&gt;0,2,IF(VLOOKUP($I341,BD!$D:$F,3,0)&gt;X$1,0,3))),"")</f>
        <v/>
      </c>
      <c r="CP341" s="62" t="str">
        <f>+IF(AND(LEN($K341)&gt;10),IF(AND($J341&gt;Y$1,$J341&lt;=$Y$1),1,IF((COUNTIFS(INCAPACIDADES!$C$1:$C$51,$K341,INCAPACIDADES!X$1:X$51,Y$1))&gt;0,2,IF(VLOOKUP($I341,BD!$D:$F,3,0)&gt;Y$1,0,3))),"")</f>
        <v/>
      </c>
      <c r="CQ341" s="62" t="str">
        <f>+IF(LEN($K341)&gt;10,IF(ISERROR(VLOOKUP(L341,'CODIGO PAGO'!$B$1:$B$20,1,0)),1,IF(OR(AND(CC341=1,L341&lt;&gt;"N"),AND(CC341=3,L341&lt;&gt;"B"),AND(CC341=2,LEFT(TRIM(L341),1)&lt;&gt;"I")),1,IF(OR(AND(CC341=0,L341="N"),AND(CC341=0,L341="B"),AND(CC341=0,LEFT(TRIM(L341),1)="I")),1,0))),"")</f>
        <v/>
      </c>
      <c r="CR341" s="62" t="str">
        <f t="shared" si="159"/>
        <v/>
      </c>
      <c r="CS341" s="62" t="str">
        <f>+IF(LEN($K341)&gt;10,IF(ISERROR(VLOOKUP(N341,'CODIGO PAGO'!$B$1:$B$20,1,0)),1,IF(OR(AND(CE341=1,N341&lt;&gt;"N"),AND(CE341=3,N341&lt;&gt;"B"),AND(CE341=2,LEFT(TRIM(N341),1)&lt;&gt;"I")),1,IF(OR(AND(CE341=0,N341="N"),AND(CE341=0,N341="B"),AND(CE341=0,LEFT(TRIM(N341),1)="I")),1,0))),"")</f>
        <v/>
      </c>
      <c r="CT341" s="62" t="str">
        <f t="shared" si="160"/>
        <v/>
      </c>
      <c r="CU341" s="62" t="str">
        <f>+IF(LEN($K341)&gt;10,IF(ISERROR(VLOOKUP(P341,'CODIGO PAGO'!$B$1:$B$20,1,0)),1,IF(OR(AND(CG341=1,P341&lt;&gt;"N"),AND(CG341=3,P341&lt;&gt;"B"),AND(CG341=2,LEFT(TRIM(P341),1)&lt;&gt;"I")),1,IF(OR(AND(CG341=0,P341="N"),AND(CG341=0,P341="B"),AND(CG341=0,LEFT(TRIM(P341),1)="I")),1,0))),"")</f>
        <v/>
      </c>
      <c r="CV341" s="62" t="str">
        <f t="shared" si="161"/>
        <v/>
      </c>
      <c r="CW341" s="62" t="str">
        <f>+IF(LEN($K341)&gt;10,IF(ISERROR(VLOOKUP(R341,'CODIGO PAGO'!$B$1:$B$20,1,0)),1,IF(OR(AND(CI341=1,R341&lt;&gt;"N"),AND(CI341=3,R341&lt;&gt;"B"),AND(CI341=2,LEFT(TRIM(R341),1)&lt;&gt;"I")),1,IF(OR(AND(CI341=0,R341="N"),AND(CI341=0,R341="B"),AND(CI341=0,LEFT(TRIM(R341),1)="I")),1,0))),"")</f>
        <v/>
      </c>
      <c r="CX341" s="62" t="str">
        <f t="shared" si="162"/>
        <v/>
      </c>
      <c r="CY341" s="62" t="str">
        <f>+IF(LEN($K341)&gt;10,IF(ISERROR(VLOOKUP(T341,'CODIGO PAGO'!$B$1:$B$20,1,0)),1,IF(OR(AND(CK341=1,T341&lt;&gt;"N"),AND(CK341=3,T341&lt;&gt;"B"),AND(CK341=2,LEFT(TRIM(T341),1)&lt;&gt;"I")),1,IF(OR(AND(CK341=0,T341="N"),AND(CK341=0,T341="B"),AND(CK341=0,LEFT(TRIM(T341),1)="I")),1,0))),"")</f>
        <v/>
      </c>
      <c r="CZ341" s="62" t="str">
        <f t="shared" si="163"/>
        <v/>
      </c>
      <c r="DA341" s="62" t="str">
        <f>+IF(LEN($K341)&gt;10,IF(ISERROR(VLOOKUP(V341,'CODIGO PAGO'!$B$1:$B$20,1,0)),1,IF(OR(AND(CM341=1,V341&lt;&gt;"N"),AND(CM341=3,V341&lt;&gt;"B"),AND(CM341=2,LEFT(TRIM(V341),1)&lt;&gt;"I")),1,IF(OR(AND(CM341=0,V341="N"),AND(CM341=0,V341="B"),AND(CM341=0,LEFT(TRIM(V341),1)="I")),1,0))),"")</f>
        <v/>
      </c>
      <c r="DB341" s="62" t="str">
        <f t="shared" si="164"/>
        <v/>
      </c>
      <c r="DC341" s="62" t="str">
        <f>+IF(LEN($K341)&gt;10,IF(ISERROR(VLOOKUP(X341,'CODIGO PAGO'!$B$1:$B$20,1,0)),1,IF(OR(AND(CO341=1,X341&lt;&gt;"N"),AND(CO341=3,X341&lt;&gt;"B"),AND(CO341=2,LEFT(TRIM(X341),1)&lt;&gt;"I")),1,IF(OR(AND(CO341=0,X341="N"),AND(CO341=0,X341="B"),AND(CO341=0,LEFT(TRIM(X341),1)="I")),1,0))),"")</f>
        <v/>
      </c>
      <c r="DD341" s="62" t="str">
        <f t="shared" si="165"/>
        <v/>
      </c>
      <c r="DE341" s="62" t="str">
        <f t="shared" si="166"/>
        <v/>
      </c>
      <c r="DF341" s="63" t="str">
        <f t="shared" si="167"/>
        <v/>
      </c>
      <c r="DG341" s="171"/>
      <c r="DH341" s="63">
        <v>341</v>
      </c>
    </row>
    <row r="342" spans="1:112" s="65" customFormat="1">
      <c r="A342" s="16" t="str">
        <f t="shared" si="140"/>
        <v/>
      </c>
      <c r="B342" s="134"/>
      <c r="C342" s="134"/>
      <c r="D342" s="1" t="str">
        <f>+IF(LEN($K342)&gt;5,BD!A342,"")</f>
        <v/>
      </c>
      <c r="E342" s="1" t="str">
        <f>+IF(LEN($K342)&gt;5,BD!B342,"")</f>
        <v/>
      </c>
      <c r="F342" s="134"/>
      <c r="G342" s="133"/>
      <c r="H342" s="135"/>
      <c r="I342" s="3" t="str">
        <f>+IF(LEN($K342)&gt;5,BD!D342,"")</f>
        <v/>
      </c>
      <c r="J342" s="4" t="str">
        <f>+IF(LEN($K342)&gt;5,BD!E342,"")</f>
        <v/>
      </c>
      <c r="K342" s="5" t="str">
        <f>+IF(LEN(BD!G342)&gt;5,BD!G342,"")</f>
        <v/>
      </c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53" t="str">
        <f t="shared" si="141"/>
        <v/>
      </c>
      <c r="AB342" s="154" t="str">
        <f>+IF(LEN($K342)&gt;5,SUM(L342,N342,P342,R342,T342,V342,X342)+COUNTIF(L342:X342,"PCG")+'CODIGO PAGO'!$C$23*COUNTIF(L342:X342,"PDF")+'CODIGO PAGO'!$C$24*COUNTIF('PRE MAAS'!L342:X342,"PNH")+'CODIGO PAGO'!$C$25*COUNTIF('PRE MAAS'!L342:X342,"PS")+COUNTIF(L342:X342,"VAC"),"")</f>
        <v/>
      </c>
      <c r="AC342" s="154" t="str">
        <f t="shared" si="142"/>
        <v/>
      </c>
      <c r="AD342" s="155" t="str">
        <f t="shared" si="143"/>
        <v/>
      </c>
      <c r="AE342" s="155" t="str">
        <f t="shared" si="144"/>
        <v/>
      </c>
      <c r="AF342" s="155" t="str">
        <f>+IF(LEN($K342)&gt;5,IF(AND(VLOOKUP($I342,BD!$D$1:$F$501,3,0)&gt;=L$1,VLOOKUP($I342,BD!$D$1:$F$501,3,0)&lt;=X$1),1,0),"")</f>
        <v/>
      </c>
      <c r="AG342" s="155" t="str">
        <f t="shared" si="145"/>
        <v/>
      </c>
      <c r="AH342" s="156" t="str">
        <f t="shared" si="146"/>
        <v/>
      </c>
      <c r="AI342" s="156" t="str">
        <f t="shared" si="147"/>
        <v/>
      </c>
      <c r="AJ342" s="156" t="str">
        <f t="shared" si="148"/>
        <v/>
      </c>
      <c r="AK342" s="6" t="str">
        <f>+IF(LEN($K342)&gt;5,BD!H342,"")</f>
        <v/>
      </c>
      <c r="AL342" s="17" t="str">
        <f t="shared" si="149"/>
        <v/>
      </c>
      <c r="AM342" s="13"/>
      <c r="AN342" s="18" t="str">
        <f t="shared" si="150"/>
        <v/>
      </c>
      <c r="AO342" s="19" t="str">
        <f t="shared" si="151"/>
        <v/>
      </c>
      <c r="AP342" s="19" t="str">
        <f t="shared" si="152"/>
        <v/>
      </c>
      <c r="AQ342" s="20" t="str">
        <f t="shared" si="153"/>
        <v/>
      </c>
      <c r="AR342" s="7" t="str">
        <f t="shared" ca="1" si="154"/>
        <v/>
      </c>
      <c r="AS342" s="157"/>
      <c r="AT342" s="19" t="str">
        <f>+IF(LEN($K342)&gt;5,TRUNC(AS342*AK342*'CODIGO PAGO'!$C$27,2),"")</f>
        <v/>
      </c>
      <c r="AU342" s="15"/>
      <c r="AV342" s="15"/>
      <c r="AW342" s="15"/>
      <c r="AX342" s="14"/>
      <c r="AY342" s="15"/>
      <c r="AZ342" s="20" t="str">
        <f>+IF(LEN(K342)&gt;5,SUMIF(AJUSTES!$A$1:$A$50,K342,AJUSTES!$J$1:$J$50),"")</f>
        <v/>
      </c>
      <c r="BA342" s="20"/>
      <c r="BB342" s="14"/>
      <c r="BC342" s="14"/>
      <c r="BD342" s="164"/>
      <c r="BE342" s="15"/>
      <c r="BF342" s="15"/>
      <c r="BG342" s="152" t="str">
        <f t="shared" si="155"/>
        <v/>
      </c>
      <c r="BH342" s="20" t="str">
        <f t="shared" si="156"/>
        <v/>
      </c>
      <c r="BI342" s="20" t="str">
        <f>IF(LEN($K342)&gt;5,IF('CODIGO PAGO'!$C$26=9,0.5*AK342,'CODIGO PAGO'!$C$26*COUNTIF(L342:X342,"PT")*(AK342*7)/(7-(COUNTIF(L342:X342,"D")+COUNTIF(L342:X342,"DL")))),"")</f>
        <v/>
      </c>
      <c r="BJ342" s="15"/>
      <c r="BK342" s="20" t="str">
        <f>+IF(LEN(K342)&gt;5,SUMIF(AJUSTES!$A$1:$A$50,K342,AJUSTES!$K$1:$K$50),"")</f>
        <v/>
      </c>
      <c r="BL342" s="15"/>
      <c r="BM342" s="15"/>
      <c r="BN342" s="4" t="str">
        <f>+CONCATENATE(IF(COUNTIFS(INCAPACIDADES!$A$1:$A$100,"ACTIVA",INCAPACIDADES!$C$1:$C$100,'PRE MAAS'!K342)&gt;0,VLOOKUP(K342,INCAPACIDADES!$C$1:$Y$100,23,0),""),IF(LEN($K342)&gt;5,IF(BD!F342="N/A","",CONCATENATE("B (",DAY(BD!F342),"-",MONTH(BD!F342),"-",YEAR(BD!F342),")")),""))</f>
        <v/>
      </c>
      <c r="BO342" s="150"/>
      <c r="BP342" s="15"/>
      <c r="BQ342" s="15"/>
      <c r="BR342" s="15"/>
      <c r="BS342" s="15"/>
      <c r="BT342" s="15"/>
      <c r="BU342" s="9" t="str">
        <f>+IF(LEN($K342)&gt;10,IF(LEN(BD!I342)=11,BD!I342,CONCATENATE("0",BD!I342)),"")</f>
        <v/>
      </c>
      <c r="BV342" s="161" t="str">
        <f>+IF(LEN($K342)&gt;10,BD!J342,"")</f>
        <v/>
      </c>
      <c r="BW342" s="162" t="str">
        <f t="shared" si="157"/>
        <v/>
      </c>
      <c r="BX342" s="162" t="str">
        <f>+IF(LEN($K342)&gt;10,UPPER(BD!K342),"")</f>
        <v/>
      </c>
      <c r="BY342" s="161" t="str">
        <f>+IF(LEN($K350)&gt;5,BD!L342,"")</f>
        <v/>
      </c>
      <c r="BZ342" s="161" t="str">
        <f>+IF(LEN($K342)&gt;10,BD!M342,"")</f>
        <v/>
      </c>
      <c r="CA342" s="162" t="str">
        <f>+IF(LEN($K342)&gt;10,BD!N342,"")</f>
        <v/>
      </c>
      <c r="CB342" s="163" t="str">
        <f t="shared" si="158"/>
        <v/>
      </c>
      <c r="CC342" s="62" t="str">
        <f>+IF(AND(LEN($K342)&gt;10),IF(AND($J342&gt;L$1,$J342&lt;=$Y$1),1,IF((COUNTIFS(INCAPACIDADES!$C$1:$C$51,$K342,INCAPACIDADES!K$1:K$51,L$1))&gt;0,2,IF(VLOOKUP($I342,BD!D:F,3,0)&gt;L$1,0,3))),"")</f>
        <v/>
      </c>
      <c r="CD342" s="62" t="str">
        <f>+IF(AND(LEN($K342)&gt;10),IF(AND($J342&gt;M$1,$J342&lt;=$Y$1),1,IF((COUNTIFS(INCAPACIDADES!$C$1:$C$51,$K342,INCAPACIDADES!L$1:L$51,M$1))&gt;0,2,IF(VLOOKUP($I342,BD!$D:$F,3,0)&gt;M$1,0,3))),"")</f>
        <v/>
      </c>
      <c r="CE342" s="62" t="str">
        <f>+IF(AND(LEN($K342)&gt;10),IF(AND($J342&gt;N$1,$J342&lt;=$Y$1),1,IF((COUNTIFS(INCAPACIDADES!$C$1:$C$51,$K342,INCAPACIDADES!M$1:M$51,N$1))&gt;0,2,IF(VLOOKUP($I342,BD!$D:$F,3,0)&gt;N$1,0,3))),"")</f>
        <v/>
      </c>
      <c r="CF342" s="62" t="str">
        <f>+IF(AND(LEN($K342)&gt;10),IF(AND($J342&gt;O$1,$J342&lt;=$Y$1),1,IF((COUNTIFS(INCAPACIDADES!$C$1:$C$51,$K342,INCAPACIDADES!N$1:N$51,O$1))&gt;0,2,IF(VLOOKUP($I342,BD!$D:$F,3,0)&gt;O$1,0,3))),"")</f>
        <v/>
      </c>
      <c r="CG342" s="62" t="str">
        <f>+IF(AND(LEN($K342)&gt;10),IF(AND($J342&gt;P$1,$J342&lt;=$Y$1),1,IF((COUNTIFS(INCAPACIDADES!$C$1:$C$51,$K342,INCAPACIDADES!O$1:O$51,P$1))&gt;0,2,IF(VLOOKUP($I342,BD!$D:$F,3,0)&gt;P$1,0,3))),"")</f>
        <v/>
      </c>
      <c r="CH342" s="62" t="str">
        <f>+IF(AND(LEN($K342)&gt;10),IF(AND($J342&gt;Q$1,$J342&lt;=$Y$1),1,IF((COUNTIFS(INCAPACIDADES!$C$1:$C$51,$K342,INCAPACIDADES!P$1:P$51,Q$1))&gt;0,2,IF(VLOOKUP($I342,BD!$D:$F,3,0)&gt;Q$1,0,3))),"")</f>
        <v/>
      </c>
      <c r="CI342" s="62" t="str">
        <f>+IF(AND(LEN($K342)&gt;10),IF(AND($J342&gt;R$1,$J342&lt;=$Y$1),1,IF((COUNTIFS(INCAPACIDADES!$C$1:$C$51,$K342,INCAPACIDADES!Q$1:Q$51,R$1))&gt;0,2,IF(VLOOKUP($I342,BD!$D:$F,3,0)&gt;R$1,0,3))),"")</f>
        <v/>
      </c>
      <c r="CJ342" s="62" t="str">
        <f>+IF(AND(LEN($K342)&gt;10),IF(AND($J342&gt;S$1,$J342&lt;=$Y$1),1,IF((COUNTIFS(INCAPACIDADES!$C$1:$C$51,$K342,INCAPACIDADES!R$1:R$51,S$1))&gt;0,2,IF(VLOOKUP($I342,BD!$D:$F,3,0)&gt;S$1,0,3))),"")</f>
        <v/>
      </c>
      <c r="CK342" s="62" t="str">
        <f>+IF(AND(LEN($K342)&gt;10),IF(AND($J342&gt;T$1,$J342&lt;=$Y$1),1,IF((COUNTIFS(INCAPACIDADES!$C$1:$C$51,$K342,INCAPACIDADES!S$1:S$51,T$1))&gt;0,2,IF(VLOOKUP($I342,BD!$D:$F,3,0)&gt;T$1,0,3))),"")</f>
        <v/>
      </c>
      <c r="CL342" s="62" t="str">
        <f>+IF(AND(LEN($K342)&gt;10),IF(AND($J342&gt;U$1,$J342&lt;=$Y$1),1,IF((COUNTIFS(INCAPACIDADES!$C$1:$C$51,$K342,INCAPACIDADES!T$1:T$51,U$1))&gt;0,2,IF(VLOOKUP($I342,BD!$D:$F,3,0)&gt;U$1,0,3))),"")</f>
        <v/>
      </c>
      <c r="CM342" s="62" t="str">
        <f>+IF(AND(LEN($K342)&gt;10),IF(AND($J342&gt;V$1,$J342&lt;=$Y$1),1,IF((COUNTIFS(INCAPACIDADES!$C$1:$C$51,$K342,INCAPACIDADES!U$1:U$51,V$1))&gt;0,2,IF(VLOOKUP($I342,BD!$D:$F,3,0)&gt;V$1,0,3))),"")</f>
        <v/>
      </c>
      <c r="CN342" s="62" t="str">
        <f>+IF(AND(LEN($K342)&gt;10),IF(AND($J342&gt;W$1,$J342&lt;=$Y$1),1,IF((COUNTIFS(INCAPACIDADES!$C$1:$C$51,$K342,INCAPACIDADES!V$1:V$51,W$1))&gt;0,2,IF(VLOOKUP($I342,BD!$D:$F,3,0)&gt;W$1,0,3))),"")</f>
        <v/>
      </c>
      <c r="CO342" s="62" t="str">
        <f>+IF(AND(LEN($K342)&gt;10),IF(AND($J342&gt;X$1,$J342&lt;=$Y$1),1,IF((COUNTIFS(INCAPACIDADES!$C$1:$C$51,$K342,INCAPACIDADES!W$1:W$51,X$1))&gt;0,2,IF(VLOOKUP($I342,BD!$D:$F,3,0)&gt;X$1,0,3))),"")</f>
        <v/>
      </c>
      <c r="CP342" s="62" t="str">
        <f>+IF(AND(LEN($K342)&gt;10),IF(AND($J342&gt;Y$1,$J342&lt;=$Y$1),1,IF((COUNTIFS(INCAPACIDADES!$C$1:$C$51,$K342,INCAPACIDADES!X$1:X$51,Y$1))&gt;0,2,IF(VLOOKUP($I342,BD!$D:$F,3,0)&gt;Y$1,0,3))),"")</f>
        <v/>
      </c>
      <c r="CQ342" s="62" t="str">
        <f>+IF(LEN($K342)&gt;10,IF(ISERROR(VLOOKUP(L342,'CODIGO PAGO'!$B$1:$B$20,1,0)),1,IF(OR(AND(CC342=1,L342&lt;&gt;"N"),AND(CC342=3,L342&lt;&gt;"B"),AND(CC342=2,LEFT(TRIM(L342),1)&lt;&gt;"I")),1,IF(OR(AND(CC342=0,L342="N"),AND(CC342=0,L342="B"),AND(CC342=0,LEFT(TRIM(L342),1)="I")),1,0))),"")</f>
        <v/>
      </c>
      <c r="CR342" s="62" t="str">
        <f t="shared" si="159"/>
        <v/>
      </c>
      <c r="CS342" s="62" t="str">
        <f>+IF(LEN($K342)&gt;10,IF(ISERROR(VLOOKUP(N342,'CODIGO PAGO'!$B$1:$B$20,1,0)),1,IF(OR(AND(CE342=1,N342&lt;&gt;"N"),AND(CE342=3,N342&lt;&gt;"B"),AND(CE342=2,LEFT(TRIM(N342),1)&lt;&gt;"I")),1,IF(OR(AND(CE342=0,N342="N"),AND(CE342=0,N342="B"),AND(CE342=0,LEFT(TRIM(N342),1)="I")),1,0))),"")</f>
        <v/>
      </c>
      <c r="CT342" s="62" t="str">
        <f t="shared" si="160"/>
        <v/>
      </c>
      <c r="CU342" s="62" t="str">
        <f>+IF(LEN($K342)&gt;10,IF(ISERROR(VLOOKUP(P342,'CODIGO PAGO'!$B$1:$B$20,1,0)),1,IF(OR(AND(CG342=1,P342&lt;&gt;"N"),AND(CG342=3,P342&lt;&gt;"B"),AND(CG342=2,LEFT(TRIM(P342),1)&lt;&gt;"I")),1,IF(OR(AND(CG342=0,P342="N"),AND(CG342=0,P342="B"),AND(CG342=0,LEFT(TRIM(P342),1)="I")),1,0))),"")</f>
        <v/>
      </c>
      <c r="CV342" s="62" t="str">
        <f t="shared" si="161"/>
        <v/>
      </c>
      <c r="CW342" s="62" t="str">
        <f>+IF(LEN($K342)&gt;10,IF(ISERROR(VLOOKUP(R342,'CODIGO PAGO'!$B$1:$B$20,1,0)),1,IF(OR(AND(CI342=1,R342&lt;&gt;"N"),AND(CI342=3,R342&lt;&gt;"B"),AND(CI342=2,LEFT(TRIM(R342),1)&lt;&gt;"I")),1,IF(OR(AND(CI342=0,R342="N"),AND(CI342=0,R342="B"),AND(CI342=0,LEFT(TRIM(R342),1)="I")),1,0))),"")</f>
        <v/>
      </c>
      <c r="CX342" s="62" t="str">
        <f t="shared" si="162"/>
        <v/>
      </c>
      <c r="CY342" s="62" t="str">
        <f>+IF(LEN($K342)&gt;10,IF(ISERROR(VLOOKUP(T342,'CODIGO PAGO'!$B$1:$B$20,1,0)),1,IF(OR(AND(CK342=1,T342&lt;&gt;"N"),AND(CK342=3,T342&lt;&gt;"B"),AND(CK342=2,LEFT(TRIM(T342),1)&lt;&gt;"I")),1,IF(OR(AND(CK342=0,T342="N"),AND(CK342=0,T342="B"),AND(CK342=0,LEFT(TRIM(T342),1)="I")),1,0))),"")</f>
        <v/>
      </c>
      <c r="CZ342" s="62" t="str">
        <f t="shared" si="163"/>
        <v/>
      </c>
      <c r="DA342" s="62" t="str">
        <f>+IF(LEN($K342)&gt;10,IF(ISERROR(VLOOKUP(V342,'CODIGO PAGO'!$B$1:$B$20,1,0)),1,IF(OR(AND(CM342=1,V342&lt;&gt;"N"),AND(CM342=3,V342&lt;&gt;"B"),AND(CM342=2,LEFT(TRIM(V342),1)&lt;&gt;"I")),1,IF(OR(AND(CM342=0,V342="N"),AND(CM342=0,V342="B"),AND(CM342=0,LEFT(TRIM(V342),1)="I")),1,0))),"")</f>
        <v/>
      </c>
      <c r="DB342" s="62" t="str">
        <f t="shared" si="164"/>
        <v/>
      </c>
      <c r="DC342" s="62" t="str">
        <f>+IF(LEN($K342)&gt;10,IF(ISERROR(VLOOKUP(X342,'CODIGO PAGO'!$B$1:$B$20,1,0)),1,IF(OR(AND(CO342=1,X342&lt;&gt;"N"),AND(CO342=3,X342&lt;&gt;"B"),AND(CO342=2,LEFT(TRIM(X342),1)&lt;&gt;"I")),1,IF(OR(AND(CO342=0,X342="N"),AND(CO342=0,X342="B"),AND(CO342=0,LEFT(TRIM(X342),1)="I")),1,0))),"")</f>
        <v/>
      </c>
      <c r="DD342" s="62" t="str">
        <f t="shared" si="165"/>
        <v/>
      </c>
      <c r="DE342" s="62" t="str">
        <f t="shared" si="166"/>
        <v/>
      </c>
      <c r="DF342" s="63" t="str">
        <f t="shared" si="167"/>
        <v/>
      </c>
      <c r="DG342" s="171"/>
      <c r="DH342" s="63">
        <v>342</v>
      </c>
    </row>
    <row r="343" spans="1:112" s="65" customFormat="1">
      <c r="A343" s="16" t="str">
        <f t="shared" si="140"/>
        <v/>
      </c>
      <c r="B343" s="134"/>
      <c r="C343" s="134"/>
      <c r="D343" s="1" t="str">
        <f>+IF(LEN($K343)&gt;5,BD!A343,"")</f>
        <v/>
      </c>
      <c r="E343" s="1" t="str">
        <f>+IF(LEN($K343)&gt;5,BD!B343,"")</f>
        <v/>
      </c>
      <c r="F343" s="134"/>
      <c r="G343" s="133"/>
      <c r="H343" s="135"/>
      <c r="I343" s="3" t="str">
        <f>+IF(LEN($K343)&gt;5,BD!D343,"")</f>
        <v/>
      </c>
      <c r="J343" s="4" t="str">
        <f>+IF(LEN($K343)&gt;5,BD!E343,"")</f>
        <v/>
      </c>
      <c r="K343" s="5" t="str">
        <f>+IF(LEN(BD!G343)&gt;5,BD!G343,"")</f>
        <v/>
      </c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53" t="str">
        <f t="shared" si="141"/>
        <v/>
      </c>
      <c r="AB343" s="154" t="str">
        <f>+IF(LEN($K343)&gt;5,SUM(L343,N343,P343,R343,T343,V343,X343)+COUNTIF(L343:X343,"PCG")+'CODIGO PAGO'!$C$23*COUNTIF(L343:X343,"PDF")+'CODIGO PAGO'!$C$24*COUNTIF('PRE MAAS'!L343:X343,"PNH")+'CODIGO PAGO'!$C$25*COUNTIF('PRE MAAS'!L343:X343,"PS")+COUNTIF(L343:X343,"VAC"),"")</f>
        <v/>
      </c>
      <c r="AC343" s="154" t="str">
        <f t="shared" si="142"/>
        <v/>
      </c>
      <c r="AD343" s="155" t="str">
        <f t="shared" si="143"/>
        <v/>
      </c>
      <c r="AE343" s="155" t="str">
        <f t="shared" si="144"/>
        <v/>
      </c>
      <c r="AF343" s="155" t="str">
        <f>+IF(LEN($K343)&gt;5,IF(AND(VLOOKUP($I343,BD!$D$1:$F$501,3,0)&gt;=L$1,VLOOKUP($I343,BD!$D$1:$F$501,3,0)&lt;=X$1),1,0),"")</f>
        <v/>
      </c>
      <c r="AG343" s="155" t="str">
        <f t="shared" si="145"/>
        <v/>
      </c>
      <c r="AH343" s="156" t="str">
        <f t="shared" si="146"/>
        <v/>
      </c>
      <c r="AI343" s="156" t="str">
        <f t="shared" si="147"/>
        <v/>
      </c>
      <c r="AJ343" s="156" t="str">
        <f t="shared" si="148"/>
        <v/>
      </c>
      <c r="AK343" s="6" t="str">
        <f>+IF(LEN($K343)&gt;5,BD!H343,"")</f>
        <v/>
      </c>
      <c r="AL343" s="17" t="str">
        <f t="shared" si="149"/>
        <v/>
      </c>
      <c r="AM343" s="13"/>
      <c r="AN343" s="18" t="str">
        <f t="shared" si="150"/>
        <v/>
      </c>
      <c r="AO343" s="19" t="str">
        <f t="shared" si="151"/>
        <v/>
      </c>
      <c r="AP343" s="19" t="str">
        <f t="shared" si="152"/>
        <v/>
      </c>
      <c r="AQ343" s="20" t="str">
        <f t="shared" si="153"/>
        <v/>
      </c>
      <c r="AR343" s="7" t="str">
        <f t="shared" ca="1" si="154"/>
        <v/>
      </c>
      <c r="AS343" s="157"/>
      <c r="AT343" s="19" t="str">
        <f>+IF(LEN($K343)&gt;5,TRUNC(AS343*AK343*'CODIGO PAGO'!$C$27,2),"")</f>
        <v/>
      </c>
      <c r="AU343" s="15"/>
      <c r="AV343" s="15"/>
      <c r="AW343" s="15"/>
      <c r="AX343" s="14"/>
      <c r="AY343" s="15"/>
      <c r="AZ343" s="20" t="str">
        <f>+IF(LEN(K343)&gt;5,SUMIF(AJUSTES!$A$1:$A$50,K343,AJUSTES!$J$1:$J$50),"")</f>
        <v/>
      </c>
      <c r="BA343" s="20"/>
      <c r="BB343" s="14"/>
      <c r="BC343" s="14"/>
      <c r="BD343" s="164"/>
      <c r="BE343" s="15"/>
      <c r="BF343" s="15"/>
      <c r="BG343" s="152" t="str">
        <f t="shared" si="155"/>
        <v/>
      </c>
      <c r="BH343" s="20" t="str">
        <f t="shared" si="156"/>
        <v/>
      </c>
      <c r="BI343" s="20" t="str">
        <f>IF(LEN($K343)&gt;5,IF('CODIGO PAGO'!$C$26=9,0.5*AK343,'CODIGO PAGO'!$C$26*COUNTIF(L343:X343,"PT")*(AK343*7)/(7-(COUNTIF(L343:X343,"D")+COUNTIF(L343:X343,"DL")))),"")</f>
        <v/>
      </c>
      <c r="BJ343" s="15"/>
      <c r="BK343" s="20" t="str">
        <f>+IF(LEN(K343)&gt;5,SUMIF(AJUSTES!$A$1:$A$50,K343,AJUSTES!$K$1:$K$50),"")</f>
        <v/>
      </c>
      <c r="BL343" s="15"/>
      <c r="BM343" s="15"/>
      <c r="BN343" s="4" t="str">
        <f>+CONCATENATE(IF(COUNTIFS(INCAPACIDADES!$A$1:$A$100,"ACTIVA",INCAPACIDADES!$C$1:$C$100,'PRE MAAS'!K343)&gt;0,VLOOKUP(K343,INCAPACIDADES!$C$1:$Y$100,23,0),""),IF(LEN($K343)&gt;5,IF(BD!F343="N/A","",CONCATENATE("B (",DAY(BD!F343),"-",MONTH(BD!F343),"-",YEAR(BD!F343),")")),""))</f>
        <v/>
      </c>
      <c r="BO343" s="150"/>
      <c r="BP343" s="15"/>
      <c r="BQ343" s="15"/>
      <c r="BR343" s="15"/>
      <c r="BS343" s="15"/>
      <c r="BT343" s="15"/>
      <c r="BU343" s="9" t="str">
        <f>+IF(LEN($K343)&gt;10,IF(LEN(BD!I343)=11,BD!I343,CONCATENATE("0",BD!I343)),"")</f>
        <v/>
      </c>
      <c r="BV343" s="161" t="str">
        <f>+IF(LEN($K343)&gt;10,BD!J343,"")</f>
        <v/>
      </c>
      <c r="BW343" s="162" t="str">
        <f t="shared" si="157"/>
        <v/>
      </c>
      <c r="BX343" s="162" t="str">
        <f>+IF(LEN($K343)&gt;10,UPPER(BD!K343),"")</f>
        <v/>
      </c>
      <c r="BY343" s="161" t="str">
        <f>+IF(LEN($K351)&gt;5,BD!L343,"")</f>
        <v/>
      </c>
      <c r="BZ343" s="161" t="str">
        <f>+IF(LEN($K343)&gt;10,BD!M343,"")</f>
        <v/>
      </c>
      <c r="CA343" s="162" t="str">
        <f>+IF(LEN($K343)&gt;10,BD!N343,"")</f>
        <v/>
      </c>
      <c r="CB343" s="163" t="str">
        <f t="shared" si="158"/>
        <v/>
      </c>
      <c r="CC343" s="62" t="str">
        <f>+IF(AND(LEN($K343)&gt;10),IF(AND($J343&gt;L$1,$J343&lt;=$Y$1),1,IF((COUNTIFS(INCAPACIDADES!$C$1:$C$51,$K343,INCAPACIDADES!K$1:K$51,L$1))&gt;0,2,IF(VLOOKUP($I343,BD!D:F,3,0)&gt;L$1,0,3))),"")</f>
        <v/>
      </c>
      <c r="CD343" s="62" t="str">
        <f>+IF(AND(LEN($K343)&gt;10),IF(AND($J343&gt;M$1,$J343&lt;=$Y$1),1,IF((COUNTIFS(INCAPACIDADES!$C$1:$C$51,$K343,INCAPACIDADES!L$1:L$51,M$1))&gt;0,2,IF(VLOOKUP($I343,BD!$D:$F,3,0)&gt;M$1,0,3))),"")</f>
        <v/>
      </c>
      <c r="CE343" s="62" t="str">
        <f>+IF(AND(LEN($K343)&gt;10),IF(AND($J343&gt;N$1,$J343&lt;=$Y$1),1,IF((COUNTIFS(INCAPACIDADES!$C$1:$C$51,$K343,INCAPACIDADES!M$1:M$51,N$1))&gt;0,2,IF(VLOOKUP($I343,BD!$D:$F,3,0)&gt;N$1,0,3))),"")</f>
        <v/>
      </c>
      <c r="CF343" s="62" t="str">
        <f>+IF(AND(LEN($K343)&gt;10),IF(AND($J343&gt;O$1,$J343&lt;=$Y$1),1,IF((COUNTIFS(INCAPACIDADES!$C$1:$C$51,$K343,INCAPACIDADES!N$1:N$51,O$1))&gt;0,2,IF(VLOOKUP($I343,BD!$D:$F,3,0)&gt;O$1,0,3))),"")</f>
        <v/>
      </c>
      <c r="CG343" s="62" t="str">
        <f>+IF(AND(LEN($K343)&gt;10),IF(AND($J343&gt;P$1,$J343&lt;=$Y$1),1,IF((COUNTIFS(INCAPACIDADES!$C$1:$C$51,$K343,INCAPACIDADES!O$1:O$51,P$1))&gt;0,2,IF(VLOOKUP($I343,BD!$D:$F,3,0)&gt;P$1,0,3))),"")</f>
        <v/>
      </c>
      <c r="CH343" s="62" t="str">
        <f>+IF(AND(LEN($K343)&gt;10),IF(AND($J343&gt;Q$1,$J343&lt;=$Y$1),1,IF((COUNTIFS(INCAPACIDADES!$C$1:$C$51,$K343,INCAPACIDADES!P$1:P$51,Q$1))&gt;0,2,IF(VLOOKUP($I343,BD!$D:$F,3,0)&gt;Q$1,0,3))),"")</f>
        <v/>
      </c>
      <c r="CI343" s="62" t="str">
        <f>+IF(AND(LEN($K343)&gt;10),IF(AND($J343&gt;R$1,$J343&lt;=$Y$1),1,IF((COUNTIFS(INCAPACIDADES!$C$1:$C$51,$K343,INCAPACIDADES!Q$1:Q$51,R$1))&gt;0,2,IF(VLOOKUP($I343,BD!$D:$F,3,0)&gt;R$1,0,3))),"")</f>
        <v/>
      </c>
      <c r="CJ343" s="62" t="str">
        <f>+IF(AND(LEN($K343)&gt;10),IF(AND($J343&gt;S$1,$J343&lt;=$Y$1),1,IF((COUNTIFS(INCAPACIDADES!$C$1:$C$51,$K343,INCAPACIDADES!R$1:R$51,S$1))&gt;0,2,IF(VLOOKUP($I343,BD!$D:$F,3,0)&gt;S$1,0,3))),"")</f>
        <v/>
      </c>
      <c r="CK343" s="62" t="str">
        <f>+IF(AND(LEN($K343)&gt;10),IF(AND($J343&gt;T$1,$J343&lt;=$Y$1),1,IF((COUNTIFS(INCAPACIDADES!$C$1:$C$51,$K343,INCAPACIDADES!S$1:S$51,T$1))&gt;0,2,IF(VLOOKUP($I343,BD!$D:$F,3,0)&gt;T$1,0,3))),"")</f>
        <v/>
      </c>
      <c r="CL343" s="62" t="str">
        <f>+IF(AND(LEN($K343)&gt;10),IF(AND($J343&gt;U$1,$J343&lt;=$Y$1),1,IF((COUNTIFS(INCAPACIDADES!$C$1:$C$51,$K343,INCAPACIDADES!T$1:T$51,U$1))&gt;0,2,IF(VLOOKUP($I343,BD!$D:$F,3,0)&gt;U$1,0,3))),"")</f>
        <v/>
      </c>
      <c r="CM343" s="62" t="str">
        <f>+IF(AND(LEN($K343)&gt;10),IF(AND($J343&gt;V$1,$J343&lt;=$Y$1),1,IF((COUNTIFS(INCAPACIDADES!$C$1:$C$51,$K343,INCAPACIDADES!U$1:U$51,V$1))&gt;0,2,IF(VLOOKUP($I343,BD!$D:$F,3,0)&gt;V$1,0,3))),"")</f>
        <v/>
      </c>
      <c r="CN343" s="62" t="str">
        <f>+IF(AND(LEN($K343)&gt;10),IF(AND($J343&gt;W$1,$J343&lt;=$Y$1),1,IF((COUNTIFS(INCAPACIDADES!$C$1:$C$51,$K343,INCAPACIDADES!V$1:V$51,W$1))&gt;0,2,IF(VLOOKUP($I343,BD!$D:$F,3,0)&gt;W$1,0,3))),"")</f>
        <v/>
      </c>
      <c r="CO343" s="62" t="str">
        <f>+IF(AND(LEN($K343)&gt;10),IF(AND($J343&gt;X$1,$J343&lt;=$Y$1),1,IF((COUNTIFS(INCAPACIDADES!$C$1:$C$51,$K343,INCAPACIDADES!W$1:W$51,X$1))&gt;0,2,IF(VLOOKUP($I343,BD!$D:$F,3,0)&gt;X$1,0,3))),"")</f>
        <v/>
      </c>
      <c r="CP343" s="62" t="str">
        <f>+IF(AND(LEN($K343)&gt;10),IF(AND($J343&gt;Y$1,$J343&lt;=$Y$1),1,IF((COUNTIFS(INCAPACIDADES!$C$1:$C$51,$K343,INCAPACIDADES!X$1:X$51,Y$1))&gt;0,2,IF(VLOOKUP($I343,BD!$D:$F,3,0)&gt;Y$1,0,3))),"")</f>
        <v/>
      </c>
      <c r="CQ343" s="62" t="str">
        <f>+IF(LEN($K343)&gt;10,IF(ISERROR(VLOOKUP(L343,'CODIGO PAGO'!$B$1:$B$20,1,0)),1,IF(OR(AND(CC343=1,L343&lt;&gt;"N"),AND(CC343=3,L343&lt;&gt;"B"),AND(CC343=2,LEFT(TRIM(L343),1)&lt;&gt;"I")),1,IF(OR(AND(CC343=0,L343="N"),AND(CC343=0,L343="B"),AND(CC343=0,LEFT(TRIM(L343),1)="I")),1,0))),"")</f>
        <v/>
      </c>
      <c r="CR343" s="62" t="str">
        <f t="shared" si="159"/>
        <v/>
      </c>
      <c r="CS343" s="62" t="str">
        <f>+IF(LEN($K343)&gt;10,IF(ISERROR(VLOOKUP(N343,'CODIGO PAGO'!$B$1:$B$20,1,0)),1,IF(OR(AND(CE343=1,N343&lt;&gt;"N"),AND(CE343=3,N343&lt;&gt;"B"),AND(CE343=2,LEFT(TRIM(N343),1)&lt;&gt;"I")),1,IF(OR(AND(CE343=0,N343="N"),AND(CE343=0,N343="B"),AND(CE343=0,LEFT(TRIM(N343),1)="I")),1,0))),"")</f>
        <v/>
      </c>
      <c r="CT343" s="62" t="str">
        <f t="shared" si="160"/>
        <v/>
      </c>
      <c r="CU343" s="62" t="str">
        <f>+IF(LEN($K343)&gt;10,IF(ISERROR(VLOOKUP(P343,'CODIGO PAGO'!$B$1:$B$20,1,0)),1,IF(OR(AND(CG343=1,P343&lt;&gt;"N"),AND(CG343=3,P343&lt;&gt;"B"),AND(CG343=2,LEFT(TRIM(P343),1)&lt;&gt;"I")),1,IF(OR(AND(CG343=0,P343="N"),AND(CG343=0,P343="B"),AND(CG343=0,LEFT(TRIM(P343),1)="I")),1,0))),"")</f>
        <v/>
      </c>
      <c r="CV343" s="62" t="str">
        <f t="shared" si="161"/>
        <v/>
      </c>
      <c r="CW343" s="62" t="str">
        <f>+IF(LEN($K343)&gt;10,IF(ISERROR(VLOOKUP(R343,'CODIGO PAGO'!$B$1:$B$20,1,0)),1,IF(OR(AND(CI343=1,R343&lt;&gt;"N"),AND(CI343=3,R343&lt;&gt;"B"),AND(CI343=2,LEFT(TRIM(R343),1)&lt;&gt;"I")),1,IF(OR(AND(CI343=0,R343="N"),AND(CI343=0,R343="B"),AND(CI343=0,LEFT(TRIM(R343),1)="I")),1,0))),"")</f>
        <v/>
      </c>
      <c r="CX343" s="62" t="str">
        <f t="shared" si="162"/>
        <v/>
      </c>
      <c r="CY343" s="62" t="str">
        <f>+IF(LEN($K343)&gt;10,IF(ISERROR(VLOOKUP(T343,'CODIGO PAGO'!$B$1:$B$20,1,0)),1,IF(OR(AND(CK343=1,T343&lt;&gt;"N"),AND(CK343=3,T343&lt;&gt;"B"),AND(CK343=2,LEFT(TRIM(T343),1)&lt;&gt;"I")),1,IF(OR(AND(CK343=0,T343="N"),AND(CK343=0,T343="B"),AND(CK343=0,LEFT(TRIM(T343),1)="I")),1,0))),"")</f>
        <v/>
      </c>
      <c r="CZ343" s="62" t="str">
        <f t="shared" si="163"/>
        <v/>
      </c>
      <c r="DA343" s="62" t="str">
        <f>+IF(LEN($K343)&gt;10,IF(ISERROR(VLOOKUP(V343,'CODIGO PAGO'!$B$1:$B$20,1,0)),1,IF(OR(AND(CM343=1,V343&lt;&gt;"N"),AND(CM343=3,V343&lt;&gt;"B"),AND(CM343=2,LEFT(TRIM(V343),1)&lt;&gt;"I")),1,IF(OR(AND(CM343=0,V343="N"),AND(CM343=0,V343="B"),AND(CM343=0,LEFT(TRIM(V343),1)="I")),1,0))),"")</f>
        <v/>
      </c>
      <c r="DB343" s="62" t="str">
        <f t="shared" si="164"/>
        <v/>
      </c>
      <c r="DC343" s="62" t="str">
        <f>+IF(LEN($K343)&gt;10,IF(ISERROR(VLOOKUP(X343,'CODIGO PAGO'!$B$1:$B$20,1,0)),1,IF(OR(AND(CO343=1,X343&lt;&gt;"N"),AND(CO343=3,X343&lt;&gt;"B"),AND(CO343=2,LEFT(TRIM(X343),1)&lt;&gt;"I")),1,IF(OR(AND(CO343=0,X343="N"),AND(CO343=0,X343="B"),AND(CO343=0,LEFT(TRIM(X343),1)="I")),1,0))),"")</f>
        <v/>
      </c>
      <c r="DD343" s="62" t="str">
        <f t="shared" si="165"/>
        <v/>
      </c>
      <c r="DE343" s="62" t="str">
        <f t="shared" si="166"/>
        <v/>
      </c>
      <c r="DF343" s="63" t="str">
        <f t="shared" si="167"/>
        <v/>
      </c>
      <c r="DG343" s="171"/>
      <c r="DH343" s="63">
        <v>343</v>
      </c>
    </row>
    <row r="344" spans="1:112" s="65" customFormat="1">
      <c r="A344" s="16" t="str">
        <f t="shared" si="140"/>
        <v/>
      </c>
      <c r="B344" s="134"/>
      <c r="C344" s="134"/>
      <c r="D344" s="1" t="str">
        <f>+IF(LEN($K344)&gt;5,BD!A344,"")</f>
        <v/>
      </c>
      <c r="E344" s="1" t="str">
        <f>+IF(LEN($K344)&gt;5,BD!B344,"")</f>
        <v/>
      </c>
      <c r="F344" s="134"/>
      <c r="G344" s="133"/>
      <c r="H344" s="135"/>
      <c r="I344" s="3" t="str">
        <f>+IF(LEN($K344)&gt;5,BD!D344,"")</f>
        <v/>
      </c>
      <c r="J344" s="4" t="str">
        <f>+IF(LEN($K344)&gt;5,BD!E344,"")</f>
        <v/>
      </c>
      <c r="K344" s="5" t="str">
        <f>+IF(LEN(BD!G344)&gt;5,BD!G344,"")</f>
        <v/>
      </c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53" t="str">
        <f t="shared" si="141"/>
        <v/>
      </c>
      <c r="AB344" s="154" t="str">
        <f>+IF(LEN($K344)&gt;5,SUM(L344,N344,P344,R344,T344,V344,X344)+COUNTIF(L344:X344,"PCG")+'CODIGO PAGO'!$C$23*COUNTIF(L344:X344,"PDF")+'CODIGO PAGO'!$C$24*COUNTIF('PRE MAAS'!L344:X344,"PNH")+'CODIGO PAGO'!$C$25*COUNTIF('PRE MAAS'!L344:X344,"PS")+COUNTIF(L344:X344,"VAC"),"")</f>
        <v/>
      </c>
      <c r="AC344" s="154" t="str">
        <f t="shared" si="142"/>
        <v/>
      </c>
      <c r="AD344" s="155" t="str">
        <f t="shared" si="143"/>
        <v/>
      </c>
      <c r="AE344" s="155" t="str">
        <f t="shared" si="144"/>
        <v/>
      </c>
      <c r="AF344" s="155" t="str">
        <f>+IF(LEN($K344)&gt;5,IF(AND(VLOOKUP($I344,BD!$D$1:$F$501,3,0)&gt;=L$1,VLOOKUP($I344,BD!$D$1:$F$501,3,0)&lt;=X$1),1,0),"")</f>
        <v/>
      </c>
      <c r="AG344" s="155" t="str">
        <f t="shared" si="145"/>
        <v/>
      </c>
      <c r="AH344" s="156" t="str">
        <f t="shared" si="146"/>
        <v/>
      </c>
      <c r="AI344" s="156" t="str">
        <f t="shared" si="147"/>
        <v/>
      </c>
      <c r="AJ344" s="156" t="str">
        <f t="shared" si="148"/>
        <v/>
      </c>
      <c r="AK344" s="6" t="str">
        <f>+IF(LEN($K344)&gt;5,BD!H344,"")</f>
        <v/>
      </c>
      <c r="AL344" s="17" t="str">
        <f t="shared" si="149"/>
        <v/>
      </c>
      <c r="AM344" s="13"/>
      <c r="AN344" s="18" t="str">
        <f t="shared" si="150"/>
        <v/>
      </c>
      <c r="AO344" s="19" t="str">
        <f t="shared" si="151"/>
        <v/>
      </c>
      <c r="AP344" s="19" t="str">
        <f t="shared" si="152"/>
        <v/>
      </c>
      <c r="AQ344" s="20" t="str">
        <f t="shared" si="153"/>
        <v/>
      </c>
      <c r="AR344" s="7" t="str">
        <f t="shared" ca="1" si="154"/>
        <v/>
      </c>
      <c r="AS344" s="157"/>
      <c r="AT344" s="19" t="str">
        <f>+IF(LEN($K344)&gt;5,TRUNC(AS344*AK344*'CODIGO PAGO'!$C$27,2),"")</f>
        <v/>
      </c>
      <c r="AU344" s="15"/>
      <c r="AV344" s="15"/>
      <c r="AW344" s="15"/>
      <c r="AX344" s="14"/>
      <c r="AY344" s="15"/>
      <c r="AZ344" s="20" t="str">
        <f>+IF(LEN(K344)&gt;5,SUMIF(AJUSTES!$A$1:$A$50,K344,AJUSTES!$J$1:$J$50),"")</f>
        <v/>
      </c>
      <c r="BA344" s="20"/>
      <c r="BB344" s="14"/>
      <c r="BC344" s="14"/>
      <c r="BD344" s="164"/>
      <c r="BE344" s="15"/>
      <c r="BF344" s="15"/>
      <c r="BG344" s="152" t="str">
        <f t="shared" si="155"/>
        <v/>
      </c>
      <c r="BH344" s="20" t="str">
        <f t="shared" si="156"/>
        <v/>
      </c>
      <c r="BI344" s="20" t="str">
        <f>IF(LEN($K344)&gt;5,IF('CODIGO PAGO'!$C$26=9,0.5*AK344,'CODIGO PAGO'!$C$26*COUNTIF(L344:X344,"PT")*(AK344*7)/(7-(COUNTIF(L344:X344,"D")+COUNTIF(L344:X344,"DL")))),"")</f>
        <v/>
      </c>
      <c r="BJ344" s="15"/>
      <c r="BK344" s="20" t="str">
        <f>+IF(LEN(K344)&gt;5,SUMIF(AJUSTES!$A$1:$A$50,K344,AJUSTES!$K$1:$K$50),"")</f>
        <v/>
      </c>
      <c r="BL344" s="15"/>
      <c r="BM344" s="15"/>
      <c r="BN344" s="4" t="str">
        <f>+CONCATENATE(IF(COUNTIFS(INCAPACIDADES!$A$1:$A$100,"ACTIVA",INCAPACIDADES!$C$1:$C$100,'PRE MAAS'!K344)&gt;0,VLOOKUP(K344,INCAPACIDADES!$C$1:$Y$100,23,0),""),IF(LEN($K344)&gt;5,IF(BD!F344="N/A","",CONCATENATE("B (",DAY(BD!F344),"-",MONTH(BD!F344),"-",YEAR(BD!F344),")")),""))</f>
        <v/>
      </c>
      <c r="BO344" s="150"/>
      <c r="BP344" s="15"/>
      <c r="BQ344" s="15"/>
      <c r="BR344" s="15"/>
      <c r="BS344" s="15"/>
      <c r="BT344" s="15"/>
      <c r="BU344" s="9" t="str">
        <f>+IF(LEN($K344)&gt;10,IF(LEN(BD!I344)=11,BD!I344,CONCATENATE("0",BD!I344)),"")</f>
        <v/>
      </c>
      <c r="BV344" s="161" t="str">
        <f>+IF(LEN($K344)&gt;10,BD!J344,"")</f>
        <v/>
      </c>
      <c r="BW344" s="162" t="str">
        <f t="shared" si="157"/>
        <v/>
      </c>
      <c r="BX344" s="162" t="str">
        <f>+IF(LEN($K344)&gt;10,UPPER(BD!K344),"")</f>
        <v/>
      </c>
      <c r="BY344" s="161" t="str">
        <f>+IF(LEN($K352)&gt;5,BD!L344,"")</f>
        <v/>
      </c>
      <c r="BZ344" s="161" t="str">
        <f>+IF(LEN($K344)&gt;10,BD!M344,"")</f>
        <v/>
      </c>
      <c r="CA344" s="162" t="str">
        <f>+IF(LEN($K344)&gt;10,BD!N344,"")</f>
        <v/>
      </c>
      <c r="CB344" s="163" t="str">
        <f t="shared" si="158"/>
        <v/>
      </c>
      <c r="CC344" s="62" t="str">
        <f>+IF(AND(LEN($K344)&gt;10),IF(AND($J344&gt;L$1,$J344&lt;=$Y$1),1,IF((COUNTIFS(INCAPACIDADES!$C$1:$C$51,$K344,INCAPACIDADES!K$1:K$51,L$1))&gt;0,2,IF(VLOOKUP($I344,BD!D:F,3,0)&gt;L$1,0,3))),"")</f>
        <v/>
      </c>
      <c r="CD344" s="62" t="str">
        <f>+IF(AND(LEN($K344)&gt;10),IF(AND($J344&gt;M$1,$J344&lt;=$Y$1),1,IF((COUNTIFS(INCAPACIDADES!$C$1:$C$51,$K344,INCAPACIDADES!L$1:L$51,M$1))&gt;0,2,IF(VLOOKUP($I344,BD!$D:$F,3,0)&gt;M$1,0,3))),"")</f>
        <v/>
      </c>
      <c r="CE344" s="62" t="str">
        <f>+IF(AND(LEN($K344)&gt;10),IF(AND($J344&gt;N$1,$J344&lt;=$Y$1),1,IF((COUNTIFS(INCAPACIDADES!$C$1:$C$51,$K344,INCAPACIDADES!M$1:M$51,N$1))&gt;0,2,IF(VLOOKUP($I344,BD!$D:$F,3,0)&gt;N$1,0,3))),"")</f>
        <v/>
      </c>
      <c r="CF344" s="62" t="str">
        <f>+IF(AND(LEN($K344)&gt;10),IF(AND($J344&gt;O$1,$J344&lt;=$Y$1),1,IF((COUNTIFS(INCAPACIDADES!$C$1:$C$51,$K344,INCAPACIDADES!N$1:N$51,O$1))&gt;0,2,IF(VLOOKUP($I344,BD!$D:$F,3,0)&gt;O$1,0,3))),"")</f>
        <v/>
      </c>
      <c r="CG344" s="62" t="str">
        <f>+IF(AND(LEN($K344)&gt;10),IF(AND($J344&gt;P$1,$J344&lt;=$Y$1),1,IF((COUNTIFS(INCAPACIDADES!$C$1:$C$51,$K344,INCAPACIDADES!O$1:O$51,P$1))&gt;0,2,IF(VLOOKUP($I344,BD!$D:$F,3,0)&gt;P$1,0,3))),"")</f>
        <v/>
      </c>
      <c r="CH344" s="62" t="str">
        <f>+IF(AND(LEN($K344)&gt;10),IF(AND($J344&gt;Q$1,$J344&lt;=$Y$1),1,IF((COUNTIFS(INCAPACIDADES!$C$1:$C$51,$K344,INCAPACIDADES!P$1:P$51,Q$1))&gt;0,2,IF(VLOOKUP($I344,BD!$D:$F,3,0)&gt;Q$1,0,3))),"")</f>
        <v/>
      </c>
      <c r="CI344" s="62" t="str">
        <f>+IF(AND(LEN($K344)&gt;10),IF(AND($J344&gt;R$1,$J344&lt;=$Y$1),1,IF((COUNTIFS(INCAPACIDADES!$C$1:$C$51,$K344,INCAPACIDADES!Q$1:Q$51,R$1))&gt;0,2,IF(VLOOKUP($I344,BD!$D:$F,3,0)&gt;R$1,0,3))),"")</f>
        <v/>
      </c>
      <c r="CJ344" s="62" t="str">
        <f>+IF(AND(LEN($K344)&gt;10),IF(AND($J344&gt;S$1,$J344&lt;=$Y$1),1,IF((COUNTIFS(INCAPACIDADES!$C$1:$C$51,$K344,INCAPACIDADES!R$1:R$51,S$1))&gt;0,2,IF(VLOOKUP($I344,BD!$D:$F,3,0)&gt;S$1,0,3))),"")</f>
        <v/>
      </c>
      <c r="CK344" s="62" t="str">
        <f>+IF(AND(LEN($K344)&gt;10),IF(AND($J344&gt;T$1,$J344&lt;=$Y$1),1,IF((COUNTIFS(INCAPACIDADES!$C$1:$C$51,$K344,INCAPACIDADES!S$1:S$51,T$1))&gt;0,2,IF(VLOOKUP($I344,BD!$D:$F,3,0)&gt;T$1,0,3))),"")</f>
        <v/>
      </c>
      <c r="CL344" s="62" t="str">
        <f>+IF(AND(LEN($K344)&gt;10),IF(AND($J344&gt;U$1,$J344&lt;=$Y$1),1,IF((COUNTIFS(INCAPACIDADES!$C$1:$C$51,$K344,INCAPACIDADES!T$1:T$51,U$1))&gt;0,2,IF(VLOOKUP($I344,BD!$D:$F,3,0)&gt;U$1,0,3))),"")</f>
        <v/>
      </c>
      <c r="CM344" s="62" t="str">
        <f>+IF(AND(LEN($K344)&gt;10),IF(AND($J344&gt;V$1,$J344&lt;=$Y$1),1,IF((COUNTIFS(INCAPACIDADES!$C$1:$C$51,$K344,INCAPACIDADES!U$1:U$51,V$1))&gt;0,2,IF(VLOOKUP($I344,BD!$D:$F,3,0)&gt;V$1,0,3))),"")</f>
        <v/>
      </c>
      <c r="CN344" s="62" t="str">
        <f>+IF(AND(LEN($K344)&gt;10),IF(AND($J344&gt;W$1,$J344&lt;=$Y$1),1,IF((COUNTIFS(INCAPACIDADES!$C$1:$C$51,$K344,INCAPACIDADES!V$1:V$51,W$1))&gt;0,2,IF(VLOOKUP($I344,BD!$D:$F,3,0)&gt;W$1,0,3))),"")</f>
        <v/>
      </c>
      <c r="CO344" s="62" t="str">
        <f>+IF(AND(LEN($K344)&gt;10),IF(AND($J344&gt;X$1,$J344&lt;=$Y$1),1,IF((COUNTIFS(INCAPACIDADES!$C$1:$C$51,$K344,INCAPACIDADES!W$1:W$51,X$1))&gt;0,2,IF(VLOOKUP($I344,BD!$D:$F,3,0)&gt;X$1,0,3))),"")</f>
        <v/>
      </c>
      <c r="CP344" s="62" t="str">
        <f>+IF(AND(LEN($K344)&gt;10),IF(AND($J344&gt;Y$1,$J344&lt;=$Y$1),1,IF((COUNTIFS(INCAPACIDADES!$C$1:$C$51,$K344,INCAPACIDADES!X$1:X$51,Y$1))&gt;0,2,IF(VLOOKUP($I344,BD!$D:$F,3,0)&gt;Y$1,0,3))),"")</f>
        <v/>
      </c>
      <c r="CQ344" s="62" t="str">
        <f>+IF(LEN($K344)&gt;10,IF(ISERROR(VLOOKUP(L344,'CODIGO PAGO'!$B$1:$B$20,1,0)),1,IF(OR(AND(CC344=1,L344&lt;&gt;"N"),AND(CC344=3,L344&lt;&gt;"B"),AND(CC344=2,LEFT(TRIM(L344),1)&lt;&gt;"I")),1,IF(OR(AND(CC344=0,L344="N"),AND(CC344=0,L344="B"),AND(CC344=0,LEFT(TRIM(L344),1)="I")),1,0))),"")</f>
        <v/>
      </c>
      <c r="CR344" s="62" t="str">
        <f t="shared" si="159"/>
        <v/>
      </c>
      <c r="CS344" s="62" t="str">
        <f>+IF(LEN($K344)&gt;10,IF(ISERROR(VLOOKUP(N344,'CODIGO PAGO'!$B$1:$B$20,1,0)),1,IF(OR(AND(CE344=1,N344&lt;&gt;"N"),AND(CE344=3,N344&lt;&gt;"B"),AND(CE344=2,LEFT(TRIM(N344),1)&lt;&gt;"I")),1,IF(OR(AND(CE344=0,N344="N"),AND(CE344=0,N344="B"),AND(CE344=0,LEFT(TRIM(N344),1)="I")),1,0))),"")</f>
        <v/>
      </c>
      <c r="CT344" s="62" t="str">
        <f t="shared" si="160"/>
        <v/>
      </c>
      <c r="CU344" s="62" t="str">
        <f>+IF(LEN($K344)&gt;10,IF(ISERROR(VLOOKUP(P344,'CODIGO PAGO'!$B$1:$B$20,1,0)),1,IF(OR(AND(CG344=1,P344&lt;&gt;"N"),AND(CG344=3,P344&lt;&gt;"B"),AND(CG344=2,LEFT(TRIM(P344),1)&lt;&gt;"I")),1,IF(OR(AND(CG344=0,P344="N"),AND(CG344=0,P344="B"),AND(CG344=0,LEFT(TRIM(P344),1)="I")),1,0))),"")</f>
        <v/>
      </c>
      <c r="CV344" s="62" t="str">
        <f t="shared" si="161"/>
        <v/>
      </c>
      <c r="CW344" s="62" t="str">
        <f>+IF(LEN($K344)&gt;10,IF(ISERROR(VLOOKUP(R344,'CODIGO PAGO'!$B$1:$B$20,1,0)),1,IF(OR(AND(CI344=1,R344&lt;&gt;"N"),AND(CI344=3,R344&lt;&gt;"B"),AND(CI344=2,LEFT(TRIM(R344),1)&lt;&gt;"I")),1,IF(OR(AND(CI344=0,R344="N"),AND(CI344=0,R344="B"),AND(CI344=0,LEFT(TRIM(R344),1)="I")),1,0))),"")</f>
        <v/>
      </c>
      <c r="CX344" s="62" t="str">
        <f t="shared" si="162"/>
        <v/>
      </c>
      <c r="CY344" s="62" t="str">
        <f>+IF(LEN($K344)&gt;10,IF(ISERROR(VLOOKUP(T344,'CODIGO PAGO'!$B$1:$B$20,1,0)),1,IF(OR(AND(CK344=1,T344&lt;&gt;"N"),AND(CK344=3,T344&lt;&gt;"B"),AND(CK344=2,LEFT(TRIM(T344),1)&lt;&gt;"I")),1,IF(OR(AND(CK344=0,T344="N"),AND(CK344=0,T344="B"),AND(CK344=0,LEFT(TRIM(T344),1)="I")),1,0))),"")</f>
        <v/>
      </c>
      <c r="CZ344" s="62" t="str">
        <f t="shared" si="163"/>
        <v/>
      </c>
      <c r="DA344" s="62" t="str">
        <f>+IF(LEN($K344)&gt;10,IF(ISERROR(VLOOKUP(V344,'CODIGO PAGO'!$B$1:$B$20,1,0)),1,IF(OR(AND(CM344=1,V344&lt;&gt;"N"),AND(CM344=3,V344&lt;&gt;"B"),AND(CM344=2,LEFT(TRIM(V344),1)&lt;&gt;"I")),1,IF(OR(AND(CM344=0,V344="N"),AND(CM344=0,V344="B"),AND(CM344=0,LEFT(TRIM(V344),1)="I")),1,0))),"")</f>
        <v/>
      </c>
      <c r="DB344" s="62" t="str">
        <f t="shared" si="164"/>
        <v/>
      </c>
      <c r="DC344" s="62" t="str">
        <f>+IF(LEN($K344)&gt;10,IF(ISERROR(VLOOKUP(X344,'CODIGO PAGO'!$B$1:$B$20,1,0)),1,IF(OR(AND(CO344=1,X344&lt;&gt;"N"),AND(CO344=3,X344&lt;&gt;"B"),AND(CO344=2,LEFT(TRIM(X344),1)&lt;&gt;"I")),1,IF(OR(AND(CO344=0,X344="N"),AND(CO344=0,X344="B"),AND(CO344=0,LEFT(TRIM(X344),1)="I")),1,0))),"")</f>
        <v/>
      </c>
      <c r="DD344" s="62" t="str">
        <f t="shared" si="165"/>
        <v/>
      </c>
      <c r="DE344" s="62" t="str">
        <f t="shared" si="166"/>
        <v/>
      </c>
      <c r="DF344" s="63" t="str">
        <f t="shared" si="167"/>
        <v/>
      </c>
      <c r="DG344" s="171"/>
      <c r="DH344" s="63">
        <v>344</v>
      </c>
    </row>
    <row r="345" spans="1:112" s="65" customFormat="1">
      <c r="A345" s="16" t="str">
        <f t="shared" si="140"/>
        <v/>
      </c>
      <c r="B345" s="134"/>
      <c r="C345" s="134"/>
      <c r="D345" s="1" t="str">
        <f>+IF(LEN($K345)&gt;5,BD!A345,"")</f>
        <v/>
      </c>
      <c r="E345" s="1" t="str">
        <f>+IF(LEN($K345)&gt;5,BD!B345,"")</f>
        <v/>
      </c>
      <c r="F345" s="134"/>
      <c r="G345" s="133"/>
      <c r="H345" s="135"/>
      <c r="I345" s="3" t="str">
        <f>+IF(LEN($K345)&gt;5,BD!D345,"")</f>
        <v/>
      </c>
      <c r="J345" s="4" t="str">
        <f>+IF(LEN($K345)&gt;5,BD!E345,"")</f>
        <v/>
      </c>
      <c r="K345" s="5" t="str">
        <f>+IF(LEN(BD!G345)&gt;5,BD!G345,"")</f>
        <v/>
      </c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53" t="str">
        <f t="shared" si="141"/>
        <v/>
      </c>
      <c r="AB345" s="154" t="str">
        <f>+IF(LEN($K345)&gt;5,SUM(L345,N345,P345,R345,T345,V345,X345)+COUNTIF(L345:X345,"PCG")+'CODIGO PAGO'!$C$23*COUNTIF(L345:X345,"PDF")+'CODIGO PAGO'!$C$24*COUNTIF('PRE MAAS'!L345:X345,"PNH")+'CODIGO PAGO'!$C$25*COUNTIF('PRE MAAS'!L345:X345,"PS")+COUNTIF(L345:X345,"VAC"),"")</f>
        <v/>
      </c>
      <c r="AC345" s="154" t="str">
        <f t="shared" si="142"/>
        <v/>
      </c>
      <c r="AD345" s="155" t="str">
        <f t="shared" si="143"/>
        <v/>
      </c>
      <c r="AE345" s="155" t="str">
        <f t="shared" si="144"/>
        <v/>
      </c>
      <c r="AF345" s="155" t="str">
        <f>+IF(LEN($K345)&gt;5,IF(AND(VLOOKUP($I345,BD!$D$1:$F$501,3,0)&gt;=L$1,VLOOKUP($I345,BD!$D$1:$F$501,3,0)&lt;=X$1),1,0),"")</f>
        <v/>
      </c>
      <c r="AG345" s="155" t="str">
        <f t="shared" si="145"/>
        <v/>
      </c>
      <c r="AH345" s="156" t="str">
        <f t="shared" si="146"/>
        <v/>
      </c>
      <c r="AI345" s="156" t="str">
        <f t="shared" si="147"/>
        <v/>
      </c>
      <c r="AJ345" s="156" t="str">
        <f t="shared" si="148"/>
        <v/>
      </c>
      <c r="AK345" s="6" t="str">
        <f>+IF(LEN($K345)&gt;5,BD!H345,"")</f>
        <v/>
      </c>
      <c r="AL345" s="17" t="str">
        <f t="shared" si="149"/>
        <v/>
      </c>
      <c r="AM345" s="13"/>
      <c r="AN345" s="18" t="str">
        <f t="shared" si="150"/>
        <v/>
      </c>
      <c r="AO345" s="19" t="str">
        <f t="shared" si="151"/>
        <v/>
      </c>
      <c r="AP345" s="19" t="str">
        <f t="shared" si="152"/>
        <v/>
      </c>
      <c r="AQ345" s="20" t="str">
        <f t="shared" si="153"/>
        <v/>
      </c>
      <c r="AR345" s="7" t="str">
        <f t="shared" ca="1" si="154"/>
        <v/>
      </c>
      <c r="AS345" s="157"/>
      <c r="AT345" s="19" t="str">
        <f>+IF(LEN($K345)&gt;5,TRUNC(AS345*AK345*'CODIGO PAGO'!$C$27,2),"")</f>
        <v/>
      </c>
      <c r="AU345" s="15"/>
      <c r="AV345" s="15"/>
      <c r="AW345" s="15"/>
      <c r="AX345" s="14"/>
      <c r="AY345" s="15"/>
      <c r="AZ345" s="20" t="str">
        <f>+IF(LEN(K345)&gt;5,SUMIF(AJUSTES!$A$1:$A$50,K345,AJUSTES!$J$1:$J$50),"")</f>
        <v/>
      </c>
      <c r="BA345" s="20"/>
      <c r="BB345" s="14"/>
      <c r="BC345" s="14"/>
      <c r="BD345" s="164"/>
      <c r="BE345" s="15"/>
      <c r="BF345" s="15"/>
      <c r="BG345" s="152" t="str">
        <f t="shared" si="155"/>
        <v/>
      </c>
      <c r="BH345" s="20" t="str">
        <f t="shared" si="156"/>
        <v/>
      </c>
      <c r="BI345" s="20" t="str">
        <f>IF(LEN($K345)&gt;5,IF('CODIGO PAGO'!$C$26=9,0.5*AK345,'CODIGO PAGO'!$C$26*COUNTIF(L345:X345,"PT")*(AK345*7)/(7-(COUNTIF(L345:X345,"D")+COUNTIF(L345:X345,"DL")))),"")</f>
        <v/>
      </c>
      <c r="BJ345" s="15"/>
      <c r="BK345" s="20" t="str">
        <f>+IF(LEN(K345)&gt;5,SUMIF(AJUSTES!$A$1:$A$50,K345,AJUSTES!$K$1:$K$50),"")</f>
        <v/>
      </c>
      <c r="BL345" s="15"/>
      <c r="BM345" s="15"/>
      <c r="BN345" s="4" t="str">
        <f>+CONCATENATE(IF(COUNTIFS(INCAPACIDADES!$A$1:$A$100,"ACTIVA",INCAPACIDADES!$C$1:$C$100,'PRE MAAS'!K345)&gt;0,VLOOKUP(K345,INCAPACIDADES!$C$1:$Y$100,23,0),""),IF(LEN($K345)&gt;5,IF(BD!F345="N/A","",CONCATENATE("B (",DAY(BD!F345),"-",MONTH(BD!F345),"-",YEAR(BD!F345),")")),""))</f>
        <v/>
      </c>
      <c r="BO345" s="150"/>
      <c r="BP345" s="15"/>
      <c r="BQ345" s="15"/>
      <c r="BR345" s="15"/>
      <c r="BS345" s="15"/>
      <c r="BT345" s="15"/>
      <c r="BU345" s="9" t="str">
        <f>+IF(LEN($K345)&gt;10,IF(LEN(BD!I345)=11,BD!I345,CONCATENATE("0",BD!I345)),"")</f>
        <v/>
      </c>
      <c r="BV345" s="161" t="str">
        <f>+IF(LEN($K345)&gt;10,BD!J345,"")</f>
        <v/>
      </c>
      <c r="BW345" s="162" t="str">
        <f t="shared" si="157"/>
        <v/>
      </c>
      <c r="BX345" s="162" t="str">
        <f>+IF(LEN($K345)&gt;10,UPPER(BD!K345),"")</f>
        <v/>
      </c>
      <c r="BY345" s="161" t="str">
        <f>+IF(LEN($K353)&gt;5,BD!L345,"")</f>
        <v/>
      </c>
      <c r="BZ345" s="161" t="str">
        <f>+IF(LEN($K345)&gt;10,BD!M345,"")</f>
        <v/>
      </c>
      <c r="CA345" s="162" t="str">
        <f>+IF(LEN($K345)&gt;10,BD!N345,"")</f>
        <v/>
      </c>
      <c r="CB345" s="163" t="str">
        <f t="shared" si="158"/>
        <v/>
      </c>
      <c r="CC345" s="62" t="str">
        <f>+IF(AND(LEN($K345)&gt;10),IF(AND($J345&gt;L$1,$J345&lt;=$Y$1),1,IF((COUNTIFS(INCAPACIDADES!$C$1:$C$51,$K345,INCAPACIDADES!K$1:K$51,L$1))&gt;0,2,IF(VLOOKUP($I345,BD!D:F,3,0)&gt;L$1,0,3))),"")</f>
        <v/>
      </c>
      <c r="CD345" s="62" t="str">
        <f>+IF(AND(LEN($K345)&gt;10),IF(AND($J345&gt;M$1,$J345&lt;=$Y$1),1,IF((COUNTIFS(INCAPACIDADES!$C$1:$C$51,$K345,INCAPACIDADES!L$1:L$51,M$1))&gt;0,2,IF(VLOOKUP($I345,BD!$D:$F,3,0)&gt;M$1,0,3))),"")</f>
        <v/>
      </c>
      <c r="CE345" s="62" t="str">
        <f>+IF(AND(LEN($K345)&gt;10),IF(AND($J345&gt;N$1,$J345&lt;=$Y$1),1,IF((COUNTIFS(INCAPACIDADES!$C$1:$C$51,$K345,INCAPACIDADES!M$1:M$51,N$1))&gt;0,2,IF(VLOOKUP($I345,BD!$D:$F,3,0)&gt;N$1,0,3))),"")</f>
        <v/>
      </c>
      <c r="CF345" s="62" t="str">
        <f>+IF(AND(LEN($K345)&gt;10),IF(AND($J345&gt;O$1,$J345&lt;=$Y$1),1,IF((COUNTIFS(INCAPACIDADES!$C$1:$C$51,$K345,INCAPACIDADES!N$1:N$51,O$1))&gt;0,2,IF(VLOOKUP($I345,BD!$D:$F,3,0)&gt;O$1,0,3))),"")</f>
        <v/>
      </c>
      <c r="CG345" s="62" t="str">
        <f>+IF(AND(LEN($K345)&gt;10),IF(AND($J345&gt;P$1,$J345&lt;=$Y$1),1,IF((COUNTIFS(INCAPACIDADES!$C$1:$C$51,$K345,INCAPACIDADES!O$1:O$51,P$1))&gt;0,2,IF(VLOOKUP($I345,BD!$D:$F,3,0)&gt;P$1,0,3))),"")</f>
        <v/>
      </c>
      <c r="CH345" s="62" t="str">
        <f>+IF(AND(LEN($K345)&gt;10),IF(AND($J345&gt;Q$1,$J345&lt;=$Y$1),1,IF((COUNTIFS(INCAPACIDADES!$C$1:$C$51,$K345,INCAPACIDADES!P$1:P$51,Q$1))&gt;0,2,IF(VLOOKUP($I345,BD!$D:$F,3,0)&gt;Q$1,0,3))),"")</f>
        <v/>
      </c>
      <c r="CI345" s="62" t="str">
        <f>+IF(AND(LEN($K345)&gt;10),IF(AND($J345&gt;R$1,$J345&lt;=$Y$1),1,IF((COUNTIFS(INCAPACIDADES!$C$1:$C$51,$K345,INCAPACIDADES!Q$1:Q$51,R$1))&gt;0,2,IF(VLOOKUP($I345,BD!$D:$F,3,0)&gt;R$1,0,3))),"")</f>
        <v/>
      </c>
      <c r="CJ345" s="62" t="str">
        <f>+IF(AND(LEN($K345)&gt;10),IF(AND($J345&gt;S$1,$J345&lt;=$Y$1),1,IF((COUNTIFS(INCAPACIDADES!$C$1:$C$51,$K345,INCAPACIDADES!R$1:R$51,S$1))&gt;0,2,IF(VLOOKUP($I345,BD!$D:$F,3,0)&gt;S$1,0,3))),"")</f>
        <v/>
      </c>
      <c r="CK345" s="62" t="str">
        <f>+IF(AND(LEN($K345)&gt;10),IF(AND($J345&gt;T$1,$J345&lt;=$Y$1),1,IF((COUNTIFS(INCAPACIDADES!$C$1:$C$51,$K345,INCAPACIDADES!S$1:S$51,T$1))&gt;0,2,IF(VLOOKUP($I345,BD!$D:$F,3,0)&gt;T$1,0,3))),"")</f>
        <v/>
      </c>
      <c r="CL345" s="62" t="str">
        <f>+IF(AND(LEN($K345)&gt;10),IF(AND($J345&gt;U$1,$J345&lt;=$Y$1),1,IF((COUNTIFS(INCAPACIDADES!$C$1:$C$51,$K345,INCAPACIDADES!T$1:T$51,U$1))&gt;0,2,IF(VLOOKUP($I345,BD!$D:$F,3,0)&gt;U$1,0,3))),"")</f>
        <v/>
      </c>
      <c r="CM345" s="62" t="str">
        <f>+IF(AND(LEN($K345)&gt;10),IF(AND($J345&gt;V$1,$J345&lt;=$Y$1),1,IF((COUNTIFS(INCAPACIDADES!$C$1:$C$51,$K345,INCAPACIDADES!U$1:U$51,V$1))&gt;0,2,IF(VLOOKUP($I345,BD!$D:$F,3,0)&gt;V$1,0,3))),"")</f>
        <v/>
      </c>
      <c r="CN345" s="62" t="str">
        <f>+IF(AND(LEN($K345)&gt;10),IF(AND($J345&gt;W$1,$J345&lt;=$Y$1),1,IF((COUNTIFS(INCAPACIDADES!$C$1:$C$51,$K345,INCAPACIDADES!V$1:V$51,W$1))&gt;0,2,IF(VLOOKUP($I345,BD!$D:$F,3,0)&gt;W$1,0,3))),"")</f>
        <v/>
      </c>
      <c r="CO345" s="62" t="str">
        <f>+IF(AND(LEN($K345)&gt;10),IF(AND($J345&gt;X$1,$J345&lt;=$Y$1),1,IF((COUNTIFS(INCAPACIDADES!$C$1:$C$51,$K345,INCAPACIDADES!W$1:W$51,X$1))&gt;0,2,IF(VLOOKUP($I345,BD!$D:$F,3,0)&gt;X$1,0,3))),"")</f>
        <v/>
      </c>
      <c r="CP345" s="62" t="str">
        <f>+IF(AND(LEN($K345)&gt;10),IF(AND($J345&gt;Y$1,$J345&lt;=$Y$1),1,IF((COUNTIFS(INCAPACIDADES!$C$1:$C$51,$K345,INCAPACIDADES!X$1:X$51,Y$1))&gt;0,2,IF(VLOOKUP($I345,BD!$D:$F,3,0)&gt;Y$1,0,3))),"")</f>
        <v/>
      </c>
      <c r="CQ345" s="62" t="str">
        <f>+IF(LEN($K345)&gt;10,IF(ISERROR(VLOOKUP(L345,'CODIGO PAGO'!$B$1:$B$20,1,0)),1,IF(OR(AND(CC345=1,L345&lt;&gt;"N"),AND(CC345=3,L345&lt;&gt;"B"),AND(CC345=2,LEFT(TRIM(L345),1)&lt;&gt;"I")),1,IF(OR(AND(CC345=0,L345="N"),AND(CC345=0,L345="B"),AND(CC345=0,LEFT(TRIM(L345),1)="I")),1,0))),"")</f>
        <v/>
      </c>
      <c r="CR345" s="62" t="str">
        <f t="shared" si="159"/>
        <v/>
      </c>
      <c r="CS345" s="62" t="str">
        <f>+IF(LEN($K345)&gt;10,IF(ISERROR(VLOOKUP(N345,'CODIGO PAGO'!$B$1:$B$20,1,0)),1,IF(OR(AND(CE345=1,N345&lt;&gt;"N"),AND(CE345=3,N345&lt;&gt;"B"),AND(CE345=2,LEFT(TRIM(N345),1)&lt;&gt;"I")),1,IF(OR(AND(CE345=0,N345="N"),AND(CE345=0,N345="B"),AND(CE345=0,LEFT(TRIM(N345),1)="I")),1,0))),"")</f>
        <v/>
      </c>
      <c r="CT345" s="62" t="str">
        <f t="shared" si="160"/>
        <v/>
      </c>
      <c r="CU345" s="62" t="str">
        <f>+IF(LEN($K345)&gt;10,IF(ISERROR(VLOOKUP(P345,'CODIGO PAGO'!$B$1:$B$20,1,0)),1,IF(OR(AND(CG345=1,P345&lt;&gt;"N"),AND(CG345=3,P345&lt;&gt;"B"),AND(CG345=2,LEFT(TRIM(P345),1)&lt;&gt;"I")),1,IF(OR(AND(CG345=0,P345="N"),AND(CG345=0,P345="B"),AND(CG345=0,LEFT(TRIM(P345),1)="I")),1,0))),"")</f>
        <v/>
      </c>
      <c r="CV345" s="62" t="str">
        <f t="shared" si="161"/>
        <v/>
      </c>
      <c r="CW345" s="62" t="str">
        <f>+IF(LEN($K345)&gt;10,IF(ISERROR(VLOOKUP(R345,'CODIGO PAGO'!$B$1:$B$20,1,0)),1,IF(OR(AND(CI345=1,R345&lt;&gt;"N"),AND(CI345=3,R345&lt;&gt;"B"),AND(CI345=2,LEFT(TRIM(R345),1)&lt;&gt;"I")),1,IF(OR(AND(CI345=0,R345="N"),AND(CI345=0,R345="B"),AND(CI345=0,LEFT(TRIM(R345),1)="I")),1,0))),"")</f>
        <v/>
      </c>
      <c r="CX345" s="62" t="str">
        <f t="shared" si="162"/>
        <v/>
      </c>
      <c r="CY345" s="62" t="str">
        <f>+IF(LEN($K345)&gt;10,IF(ISERROR(VLOOKUP(T345,'CODIGO PAGO'!$B$1:$B$20,1,0)),1,IF(OR(AND(CK345=1,T345&lt;&gt;"N"),AND(CK345=3,T345&lt;&gt;"B"),AND(CK345=2,LEFT(TRIM(T345),1)&lt;&gt;"I")),1,IF(OR(AND(CK345=0,T345="N"),AND(CK345=0,T345="B"),AND(CK345=0,LEFT(TRIM(T345),1)="I")),1,0))),"")</f>
        <v/>
      </c>
      <c r="CZ345" s="62" t="str">
        <f t="shared" si="163"/>
        <v/>
      </c>
      <c r="DA345" s="62" t="str">
        <f>+IF(LEN($K345)&gt;10,IF(ISERROR(VLOOKUP(V345,'CODIGO PAGO'!$B$1:$B$20,1,0)),1,IF(OR(AND(CM345=1,V345&lt;&gt;"N"),AND(CM345=3,V345&lt;&gt;"B"),AND(CM345=2,LEFT(TRIM(V345),1)&lt;&gt;"I")),1,IF(OR(AND(CM345=0,V345="N"),AND(CM345=0,V345="B"),AND(CM345=0,LEFT(TRIM(V345),1)="I")),1,0))),"")</f>
        <v/>
      </c>
      <c r="DB345" s="62" t="str">
        <f t="shared" si="164"/>
        <v/>
      </c>
      <c r="DC345" s="62" t="str">
        <f>+IF(LEN($K345)&gt;10,IF(ISERROR(VLOOKUP(X345,'CODIGO PAGO'!$B$1:$B$20,1,0)),1,IF(OR(AND(CO345=1,X345&lt;&gt;"N"),AND(CO345=3,X345&lt;&gt;"B"),AND(CO345=2,LEFT(TRIM(X345),1)&lt;&gt;"I")),1,IF(OR(AND(CO345=0,X345="N"),AND(CO345=0,X345="B"),AND(CO345=0,LEFT(TRIM(X345),1)="I")),1,0))),"")</f>
        <v/>
      </c>
      <c r="DD345" s="62" t="str">
        <f t="shared" si="165"/>
        <v/>
      </c>
      <c r="DE345" s="62" t="str">
        <f t="shared" si="166"/>
        <v/>
      </c>
      <c r="DF345" s="63" t="str">
        <f t="shared" si="167"/>
        <v/>
      </c>
      <c r="DG345" s="171"/>
      <c r="DH345" s="63">
        <v>345</v>
      </c>
    </row>
    <row r="346" spans="1:112" s="65" customFormat="1">
      <c r="A346" s="16" t="str">
        <f t="shared" si="140"/>
        <v/>
      </c>
      <c r="B346" s="134"/>
      <c r="C346" s="134"/>
      <c r="D346" s="1" t="str">
        <f>+IF(LEN($K346)&gt;5,BD!A346,"")</f>
        <v/>
      </c>
      <c r="E346" s="1" t="str">
        <f>+IF(LEN($K346)&gt;5,BD!B346,"")</f>
        <v/>
      </c>
      <c r="F346" s="134"/>
      <c r="G346" s="133"/>
      <c r="H346" s="135"/>
      <c r="I346" s="3" t="str">
        <f>+IF(LEN($K346)&gt;5,BD!D346,"")</f>
        <v/>
      </c>
      <c r="J346" s="4" t="str">
        <f>+IF(LEN($K346)&gt;5,BD!E346,"")</f>
        <v/>
      </c>
      <c r="K346" s="5" t="str">
        <f>+IF(LEN(BD!G346)&gt;5,BD!G346,"")</f>
        <v/>
      </c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53" t="str">
        <f t="shared" si="141"/>
        <v/>
      </c>
      <c r="AB346" s="154" t="str">
        <f>+IF(LEN($K346)&gt;5,SUM(L346,N346,P346,R346,T346,V346,X346)+COUNTIF(L346:X346,"PCG")+'CODIGO PAGO'!$C$23*COUNTIF(L346:X346,"PDF")+'CODIGO PAGO'!$C$24*COUNTIF('PRE MAAS'!L346:X346,"PNH")+'CODIGO PAGO'!$C$25*COUNTIF('PRE MAAS'!L346:X346,"PS")+COUNTIF(L346:X346,"VAC"),"")</f>
        <v/>
      </c>
      <c r="AC346" s="154" t="str">
        <f t="shared" si="142"/>
        <v/>
      </c>
      <c r="AD346" s="155" t="str">
        <f t="shared" si="143"/>
        <v/>
      </c>
      <c r="AE346" s="155" t="str">
        <f t="shared" si="144"/>
        <v/>
      </c>
      <c r="AF346" s="155" t="str">
        <f>+IF(LEN($K346)&gt;5,IF(AND(VLOOKUP($I346,BD!$D$1:$F$501,3,0)&gt;=L$1,VLOOKUP($I346,BD!$D$1:$F$501,3,0)&lt;=X$1),1,0),"")</f>
        <v/>
      </c>
      <c r="AG346" s="155" t="str">
        <f t="shared" si="145"/>
        <v/>
      </c>
      <c r="AH346" s="156" t="str">
        <f t="shared" si="146"/>
        <v/>
      </c>
      <c r="AI346" s="156" t="str">
        <f t="shared" si="147"/>
        <v/>
      </c>
      <c r="AJ346" s="156" t="str">
        <f t="shared" si="148"/>
        <v/>
      </c>
      <c r="AK346" s="6" t="str">
        <f>+IF(LEN($K346)&gt;5,BD!H346,"")</f>
        <v/>
      </c>
      <c r="AL346" s="17" t="str">
        <f t="shared" si="149"/>
        <v/>
      </c>
      <c r="AM346" s="13"/>
      <c r="AN346" s="18" t="str">
        <f t="shared" si="150"/>
        <v/>
      </c>
      <c r="AO346" s="19" t="str">
        <f t="shared" si="151"/>
        <v/>
      </c>
      <c r="AP346" s="19" t="str">
        <f t="shared" si="152"/>
        <v/>
      </c>
      <c r="AQ346" s="20" t="str">
        <f t="shared" si="153"/>
        <v/>
      </c>
      <c r="AR346" s="7" t="str">
        <f t="shared" ca="1" si="154"/>
        <v/>
      </c>
      <c r="AS346" s="157"/>
      <c r="AT346" s="19" t="str">
        <f>+IF(LEN($K346)&gt;5,TRUNC(AS346*AK346*'CODIGO PAGO'!$C$27,2),"")</f>
        <v/>
      </c>
      <c r="AU346" s="15"/>
      <c r="AV346" s="15"/>
      <c r="AW346" s="15"/>
      <c r="AX346" s="14"/>
      <c r="AY346" s="15"/>
      <c r="AZ346" s="20" t="str">
        <f>+IF(LEN(K346)&gt;5,SUMIF(AJUSTES!$A$1:$A$50,K346,AJUSTES!$J$1:$J$50),"")</f>
        <v/>
      </c>
      <c r="BA346" s="20"/>
      <c r="BB346" s="14"/>
      <c r="BC346" s="14"/>
      <c r="BD346" s="164"/>
      <c r="BE346" s="15"/>
      <c r="BF346" s="15"/>
      <c r="BG346" s="152" t="str">
        <f t="shared" si="155"/>
        <v/>
      </c>
      <c r="BH346" s="20" t="str">
        <f t="shared" si="156"/>
        <v/>
      </c>
      <c r="BI346" s="20" t="str">
        <f>IF(LEN($K346)&gt;5,IF('CODIGO PAGO'!$C$26=9,0.5*AK346,'CODIGO PAGO'!$C$26*COUNTIF(L346:X346,"PT")*(AK346*7)/(7-(COUNTIF(L346:X346,"D")+COUNTIF(L346:X346,"DL")))),"")</f>
        <v/>
      </c>
      <c r="BJ346" s="15"/>
      <c r="BK346" s="20" t="str">
        <f>+IF(LEN(K346)&gt;5,SUMIF(AJUSTES!$A$1:$A$50,K346,AJUSTES!$K$1:$K$50),"")</f>
        <v/>
      </c>
      <c r="BL346" s="15"/>
      <c r="BM346" s="15"/>
      <c r="BN346" s="4" t="str">
        <f>+CONCATENATE(IF(COUNTIFS(INCAPACIDADES!$A$1:$A$100,"ACTIVA",INCAPACIDADES!$C$1:$C$100,'PRE MAAS'!K346)&gt;0,VLOOKUP(K346,INCAPACIDADES!$C$1:$Y$100,23,0),""),IF(LEN($K346)&gt;5,IF(BD!F346="N/A","",CONCATENATE("B (",DAY(BD!F346),"-",MONTH(BD!F346),"-",YEAR(BD!F346),")")),""))</f>
        <v/>
      </c>
      <c r="BO346" s="150"/>
      <c r="BP346" s="15"/>
      <c r="BQ346" s="15"/>
      <c r="BR346" s="15"/>
      <c r="BS346" s="15"/>
      <c r="BT346" s="15"/>
      <c r="BU346" s="9" t="str">
        <f>+IF(LEN($K346)&gt;10,IF(LEN(BD!I346)=11,BD!I346,CONCATENATE("0",BD!I346)),"")</f>
        <v/>
      </c>
      <c r="BV346" s="161" t="str">
        <f>+IF(LEN($K346)&gt;10,BD!J346,"")</f>
        <v/>
      </c>
      <c r="BW346" s="162" t="str">
        <f t="shared" si="157"/>
        <v/>
      </c>
      <c r="BX346" s="162" t="str">
        <f>+IF(LEN($K346)&gt;10,UPPER(BD!K346),"")</f>
        <v/>
      </c>
      <c r="BY346" s="161" t="str">
        <f>+IF(LEN($K354)&gt;5,BD!L346,"")</f>
        <v/>
      </c>
      <c r="BZ346" s="161" t="str">
        <f>+IF(LEN($K346)&gt;10,BD!M346,"")</f>
        <v/>
      </c>
      <c r="CA346" s="162" t="str">
        <f>+IF(LEN($K346)&gt;10,BD!N346,"")</f>
        <v/>
      </c>
      <c r="CB346" s="163" t="str">
        <f t="shared" si="158"/>
        <v/>
      </c>
      <c r="CC346" s="62" t="str">
        <f>+IF(AND(LEN($K346)&gt;10),IF(AND($J346&gt;L$1,$J346&lt;=$Y$1),1,IF((COUNTIFS(INCAPACIDADES!$C$1:$C$51,$K346,INCAPACIDADES!K$1:K$51,L$1))&gt;0,2,IF(VLOOKUP($I346,BD!D:F,3,0)&gt;L$1,0,3))),"")</f>
        <v/>
      </c>
      <c r="CD346" s="62" t="str">
        <f>+IF(AND(LEN($K346)&gt;10),IF(AND($J346&gt;M$1,$J346&lt;=$Y$1),1,IF((COUNTIFS(INCAPACIDADES!$C$1:$C$51,$K346,INCAPACIDADES!L$1:L$51,M$1))&gt;0,2,IF(VLOOKUP($I346,BD!$D:$F,3,0)&gt;M$1,0,3))),"")</f>
        <v/>
      </c>
      <c r="CE346" s="62" t="str">
        <f>+IF(AND(LEN($K346)&gt;10),IF(AND($J346&gt;N$1,$J346&lt;=$Y$1),1,IF((COUNTIFS(INCAPACIDADES!$C$1:$C$51,$K346,INCAPACIDADES!M$1:M$51,N$1))&gt;0,2,IF(VLOOKUP($I346,BD!$D:$F,3,0)&gt;N$1,0,3))),"")</f>
        <v/>
      </c>
      <c r="CF346" s="62" t="str">
        <f>+IF(AND(LEN($K346)&gt;10),IF(AND($J346&gt;O$1,$J346&lt;=$Y$1),1,IF((COUNTIFS(INCAPACIDADES!$C$1:$C$51,$K346,INCAPACIDADES!N$1:N$51,O$1))&gt;0,2,IF(VLOOKUP($I346,BD!$D:$F,3,0)&gt;O$1,0,3))),"")</f>
        <v/>
      </c>
      <c r="CG346" s="62" t="str">
        <f>+IF(AND(LEN($K346)&gt;10),IF(AND($J346&gt;P$1,$J346&lt;=$Y$1),1,IF((COUNTIFS(INCAPACIDADES!$C$1:$C$51,$K346,INCAPACIDADES!O$1:O$51,P$1))&gt;0,2,IF(VLOOKUP($I346,BD!$D:$F,3,0)&gt;P$1,0,3))),"")</f>
        <v/>
      </c>
      <c r="CH346" s="62" t="str">
        <f>+IF(AND(LEN($K346)&gt;10),IF(AND($J346&gt;Q$1,$J346&lt;=$Y$1),1,IF((COUNTIFS(INCAPACIDADES!$C$1:$C$51,$K346,INCAPACIDADES!P$1:P$51,Q$1))&gt;0,2,IF(VLOOKUP($I346,BD!$D:$F,3,0)&gt;Q$1,0,3))),"")</f>
        <v/>
      </c>
      <c r="CI346" s="62" t="str">
        <f>+IF(AND(LEN($K346)&gt;10),IF(AND($J346&gt;R$1,$J346&lt;=$Y$1),1,IF((COUNTIFS(INCAPACIDADES!$C$1:$C$51,$K346,INCAPACIDADES!Q$1:Q$51,R$1))&gt;0,2,IF(VLOOKUP($I346,BD!$D:$F,3,0)&gt;R$1,0,3))),"")</f>
        <v/>
      </c>
      <c r="CJ346" s="62" t="str">
        <f>+IF(AND(LEN($K346)&gt;10),IF(AND($J346&gt;S$1,$J346&lt;=$Y$1),1,IF((COUNTIFS(INCAPACIDADES!$C$1:$C$51,$K346,INCAPACIDADES!R$1:R$51,S$1))&gt;0,2,IF(VLOOKUP($I346,BD!$D:$F,3,0)&gt;S$1,0,3))),"")</f>
        <v/>
      </c>
      <c r="CK346" s="62" t="str">
        <f>+IF(AND(LEN($K346)&gt;10),IF(AND($J346&gt;T$1,$J346&lt;=$Y$1),1,IF((COUNTIFS(INCAPACIDADES!$C$1:$C$51,$K346,INCAPACIDADES!S$1:S$51,T$1))&gt;0,2,IF(VLOOKUP($I346,BD!$D:$F,3,0)&gt;T$1,0,3))),"")</f>
        <v/>
      </c>
      <c r="CL346" s="62" t="str">
        <f>+IF(AND(LEN($K346)&gt;10),IF(AND($J346&gt;U$1,$J346&lt;=$Y$1),1,IF((COUNTIFS(INCAPACIDADES!$C$1:$C$51,$K346,INCAPACIDADES!T$1:T$51,U$1))&gt;0,2,IF(VLOOKUP($I346,BD!$D:$F,3,0)&gt;U$1,0,3))),"")</f>
        <v/>
      </c>
      <c r="CM346" s="62" t="str">
        <f>+IF(AND(LEN($K346)&gt;10),IF(AND($J346&gt;V$1,$J346&lt;=$Y$1),1,IF((COUNTIFS(INCAPACIDADES!$C$1:$C$51,$K346,INCAPACIDADES!U$1:U$51,V$1))&gt;0,2,IF(VLOOKUP($I346,BD!$D:$F,3,0)&gt;V$1,0,3))),"")</f>
        <v/>
      </c>
      <c r="CN346" s="62" t="str">
        <f>+IF(AND(LEN($K346)&gt;10),IF(AND($J346&gt;W$1,$J346&lt;=$Y$1),1,IF((COUNTIFS(INCAPACIDADES!$C$1:$C$51,$K346,INCAPACIDADES!V$1:V$51,W$1))&gt;0,2,IF(VLOOKUP($I346,BD!$D:$F,3,0)&gt;W$1,0,3))),"")</f>
        <v/>
      </c>
      <c r="CO346" s="62" t="str">
        <f>+IF(AND(LEN($K346)&gt;10),IF(AND($J346&gt;X$1,$J346&lt;=$Y$1),1,IF((COUNTIFS(INCAPACIDADES!$C$1:$C$51,$K346,INCAPACIDADES!W$1:W$51,X$1))&gt;0,2,IF(VLOOKUP($I346,BD!$D:$F,3,0)&gt;X$1,0,3))),"")</f>
        <v/>
      </c>
      <c r="CP346" s="62" t="str">
        <f>+IF(AND(LEN($K346)&gt;10),IF(AND($J346&gt;Y$1,$J346&lt;=$Y$1),1,IF((COUNTIFS(INCAPACIDADES!$C$1:$C$51,$K346,INCAPACIDADES!X$1:X$51,Y$1))&gt;0,2,IF(VLOOKUP($I346,BD!$D:$F,3,0)&gt;Y$1,0,3))),"")</f>
        <v/>
      </c>
      <c r="CQ346" s="62" t="str">
        <f>+IF(LEN($K346)&gt;10,IF(ISERROR(VLOOKUP(L346,'CODIGO PAGO'!$B$1:$B$20,1,0)),1,IF(OR(AND(CC346=1,L346&lt;&gt;"N"),AND(CC346=3,L346&lt;&gt;"B"),AND(CC346=2,LEFT(TRIM(L346),1)&lt;&gt;"I")),1,IF(OR(AND(CC346=0,L346="N"),AND(CC346=0,L346="B"),AND(CC346=0,LEFT(TRIM(L346),1)="I")),1,0))),"")</f>
        <v/>
      </c>
      <c r="CR346" s="62" t="str">
        <f t="shared" si="159"/>
        <v/>
      </c>
      <c r="CS346" s="62" t="str">
        <f>+IF(LEN($K346)&gt;10,IF(ISERROR(VLOOKUP(N346,'CODIGO PAGO'!$B$1:$B$20,1,0)),1,IF(OR(AND(CE346=1,N346&lt;&gt;"N"),AND(CE346=3,N346&lt;&gt;"B"),AND(CE346=2,LEFT(TRIM(N346),1)&lt;&gt;"I")),1,IF(OR(AND(CE346=0,N346="N"),AND(CE346=0,N346="B"),AND(CE346=0,LEFT(TRIM(N346),1)="I")),1,0))),"")</f>
        <v/>
      </c>
      <c r="CT346" s="62" t="str">
        <f t="shared" si="160"/>
        <v/>
      </c>
      <c r="CU346" s="62" t="str">
        <f>+IF(LEN($K346)&gt;10,IF(ISERROR(VLOOKUP(P346,'CODIGO PAGO'!$B$1:$B$20,1,0)),1,IF(OR(AND(CG346=1,P346&lt;&gt;"N"),AND(CG346=3,P346&lt;&gt;"B"),AND(CG346=2,LEFT(TRIM(P346),1)&lt;&gt;"I")),1,IF(OR(AND(CG346=0,P346="N"),AND(CG346=0,P346="B"),AND(CG346=0,LEFT(TRIM(P346),1)="I")),1,0))),"")</f>
        <v/>
      </c>
      <c r="CV346" s="62" t="str">
        <f t="shared" si="161"/>
        <v/>
      </c>
      <c r="CW346" s="62" t="str">
        <f>+IF(LEN($K346)&gt;10,IF(ISERROR(VLOOKUP(R346,'CODIGO PAGO'!$B$1:$B$20,1,0)),1,IF(OR(AND(CI346=1,R346&lt;&gt;"N"),AND(CI346=3,R346&lt;&gt;"B"),AND(CI346=2,LEFT(TRIM(R346),1)&lt;&gt;"I")),1,IF(OR(AND(CI346=0,R346="N"),AND(CI346=0,R346="B"),AND(CI346=0,LEFT(TRIM(R346),1)="I")),1,0))),"")</f>
        <v/>
      </c>
      <c r="CX346" s="62" t="str">
        <f t="shared" si="162"/>
        <v/>
      </c>
      <c r="CY346" s="62" t="str">
        <f>+IF(LEN($K346)&gt;10,IF(ISERROR(VLOOKUP(T346,'CODIGO PAGO'!$B$1:$B$20,1,0)),1,IF(OR(AND(CK346=1,T346&lt;&gt;"N"),AND(CK346=3,T346&lt;&gt;"B"),AND(CK346=2,LEFT(TRIM(T346),1)&lt;&gt;"I")),1,IF(OR(AND(CK346=0,T346="N"),AND(CK346=0,T346="B"),AND(CK346=0,LEFT(TRIM(T346),1)="I")),1,0))),"")</f>
        <v/>
      </c>
      <c r="CZ346" s="62" t="str">
        <f t="shared" si="163"/>
        <v/>
      </c>
      <c r="DA346" s="62" t="str">
        <f>+IF(LEN($K346)&gt;10,IF(ISERROR(VLOOKUP(V346,'CODIGO PAGO'!$B$1:$B$20,1,0)),1,IF(OR(AND(CM346=1,V346&lt;&gt;"N"),AND(CM346=3,V346&lt;&gt;"B"),AND(CM346=2,LEFT(TRIM(V346),1)&lt;&gt;"I")),1,IF(OR(AND(CM346=0,V346="N"),AND(CM346=0,V346="B"),AND(CM346=0,LEFT(TRIM(V346),1)="I")),1,0))),"")</f>
        <v/>
      </c>
      <c r="DB346" s="62" t="str">
        <f t="shared" si="164"/>
        <v/>
      </c>
      <c r="DC346" s="62" t="str">
        <f>+IF(LEN($K346)&gt;10,IF(ISERROR(VLOOKUP(X346,'CODIGO PAGO'!$B$1:$B$20,1,0)),1,IF(OR(AND(CO346=1,X346&lt;&gt;"N"),AND(CO346=3,X346&lt;&gt;"B"),AND(CO346=2,LEFT(TRIM(X346),1)&lt;&gt;"I")),1,IF(OR(AND(CO346=0,X346="N"),AND(CO346=0,X346="B"),AND(CO346=0,LEFT(TRIM(X346),1)="I")),1,0))),"")</f>
        <v/>
      </c>
      <c r="DD346" s="62" t="str">
        <f t="shared" si="165"/>
        <v/>
      </c>
      <c r="DE346" s="62" t="str">
        <f t="shared" si="166"/>
        <v/>
      </c>
      <c r="DF346" s="63" t="str">
        <f t="shared" si="167"/>
        <v/>
      </c>
      <c r="DG346" s="171"/>
      <c r="DH346" s="63">
        <v>346</v>
      </c>
    </row>
    <row r="347" spans="1:112" s="65" customFormat="1">
      <c r="A347" s="16" t="str">
        <f t="shared" si="140"/>
        <v/>
      </c>
      <c r="B347" s="134"/>
      <c r="C347" s="134"/>
      <c r="D347" s="1" t="str">
        <f>+IF(LEN($K347)&gt;5,BD!A347,"")</f>
        <v/>
      </c>
      <c r="E347" s="1" t="str">
        <f>+IF(LEN($K347)&gt;5,BD!B347,"")</f>
        <v/>
      </c>
      <c r="F347" s="134"/>
      <c r="G347" s="133"/>
      <c r="H347" s="135"/>
      <c r="I347" s="3" t="str">
        <f>+IF(LEN($K347)&gt;5,BD!D347,"")</f>
        <v/>
      </c>
      <c r="J347" s="4" t="str">
        <f>+IF(LEN($K347)&gt;5,BD!E347,"")</f>
        <v/>
      </c>
      <c r="K347" s="5" t="str">
        <f>+IF(LEN(BD!G347)&gt;5,BD!G347,"")</f>
        <v/>
      </c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53" t="str">
        <f t="shared" si="141"/>
        <v/>
      </c>
      <c r="AB347" s="154" t="str">
        <f>+IF(LEN($K347)&gt;5,SUM(L347,N347,P347,R347,T347,V347,X347)+COUNTIF(L347:X347,"PCG")+'CODIGO PAGO'!$C$23*COUNTIF(L347:X347,"PDF")+'CODIGO PAGO'!$C$24*COUNTIF('PRE MAAS'!L347:X347,"PNH")+'CODIGO PAGO'!$C$25*COUNTIF('PRE MAAS'!L347:X347,"PS")+COUNTIF(L347:X347,"VAC"),"")</f>
        <v/>
      </c>
      <c r="AC347" s="154" t="str">
        <f t="shared" si="142"/>
        <v/>
      </c>
      <c r="AD347" s="155" t="str">
        <f t="shared" si="143"/>
        <v/>
      </c>
      <c r="AE347" s="155" t="str">
        <f t="shared" si="144"/>
        <v/>
      </c>
      <c r="AF347" s="155" t="str">
        <f>+IF(LEN($K347)&gt;5,IF(AND(VLOOKUP($I347,BD!$D$1:$F$501,3,0)&gt;=L$1,VLOOKUP($I347,BD!$D$1:$F$501,3,0)&lt;=X$1),1,0),"")</f>
        <v/>
      </c>
      <c r="AG347" s="155" t="str">
        <f t="shared" si="145"/>
        <v/>
      </c>
      <c r="AH347" s="156" t="str">
        <f t="shared" si="146"/>
        <v/>
      </c>
      <c r="AI347" s="156" t="str">
        <f t="shared" si="147"/>
        <v/>
      </c>
      <c r="AJ347" s="156" t="str">
        <f t="shared" si="148"/>
        <v/>
      </c>
      <c r="AK347" s="6" t="str">
        <f>+IF(LEN($K347)&gt;5,BD!H347,"")</f>
        <v/>
      </c>
      <c r="AL347" s="17" t="str">
        <f t="shared" si="149"/>
        <v/>
      </c>
      <c r="AM347" s="13"/>
      <c r="AN347" s="18" t="str">
        <f t="shared" si="150"/>
        <v/>
      </c>
      <c r="AO347" s="19" t="str">
        <f t="shared" si="151"/>
        <v/>
      </c>
      <c r="AP347" s="19" t="str">
        <f t="shared" si="152"/>
        <v/>
      </c>
      <c r="AQ347" s="20" t="str">
        <f t="shared" si="153"/>
        <v/>
      </c>
      <c r="AR347" s="7" t="str">
        <f t="shared" ca="1" si="154"/>
        <v/>
      </c>
      <c r="AS347" s="157"/>
      <c r="AT347" s="19" t="str">
        <f>+IF(LEN($K347)&gt;5,TRUNC(AS347*AK347*'CODIGO PAGO'!$C$27,2),"")</f>
        <v/>
      </c>
      <c r="AU347" s="15"/>
      <c r="AV347" s="15"/>
      <c r="AW347" s="15"/>
      <c r="AX347" s="14"/>
      <c r="AY347" s="15"/>
      <c r="AZ347" s="20" t="str">
        <f>+IF(LEN(K347)&gt;5,SUMIF(AJUSTES!$A$1:$A$50,K347,AJUSTES!$J$1:$J$50),"")</f>
        <v/>
      </c>
      <c r="BA347" s="20"/>
      <c r="BB347" s="14"/>
      <c r="BC347" s="14"/>
      <c r="BD347" s="164"/>
      <c r="BE347" s="15"/>
      <c r="BF347" s="15"/>
      <c r="BG347" s="152" t="str">
        <f t="shared" si="155"/>
        <v/>
      </c>
      <c r="BH347" s="20" t="str">
        <f t="shared" si="156"/>
        <v/>
      </c>
      <c r="BI347" s="20" t="str">
        <f>IF(LEN($K347)&gt;5,IF('CODIGO PAGO'!$C$26=9,0.5*AK347,'CODIGO PAGO'!$C$26*COUNTIF(L347:X347,"PT")*(AK347*7)/(7-(COUNTIF(L347:X347,"D")+COUNTIF(L347:X347,"DL")))),"")</f>
        <v/>
      </c>
      <c r="BJ347" s="15"/>
      <c r="BK347" s="20" t="str">
        <f>+IF(LEN(K347)&gt;5,SUMIF(AJUSTES!$A$1:$A$50,K347,AJUSTES!$K$1:$K$50),"")</f>
        <v/>
      </c>
      <c r="BL347" s="15"/>
      <c r="BM347" s="15"/>
      <c r="BN347" s="4" t="str">
        <f>+CONCATENATE(IF(COUNTIFS(INCAPACIDADES!$A$1:$A$100,"ACTIVA",INCAPACIDADES!$C$1:$C$100,'PRE MAAS'!K347)&gt;0,VLOOKUP(K347,INCAPACIDADES!$C$1:$Y$100,23,0),""),IF(LEN($K347)&gt;5,IF(BD!F347="N/A","",CONCATENATE("B (",DAY(BD!F347),"-",MONTH(BD!F347),"-",YEAR(BD!F347),")")),""))</f>
        <v/>
      </c>
      <c r="BO347" s="150"/>
      <c r="BP347" s="15"/>
      <c r="BQ347" s="15"/>
      <c r="BR347" s="15"/>
      <c r="BS347" s="15"/>
      <c r="BT347" s="15"/>
      <c r="BU347" s="9" t="str">
        <f>+IF(LEN($K347)&gt;10,IF(LEN(BD!I347)=11,BD!I347,CONCATENATE("0",BD!I347)),"")</f>
        <v/>
      </c>
      <c r="BV347" s="161" t="str">
        <f>+IF(LEN($K347)&gt;10,BD!J347,"")</f>
        <v/>
      </c>
      <c r="BW347" s="162" t="str">
        <f t="shared" si="157"/>
        <v/>
      </c>
      <c r="BX347" s="162" t="str">
        <f>+IF(LEN($K347)&gt;10,UPPER(BD!K347),"")</f>
        <v/>
      </c>
      <c r="BY347" s="161" t="str">
        <f>+IF(LEN($K355)&gt;5,BD!L347,"")</f>
        <v/>
      </c>
      <c r="BZ347" s="161" t="str">
        <f>+IF(LEN($K347)&gt;10,BD!M347,"")</f>
        <v/>
      </c>
      <c r="CA347" s="162" t="str">
        <f>+IF(LEN($K347)&gt;10,BD!N347,"")</f>
        <v/>
      </c>
      <c r="CB347" s="163" t="str">
        <f t="shared" si="158"/>
        <v/>
      </c>
      <c r="CC347" s="62" t="str">
        <f>+IF(AND(LEN($K347)&gt;10),IF(AND($J347&gt;L$1,$J347&lt;=$Y$1),1,IF((COUNTIFS(INCAPACIDADES!$C$1:$C$51,$K347,INCAPACIDADES!K$1:K$51,L$1))&gt;0,2,IF(VLOOKUP($I347,BD!D:F,3,0)&gt;L$1,0,3))),"")</f>
        <v/>
      </c>
      <c r="CD347" s="62" t="str">
        <f>+IF(AND(LEN($K347)&gt;10),IF(AND($J347&gt;M$1,$J347&lt;=$Y$1),1,IF((COUNTIFS(INCAPACIDADES!$C$1:$C$51,$K347,INCAPACIDADES!L$1:L$51,M$1))&gt;0,2,IF(VLOOKUP($I347,BD!$D:$F,3,0)&gt;M$1,0,3))),"")</f>
        <v/>
      </c>
      <c r="CE347" s="62" t="str">
        <f>+IF(AND(LEN($K347)&gt;10),IF(AND($J347&gt;N$1,$J347&lt;=$Y$1),1,IF((COUNTIFS(INCAPACIDADES!$C$1:$C$51,$K347,INCAPACIDADES!M$1:M$51,N$1))&gt;0,2,IF(VLOOKUP($I347,BD!$D:$F,3,0)&gt;N$1,0,3))),"")</f>
        <v/>
      </c>
      <c r="CF347" s="62" t="str">
        <f>+IF(AND(LEN($K347)&gt;10),IF(AND($J347&gt;O$1,$J347&lt;=$Y$1),1,IF((COUNTIFS(INCAPACIDADES!$C$1:$C$51,$K347,INCAPACIDADES!N$1:N$51,O$1))&gt;0,2,IF(VLOOKUP($I347,BD!$D:$F,3,0)&gt;O$1,0,3))),"")</f>
        <v/>
      </c>
      <c r="CG347" s="62" t="str">
        <f>+IF(AND(LEN($K347)&gt;10),IF(AND($J347&gt;P$1,$J347&lt;=$Y$1),1,IF((COUNTIFS(INCAPACIDADES!$C$1:$C$51,$K347,INCAPACIDADES!O$1:O$51,P$1))&gt;0,2,IF(VLOOKUP($I347,BD!$D:$F,3,0)&gt;P$1,0,3))),"")</f>
        <v/>
      </c>
      <c r="CH347" s="62" t="str">
        <f>+IF(AND(LEN($K347)&gt;10),IF(AND($J347&gt;Q$1,$J347&lt;=$Y$1),1,IF((COUNTIFS(INCAPACIDADES!$C$1:$C$51,$K347,INCAPACIDADES!P$1:P$51,Q$1))&gt;0,2,IF(VLOOKUP($I347,BD!$D:$F,3,0)&gt;Q$1,0,3))),"")</f>
        <v/>
      </c>
      <c r="CI347" s="62" t="str">
        <f>+IF(AND(LEN($K347)&gt;10),IF(AND($J347&gt;R$1,$J347&lt;=$Y$1),1,IF((COUNTIFS(INCAPACIDADES!$C$1:$C$51,$K347,INCAPACIDADES!Q$1:Q$51,R$1))&gt;0,2,IF(VLOOKUP($I347,BD!$D:$F,3,0)&gt;R$1,0,3))),"")</f>
        <v/>
      </c>
      <c r="CJ347" s="62" t="str">
        <f>+IF(AND(LEN($K347)&gt;10),IF(AND($J347&gt;S$1,$J347&lt;=$Y$1),1,IF((COUNTIFS(INCAPACIDADES!$C$1:$C$51,$K347,INCAPACIDADES!R$1:R$51,S$1))&gt;0,2,IF(VLOOKUP($I347,BD!$D:$F,3,0)&gt;S$1,0,3))),"")</f>
        <v/>
      </c>
      <c r="CK347" s="62" t="str">
        <f>+IF(AND(LEN($K347)&gt;10),IF(AND($J347&gt;T$1,$J347&lt;=$Y$1),1,IF((COUNTIFS(INCAPACIDADES!$C$1:$C$51,$K347,INCAPACIDADES!S$1:S$51,T$1))&gt;0,2,IF(VLOOKUP($I347,BD!$D:$F,3,0)&gt;T$1,0,3))),"")</f>
        <v/>
      </c>
      <c r="CL347" s="62" t="str">
        <f>+IF(AND(LEN($K347)&gt;10),IF(AND($J347&gt;U$1,$J347&lt;=$Y$1),1,IF((COUNTIFS(INCAPACIDADES!$C$1:$C$51,$K347,INCAPACIDADES!T$1:T$51,U$1))&gt;0,2,IF(VLOOKUP($I347,BD!$D:$F,3,0)&gt;U$1,0,3))),"")</f>
        <v/>
      </c>
      <c r="CM347" s="62" t="str">
        <f>+IF(AND(LEN($K347)&gt;10),IF(AND($J347&gt;V$1,$J347&lt;=$Y$1),1,IF((COUNTIFS(INCAPACIDADES!$C$1:$C$51,$K347,INCAPACIDADES!U$1:U$51,V$1))&gt;0,2,IF(VLOOKUP($I347,BD!$D:$F,3,0)&gt;V$1,0,3))),"")</f>
        <v/>
      </c>
      <c r="CN347" s="62" t="str">
        <f>+IF(AND(LEN($K347)&gt;10),IF(AND($J347&gt;W$1,$J347&lt;=$Y$1),1,IF((COUNTIFS(INCAPACIDADES!$C$1:$C$51,$K347,INCAPACIDADES!V$1:V$51,W$1))&gt;0,2,IF(VLOOKUP($I347,BD!$D:$F,3,0)&gt;W$1,0,3))),"")</f>
        <v/>
      </c>
      <c r="CO347" s="62" t="str">
        <f>+IF(AND(LEN($K347)&gt;10),IF(AND($J347&gt;X$1,$J347&lt;=$Y$1),1,IF((COUNTIFS(INCAPACIDADES!$C$1:$C$51,$K347,INCAPACIDADES!W$1:W$51,X$1))&gt;0,2,IF(VLOOKUP($I347,BD!$D:$F,3,0)&gt;X$1,0,3))),"")</f>
        <v/>
      </c>
      <c r="CP347" s="62" t="str">
        <f>+IF(AND(LEN($K347)&gt;10),IF(AND($J347&gt;Y$1,$J347&lt;=$Y$1),1,IF((COUNTIFS(INCAPACIDADES!$C$1:$C$51,$K347,INCAPACIDADES!X$1:X$51,Y$1))&gt;0,2,IF(VLOOKUP($I347,BD!$D:$F,3,0)&gt;Y$1,0,3))),"")</f>
        <v/>
      </c>
      <c r="CQ347" s="62" t="str">
        <f>+IF(LEN($K347)&gt;10,IF(ISERROR(VLOOKUP(L347,'CODIGO PAGO'!$B$1:$B$20,1,0)),1,IF(OR(AND(CC347=1,L347&lt;&gt;"N"),AND(CC347=3,L347&lt;&gt;"B"),AND(CC347=2,LEFT(TRIM(L347),1)&lt;&gt;"I")),1,IF(OR(AND(CC347=0,L347="N"),AND(CC347=0,L347="B"),AND(CC347=0,LEFT(TRIM(L347),1)="I")),1,0))),"")</f>
        <v/>
      </c>
      <c r="CR347" s="62" t="str">
        <f t="shared" si="159"/>
        <v/>
      </c>
      <c r="CS347" s="62" t="str">
        <f>+IF(LEN($K347)&gt;10,IF(ISERROR(VLOOKUP(N347,'CODIGO PAGO'!$B$1:$B$20,1,0)),1,IF(OR(AND(CE347=1,N347&lt;&gt;"N"),AND(CE347=3,N347&lt;&gt;"B"),AND(CE347=2,LEFT(TRIM(N347),1)&lt;&gt;"I")),1,IF(OR(AND(CE347=0,N347="N"),AND(CE347=0,N347="B"),AND(CE347=0,LEFT(TRIM(N347),1)="I")),1,0))),"")</f>
        <v/>
      </c>
      <c r="CT347" s="62" t="str">
        <f t="shared" si="160"/>
        <v/>
      </c>
      <c r="CU347" s="62" t="str">
        <f>+IF(LEN($K347)&gt;10,IF(ISERROR(VLOOKUP(P347,'CODIGO PAGO'!$B$1:$B$20,1,0)),1,IF(OR(AND(CG347=1,P347&lt;&gt;"N"),AND(CG347=3,P347&lt;&gt;"B"),AND(CG347=2,LEFT(TRIM(P347),1)&lt;&gt;"I")),1,IF(OR(AND(CG347=0,P347="N"),AND(CG347=0,P347="B"),AND(CG347=0,LEFT(TRIM(P347),1)="I")),1,0))),"")</f>
        <v/>
      </c>
      <c r="CV347" s="62" t="str">
        <f t="shared" si="161"/>
        <v/>
      </c>
      <c r="CW347" s="62" t="str">
        <f>+IF(LEN($K347)&gt;10,IF(ISERROR(VLOOKUP(R347,'CODIGO PAGO'!$B$1:$B$20,1,0)),1,IF(OR(AND(CI347=1,R347&lt;&gt;"N"),AND(CI347=3,R347&lt;&gt;"B"),AND(CI347=2,LEFT(TRIM(R347),1)&lt;&gt;"I")),1,IF(OR(AND(CI347=0,R347="N"),AND(CI347=0,R347="B"),AND(CI347=0,LEFT(TRIM(R347),1)="I")),1,0))),"")</f>
        <v/>
      </c>
      <c r="CX347" s="62" t="str">
        <f t="shared" si="162"/>
        <v/>
      </c>
      <c r="CY347" s="62" t="str">
        <f>+IF(LEN($K347)&gt;10,IF(ISERROR(VLOOKUP(T347,'CODIGO PAGO'!$B$1:$B$20,1,0)),1,IF(OR(AND(CK347=1,T347&lt;&gt;"N"),AND(CK347=3,T347&lt;&gt;"B"),AND(CK347=2,LEFT(TRIM(T347),1)&lt;&gt;"I")),1,IF(OR(AND(CK347=0,T347="N"),AND(CK347=0,T347="B"),AND(CK347=0,LEFT(TRIM(T347),1)="I")),1,0))),"")</f>
        <v/>
      </c>
      <c r="CZ347" s="62" t="str">
        <f t="shared" si="163"/>
        <v/>
      </c>
      <c r="DA347" s="62" t="str">
        <f>+IF(LEN($K347)&gt;10,IF(ISERROR(VLOOKUP(V347,'CODIGO PAGO'!$B$1:$B$20,1,0)),1,IF(OR(AND(CM347=1,V347&lt;&gt;"N"),AND(CM347=3,V347&lt;&gt;"B"),AND(CM347=2,LEFT(TRIM(V347),1)&lt;&gt;"I")),1,IF(OR(AND(CM347=0,V347="N"),AND(CM347=0,V347="B"),AND(CM347=0,LEFT(TRIM(V347),1)="I")),1,0))),"")</f>
        <v/>
      </c>
      <c r="DB347" s="62" t="str">
        <f t="shared" si="164"/>
        <v/>
      </c>
      <c r="DC347" s="62" t="str">
        <f>+IF(LEN($K347)&gt;10,IF(ISERROR(VLOOKUP(X347,'CODIGO PAGO'!$B$1:$B$20,1,0)),1,IF(OR(AND(CO347=1,X347&lt;&gt;"N"),AND(CO347=3,X347&lt;&gt;"B"),AND(CO347=2,LEFT(TRIM(X347),1)&lt;&gt;"I")),1,IF(OR(AND(CO347=0,X347="N"),AND(CO347=0,X347="B"),AND(CO347=0,LEFT(TRIM(X347),1)="I")),1,0))),"")</f>
        <v/>
      </c>
      <c r="DD347" s="62" t="str">
        <f t="shared" si="165"/>
        <v/>
      </c>
      <c r="DE347" s="62" t="str">
        <f t="shared" si="166"/>
        <v/>
      </c>
      <c r="DF347" s="63" t="str">
        <f t="shared" si="167"/>
        <v/>
      </c>
      <c r="DG347" s="171"/>
      <c r="DH347" s="63">
        <v>347</v>
      </c>
    </row>
    <row r="348" spans="1:112" s="65" customFormat="1">
      <c r="A348" s="16" t="str">
        <f t="shared" si="140"/>
        <v/>
      </c>
      <c r="B348" s="134"/>
      <c r="C348" s="134"/>
      <c r="D348" s="1" t="str">
        <f>+IF(LEN($K348)&gt;5,BD!A348,"")</f>
        <v/>
      </c>
      <c r="E348" s="1" t="str">
        <f>+IF(LEN($K348)&gt;5,BD!B348,"")</f>
        <v/>
      </c>
      <c r="F348" s="134"/>
      <c r="G348" s="133"/>
      <c r="H348" s="135"/>
      <c r="I348" s="3" t="str">
        <f>+IF(LEN($K348)&gt;5,BD!D348,"")</f>
        <v/>
      </c>
      <c r="J348" s="4" t="str">
        <f>+IF(LEN($K348)&gt;5,BD!E348,"")</f>
        <v/>
      </c>
      <c r="K348" s="5" t="str">
        <f>+IF(LEN(BD!G348)&gt;5,BD!G348,"")</f>
        <v/>
      </c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53" t="str">
        <f t="shared" si="141"/>
        <v/>
      </c>
      <c r="AB348" s="154" t="str">
        <f>+IF(LEN($K348)&gt;5,SUM(L348,N348,P348,R348,T348,V348,X348)+COUNTIF(L348:X348,"PCG")+'CODIGO PAGO'!$C$23*COUNTIF(L348:X348,"PDF")+'CODIGO PAGO'!$C$24*COUNTIF('PRE MAAS'!L348:X348,"PNH")+'CODIGO PAGO'!$C$25*COUNTIF('PRE MAAS'!L348:X348,"PS")+COUNTIF(L348:X348,"VAC"),"")</f>
        <v/>
      </c>
      <c r="AC348" s="154" t="str">
        <f t="shared" si="142"/>
        <v/>
      </c>
      <c r="AD348" s="155" t="str">
        <f t="shared" si="143"/>
        <v/>
      </c>
      <c r="AE348" s="155" t="str">
        <f t="shared" si="144"/>
        <v/>
      </c>
      <c r="AF348" s="155" t="str">
        <f>+IF(LEN($K348)&gt;5,IF(AND(VLOOKUP($I348,BD!$D$1:$F$501,3,0)&gt;=L$1,VLOOKUP($I348,BD!$D$1:$F$501,3,0)&lt;=X$1),1,0),"")</f>
        <v/>
      </c>
      <c r="AG348" s="155" t="str">
        <f t="shared" si="145"/>
        <v/>
      </c>
      <c r="AH348" s="156" t="str">
        <f t="shared" si="146"/>
        <v/>
      </c>
      <c r="AI348" s="156" t="str">
        <f t="shared" si="147"/>
        <v/>
      </c>
      <c r="AJ348" s="156" t="str">
        <f t="shared" si="148"/>
        <v/>
      </c>
      <c r="AK348" s="6" t="str">
        <f>+IF(LEN($K348)&gt;5,BD!H348,"")</f>
        <v/>
      </c>
      <c r="AL348" s="17" t="str">
        <f t="shared" si="149"/>
        <v/>
      </c>
      <c r="AM348" s="13"/>
      <c r="AN348" s="18" t="str">
        <f t="shared" si="150"/>
        <v/>
      </c>
      <c r="AO348" s="19" t="str">
        <f t="shared" si="151"/>
        <v/>
      </c>
      <c r="AP348" s="19" t="str">
        <f t="shared" si="152"/>
        <v/>
      </c>
      <c r="AQ348" s="20" t="str">
        <f t="shared" si="153"/>
        <v/>
      </c>
      <c r="AR348" s="7" t="str">
        <f t="shared" ca="1" si="154"/>
        <v/>
      </c>
      <c r="AS348" s="157"/>
      <c r="AT348" s="19" t="str">
        <f>+IF(LEN($K348)&gt;5,TRUNC(AS348*AK348*'CODIGO PAGO'!$C$27,2),"")</f>
        <v/>
      </c>
      <c r="AU348" s="15"/>
      <c r="AV348" s="15"/>
      <c r="AW348" s="15"/>
      <c r="AX348" s="14"/>
      <c r="AY348" s="15"/>
      <c r="AZ348" s="20" t="str">
        <f>+IF(LEN(K348)&gt;5,SUMIF(AJUSTES!$A$1:$A$50,K348,AJUSTES!$J$1:$J$50),"")</f>
        <v/>
      </c>
      <c r="BA348" s="20"/>
      <c r="BB348" s="14"/>
      <c r="BC348" s="14"/>
      <c r="BD348" s="164"/>
      <c r="BE348" s="15"/>
      <c r="BF348" s="15"/>
      <c r="BG348" s="152" t="str">
        <f t="shared" si="155"/>
        <v/>
      </c>
      <c r="BH348" s="20" t="str">
        <f t="shared" si="156"/>
        <v/>
      </c>
      <c r="BI348" s="20" t="str">
        <f>IF(LEN($K348)&gt;5,IF('CODIGO PAGO'!$C$26=9,0.5*AK348,'CODIGO PAGO'!$C$26*COUNTIF(L348:X348,"PT")*(AK348*7)/(7-(COUNTIF(L348:X348,"D")+COUNTIF(L348:X348,"DL")))),"")</f>
        <v/>
      </c>
      <c r="BJ348" s="15"/>
      <c r="BK348" s="20" t="str">
        <f>+IF(LEN(K348)&gt;5,SUMIF(AJUSTES!$A$1:$A$50,K348,AJUSTES!$K$1:$K$50),"")</f>
        <v/>
      </c>
      <c r="BL348" s="15"/>
      <c r="BM348" s="15"/>
      <c r="BN348" s="4" t="str">
        <f>+CONCATENATE(IF(COUNTIFS(INCAPACIDADES!$A$1:$A$100,"ACTIVA",INCAPACIDADES!$C$1:$C$100,'PRE MAAS'!K348)&gt;0,VLOOKUP(K348,INCAPACIDADES!$C$1:$Y$100,23,0),""),IF(LEN($K348)&gt;5,IF(BD!F348="N/A","",CONCATENATE("B (",DAY(BD!F348),"-",MONTH(BD!F348),"-",YEAR(BD!F348),")")),""))</f>
        <v/>
      </c>
      <c r="BO348" s="150"/>
      <c r="BP348" s="15"/>
      <c r="BQ348" s="15"/>
      <c r="BR348" s="15"/>
      <c r="BS348" s="15"/>
      <c r="BT348" s="15"/>
      <c r="BU348" s="9" t="str">
        <f>+IF(LEN($K348)&gt;10,IF(LEN(BD!I348)=11,BD!I348,CONCATENATE("0",BD!I348)),"")</f>
        <v/>
      </c>
      <c r="BV348" s="161" t="str">
        <f>+IF(LEN($K348)&gt;10,BD!J348,"")</f>
        <v/>
      </c>
      <c r="BW348" s="162" t="str">
        <f t="shared" si="157"/>
        <v/>
      </c>
      <c r="BX348" s="162" t="str">
        <f>+IF(LEN($K348)&gt;10,UPPER(BD!K348),"")</f>
        <v/>
      </c>
      <c r="BY348" s="161" t="str">
        <f>+IF(LEN($K356)&gt;5,BD!L348,"")</f>
        <v/>
      </c>
      <c r="BZ348" s="161" t="str">
        <f>+IF(LEN($K348)&gt;10,BD!M348,"")</f>
        <v/>
      </c>
      <c r="CA348" s="162" t="str">
        <f>+IF(LEN($K348)&gt;10,BD!N348,"")</f>
        <v/>
      </c>
      <c r="CB348" s="163" t="str">
        <f t="shared" si="158"/>
        <v/>
      </c>
      <c r="CC348" s="62" t="str">
        <f>+IF(AND(LEN($K348)&gt;10),IF(AND($J348&gt;L$1,$J348&lt;=$Y$1),1,IF((COUNTIFS(INCAPACIDADES!$C$1:$C$51,$K348,INCAPACIDADES!K$1:K$51,L$1))&gt;0,2,IF(VLOOKUP($I348,BD!D:F,3,0)&gt;L$1,0,3))),"")</f>
        <v/>
      </c>
      <c r="CD348" s="62" t="str">
        <f>+IF(AND(LEN($K348)&gt;10),IF(AND($J348&gt;M$1,$J348&lt;=$Y$1),1,IF((COUNTIFS(INCAPACIDADES!$C$1:$C$51,$K348,INCAPACIDADES!L$1:L$51,M$1))&gt;0,2,IF(VLOOKUP($I348,BD!$D:$F,3,0)&gt;M$1,0,3))),"")</f>
        <v/>
      </c>
      <c r="CE348" s="62" t="str">
        <f>+IF(AND(LEN($K348)&gt;10),IF(AND($J348&gt;N$1,$J348&lt;=$Y$1),1,IF((COUNTIFS(INCAPACIDADES!$C$1:$C$51,$K348,INCAPACIDADES!M$1:M$51,N$1))&gt;0,2,IF(VLOOKUP($I348,BD!$D:$F,3,0)&gt;N$1,0,3))),"")</f>
        <v/>
      </c>
      <c r="CF348" s="62" t="str">
        <f>+IF(AND(LEN($K348)&gt;10),IF(AND($J348&gt;O$1,$J348&lt;=$Y$1),1,IF((COUNTIFS(INCAPACIDADES!$C$1:$C$51,$K348,INCAPACIDADES!N$1:N$51,O$1))&gt;0,2,IF(VLOOKUP($I348,BD!$D:$F,3,0)&gt;O$1,0,3))),"")</f>
        <v/>
      </c>
      <c r="CG348" s="62" t="str">
        <f>+IF(AND(LEN($K348)&gt;10),IF(AND($J348&gt;P$1,$J348&lt;=$Y$1),1,IF((COUNTIFS(INCAPACIDADES!$C$1:$C$51,$K348,INCAPACIDADES!O$1:O$51,P$1))&gt;0,2,IF(VLOOKUP($I348,BD!$D:$F,3,0)&gt;P$1,0,3))),"")</f>
        <v/>
      </c>
      <c r="CH348" s="62" t="str">
        <f>+IF(AND(LEN($K348)&gt;10),IF(AND($J348&gt;Q$1,$J348&lt;=$Y$1),1,IF((COUNTIFS(INCAPACIDADES!$C$1:$C$51,$K348,INCAPACIDADES!P$1:P$51,Q$1))&gt;0,2,IF(VLOOKUP($I348,BD!$D:$F,3,0)&gt;Q$1,0,3))),"")</f>
        <v/>
      </c>
      <c r="CI348" s="62" t="str">
        <f>+IF(AND(LEN($K348)&gt;10),IF(AND($J348&gt;R$1,$J348&lt;=$Y$1),1,IF((COUNTIFS(INCAPACIDADES!$C$1:$C$51,$K348,INCAPACIDADES!Q$1:Q$51,R$1))&gt;0,2,IF(VLOOKUP($I348,BD!$D:$F,3,0)&gt;R$1,0,3))),"")</f>
        <v/>
      </c>
      <c r="CJ348" s="62" t="str">
        <f>+IF(AND(LEN($K348)&gt;10),IF(AND($J348&gt;S$1,$J348&lt;=$Y$1),1,IF((COUNTIFS(INCAPACIDADES!$C$1:$C$51,$K348,INCAPACIDADES!R$1:R$51,S$1))&gt;0,2,IF(VLOOKUP($I348,BD!$D:$F,3,0)&gt;S$1,0,3))),"")</f>
        <v/>
      </c>
      <c r="CK348" s="62" t="str">
        <f>+IF(AND(LEN($K348)&gt;10),IF(AND($J348&gt;T$1,$J348&lt;=$Y$1),1,IF((COUNTIFS(INCAPACIDADES!$C$1:$C$51,$K348,INCAPACIDADES!S$1:S$51,T$1))&gt;0,2,IF(VLOOKUP($I348,BD!$D:$F,3,0)&gt;T$1,0,3))),"")</f>
        <v/>
      </c>
      <c r="CL348" s="62" t="str">
        <f>+IF(AND(LEN($K348)&gt;10),IF(AND($J348&gt;U$1,$J348&lt;=$Y$1),1,IF((COUNTIFS(INCAPACIDADES!$C$1:$C$51,$K348,INCAPACIDADES!T$1:T$51,U$1))&gt;0,2,IF(VLOOKUP($I348,BD!$D:$F,3,0)&gt;U$1,0,3))),"")</f>
        <v/>
      </c>
      <c r="CM348" s="62" t="str">
        <f>+IF(AND(LEN($K348)&gt;10),IF(AND($J348&gt;V$1,$J348&lt;=$Y$1),1,IF((COUNTIFS(INCAPACIDADES!$C$1:$C$51,$K348,INCAPACIDADES!U$1:U$51,V$1))&gt;0,2,IF(VLOOKUP($I348,BD!$D:$F,3,0)&gt;V$1,0,3))),"")</f>
        <v/>
      </c>
      <c r="CN348" s="62" t="str">
        <f>+IF(AND(LEN($K348)&gt;10),IF(AND($J348&gt;W$1,$J348&lt;=$Y$1),1,IF((COUNTIFS(INCAPACIDADES!$C$1:$C$51,$K348,INCAPACIDADES!V$1:V$51,W$1))&gt;0,2,IF(VLOOKUP($I348,BD!$D:$F,3,0)&gt;W$1,0,3))),"")</f>
        <v/>
      </c>
      <c r="CO348" s="62" t="str">
        <f>+IF(AND(LEN($K348)&gt;10),IF(AND($J348&gt;X$1,$J348&lt;=$Y$1),1,IF((COUNTIFS(INCAPACIDADES!$C$1:$C$51,$K348,INCAPACIDADES!W$1:W$51,X$1))&gt;0,2,IF(VLOOKUP($I348,BD!$D:$F,3,0)&gt;X$1,0,3))),"")</f>
        <v/>
      </c>
      <c r="CP348" s="62" t="str">
        <f>+IF(AND(LEN($K348)&gt;10),IF(AND($J348&gt;Y$1,$J348&lt;=$Y$1),1,IF((COUNTIFS(INCAPACIDADES!$C$1:$C$51,$K348,INCAPACIDADES!X$1:X$51,Y$1))&gt;0,2,IF(VLOOKUP($I348,BD!$D:$F,3,0)&gt;Y$1,0,3))),"")</f>
        <v/>
      </c>
      <c r="CQ348" s="62" t="str">
        <f>+IF(LEN($K348)&gt;10,IF(ISERROR(VLOOKUP(L348,'CODIGO PAGO'!$B$1:$B$20,1,0)),1,IF(OR(AND(CC348=1,L348&lt;&gt;"N"),AND(CC348=3,L348&lt;&gt;"B"),AND(CC348=2,LEFT(TRIM(L348),1)&lt;&gt;"I")),1,IF(OR(AND(CC348=0,L348="N"),AND(CC348=0,L348="B"),AND(CC348=0,LEFT(TRIM(L348),1)="I")),1,0))),"")</f>
        <v/>
      </c>
      <c r="CR348" s="62" t="str">
        <f t="shared" si="159"/>
        <v/>
      </c>
      <c r="CS348" s="62" t="str">
        <f>+IF(LEN($K348)&gt;10,IF(ISERROR(VLOOKUP(N348,'CODIGO PAGO'!$B$1:$B$20,1,0)),1,IF(OR(AND(CE348=1,N348&lt;&gt;"N"),AND(CE348=3,N348&lt;&gt;"B"),AND(CE348=2,LEFT(TRIM(N348),1)&lt;&gt;"I")),1,IF(OR(AND(CE348=0,N348="N"),AND(CE348=0,N348="B"),AND(CE348=0,LEFT(TRIM(N348),1)="I")),1,0))),"")</f>
        <v/>
      </c>
      <c r="CT348" s="62" t="str">
        <f t="shared" si="160"/>
        <v/>
      </c>
      <c r="CU348" s="62" t="str">
        <f>+IF(LEN($K348)&gt;10,IF(ISERROR(VLOOKUP(P348,'CODIGO PAGO'!$B$1:$B$20,1,0)),1,IF(OR(AND(CG348=1,P348&lt;&gt;"N"),AND(CG348=3,P348&lt;&gt;"B"),AND(CG348=2,LEFT(TRIM(P348),1)&lt;&gt;"I")),1,IF(OR(AND(CG348=0,P348="N"),AND(CG348=0,P348="B"),AND(CG348=0,LEFT(TRIM(P348),1)="I")),1,0))),"")</f>
        <v/>
      </c>
      <c r="CV348" s="62" t="str">
        <f t="shared" si="161"/>
        <v/>
      </c>
      <c r="CW348" s="62" t="str">
        <f>+IF(LEN($K348)&gt;10,IF(ISERROR(VLOOKUP(R348,'CODIGO PAGO'!$B$1:$B$20,1,0)),1,IF(OR(AND(CI348=1,R348&lt;&gt;"N"),AND(CI348=3,R348&lt;&gt;"B"),AND(CI348=2,LEFT(TRIM(R348),1)&lt;&gt;"I")),1,IF(OR(AND(CI348=0,R348="N"),AND(CI348=0,R348="B"),AND(CI348=0,LEFT(TRIM(R348),1)="I")),1,0))),"")</f>
        <v/>
      </c>
      <c r="CX348" s="62" t="str">
        <f t="shared" si="162"/>
        <v/>
      </c>
      <c r="CY348" s="62" t="str">
        <f>+IF(LEN($K348)&gt;10,IF(ISERROR(VLOOKUP(T348,'CODIGO PAGO'!$B$1:$B$20,1,0)),1,IF(OR(AND(CK348=1,T348&lt;&gt;"N"),AND(CK348=3,T348&lt;&gt;"B"),AND(CK348=2,LEFT(TRIM(T348),1)&lt;&gt;"I")),1,IF(OR(AND(CK348=0,T348="N"),AND(CK348=0,T348="B"),AND(CK348=0,LEFT(TRIM(T348),1)="I")),1,0))),"")</f>
        <v/>
      </c>
      <c r="CZ348" s="62" t="str">
        <f t="shared" si="163"/>
        <v/>
      </c>
      <c r="DA348" s="62" t="str">
        <f>+IF(LEN($K348)&gt;10,IF(ISERROR(VLOOKUP(V348,'CODIGO PAGO'!$B$1:$B$20,1,0)),1,IF(OR(AND(CM348=1,V348&lt;&gt;"N"),AND(CM348=3,V348&lt;&gt;"B"),AND(CM348=2,LEFT(TRIM(V348),1)&lt;&gt;"I")),1,IF(OR(AND(CM348=0,V348="N"),AND(CM348=0,V348="B"),AND(CM348=0,LEFT(TRIM(V348),1)="I")),1,0))),"")</f>
        <v/>
      </c>
      <c r="DB348" s="62" t="str">
        <f t="shared" si="164"/>
        <v/>
      </c>
      <c r="DC348" s="62" t="str">
        <f>+IF(LEN($K348)&gt;10,IF(ISERROR(VLOOKUP(X348,'CODIGO PAGO'!$B$1:$B$20,1,0)),1,IF(OR(AND(CO348=1,X348&lt;&gt;"N"),AND(CO348=3,X348&lt;&gt;"B"),AND(CO348=2,LEFT(TRIM(X348),1)&lt;&gt;"I")),1,IF(OR(AND(CO348=0,X348="N"),AND(CO348=0,X348="B"),AND(CO348=0,LEFT(TRIM(X348),1)="I")),1,0))),"")</f>
        <v/>
      </c>
      <c r="DD348" s="62" t="str">
        <f t="shared" si="165"/>
        <v/>
      </c>
      <c r="DE348" s="62" t="str">
        <f t="shared" si="166"/>
        <v/>
      </c>
      <c r="DF348" s="63" t="str">
        <f t="shared" si="167"/>
        <v/>
      </c>
      <c r="DG348" s="171"/>
      <c r="DH348" s="63">
        <v>348</v>
      </c>
    </row>
    <row r="349" spans="1:112" s="65" customFormat="1">
      <c r="A349" s="16" t="str">
        <f t="shared" si="140"/>
        <v/>
      </c>
      <c r="B349" s="134"/>
      <c r="C349" s="134"/>
      <c r="D349" s="1" t="str">
        <f>+IF(LEN($K349)&gt;5,BD!A349,"")</f>
        <v/>
      </c>
      <c r="E349" s="1" t="str">
        <f>+IF(LEN($K349)&gt;5,BD!B349,"")</f>
        <v/>
      </c>
      <c r="F349" s="134"/>
      <c r="G349" s="133"/>
      <c r="H349" s="135"/>
      <c r="I349" s="3" t="str">
        <f>+IF(LEN($K349)&gt;5,BD!D349,"")</f>
        <v/>
      </c>
      <c r="J349" s="4" t="str">
        <f>+IF(LEN($K349)&gt;5,BD!E349,"")</f>
        <v/>
      </c>
      <c r="K349" s="5" t="str">
        <f>+IF(LEN(BD!G349)&gt;5,BD!G349,"")</f>
        <v/>
      </c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53" t="str">
        <f t="shared" si="141"/>
        <v/>
      </c>
      <c r="AB349" s="154" t="str">
        <f>+IF(LEN($K349)&gt;5,SUM(L349,N349,P349,R349,T349,V349,X349)+COUNTIF(L349:X349,"PCG")+'CODIGO PAGO'!$C$23*COUNTIF(L349:X349,"PDF")+'CODIGO PAGO'!$C$24*COUNTIF('PRE MAAS'!L349:X349,"PNH")+'CODIGO PAGO'!$C$25*COUNTIF('PRE MAAS'!L349:X349,"PS")+COUNTIF(L349:X349,"VAC"),"")</f>
        <v/>
      </c>
      <c r="AC349" s="154" t="str">
        <f t="shared" si="142"/>
        <v/>
      </c>
      <c r="AD349" s="155" t="str">
        <f t="shared" si="143"/>
        <v/>
      </c>
      <c r="AE349" s="155" t="str">
        <f t="shared" si="144"/>
        <v/>
      </c>
      <c r="AF349" s="155" t="str">
        <f>+IF(LEN($K349)&gt;5,IF(AND(VLOOKUP($I349,BD!$D$1:$F$501,3,0)&gt;=L$1,VLOOKUP($I349,BD!$D$1:$F$501,3,0)&lt;=X$1),1,0),"")</f>
        <v/>
      </c>
      <c r="AG349" s="155" t="str">
        <f t="shared" si="145"/>
        <v/>
      </c>
      <c r="AH349" s="156" t="str">
        <f t="shared" si="146"/>
        <v/>
      </c>
      <c r="AI349" s="156" t="str">
        <f t="shared" si="147"/>
        <v/>
      </c>
      <c r="AJ349" s="156" t="str">
        <f t="shared" si="148"/>
        <v/>
      </c>
      <c r="AK349" s="6" t="str">
        <f>+IF(LEN($K349)&gt;5,BD!H349,"")</f>
        <v/>
      </c>
      <c r="AL349" s="17" t="str">
        <f t="shared" si="149"/>
        <v/>
      </c>
      <c r="AM349" s="13"/>
      <c r="AN349" s="18" t="str">
        <f t="shared" si="150"/>
        <v/>
      </c>
      <c r="AO349" s="19" t="str">
        <f t="shared" si="151"/>
        <v/>
      </c>
      <c r="AP349" s="19" t="str">
        <f t="shared" si="152"/>
        <v/>
      </c>
      <c r="AQ349" s="20" t="str">
        <f t="shared" si="153"/>
        <v/>
      </c>
      <c r="AR349" s="7" t="str">
        <f t="shared" ca="1" si="154"/>
        <v/>
      </c>
      <c r="AS349" s="157"/>
      <c r="AT349" s="19" t="str">
        <f>+IF(LEN($K349)&gt;5,TRUNC(AS349*AK349*'CODIGO PAGO'!$C$27,2),"")</f>
        <v/>
      </c>
      <c r="AU349" s="15"/>
      <c r="AV349" s="15"/>
      <c r="AW349" s="15"/>
      <c r="AX349" s="14"/>
      <c r="AY349" s="15"/>
      <c r="AZ349" s="20" t="str">
        <f>+IF(LEN(K349)&gt;5,SUMIF(AJUSTES!$A$1:$A$50,K349,AJUSTES!$J$1:$J$50),"")</f>
        <v/>
      </c>
      <c r="BA349" s="20"/>
      <c r="BB349" s="14"/>
      <c r="BC349" s="14"/>
      <c r="BD349" s="164"/>
      <c r="BE349" s="15"/>
      <c r="BF349" s="15"/>
      <c r="BG349" s="152" t="str">
        <f t="shared" si="155"/>
        <v/>
      </c>
      <c r="BH349" s="20" t="str">
        <f t="shared" si="156"/>
        <v/>
      </c>
      <c r="BI349" s="20" t="str">
        <f>IF(LEN($K349)&gt;5,IF('CODIGO PAGO'!$C$26=9,0.5*AK349,'CODIGO PAGO'!$C$26*COUNTIF(L349:X349,"PT")*(AK349*7)/(7-(COUNTIF(L349:X349,"D")+COUNTIF(L349:X349,"DL")))),"")</f>
        <v/>
      </c>
      <c r="BJ349" s="15"/>
      <c r="BK349" s="20" t="str">
        <f>+IF(LEN(K349)&gt;5,SUMIF(AJUSTES!$A$1:$A$50,K349,AJUSTES!$K$1:$K$50),"")</f>
        <v/>
      </c>
      <c r="BL349" s="15"/>
      <c r="BM349" s="15"/>
      <c r="BN349" s="4" t="str">
        <f>+CONCATENATE(IF(COUNTIFS(INCAPACIDADES!$A$1:$A$100,"ACTIVA",INCAPACIDADES!$C$1:$C$100,'PRE MAAS'!K349)&gt;0,VLOOKUP(K349,INCAPACIDADES!$C$1:$Y$100,23,0),""),IF(LEN($K349)&gt;5,IF(BD!F349="N/A","",CONCATENATE("B (",DAY(BD!F349),"-",MONTH(BD!F349),"-",YEAR(BD!F349),")")),""))</f>
        <v/>
      </c>
      <c r="BO349" s="150"/>
      <c r="BP349" s="15"/>
      <c r="BQ349" s="15"/>
      <c r="BR349" s="15"/>
      <c r="BS349" s="15"/>
      <c r="BT349" s="15"/>
      <c r="BU349" s="9" t="str">
        <f>+IF(LEN($K349)&gt;10,IF(LEN(BD!I349)=11,BD!I349,CONCATENATE("0",BD!I349)),"")</f>
        <v/>
      </c>
      <c r="BV349" s="161" t="str">
        <f>+IF(LEN($K349)&gt;10,BD!J349,"")</f>
        <v/>
      </c>
      <c r="BW349" s="162" t="str">
        <f t="shared" si="157"/>
        <v/>
      </c>
      <c r="BX349" s="162" t="str">
        <f>+IF(LEN($K349)&gt;10,UPPER(BD!K349),"")</f>
        <v/>
      </c>
      <c r="BY349" s="161" t="str">
        <f>+IF(LEN($K357)&gt;5,BD!L349,"")</f>
        <v/>
      </c>
      <c r="BZ349" s="161" t="str">
        <f>+IF(LEN($K349)&gt;10,BD!M349,"")</f>
        <v/>
      </c>
      <c r="CA349" s="162" t="str">
        <f>+IF(LEN($K349)&gt;10,BD!N349,"")</f>
        <v/>
      </c>
      <c r="CB349" s="163" t="str">
        <f t="shared" si="158"/>
        <v/>
      </c>
      <c r="CC349" s="62" t="str">
        <f>+IF(AND(LEN($K349)&gt;10),IF(AND($J349&gt;L$1,$J349&lt;=$Y$1),1,IF((COUNTIFS(INCAPACIDADES!$C$1:$C$51,$K349,INCAPACIDADES!K$1:K$51,L$1))&gt;0,2,IF(VLOOKUP($I349,BD!D:F,3,0)&gt;L$1,0,3))),"")</f>
        <v/>
      </c>
      <c r="CD349" s="62" t="str">
        <f>+IF(AND(LEN($K349)&gt;10),IF(AND($J349&gt;M$1,$J349&lt;=$Y$1),1,IF((COUNTIFS(INCAPACIDADES!$C$1:$C$51,$K349,INCAPACIDADES!L$1:L$51,M$1))&gt;0,2,IF(VLOOKUP($I349,BD!$D:$F,3,0)&gt;M$1,0,3))),"")</f>
        <v/>
      </c>
      <c r="CE349" s="62" t="str">
        <f>+IF(AND(LEN($K349)&gt;10),IF(AND($J349&gt;N$1,$J349&lt;=$Y$1),1,IF((COUNTIFS(INCAPACIDADES!$C$1:$C$51,$K349,INCAPACIDADES!M$1:M$51,N$1))&gt;0,2,IF(VLOOKUP($I349,BD!$D:$F,3,0)&gt;N$1,0,3))),"")</f>
        <v/>
      </c>
      <c r="CF349" s="62" t="str">
        <f>+IF(AND(LEN($K349)&gt;10),IF(AND($J349&gt;O$1,$J349&lt;=$Y$1),1,IF((COUNTIFS(INCAPACIDADES!$C$1:$C$51,$K349,INCAPACIDADES!N$1:N$51,O$1))&gt;0,2,IF(VLOOKUP($I349,BD!$D:$F,3,0)&gt;O$1,0,3))),"")</f>
        <v/>
      </c>
      <c r="CG349" s="62" t="str">
        <f>+IF(AND(LEN($K349)&gt;10),IF(AND($J349&gt;P$1,$J349&lt;=$Y$1),1,IF((COUNTIFS(INCAPACIDADES!$C$1:$C$51,$K349,INCAPACIDADES!O$1:O$51,P$1))&gt;0,2,IF(VLOOKUP($I349,BD!$D:$F,3,0)&gt;P$1,0,3))),"")</f>
        <v/>
      </c>
      <c r="CH349" s="62" t="str">
        <f>+IF(AND(LEN($K349)&gt;10),IF(AND($J349&gt;Q$1,$J349&lt;=$Y$1),1,IF((COUNTIFS(INCAPACIDADES!$C$1:$C$51,$K349,INCAPACIDADES!P$1:P$51,Q$1))&gt;0,2,IF(VLOOKUP($I349,BD!$D:$F,3,0)&gt;Q$1,0,3))),"")</f>
        <v/>
      </c>
      <c r="CI349" s="62" t="str">
        <f>+IF(AND(LEN($K349)&gt;10),IF(AND($J349&gt;R$1,$J349&lt;=$Y$1),1,IF((COUNTIFS(INCAPACIDADES!$C$1:$C$51,$K349,INCAPACIDADES!Q$1:Q$51,R$1))&gt;0,2,IF(VLOOKUP($I349,BD!$D:$F,3,0)&gt;R$1,0,3))),"")</f>
        <v/>
      </c>
      <c r="CJ349" s="62" t="str">
        <f>+IF(AND(LEN($K349)&gt;10),IF(AND($J349&gt;S$1,$J349&lt;=$Y$1),1,IF((COUNTIFS(INCAPACIDADES!$C$1:$C$51,$K349,INCAPACIDADES!R$1:R$51,S$1))&gt;0,2,IF(VLOOKUP($I349,BD!$D:$F,3,0)&gt;S$1,0,3))),"")</f>
        <v/>
      </c>
      <c r="CK349" s="62" t="str">
        <f>+IF(AND(LEN($K349)&gt;10),IF(AND($J349&gt;T$1,$J349&lt;=$Y$1),1,IF((COUNTIFS(INCAPACIDADES!$C$1:$C$51,$K349,INCAPACIDADES!S$1:S$51,T$1))&gt;0,2,IF(VLOOKUP($I349,BD!$D:$F,3,0)&gt;T$1,0,3))),"")</f>
        <v/>
      </c>
      <c r="CL349" s="62" t="str">
        <f>+IF(AND(LEN($K349)&gt;10),IF(AND($J349&gt;U$1,$J349&lt;=$Y$1),1,IF((COUNTIFS(INCAPACIDADES!$C$1:$C$51,$K349,INCAPACIDADES!T$1:T$51,U$1))&gt;0,2,IF(VLOOKUP($I349,BD!$D:$F,3,0)&gt;U$1,0,3))),"")</f>
        <v/>
      </c>
      <c r="CM349" s="62" t="str">
        <f>+IF(AND(LEN($K349)&gt;10),IF(AND($J349&gt;V$1,$J349&lt;=$Y$1),1,IF((COUNTIFS(INCAPACIDADES!$C$1:$C$51,$K349,INCAPACIDADES!U$1:U$51,V$1))&gt;0,2,IF(VLOOKUP($I349,BD!$D:$F,3,0)&gt;V$1,0,3))),"")</f>
        <v/>
      </c>
      <c r="CN349" s="62" t="str">
        <f>+IF(AND(LEN($K349)&gt;10),IF(AND($J349&gt;W$1,$J349&lt;=$Y$1),1,IF((COUNTIFS(INCAPACIDADES!$C$1:$C$51,$K349,INCAPACIDADES!V$1:V$51,W$1))&gt;0,2,IF(VLOOKUP($I349,BD!$D:$F,3,0)&gt;W$1,0,3))),"")</f>
        <v/>
      </c>
      <c r="CO349" s="62" t="str">
        <f>+IF(AND(LEN($K349)&gt;10),IF(AND($J349&gt;X$1,$J349&lt;=$Y$1),1,IF((COUNTIFS(INCAPACIDADES!$C$1:$C$51,$K349,INCAPACIDADES!W$1:W$51,X$1))&gt;0,2,IF(VLOOKUP($I349,BD!$D:$F,3,0)&gt;X$1,0,3))),"")</f>
        <v/>
      </c>
      <c r="CP349" s="62" t="str">
        <f>+IF(AND(LEN($K349)&gt;10),IF(AND($J349&gt;Y$1,$J349&lt;=$Y$1),1,IF((COUNTIFS(INCAPACIDADES!$C$1:$C$51,$K349,INCAPACIDADES!X$1:X$51,Y$1))&gt;0,2,IF(VLOOKUP($I349,BD!$D:$F,3,0)&gt;Y$1,0,3))),"")</f>
        <v/>
      </c>
      <c r="CQ349" s="62" t="str">
        <f>+IF(LEN($K349)&gt;10,IF(ISERROR(VLOOKUP(L349,'CODIGO PAGO'!$B$1:$B$20,1,0)),1,IF(OR(AND(CC349=1,L349&lt;&gt;"N"),AND(CC349=3,L349&lt;&gt;"B"),AND(CC349=2,LEFT(TRIM(L349),1)&lt;&gt;"I")),1,IF(OR(AND(CC349=0,L349="N"),AND(CC349=0,L349="B"),AND(CC349=0,LEFT(TRIM(L349),1)="I")),1,0))),"")</f>
        <v/>
      </c>
      <c r="CR349" s="62" t="str">
        <f t="shared" si="159"/>
        <v/>
      </c>
      <c r="CS349" s="62" t="str">
        <f>+IF(LEN($K349)&gt;10,IF(ISERROR(VLOOKUP(N349,'CODIGO PAGO'!$B$1:$B$20,1,0)),1,IF(OR(AND(CE349=1,N349&lt;&gt;"N"),AND(CE349=3,N349&lt;&gt;"B"),AND(CE349=2,LEFT(TRIM(N349),1)&lt;&gt;"I")),1,IF(OR(AND(CE349=0,N349="N"),AND(CE349=0,N349="B"),AND(CE349=0,LEFT(TRIM(N349),1)="I")),1,0))),"")</f>
        <v/>
      </c>
      <c r="CT349" s="62" t="str">
        <f t="shared" si="160"/>
        <v/>
      </c>
      <c r="CU349" s="62" t="str">
        <f>+IF(LEN($K349)&gt;10,IF(ISERROR(VLOOKUP(P349,'CODIGO PAGO'!$B$1:$B$20,1,0)),1,IF(OR(AND(CG349=1,P349&lt;&gt;"N"),AND(CG349=3,P349&lt;&gt;"B"),AND(CG349=2,LEFT(TRIM(P349),1)&lt;&gt;"I")),1,IF(OR(AND(CG349=0,P349="N"),AND(CG349=0,P349="B"),AND(CG349=0,LEFT(TRIM(P349),1)="I")),1,0))),"")</f>
        <v/>
      </c>
      <c r="CV349" s="62" t="str">
        <f t="shared" si="161"/>
        <v/>
      </c>
      <c r="CW349" s="62" t="str">
        <f>+IF(LEN($K349)&gt;10,IF(ISERROR(VLOOKUP(R349,'CODIGO PAGO'!$B$1:$B$20,1,0)),1,IF(OR(AND(CI349=1,R349&lt;&gt;"N"),AND(CI349=3,R349&lt;&gt;"B"),AND(CI349=2,LEFT(TRIM(R349),1)&lt;&gt;"I")),1,IF(OR(AND(CI349=0,R349="N"),AND(CI349=0,R349="B"),AND(CI349=0,LEFT(TRIM(R349),1)="I")),1,0))),"")</f>
        <v/>
      </c>
      <c r="CX349" s="62" t="str">
        <f t="shared" si="162"/>
        <v/>
      </c>
      <c r="CY349" s="62" t="str">
        <f>+IF(LEN($K349)&gt;10,IF(ISERROR(VLOOKUP(T349,'CODIGO PAGO'!$B$1:$B$20,1,0)),1,IF(OR(AND(CK349=1,T349&lt;&gt;"N"),AND(CK349=3,T349&lt;&gt;"B"),AND(CK349=2,LEFT(TRIM(T349),1)&lt;&gt;"I")),1,IF(OR(AND(CK349=0,T349="N"),AND(CK349=0,T349="B"),AND(CK349=0,LEFT(TRIM(T349),1)="I")),1,0))),"")</f>
        <v/>
      </c>
      <c r="CZ349" s="62" t="str">
        <f t="shared" si="163"/>
        <v/>
      </c>
      <c r="DA349" s="62" t="str">
        <f>+IF(LEN($K349)&gt;10,IF(ISERROR(VLOOKUP(V349,'CODIGO PAGO'!$B$1:$B$20,1,0)),1,IF(OR(AND(CM349=1,V349&lt;&gt;"N"),AND(CM349=3,V349&lt;&gt;"B"),AND(CM349=2,LEFT(TRIM(V349),1)&lt;&gt;"I")),1,IF(OR(AND(CM349=0,V349="N"),AND(CM349=0,V349="B"),AND(CM349=0,LEFT(TRIM(V349),1)="I")),1,0))),"")</f>
        <v/>
      </c>
      <c r="DB349" s="62" t="str">
        <f t="shared" si="164"/>
        <v/>
      </c>
      <c r="DC349" s="62" t="str">
        <f>+IF(LEN($K349)&gt;10,IF(ISERROR(VLOOKUP(X349,'CODIGO PAGO'!$B$1:$B$20,1,0)),1,IF(OR(AND(CO349=1,X349&lt;&gt;"N"),AND(CO349=3,X349&lt;&gt;"B"),AND(CO349=2,LEFT(TRIM(X349),1)&lt;&gt;"I")),1,IF(OR(AND(CO349=0,X349="N"),AND(CO349=0,X349="B"),AND(CO349=0,LEFT(TRIM(X349),1)="I")),1,0))),"")</f>
        <v/>
      </c>
      <c r="DD349" s="62" t="str">
        <f t="shared" si="165"/>
        <v/>
      </c>
      <c r="DE349" s="62" t="str">
        <f t="shared" si="166"/>
        <v/>
      </c>
      <c r="DF349" s="63" t="str">
        <f t="shared" si="167"/>
        <v/>
      </c>
      <c r="DG349" s="171"/>
      <c r="DH349" s="63">
        <v>349</v>
      </c>
    </row>
    <row r="350" spans="1:112" s="65" customFormat="1">
      <c r="A350" s="16" t="str">
        <f t="shared" si="140"/>
        <v/>
      </c>
      <c r="B350" s="134"/>
      <c r="C350" s="134"/>
      <c r="D350" s="1" t="str">
        <f>+IF(LEN($K350)&gt;5,BD!A350,"")</f>
        <v/>
      </c>
      <c r="E350" s="1" t="str">
        <f>+IF(LEN($K350)&gt;5,BD!B350,"")</f>
        <v/>
      </c>
      <c r="F350" s="134"/>
      <c r="G350" s="133"/>
      <c r="H350" s="135"/>
      <c r="I350" s="3" t="str">
        <f>+IF(LEN($K350)&gt;5,BD!D350,"")</f>
        <v/>
      </c>
      <c r="J350" s="4" t="str">
        <f>+IF(LEN($K350)&gt;5,BD!E350,"")</f>
        <v/>
      </c>
      <c r="K350" s="5" t="str">
        <f>+IF(LEN(BD!G350)&gt;5,BD!G350,"")</f>
        <v/>
      </c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53" t="str">
        <f t="shared" si="141"/>
        <v/>
      </c>
      <c r="AB350" s="154" t="str">
        <f>+IF(LEN($K350)&gt;5,SUM(L350,N350,P350,R350,T350,V350,X350)+COUNTIF(L350:X350,"PCG")+'CODIGO PAGO'!$C$23*COUNTIF(L350:X350,"PDF")+'CODIGO PAGO'!$C$24*COUNTIF('PRE MAAS'!L350:X350,"PNH")+'CODIGO PAGO'!$C$25*COUNTIF('PRE MAAS'!L350:X350,"PS")+COUNTIF(L350:X350,"VAC"),"")</f>
        <v/>
      </c>
      <c r="AC350" s="154" t="str">
        <f t="shared" si="142"/>
        <v/>
      </c>
      <c r="AD350" s="155" t="str">
        <f t="shared" si="143"/>
        <v/>
      </c>
      <c r="AE350" s="155" t="str">
        <f t="shared" si="144"/>
        <v/>
      </c>
      <c r="AF350" s="155" t="str">
        <f>+IF(LEN($K350)&gt;5,IF(AND(VLOOKUP($I350,BD!$D$1:$F$501,3,0)&gt;=L$1,VLOOKUP($I350,BD!$D$1:$F$501,3,0)&lt;=X$1),1,0),"")</f>
        <v/>
      </c>
      <c r="AG350" s="155" t="str">
        <f t="shared" si="145"/>
        <v/>
      </c>
      <c r="AH350" s="156" t="str">
        <f t="shared" si="146"/>
        <v/>
      </c>
      <c r="AI350" s="156" t="str">
        <f t="shared" si="147"/>
        <v/>
      </c>
      <c r="AJ350" s="156" t="str">
        <f t="shared" si="148"/>
        <v/>
      </c>
      <c r="AK350" s="6" t="str">
        <f>+IF(LEN($K350)&gt;5,BD!H350,"")</f>
        <v/>
      </c>
      <c r="AL350" s="17" t="str">
        <f t="shared" si="149"/>
        <v/>
      </c>
      <c r="AM350" s="13"/>
      <c r="AN350" s="18" t="str">
        <f t="shared" si="150"/>
        <v/>
      </c>
      <c r="AO350" s="19" t="str">
        <f t="shared" si="151"/>
        <v/>
      </c>
      <c r="AP350" s="19" t="str">
        <f t="shared" si="152"/>
        <v/>
      </c>
      <c r="AQ350" s="20" t="str">
        <f t="shared" si="153"/>
        <v/>
      </c>
      <c r="AR350" s="7" t="str">
        <f t="shared" ca="1" si="154"/>
        <v/>
      </c>
      <c r="AS350" s="157"/>
      <c r="AT350" s="19" t="str">
        <f>+IF(LEN($K350)&gt;5,TRUNC(AS350*AK350*'CODIGO PAGO'!$C$27,2),"")</f>
        <v/>
      </c>
      <c r="AU350" s="15"/>
      <c r="AV350" s="15"/>
      <c r="AW350" s="15"/>
      <c r="AX350" s="14"/>
      <c r="AY350" s="15"/>
      <c r="AZ350" s="20" t="str">
        <f>+IF(LEN(K350)&gt;5,SUMIF(AJUSTES!$A$1:$A$50,K350,AJUSTES!$J$1:$J$50),"")</f>
        <v/>
      </c>
      <c r="BA350" s="20"/>
      <c r="BB350" s="14"/>
      <c r="BC350" s="14"/>
      <c r="BD350" s="164"/>
      <c r="BE350" s="15"/>
      <c r="BF350" s="15"/>
      <c r="BG350" s="152" t="str">
        <f t="shared" si="155"/>
        <v/>
      </c>
      <c r="BH350" s="20" t="str">
        <f t="shared" si="156"/>
        <v/>
      </c>
      <c r="BI350" s="20" t="str">
        <f>IF(LEN($K350)&gt;5,IF('CODIGO PAGO'!$C$26=9,0.5*AK350,'CODIGO PAGO'!$C$26*COUNTIF(L350:X350,"PT")*(AK350*7)/(7-(COUNTIF(L350:X350,"D")+COUNTIF(L350:X350,"DL")))),"")</f>
        <v/>
      </c>
      <c r="BJ350" s="15"/>
      <c r="BK350" s="20" t="str">
        <f>+IF(LEN(K350)&gt;5,SUMIF(AJUSTES!$A$1:$A$50,K350,AJUSTES!$K$1:$K$50),"")</f>
        <v/>
      </c>
      <c r="BL350" s="15"/>
      <c r="BM350" s="15"/>
      <c r="BN350" s="4" t="str">
        <f>+CONCATENATE(IF(COUNTIFS(INCAPACIDADES!$A$1:$A$100,"ACTIVA",INCAPACIDADES!$C$1:$C$100,'PRE MAAS'!K350)&gt;0,VLOOKUP(K350,INCAPACIDADES!$C$1:$Y$100,23,0),""),IF(LEN($K350)&gt;5,IF(BD!F350="N/A","",CONCATENATE("B (",DAY(BD!F350),"-",MONTH(BD!F350),"-",YEAR(BD!F350),")")),""))</f>
        <v/>
      </c>
      <c r="BO350" s="150"/>
      <c r="BP350" s="15"/>
      <c r="BQ350" s="15"/>
      <c r="BR350" s="15"/>
      <c r="BS350" s="15"/>
      <c r="BT350" s="15"/>
      <c r="BU350" s="9" t="str">
        <f>+IF(LEN($K350)&gt;10,IF(LEN(BD!I350)=11,BD!I350,CONCATENATE("0",BD!I350)),"")</f>
        <v/>
      </c>
      <c r="BV350" s="161" t="str">
        <f>+IF(LEN($K350)&gt;10,BD!J350,"")</f>
        <v/>
      </c>
      <c r="BW350" s="162" t="str">
        <f t="shared" si="157"/>
        <v/>
      </c>
      <c r="BX350" s="162" t="str">
        <f>+IF(LEN($K350)&gt;10,UPPER(BD!K350),"")</f>
        <v/>
      </c>
      <c r="BY350" s="161" t="str">
        <f>+IF(LEN($K358)&gt;5,BD!L350,"")</f>
        <v/>
      </c>
      <c r="BZ350" s="161" t="str">
        <f>+IF(LEN($K350)&gt;10,BD!M350,"")</f>
        <v/>
      </c>
      <c r="CA350" s="162" t="str">
        <f>+IF(LEN($K350)&gt;10,BD!N350,"")</f>
        <v/>
      </c>
      <c r="CB350" s="163" t="str">
        <f t="shared" si="158"/>
        <v/>
      </c>
      <c r="CC350" s="62" t="str">
        <f>+IF(AND(LEN($K350)&gt;10),IF(AND($J350&gt;L$1,$J350&lt;=$Y$1),1,IF((COUNTIFS(INCAPACIDADES!$C$1:$C$51,$K350,INCAPACIDADES!K$1:K$51,L$1))&gt;0,2,IF(VLOOKUP($I350,BD!D:F,3,0)&gt;L$1,0,3))),"")</f>
        <v/>
      </c>
      <c r="CD350" s="62" t="str">
        <f>+IF(AND(LEN($K350)&gt;10),IF(AND($J350&gt;M$1,$J350&lt;=$Y$1),1,IF((COUNTIFS(INCAPACIDADES!$C$1:$C$51,$K350,INCAPACIDADES!L$1:L$51,M$1))&gt;0,2,IF(VLOOKUP($I350,BD!$D:$F,3,0)&gt;M$1,0,3))),"")</f>
        <v/>
      </c>
      <c r="CE350" s="62" t="str">
        <f>+IF(AND(LEN($K350)&gt;10),IF(AND($J350&gt;N$1,$J350&lt;=$Y$1),1,IF((COUNTIFS(INCAPACIDADES!$C$1:$C$51,$K350,INCAPACIDADES!M$1:M$51,N$1))&gt;0,2,IF(VLOOKUP($I350,BD!$D:$F,3,0)&gt;N$1,0,3))),"")</f>
        <v/>
      </c>
      <c r="CF350" s="62" t="str">
        <f>+IF(AND(LEN($K350)&gt;10),IF(AND($J350&gt;O$1,$J350&lt;=$Y$1),1,IF((COUNTIFS(INCAPACIDADES!$C$1:$C$51,$K350,INCAPACIDADES!N$1:N$51,O$1))&gt;0,2,IF(VLOOKUP($I350,BD!$D:$F,3,0)&gt;O$1,0,3))),"")</f>
        <v/>
      </c>
      <c r="CG350" s="62" t="str">
        <f>+IF(AND(LEN($K350)&gt;10),IF(AND($J350&gt;P$1,$J350&lt;=$Y$1),1,IF((COUNTIFS(INCAPACIDADES!$C$1:$C$51,$K350,INCAPACIDADES!O$1:O$51,P$1))&gt;0,2,IF(VLOOKUP($I350,BD!$D:$F,3,0)&gt;P$1,0,3))),"")</f>
        <v/>
      </c>
      <c r="CH350" s="62" t="str">
        <f>+IF(AND(LEN($K350)&gt;10),IF(AND($J350&gt;Q$1,$J350&lt;=$Y$1),1,IF((COUNTIFS(INCAPACIDADES!$C$1:$C$51,$K350,INCAPACIDADES!P$1:P$51,Q$1))&gt;0,2,IF(VLOOKUP($I350,BD!$D:$F,3,0)&gt;Q$1,0,3))),"")</f>
        <v/>
      </c>
      <c r="CI350" s="62" t="str">
        <f>+IF(AND(LEN($K350)&gt;10),IF(AND($J350&gt;R$1,$J350&lt;=$Y$1),1,IF((COUNTIFS(INCAPACIDADES!$C$1:$C$51,$K350,INCAPACIDADES!Q$1:Q$51,R$1))&gt;0,2,IF(VLOOKUP($I350,BD!$D:$F,3,0)&gt;R$1,0,3))),"")</f>
        <v/>
      </c>
      <c r="CJ350" s="62" t="str">
        <f>+IF(AND(LEN($K350)&gt;10),IF(AND($J350&gt;S$1,$J350&lt;=$Y$1),1,IF((COUNTIFS(INCAPACIDADES!$C$1:$C$51,$K350,INCAPACIDADES!R$1:R$51,S$1))&gt;0,2,IF(VLOOKUP($I350,BD!$D:$F,3,0)&gt;S$1,0,3))),"")</f>
        <v/>
      </c>
      <c r="CK350" s="62" t="str">
        <f>+IF(AND(LEN($K350)&gt;10),IF(AND($J350&gt;T$1,$J350&lt;=$Y$1),1,IF((COUNTIFS(INCAPACIDADES!$C$1:$C$51,$K350,INCAPACIDADES!S$1:S$51,T$1))&gt;0,2,IF(VLOOKUP($I350,BD!$D:$F,3,0)&gt;T$1,0,3))),"")</f>
        <v/>
      </c>
      <c r="CL350" s="62" t="str">
        <f>+IF(AND(LEN($K350)&gt;10),IF(AND($J350&gt;U$1,$J350&lt;=$Y$1),1,IF((COUNTIFS(INCAPACIDADES!$C$1:$C$51,$K350,INCAPACIDADES!T$1:T$51,U$1))&gt;0,2,IF(VLOOKUP($I350,BD!$D:$F,3,0)&gt;U$1,0,3))),"")</f>
        <v/>
      </c>
      <c r="CM350" s="62" t="str">
        <f>+IF(AND(LEN($K350)&gt;10),IF(AND($J350&gt;V$1,$J350&lt;=$Y$1),1,IF((COUNTIFS(INCAPACIDADES!$C$1:$C$51,$K350,INCAPACIDADES!U$1:U$51,V$1))&gt;0,2,IF(VLOOKUP($I350,BD!$D:$F,3,0)&gt;V$1,0,3))),"")</f>
        <v/>
      </c>
      <c r="CN350" s="62" t="str">
        <f>+IF(AND(LEN($K350)&gt;10),IF(AND($J350&gt;W$1,$J350&lt;=$Y$1),1,IF((COUNTIFS(INCAPACIDADES!$C$1:$C$51,$K350,INCAPACIDADES!V$1:V$51,W$1))&gt;0,2,IF(VLOOKUP($I350,BD!$D:$F,3,0)&gt;W$1,0,3))),"")</f>
        <v/>
      </c>
      <c r="CO350" s="62" t="str">
        <f>+IF(AND(LEN($K350)&gt;10),IF(AND($J350&gt;X$1,$J350&lt;=$Y$1),1,IF((COUNTIFS(INCAPACIDADES!$C$1:$C$51,$K350,INCAPACIDADES!W$1:W$51,X$1))&gt;0,2,IF(VLOOKUP($I350,BD!$D:$F,3,0)&gt;X$1,0,3))),"")</f>
        <v/>
      </c>
      <c r="CP350" s="62" t="str">
        <f>+IF(AND(LEN($K350)&gt;10),IF(AND($J350&gt;Y$1,$J350&lt;=$Y$1),1,IF((COUNTIFS(INCAPACIDADES!$C$1:$C$51,$K350,INCAPACIDADES!X$1:X$51,Y$1))&gt;0,2,IF(VLOOKUP($I350,BD!$D:$F,3,0)&gt;Y$1,0,3))),"")</f>
        <v/>
      </c>
      <c r="CQ350" s="62" t="str">
        <f>+IF(LEN($K350)&gt;10,IF(ISERROR(VLOOKUP(L350,'CODIGO PAGO'!$B$1:$B$20,1,0)),1,IF(OR(AND(CC350=1,L350&lt;&gt;"N"),AND(CC350=3,L350&lt;&gt;"B"),AND(CC350=2,LEFT(TRIM(L350),1)&lt;&gt;"I")),1,IF(OR(AND(CC350=0,L350="N"),AND(CC350=0,L350="B"),AND(CC350=0,LEFT(TRIM(L350),1)="I")),1,0))),"")</f>
        <v/>
      </c>
      <c r="CR350" s="62" t="str">
        <f t="shared" si="159"/>
        <v/>
      </c>
      <c r="CS350" s="62" t="str">
        <f>+IF(LEN($K350)&gt;10,IF(ISERROR(VLOOKUP(N350,'CODIGO PAGO'!$B$1:$B$20,1,0)),1,IF(OR(AND(CE350=1,N350&lt;&gt;"N"),AND(CE350=3,N350&lt;&gt;"B"),AND(CE350=2,LEFT(TRIM(N350),1)&lt;&gt;"I")),1,IF(OR(AND(CE350=0,N350="N"),AND(CE350=0,N350="B"),AND(CE350=0,LEFT(TRIM(N350),1)="I")),1,0))),"")</f>
        <v/>
      </c>
      <c r="CT350" s="62" t="str">
        <f t="shared" si="160"/>
        <v/>
      </c>
      <c r="CU350" s="62" t="str">
        <f>+IF(LEN($K350)&gt;10,IF(ISERROR(VLOOKUP(P350,'CODIGO PAGO'!$B$1:$B$20,1,0)),1,IF(OR(AND(CG350=1,P350&lt;&gt;"N"),AND(CG350=3,P350&lt;&gt;"B"),AND(CG350=2,LEFT(TRIM(P350),1)&lt;&gt;"I")),1,IF(OR(AND(CG350=0,P350="N"),AND(CG350=0,P350="B"),AND(CG350=0,LEFT(TRIM(P350),1)="I")),1,0))),"")</f>
        <v/>
      </c>
      <c r="CV350" s="62" t="str">
        <f t="shared" si="161"/>
        <v/>
      </c>
      <c r="CW350" s="62" t="str">
        <f>+IF(LEN($K350)&gt;10,IF(ISERROR(VLOOKUP(R350,'CODIGO PAGO'!$B$1:$B$20,1,0)),1,IF(OR(AND(CI350=1,R350&lt;&gt;"N"),AND(CI350=3,R350&lt;&gt;"B"),AND(CI350=2,LEFT(TRIM(R350),1)&lt;&gt;"I")),1,IF(OR(AND(CI350=0,R350="N"),AND(CI350=0,R350="B"),AND(CI350=0,LEFT(TRIM(R350),1)="I")),1,0))),"")</f>
        <v/>
      </c>
      <c r="CX350" s="62" t="str">
        <f t="shared" si="162"/>
        <v/>
      </c>
      <c r="CY350" s="62" t="str">
        <f>+IF(LEN($K350)&gt;10,IF(ISERROR(VLOOKUP(T350,'CODIGO PAGO'!$B$1:$B$20,1,0)),1,IF(OR(AND(CK350=1,T350&lt;&gt;"N"),AND(CK350=3,T350&lt;&gt;"B"),AND(CK350=2,LEFT(TRIM(T350),1)&lt;&gt;"I")),1,IF(OR(AND(CK350=0,T350="N"),AND(CK350=0,T350="B"),AND(CK350=0,LEFT(TRIM(T350),1)="I")),1,0))),"")</f>
        <v/>
      </c>
      <c r="CZ350" s="62" t="str">
        <f t="shared" si="163"/>
        <v/>
      </c>
      <c r="DA350" s="62" t="str">
        <f>+IF(LEN($K350)&gt;10,IF(ISERROR(VLOOKUP(V350,'CODIGO PAGO'!$B$1:$B$20,1,0)),1,IF(OR(AND(CM350=1,V350&lt;&gt;"N"),AND(CM350=3,V350&lt;&gt;"B"),AND(CM350=2,LEFT(TRIM(V350),1)&lt;&gt;"I")),1,IF(OR(AND(CM350=0,V350="N"),AND(CM350=0,V350="B"),AND(CM350=0,LEFT(TRIM(V350),1)="I")),1,0))),"")</f>
        <v/>
      </c>
      <c r="DB350" s="62" t="str">
        <f t="shared" si="164"/>
        <v/>
      </c>
      <c r="DC350" s="62" t="str">
        <f>+IF(LEN($K350)&gt;10,IF(ISERROR(VLOOKUP(X350,'CODIGO PAGO'!$B$1:$B$20,1,0)),1,IF(OR(AND(CO350=1,X350&lt;&gt;"N"),AND(CO350=3,X350&lt;&gt;"B"),AND(CO350=2,LEFT(TRIM(X350),1)&lt;&gt;"I")),1,IF(OR(AND(CO350=0,X350="N"),AND(CO350=0,X350="B"),AND(CO350=0,LEFT(TRIM(X350),1)="I")),1,0))),"")</f>
        <v/>
      </c>
      <c r="DD350" s="62" t="str">
        <f t="shared" si="165"/>
        <v/>
      </c>
      <c r="DE350" s="62" t="str">
        <f t="shared" si="166"/>
        <v/>
      </c>
      <c r="DF350" s="63" t="str">
        <f t="shared" si="167"/>
        <v/>
      </c>
      <c r="DG350" s="171"/>
      <c r="DH350" s="63">
        <v>350</v>
      </c>
    </row>
    <row r="351" spans="1:112" s="65" customFormat="1">
      <c r="A351" s="16" t="str">
        <f t="shared" si="140"/>
        <v/>
      </c>
      <c r="B351" s="134"/>
      <c r="C351" s="134"/>
      <c r="D351" s="1" t="str">
        <f>+IF(LEN($K351)&gt;5,BD!A351,"")</f>
        <v/>
      </c>
      <c r="E351" s="1" t="str">
        <f>+IF(LEN($K351)&gt;5,BD!B351,"")</f>
        <v/>
      </c>
      <c r="F351" s="134"/>
      <c r="G351" s="133"/>
      <c r="H351" s="135"/>
      <c r="I351" s="3" t="str">
        <f>+IF(LEN($K351)&gt;5,BD!D351,"")</f>
        <v/>
      </c>
      <c r="J351" s="4" t="str">
        <f>+IF(LEN($K351)&gt;5,BD!E351,"")</f>
        <v/>
      </c>
      <c r="K351" s="5" t="str">
        <f>+IF(LEN(BD!G351)&gt;5,BD!G351,"")</f>
        <v/>
      </c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53" t="str">
        <f t="shared" si="141"/>
        <v/>
      </c>
      <c r="AB351" s="154" t="str">
        <f>+IF(LEN($K351)&gt;5,SUM(L351,N351,P351,R351,T351,V351,X351)+COUNTIF(L351:X351,"PCG")+'CODIGO PAGO'!$C$23*COUNTIF(L351:X351,"PDF")+'CODIGO PAGO'!$C$24*COUNTIF('PRE MAAS'!L351:X351,"PNH")+'CODIGO PAGO'!$C$25*COUNTIF('PRE MAAS'!L351:X351,"PS")+COUNTIF(L351:X351,"VAC"),"")</f>
        <v/>
      </c>
      <c r="AC351" s="154" t="str">
        <f t="shared" si="142"/>
        <v/>
      </c>
      <c r="AD351" s="155" t="str">
        <f t="shared" si="143"/>
        <v/>
      </c>
      <c r="AE351" s="155" t="str">
        <f t="shared" si="144"/>
        <v/>
      </c>
      <c r="AF351" s="155" t="str">
        <f>+IF(LEN($K351)&gt;5,IF(AND(VLOOKUP($I351,BD!$D$1:$F$501,3,0)&gt;=L$1,VLOOKUP($I351,BD!$D$1:$F$501,3,0)&lt;=X$1),1,0),"")</f>
        <v/>
      </c>
      <c r="AG351" s="155" t="str">
        <f t="shared" si="145"/>
        <v/>
      </c>
      <c r="AH351" s="156" t="str">
        <f t="shared" si="146"/>
        <v/>
      </c>
      <c r="AI351" s="156" t="str">
        <f t="shared" si="147"/>
        <v/>
      </c>
      <c r="AJ351" s="156" t="str">
        <f t="shared" si="148"/>
        <v/>
      </c>
      <c r="AK351" s="6" t="str">
        <f>+IF(LEN($K351)&gt;5,BD!H351,"")</f>
        <v/>
      </c>
      <c r="AL351" s="17" t="str">
        <f t="shared" si="149"/>
        <v/>
      </c>
      <c r="AM351" s="13"/>
      <c r="AN351" s="18" t="str">
        <f t="shared" si="150"/>
        <v/>
      </c>
      <c r="AO351" s="19" t="str">
        <f t="shared" si="151"/>
        <v/>
      </c>
      <c r="AP351" s="19" t="str">
        <f t="shared" si="152"/>
        <v/>
      </c>
      <c r="AQ351" s="20" t="str">
        <f t="shared" si="153"/>
        <v/>
      </c>
      <c r="AR351" s="7" t="str">
        <f t="shared" ca="1" si="154"/>
        <v/>
      </c>
      <c r="AS351" s="157"/>
      <c r="AT351" s="19" t="str">
        <f>+IF(LEN($K351)&gt;5,TRUNC(AS351*AK351*'CODIGO PAGO'!$C$27,2),"")</f>
        <v/>
      </c>
      <c r="AU351" s="15"/>
      <c r="AV351" s="15"/>
      <c r="AW351" s="15"/>
      <c r="AX351" s="14"/>
      <c r="AY351" s="15"/>
      <c r="AZ351" s="20" t="str">
        <f>+IF(LEN(K351)&gt;5,SUMIF(AJUSTES!$A$1:$A$50,K351,AJUSTES!$J$1:$J$50),"")</f>
        <v/>
      </c>
      <c r="BA351" s="20"/>
      <c r="BB351" s="14"/>
      <c r="BC351" s="14"/>
      <c r="BD351" s="164"/>
      <c r="BE351" s="15"/>
      <c r="BF351" s="15"/>
      <c r="BG351" s="152" t="str">
        <f t="shared" si="155"/>
        <v/>
      </c>
      <c r="BH351" s="20" t="str">
        <f t="shared" si="156"/>
        <v/>
      </c>
      <c r="BI351" s="20" t="str">
        <f>IF(LEN($K351)&gt;5,IF('CODIGO PAGO'!$C$26=9,0.5*AK351,'CODIGO PAGO'!$C$26*COUNTIF(L351:X351,"PT")*(AK351*7)/(7-(COUNTIF(L351:X351,"D")+COUNTIF(L351:X351,"DL")))),"")</f>
        <v/>
      </c>
      <c r="BJ351" s="15"/>
      <c r="BK351" s="20" t="str">
        <f>+IF(LEN(K351)&gt;5,SUMIF(AJUSTES!$A$1:$A$50,K351,AJUSTES!$K$1:$K$50),"")</f>
        <v/>
      </c>
      <c r="BL351" s="15"/>
      <c r="BM351" s="15"/>
      <c r="BN351" s="4" t="str">
        <f>+CONCATENATE(IF(COUNTIFS(INCAPACIDADES!$A$1:$A$100,"ACTIVA",INCAPACIDADES!$C$1:$C$100,'PRE MAAS'!K351)&gt;0,VLOOKUP(K351,INCAPACIDADES!$C$1:$Y$100,23,0),""),IF(LEN($K351)&gt;5,IF(BD!F351="N/A","",CONCATENATE("B (",DAY(BD!F351),"-",MONTH(BD!F351),"-",YEAR(BD!F351),")")),""))</f>
        <v/>
      </c>
      <c r="BO351" s="150"/>
      <c r="BP351" s="15"/>
      <c r="BQ351" s="15"/>
      <c r="BR351" s="15"/>
      <c r="BS351" s="15"/>
      <c r="BT351" s="15"/>
      <c r="BU351" s="9" t="str">
        <f>+IF(LEN($K351)&gt;10,IF(LEN(BD!I351)=11,BD!I351,CONCATENATE("0",BD!I351)),"")</f>
        <v/>
      </c>
      <c r="BV351" s="161" t="str">
        <f>+IF(LEN($K351)&gt;10,BD!J351,"")</f>
        <v/>
      </c>
      <c r="BW351" s="162" t="str">
        <f t="shared" si="157"/>
        <v/>
      </c>
      <c r="BX351" s="162" t="str">
        <f>+IF(LEN($K351)&gt;10,UPPER(BD!K351),"")</f>
        <v/>
      </c>
      <c r="BY351" s="161" t="str">
        <f>+IF(LEN($K359)&gt;5,BD!L351,"")</f>
        <v/>
      </c>
      <c r="BZ351" s="161" t="str">
        <f>+IF(LEN($K351)&gt;10,BD!M351,"")</f>
        <v/>
      </c>
      <c r="CA351" s="162" t="str">
        <f>+IF(LEN($K351)&gt;10,BD!N351,"")</f>
        <v/>
      </c>
      <c r="CB351" s="163" t="str">
        <f t="shared" si="158"/>
        <v/>
      </c>
      <c r="CC351" s="62" t="str">
        <f>+IF(AND(LEN($K351)&gt;10),IF(AND($J351&gt;L$1,$J351&lt;=$Y$1),1,IF((COUNTIFS(INCAPACIDADES!$C$1:$C$51,$K351,INCAPACIDADES!K$1:K$51,L$1))&gt;0,2,IF(VLOOKUP($I351,BD!D:F,3,0)&gt;L$1,0,3))),"")</f>
        <v/>
      </c>
      <c r="CD351" s="62" t="str">
        <f>+IF(AND(LEN($K351)&gt;10),IF(AND($J351&gt;M$1,$J351&lt;=$Y$1),1,IF((COUNTIFS(INCAPACIDADES!$C$1:$C$51,$K351,INCAPACIDADES!L$1:L$51,M$1))&gt;0,2,IF(VLOOKUP($I351,BD!$D:$F,3,0)&gt;M$1,0,3))),"")</f>
        <v/>
      </c>
      <c r="CE351" s="62" t="str">
        <f>+IF(AND(LEN($K351)&gt;10),IF(AND($J351&gt;N$1,$J351&lt;=$Y$1),1,IF((COUNTIFS(INCAPACIDADES!$C$1:$C$51,$K351,INCAPACIDADES!M$1:M$51,N$1))&gt;0,2,IF(VLOOKUP($I351,BD!$D:$F,3,0)&gt;N$1,0,3))),"")</f>
        <v/>
      </c>
      <c r="CF351" s="62" t="str">
        <f>+IF(AND(LEN($K351)&gt;10),IF(AND($J351&gt;O$1,$J351&lt;=$Y$1),1,IF((COUNTIFS(INCAPACIDADES!$C$1:$C$51,$K351,INCAPACIDADES!N$1:N$51,O$1))&gt;0,2,IF(VLOOKUP($I351,BD!$D:$F,3,0)&gt;O$1,0,3))),"")</f>
        <v/>
      </c>
      <c r="CG351" s="62" t="str">
        <f>+IF(AND(LEN($K351)&gt;10),IF(AND($J351&gt;P$1,$J351&lt;=$Y$1),1,IF((COUNTIFS(INCAPACIDADES!$C$1:$C$51,$K351,INCAPACIDADES!O$1:O$51,P$1))&gt;0,2,IF(VLOOKUP($I351,BD!$D:$F,3,0)&gt;P$1,0,3))),"")</f>
        <v/>
      </c>
      <c r="CH351" s="62" t="str">
        <f>+IF(AND(LEN($K351)&gt;10),IF(AND($J351&gt;Q$1,$J351&lt;=$Y$1),1,IF((COUNTIFS(INCAPACIDADES!$C$1:$C$51,$K351,INCAPACIDADES!P$1:P$51,Q$1))&gt;0,2,IF(VLOOKUP($I351,BD!$D:$F,3,0)&gt;Q$1,0,3))),"")</f>
        <v/>
      </c>
      <c r="CI351" s="62" t="str">
        <f>+IF(AND(LEN($K351)&gt;10),IF(AND($J351&gt;R$1,$J351&lt;=$Y$1),1,IF((COUNTIFS(INCAPACIDADES!$C$1:$C$51,$K351,INCAPACIDADES!Q$1:Q$51,R$1))&gt;0,2,IF(VLOOKUP($I351,BD!$D:$F,3,0)&gt;R$1,0,3))),"")</f>
        <v/>
      </c>
      <c r="CJ351" s="62" t="str">
        <f>+IF(AND(LEN($K351)&gt;10),IF(AND($J351&gt;S$1,$J351&lt;=$Y$1),1,IF((COUNTIFS(INCAPACIDADES!$C$1:$C$51,$K351,INCAPACIDADES!R$1:R$51,S$1))&gt;0,2,IF(VLOOKUP($I351,BD!$D:$F,3,0)&gt;S$1,0,3))),"")</f>
        <v/>
      </c>
      <c r="CK351" s="62" t="str">
        <f>+IF(AND(LEN($K351)&gt;10),IF(AND($J351&gt;T$1,$J351&lt;=$Y$1),1,IF((COUNTIFS(INCAPACIDADES!$C$1:$C$51,$K351,INCAPACIDADES!S$1:S$51,T$1))&gt;0,2,IF(VLOOKUP($I351,BD!$D:$F,3,0)&gt;T$1,0,3))),"")</f>
        <v/>
      </c>
      <c r="CL351" s="62" t="str">
        <f>+IF(AND(LEN($K351)&gt;10),IF(AND($J351&gt;U$1,$J351&lt;=$Y$1),1,IF((COUNTIFS(INCAPACIDADES!$C$1:$C$51,$K351,INCAPACIDADES!T$1:T$51,U$1))&gt;0,2,IF(VLOOKUP($I351,BD!$D:$F,3,0)&gt;U$1,0,3))),"")</f>
        <v/>
      </c>
      <c r="CM351" s="62" t="str">
        <f>+IF(AND(LEN($K351)&gt;10),IF(AND($J351&gt;V$1,$J351&lt;=$Y$1),1,IF((COUNTIFS(INCAPACIDADES!$C$1:$C$51,$K351,INCAPACIDADES!U$1:U$51,V$1))&gt;0,2,IF(VLOOKUP($I351,BD!$D:$F,3,0)&gt;V$1,0,3))),"")</f>
        <v/>
      </c>
      <c r="CN351" s="62" t="str">
        <f>+IF(AND(LEN($K351)&gt;10),IF(AND($J351&gt;W$1,$J351&lt;=$Y$1),1,IF((COUNTIFS(INCAPACIDADES!$C$1:$C$51,$K351,INCAPACIDADES!V$1:V$51,W$1))&gt;0,2,IF(VLOOKUP($I351,BD!$D:$F,3,0)&gt;W$1,0,3))),"")</f>
        <v/>
      </c>
      <c r="CO351" s="62" t="str">
        <f>+IF(AND(LEN($K351)&gt;10),IF(AND($J351&gt;X$1,$J351&lt;=$Y$1),1,IF((COUNTIFS(INCAPACIDADES!$C$1:$C$51,$K351,INCAPACIDADES!W$1:W$51,X$1))&gt;0,2,IF(VLOOKUP($I351,BD!$D:$F,3,0)&gt;X$1,0,3))),"")</f>
        <v/>
      </c>
      <c r="CP351" s="62" t="str">
        <f>+IF(AND(LEN($K351)&gt;10),IF(AND($J351&gt;Y$1,$J351&lt;=$Y$1),1,IF((COUNTIFS(INCAPACIDADES!$C$1:$C$51,$K351,INCAPACIDADES!X$1:X$51,Y$1))&gt;0,2,IF(VLOOKUP($I351,BD!$D:$F,3,0)&gt;Y$1,0,3))),"")</f>
        <v/>
      </c>
      <c r="CQ351" s="62" t="str">
        <f>+IF(LEN($K351)&gt;10,IF(ISERROR(VLOOKUP(L351,'CODIGO PAGO'!$B$1:$B$20,1,0)),1,IF(OR(AND(CC351=1,L351&lt;&gt;"N"),AND(CC351=3,L351&lt;&gt;"B"),AND(CC351=2,LEFT(TRIM(L351),1)&lt;&gt;"I")),1,IF(OR(AND(CC351=0,L351="N"),AND(CC351=0,L351="B"),AND(CC351=0,LEFT(TRIM(L351),1)="I")),1,0))),"")</f>
        <v/>
      </c>
      <c r="CR351" s="62" t="str">
        <f t="shared" si="159"/>
        <v/>
      </c>
      <c r="CS351" s="62" t="str">
        <f>+IF(LEN($K351)&gt;10,IF(ISERROR(VLOOKUP(N351,'CODIGO PAGO'!$B$1:$B$20,1,0)),1,IF(OR(AND(CE351=1,N351&lt;&gt;"N"),AND(CE351=3,N351&lt;&gt;"B"),AND(CE351=2,LEFT(TRIM(N351),1)&lt;&gt;"I")),1,IF(OR(AND(CE351=0,N351="N"),AND(CE351=0,N351="B"),AND(CE351=0,LEFT(TRIM(N351),1)="I")),1,0))),"")</f>
        <v/>
      </c>
      <c r="CT351" s="62" t="str">
        <f t="shared" si="160"/>
        <v/>
      </c>
      <c r="CU351" s="62" t="str">
        <f>+IF(LEN($K351)&gt;10,IF(ISERROR(VLOOKUP(P351,'CODIGO PAGO'!$B$1:$B$20,1,0)),1,IF(OR(AND(CG351=1,P351&lt;&gt;"N"),AND(CG351=3,P351&lt;&gt;"B"),AND(CG351=2,LEFT(TRIM(P351),1)&lt;&gt;"I")),1,IF(OR(AND(CG351=0,P351="N"),AND(CG351=0,P351="B"),AND(CG351=0,LEFT(TRIM(P351),1)="I")),1,0))),"")</f>
        <v/>
      </c>
      <c r="CV351" s="62" t="str">
        <f t="shared" si="161"/>
        <v/>
      </c>
      <c r="CW351" s="62" t="str">
        <f>+IF(LEN($K351)&gt;10,IF(ISERROR(VLOOKUP(R351,'CODIGO PAGO'!$B$1:$B$20,1,0)),1,IF(OR(AND(CI351=1,R351&lt;&gt;"N"),AND(CI351=3,R351&lt;&gt;"B"),AND(CI351=2,LEFT(TRIM(R351),1)&lt;&gt;"I")),1,IF(OR(AND(CI351=0,R351="N"),AND(CI351=0,R351="B"),AND(CI351=0,LEFT(TRIM(R351),1)="I")),1,0))),"")</f>
        <v/>
      </c>
      <c r="CX351" s="62" t="str">
        <f t="shared" si="162"/>
        <v/>
      </c>
      <c r="CY351" s="62" t="str">
        <f>+IF(LEN($K351)&gt;10,IF(ISERROR(VLOOKUP(T351,'CODIGO PAGO'!$B$1:$B$20,1,0)),1,IF(OR(AND(CK351=1,T351&lt;&gt;"N"),AND(CK351=3,T351&lt;&gt;"B"),AND(CK351=2,LEFT(TRIM(T351),1)&lt;&gt;"I")),1,IF(OR(AND(CK351=0,T351="N"),AND(CK351=0,T351="B"),AND(CK351=0,LEFT(TRIM(T351),1)="I")),1,0))),"")</f>
        <v/>
      </c>
      <c r="CZ351" s="62" t="str">
        <f t="shared" si="163"/>
        <v/>
      </c>
      <c r="DA351" s="62" t="str">
        <f>+IF(LEN($K351)&gt;10,IF(ISERROR(VLOOKUP(V351,'CODIGO PAGO'!$B$1:$B$20,1,0)),1,IF(OR(AND(CM351=1,V351&lt;&gt;"N"),AND(CM351=3,V351&lt;&gt;"B"),AND(CM351=2,LEFT(TRIM(V351),1)&lt;&gt;"I")),1,IF(OR(AND(CM351=0,V351="N"),AND(CM351=0,V351="B"),AND(CM351=0,LEFT(TRIM(V351),1)="I")),1,0))),"")</f>
        <v/>
      </c>
      <c r="DB351" s="62" t="str">
        <f t="shared" si="164"/>
        <v/>
      </c>
      <c r="DC351" s="62" t="str">
        <f>+IF(LEN($K351)&gt;10,IF(ISERROR(VLOOKUP(X351,'CODIGO PAGO'!$B$1:$B$20,1,0)),1,IF(OR(AND(CO351=1,X351&lt;&gt;"N"),AND(CO351=3,X351&lt;&gt;"B"),AND(CO351=2,LEFT(TRIM(X351),1)&lt;&gt;"I")),1,IF(OR(AND(CO351=0,X351="N"),AND(CO351=0,X351="B"),AND(CO351=0,LEFT(TRIM(X351),1)="I")),1,0))),"")</f>
        <v/>
      </c>
      <c r="DD351" s="62" t="str">
        <f t="shared" si="165"/>
        <v/>
      </c>
      <c r="DE351" s="62" t="str">
        <f t="shared" si="166"/>
        <v/>
      </c>
      <c r="DF351" s="63" t="str">
        <f t="shared" si="167"/>
        <v/>
      </c>
      <c r="DG351" s="171"/>
      <c r="DH351" s="63">
        <v>351</v>
      </c>
    </row>
    <row r="352" spans="1:112" s="65" customFormat="1">
      <c r="A352" s="16" t="str">
        <f t="shared" si="140"/>
        <v/>
      </c>
      <c r="B352" s="134"/>
      <c r="C352" s="134"/>
      <c r="D352" s="1" t="str">
        <f>+IF(LEN($K352)&gt;5,BD!A352,"")</f>
        <v/>
      </c>
      <c r="E352" s="1" t="str">
        <f>+IF(LEN($K352)&gt;5,BD!B352,"")</f>
        <v/>
      </c>
      <c r="F352" s="134"/>
      <c r="G352" s="133"/>
      <c r="H352" s="135"/>
      <c r="I352" s="3" t="str">
        <f>+IF(LEN($K352)&gt;5,BD!D352,"")</f>
        <v/>
      </c>
      <c r="J352" s="4" t="str">
        <f>+IF(LEN($K352)&gt;5,BD!E352,"")</f>
        <v/>
      </c>
      <c r="K352" s="5" t="str">
        <f>+IF(LEN(BD!G352)&gt;5,BD!G352,"")</f>
        <v/>
      </c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53" t="str">
        <f t="shared" si="141"/>
        <v/>
      </c>
      <c r="AB352" s="154" t="str">
        <f>+IF(LEN($K352)&gt;5,SUM(L352,N352,P352,R352,T352,V352,X352)+COUNTIF(L352:X352,"PCG")+'CODIGO PAGO'!$C$23*COUNTIF(L352:X352,"PDF")+'CODIGO PAGO'!$C$24*COUNTIF('PRE MAAS'!L352:X352,"PNH")+'CODIGO PAGO'!$C$25*COUNTIF('PRE MAAS'!L352:X352,"PS")+COUNTIF(L352:X352,"VAC"),"")</f>
        <v/>
      </c>
      <c r="AC352" s="154" t="str">
        <f t="shared" si="142"/>
        <v/>
      </c>
      <c r="AD352" s="155" t="str">
        <f t="shared" si="143"/>
        <v/>
      </c>
      <c r="AE352" s="155" t="str">
        <f t="shared" si="144"/>
        <v/>
      </c>
      <c r="AF352" s="155" t="str">
        <f>+IF(LEN($K352)&gt;5,IF(AND(VLOOKUP($I352,BD!$D$1:$F$501,3,0)&gt;=L$1,VLOOKUP($I352,BD!$D$1:$F$501,3,0)&lt;=X$1),1,0),"")</f>
        <v/>
      </c>
      <c r="AG352" s="155" t="str">
        <f t="shared" si="145"/>
        <v/>
      </c>
      <c r="AH352" s="156" t="str">
        <f t="shared" si="146"/>
        <v/>
      </c>
      <c r="AI352" s="156" t="str">
        <f t="shared" si="147"/>
        <v/>
      </c>
      <c r="AJ352" s="156" t="str">
        <f t="shared" si="148"/>
        <v/>
      </c>
      <c r="AK352" s="6" t="str">
        <f>+IF(LEN($K352)&gt;5,BD!H352,"")</f>
        <v/>
      </c>
      <c r="AL352" s="17" t="str">
        <f t="shared" si="149"/>
        <v/>
      </c>
      <c r="AM352" s="13"/>
      <c r="AN352" s="18" t="str">
        <f t="shared" si="150"/>
        <v/>
      </c>
      <c r="AO352" s="19" t="str">
        <f t="shared" si="151"/>
        <v/>
      </c>
      <c r="AP352" s="19" t="str">
        <f t="shared" si="152"/>
        <v/>
      </c>
      <c r="AQ352" s="20" t="str">
        <f t="shared" si="153"/>
        <v/>
      </c>
      <c r="AR352" s="7" t="str">
        <f t="shared" ca="1" si="154"/>
        <v/>
      </c>
      <c r="AS352" s="157"/>
      <c r="AT352" s="19" t="str">
        <f>+IF(LEN($K352)&gt;5,TRUNC(AS352*AK352*'CODIGO PAGO'!$C$27,2),"")</f>
        <v/>
      </c>
      <c r="AU352" s="15"/>
      <c r="AV352" s="15"/>
      <c r="AW352" s="15"/>
      <c r="AX352" s="14"/>
      <c r="AY352" s="15"/>
      <c r="AZ352" s="20" t="str">
        <f>+IF(LEN(K352)&gt;5,SUMIF(AJUSTES!$A$1:$A$50,K352,AJUSTES!$J$1:$J$50),"")</f>
        <v/>
      </c>
      <c r="BA352" s="20"/>
      <c r="BB352" s="14"/>
      <c r="BC352" s="14"/>
      <c r="BD352" s="164"/>
      <c r="BE352" s="15"/>
      <c r="BF352" s="15"/>
      <c r="BG352" s="152" t="str">
        <f t="shared" si="155"/>
        <v/>
      </c>
      <c r="BH352" s="20" t="str">
        <f t="shared" si="156"/>
        <v/>
      </c>
      <c r="BI352" s="20" t="str">
        <f>IF(LEN($K352)&gt;5,IF('CODIGO PAGO'!$C$26=9,0.5*AK352,'CODIGO PAGO'!$C$26*COUNTIF(L352:X352,"PT")*(AK352*7)/(7-(COUNTIF(L352:X352,"D")+COUNTIF(L352:X352,"DL")))),"")</f>
        <v/>
      </c>
      <c r="BJ352" s="15"/>
      <c r="BK352" s="20" t="str">
        <f>+IF(LEN(K352)&gt;5,SUMIF(AJUSTES!$A$1:$A$50,K352,AJUSTES!$K$1:$K$50),"")</f>
        <v/>
      </c>
      <c r="BL352" s="15"/>
      <c r="BM352" s="15"/>
      <c r="BN352" s="4" t="str">
        <f>+CONCATENATE(IF(COUNTIFS(INCAPACIDADES!$A$1:$A$100,"ACTIVA",INCAPACIDADES!$C$1:$C$100,'PRE MAAS'!K352)&gt;0,VLOOKUP(K352,INCAPACIDADES!$C$1:$Y$100,23,0),""),IF(LEN($K352)&gt;5,IF(BD!F352="N/A","",CONCATENATE("B (",DAY(BD!F352),"-",MONTH(BD!F352),"-",YEAR(BD!F352),")")),""))</f>
        <v/>
      </c>
      <c r="BO352" s="150"/>
      <c r="BP352" s="15"/>
      <c r="BQ352" s="15"/>
      <c r="BR352" s="15"/>
      <c r="BS352" s="15"/>
      <c r="BT352" s="15"/>
      <c r="BU352" s="9" t="str">
        <f>+IF(LEN($K352)&gt;10,IF(LEN(BD!I352)=11,BD!I352,CONCATENATE("0",BD!I352)),"")</f>
        <v/>
      </c>
      <c r="BV352" s="161" t="str">
        <f>+IF(LEN($K352)&gt;10,BD!J352,"")</f>
        <v/>
      </c>
      <c r="BW352" s="162" t="str">
        <f t="shared" si="157"/>
        <v/>
      </c>
      <c r="BX352" s="162" t="str">
        <f>+IF(LEN($K352)&gt;10,UPPER(BD!K352),"")</f>
        <v/>
      </c>
      <c r="BY352" s="161" t="str">
        <f>+IF(LEN($K360)&gt;5,BD!L352,"")</f>
        <v/>
      </c>
      <c r="BZ352" s="161" t="str">
        <f>+IF(LEN($K352)&gt;10,BD!M352,"")</f>
        <v/>
      </c>
      <c r="CA352" s="162" t="str">
        <f>+IF(LEN($K352)&gt;10,BD!N352,"")</f>
        <v/>
      </c>
      <c r="CB352" s="163" t="str">
        <f t="shared" si="158"/>
        <v/>
      </c>
      <c r="CC352" s="62" t="str">
        <f>+IF(AND(LEN($K352)&gt;10),IF(AND($J352&gt;L$1,$J352&lt;=$Y$1),1,IF((COUNTIFS(INCAPACIDADES!$C$1:$C$51,$K352,INCAPACIDADES!K$1:K$51,L$1))&gt;0,2,IF(VLOOKUP($I352,BD!D:F,3,0)&gt;L$1,0,3))),"")</f>
        <v/>
      </c>
      <c r="CD352" s="62" t="str">
        <f>+IF(AND(LEN($K352)&gt;10),IF(AND($J352&gt;M$1,$J352&lt;=$Y$1),1,IF((COUNTIFS(INCAPACIDADES!$C$1:$C$51,$K352,INCAPACIDADES!L$1:L$51,M$1))&gt;0,2,IF(VLOOKUP($I352,BD!$D:$F,3,0)&gt;M$1,0,3))),"")</f>
        <v/>
      </c>
      <c r="CE352" s="62" t="str">
        <f>+IF(AND(LEN($K352)&gt;10),IF(AND($J352&gt;N$1,$J352&lt;=$Y$1),1,IF((COUNTIFS(INCAPACIDADES!$C$1:$C$51,$K352,INCAPACIDADES!M$1:M$51,N$1))&gt;0,2,IF(VLOOKUP($I352,BD!$D:$F,3,0)&gt;N$1,0,3))),"")</f>
        <v/>
      </c>
      <c r="CF352" s="62" t="str">
        <f>+IF(AND(LEN($K352)&gt;10),IF(AND($J352&gt;O$1,$J352&lt;=$Y$1),1,IF((COUNTIFS(INCAPACIDADES!$C$1:$C$51,$K352,INCAPACIDADES!N$1:N$51,O$1))&gt;0,2,IF(VLOOKUP($I352,BD!$D:$F,3,0)&gt;O$1,0,3))),"")</f>
        <v/>
      </c>
      <c r="CG352" s="62" t="str">
        <f>+IF(AND(LEN($K352)&gt;10),IF(AND($J352&gt;P$1,$J352&lt;=$Y$1),1,IF((COUNTIFS(INCAPACIDADES!$C$1:$C$51,$K352,INCAPACIDADES!O$1:O$51,P$1))&gt;0,2,IF(VLOOKUP($I352,BD!$D:$F,3,0)&gt;P$1,0,3))),"")</f>
        <v/>
      </c>
      <c r="CH352" s="62" t="str">
        <f>+IF(AND(LEN($K352)&gt;10),IF(AND($J352&gt;Q$1,$J352&lt;=$Y$1),1,IF((COUNTIFS(INCAPACIDADES!$C$1:$C$51,$K352,INCAPACIDADES!P$1:P$51,Q$1))&gt;0,2,IF(VLOOKUP($I352,BD!$D:$F,3,0)&gt;Q$1,0,3))),"")</f>
        <v/>
      </c>
      <c r="CI352" s="62" t="str">
        <f>+IF(AND(LEN($K352)&gt;10),IF(AND($J352&gt;R$1,$J352&lt;=$Y$1),1,IF((COUNTIFS(INCAPACIDADES!$C$1:$C$51,$K352,INCAPACIDADES!Q$1:Q$51,R$1))&gt;0,2,IF(VLOOKUP($I352,BD!$D:$F,3,0)&gt;R$1,0,3))),"")</f>
        <v/>
      </c>
      <c r="CJ352" s="62" t="str">
        <f>+IF(AND(LEN($K352)&gt;10),IF(AND($J352&gt;S$1,$J352&lt;=$Y$1),1,IF((COUNTIFS(INCAPACIDADES!$C$1:$C$51,$K352,INCAPACIDADES!R$1:R$51,S$1))&gt;0,2,IF(VLOOKUP($I352,BD!$D:$F,3,0)&gt;S$1,0,3))),"")</f>
        <v/>
      </c>
      <c r="CK352" s="62" t="str">
        <f>+IF(AND(LEN($K352)&gt;10),IF(AND($J352&gt;T$1,$J352&lt;=$Y$1),1,IF((COUNTIFS(INCAPACIDADES!$C$1:$C$51,$K352,INCAPACIDADES!S$1:S$51,T$1))&gt;0,2,IF(VLOOKUP($I352,BD!$D:$F,3,0)&gt;T$1,0,3))),"")</f>
        <v/>
      </c>
      <c r="CL352" s="62" t="str">
        <f>+IF(AND(LEN($K352)&gt;10),IF(AND($J352&gt;U$1,$J352&lt;=$Y$1),1,IF((COUNTIFS(INCAPACIDADES!$C$1:$C$51,$K352,INCAPACIDADES!T$1:T$51,U$1))&gt;0,2,IF(VLOOKUP($I352,BD!$D:$F,3,0)&gt;U$1,0,3))),"")</f>
        <v/>
      </c>
      <c r="CM352" s="62" t="str">
        <f>+IF(AND(LEN($K352)&gt;10),IF(AND($J352&gt;V$1,$J352&lt;=$Y$1),1,IF((COUNTIFS(INCAPACIDADES!$C$1:$C$51,$K352,INCAPACIDADES!U$1:U$51,V$1))&gt;0,2,IF(VLOOKUP($I352,BD!$D:$F,3,0)&gt;V$1,0,3))),"")</f>
        <v/>
      </c>
      <c r="CN352" s="62" t="str">
        <f>+IF(AND(LEN($K352)&gt;10),IF(AND($J352&gt;W$1,$J352&lt;=$Y$1),1,IF((COUNTIFS(INCAPACIDADES!$C$1:$C$51,$K352,INCAPACIDADES!V$1:V$51,W$1))&gt;0,2,IF(VLOOKUP($I352,BD!$D:$F,3,0)&gt;W$1,0,3))),"")</f>
        <v/>
      </c>
      <c r="CO352" s="62" t="str">
        <f>+IF(AND(LEN($K352)&gt;10),IF(AND($J352&gt;X$1,$J352&lt;=$Y$1),1,IF((COUNTIFS(INCAPACIDADES!$C$1:$C$51,$K352,INCAPACIDADES!W$1:W$51,X$1))&gt;0,2,IF(VLOOKUP($I352,BD!$D:$F,3,0)&gt;X$1,0,3))),"")</f>
        <v/>
      </c>
      <c r="CP352" s="62" t="str">
        <f>+IF(AND(LEN($K352)&gt;10),IF(AND($J352&gt;Y$1,$J352&lt;=$Y$1),1,IF((COUNTIFS(INCAPACIDADES!$C$1:$C$51,$K352,INCAPACIDADES!X$1:X$51,Y$1))&gt;0,2,IF(VLOOKUP($I352,BD!$D:$F,3,0)&gt;Y$1,0,3))),"")</f>
        <v/>
      </c>
      <c r="CQ352" s="62" t="str">
        <f>+IF(LEN($K352)&gt;10,IF(ISERROR(VLOOKUP(L352,'CODIGO PAGO'!$B$1:$B$20,1,0)),1,IF(OR(AND(CC352=1,L352&lt;&gt;"N"),AND(CC352=3,L352&lt;&gt;"B"),AND(CC352=2,LEFT(TRIM(L352),1)&lt;&gt;"I")),1,IF(OR(AND(CC352=0,L352="N"),AND(CC352=0,L352="B"),AND(CC352=0,LEFT(TRIM(L352),1)="I")),1,0))),"")</f>
        <v/>
      </c>
      <c r="CR352" s="62" t="str">
        <f t="shared" si="159"/>
        <v/>
      </c>
      <c r="CS352" s="62" t="str">
        <f>+IF(LEN($K352)&gt;10,IF(ISERROR(VLOOKUP(N352,'CODIGO PAGO'!$B$1:$B$20,1,0)),1,IF(OR(AND(CE352=1,N352&lt;&gt;"N"),AND(CE352=3,N352&lt;&gt;"B"),AND(CE352=2,LEFT(TRIM(N352),1)&lt;&gt;"I")),1,IF(OR(AND(CE352=0,N352="N"),AND(CE352=0,N352="B"),AND(CE352=0,LEFT(TRIM(N352),1)="I")),1,0))),"")</f>
        <v/>
      </c>
      <c r="CT352" s="62" t="str">
        <f t="shared" si="160"/>
        <v/>
      </c>
      <c r="CU352" s="62" t="str">
        <f>+IF(LEN($K352)&gt;10,IF(ISERROR(VLOOKUP(P352,'CODIGO PAGO'!$B$1:$B$20,1,0)),1,IF(OR(AND(CG352=1,P352&lt;&gt;"N"),AND(CG352=3,P352&lt;&gt;"B"),AND(CG352=2,LEFT(TRIM(P352),1)&lt;&gt;"I")),1,IF(OR(AND(CG352=0,P352="N"),AND(CG352=0,P352="B"),AND(CG352=0,LEFT(TRIM(P352),1)="I")),1,0))),"")</f>
        <v/>
      </c>
      <c r="CV352" s="62" t="str">
        <f t="shared" si="161"/>
        <v/>
      </c>
      <c r="CW352" s="62" t="str">
        <f>+IF(LEN($K352)&gt;10,IF(ISERROR(VLOOKUP(R352,'CODIGO PAGO'!$B$1:$B$20,1,0)),1,IF(OR(AND(CI352=1,R352&lt;&gt;"N"),AND(CI352=3,R352&lt;&gt;"B"),AND(CI352=2,LEFT(TRIM(R352),1)&lt;&gt;"I")),1,IF(OR(AND(CI352=0,R352="N"),AND(CI352=0,R352="B"),AND(CI352=0,LEFT(TRIM(R352),1)="I")),1,0))),"")</f>
        <v/>
      </c>
      <c r="CX352" s="62" t="str">
        <f t="shared" si="162"/>
        <v/>
      </c>
      <c r="CY352" s="62" t="str">
        <f>+IF(LEN($K352)&gt;10,IF(ISERROR(VLOOKUP(T352,'CODIGO PAGO'!$B$1:$B$20,1,0)),1,IF(OR(AND(CK352=1,T352&lt;&gt;"N"),AND(CK352=3,T352&lt;&gt;"B"),AND(CK352=2,LEFT(TRIM(T352),1)&lt;&gt;"I")),1,IF(OR(AND(CK352=0,T352="N"),AND(CK352=0,T352="B"),AND(CK352=0,LEFT(TRIM(T352),1)="I")),1,0))),"")</f>
        <v/>
      </c>
      <c r="CZ352" s="62" t="str">
        <f t="shared" si="163"/>
        <v/>
      </c>
      <c r="DA352" s="62" t="str">
        <f>+IF(LEN($K352)&gt;10,IF(ISERROR(VLOOKUP(V352,'CODIGO PAGO'!$B$1:$B$20,1,0)),1,IF(OR(AND(CM352=1,V352&lt;&gt;"N"),AND(CM352=3,V352&lt;&gt;"B"),AND(CM352=2,LEFT(TRIM(V352),1)&lt;&gt;"I")),1,IF(OR(AND(CM352=0,V352="N"),AND(CM352=0,V352="B"),AND(CM352=0,LEFT(TRIM(V352),1)="I")),1,0))),"")</f>
        <v/>
      </c>
      <c r="DB352" s="62" t="str">
        <f t="shared" si="164"/>
        <v/>
      </c>
      <c r="DC352" s="62" t="str">
        <f>+IF(LEN($K352)&gt;10,IF(ISERROR(VLOOKUP(X352,'CODIGO PAGO'!$B$1:$B$20,1,0)),1,IF(OR(AND(CO352=1,X352&lt;&gt;"N"),AND(CO352=3,X352&lt;&gt;"B"),AND(CO352=2,LEFT(TRIM(X352),1)&lt;&gt;"I")),1,IF(OR(AND(CO352=0,X352="N"),AND(CO352=0,X352="B"),AND(CO352=0,LEFT(TRIM(X352),1)="I")),1,0))),"")</f>
        <v/>
      </c>
      <c r="DD352" s="62" t="str">
        <f t="shared" si="165"/>
        <v/>
      </c>
      <c r="DE352" s="62" t="str">
        <f t="shared" si="166"/>
        <v/>
      </c>
      <c r="DF352" s="63" t="str">
        <f t="shared" si="167"/>
        <v/>
      </c>
      <c r="DG352" s="171"/>
      <c r="DH352" s="63">
        <v>352</v>
      </c>
    </row>
    <row r="353" spans="1:112" s="65" customFormat="1">
      <c r="A353" s="16" t="str">
        <f t="shared" si="140"/>
        <v/>
      </c>
      <c r="B353" s="134"/>
      <c r="C353" s="134"/>
      <c r="D353" s="1" t="str">
        <f>+IF(LEN($K353)&gt;5,BD!A353,"")</f>
        <v/>
      </c>
      <c r="E353" s="1" t="str">
        <f>+IF(LEN($K353)&gt;5,BD!B353,"")</f>
        <v/>
      </c>
      <c r="F353" s="134"/>
      <c r="G353" s="133"/>
      <c r="H353" s="135"/>
      <c r="I353" s="3" t="str">
        <f>+IF(LEN($K353)&gt;5,BD!D353,"")</f>
        <v/>
      </c>
      <c r="J353" s="4" t="str">
        <f>+IF(LEN($K353)&gt;5,BD!E353,"")</f>
        <v/>
      </c>
      <c r="K353" s="5" t="str">
        <f>+IF(LEN(BD!G353)&gt;5,BD!G353,"")</f>
        <v/>
      </c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53" t="str">
        <f t="shared" si="141"/>
        <v/>
      </c>
      <c r="AB353" s="154" t="str">
        <f>+IF(LEN($K353)&gt;5,SUM(L353,N353,P353,R353,T353,V353,X353)+COUNTIF(L353:X353,"PCG")+'CODIGO PAGO'!$C$23*COUNTIF(L353:X353,"PDF")+'CODIGO PAGO'!$C$24*COUNTIF('PRE MAAS'!L353:X353,"PNH")+'CODIGO PAGO'!$C$25*COUNTIF('PRE MAAS'!L353:X353,"PS")+COUNTIF(L353:X353,"VAC"),"")</f>
        <v/>
      </c>
      <c r="AC353" s="154" t="str">
        <f t="shared" si="142"/>
        <v/>
      </c>
      <c r="AD353" s="155" t="str">
        <f t="shared" si="143"/>
        <v/>
      </c>
      <c r="AE353" s="155" t="str">
        <f t="shared" si="144"/>
        <v/>
      </c>
      <c r="AF353" s="155" t="str">
        <f>+IF(LEN($K353)&gt;5,IF(AND(VLOOKUP($I353,BD!$D$1:$F$501,3,0)&gt;=L$1,VLOOKUP($I353,BD!$D$1:$F$501,3,0)&lt;=X$1),1,0),"")</f>
        <v/>
      </c>
      <c r="AG353" s="155" t="str">
        <f t="shared" si="145"/>
        <v/>
      </c>
      <c r="AH353" s="156" t="str">
        <f t="shared" si="146"/>
        <v/>
      </c>
      <c r="AI353" s="156" t="str">
        <f t="shared" si="147"/>
        <v/>
      </c>
      <c r="AJ353" s="156" t="str">
        <f t="shared" si="148"/>
        <v/>
      </c>
      <c r="AK353" s="6" t="str">
        <f>+IF(LEN($K353)&gt;5,BD!H353,"")</f>
        <v/>
      </c>
      <c r="AL353" s="17" t="str">
        <f t="shared" si="149"/>
        <v/>
      </c>
      <c r="AM353" s="13"/>
      <c r="AN353" s="18" t="str">
        <f t="shared" si="150"/>
        <v/>
      </c>
      <c r="AO353" s="19" t="str">
        <f t="shared" si="151"/>
        <v/>
      </c>
      <c r="AP353" s="19" t="str">
        <f t="shared" si="152"/>
        <v/>
      </c>
      <c r="AQ353" s="20" t="str">
        <f t="shared" si="153"/>
        <v/>
      </c>
      <c r="AR353" s="7" t="str">
        <f t="shared" ca="1" si="154"/>
        <v/>
      </c>
      <c r="AS353" s="157"/>
      <c r="AT353" s="19" t="str">
        <f>+IF(LEN($K353)&gt;5,TRUNC(AS353*AK353*'CODIGO PAGO'!$C$27,2),"")</f>
        <v/>
      </c>
      <c r="AU353" s="15"/>
      <c r="AV353" s="15"/>
      <c r="AW353" s="15"/>
      <c r="AX353" s="14"/>
      <c r="AY353" s="15"/>
      <c r="AZ353" s="20" t="str">
        <f>+IF(LEN(K353)&gt;5,SUMIF(AJUSTES!$A$1:$A$50,K353,AJUSTES!$J$1:$J$50),"")</f>
        <v/>
      </c>
      <c r="BA353" s="20"/>
      <c r="BB353" s="14"/>
      <c r="BC353" s="14"/>
      <c r="BD353" s="164"/>
      <c r="BE353" s="15"/>
      <c r="BF353" s="15"/>
      <c r="BG353" s="152" t="str">
        <f t="shared" si="155"/>
        <v/>
      </c>
      <c r="BH353" s="20" t="str">
        <f t="shared" si="156"/>
        <v/>
      </c>
      <c r="BI353" s="20" t="str">
        <f>IF(LEN($K353)&gt;5,IF('CODIGO PAGO'!$C$26=9,0.5*AK353,'CODIGO PAGO'!$C$26*COUNTIF(L353:X353,"PT")*(AK353*7)/(7-(COUNTIF(L353:X353,"D")+COUNTIF(L353:X353,"DL")))),"")</f>
        <v/>
      </c>
      <c r="BJ353" s="15"/>
      <c r="BK353" s="20" t="str">
        <f>+IF(LEN(K353)&gt;5,SUMIF(AJUSTES!$A$1:$A$50,K353,AJUSTES!$K$1:$K$50),"")</f>
        <v/>
      </c>
      <c r="BL353" s="15"/>
      <c r="BM353" s="15"/>
      <c r="BN353" s="4" t="str">
        <f>+CONCATENATE(IF(COUNTIFS(INCAPACIDADES!$A$1:$A$100,"ACTIVA",INCAPACIDADES!$C$1:$C$100,'PRE MAAS'!K353)&gt;0,VLOOKUP(K353,INCAPACIDADES!$C$1:$Y$100,23,0),""),IF(LEN($K353)&gt;5,IF(BD!F353="N/A","",CONCATENATE("B (",DAY(BD!F353),"-",MONTH(BD!F353),"-",YEAR(BD!F353),")")),""))</f>
        <v/>
      </c>
      <c r="BO353" s="150"/>
      <c r="BP353" s="15"/>
      <c r="BQ353" s="15"/>
      <c r="BR353" s="15"/>
      <c r="BS353" s="15"/>
      <c r="BT353" s="15"/>
      <c r="BU353" s="9" t="str">
        <f>+IF(LEN($K353)&gt;10,IF(LEN(BD!I353)=11,BD!I353,CONCATENATE("0",BD!I353)),"")</f>
        <v/>
      </c>
      <c r="BV353" s="161" t="str">
        <f>+IF(LEN($K353)&gt;10,BD!J353,"")</f>
        <v/>
      </c>
      <c r="BW353" s="162" t="str">
        <f t="shared" si="157"/>
        <v/>
      </c>
      <c r="BX353" s="162" t="str">
        <f>+IF(LEN($K353)&gt;10,UPPER(BD!K353),"")</f>
        <v/>
      </c>
      <c r="BY353" s="161" t="str">
        <f>+IF(LEN($K361)&gt;5,BD!L353,"")</f>
        <v/>
      </c>
      <c r="BZ353" s="161" t="str">
        <f>+IF(LEN($K353)&gt;10,BD!M353,"")</f>
        <v/>
      </c>
      <c r="CA353" s="162" t="str">
        <f>+IF(LEN($K353)&gt;10,BD!N353,"")</f>
        <v/>
      </c>
      <c r="CB353" s="163" t="str">
        <f t="shared" si="158"/>
        <v/>
      </c>
      <c r="CC353" s="62" t="str">
        <f>+IF(AND(LEN($K353)&gt;10),IF(AND($J353&gt;L$1,$J353&lt;=$Y$1),1,IF((COUNTIFS(INCAPACIDADES!$C$1:$C$51,$K353,INCAPACIDADES!K$1:K$51,L$1))&gt;0,2,IF(VLOOKUP($I353,BD!D:F,3,0)&gt;L$1,0,3))),"")</f>
        <v/>
      </c>
      <c r="CD353" s="62" t="str">
        <f>+IF(AND(LEN($K353)&gt;10),IF(AND($J353&gt;M$1,$J353&lt;=$Y$1),1,IF((COUNTIFS(INCAPACIDADES!$C$1:$C$51,$K353,INCAPACIDADES!L$1:L$51,M$1))&gt;0,2,IF(VLOOKUP($I353,BD!$D:$F,3,0)&gt;M$1,0,3))),"")</f>
        <v/>
      </c>
      <c r="CE353" s="62" t="str">
        <f>+IF(AND(LEN($K353)&gt;10),IF(AND($J353&gt;N$1,$J353&lt;=$Y$1),1,IF((COUNTIFS(INCAPACIDADES!$C$1:$C$51,$K353,INCAPACIDADES!M$1:M$51,N$1))&gt;0,2,IF(VLOOKUP($I353,BD!$D:$F,3,0)&gt;N$1,0,3))),"")</f>
        <v/>
      </c>
      <c r="CF353" s="62" t="str">
        <f>+IF(AND(LEN($K353)&gt;10),IF(AND($J353&gt;O$1,$J353&lt;=$Y$1),1,IF((COUNTIFS(INCAPACIDADES!$C$1:$C$51,$K353,INCAPACIDADES!N$1:N$51,O$1))&gt;0,2,IF(VLOOKUP($I353,BD!$D:$F,3,0)&gt;O$1,0,3))),"")</f>
        <v/>
      </c>
      <c r="CG353" s="62" t="str">
        <f>+IF(AND(LEN($K353)&gt;10),IF(AND($J353&gt;P$1,$J353&lt;=$Y$1),1,IF((COUNTIFS(INCAPACIDADES!$C$1:$C$51,$K353,INCAPACIDADES!O$1:O$51,P$1))&gt;0,2,IF(VLOOKUP($I353,BD!$D:$F,3,0)&gt;P$1,0,3))),"")</f>
        <v/>
      </c>
      <c r="CH353" s="62" t="str">
        <f>+IF(AND(LEN($K353)&gt;10),IF(AND($J353&gt;Q$1,$J353&lt;=$Y$1),1,IF((COUNTIFS(INCAPACIDADES!$C$1:$C$51,$K353,INCAPACIDADES!P$1:P$51,Q$1))&gt;0,2,IF(VLOOKUP($I353,BD!$D:$F,3,0)&gt;Q$1,0,3))),"")</f>
        <v/>
      </c>
      <c r="CI353" s="62" t="str">
        <f>+IF(AND(LEN($K353)&gt;10),IF(AND($J353&gt;R$1,$J353&lt;=$Y$1),1,IF((COUNTIFS(INCAPACIDADES!$C$1:$C$51,$K353,INCAPACIDADES!Q$1:Q$51,R$1))&gt;0,2,IF(VLOOKUP($I353,BD!$D:$F,3,0)&gt;R$1,0,3))),"")</f>
        <v/>
      </c>
      <c r="CJ353" s="62" t="str">
        <f>+IF(AND(LEN($K353)&gt;10),IF(AND($J353&gt;S$1,$J353&lt;=$Y$1),1,IF((COUNTIFS(INCAPACIDADES!$C$1:$C$51,$K353,INCAPACIDADES!R$1:R$51,S$1))&gt;0,2,IF(VLOOKUP($I353,BD!$D:$F,3,0)&gt;S$1,0,3))),"")</f>
        <v/>
      </c>
      <c r="CK353" s="62" t="str">
        <f>+IF(AND(LEN($K353)&gt;10),IF(AND($J353&gt;T$1,$J353&lt;=$Y$1),1,IF((COUNTIFS(INCAPACIDADES!$C$1:$C$51,$K353,INCAPACIDADES!S$1:S$51,T$1))&gt;0,2,IF(VLOOKUP($I353,BD!$D:$F,3,0)&gt;T$1,0,3))),"")</f>
        <v/>
      </c>
      <c r="CL353" s="62" t="str">
        <f>+IF(AND(LEN($K353)&gt;10),IF(AND($J353&gt;U$1,$J353&lt;=$Y$1),1,IF((COUNTIFS(INCAPACIDADES!$C$1:$C$51,$K353,INCAPACIDADES!T$1:T$51,U$1))&gt;0,2,IF(VLOOKUP($I353,BD!$D:$F,3,0)&gt;U$1,0,3))),"")</f>
        <v/>
      </c>
      <c r="CM353" s="62" t="str">
        <f>+IF(AND(LEN($K353)&gt;10),IF(AND($J353&gt;V$1,$J353&lt;=$Y$1),1,IF((COUNTIFS(INCAPACIDADES!$C$1:$C$51,$K353,INCAPACIDADES!U$1:U$51,V$1))&gt;0,2,IF(VLOOKUP($I353,BD!$D:$F,3,0)&gt;V$1,0,3))),"")</f>
        <v/>
      </c>
      <c r="CN353" s="62" t="str">
        <f>+IF(AND(LEN($K353)&gt;10),IF(AND($J353&gt;W$1,$J353&lt;=$Y$1),1,IF((COUNTIFS(INCAPACIDADES!$C$1:$C$51,$K353,INCAPACIDADES!V$1:V$51,W$1))&gt;0,2,IF(VLOOKUP($I353,BD!$D:$F,3,0)&gt;W$1,0,3))),"")</f>
        <v/>
      </c>
      <c r="CO353" s="62" t="str">
        <f>+IF(AND(LEN($K353)&gt;10),IF(AND($J353&gt;X$1,$J353&lt;=$Y$1),1,IF((COUNTIFS(INCAPACIDADES!$C$1:$C$51,$K353,INCAPACIDADES!W$1:W$51,X$1))&gt;0,2,IF(VLOOKUP($I353,BD!$D:$F,3,0)&gt;X$1,0,3))),"")</f>
        <v/>
      </c>
      <c r="CP353" s="62" t="str">
        <f>+IF(AND(LEN($K353)&gt;10),IF(AND($J353&gt;Y$1,$J353&lt;=$Y$1),1,IF((COUNTIFS(INCAPACIDADES!$C$1:$C$51,$K353,INCAPACIDADES!X$1:X$51,Y$1))&gt;0,2,IF(VLOOKUP($I353,BD!$D:$F,3,0)&gt;Y$1,0,3))),"")</f>
        <v/>
      </c>
      <c r="CQ353" s="62" t="str">
        <f>+IF(LEN($K353)&gt;10,IF(ISERROR(VLOOKUP(L353,'CODIGO PAGO'!$B$1:$B$20,1,0)),1,IF(OR(AND(CC353=1,L353&lt;&gt;"N"),AND(CC353=3,L353&lt;&gt;"B"),AND(CC353=2,LEFT(TRIM(L353),1)&lt;&gt;"I")),1,IF(OR(AND(CC353=0,L353="N"),AND(CC353=0,L353="B"),AND(CC353=0,LEFT(TRIM(L353),1)="I")),1,0))),"")</f>
        <v/>
      </c>
      <c r="CR353" s="62" t="str">
        <f t="shared" si="159"/>
        <v/>
      </c>
      <c r="CS353" s="62" t="str">
        <f>+IF(LEN($K353)&gt;10,IF(ISERROR(VLOOKUP(N353,'CODIGO PAGO'!$B$1:$B$20,1,0)),1,IF(OR(AND(CE353=1,N353&lt;&gt;"N"),AND(CE353=3,N353&lt;&gt;"B"),AND(CE353=2,LEFT(TRIM(N353),1)&lt;&gt;"I")),1,IF(OR(AND(CE353=0,N353="N"),AND(CE353=0,N353="B"),AND(CE353=0,LEFT(TRIM(N353),1)="I")),1,0))),"")</f>
        <v/>
      </c>
      <c r="CT353" s="62" t="str">
        <f t="shared" si="160"/>
        <v/>
      </c>
      <c r="CU353" s="62" t="str">
        <f>+IF(LEN($K353)&gt;10,IF(ISERROR(VLOOKUP(P353,'CODIGO PAGO'!$B$1:$B$20,1,0)),1,IF(OR(AND(CG353=1,P353&lt;&gt;"N"),AND(CG353=3,P353&lt;&gt;"B"),AND(CG353=2,LEFT(TRIM(P353),1)&lt;&gt;"I")),1,IF(OR(AND(CG353=0,P353="N"),AND(CG353=0,P353="B"),AND(CG353=0,LEFT(TRIM(P353),1)="I")),1,0))),"")</f>
        <v/>
      </c>
      <c r="CV353" s="62" t="str">
        <f t="shared" si="161"/>
        <v/>
      </c>
      <c r="CW353" s="62" t="str">
        <f>+IF(LEN($K353)&gt;10,IF(ISERROR(VLOOKUP(R353,'CODIGO PAGO'!$B$1:$B$20,1,0)),1,IF(OR(AND(CI353=1,R353&lt;&gt;"N"),AND(CI353=3,R353&lt;&gt;"B"),AND(CI353=2,LEFT(TRIM(R353),1)&lt;&gt;"I")),1,IF(OR(AND(CI353=0,R353="N"),AND(CI353=0,R353="B"),AND(CI353=0,LEFT(TRIM(R353),1)="I")),1,0))),"")</f>
        <v/>
      </c>
      <c r="CX353" s="62" t="str">
        <f t="shared" si="162"/>
        <v/>
      </c>
      <c r="CY353" s="62" t="str">
        <f>+IF(LEN($K353)&gt;10,IF(ISERROR(VLOOKUP(T353,'CODIGO PAGO'!$B$1:$B$20,1,0)),1,IF(OR(AND(CK353=1,T353&lt;&gt;"N"),AND(CK353=3,T353&lt;&gt;"B"),AND(CK353=2,LEFT(TRIM(T353),1)&lt;&gt;"I")),1,IF(OR(AND(CK353=0,T353="N"),AND(CK353=0,T353="B"),AND(CK353=0,LEFT(TRIM(T353),1)="I")),1,0))),"")</f>
        <v/>
      </c>
      <c r="CZ353" s="62" t="str">
        <f t="shared" si="163"/>
        <v/>
      </c>
      <c r="DA353" s="62" t="str">
        <f>+IF(LEN($K353)&gt;10,IF(ISERROR(VLOOKUP(V353,'CODIGO PAGO'!$B$1:$B$20,1,0)),1,IF(OR(AND(CM353=1,V353&lt;&gt;"N"),AND(CM353=3,V353&lt;&gt;"B"),AND(CM353=2,LEFT(TRIM(V353),1)&lt;&gt;"I")),1,IF(OR(AND(CM353=0,V353="N"),AND(CM353=0,V353="B"),AND(CM353=0,LEFT(TRIM(V353),1)="I")),1,0))),"")</f>
        <v/>
      </c>
      <c r="DB353" s="62" t="str">
        <f t="shared" si="164"/>
        <v/>
      </c>
      <c r="DC353" s="62" t="str">
        <f>+IF(LEN($K353)&gt;10,IF(ISERROR(VLOOKUP(X353,'CODIGO PAGO'!$B$1:$B$20,1,0)),1,IF(OR(AND(CO353=1,X353&lt;&gt;"N"),AND(CO353=3,X353&lt;&gt;"B"),AND(CO353=2,LEFT(TRIM(X353),1)&lt;&gt;"I")),1,IF(OR(AND(CO353=0,X353="N"),AND(CO353=0,X353="B"),AND(CO353=0,LEFT(TRIM(X353),1)="I")),1,0))),"")</f>
        <v/>
      </c>
      <c r="DD353" s="62" t="str">
        <f t="shared" si="165"/>
        <v/>
      </c>
      <c r="DE353" s="62" t="str">
        <f t="shared" si="166"/>
        <v/>
      </c>
      <c r="DF353" s="63" t="str">
        <f t="shared" si="167"/>
        <v/>
      </c>
      <c r="DG353" s="171"/>
      <c r="DH353" s="63">
        <v>353</v>
      </c>
    </row>
    <row r="354" spans="1:112" s="65" customFormat="1">
      <c r="A354" s="16" t="str">
        <f t="shared" si="140"/>
        <v/>
      </c>
      <c r="B354" s="134"/>
      <c r="C354" s="134"/>
      <c r="D354" s="1" t="str">
        <f>+IF(LEN($K354)&gt;5,BD!A354,"")</f>
        <v/>
      </c>
      <c r="E354" s="1" t="str">
        <f>+IF(LEN($K354)&gt;5,BD!B354,"")</f>
        <v/>
      </c>
      <c r="F354" s="134"/>
      <c r="G354" s="133"/>
      <c r="H354" s="135"/>
      <c r="I354" s="3" t="str">
        <f>+IF(LEN($K354)&gt;5,BD!D354,"")</f>
        <v/>
      </c>
      <c r="J354" s="4" t="str">
        <f>+IF(LEN($K354)&gt;5,BD!E354,"")</f>
        <v/>
      </c>
      <c r="K354" s="5" t="str">
        <f>+IF(LEN(BD!G354)&gt;5,BD!G354,"")</f>
        <v/>
      </c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53" t="str">
        <f t="shared" si="141"/>
        <v/>
      </c>
      <c r="AB354" s="154" t="str">
        <f>+IF(LEN($K354)&gt;5,SUM(L354,N354,P354,R354,T354,V354,X354)+COUNTIF(L354:X354,"PCG")+'CODIGO PAGO'!$C$23*COUNTIF(L354:X354,"PDF")+'CODIGO PAGO'!$C$24*COUNTIF('PRE MAAS'!L354:X354,"PNH")+'CODIGO PAGO'!$C$25*COUNTIF('PRE MAAS'!L354:X354,"PS")+COUNTIF(L354:X354,"VAC"),"")</f>
        <v/>
      </c>
      <c r="AC354" s="154" t="str">
        <f t="shared" si="142"/>
        <v/>
      </c>
      <c r="AD354" s="155" t="str">
        <f t="shared" si="143"/>
        <v/>
      </c>
      <c r="AE354" s="155" t="str">
        <f t="shared" si="144"/>
        <v/>
      </c>
      <c r="AF354" s="155" t="str">
        <f>+IF(LEN($K354)&gt;5,IF(AND(VLOOKUP($I354,BD!$D$1:$F$501,3,0)&gt;=L$1,VLOOKUP($I354,BD!$D$1:$F$501,3,0)&lt;=X$1),1,0),"")</f>
        <v/>
      </c>
      <c r="AG354" s="155" t="str">
        <f t="shared" si="145"/>
        <v/>
      </c>
      <c r="AH354" s="156" t="str">
        <f t="shared" si="146"/>
        <v/>
      </c>
      <c r="AI354" s="156" t="str">
        <f t="shared" si="147"/>
        <v/>
      </c>
      <c r="AJ354" s="156" t="str">
        <f t="shared" si="148"/>
        <v/>
      </c>
      <c r="AK354" s="6" t="str">
        <f>+IF(LEN($K354)&gt;5,BD!H354,"")</f>
        <v/>
      </c>
      <c r="AL354" s="17" t="str">
        <f t="shared" si="149"/>
        <v/>
      </c>
      <c r="AM354" s="13"/>
      <c r="AN354" s="18" t="str">
        <f t="shared" si="150"/>
        <v/>
      </c>
      <c r="AO354" s="19" t="str">
        <f t="shared" si="151"/>
        <v/>
      </c>
      <c r="AP354" s="19" t="str">
        <f t="shared" si="152"/>
        <v/>
      </c>
      <c r="AQ354" s="20" t="str">
        <f t="shared" si="153"/>
        <v/>
      </c>
      <c r="AR354" s="7" t="str">
        <f t="shared" ca="1" si="154"/>
        <v/>
      </c>
      <c r="AS354" s="157"/>
      <c r="AT354" s="19" t="str">
        <f>+IF(LEN($K354)&gt;5,TRUNC(AS354*AK354*'CODIGO PAGO'!$C$27,2),"")</f>
        <v/>
      </c>
      <c r="AU354" s="15"/>
      <c r="AV354" s="15"/>
      <c r="AW354" s="15"/>
      <c r="AX354" s="14"/>
      <c r="AY354" s="15"/>
      <c r="AZ354" s="20" t="str">
        <f>+IF(LEN(K354)&gt;5,SUMIF(AJUSTES!$A$1:$A$50,K354,AJUSTES!$J$1:$J$50),"")</f>
        <v/>
      </c>
      <c r="BA354" s="20"/>
      <c r="BB354" s="14"/>
      <c r="BC354" s="14"/>
      <c r="BD354" s="164"/>
      <c r="BE354" s="15"/>
      <c r="BF354" s="15"/>
      <c r="BG354" s="152" t="str">
        <f t="shared" si="155"/>
        <v/>
      </c>
      <c r="BH354" s="20" t="str">
        <f t="shared" si="156"/>
        <v/>
      </c>
      <c r="BI354" s="20" t="str">
        <f>IF(LEN($K354)&gt;5,IF('CODIGO PAGO'!$C$26=9,0.5*AK354,'CODIGO PAGO'!$C$26*COUNTIF(L354:X354,"PT")*(AK354*7)/(7-(COUNTIF(L354:X354,"D")+COUNTIF(L354:X354,"DL")))),"")</f>
        <v/>
      </c>
      <c r="BJ354" s="15"/>
      <c r="BK354" s="20" t="str">
        <f>+IF(LEN(K354)&gt;5,SUMIF(AJUSTES!$A$1:$A$50,K354,AJUSTES!$K$1:$K$50),"")</f>
        <v/>
      </c>
      <c r="BL354" s="15"/>
      <c r="BM354" s="15"/>
      <c r="BN354" s="4" t="str">
        <f>+CONCATENATE(IF(COUNTIFS(INCAPACIDADES!$A$1:$A$100,"ACTIVA",INCAPACIDADES!$C$1:$C$100,'PRE MAAS'!K354)&gt;0,VLOOKUP(K354,INCAPACIDADES!$C$1:$Y$100,23,0),""),IF(LEN($K354)&gt;5,IF(BD!F354="N/A","",CONCATENATE("B (",DAY(BD!F354),"-",MONTH(BD!F354),"-",YEAR(BD!F354),")")),""))</f>
        <v/>
      </c>
      <c r="BO354" s="150"/>
      <c r="BP354" s="15"/>
      <c r="BQ354" s="15"/>
      <c r="BR354" s="15"/>
      <c r="BS354" s="15"/>
      <c r="BT354" s="15"/>
      <c r="BU354" s="9" t="str">
        <f>+IF(LEN($K354)&gt;10,IF(LEN(BD!I354)=11,BD!I354,CONCATENATE("0",BD!I354)),"")</f>
        <v/>
      </c>
      <c r="BV354" s="161" t="str">
        <f>+IF(LEN($K354)&gt;10,BD!J354,"")</f>
        <v/>
      </c>
      <c r="BW354" s="162" t="str">
        <f t="shared" si="157"/>
        <v/>
      </c>
      <c r="BX354" s="162" t="str">
        <f>+IF(LEN($K354)&gt;10,UPPER(BD!K354),"")</f>
        <v/>
      </c>
      <c r="BY354" s="161" t="str">
        <f>+IF(LEN($K362)&gt;5,BD!L354,"")</f>
        <v/>
      </c>
      <c r="BZ354" s="161" t="str">
        <f>+IF(LEN($K354)&gt;10,BD!M354,"")</f>
        <v/>
      </c>
      <c r="CA354" s="162" t="str">
        <f>+IF(LEN($K354)&gt;10,BD!N354,"")</f>
        <v/>
      </c>
      <c r="CB354" s="163" t="str">
        <f t="shared" si="158"/>
        <v/>
      </c>
      <c r="CC354" s="62" t="str">
        <f>+IF(AND(LEN($K354)&gt;10),IF(AND($J354&gt;L$1,$J354&lt;=$Y$1),1,IF((COUNTIFS(INCAPACIDADES!$C$1:$C$51,$K354,INCAPACIDADES!K$1:K$51,L$1))&gt;0,2,IF(VLOOKUP($I354,BD!D:F,3,0)&gt;L$1,0,3))),"")</f>
        <v/>
      </c>
      <c r="CD354" s="62" t="str">
        <f>+IF(AND(LEN($K354)&gt;10),IF(AND($J354&gt;M$1,$J354&lt;=$Y$1),1,IF((COUNTIFS(INCAPACIDADES!$C$1:$C$51,$K354,INCAPACIDADES!L$1:L$51,M$1))&gt;0,2,IF(VLOOKUP($I354,BD!$D:$F,3,0)&gt;M$1,0,3))),"")</f>
        <v/>
      </c>
      <c r="CE354" s="62" t="str">
        <f>+IF(AND(LEN($K354)&gt;10),IF(AND($J354&gt;N$1,$J354&lt;=$Y$1),1,IF((COUNTIFS(INCAPACIDADES!$C$1:$C$51,$K354,INCAPACIDADES!M$1:M$51,N$1))&gt;0,2,IF(VLOOKUP($I354,BD!$D:$F,3,0)&gt;N$1,0,3))),"")</f>
        <v/>
      </c>
      <c r="CF354" s="62" t="str">
        <f>+IF(AND(LEN($K354)&gt;10),IF(AND($J354&gt;O$1,$J354&lt;=$Y$1),1,IF((COUNTIFS(INCAPACIDADES!$C$1:$C$51,$K354,INCAPACIDADES!N$1:N$51,O$1))&gt;0,2,IF(VLOOKUP($I354,BD!$D:$F,3,0)&gt;O$1,0,3))),"")</f>
        <v/>
      </c>
      <c r="CG354" s="62" t="str">
        <f>+IF(AND(LEN($K354)&gt;10),IF(AND($J354&gt;P$1,$J354&lt;=$Y$1),1,IF((COUNTIFS(INCAPACIDADES!$C$1:$C$51,$K354,INCAPACIDADES!O$1:O$51,P$1))&gt;0,2,IF(VLOOKUP($I354,BD!$D:$F,3,0)&gt;P$1,0,3))),"")</f>
        <v/>
      </c>
      <c r="CH354" s="62" t="str">
        <f>+IF(AND(LEN($K354)&gt;10),IF(AND($J354&gt;Q$1,$J354&lt;=$Y$1),1,IF((COUNTIFS(INCAPACIDADES!$C$1:$C$51,$K354,INCAPACIDADES!P$1:P$51,Q$1))&gt;0,2,IF(VLOOKUP($I354,BD!$D:$F,3,0)&gt;Q$1,0,3))),"")</f>
        <v/>
      </c>
      <c r="CI354" s="62" t="str">
        <f>+IF(AND(LEN($K354)&gt;10),IF(AND($J354&gt;R$1,$J354&lt;=$Y$1),1,IF((COUNTIFS(INCAPACIDADES!$C$1:$C$51,$K354,INCAPACIDADES!Q$1:Q$51,R$1))&gt;0,2,IF(VLOOKUP($I354,BD!$D:$F,3,0)&gt;R$1,0,3))),"")</f>
        <v/>
      </c>
      <c r="CJ354" s="62" t="str">
        <f>+IF(AND(LEN($K354)&gt;10),IF(AND($J354&gt;S$1,$J354&lt;=$Y$1),1,IF((COUNTIFS(INCAPACIDADES!$C$1:$C$51,$K354,INCAPACIDADES!R$1:R$51,S$1))&gt;0,2,IF(VLOOKUP($I354,BD!$D:$F,3,0)&gt;S$1,0,3))),"")</f>
        <v/>
      </c>
      <c r="CK354" s="62" t="str">
        <f>+IF(AND(LEN($K354)&gt;10),IF(AND($J354&gt;T$1,$J354&lt;=$Y$1),1,IF((COUNTIFS(INCAPACIDADES!$C$1:$C$51,$K354,INCAPACIDADES!S$1:S$51,T$1))&gt;0,2,IF(VLOOKUP($I354,BD!$D:$F,3,0)&gt;T$1,0,3))),"")</f>
        <v/>
      </c>
      <c r="CL354" s="62" t="str">
        <f>+IF(AND(LEN($K354)&gt;10),IF(AND($J354&gt;U$1,$J354&lt;=$Y$1),1,IF((COUNTIFS(INCAPACIDADES!$C$1:$C$51,$K354,INCAPACIDADES!T$1:T$51,U$1))&gt;0,2,IF(VLOOKUP($I354,BD!$D:$F,3,0)&gt;U$1,0,3))),"")</f>
        <v/>
      </c>
      <c r="CM354" s="62" t="str">
        <f>+IF(AND(LEN($K354)&gt;10),IF(AND($J354&gt;V$1,$J354&lt;=$Y$1),1,IF((COUNTIFS(INCAPACIDADES!$C$1:$C$51,$K354,INCAPACIDADES!U$1:U$51,V$1))&gt;0,2,IF(VLOOKUP($I354,BD!$D:$F,3,0)&gt;V$1,0,3))),"")</f>
        <v/>
      </c>
      <c r="CN354" s="62" t="str">
        <f>+IF(AND(LEN($K354)&gt;10),IF(AND($J354&gt;W$1,$J354&lt;=$Y$1),1,IF((COUNTIFS(INCAPACIDADES!$C$1:$C$51,$K354,INCAPACIDADES!V$1:V$51,W$1))&gt;0,2,IF(VLOOKUP($I354,BD!$D:$F,3,0)&gt;W$1,0,3))),"")</f>
        <v/>
      </c>
      <c r="CO354" s="62" t="str">
        <f>+IF(AND(LEN($K354)&gt;10),IF(AND($J354&gt;X$1,$J354&lt;=$Y$1),1,IF((COUNTIFS(INCAPACIDADES!$C$1:$C$51,$K354,INCAPACIDADES!W$1:W$51,X$1))&gt;0,2,IF(VLOOKUP($I354,BD!$D:$F,3,0)&gt;X$1,0,3))),"")</f>
        <v/>
      </c>
      <c r="CP354" s="62" t="str">
        <f>+IF(AND(LEN($K354)&gt;10),IF(AND($J354&gt;Y$1,$J354&lt;=$Y$1),1,IF((COUNTIFS(INCAPACIDADES!$C$1:$C$51,$K354,INCAPACIDADES!X$1:X$51,Y$1))&gt;0,2,IF(VLOOKUP($I354,BD!$D:$F,3,0)&gt;Y$1,0,3))),"")</f>
        <v/>
      </c>
      <c r="CQ354" s="62" t="str">
        <f>+IF(LEN($K354)&gt;10,IF(ISERROR(VLOOKUP(L354,'CODIGO PAGO'!$B$1:$B$20,1,0)),1,IF(OR(AND(CC354=1,L354&lt;&gt;"N"),AND(CC354=3,L354&lt;&gt;"B"),AND(CC354=2,LEFT(TRIM(L354),1)&lt;&gt;"I")),1,IF(OR(AND(CC354=0,L354="N"),AND(CC354=0,L354="B"),AND(CC354=0,LEFT(TRIM(L354),1)="I")),1,0))),"")</f>
        <v/>
      </c>
      <c r="CR354" s="62" t="str">
        <f t="shared" si="159"/>
        <v/>
      </c>
      <c r="CS354" s="62" t="str">
        <f>+IF(LEN($K354)&gt;10,IF(ISERROR(VLOOKUP(N354,'CODIGO PAGO'!$B$1:$B$20,1,0)),1,IF(OR(AND(CE354=1,N354&lt;&gt;"N"),AND(CE354=3,N354&lt;&gt;"B"),AND(CE354=2,LEFT(TRIM(N354),1)&lt;&gt;"I")),1,IF(OR(AND(CE354=0,N354="N"),AND(CE354=0,N354="B"),AND(CE354=0,LEFT(TRIM(N354),1)="I")),1,0))),"")</f>
        <v/>
      </c>
      <c r="CT354" s="62" t="str">
        <f t="shared" si="160"/>
        <v/>
      </c>
      <c r="CU354" s="62" t="str">
        <f>+IF(LEN($K354)&gt;10,IF(ISERROR(VLOOKUP(P354,'CODIGO PAGO'!$B$1:$B$20,1,0)),1,IF(OR(AND(CG354=1,P354&lt;&gt;"N"),AND(CG354=3,P354&lt;&gt;"B"),AND(CG354=2,LEFT(TRIM(P354),1)&lt;&gt;"I")),1,IF(OR(AND(CG354=0,P354="N"),AND(CG354=0,P354="B"),AND(CG354=0,LEFT(TRIM(P354),1)="I")),1,0))),"")</f>
        <v/>
      </c>
      <c r="CV354" s="62" t="str">
        <f t="shared" si="161"/>
        <v/>
      </c>
      <c r="CW354" s="62" t="str">
        <f>+IF(LEN($K354)&gt;10,IF(ISERROR(VLOOKUP(R354,'CODIGO PAGO'!$B$1:$B$20,1,0)),1,IF(OR(AND(CI354=1,R354&lt;&gt;"N"),AND(CI354=3,R354&lt;&gt;"B"),AND(CI354=2,LEFT(TRIM(R354),1)&lt;&gt;"I")),1,IF(OR(AND(CI354=0,R354="N"),AND(CI354=0,R354="B"),AND(CI354=0,LEFT(TRIM(R354),1)="I")),1,0))),"")</f>
        <v/>
      </c>
      <c r="CX354" s="62" t="str">
        <f t="shared" si="162"/>
        <v/>
      </c>
      <c r="CY354" s="62" t="str">
        <f>+IF(LEN($K354)&gt;10,IF(ISERROR(VLOOKUP(T354,'CODIGO PAGO'!$B$1:$B$20,1,0)),1,IF(OR(AND(CK354=1,T354&lt;&gt;"N"),AND(CK354=3,T354&lt;&gt;"B"),AND(CK354=2,LEFT(TRIM(T354),1)&lt;&gt;"I")),1,IF(OR(AND(CK354=0,T354="N"),AND(CK354=0,T354="B"),AND(CK354=0,LEFT(TRIM(T354),1)="I")),1,0))),"")</f>
        <v/>
      </c>
      <c r="CZ354" s="62" t="str">
        <f t="shared" si="163"/>
        <v/>
      </c>
      <c r="DA354" s="62" t="str">
        <f>+IF(LEN($K354)&gt;10,IF(ISERROR(VLOOKUP(V354,'CODIGO PAGO'!$B$1:$B$20,1,0)),1,IF(OR(AND(CM354=1,V354&lt;&gt;"N"),AND(CM354=3,V354&lt;&gt;"B"),AND(CM354=2,LEFT(TRIM(V354),1)&lt;&gt;"I")),1,IF(OR(AND(CM354=0,V354="N"),AND(CM354=0,V354="B"),AND(CM354=0,LEFT(TRIM(V354),1)="I")),1,0))),"")</f>
        <v/>
      </c>
      <c r="DB354" s="62" t="str">
        <f t="shared" si="164"/>
        <v/>
      </c>
      <c r="DC354" s="62" t="str">
        <f>+IF(LEN($K354)&gt;10,IF(ISERROR(VLOOKUP(X354,'CODIGO PAGO'!$B$1:$B$20,1,0)),1,IF(OR(AND(CO354=1,X354&lt;&gt;"N"),AND(CO354=3,X354&lt;&gt;"B"),AND(CO354=2,LEFT(TRIM(X354),1)&lt;&gt;"I")),1,IF(OR(AND(CO354=0,X354="N"),AND(CO354=0,X354="B"),AND(CO354=0,LEFT(TRIM(X354),1)="I")),1,0))),"")</f>
        <v/>
      </c>
      <c r="DD354" s="62" t="str">
        <f t="shared" si="165"/>
        <v/>
      </c>
      <c r="DE354" s="62" t="str">
        <f t="shared" si="166"/>
        <v/>
      </c>
      <c r="DF354" s="63" t="str">
        <f t="shared" si="167"/>
        <v/>
      </c>
      <c r="DG354" s="171"/>
      <c r="DH354" s="63">
        <v>354</v>
      </c>
    </row>
    <row r="355" spans="1:112" s="65" customFormat="1">
      <c r="A355" s="16" t="str">
        <f t="shared" si="140"/>
        <v/>
      </c>
      <c r="B355" s="134"/>
      <c r="C355" s="134"/>
      <c r="D355" s="1" t="str">
        <f>+IF(LEN($K355)&gt;5,BD!A355,"")</f>
        <v/>
      </c>
      <c r="E355" s="1" t="str">
        <f>+IF(LEN($K355)&gt;5,BD!B355,"")</f>
        <v/>
      </c>
      <c r="F355" s="134"/>
      <c r="G355" s="133"/>
      <c r="H355" s="135"/>
      <c r="I355" s="3" t="str">
        <f>+IF(LEN($K355)&gt;5,BD!D355,"")</f>
        <v/>
      </c>
      <c r="J355" s="4" t="str">
        <f>+IF(LEN($K355)&gt;5,BD!E355,"")</f>
        <v/>
      </c>
      <c r="K355" s="5" t="str">
        <f>+IF(LEN(BD!G355)&gt;5,BD!G355,"")</f>
        <v/>
      </c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53" t="str">
        <f t="shared" si="141"/>
        <v/>
      </c>
      <c r="AB355" s="154" t="str">
        <f>+IF(LEN($K355)&gt;5,SUM(L355,N355,P355,R355,T355,V355,X355)+COUNTIF(L355:X355,"PCG")+'CODIGO PAGO'!$C$23*COUNTIF(L355:X355,"PDF")+'CODIGO PAGO'!$C$24*COUNTIF('PRE MAAS'!L355:X355,"PNH")+'CODIGO PAGO'!$C$25*COUNTIF('PRE MAAS'!L355:X355,"PS")+COUNTIF(L355:X355,"VAC"),"")</f>
        <v/>
      </c>
      <c r="AC355" s="154" t="str">
        <f t="shared" si="142"/>
        <v/>
      </c>
      <c r="AD355" s="155" t="str">
        <f t="shared" si="143"/>
        <v/>
      </c>
      <c r="AE355" s="155" t="str">
        <f t="shared" si="144"/>
        <v/>
      </c>
      <c r="AF355" s="155" t="str">
        <f>+IF(LEN($K355)&gt;5,IF(AND(VLOOKUP($I355,BD!$D$1:$F$501,3,0)&gt;=L$1,VLOOKUP($I355,BD!$D$1:$F$501,3,0)&lt;=X$1),1,0),"")</f>
        <v/>
      </c>
      <c r="AG355" s="155" t="str">
        <f t="shared" si="145"/>
        <v/>
      </c>
      <c r="AH355" s="156" t="str">
        <f t="shared" si="146"/>
        <v/>
      </c>
      <c r="AI355" s="156" t="str">
        <f t="shared" si="147"/>
        <v/>
      </c>
      <c r="AJ355" s="156" t="str">
        <f t="shared" si="148"/>
        <v/>
      </c>
      <c r="AK355" s="6" t="str">
        <f>+IF(LEN($K355)&gt;5,BD!H355,"")</f>
        <v/>
      </c>
      <c r="AL355" s="17" t="str">
        <f t="shared" si="149"/>
        <v/>
      </c>
      <c r="AM355" s="13"/>
      <c r="AN355" s="18" t="str">
        <f t="shared" si="150"/>
        <v/>
      </c>
      <c r="AO355" s="19" t="str">
        <f t="shared" si="151"/>
        <v/>
      </c>
      <c r="AP355" s="19" t="str">
        <f t="shared" si="152"/>
        <v/>
      </c>
      <c r="AQ355" s="20" t="str">
        <f t="shared" si="153"/>
        <v/>
      </c>
      <c r="AR355" s="7" t="str">
        <f t="shared" ca="1" si="154"/>
        <v/>
      </c>
      <c r="AS355" s="157"/>
      <c r="AT355" s="19" t="str">
        <f>+IF(LEN($K355)&gt;5,TRUNC(AS355*AK355*'CODIGO PAGO'!$C$27,2),"")</f>
        <v/>
      </c>
      <c r="AU355" s="15"/>
      <c r="AV355" s="15"/>
      <c r="AW355" s="15"/>
      <c r="AX355" s="14"/>
      <c r="AY355" s="15"/>
      <c r="AZ355" s="20" t="str">
        <f>+IF(LEN(K355)&gt;5,SUMIF(AJUSTES!$A$1:$A$50,K355,AJUSTES!$J$1:$J$50),"")</f>
        <v/>
      </c>
      <c r="BA355" s="20"/>
      <c r="BB355" s="14"/>
      <c r="BC355" s="14"/>
      <c r="BD355" s="164"/>
      <c r="BE355" s="15"/>
      <c r="BF355" s="15"/>
      <c r="BG355" s="152" t="str">
        <f t="shared" si="155"/>
        <v/>
      </c>
      <c r="BH355" s="20" t="str">
        <f t="shared" si="156"/>
        <v/>
      </c>
      <c r="BI355" s="20" t="str">
        <f>IF(LEN($K355)&gt;5,IF('CODIGO PAGO'!$C$26=9,0.5*AK355,'CODIGO PAGO'!$C$26*COUNTIF(L355:X355,"PT")*(AK355*7)/(7-(COUNTIF(L355:X355,"D")+COUNTIF(L355:X355,"DL")))),"")</f>
        <v/>
      </c>
      <c r="BJ355" s="15"/>
      <c r="BK355" s="20" t="str">
        <f>+IF(LEN(K355)&gt;5,SUMIF(AJUSTES!$A$1:$A$50,K355,AJUSTES!$K$1:$K$50),"")</f>
        <v/>
      </c>
      <c r="BL355" s="15"/>
      <c r="BM355" s="15"/>
      <c r="BN355" s="4" t="str">
        <f>+CONCATENATE(IF(COUNTIFS(INCAPACIDADES!$A$1:$A$100,"ACTIVA",INCAPACIDADES!$C$1:$C$100,'PRE MAAS'!K355)&gt;0,VLOOKUP(K355,INCAPACIDADES!$C$1:$Y$100,23,0),""),IF(LEN($K355)&gt;5,IF(BD!F355="N/A","",CONCATENATE("B (",DAY(BD!F355),"-",MONTH(BD!F355),"-",YEAR(BD!F355),")")),""))</f>
        <v/>
      </c>
      <c r="BO355" s="150"/>
      <c r="BP355" s="15"/>
      <c r="BQ355" s="15"/>
      <c r="BR355" s="15"/>
      <c r="BS355" s="15"/>
      <c r="BT355" s="15"/>
      <c r="BU355" s="9" t="str">
        <f>+IF(LEN($K355)&gt;10,IF(LEN(BD!I355)=11,BD!I355,CONCATENATE("0",BD!I355)),"")</f>
        <v/>
      </c>
      <c r="BV355" s="161" t="str">
        <f>+IF(LEN($K355)&gt;10,BD!J355,"")</f>
        <v/>
      </c>
      <c r="BW355" s="162" t="str">
        <f t="shared" si="157"/>
        <v/>
      </c>
      <c r="BX355" s="162" t="str">
        <f>+IF(LEN($K355)&gt;10,UPPER(BD!K355),"")</f>
        <v/>
      </c>
      <c r="BY355" s="161" t="str">
        <f>+IF(LEN($K363)&gt;5,BD!L355,"")</f>
        <v/>
      </c>
      <c r="BZ355" s="161" t="str">
        <f>+IF(LEN($K355)&gt;10,BD!M355,"")</f>
        <v/>
      </c>
      <c r="CA355" s="162" t="str">
        <f>+IF(LEN($K355)&gt;10,BD!N355,"")</f>
        <v/>
      </c>
      <c r="CB355" s="163" t="str">
        <f t="shared" si="158"/>
        <v/>
      </c>
      <c r="CC355" s="62" t="str">
        <f>+IF(AND(LEN($K355)&gt;10),IF(AND($J355&gt;L$1,$J355&lt;=$Y$1),1,IF((COUNTIFS(INCAPACIDADES!$C$1:$C$51,$K355,INCAPACIDADES!K$1:K$51,L$1))&gt;0,2,IF(VLOOKUP($I355,BD!D:F,3,0)&gt;L$1,0,3))),"")</f>
        <v/>
      </c>
      <c r="CD355" s="62" t="str">
        <f>+IF(AND(LEN($K355)&gt;10),IF(AND($J355&gt;M$1,$J355&lt;=$Y$1),1,IF((COUNTIFS(INCAPACIDADES!$C$1:$C$51,$K355,INCAPACIDADES!L$1:L$51,M$1))&gt;0,2,IF(VLOOKUP($I355,BD!$D:$F,3,0)&gt;M$1,0,3))),"")</f>
        <v/>
      </c>
      <c r="CE355" s="62" t="str">
        <f>+IF(AND(LEN($K355)&gt;10),IF(AND($J355&gt;N$1,$J355&lt;=$Y$1),1,IF((COUNTIFS(INCAPACIDADES!$C$1:$C$51,$K355,INCAPACIDADES!M$1:M$51,N$1))&gt;0,2,IF(VLOOKUP($I355,BD!$D:$F,3,0)&gt;N$1,0,3))),"")</f>
        <v/>
      </c>
      <c r="CF355" s="62" t="str">
        <f>+IF(AND(LEN($K355)&gt;10),IF(AND($J355&gt;O$1,$J355&lt;=$Y$1),1,IF((COUNTIFS(INCAPACIDADES!$C$1:$C$51,$K355,INCAPACIDADES!N$1:N$51,O$1))&gt;0,2,IF(VLOOKUP($I355,BD!$D:$F,3,0)&gt;O$1,0,3))),"")</f>
        <v/>
      </c>
      <c r="CG355" s="62" t="str">
        <f>+IF(AND(LEN($K355)&gt;10),IF(AND($J355&gt;P$1,$J355&lt;=$Y$1),1,IF((COUNTIFS(INCAPACIDADES!$C$1:$C$51,$K355,INCAPACIDADES!O$1:O$51,P$1))&gt;0,2,IF(VLOOKUP($I355,BD!$D:$F,3,0)&gt;P$1,0,3))),"")</f>
        <v/>
      </c>
      <c r="CH355" s="62" t="str">
        <f>+IF(AND(LEN($K355)&gt;10),IF(AND($J355&gt;Q$1,$J355&lt;=$Y$1),1,IF((COUNTIFS(INCAPACIDADES!$C$1:$C$51,$K355,INCAPACIDADES!P$1:P$51,Q$1))&gt;0,2,IF(VLOOKUP($I355,BD!$D:$F,3,0)&gt;Q$1,0,3))),"")</f>
        <v/>
      </c>
      <c r="CI355" s="62" t="str">
        <f>+IF(AND(LEN($K355)&gt;10),IF(AND($J355&gt;R$1,$J355&lt;=$Y$1),1,IF((COUNTIFS(INCAPACIDADES!$C$1:$C$51,$K355,INCAPACIDADES!Q$1:Q$51,R$1))&gt;0,2,IF(VLOOKUP($I355,BD!$D:$F,3,0)&gt;R$1,0,3))),"")</f>
        <v/>
      </c>
      <c r="CJ355" s="62" t="str">
        <f>+IF(AND(LEN($K355)&gt;10),IF(AND($J355&gt;S$1,$J355&lt;=$Y$1),1,IF((COUNTIFS(INCAPACIDADES!$C$1:$C$51,$K355,INCAPACIDADES!R$1:R$51,S$1))&gt;0,2,IF(VLOOKUP($I355,BD!$D:$F,3,0)&gt;S$1,0,3))),"")</f>
        <v/>
      </c>
      <c r="CK355" s="62" t="str">
        <f>+IF(AND(LEN($K355)&gt;10),IF(AND($J355&gt;T$1,$J355&lt;=$Y$1),1,IF((COUNTIFS(INCAPACIDADES!$C$1:$C$51,$K355,INCAPACIDADES!S$1:S$51,T$1))&gt;0,2,IF(VLOOKUP($I355,BD!$D:$F,3,0)&gt;T$1,0,3))),"")</f>
        <v/>
      </c>
      <c r="CL355" s="62" t="str">
        <f>+IF(AND(LEN($K355)&gt;10),IF(AND($J355&gt;U$1,$J355&lt;=$Y$1),1,IF((COUNTIFS(INCAPACIDADES!$C$1:$C$51,$K355,INCAPACIDADES!T$1:T$51,U$1))&gt;0,2,IF(VLOOKUP($I355,BD!$D:$F,3,0)&gt;U$1,0,3))),"")</f>
        <v/>
      </c>
      <c r="CM355" s="62" t="str">
        <f>+IF(AND(LEN($K355)&gt;10),IF(AND($J355&gt;V$1,$J355&lt;=$Y$1),1,IF((COUNTIFS(INCAPACIDADES!$C$1:$C$51,$K355,INCAPACIDADES!U$1:U$51,V$1))&gt;0,2,IF(VLOOKUP($I355,BD!$D:$F,3,0)&gt;V$1,0,3))),"")</f>
        <v/>
      </c>
      <c r="CN355" s="62" t="str">
        <f>+IF(AND(LEN($K355)&gt;10),IF(AND($J355&gt;W$1,$J355&lt;=$Y$1),1,IF((COUNTIFS(INCAPACIDADES!$C$1:$C$51,$K355,INCAPACIDADES!V$1:V$51,W$1))&gt;0,2,IF(VLOOKUP($I355,BD!$D:$F,3,0)&gt;W$1,0,3))),"")</f>
        <v/>
      </c>
      <c r="CO355" s="62" t="str">
        <f>+IF(AND(LEN($K355)&gt;10),IF(AND($J355&gt;X$1,$J355&lt;=$Y$1),1,IF((COUNTIFS(INCAPACIDADES!$C$1:$C$51,$K355,INCAPACIDADES!W$1:W$51,X$1))&gt;0,2,IF(VLOOKUP($I355,BD!$D:$F,3,0)&gt;X$1,0,3))),"")</f>
        <v/>
      </c>
      <c r="CP355" s="62" t="str">
        <f>+IF(AND(LEN($K355)&gt;10),IF(AND($J355&gt;Y$1,$J355&lt;=$Y$1),1,IF((COUNTIFS(INCAPACIDADES!$C$1:$C$51,$K355,INCAPACIDADES!X$1:X$51,Y$1))&gt;0,2,IF(VLOOKUP($I355,BD!$D:$F,3,0)&gt;Y$1,0,3))),"")</f>
        <v/>
      </c>
      <c r="CQ355" s="62" t="str">
        <f>+IF(LEN($K355)&gt;10,IF(ISERROR(VLOOKUP(L355,'CODIGO PAGO'!$B$1:$B$20,1,0)),1,IF(OR(AND(CC355=1,L355&lt;&gt;"N"),AND(CC355=3,L355&lt;&gt;"B"),AND(CC355=2,LEFT(TRIM(L355),1)&lt;&gt;"I")),1,IF(OR(AND(CC355=0,L355="N"),AND(CC355=0,L355="B"),AND(CC355=0,LEFT(TRIM(L355),1)="I")),1,0))),"")</f>
        <v/>
      </c>
      <c r="CR355" s="62" t="str">
        <f t="shared" si="159"/>
        <v/>
      </c>
      <c r="CS355" s="62" t="str">
        <f>+IF(LEN($K355)&gt;10,IF(ISERROR(VLOOKUP(N355,'CODIGO PAGO'!$B$1:$B$20,1,0)),1,IF(OR(AND(CE355=1,N355&lt;&gt;"N"),AND(CE355=3,N355&lt;&gt;"B"),AND(CE355=2,LEFT(TRIM(N355),1)&lt;&gt;"I")),1,IF(OR(AND(CE355=0,N355="N"),AND(CE355=0,N355="B"),AND(CE355=0,LEFT(TRIM(N355),1)="I")),1,0))),"")</f>
        <v/>
      </c>
      <c r="CT355" s="62" t="str">
        <f t="shared" si="160"/>
        <v/>
      </c>
      <c r="CU355" s="62" t="str">
        <f>+IF(LEN($K355)&gt;10,IF(ISERROR(VLOOKUP(P355,'CODIGO PAGO'!$B$1:$B$20,1,0)),1,IF(OR(AND(CG355=1,P355&lt;&gt;"N"),AND(CG355=3,P355&lt;&gt;"B"),AND(CG355=2,LEFT(TRIM(P355),1)&lt;&gt;"I")),1,IF(OR(AND(CG355=0,P355="N"),AND(CG355=0,P355="B"),AND(CG355=0,LEFT(TRIM(P355),1)="I")),1,0))),"")</f>
        <v/>
      </c>
      <c r="CV355" s="62" t="str">
        <f t="shared" si="161"/>
        <v/>
      </c>
      <c r="CW355" s="62" t="str">
        <f>+IF(LEN($K355)&gt;10,IF(ISERROR(VLOOKUP(R355,'CODIGO PAGO'!$B$1:$B$20,1,0)),1,IF(OR(AND(CI355=1,R355&lt;&gt;"N"),AND(CI355=3,R355&lt;&gt;"B"),AND(CI355=2,LEFT(TRIM(R355),1)&lt;&gt;"I")),1,IF(OR(AND(CI355=0,R355="N"),AND(CI355=0,R355="B"),AND(CI355=0,LEFT(TRIM(R355),1)="I")),1,0))),"")</f>
        <v/>
      </c>
      <c r="CX355" s="62" t="str">
        <f t="shared" si="162"/>
        <v/>
      </c>
      <c r="CY355" s="62" t="str">
        <f>+IF(LEN($K355)&gt;10,IF(ISERROR(VLOOKUP(T355,'CODIGO PAGO'!$B$1:$B$20,1,0)),1,IF(OR(AND(CK355=1,T355&lt;&gt;"N"),AND(CK355=3,T355&lt;&gt;"B"),AND(CK355=2,LEFT(TRIM(T355),1)&lt;&gt;"I")),1,IF(OR(AND(CK355=0,T355="N"),AND(CK355=0,T355="B"),AND(CK355=0,LEFT(TRIM(T355),1)="I")),1,0))),"")</f>
        <v/>
      </c>
      <c r="CZ355" s="62" t="str">
        <f t="shared" si="163"/>
        <v/>
      </c>
      <c r="DA355" s="62" t="str">
        <f>+IF(LEN($K355)&gt;10,IF(ISERROR(VLOOKUP(V355,'CODIGO PAGO'!$B$1:$B$20,1,0)),1,IF(OR(AND(CM355=1,V355&lt;&gt;"N"),AND(CM355=3,V355&lt;&gt;"B"),AND(CM355=2,LEFT(TRIM(V355),1)&lt;&gt;"I")),1,IF(OR(AND(CM355=0,V355="N"),AND(CM355=0,V355="B"),AND(CM355=0,LEFT(TRIM(V355),1)="I")),1,0))),"")</f>
        <v/>
      </c>
      <c r="DB355" s="62" t="str">
        <f t="shared" si="164"/>
        <v/>
      </c>
      <c r="DC355" s="62" t="str">
        <f>+IF(LEN($K355)&gt;10,IF(ISERROR(VLOOKUP(X355,'CODIGO PAGO'!$B$1:$B$20,1,0)),1,IF(OR(AND(CO355=1,X355&lt;&gt;"N"),AND(CO355=3,X355&lt;&gt;"B"),AND(CO355=2,LEFT(TRIM(X355),1)&lt;&gt;"I")),1,IF(OR(AND(CO355=0,X355="N"),AND(CO355=0,X355="B"),AND(CO355=0,LEFT(TRIM(X355),1)="I")),1,0))),"")</f>
        <v/>
      </c>
      <c r="DD355" s="62" t="str">
        <f t="shared" si="165"/>
        <v/>
      </c>
      <c r="DE355" s="62" t="str">
        <f t="shared" si="166"/>
        <v/>
      </c>
      <c r="DF355" s="63" t="str">
        <f t="shared" si="167"/>
        <v/>
      </c>
      <c r="DG355" s="171"/>
      <c r="DH355" s="63">
        <v>355</v>
      </c>
    </row>
    <row r="356" spans="1:112" s="65" customFormat="1">
      <c r="A356" s="16" t="str">
        <f t="shared" si="140"/>
        <v/>
      </c>
      <c r="B356" s="134"/>
      <c r="C356" s="134"/>
      <c r="D356" s="1" t="str">
        <f>+IF(LEN($K356)&gt;5,BD!A356,"")</f>
        <v/>
      </c>
      <c r="E356" s="1" t="str">
        <f>+IF(LEN($K356)&gt;5,BD!B356,"")</f>
        <v/>
      </c>
      <c r="F356" s="134"/>
      <c r="G356" s="133"/>
      <c r="H356" s="135"/>
      <c r="I356" s="3" t="str">
        <f>+IF(LEN($K356)&gt;5,BD!D356,"")</f>
        <v/>
      </c>
      <c r="J356" s="4" t="str">
        <f>+IF(LEN($K356)&gt;5,BD!E356,"")</f>
        <v/>
      </c>
      <c r="K356" s="5" t="str">
        <f>+IF(LEN(BD!G356)&gt;5,BD!G356,"")</f>
        <v/>
      </c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53" t="str">
        <f t="shared" si="141"/>
        <v/>
      </c>
      <c r="AB356" s="154" t="str">
        <f>+IF(LEN($K356)&gt;5,SUM(L356,N356,P356,R356,T356,V356,X356)+COUNTIF(L356:X356,"PCG")+'CODIGO PAGO'!$C$23*COUNTIF(L356:X356,"PDF")+'CODIGO PAGO'!$C$24*COUNTIF('PRE MAAS'!L356:X356,"PNH")+'CODIGO PAGO'!$C$25*COUNTIF('PRE MAAS'!L356:X356,"PS")+COUNTIF(L356:X356,"VAC"),"")</f>
        <v/>
      </c>
      <c r="AC356" s="154" t="str">
        <f t="shared" si="142"/>
        <v/>
      </c>
      <c r="AD356" s="155" t="str">
        <f t="shared" si="143"/>
        <v/>
      </c>
      <c r="AE356" s="155" t="str">
        <f t="shared" si="144"/>
        <v/>
      </c>
      <c r="AF356" s="155" t="str">
        <f>+IF(LEN($K356)&gt;5,IF(AND(VLOOKUP($I356,BD!$D$1:$F$501,3,0)&gt;=L$1,VLOOKUP($I356,BD!$D$1:$F$501,3,0)&lt;=X$1),1,0),"")</f>
        <v/>
      </c>
      <c r="AG356" s="155" t="str">
        <f t="shared" si="145"/>
        <v/>
      </c>
      <c r="AH356" s="156" t="str">
        <f t="shared" si="146"/>
        <v/>
      </c>
      <c r="AI356" s="156" t="str">
        <f t="shared" si="147"/>
        <v/>
      </c>
      <c r="AJ356" s="156" t="str">
        <f t="shared" si="148"/>
        <v/>
      </c>
      <c r="AK356" s="6" t="str">
        <f>+IF(LEN($K356)&gt;5,BD!H356,"")</f>
        <v/>
      </c>
      <c r="AL356" s="17" t="str">
        <f t="shared" si="149"/>
        <v/>
      </c>
      <c r="AM356" s="13"/>
      <c r="AN356" s="18" t="str">
        <f t="shared" si="150"/>
        <v/>
      </c>
      <c r="AO356" s="19" t="str">
        <f t="shared" si="151"/>
        <v/>
      </c>
      <c r="AP356" s="19" t="str">
        <f t="shared" si="152"/>
        <v/>
      </c>
      <c r="AQ356" s="20" t="str">
        <f t="shared" si="153"/>
        <v/>
      </c>
      <c r="AR356" s="7" t="str">
        <f t="shared" ca="1" si="154"/>
        <v/>
      </c>
      <c r="AS356" s="157"/>
      <c r="AT356" s="19" t="str">
        <f>+IF(LEN($K356)&gt;5,TRUNC(AS356*AK356*'CODIGO PAGO'!$C$27,2),"")</f>
        <v/>
      </c>
      <c r="AU356" s="15"/>
      <c r="AV356" s="15"/>
      <c r="AW356" s="15"/>
      <c r="AX356" s="14"/>
      <c r="AY356" s="15"/>
      <c r="AZ356" s="20" t="str">
        <f>+IF(LEN(K356)&gt;5,SUMIF(AJUSTES!$A$1:$A$50,K356,AJUSTES!$J$1:$J$50),"")</f>
        <v/>
      </c>
      <c r="BA356" s="20"/>
      <c r="BB356" s="14"/>
      <c r="BC356" s="14"/>
      <c r="BD356" s="164"/>
      <c r="BE356" s="15"/>
      <c r="BF356" s="15"/>
      <c r="BG356" s="152" t="str">
        <f t="shared" si="155"/>
        <v/>
      </c>
      <c r="BH356" s="20" t="str">
        <f t="shared" si="156"/>
        <v/>
      </c>
      <c r="BI356" s="20" t="str">
        <f>IF(LEN($K356)&gt;5,IF('CODIGO PAGO'!$C$26=9,0.5*AK356,'CODIGO PAGO'!$C$26*COUNTIF(L356:X356,"PT")*(AK356*7)/(7-(COUNTIF(L356:X356,"D")+COUNTIF(L356:X356,"DL")))),"")</f>
        <v/>
      </c>
      <c r="BJ356" s="15"/>
      <c r="BK356" s="20" t="str">
        <f>+IF(LEN(K356)&gt;5,SUMIF(AJUSTES!$A$1:$A$50,K356,AJUSTES!$K$1:$K$50),"")</f>
        <v/>
      </c>
      <c r="BL356" s="15"/>
      <c r="BM356" s="15"/>
      <c r="BN356" s="4" t="str">
        <f>+CONCATENATE(IF(COUNTIFS(INCAPACIDADES!$A$1:$A$100,"ACTIVA",INCAPACIDADES!$C$1:$C$100,'PRE MAAS'!K356)&gt;0,VLOOKUP(K356,INCAPACIDADES!$C$1:$Y$100,23,0),""),IF(LEN($K356)&gt;5,IF(BD!F356="N/A","",CONCATENATE("B (",DAY(BD!F356),"-",MONTH(BD!F356),"-",YEAR(BD!F356),")")),""))</f>
        <v/>
      </c>
      <c r="BO356" s="150"/>
      <c r="BP356" s="15"/>
      <c r="BQ356" s="15"/>
      <c r="BR356" s="15"/>
      <c r="BS356" s="15"/>
      <c r="BT356" s="15"/>
      <c r="BU356" s="9" t="str">
        <f>+IF(LEN($K356)&gt;10,IF(LEN(BD!I356)=11,BD!I356,CONCATENATE("0",BD!I356)),"")</f>
        <v/>
      </c>
      <c r="BV356" s="161" t="str">
        <f>+IF(LEN($K356)&gt;10,BD!J356,"")</f>
        <v/>
      </c>
      <c r="BW356" s="162" t="str">
        <f t="shared" si="157"/>
        <v/>
      </c>
      <c r="BX356" s="162" t="str">
        <f>+IF(LEN($K356)&gt;10,UPPER(BD!K356),"")</f>
        <v/>
      </c>
      <c r="BY356" s="161" t="str">
        <f>+IF(LEN($K364)&gt;5,BD!L356,"")</f>
        <v/>
      </c>
      <c r="BZ356" s="161" t="str">
        <f>+IF(LEN($K356)&gt;10,BD!M356,"")</f>
        <v/>
      </c>
      <c r="CA356" s="162" t="str">
        <f>+IF(LEN($K356)&gt;10,BD!N356,"")</f>
        <v/>
      </c>
      <c r="CB356" s="163" t="str">
        <f t="shared" si="158"/>
        <v/>
      </c>
      <c r="CC356" s="62" t="str">
        <f>+IF(AND(LEN($K356)&gt;10),IF(AND($J356&gt;L$1,$J356&lt;=$Y$1),1,IF((COUNTIFS(INCAPACIDADES!$C$1:$C$51,$K356,INCAPACIDADES!K$1:K$51,L$1))&gt;0,2,IF(VLOOKUP($I356,BD!D:F,3,0)&gt;L$1,0,3))),"")</f>
        <v/>
      </c>
      <c r="CD356" s="62" t="str">
        <f>+IF(AND(LEN($K356)&gt;10),IF(AND($J356&gt;M$1,$J356&lt;=$Y$1),1,IF((COUNTIFS(INCAPACIDADES!$C$1:$C$51,$K356,INCAPACIDADES!L$1:L$51,M$1))&gt;0,2,IF(VLOOKUP($I356,BD!$D:$F,3,0)&gt;M$1,0,3))),"")</f>
        <v/>
      </c>
      <c r="CE356" s="62" t="str">
        <f>+IF(AND(LEN($K356)&gt;10),IF(AND($J356&gt;N$1,$J356&lt;=$Y$1),1,IF((COUNTIFS(INCAPACIDADES!$C$1:$C$51,$K356,INCAPACIDADES!M$1:M$51,N$1))&gt;0,2,IF(VLOOKUP($I356,BD!$D:$F,3,0)&gt;N$1,0,3))),"")</f>
        <v/>
      </c>
      <c r="CF356" s="62" t="str">
        <f>+IF(AND(LEN($K356)&gt;10),IF(AND($J356&gt;O$1,$J356&lt;=$Y$1),1,IF((COUNTIFS(INCAPACIDADES!$C$1:$C$51,$K356,INCAPACIDADES!N$1:N$51,O$1))&gt;0,2,IF(VLOOKUP($I356,BD!$D:$F,3,0)&gt;O$1,0,3))),"")</f>
        <v/>
      </c>
      <c r="CG356" s="62" t="str">
        <f>+IF(AND(LEN($K356)&gt;10),IF(AND($J356&gt;P$1,$J356&lt;=$Y$1),1,IF((COUNTIFS(INCAPACIDADES!$C$1:$C$51,$K356,INCAPACIDADES!O$1:O$51,P$1))&gt;0,2,IF(VLOOKUP($I356,BD!$D:$F,3,0)&gt;P$1,0,3))),"")</f>
        <v/>
      </c>
      <c r="CH356" s="62" t="str">
        <f>+IF(AND(LEN($K356)&gt;10),IF(AND($J356&gt;Q$1,$J356&lt;=$Y$1),1,IF((COUNTIFS(INCAPACIDADES!$C$1:$C$51,$K356,INCAPACIDADES!P$1:P$51,Q$1))&gt;0,2,IF(VLOOKUP($I356,BD!$D:$F,3,0)&gt;Q$1,0,3))),"")</f>
        <v/>
      </c>
      <c r="CI356" s="62" t="str">
        <f>+IF(AND(LEN($K356)&gt;10),IF(AND($J356&gt;R$1,$J356&lt;=$Y$1),1,IF((COUNTIFS(INCAPACIDADES!$C$1:$C$51,$K356,INCAPACIDADES!Q$1:Q$51,R$1))&gt;0,2,IF(VLOOKUP($I356,BD!$D:$F,3,0)&gt;R$1,0,3))),"")</f>
        <v/>
      </c>
      <c r="CJ356" s="62" t="str">
        <f>+IF(AND(LEN($K356)&gt;10),IF(AND($J356&gt;S$1,$J356&lt;=$Y$1),1,IF((COUNTIFS(INCAPACIDADES!$C$1:$C$51,$K356,INCAPACIDADES!R$1:R$51,S$1))&gt;0,2,IF(VLOOKUP($I356,BD!$D:$F,3,0)&gt;S$1,0,3))),"")</f>
        <v/>
      </c>
      <c r="CK356" s="62" t="str">
        <f>+IF(AND(LEN($K356)&gt;10),IF(AND($J356&gt;T$1,$J356&lt;=$Y$1),1,IF((COUNTIFS(INCAPACIDADES!$C$1:$C$51,$K356,INCAPACIDADES!S$1:S$51,T$1))&gt;0,2,IF(VLOOKUP($I356,BD!$D:$F,3,0)&gt;T$1,0,3))),"")</f>
        <v/>
      </c>
      <c r="CL356" s="62" t="str">
        <f>+IF(AND(LEN($K356)&gt;10),IF(AND($J356&gt;U$1,$J356&lt;=$Y$1),1,IF((COUNTIFS(INCAPACIDADES!$C$1:$C$51,$K356,INCAPACIDADES!T$1:T$51,U$1))&gt;0,2,IF(VLOOKUP($I356,BD!$D:$F,3,0)&gt;U$1,0,3))),"")</f>
        <v/>
      </c>
      <c r="CM356" s="62" t="str">
        <f>+IF(AND(LEN($K356)&gt;10),IF(AND($J356&gt;V$1,$J356&lt;=$Y$1),1,IF((COUNTIFS(INCAPACIDADES!$C$1:$C$51,$K356,INCAPACIDADES!U$1:U$51,V$1))&gt;0,2,IF(VLOOKUP($I356,BD!$D:$F,3,0)&gt;V$1,0,3))),"")</f>
        <v/>
      </c>
      <c r="CN356" s="62" t="str">
        <f>+IF(AND(LEN($K356)&gt;10),IF(AND($J356&gt;W$1,$J356&lt;=$Y$1),1,IF((COUNTIFS(INCAPACIDADES!$C$1:$C$51,$K356,INCAPACIDADES!V$1:V$51,W$1))&gt;0,2,IF(VLOOKUP($I356,BD!$D:$F,3,0)&gt;W$1,0,3))),"")</f>
        <v/>
      </c>
      <c r="CO356" s="62" t="str">
        <f>+IF(AND(LEN($K356)&gt;10),IF(AND($J356&gt;X$1,$J356&lt;=$Y$1),1,IF((COUNTIFS(INCAPACIDADES!$C$1:$C$51,$K356,INCAPACIDADES!W$1:W$51,X$1))&gt;0,2,IF(VLOOKUP($I356,BD!$D:$F,3,0)&gt;X$1,0,3))),"")</f>
        <v/>
      </c>
      <c r="CP356" s="62" t="str">
        <f>+IF(AND(LEN($K356)&gt;10),IF(AND($J356&gt;Y$1,$J356&lt;=$Y$1),1,IF((COUNTIFS(INCAPACIDADES!$C$1:$C$51,$K356,INCAPACIDADES!X$1:X$51,Y$1))&gt;0,2,IF(VLOOKUP($I356,BD!$D:$F,3,0)&gt;Y$1,0,3))),"")</f>
        <v/>
      </c>
      <c r="CQ356" s="62" t="str">
        <f>+IF(LEN($K356)&gt;10,IF(ISERROR(VLOOKUP(L356,'CODIGO PAGO'!$B$1:$B$20,1,0)),1,IF(OR(AND(CC356=1,L356&lt;&gt;"N"),AND(CC356=3,L356&lt;&gt;"B"),AND(CC356=2,LEFT(TRIM(L356),1)&lt;&gt;"I")),1,IF(OR(AND(CC356=0,L356="N"),AND(CC356=0,L356="B"),AND(CC356=0,LEFT(TRIM(L356),1)="I")),1,0))),"")</f>
        <v/>
      </c>
      <c r="CR356" s="62" t="str">
        <f t="shared" si="159"/>
        <v/>
      </c>
      <c r="CS356" s="62" t="str">
        <f>+IF(LEN($K356)&gt;10,IF(ISERROR(VLOOKUP(N356,'CODIGO PAGO'!$B$1:$B$20,1,0)),1,IF(OR(AND(CE356=1,N356&lt;&gt;"N"),AND(CE356=3,N356&lt;&gt;"B"),AND(CE356=2,LEFT(TRIM(N356),1)&lt;&gt;"I")),1,IF(OR(AND(CE356=0,N356="N"),AND(CE356=0,N356="B"),AND(CE356=0,LEFT(TRIM(N356),1)="I")),1,0))),"")</f>
        <v/>
      </c>
      <c r="CT356" s="62" t="str">
        <f t="shared" si="160"/>
        <v/>
      </c>
      <c r="CU356" s="62" t="str">
        <f>+IF(LEN($K356)&gt;10,IF(ISERROR(VLOOKUP(P356,'CODIGO PAGO'!$B$1:$B$20,1,0)),1,IF(OR(AND(CG356=1,P356&lt;&gt;"N"),AND(CG356=3,P356&lt;&gt;"B"),AND(CG356=2,LEFT(TRIM(P356),1)&lt;&gt;"I")),1,IF(OR(AND(CG356=0,P356="N"),AND(CG356=0,P356="B"),AND(CG356=0,LEFT(TRIM(P356),1)="I")),1,0))),"")</f>
        <v/>
      </c>
      <c r="CV356" s="62" t="str">
        <f t="shared" si="161"/>
        <v/>
      </c>
      <c r="CW356" s="62" t="str">
        <f>+IF(LEN($K356)&gt;10,IF(ISERROR(VLOOKUP(R356,'CODIGO PAGO'!$B$1:$B$20,1,0)),1,IF(OR(AND(CI356=1,R356&lt;&gt;"N"),AND(CI356=3,R356&lt;&gt;"B"),AND(CI356=2,LEFT(TRIM(R356),1)&lt;&gt;"I")),1,IF(OR(AND(CI356=0,R356="N"),AND(CI356=0,R356="B"),AND(CI356=0,LEFT(TRIM(R356),1)="I")),1,0))),"")</f>
        <v/>
      </c>
      <c r="CX356" s="62" t="str">
        <f t="shared" si="162"/>
        <v/>
      </c>
      <c r="CY356" s="62" t="str">
        <f>+IF(LEN($K356)&gt;10,IF(ISERROR(VLOOKUP(T356,'CODIGO PAGO'!$B$1:$B$20,1,0)),1,IF(OR(AND(CK356=1,T356&lt;&gt;"N"),AND(CK356=3,T356&lt;&gt;"B"),AND(CK356=2,LEFT(TRIM(T356),1)&lt;&gt;"I")),1,IF(OR(AND(CK356=0,T356="N"),AND(CK356=0,T356="B"),AND(CK356=0,LEFT(TRIM(T356),1)="I")),1,0))),"")</f>
        <v/>
      </c>
      <c r="CZ356" s="62" t="str">
        <f t="shared" si="163"/>
        <v/>
      </c>
      <c r="DA356" s="62" t="str">
        <f>+IF(LEN($K356)&gt;10,IF(ISERROR(VLOOKUP(V356,'CODIGO PAGO'!$B$1:$B$20,1,0)),1,IF(OR(AND(CM356=1,V356&lt;&gt;"N"),AND(CM356=3,V356&lt;&gt;"B"),AND(CM356=2,LEFT(TRIM(V356),1)&lt;&gt;"I")),1,IF(OR(AND(CM356=0,V356="N"),AND(CM356=0,V356="B"),AND(CM356=0,LEFT(TRIM(V356),1)="I")),1,0))),"")</f>
        <v/>
      </c>
      <c r="DB356" s="62" t="str">
        <f t="shared" si="164"/>
        <v/>
      </c>
      <c r="DC356" s="62" t="str">
        <f>+IF(LEN($K356)&gt;10,IF(ISERROR(VLOOKUP(X356,'CODIGO PAGO'!$B$1:$B$20,1,0)),1,IF(OR(AND(CO356=1,X356&lt;&gt;"N"),AND(CO356=3,X356&lt;&gt;"B"),AND(CO356=2,LEFT(TRIM(X356),1)&lt;&gt;"I")),1,IF(OR(AND(CO356=0,X356="N"),AND(CO356=0,X356="B"),AND(CO356=0,LEFT(TRIM(X356),1)="I")),1,0))),"")</f>
        <v/>
      </c>
      <c r="DD356" s="62" t="str">
        <f t="shared" si="165"/>
        <v/>
      </c>
      <c r="DE356" s="62" t="str">
        <f t="shared" si="166"/>
        <v/>
      </c>
      <c r="DF356" s="63" t="str">
        <f t="shared" si="167"/>
        <v/>
      </c>
      <c r="DG356" s="171"/>
      <c r="DH356" s="63">
        <v>356</v>
      </c>
    </row>
    <row r="357" spans="1:112" s="65" customFormat="1">
      <c r="A357" s="16" t="str">
        <f t="shared" si="140"/>
        <v/>
      </c>
      <c r="B357" s="134"/>
      <c r="C357" s="134"/>
      <c r="D357" s="1" t="str">
        <f>+IF(LEN($K357)&gt;5,BD!A357,"")</f>
        <v/>
      </c>
      <c r="E357" s="1" t="str">
        <f>+IF(LEN($K357)&gt;5,BD!B357,"")</f>
        <v/>
      </c>
      <c r="F357" s="134"/>
      <c r="G357" s="133"/>
      <c r="H357" s="135"/>
      <c r="I357" s="3" t="str">
        <f>+IF(LEN($K357)&gt;5,BD!D357,"")</f>
        <v/>
      </c>
      <c r="J357" s="4" t="str">
        <f>+IF(LEN($K357)&gt;5,BD!E357,"")</f>
        <v/>
      </c>
      <c r="K357" s="5" t="str">
        <f>+IF(LEN(BD!G357)&gt;5,BD!G357,"")</f>
        <v/>
      </c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53" t="str">
        <f t="shared" si="141"/>
        <v/>
      </c>
      <c r="AB357" s="154" t="str">
        <f>+IF(LEN($K357)&gt;5,SUM(L357,N357,P357,R357,T357,V357,X357)+COUNTIF(L357:X357,"PCG")+'CODIGO PAGO'!$C$23*COUNTIF(L357:X357,"PDF")+'CODIGO PAGO'!$C$24*COUNTIF('PRE MAAS'!L357:X357,"PNH")+'CODIGO PAGO'!$C$25*COUNTIF('PRE MAAS'!L357:X357,"PS")+COUNTIF(L357:X357,"VAC"),"")</f>
        <v/>
      </c>
      <c r="AC357" s="154" t="str">
        <f t="shared" si="142"/>
        <v/>
      </c>
      <c r="AD357" s="155" t="str">
        <f t="shared" si="143"/>
        <v/>
      </c>
      <c r="AE357" s="155" t="str">
        <f t="shared" si="144"/>
        <v/>
      </c>
      <c r="AF357" s="155" t="str">
        <f>+IF(LEN($K357)&gt;5,IF(AND(VLOOKUP($I357,BD!$D$1:$F$501,3,0)&gt;=L$1,VLOOKUP($I357,BD!$D$1:$F$501,3,0)&lt;=X$1),1,0),"")</f>
        <v/>
      </c>
      <c r="AG357" s="155" t="str">
        <f t="shared" si="145"/>
        <v/>
      </c>
      <c r="AH357" s="156" t="str">
        <f t="shared" si="146"/>
        <v/>
      </c>
      <c r="AI357" s="156" t="str">
        <f t="shared" si="147"/>
        <v/>
      </c>
      <c r="AJ357" s="156" t="str">
        <f t="shared" si="148"/>
        <v/>
      </c>
      <c r="AK357" s="6" t="str">
        <f>+IF(LEN($K357)&gt;5,BD!H357,"")</f>
        <v/>
      </c>
      <c r="AL357" s="17" t="str">
        <f t="shared" si="149"/>
        <v/>
      </c>
      <c r="AM357" s="13"/>
      <c r="AN357" s="18" t="str">
        <f t="shared" si="150"/>
        <v/>
      </c>
      <c r="AO357" s="19" t="str">
        <f t="shared" si="151"/>
        <v/>
      </c>
      <c r="AP357" s="19" t="str">
        <f t="shared" si="152"/>
        <v/>
      </c>
      <c r="AQ357" s="20" t="str">
        <f t="shared" si="153"/>
        <v/>
      </c>
      <c r="AR357" s="7" t="str">
        <f t="shared" ca="1" si="154"/>
        <v/>
      </c>
      <c r="AS357" s="157"/>
      <c r="AT357" s="19" t="str">
        <f>+IF(LEN($K357)&gt;5,TRUNC(AS357*AK357*'CODIGO PAGO'!$C$27,2),"")</f>
        <v/>
      </c>
      <c r="AU357" s="15"/>
      <c r="AV357" s="15"/>
      <c r="AW357" s="15"/>
      <c r="AX357" s="14"/>
      <c r="AY357" s="15"/>
      <c r="AZ357" s="20" t="str">
        <f>+IF(LEN(K357)&gt;5,SUMIF(AJUSTES!$A$1:$A$50,K357,AJUSTES!$J$1:$J$50),"")</f>
        <v/>
      </c>
      <c r="BA357" s="20"/>
      <c r="BB357" s="14"/>
      <c r="BC357" s="14"/>
      <c r="BD357" s="164"/>
      <c r="BE357" s="15"/>
      <c r="BF357" s="15"/>
      <c r="BG357" s="152" t="str">
        <f t="shared" si="155"/>
        <v/>
      </c>
      <c r="BH357" s="20" t="str">
        <f t="shared" si="156"/>
        <v/>
      </c>
      <c r="BI357" s="20" t="str">
        <f>IF(LEN($K357)&gt;5,IF('CODIGO PAGO'!$C$26=9,0.5*AK357,'CODIGO PAGO'!$C$26*COUNTIF(L357:X357,"PT")*(AK357*7)/(7-(COUNTIF(L357:X357,"D")+COUNTIF(L357:X357,"DL")))),"")</f>
        <v/>
      </c>
      <c r="BJ357" s="15"/>
      <c r="BK357" s="20" t="str">
        <f>+IF(LEN(K357)&gt;5,SUMIF(AJUSTES!$A$1:$A$50,K357,AJUSTES!$K$1:$K$50),"")</f>
        <v/>
      </c>
      <c r="BL357" s="15"/>
      <c r="BM357" s="15"/>
      <c r="BN357" s="4" t="str">
        <f>+CONCATENATE(IF(COUNTIFS(INCAPACIDADES!$A$1:$A$100,"ACTIVA",INCAPACIDADES!$C$1:$C$100,'PRE MAAS'!K357)&gt;0,VLOOKUP(K357,INCAPACIDADES!$C$1:$Y$100,23,0),""),IF(LEN($K357)&gt;5,IF(BD!F357="N/A","",CONCATENATE("B (",DAY(BD!F357),"-",MONTH(BD!F357),"-",YEAR(BD!F357),")")),""))</f>
        <v/>
      </c>
      <c r="BO357" s="150"/>
      <c r="BP357" s="15"/>
      <c r="BQ357" s="15"/>
      <c r="BR357" s="15"/>
      <c r="BS357" s="15"/>
      <c r="BT357" s="15"/>
      <c r="BU357" s="9" t="str">
        <f>+IF(LEN($K357)&gt;10,IF(LEN(BD!I357)=11,BD!I357,CONCATENATE("0",BD!I357)),"")</f>
        <v/>
      </c>
      <c r="BV357" s="161" t="str">
        <f>+IF(LEN($K357)&gt;10,BD!J357,"")</f>
        <v/>
      </c>
      <c r="BW357" s="162" t="str">
        <f t="shared" si="157"/>
        <v/>
      </c>
      <c r="BX357" s="162" t="str">
        <f>+IF(LEN($K357)&gt;10,UPPER(BD!K357),"")</f>
        <v/>
      </c>
      <c r="BY357" s="161" t="str">
        <f>+IF(LEN($K365)&gt;5,BD!L357,"")</f>
        <v/>
      </c>
      <c r="BZ357" s="161" t="str">
        <f>+IF(LEN($K357)&gt;10,BD!M357,"")</f>
        <v/>
      </c>
      <c r="CA357" s="162" t="str">
        <f>+IF(LEN($K357)&gt;10,BD!N357,"")</f>
        <v/>
      </c>
      <c r="CB357" s="163" t="str">
        <f t="shared" si="158"/>
        <v/>
      </c>
      <c r="CC357" s="62" t="str">
        <f>+IF(AND(LEN($K357)&gt;10),IF(AND($J357&gt;L$1,$J357&lt;=$Y$1),1,IF((COUNTIFS(INCAPACIDADES!$C$1:$C$51,$K357,INCAPACIDADES!K$1:K$51,L$1))&gt;0,2,IF(VLOOKUP($I357,BD!D:F,3,0)&gt;L$1,0,3))),"")</f>
        <v/>
      </c>
      <c r="CD357" s="62" t="str">
        <f>+IF(AND(LEN($K357)&gt;10),IF(AND($J357&gt;M$1,$J357&lt;=$Y$1),1,IF((COUNTIFS(INCAPACIDADES!$C$1:$C$51,$K357,INCAPACIDADES!L$1:L$51,M$1))&gt;0,2,IF(VLOOKUP($I357,BD!$D:$F,3,0)&gt;M$1,0,3))),"")</f>
        <v/>
      </c>
      <c r="CE357" s="62" t="str">
        <f>+IF(AND(LEN($K357)&gt;10),IF(AND($J357&gt;N$1,$J357&lt;=$Y$1),1,IF((COUNTIFS(INCAPACIDADES!$C$1:$C$51,$K357,INCAPACIDADES!M$1:M$51,N$1))&gt;0,2,IF(VLOOKUP($I357,BD!$D:$F,3,0)&gt;N$1,0,3))),"")</f>
        <v/>
      </c>
      <c r="CF357" s="62" t="str">
        <f>+IF(AND(LEN($K357)&gt;10),IF(AND($J357&gt;O$1,$J357&lt;=$Y$1),1,IF((COUNTIFS(INCAPACIDADES!$C$1:$C$51,$K357,INCAPACIDADES!N$1:N$51,O$1))&gt;0,2,IF(VLOOKUP($I357,BD!$D:$F,3,0)&gt;O$1,0,3))),"")</f>
        <v/>
      </c>
      <c r="CG357" s="62" t="str">
        <f>+IF(AND(LEN($K357)&gt;10),IF(AND($J357&gt;P$1,$J357&lt;=$Y$1),1,IF((COUNTIFS(INCAPACIDADES!$C$1:$C$51,$K357,INCAPACIDADES!O$1:O$51,P$1))&gt;0,2,IF(VLOOKUP($I357,BD!$D:$F,3,0)&gt;P$1,0,3))),"")</f>
        <v/>
      </c>
      <c r="CH357" s="62" t="str">
        <f>+IF(AND(LEN($K357)&gt;10),IF(AND($J357&gt;Q$1,$J357&lt;=$Y$1),1,IF((COUNTIFS(INCAPACIDADES!$C$1:$C$51,$K357,INCAPACIDADES!P$1:P$51,Q$1))&gt;0,2,IF(VLOOKUP($I357,BD!$D:$F,3,0)&gt;Q$1,0,3))),"")</f>
        <v/>
      </c>
      <c r="CI357" s="62" t="str">
        <f>+IF(AND(LEN($K357)&gt;10),IF(AND($J357&gt;R$1,$J357&lt;=$Y$1),1,IF((COUNTIFS(INCAPACIDADES!$C$1:$C$51,$K357,INCAPACIDADES!Q$1:Q$51,R$1))&gt;0,2,IF(VLOOKUP($I357,BD!$D:$F,3,0)&gt;R$1,0,3))),"")</f>
        <v/>
      </c>
      <c r="CJ357" s="62" t="str">
        <f>+IF(AND(LEN($K357)&gt;10),IF(AND($J357&gt;S$1,$J357&lt;=$Y$1),1,IF((COUNTIFS(INCAPACIDADES!$C$1:$C$51,$K357,INCAPACIDADES!R$1:R$51,S$1))&gt;0,2,IF(VLOOKUP($I357,BD!$D:$F,3,0)&gt;S$1,0,3))),"")</f>
        <v/>
      </c>
      <c r="CK357" s="62" t="str">
        <f>+IF(AND(LEN($K357)&gt;10),IF(AND($J357&gt;T$1,$J357&lt;=$Y$1),1,IF((COUNTIFS(INCAPACIDADES!$C$1:$C$51,$K357,INCAPACIDADES!S$1:S$51,T$1))&gt;0,2,IF(VLOOKUP($I357,BD!$D:$F,3,0)&gt;T$1,0,3))),"")</f>
        <v/>
      </c>
      <c r="CL357" s="62" t="str">
        <f>+IF(AND(LEN($K357)&gt;10),IF(AND($J357&gt;U$1,$J357&lt;=$Y$1),1,IF((COUNTIFS(INCAPACIDADES!$C$1:$C$51,$K357,INCAPACIDADES!T$1:T$51,U$1))&gt;0,2,IF(VLOOKUP($I357,BD!$D:$F,3,0)&gt;U$1,0,3))),"")</f>
        <v/>
      </c>
      <c r="CM357" s="62" t="str">
        <f>+IF(AND(LEN($K357)&gt;10),IF(AND($J357&gt;V$1,$J357&lt;=$Y$1),1,IF((COUNTIFS(INCAPACIDADES!$C$1:$C$51,$K357,INCAPACIDADES!U$1:U$51,V$1))&gt;0,2,IF(VLOOKUP($I357,BD!$D:$F,3,0)&gt;V$1,0,3))),"")</f>
        <v/>
      </c>
      <c r="CN357" s="62" t="str">
        <f>+IF(AND(LEN($K357)&gt;10),IF(AND($J357&gt;W$1,$J357&lt;=$Y$1),1,IF((COUNTIFS(INCAPACIDADES!$C$1:$C$51,$K357,INCAPACIDADES!V$1:V$51,W$1))&gt;0,2,IF(VLOOKUP($I357,BD!$D:$F,3,0)&gt;W$1,0,3))),"")</f>
        <v/>
      </c>
      <c r="CO357" s="62" t="str">
        <f>+IF(AND(LEN($K357)&gt;10),IF(AND($J357&gt;X$1,$J357&lt;=$Y$1),1,IF((COUNTIFS(INCAPACIDADES!$C$1:$C$51,$K357,INCAPACIDADES!W$1:W$51,X$1))&gt;0,2,IF(VLOOKUP($I357,BD!$D:$F,3,0)&gt;X$1,0,3))),"")</f>
        <v/>
      </c>
      <c r="CP357" s="62" t="str">
        <f>+IF(AND(LEN($K357)&gt;10),IF(AND($J357&gt;Y$1,$J357&lt;=$Y$1),1,IF((COUNTIFS(INCAPACIDADES!$C$1:$C$51,$K357,INCAPACIDADES!X$1:X$51,Y$1))&gt;0,2,IF(VLOOKUP($I357,BD!$D:$F,3,0)&gt;Y$1,0,3))),"")</f>
        <v/>
      </c>
      <c r="CQ357" s="62" t="str">
        <f>+IF(LEN($K357)&gt;10,IF(ISERROR(VLOOKUP(L357,'CODIGO PAGO'!$B$1:$B$20,1,0)),1,IF(OR(AND(CC357=1,L357&lt;&gt;"N"),AND(CC357=3,L357&lt;&gt;"B"),AND(CC357=2,LEFT(TRIM(L357),1)&lt;&gt;"I")),1,IF(OR(AND(CC357=0,L357="N"),AND(CC357=0,L357="B"),AND(CC357=0,LEFT(TRIM(L357),1)="I")),1,0))),"")</f>
        <v/>
      </c>
      <c r="CR357" s="62" t="str">
        <f t="shared" si="159"/>
        <v/>
      </c>
      <c r="CS357" s="62" t="str">
        <f>+IF(LEN($K357)&gt;10,IF(ISERROR(VLOOKUP(N357,'CODIGO PAGO'!$B$1:$B$20,1,0)),1,IF(OR(AND(CE357=1,N357&lt;&gt;"N"),AND(CE357=3,N357&lt;&gt;"B"),AND(CE357=2,LEFT(TRIM(N357),1)&lt;&gt;"I")),1,IF(OR(AND(CE357=0,N357="N"),AND(CE357=0,N357="B"),AND(CE357=0,LEFT(TRIM(N357),1)="I")),1,0))),"")</f>
        <v/>
      </c>
      <c r="CT357" s="62" t="str">
        <f t="shared" si="160"/>
        <v/>
      </c>
      <c r="CU357" s="62" t="str">
        <f>+IF(LEN($K357)&gt;10,IF(ISERROR(VLOOKUP(P357,'CODIGO PAGO'!$B$1:$B$20,1,0)),1,IF(OR(AND(CG357=1,P357&lt;&gt;"N"),AND(CG357=3,P357&lt;&gt;"B"),AND(CG357=2,LEFT(TRIM(P357),1)&lt;&gt;"I")),1,IF(OR(AND(CG357=0,P357="N"),AND(CG357=0,P357="B"),AND(CG357=0,LEFT(TRIM(P357),1)="I")),1,0))),"")</f>
        <v/>
      </c>
      <c r="CV357" s="62" t="str">
        <f t="shared" si="161"/>
        <v/>
      </c>
      <c r="CW357" s="62" t="str">
        <f>+IF(LEN($K357)&gt;10,IF(ISERROR(VLOOKUP(R357,'CODIGO PAGO'!$B$1:$B$20,1,0)),1,IF(OR(AND(CI357=1,R357&lt;&gt;"N"),AND(CI357=3,R357&lt;&gt;"B"),AND(CI357=2,LEFT(TRIM(R357),1)&lt;&gt;"I")),1,IF(OR(AND(CI357=0,R357="N"),AND(CI357=0,R357="B"),AND(CI357=0,LEFT(TRIM(R357),1)="I")),1,0))),"")</f>
        <v/>
      </c>
      <c r="CX357" s="62" t="str">
        <f t="shared" si="162"/>
        <v/>
      </c>
      <c r="CY357" s="62" t="str">
        <f>+IF(LEN($K357)&gt;10,IF(ISERROR(VLOOKUP(T357,'CODIGO PAGO'!$B$1:$B$20,1,0)),1,IF(OR(AND(CK357=1,T357&lt;&gt;"N"),AND(CK357=3,T357&lt;&gt;"B"),AND(CK357=2,LEFT(TRIM(T357),1)&lt;&gt;"I")),1,IF(OR(AND(CK357=0,T357="N"),AND(CK357=0,T357="B"),AND(CK357=0,LEFT(TRIM(T357),1)="I")),1,0))),"")</f>
        <v/>
      </c>
      <c r="CZ357" s="62" t="str">
        <f t="shared" si="163"/>
        <v/>
      </c>
      <c r="DA357" s="62" t="str">
        <f>+IF(LEN($K357)&gt;10,IF(ISERROR(VLOOKUP(V357,'CODIGO PAGO'!$B$1:$B$20,1,0)),1,IF(OR(AND(CM357=1,V357&lt;&gt;"N"),AND(CM357=3,V357&lt;&gt;"B"),AND(CM357=2,LEFT(TRIM(V357),1)&lt;&gt;"I")),1,IF(OR(AND(CM357=0,V357="N"),AND(CM357=0,V357="B"),AND(CM357=0,LEFT(TRIM(V357),1)="I")),1,0))),"")</f>
        <v/>
      </c>
      <c r="DB357" s="62" t="str">
        <f t="shared" si="164"/>
        <v/>
      </c>
      <c r="DC357" s="62" t="str">
        <f>+IF(LEN($K357)&gt;10,IF(ISERROR(VLOOKUP(X357,'CODIGO PAGO'!$B$1:$B$20,1,0)),1,IF(OR(AND(CO357=1,X357&lt;&gt;"N"),AND(CO357=3,X357&lt;&gt;"B"),AND(CO357=2,LEFT(TRIM(X357),1)&lt;&gt;"I")),1,IF(OR(AND(CO357=0,X357="N"),AND(CO357=0,X357="B"),AND(CO357=0,LEFT(TRIM(X357),1)="I")),1,0))),"")</f>
        <v/>
      </c>
      <c r="DD357" s="62" t="str">
        <f t="shared" si="165"/>
        <v/>
      </c>
      <c r="DE357" s="62" t="str">
        <f t="shared" si="166"/>
        <v/>
      </c>
      <c r="DF357" s="63" t="str">
        <f t="shared" si="167"/>
        <v/>
      </c>
      <c r="DG357" s="171"/>
      <c r="DH357" s="63">
        <v>357</v>
      </c>
    </row>
    <row r="358" spans="1:112" s="65" customFormat="1">
      <c r="A358" s="16" t="str">
        <f t="shared" si="140"/>
        <v/>
      </c>
      <c r="B358" s="134"/>
      <c r="C358" s="134"/>
      <c r="D358" s="1" t="str">
        <f>+IF(LEN($K358)&gt;5,BD!A358,"")</f>
        <v/>
      </c>
      <c r="E358" s="1" t="str">
        <f>+IF(LEN($K358)&gt;5,BD!B358,"")</f>
        <v/>
      </c>
      <c r="F358" s="134"/>
      <c r="G358" s="133"/>
      <c r="H358" s="135"/>
      <c r="I358" s="3" t="str">
        <f>+IF(LEN($K358)&gt;5,BD!D358,"")</f>
        <v/>
      </c>
      <c r="J358" s="4" t="str">
        <f>+IF(LEN($K358)&gt;5,BD!E358,"")</f>
        <v/>
      </c>
      <c r="K358" s="5" t="str">
        <f>+IF(LEN(BD!G358)&gt;5,BD!G358,"")</f>
        <v/>
      </c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53" t="str">
        <f t="shared" si="141"/>
        <v/>
      </c>
      <c r="AB358" s="154" t="str">
        <f>+IF(LEN($K358)&gt;5,SUM(L358,N358,P358,R358,T358,V358,X358)+COUNTIF(L358:X358,"PCG")+'CODIGO PAGO'!$C$23*COUNTIF(L358:X358,"PDF")+'CODIGO PAGO'!$C$24*COUNTIF('PRE MAAS'!L358:X358,"PNH")+'CODIGO PAGO'!$C$25*COUNTIF('PRE MAAS'!L358:X358,"PS")+COUNTIF(L358:X358,"VAC"),"")</f>
        <v/>
      </c>
      <c r="AC358" s="154" t="str">
        <f t="shared" si="142"/>
        <v/>
      </c>
      <c r="AD358" s="155" t="str">
        <f t="shared" si="143"/>
        <v/>
      </c>
      <c r="AE358" s="155" t="str">
        <f t="shared" si="144"/>
        <v/>
      </c>
      <c r="AF358" s="155" t="str">
        <f>+IF(LEN($K358)&gt;5,IF(AND(VLOOKUP($I358,BD!$D$1:$F$501,3,0)&gt;=L$1,VLOOKUP($I358,BD!$D$1:$F$501,3,0)&lt;=X$1),1,0),"")</f>
        <v/>
      </c>
      <c r="AG358" s="155" t="str">
        <f t="shared" si="145"/>
        <v/>
      </c>
      <c r="AH358" s="156" t="str">
        <f t="shared" si="146"/>
        <v/>
      </c>
      <c r="AI358" s="156" t="str">
        <f t="shared" si="147"/>
        <v/>
      </c>
      <c r="AJ358" s="156" t="str">
        <f t="shared" si="148"/>
        <v/>
      </c>
      <c r="AK358" s="6" t="str">
        <f>+IF(LEN($K358)&gt;5,BD!H358,"")</f>
        <v/>
      </c>
      <c r="AL358" s="17" t="str">
        <f t="shared" si="149"/>
        <v/>
      </c>
      <c r="AM358" s="13"/>
      <c r="AN358" s="18" t="str">
        <f t="shared" si="150"/>
        <v/>
      </c>
      <c r="AO358" s="19" t="str">
        <f t="shared" si="151"/>
        <v/>
      </c>
      <c r="AP358" s="19" t="str">
        <f t="shared" si="152"/>
        <v/>
      </c>
      <c r="AQ358" s="20" t="str">
        <f t="shared" si="153"/>
        <v/>
      </c>
      <c r="AR358" s="7" t="str">
        <f t="shared" ca="1" si="154"/>
        <v/>
      </c>
      <c r="AS358" s="157"/>
      <c r="AT358" s="19" t="str">
        <f>+IF(LEN($K358)&gt;5,TRUNC(AS358*AK358*'CODIGO PAGO'!$C$27,2),"")</f>
        <v/>
      </c>
      <c r="AU358" s="15"/>
      <c r="AV358" s="15"/>
      <c r="AW358" s="15"/>
      <c r="AX358" s="14"/>
      <c r="AY358" s="15"/>
      <c r="AZ358" s="20" t="str">
        <f>+IF(LEN(K358)&gt;5,SUMIF(AJUSTES!$A$1:$A$50,K358,AJUSTES!$J$1:$J$50),"")</f>
        <v/>
      </c>
      <c r="BA358" s="20"/>
      <c r="BB358" s="14"/>
      <c r="BC358" s="14"/>
      <c r="BD358" s="164"/>
      <c r="BE358" s="15"/>
      <c r="BF358" s="15"/>
      <c r="BG358" s="152" t="str">
        <f t="shared" si="155"/>
        <v/>
      </c>
      <c r="BH358" s="20" t="str">
        <f t="shared" si="156"/>
        <v/>
      </c>
      <c r="BI358" s="20" t="str">
        <f>IF(LEN($K358)&gt;5,IF('CODIGO PAGO'!$C$26=9,0.5*AK358,'CODIGO PAGO'!$C$26*COUNTIF(L358:X358,"PT")*(AK358*7)/(7-(COUNTIF(L358:X358,"D")+COUNTIF(L358:X358,"DL")))),"")</f>
        <v/>
      </c>
      <c r="BJ358" s="15"/>
      <c r="BK358" s="20" t="str">
        <f>+IF(LEN(K358)&gt;5,SUMIF(AJUSTES!$A$1:$A$50,K358,AJUSTES!$K$1:$K$50),"")</f>
        <v/>
      </c>
      <c r="BL358" s="15"/>
      <c r="BM358" s="15"/>
      <c r="BN358" s="4" t="str">
        <f>+CONCATENATE(IF(COUNTIFS(INCAPACIDADES!$A$1:$A$100,"ACTIVA",INCAPACIDADES!$C$1:$C$100,'PRE MAAS'!K358)&gt;0,VLOOKUP(K358,INCAPACIDADES!$C$1:$Y$100,23,0),""),IF(LEN($K358)&gt;5,IF(BD!F358="N/A","",CONCATENATE("B (",DAY(BD!F358),"-",MONTH(BD!F358),"-",YEAR(BD!F358),")")),""))</f>
        <v/>
      </c>
      <c r="BO358" s="150"/>
      <c r="BP358" s="15"/>
      <c r="BQ358" s="15"/>
      <c r="BR358" s="15"/>
      <c r="BS358" s="15"/>
      <c r="BT358" s="15"/>
      <c r="BU358" s="9" t="str">
        <f>+IF(LEN($K358)&gt;10,IF(LEN(BD!I358)=11,BD!I358,CONCATENATE("0",BD!I358)),"")</f>
        <v/>
      </c>
      <c r="BV358" s="161" t="str">
        <f>+IF(LEN($K358)&gt;10,BD!J358,"")</f>
        <v/>
      </c>
      <c r="BW358" s="162" t="str">
        <f t="shared" si="157"/>
        <v/>
      </c>
      <c r="BX358" s="162" t="str">
        <f>+IF(LEN($K358)&gt;10,UPPER(BD!K358),"")</f>
        <v/>
      </c>
      <c r="BY358" s="161" t="str">
        <f>+IF(LEN($K366)&gt;5,BD!L358,"")</f>
        <v/>
      </c>
      <c r="BZ358" s="161" t="str">
        <f>+IF(LEN($K358)&gt;10,BD!M358,"")</f>
        <v/>
      </c>
      <c r="CA358" s="162" t="str">
        <f>+IF(LEN($K358)&gt;10,BD!N358,"")</f>
        <v/>
      </c>
      <c r="CB358" s="163" t="str">
        <f t="shared" si="158"/>
        <v/>
      </c>
      <c r="CC358" s="62" t="str">
        <f>+IF(AND(LEN($K358)&gt;10),IF(AND($J358&gt;L$1,$J358&lt;=$Y$1),1,IF((COUNTIFS(INCAPACIDADES!$C$1:$C$51,$K358,INCAPACIDADES!K$1:K$51,L$1))&gt;0,2,IF(VLOOKUP($I358,BD!D:F,3,0)&gt;L$1,0,3))),"")</f>
        <v/>
      </c>
      <c r="CD358" s="62" t="str">
        <f>+IF(AND(LEN($K358)&gt;10),IF(AND($J358&gt;M$1,$J358&lt;=$Y$1),1,IF((COUNTIFS(INCAPACIDADES!$C$1:$C$51,$K358,INCAPACIDADES!L$1:L$51,M$1))&gt;0,2,IF(VLOOKUP($I358,BD!$D:$F,3,0)&gt;M$1,0,3))),"")</f>
        <v/>
      </c>
      <c r="CE358" s="62" t="str">
        <f>+IF(AND(LEN($K358)&gt;10),IF(AND($J358&gt;N$1,$J358&lt;=$Y$1),1,IF((COUNTIFS(INCAPACIDADES!$C$1:$C$51,$K358,INCAPACIDADES!M$1:M$51,N$1))&gt;0,2,IF(VLOOKUP($I358,BD!$D:$F,3,0)&gt;N$1,0,3))),"")</f>
        <v/>
      </c>
      <c r="CF358" s="62" t="str">
        <f>+IF(AND(LEN($K358)&gt;10),IF(AND($J358&gt;O$1,$J358&lt;=$Y$1),1,IF((COUNTIFS(INCAPACIDADES!$C$1:$C$51,$K358,INCAPACIDADES!N$1:N$51,O$1))&gt;0,2,IF(VLOOKUP($I358,BD!$D:$F,3,0)&gt;O$1,0,3))),"")</f>
        <v/>
      </c>
      <c r="CG358" s="62" t="str">
        <f>+IF(AND(LEN($K358)&gt;10),IF(AND($J358&gt;P$1,$J358&lt;=$Y$1),1,IF((COUNTIFS(INCAPACIDADES!$C$1:$C$51,$K358,INCAPACIDADES!O$1:O$51,P$1))&gt;0,2,IF(VLOOKUP($I358,BD!$D:$F,3,0)&gt;P$1,0,3))),"")</f>
        <v/>
      </c>
      <c r="CH358" s="62" t="str">
        <f>+IF(AND(LEN($K358)&gt;10),IF(AND($J358&gt;Q$1,$J358&lt;=$Y$1),1,IF((COUNTIFS(INCAPACIDADES!$C$1:$C$51,$K358,INCAPACIDADES!P$1:P$51,Q$1))&gt;0,2,IF(VLOOKUP($I358,BD!$D:$F,3,0)&gt;Q$1,0,3))),"")</f>
        <v/>
      </c>
      <c r="CI358" s="62" t="str">
        <f>+IF(AND(LEN($K358)&gt;10),IF(AND($J358&gt;R$1,$J358&lt;=$Y$1),1,IF((COUNTIFS(INCAPACIDADES!$C$1:$C$51,$K358,INCAPACIDADES!Q$1:Q$51,R$1))&gt;0,2,IF(VLOOKUP($I358,BD!$D:$F,3,0)&gt;R$1,0,3))),"")</f>
        <v/>
      </c>
      <c r="CJ358" s="62" t="str">
        <f>+IF(AND(LEN($K358)&gt;10),IF(AND($J358&gt;S$1,$J358&lt;=$Y$1),1,IF((COUNTIFS(INCAPACIDADES!$C$1:$C$51,$K358,INCAPACIDADES!R$1:R$51,S$1))&gt;0,2,IF(VLOOKUP($I358,BD!$D:$F,3,0)&gt;S$1,0,3))),"")</f>
        <v/>
      </c>
      <c r="CK358" s="62" t="str">
        <f>+IF(AND(LEN($K358)&gt;10),IF(AND($J358&gt;T$1,$J358&lt;=$Y$1),1,IF((COUNTIFS(INCAPACIDADES!$C$1:$C$51,$K358,INCAPACIDADES!S$1:S$51,T$1))&gt;0,2,IF(VLOOKUP($I358,BD!$D:$F,3,0)&gt;T$1,0,3))),"")</f>
        <v/>
      </c>
      <c r="CL358" s="62" t="str">
        <f>+IF(AND(LEN($K358)&gt;10),IF(AND($J358&gt;U$1,$J358&lt;=$Y$1),1,IF((COUNTIFS(INCAPACIDADES!$C$1:$C$51,$K358,INCAPACIDADES!T$1:T$51,U$1))&gt;0,2,IF(VLOOKUP($I358,BD!$D:$F,3,0)&gt;U$1,0,3))),"")</f>
        <v/>
      </c>
      <c r="CM358" s="62" t="str">
        <f>+IF(AND(LEN($K358)&gt;10),IF(AND($J358&gt;V$1,$J358&lt;=$Y$1),1,IF((COUNTIFS(INCAPACIDADES!$C$1:$C$51,$K358,INCAPACIDADES!U$1:U$51,V$1))&gt;0,2,IF(VLOOKUP($I358,BD!$D:$F,3,0)&gt;V$1,0,3))),"")</f>
        <v/>
      </c>
      <c r="CN358" s="62" t="str">
        <f>+IF(AND(LEN($K358)&gt;10),IF(AND($J358&gt;W$1,$J358&lt;=$Y$1),1,IF((COUNTIFS(INCAPACIDADES!$C$1:$C$51,$K358,INCAPACIDADES!V$1:V$51,W$1))&gt;0,2,IF(VLOOKUP($I358,BD!$D:$F,3,0)&gt;W$1,0,3))),"")</f>
        <v/>
      </c>
      <c r="CO358" s="62" t="str">
        <f>+IF(AND(LEN($K358)&gt;10),IF(AND($J358&gt;X$1,$J358&lt;=$Y$1),1,IF((COUNTIFS(INCAPACIDADES!$C$1:$C$51,$K358,INCAPACIDADES!W$1:W$51,X$1))&gt;0,2,IF(VLOOKUP($I358,BD!$D:$F,3,0)&gt;X$1,0,3))),"")</f>
        <v/>
      </c>
      <c r="CP358" s="62" t="str">
        <f>+IF(AND(LEN($K358)&gt;10),IF(AND($J358&gt;Y$1,$J358&lt;=$Y$1),1,IF((COUNTIFS(INCAPACIDADES!$C$1:$C$51,$K358,INCAPACIDADES!X$1:X$51,Y$1))&gt;0,2,IF(VLOOKUP($I358,BD!$D:$F,3,0)&gt;Y$1,0,3))),"")</f>
        <v/>
      </c>
      <c r="CQ358" s="62" t="str">
        <f>+IF(LEN($K358)&gt;10,IF(ISERROR(VLOOKUP(L358,'CODIGO PAGO'!$B$1:$B$20,1,0)),1,IF(OR(AND(CC358=1,L358&lt;&gt;"N"),AND(CC358=3,L358&lt;&gt;"B"),AND(CC358=2,LEFT(TRIM(L358),1)&lt;&gt;"I")),1,IF(OR(AND(CC358=0,L358="N"),AND(CC358=0,L358="B"),AND(CC358=0,LEFT(TRIM(L358),1)="I")),1,0))),"")</f>
        <v/>
      </c>
      <c r="CR358" s="62" t="str">
        <f t="shared" si="159"/>
        <v/>
      </c>
      <c r="CS358" s="62" t="str">
        <f>+IF(LEN($K358)&gt;10,IF(ISERROR(VLOOKUP(N358,'CODIGO PAGO'!$B$1:$B$20,1,0)),1,IF(OR(AND(CE358=1,N358&lt;&gt;"N"),AND(CE358=3,N358&lt;&gt;"B"),AND(CE358=2,LEFT(TRIM(N358),1)&lt;&gt;"I")),1,IF(OR(AND(CE358=0,N358="N"),AND(CE358=0,N358="B"),AND(CE358=0,LEFT(TRIM(N358),1)="I")),1,0))),"")</f>
        <v/>
      </c>
      <c r="CT358" s="62" t="str">
        <f t="shared" si="160"/>
        <v/>
      </c>
      <c r="CU358" s="62" t="str">
        <f>+IF(LEN($K358)&gt;10,IF(ISERROR(VLOOKUP(P358,'CODIGO PAGO'!$B$1:$B$20,1,0)),1,IF(OR(AND(CG358=1,P358&lt;&gt;"N"),AND(CG358=3,P358&lt;&gt;"B"),AND(CG358=2,LEFT(TRIM(P358),1)&lt;&gt;"I")),1,IF(OR(AND(CG358=0,P358="N"),AND(CG358=0,P358="B"),AND(CG358=0,LEFT(TRIM(P358),1)="I")),1,0))),"")</f>
        <v/>
      </c>
      <c r="CV358" s="62" t="str">
        <f t="shared" si="161"/>
        <v/>
      </c>
      <c r="CW358" s="62" t="str">
        <f>+IF(LEN($K358)&gt;10,IF(ISERROR(VLOOKUP(R358,'CODIGO PAGO'!$B$1:$B$20,1,0)),1,IF(OR(AND(CI358=1,R358&lt;&gt;"N"),AND(CI358=3,R358&lt;&gt;"B"),AND(CI358=2,LEFT(TRIM(R358),1)&lt;&gt;"I")),1,IF(OR(AND(CI358=0,R358="N"),AND(CI358=0,R358="B"),AND(CI358=0,LEFT(TRIM(R358),1)="I")),1,0))),"")</f>
        <v/>
      </c>
      <c r="CX358" s="62" t="str">
        <f t="shared" si="162"/>
        <v/>
      </c>
      <c r="CY358" s="62" t="str">
        <f>+IF(LEN($K358)&gt;10,IF(ISERROR(VLOOKUP(T358,'CODIGO PAGO'!$B$1:$B$20,1,0)),1,IF(OR(AND(CK358=1,T358&lt;&gt;"N"),AND(CK358=3,T358&lt;&gt;"B"),AND(CK358=2,LEFT(TRIM(T358),1)&lt;&gt;"I")),1,IF(OR(AND(CK358=0,T358="N"),AND(CK358=0,T358="B"),AND(CK358=0,LEFT(TRIM(T358),1)="I")),1,0))),"")</f>
        <v/>
      </c>
      <c r="CZ358" s="62" t="str">
        <f t="shared" si="163"/>
        <v/>
      </c>
      <c r="DA358" s="62" t="str">
        <f>+IF(LEN($K358)&gt;10,IF(ISERROR(VLOOKUP(V358,'CODIGO PAGO'!$B$1:$B$20,1,0)),1,IF(OR(AND(CM358=1,V358&lt;&gt;"N"),AND(CM358=3,V358&lt;&gt;"B"),AND(CM358=2,LEFT(TRIM(V358),1)&lt;&gt;"I")),1,IF(OR(AND(CM358=0,V358="N"),AND(CM358=0,V358="B"),AND(CM358=0,LEFT(TRIM(V358),1)="I")),1,0))),"")</f>
        <v/>
      </c>
      <c r="DB358" s="62" t="str">
        <f t="shared" si="164"/>
        <v/>
      </c>
      <c r="DC358" s="62" t="str">
        <f>+IF(LEN($K358)&gt;10,IF(ISERROR(VLOOKUP(X358,'CODIGO PAGO'!$B$1:$B$20,1,0)),1,IF(OR(AND(CO358=1,X358&lt;&gt;"N"),AND(CO358=3,X358&lt;&gt;"B"),AND(CO358=2,LEFT(TRIM(X358),1)&lt;&gt;"I")),1,IF(OR(AND(CO358=0,X358="N"),AND(CO358=0,X358="B"),AND(CO358=0,LEFT(TRIM(X358),1)="I")),1,0))),"")</f>
        <v/>
      </c>
      <c r="DD358" s="62" t="str">
        <f t="shared" si="165"/>
        <v/>
      </c>
      <c r="DE358" s="62" t="str">
        <f t="shared" si="166"/>
        <v/>
      </c>
      <c r="DF358" s="63" t="str">
        <f t="shared" si="167"/>
        <v/>
      </c>
      <c r="DG358" s="171"/>
      <c r="DH358" s="63">
        <v>358</v>
      </c>
    </row>
    <row r="359" spans="1:112" s="65" customFormat="1">
      <c r="A359" s="16" t="str">
        <f t="shared" si="140"/>
        <v/>
      </c>
      <c r="B359" s="134"/>
      <c r="C359" s="134"/>
      <c r="D359" s="1" t="str">
        <f>+IF(LEN($K359)&gt;5,BD!A359,"")</f>
        <v/>
      </c>
      <c r="E359" s="1" t="str">
        <f>+IF(LEN($K359)&gt;5,BD!B359,"")</f>
        <v/>
      </c>
      <c r="F359" s="134"/>
      <c r="G359" s="133"/>
      <c r="H359" s="135"/>
      <c r="I359" s="3" t="str">
        <f>+IF(LEN($K359)&gt;5,BD!D359,"")</f>
        <v/>
      </c>
      <c r="J359" s="4" t="str">
        <f>+IF(LEN($K359)&gt;5,BD!E359,"")</f>
        <v/>
      </c>
      <c r="K359" s="5" t="str">
        <f>+IF(LEN(BD!G359)&gt;5,BD!G359,"")</f>
        <v/>
      </c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53" t="str">
        <f t="shared" si="141"/>
        <v/>
      </c>
      <c r="AB359" s="154" t="str">
        <f>+IF(LEN($K359)&gt;5,SUM(L359,N359,P359,R359,T359,V359,X359)+COUNTIF(L359:X359,"PCG")+'CODIGO PAGO'!$C$23*COUNTIF(L359:X359,"PDF")+'CODIGO PAGO'!$C$24*COUNTIF('PRE MAAS'!L359:X359,"PNH")+'CODIGO PAGO'!$C$25*COUNTIF('PRE MAAS'!L359:X359,"PS")+COUNTIF(L359:X359,"VAC"),"")</f>
        <v/>
      </c>
      <c r="AC359" s="154" t="str">
        <f t="shared" si="142"/>
        <v/>
      </c>
      <c r="AD359" s="155" t="str">
        <f t="shared" si="143"/>
        <v/>
      </c>
      <c r="AE359" s="155" t="str">
        <f t="shared" si="144"/>
        <v/>
      </c>
      <c r="AF359" s="155" t="str">
        <f>+IF(LEN($K359)&gt;5,IF(AND(VLOOKUP($I359,BD!$D$1:$F$501,3,0)&gt;=L$1,VLOOKUP($I359,BD!$D$1:$F$501,3,0)&lt;=X$1),1,0),"")</f>
        <v/>
      </c>
      <c r="AG359" s="155" t="str">
        <f t="shared" si="145"/>
        <v/>
      </c>
      <c r="AH359" s="156" t="str">
        <f t="shared" si="146"/>
        <v/>
      </c>
      <c r="AI359" s="156" t="str">
        <f t="shared" si="147"/>
        <v/>
      </c>
      <c r="AJ359" s="156" t="str">
        <f t="shared" si="148"/>
        <v/>
      </c>
      <c r="AK359" s="6" t="str">
        <f>+IF(LEN($K359)&gt;5,BD!H359,"")</f>
        <v/>
      </c>
      <c r="AL359" s="17" t="str">
        <f t="shared" si="149"/>
        <v/>
      </c>
      <c r="AM359" s="13"/>
      <c r="AN359" s="18" t="str">
        <f t="shared" si="150"/>
        <v/>
      </c>
      <c r="AO359" s="19" t="str">
        <f t="shared" si="151"/>
        <v/>
      </c>
      <c r="AP359" s="19" t="str">
        <f t="shared" si="152"/>
        <v/>
      </c>
      <c r="AQ359" s="20" t="str">
        <f t="shared" si="153"/>
        <v/>
      </c>
      <c r="AR359" s="7" t="str">
        <f t="shared" ca="1" si="154"/>
        <v/>
      </c>
      <c r="AS359" s="157"/>
      <c r="AT359" s="19" t="str">
        <f>+IF(LEN($K359)&gt;5,TRUNC(AS359*AK359*'CODIGO PAGO'!$C$27,2),"")</f>
        <v/>
      </c>
      <c r="AU359" s="15"/>
      <c r="AV359" s="15"/>
      <c r="AW359" s="15"/>
      <c r="AX359" s="14"/>
      <c r="AY359" s="15"/>
      <c r="AZ359" s="20" t="str">
        <f>+IF(LEN(K359)&gt;5,SUMIF(AJUSTES!$A$1:$A$50,K359,AJUSTES!$J$1:$J$50),"")</f>
        <v/>
      </c>
      <c r="BA359" s="20"/>
      <c r="BB359" s="14"/>
      <c r="BC359" s="14"/>
      <c r="BD359" s="164"/>
      <c r="BE359" s="15"/>
      <c r="BF359" s="15"/>
      <c r="BG359" s="152" t="str">
        <f t="shared" si="155"/>
        <v/>
      </c>
      <c r="BH359" s="20" t="str">
        <f t="shared" si="156"/>
        <v/>
      </c>
      <c r="BI359" s="20" t="str">
        <f>IF(LEN($K359)&gt;5,IF('CODIGO PAGO'!$C$26=9,0.5*AK359,'CODIGO PAGO'!$C$26*COUNTIF(L359:X359,"PT")*(AK359*7)/(7-(COUNTIF(L359:X359,"D")+COUNTIF(L359:X359,"DL")))),"")</f>
        <v/>
      </c>
      <c r="BJ359" s="15"/>
      <c r="BK359" s="20" t="str">
        <f>+IF(LEN(K359)&gt;5,SUMIF(AJUSTES!$A$1:$A$50,K359,AJUSTES!$K$1:$K$50),"")</f>
        <v/>
      </c>
      <c r="BL359" s="15"/>
      <c r="BM359" s="15"/>
      <c r="BN359" s="4" t="str">
        <f>+CONCATENATE(IF(COUNTIFS(INCAPACIDADES!$A$1:$A$100,"ACTIVA",INCAPACIDADES!$C$1:$C$100,'PRE MAAS'!K359)&gt;0,VLOOKUP(K359,INCAPACIDADES!$C$1:$Y$100,23,0),""),IF(LEN($K359)&gt;5,IF(BD!F359="N/A","",CONCATENATE("B (",DAY(BD!F359),"-",MONTH(BD!F359),"-",YEAR(BD!F359),")")),""))</f>
        <v/>
      </c>
      <c r="BO359" s="150"/>
      <c r="BP359" s="15"/>
      <c r="BQ359" s="15"/>
      <c r="BR359" s="15"/>
      <c r="BS359" s="15"/>
      <c r="BT359" s="15"/>
      <c r="BU359" s="9" t="str">
        <f>+IF(LEN($K359)&gt;10,IF(LEN(BD!I359)=11,BD!I359,CONCATENATE("0",BD!I359)),"")</f>
        <v/>
      </c>
      <c r="BV359" s="161" t="str">
        <f>+IF(LEN($K359)&gt;10,BD!J359,"")</f>
        <v/>
      </c>
      <c r="BW359" s="162" t="str">
        <f t="shared" si="157"/>
        <v/>
      </c>
      <c r="BX359" s="162" t="str">
        <f>+IF(LEN($K359)&gt;10,UPPER(BD!K359),"")</f>
        <v/>
      </c>
      <c r="BY359" s="161" t="str">
        <f>+IF(LEN($K367)&gt;5,BD!L359,"")</f>
        <v/>
      </c>
      <c r="BZ359" s="161" t="str">
        <f>+IF(LEN($K359)&gt;10,BD!M359,"")</f>
        <v/>
      </c>
      <c r="CA359" s="162" t="str">
        <f>+IF(LEN($K359)&gt;10,BD!N359,"")</f>
        <v/>
      </c>
      <c r="CB359" s="163" t="str">
        <f t="shared" si="158"/>
        <v/>
      </c>
      <c r="CC359" s="62" t="str">
        <f>+IF(AND(LEN($K359)&gt;10),IF(AND($J359&gt;L$1,$J359&lt;=$Y$1),1,IF((COUNTIFS(INCAPACIDADES!$C$1:$C$51,$K359,INCAPACIDADES!K$1:K$51,L$1))&gt;0,2,IF(VLOOKUP($I359,BD!D:F,3,0)&gt;L$1,0,3))),"")</f>
        <v/>
      </c>
      <c r="CD359" s="62" t="str">
        <f>+IF(AND(LEN($K359)&gt;10),IF(AND($J359&gt;M$1,$J359&lt;=$Y$1),1,IF((COUNTIFS(INCAPACIDADES!$C$1:$C$51,$K359,INCAPACIDADES!L$1:L$51,M$1))&gt;0,2,IF(VLOOKUP($I359,BD!$D:$F,3,0)&gt;M$1,0,3))),"")</f>
        <v/>
      </c>
      <c r="CE359" s="62" t="str">
        <f>+IF(AND(LEN($K359)&gt;10),IF(AND($J359&gt;N$1,$J359&lt;=$Y$1),1,IF((COUNTIFS(INCAPACIDADES!$C$1:$C$51,$K359,INCAPACIDADES!M$1:M$51,N$1))&gt;0,2,IF(VLOOKUP($I359,BD!$D:$F,3,0)&gt;N$1,0,3))),"")</f>
        <v/>
      </c>
      <c r="CF359" s="62" t="str">
        <f>+IF(AND(LEN($K359)&gt;10),IF(AND($J359&gt;O$1,$J359&lt;=$Y$1),1,IF((COUNTIFS(INCAPACIDADES!$C$1:$C$51,$K359,INCAPACIDADES!N$1:N$51,O$1))&gt;0,2,IF(VLOOKUP($I359,BD!$D:$F,3,0)&gt;O$1,0,3))),"")</f>
        <v/>
      </c>
      <c r="CG359" s="62" t="str">
        <f>+IF(AND(LEN($K359)&gt;10),IF(AND($J359&gt;P$1,$J359&lt;=$Y$1),1,IF((COUNTIFS(INCAPACIDADES!$C$1:$C$51,$K359,INCAPACIDADES!O$1:O$51,P$1))&gt;0,2,IF(VLOOKUP($I359,BD!$D:$F,3,0)&gt;P$1,0,3))),"")</f>
        <v/>
      </c>
      <c r="CH359" s="62" t="str">
        <f>+IF(AND(LEN($K359)&gt;10),IF(AND($J359&gt;Q$1,$J359&lt;=$Y$1),1,IF((COUNTIFS(INCAPACIDADES!$C$1:$C$51,$K359,INCAPACIDADES!P$1:P$51,Q$1))&gt;0,2,IF(VLOOKUP($I359,BD!$D:$F,3,0)&gt;Q$1,0,3))),"")</f>
        <v/>
      </c>
      <c r="CI359" s="62" t="str">
        <f>+IF(AND(LEN($K359)&gt;10),IF(AND($J359&gt;R$1,$J359&lt;=$Y$1),1,IF((COUNTIFS(INCAPACIDADES!$C$1:$C$51,$K359,INCAPACIDADES!Q$1:Q$51,R$1))&gt;0,2,IF(VLOOKUP($I359,BD!$D:$F,3,0)&gt;R$1,0,3))),"")</f>
        <v/>
      </c>
      <c r="CJ359" s="62" t="str">
        <f>+IF(AND(LEN($K359)&gt;10),IF(AND($J359&gt;S$1,$J359&lt;=$Y$1),1,IF((COUNTIFS(INCAPACIDADES!$C$1:$C$51,$K359,INCAPACIDADES!R$1:R$51,S$1))&gt;0,2,IF(VLOOKUP($I359,BD!$D:$F,3,0)&gt;S$1,0,3))),"")</f>
        <v/>
      </c>
      <c r="CK359" s="62" t="str">
        <f>+IF(AND(LEN($K359)&gt;10),IF(AND($J359&gt;T$1,$J359&lt;=$Y$1),1,IF((COUNTIFS(INCAPACIDADES!$C$1:$C$51,$K359,INCAPACIDADES!S$1:S$51,T$1))&gt;0,2,IF(VLOOKUP($I359,BD!$D:$F,3,0)&gt;T$1,0,3))),"")</f>
        <v/>
      </c>
      <c r="CL359" s="62" t="str">
        <f>+IF(AND(LEN($K359)&gt;10),IF(AND($J359&gt;U$1,$J359&lt;=$Y$1),1,IF((COUNTIFS(INCAPACIDADES!$C$1:$C$51,$K359,INCAPACIDADES!T$1:T$51,U$1))&gt;0,2,IF(VLOOKUP($I359,BD!$D:$F,3,0)&gt;U$1,0,3))),"")</f>
        <v/>
      </c>
      <c r="CM359" s="62" t="str">
        <f>+IF(AND(LEN($K359)&gt;10),IF(AND($J359&gt;V$1,$J359&lt;=$Y$1),1,IF((COUNTIFS(INCAPACIDADES!$C$1:$C$51,$K359,INCAPACIDADES!U$1:U$51,V$1))&gt;0,2,IF(VLOOKUP($I359,BD!$D:$F,3,0)&gt;V$1,0,3))),"")</f>
        <v/>
      </c>
      <c r="CN359" s="62" t="str">
        <f>+IF(AND(LEN($K359)&gt;10),IF(AND($J359&gt;W$1,$J359&lt;=$Y$1),1,IF((COUNTIFS(INCAPACIDADES!$C$1:$C$51,$K359,INCAPACIDADES!V$1:V$51,W$1))&gt;0,2,IF(VLOOKUP($I359,BD!$D:$F,3,0)&gt;W$1,0,3))),"")</f>
        <v/>
      </c>
      <c r="CO359" s="62" t="str">
        <f>+IF(AND(LEN($K359)&gt;10),IF(AND($J359&gt;X$1,$J359&lt;=$Y$1),1,IF((COUNTIFS(INCAPACIDADES!$C$1:$C$51,$K359,INCAPACIDADES!W$1:W$51,X$1))&gt;0,2,IF(VLOOKUP($I359,BD!$D:$F,3,0)&gt;X$1,0,3))),"")</f>
        <v/>
      </c>
      <c r="CP359" s="62" t="str">
        <f>+IF(AND(LEN($K359)&gt;10),IF(AND($J359&gt;Y$1,$J359&lt;=$Y$1),1,IF((COUNTIFS(INCAPACIDADES!$C$1:$C$51,$K359,INCAPACIDADES!X$1:X$51,Y$1))&gt;0,2,IF(VLOOKUP($I359,BD!$D:$F,3,0)&gt;Y$1,0,3))),"")</f>
        <v/>
      </c>
      <c r="CQ359" s="62" t="str">
        <f>+IF(LEN($K359)&gt;10,IF(ISERROR(VLOOKUP(L359,'CODIGO PAGO'!$B$1:$B$20,1,0)),1,IF(OR(AND(CC359=1,L359&lt;&gt;"N"),AND(CC359=3,L359&lt;&gt;"B"),AND(CC359=2,LEFT(TRIM(L359),1)&lt;&gt;"I")),1,IF(OR(AND(CC359=0,L359="N"),AND(CC359=0,L359="B"),AND(CC359=0,LEFT(TRIM(L359),1)="I")),1,0))),"")</f>
        <v/>
      </c>
      <c r="CR359" s="62" t="str">
        <f t="shared" si="159"/>
        <v/>
      </c>
      <c r="CS359" s="62" t="str">
        <f>+IF(LEN($K359)&gt;10,IF(ISERROR(VLOOKUP(N359,'CODIGO PAGO'!$B$1:$B$20,1,0)),1,IF(OR(AND(CE359=1,N359&lt;&gt;"N"),AND(CE359=3,N359&lt;&gt;"B"),AND(CE359=2,LEFT(TRIM(N359),1)&lt;&gt;"I")),1,IF(OR(AND(CE359=0,N359="N"),AND(CE359=0,N359="B"),AND(CE359=0,LEFT(TRIM(N359),1)="I")),1,0))),"")</f>
        <v/>
      </c>
      <c r="CT359" s="62" t="str">
        <f t="shared" si="160"/>
        <v/>
      </c>
      <c r="CU359" s="62" t="str">
        <f>+IF(LEN($K359)&gt;10,IF(ISERROR(VLOOKUP(P359,'CODIGO PAGO'!$B$1:$B$20,1,0)),1,IF(OR(AND(CG359=1,P359&lt;&gt;"N"),AND(CG359=3,P359&lt;&gt;"B"),AND(CG359=2,LEFT(TRIM(P359),1)&lt;&gt;"I")),1,IF(OR(AND(CG359=0,P359="N"),AND(CG359=0,P359="B"),AND(CG359=0,LEFT(TRIM(P359),1)="I")),1,0))),"")</f>
        <v/>
      </c>
      <c r="CV359" s="62" t="str">
        <f t="shared" si="161"/>
        <v/>
      </c>
      <c r="CW359" s="62" t="str">
        <f>+IF(LEN($K359)&gt;10,IF(ISERROR(VLOOKUP(R359,'CODIGO PAGO'!$B$1:$B$20,1,0)),1,IF(OR(AND(CI359=1,R359&lt;&gt;"N"),AND(CI359=3,R359&lt;&gt;"B"),AND(CI359=2,LEFT(TRIM(R359),1)&lt;&gt;"I")),1,IF(OR(AND(CI359=0,R359="N"),AND(CI359=0,R359="B"),AND(CI359=0,LEFT(TRIM(R359),1)="I")),1,0))),"")</f>
        <v/>
      </c>
      <c r="CX359" s="62" t="str">
        <f t="shared" si="162"/>
        <v/>
      </c>
      <c r="CY359" s="62" t="str">
        <f>+IF(LEN($K359)&gt;10,IF(ISERROR(VLOOKUP(T359,'CODIGO PAGO'!$B$1:$B$20,1,0)),1,IF(OR(AND(CK359=1,T359&lt;&gt;"N"),AND(CK359=3,T359&lt;&gt;"B"),AND(CK359=2,LEFT(TRIM(T359),1)&lt;&gt;"I")),1,IF(OR(AND(CK359=0,T359="N"),AND(CK359=0,T359="B"),AND(CK359=0,LEFT(TRIM(T359),1)="I")),1,0))),"")</f>
        <v/>
      </c>
      <c r="CZ359" s="62" t="str">
        <f t="shared" si="163"/>
        <v/>
      </c>
      <c r="DA359" s="62" t="str">
        <f>+IF(LEN($K359)&gt;10,IF(ISERROR(VLOOKUP(V359,'CODIGO PAGO'!$B$1:$B$20,1,0)),1,IF(OR(AND(CM359=1,V359&lt;&gt;"N"),AND(CM359=3,V359&lt;&gt;"B"),AND(CM359=2,LEFT(TRIM(V359),1)&lt;&gt;"I")),1,IF(OR(AND(CM359=0,V359="N"),AND(CM359=0,V359="B"),AND(CM359=0,LEFT(TRIM(V359),1)="I")),1,0))),"")</f>
        <v/>
      </c>
      <c r="DB359" s="62" t="str">
        <f t="shared" si="164"/>
        <v/>
      </c>
      <c r="DC359" s="62" t="str">
        <f>+IF(LEN($K359)&gt;10,IF(ISERROR(VLOOKUP(X359,'CODIGO PAGO'!$B$1:$B$20,1,0)),1,IF(OR(AND(CO359=1,X359&lt;&gt;"N"),AND(CO359=3,X359&lt;&gt;"B"),AND(CO359=2,LEFT(TRIM(X359),1)&lt;&gt;"I")),1,IF(OR(AND(CO359=0,X359="N"),AND(CO359=0,X359="B"),AND(CO359=0,LEFT(TRIM(X359),1)="I")),1,0))),"")</f>
        <v/>
      </c>
      <c r="DD359" s="62" t="str">
        <f t="shared" si="165"/>
        <v/>
      </c>
      <c r="DE359" s="62" t="str">
        <f t="shared" si="166"/>
        <v/>
      </c>
      <c r="DF359" s="63" t="str">
        <f t="shared" si="167"/>
        <v/>
      </c>
      <c r="DG359" s="171"/>
      <c r="DH359" s="63">
        <v>359</v>
      </c>
    </row>
    <row r="360" spans="1:112" s="65" customFormat="1">
      <c r="A360" s="16" t="str">
        <f t="shared" si="140"/>
        <v/>
      </c>
      <c r="B360" s="134"/>
      <c r="C360" s="134"/>
      <c r="D360" s="1" t="str">
        <f>+IF(LEN($K360)&gt;5,BD!A360,"")</f>
        <v/>
      </c>
      <c r="E360" s="1" t="str">
        <f>+IF(LEN($K360)&gt;5,BD!B360,"")</f>
        <v/>
      </c>
      <c r="F360" s="134"/>
      <c r="G360" s="133"/>
      <c r="H360" s="135"/>
      <c r="I360" s="3" t="str">
        <f>+IF(LEN($K360)&gt;5,BD!D360,"")</f>
        <v/>
      </c>
      <c r="J360" s="4" t="str">
        <f>+IF(LEN($K360)&gt;5,BD!E360,"")</f>
        <v/>
      </c>
      <c r="K360" s="5" t="str">
        <f>+IF(LEN(BD!G360)&gt;5,BD!G360,"")</f>
        <v/>
      </c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53" t="str">
        <f t="shared" si="141"/>
        <v/>
      </c>
      <c r="AB360" s="154" t="str">
        <f>+IF(LEN($K360)&gt;5,SUM(L360,N360,P360,R360,T360,V360,X360)+COUNTIF(L360:X360,"PCG")+'CODIGO PAGO'!$C$23*COUNTIF(L360:X360,"PDF")+'CODIGO PAGO'!$C$24*COUNTIF('PRE MAAS'!L360:X360,"PNH")+'CODIGO PAGO'!$C$25*COUNTIF('PRE MAAS'!L360:X360,"PS")+COUNTIF(L360:X360,"VAC"),"")</f>
        <v/>
      </c>
      <c r="AC360" s="154" t="str">
        <f t="shared" si="142"/>
        <v/>
      </c>
      <c r="AD360" s="155" t="str">
        <f t="shared" si="143"/>
        <v/>
      </c>
      <c r="AE360" s="155" t="str">
        <f t="shared" si="144"/>
        <v/>
      </c>
      <c r="AF360" s="155" t="str">
        <f>+IF(LEN($K360)&gt;5,IF(AND(VLOOKUP($I360,BD!$D$1:$F$501,3,0)&gt;=L$1,VLOOKUP($I360,BD!$D$1:$F$501,3,0)&lt;=X$1),1,0),"")</f>
        <v/>
      </c>
      <c r="AG360" s="155" t="str">
        <f t="shared" si="145"/>
        <v/>
      </c>
      <c r="AH360" s="156" t="str">
        <f t="shared" si="146"/>
        <v/>
      </c>
      <c r="AI360" s="156" t="str">
        <f t="shared" si="147"/>
        <v/>
      </c>
      <c r="AJ360" s="156" t="str">
        <f t="shared" si="148"/>
        <v/>
      </c>
      <c r="AK360" s="6" t="str">
        <f>+IF(LEN($K360)&gt;5,BD!H360,"")</f>
        <v/>
      </c>
      <c r="AL360" s="17" t="str">
        <f t="shared" si="149"/>
        <v/>
      </c>
      <c r="AM360" s="13"/>
      <c r="AN360" s="18" t="str">
        <f t="shared" si="150"/>
        <v/>
      </c>
      <c r="AO360" s="19" t="str">
        <f t="shared" si="151"/>
        <v/>
      </c>
      <c r="AP360" s="19" t="str">
        <f t="shared" si="152"/>
        <v/>
      </c>
      <c r="AQ360" s="20" t="str">
        <f t="shared" si="153"/>
        <v/>
      </c>
      <c r="AR360" s="7" t="str">
        <f t="shared" ca="1" si="154"/>
        <v/>
      </c>
      <c r="AS360" s="157"/>
      <c r="AT360" s="19" t="str">
        <f>+IF(LEN($K360)&gt;5,TRUNC(AS360*AK360*'CODIGO PAGO'!$C$27,2),"")</f>
        <v/>
      </c>
      <c r="AU360" s="15"/>
      <c r="AV360" s="15"/>
      <c r="AW360" s="15"/>
      <c r="AX360" s="14"/>
      <c r="AY360" s="15"/>
      <c r="AZ360" s="20" t="str">
        <f>+IF(LEN(K360)&gt;5,SUMIF(AJUSTES!$A$1:$A$50,K360,AJUSTES!$J$1:$J$50),"")</f>
        <v/>
      </c>
      <c r="BA360" s="20"/>
      <c r="BB360" s="14"/>
      <c r="BC360" s="14"/>
      <c r="BD360" s="164"/>
      <c r="BE360" s="15"/>
      <c r="BF360" s="15"/>
      <c r="BG360" s="152" t="str">
        <f t="shared" si="155"/>
        <v/>
      </c>
      <c r="BH360" s="20" t="str">
        <f t="shared" si="156"/>
        <v/>
      </c>
      <c r="BI360" s="20" t="str">
        <f>IF(LEN($K360)&gt;5,IF('CODIGO PAGO'!$C$26=9,0.5*AK360,'CODIGO PAGO'!$C$26*COUNTIF(L360:X360,"PT")*(AK360*7)/(7-(COUNTIF(L360:X360,"D")+COUNTIF(L360:X360,"DL")))),"")</f>
        <v/>
      </c>
      <c r="BJ360" s="15"/>
      <c r="BK360" s="20" t="str">
        <f>+IF(LEN(K360)&gt;5,SUMIF(AJUSTES!$A$1:$A$50,K360,AJUSTES!$K$1:$K$50),"")</f>
        <v/>
      </c>
      <c r="BL360" s="15"/>
      <c r="BM360" s="15"/>
      <c r="BN360" s="4" t="str">
        <f>+CONCATENATE(IF(COUNTIFS(INCAPACIDADES!$A$1:$A$100,"ACTIVA",INCAPACIDADES!$C$1:$C$100,'PRE MAAS'!K360)&gt;0,VLOOKUP(K360,INCAPACIDADES!$C$1:$Y$100,23,0),""),IF(LEN($K360)&gt;5,IF(BD!F360="N/A","",CONCATENATE("B (",DAY(BD!F360),"-",MONTH(BD!F360),"-",YEAR(BD!F360),")")),""))</f>
        <v/>
      </c>
      <c r="BO360" s="150"/>
      <c r="BP360" s="15"/>
      <c r="BQ360" s="15"/>
      <c r="BR360" s="15"/>
      <c r="BS360" s="15"/>
      <c r="BT360" s="15"/>
      <c r="BU360" s="9" t="str">
        <f>+IF(LEN($K360)&gt;10,IF(LEN(BD!I360)=11,BD!I360,CONCATENATE("0",BD!I360)),"")</f>
        <v/>
      </c>
      <c r="BV360" s="161" t="str">
        <f>+IF(LEN($K360)&gt;10,BD!J360,"")</f>
        <v/>
      </c>
      <c r="BW360" s="162" t="str">
        <f t="shared" si="157"/>
        <v/>
      </c>
      <c r="BX360" s="162" t="str">
        <f>+IF(LEN($K360)&gt;10,UPPER(BD!K360),"")</f>
        <v/>
      </c>
      <c r="BY360" s="161" t="str">
        <f>+IF(LEN($K368)&gt;5,BD!L360,"")</f>
        <v/>
      </c>
      <c r="BZ360" s="161" t="str">
        <f>+IF(LEN($K360)&gt;10,BD!M360,"")</f>
        <v/>
      </c>
      <c r="CA360" s="162" t="str">
        <f>+IF(LEN($K360)&gt;10,BD!N360,"")</f>
        <v/>
      </c>
      <c r="CB360" s="163" t="str">
        <f t="shared" si="158"/>
        <v/>
      </c>
      <c r="CC360" s="62" t="str">
        <f>+IF(AND(LEN($K360)&gt;10),IF(AND($J360&gt;L$1,$J360&lt;=$Y$1),1,IF((COUNTIFS(INCAPACIDADES!$C$1:$C$51,$K360,INCAPACIDADES!K$1:K$51,L$1))&gt;0,2,IF(VLOOKUP($I360,BD!D:F,3,0)&gt;L$1,0,3))),"")</f>
        <v/>
      </c>
      <c r="CD360" s="62" t="str">
        <f>+IF(AND(LEN($K360)&gt;10),IF(AND($J360&gt;M$1,$J360&lt;=$Y$1),1,IF((COUNTIFS(INCAPACIDADES!$C$1:$C$51,$K360,INCAPACIDADES!L$1:L$51,M$1))&gt;0,2,IF(VLOOKUP($I360,BD!$D:$F,3,0)&gt;M$1,0,3))),"")</f>
        <v/>
      </c>
      <c r="CE360" s="62" t="str">
        <f>+IF(AND(LEN($K360)&gt;10),IF(AND($J360&gt;N$1,$J360&lt;=$Y$1),1,IF((COUNTIFS(INCAPACIDADES!$C$1:$C$51,$K360,INCAPACIDADES!M$1:M$51,N$1))&gt;0,2,IF(VLOOKUP($I360,BD!$D:$F,3,0)&gt;N$1,0,3))),"")</f>
        <v/>
      </c>
      <c r="CF360" s="62" t="str">
        <f>+IF(AND(LEN($K360)&gt;10),IF(AND($J360&gt;O$1,$J360&lt;=$Y$1),1,IF((COUNTIFS(INCAPACIDADES!$C$1:$C$51,$K360,INCAPACIDADES!N$1:N$51,O$1))&gt;0,2,IF(VLOOKUP($I360,BD!$D:$F,3,0)&gt;O$1,0,3))),"")</f>
        <v/>
      </c>
      <c r="CG360" s="62" t="str">
        <f>+IF(AND(LEN($K360)&gt;10),IF(AND($J360&gt;P$1,$J360&lt;=$Y$1),1,IF((COUNTIFS(INCAPACIDADES!$C$1:$C$51,$K360,INCAPACIDADES!O$1:O$51,P$1))&gt;0,2,IF(VLOOKUP($I360,BD!$D:$F,3,0)&gt;P$1,0,3))),"")</f>
        <v/>
      </c>
      <c r="CH360" s="62" t="str">
        <f>+IF(AND(LEN($K360)&gt;10),IF(AND($J360&gt;Q$1,$J360&lt;=$Y$1),1,IF((COUNTIFS(INCAPACIDADES!$C$1:$C$51,$K360,INCAPACIDADES!P$1:P$51,Q$1))&gt;0,2,IF(VLOOKUP($I360,BD!$D:$F,3,0)&gt;Q$1,0,3))),"")</f>
        <v/>
      </c>
      <c r="CI360" s="62" t="str">
        <f>+IF(AND(LEN($K360)&gt;10),IF(AND($J360&gt;R$1,$J360&lt;=$Y$1),1,IF((COUNTIFS(INCAPACIDADES!$C$1:$C$51,$K360,INCAPACIDADES!Q$1:Q$51,R$1))&gt;0,2,IF(VLOOKUP($I360,BD!$D:$F,3,0)&gt;R$1,0,3))),"")</f>
        <v/>
      </c>
      <c r="CJ360" s="62" t="str">
        <f>+IF(AND(LEN($K360)&gt;10),IF(AND($J360&gt;S$1,$J360&lt;=$Y$1),1,IF((COUNTIFS(INCAPACIDADES!$C$1:$C$51,$K360,INCAPACIDADES!R$1:R$51,S$1))&gt;0,2,IF(VLOOKUP($I360,BD!$D:$F,3,0)&gt;S$1,0,3))),"")</f>
        <v/>
      </c>
      <c r="CK360" s="62" t="str">
        <f>+IF(AND(LEN($K360)&gt;10),IF(AND($J360&gt;T$1,$J360&lt;=$Y$1),1,IF((COUNTIFS(INCAPACIDADES!$C$1:$C$51,$K360,INCAPACIDADES!S$1:S$51,T$1))&gt;0,2,IF(VLOOKUP($I360,BD!$D:$F,3,0)&gt;T$1,0,3))),"")</f>
        <v/>
      </c>
      <c r="CL360" s="62" t="str">
        <f>+IF(AND(LEN($K360)&gt;10),IF(AND($J360&gt;U$1,$J360&lt;=$Y$1),1,IF((COUNTIFS(INCAPACIDADES!$C$1:$C$51,$K360,INCAPACIDADES!T$1:T$51,U$1))&gt;0,2,IF(VLOOKUP($I360,BD!$D:$F,3,0)&gt;U$1,0,3))),"")</f>
        <v/>
      </c>
      <c r="CM360" s="62" t="str">
        <f>+IF(AND(LEN($K360)&gt;10),IF(AND($J360&gt;V$1,$J360&lt;=$Y$1),1,IF((COUNTIFS(INCAPACIDADES!$C$1:$C$51,$K360,INCAPACIDADES!U$1:U$51,V$1))&gt;0,2,IF(VLOOKUP($I360,BD!$D:$F,3,0)&gt;V$1,0,3))),"")</f>
        <v/>
      </c>
      <c r="CN360" s="62" t="str">
        <f>+IF(AND(LEN($K360)&gt;10),IF(AND($J360&gt;W$1,$J360&lt;=$Y$1),1,IF((COUNTIFS(INCAPACIDADES!$C$1:$C$51,$K360,INCAPACIDADES!V$1:V$51,W$1))&gt;0,2,IF(VLOOKUP($I360,BD!$D:$F,3,0)&gt;W$1,0,3))),"")</f>
        <v/>
      </c>
      <c r="CO360" s="62" t="str">
        <f>+IF(AND(LEN($K360)&gt;10),IF(AND($J360&gt;X$1,$J360&lt;=$Y$1),1,IF((COUNTIFS(INCAPACIDADES!$C$1:$C$51,$K360,INCAPACIDADES!W$1:W$51,X$1))&gt;0,2,IF(VLOOKUP($I360,BD!$D:$F,3,0)&gt;X$1,0,3))),"")</f>
        <v/>
      </c>
      <c r="CP360" s="62" t="str">
        <f>+IF(AND(LEN($K360)&gt;10),IF(AND($J360&gt;Y$1,$J360&lt;=$Y$1),1,IF((COUNTIFS(INCAPACIDADES!$C$1:$C$51,$K360,INCAPACIDADES!X$1:X$51,Y$1))&gt;0,2,IF(VLOOKUP($I360,BD!$D:$F,3,0)&gt;Y$1,0,3))),"")</f>
        <v/>
      </c>
      <c r="CQ360" s="62" t="str">
        <f>+IF(LEN($K360)&gt;10,IF(ISERROR(VLOOKUP(L360,'CODIGO PAGO'!$B$1:$B$20,1,0)),1,IF(OR(AND(CC360=1,L360&lt;&gt;"N"),AND(CC360=3,L360&lt;&gt;"B"),AND(CC360=2,LEFT(TRIM(L360),1)&lt;&gt;"I")),1,IF(OR(AND(CC360=0,L360="N"),AND(CC360=0,L360="B"),AND(CC360=0,LEFT(TRIM(L360),1)="I")),1,0))),"")</f>
        <v/>
      </c>
      <c r="CR360" s="62" t="str">
        <f t="shared" si="159"/>
        <v/>
      </c>
      <c r="CS360" s="62" t="str">
        <f>+IF(LEN($K360)&gt;10,IF(ISERROR(VLOOKUP(N360,'CODIGO PAGO'!$B$1:$B$20,1,0)),1,IF(OR(AND(CE360=1,N360&lt;&gt;"N"),AND(CE360=3,N360&lt;&gt;"B"),AND(CE360=2,LEFT(TRIM(N360),1)&lt;&gt;"I")),1,IF(OR(AND(CE360=0,N360="N"),AND(CE360=0,N360="B"),AND(CE360=0,LEFT(TRIM(N360),1)="I")),1,0))),"")</f>
        <v/>
      </c>
      <c r="CT360" s="62" t="str">
        <f t="shared" si="160"/>
        <v/>
      </c>
      <c r="CU360" s="62" t="str">
        <f>+IF(LEN($K360)&gt;10,IF(ISERROR(VLOOKUP(P360,'CODIGO PAGO'!$B$1:$B$20,1,0)),1,IF(OR(AND(CG360=1,P360&lt;&gt;"N"),AND(CG360=3,P360&lt;&gt;"B"),AND(CG360=2,LEFT(TRIM(P360),1)&lt;&gt;"I")),1,IF(OR(AND(CG360=0,P360="N"),AND(CG360=0,P360="B"),AND(CG360=0,LEFT(TRIM(P360),1)="I")),1,0))),"")</f>
        <v/>
      </c>
      <c r="CV360" s="62" t="str">
        <f t="shared" si="161"/>
        <v/>
      </c>
      <c r="CW360" s="62" t="str">
        <f>+IF(LEN($K360)&gt;10,IF(ISERROR(VLOOKUP(R360,'CODIGO PAGO'!$B$1:$B$20,1,0)),1,IF(OR(AND(CI360=1,R360&lt;&gt;"N"),AND(CI360=3,R360&lt;&gt;"B"),AND(CI360=2,LEFT(TRIM(R360),1)&lt;&gt;"I")),1,IF(OR(AND(CI360=0,R360="N"),AND(CI360=0,R360="B"),AND(CI360=0,LEFT(TRIM(R360),1)="I")),1,0))),"")</f>
        <v/>
      </c>
      <c r="CX360" s="62" t="str">
        <f t="shared" si="162"/>
        <v/>
      </c>
      <c r="CY360" s="62" t="str">
        <f>+IF(LEN($K360)&gt;10,IF(ISERROR(VLOOKUP(T360,'CODIGO PAGO'!$B$1:$B$20,1,0)),1,IF(OR(AND(CK360=1,T360&lt;&gt;"N"),AND(CK360=3,T360&lt;&gt;"B"),AND(CK360=2,LEFT(TRIM(T360),1)&lt;&gt;"I")),1,IF(OR(AND(CK360=0,T360="N"),AND(CK360=0,T360="B"),AND(CK360=0,LEFT(TRIM(T360),1)="I")),1,0))),"")</f>
        <v/>
      </c>
      <c r="CZ360" s="62" t="str">
        <f t="shared" si="163"/>
        <v/>
      </c>
      <c r="DA360" s="62" t="str">
        <f>+IF(LEN($K360)&gt;10,IF(ISERROR(VLOOKUP(V360,'CODIGO PAGO'!$B$1:$B$20,1,0)),1,IF(OR(AND(CM360=1,V360&lt;&gt;"N"),AND(CM360=3,V360&lt;&gt;"B"),AND(CM360=2,LEFT(TRIM(V360),1)&lt;&gt;"I")),1,IF(OR(AND(CM360=0,V360="N"),AND(CM360=0,V360="B"),AND(CM360=0,LEFT(TRIM(V360),1)="I")),1,0))),"")</f>
        <v/>
      </c>
      <c r="DB360" s="62" t="str">
        <f t="shared" si="164"/>
        <v/>
      </c>
      <c r="DC360" s="62" t="str">
        <f>+IF(LEN($K360)&gt;10,IF(ISERROR(VLOOKUP(X360,'CODIGO PAGO'!$B$1:$B$20,1,0)),1,IF(OR(AND(CO360=1,X360&lt;&gt;"N"),AND(CO360=3,X360&lt;&gt;"B"),AND(CO360=2,LEFT(TRIM(X360),1)&lt;&gt;"I")),1,IF(OR(AND(CO360=0,X360="N"),AND(CO360=0,X360="B"),AND(CO360=0,LEFT(TRIM(X360),1)="I")),1,0))),"")</f>
        <v/>
      </c>
      <c r="DD360" s="62" t="str">
        <f t="shared" si="165"/>
        <v/>
      </c>
      <c r="DE360" s="62" t="str">
        <f t="shared" si="166"/>
        <v/>
      </c>
      <c r="DF360" s="63" t="str">
        <f t="shared" si="167"/>
        <v/>
      </c>
      <c r="DG360" s="171"/>
      <c r="DH360" s="63">
        <v>360</v>
      </c>
    </row>
    <row r="361" spans="1:112" s="65" customFormat="1">
      <c r="A361" s="16" t="str">
        <f t="shared" si="140"/>
        <v/>
      </c>
      <c r="B361" s="134"/>
      <c r="C361" s="134"/>
      <c r="D361" s="1" t="str">
        <f>+IF(LEN($K361)&gt;5,BD!A361,"")</f>
        <v/>
      </c>
      <c r="E361" s="1" t="str">
        <f>+IF(LEN($K361)&gt;5,BD!B361,"")</f>
        <v/>
      </c>
      <c r="F361" s="134"/>
      <c r="G361" s="133"/>
      <c r="H361" s="135"/>
      <c r="I361" s="3" t="str">
        <f>+IF(LEN($K361)&gt;5,BD!D361,"")</f>
        <v/>
      </c>
      <c r="J361" s="4" t="str">
        <f>+IF(LEN($K361)&gt;5,BD!E361,"")</f>
        <v/>
      </c>
      <c r="K361" s="5" t="str">
        <f>+IF(LEN(BD!G361)&gt;5,BD!G361,"")</f>
        <v/>
      </c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53" t="str">
        <f t="shared" si="141"/>
        <v/>
      </c>
      <c r="AB361" s="154" t="str">
        <f>+IF(LEN($K361)&gt;5,SUM(L361,N361,P361,R361,T361,V361,X361)+COUNTIF(L361:X361,"PCG")+'CODIGO PAGO'!$C$23*COUNTIF(L361:X361,"PDF")+'CODIGO PAGO'!$C$24*COUNTIF('PRE MAAS'!L361:X361,"PNH")+'CODIGO PAGO'!$C$25*COUNTIF('PRE MAAS'!L361:X361,"PS")+COUNTIF(L361:X361,"VAC"),"")</f>
        <v/>
      </c>
      <c r="AC361" s="154" t="str">
        <f t="shared" si="142"/>
        <v/>
      </c>
      <c r="AD361" s="155" t="str">
        <f t="shared" si="143"/>
        <v/>
      </c>
      <c r="AE361" s="155" t="str">
        <f t="shared" si="144"/>
        <v/>
      </c>
      <c r="AF361" s="155" t="str">
        <f>+IF(LEN($K361)&gt;5,IF(AND(VLOOKUP($I361,BD!$D$1:$F$501,3,0)&gt;=L$1,VLOOKUP($I361,BD!$D$1:$F$501,3,0)&lt;=X$1),1,0),"")</f>
        <v/>
      </c>
      <c r="AG361" s="155" t="str">
        <f t="shared" si="145"/>
        <v/>
      </c>
      <c r="AH361" s="156" t="str">
        <f t="shared" si="146"/>
        <v/>
      </c>
      <c r="AI361" s="156" t="str">
        <f t="shared" si="147"/>
        <v/>
      </c>
      <c r="AJ361" s="156" t="str">
        <f t="shared" si="148"/>
        <v/>
      </c>
      <c r="AK361" s="6" t="str">
        <f>+IF(LEN($K361)&gt;5,BD!H361,"")</f>
        <v/>
      </c>
      <c r="AL361" s="17" t="str">
        <f t="shared" si="149"/>
        <v/>
      </c>
      <c r="AM361" s="13"/>
      <c r="AN361" s="18" t="str">
        <f t="shared" si="150"/>
        <v/>
      </c>
      <c r="AO361" s="19" t="str">
        <f t="shared" si="151"/>
        <v/>
      </c>
      <c r="AP361" s="19" t="str">
        <f t="shared" si="152"/>
        <v/>
      </c>
      <c r="AQ361" s="20" t="str">
        <f t="shared" si="153"/>
        <v/>
      </c>
      <c r="AR361" s="7" t="str">
        <f t="shared" ca="1" si="154"/>
        <v/>
      </c>
      <c r="AS361" s="157"/>
      <c r="AT361" s="19" t="str">
        <f>+IF(LEN($K361)&gt;5,TRUNC(AS361*AK361*'CODIGO PAGO'!$C$27,2),"")</f>
        <v/>
      </c>
      <c r="AU361" s="15"/>
      <c r="AV361" s="15"/>
      <c r="AW361" s="15"/>
      <c r="AX361" s="14"/>
      <c r="AY361" s="15"/>
      <c r="AZ361" s="20" t="str">
        <f>+IF(LEN(K361)&gt;5,SUMIF(AJUSTES!$A$1:$A$50,K361,AJUSTES!$J$1:$J$50),"")</f>
        <v/>
      </c>
      <c r="BA361" s="20"/>
      <c r="BB361" s="14"/>
      <c r="BC361" s="14"/>
      <c r="BD361" s="164"/>
      <c r="BE361" s="15"/>
      <c r="BF361" s="15"/>
      <c r="BG361" s="152" t="str">
        <f t="shared" si="155"/>
        <v/>
      </c>
      <c r="BH361" s="20" t="str">
        <f t="shared" si="156"/>
        <v/>
      </c>
      <c r="BI361" s="20" t="str">
        <f>IF(LEN($K361)&gt;5,IF('CODIGO PAGO'!$C$26=9,0.5*AK361,'CODIGO PAGO'!$C$26*COUNTIF(L361:X361,"PT")*(AK361*7)/(7-(COUNTIF(L361:X361,"D")+COUNTIF(L361:X361,"DL")))),"")</f>
        <v/>
      </c>
      <c r="BJ361" s="15"/>
      <c r="BK361" s="20" t="str">
        <f>+IF(LEN(K361)&gt;5,SUMIF(AJUSTES!$A$1:$A$50,K361,AJUSTES!$K$1:$K$50),"")</f>
        <v/>
      </c>
      <c r="BL361" s="15"/>
      <c r="BM361" s="15"/>
      <c r="BN361" s="4" t="str">
        <f>+CONCATENATE(IF(COUNTIFS(INCAPACIDADES!$A$1:$A$100,"ACTIVA",INCAPACIDADES!$C$1:$C$100,'PRE MAAS'!K361)&gt;0,VLOOKUP(K361,INCAPACIDADES!$C$1:$Y$100,23,0),""),IF(LEN($K361)&gt;5,IF(BD!F361="N/A","",CONCATENATE("B (",DAY(BD!F361),"-",MONTH(BD!F361),"-",YEAR(BD!F361),")")),""))</f>
        <v/>
      </c>
      <c r="BO361" s="150"/>
      <c r="BP361" s="15"/>
      <c r="BQ361" s="15"/>
      <c r="BR361" s="15"/>
      <c r="BS361" s="15"/>
      <c r="BT361" s="15"/>
      <c r="BU361" s="9" t="str">
        <f>+IF(LEN($K361)&gt;10,IF(LEN(BD!I361)=11,BD!I361,CONCATENATE("0",BD!I361)),"")</f>
        <v/>
      </c>
      <c r="BV361" s="161" t="str">
        <f>+IF(LEN($K361)&gt;10,BD!J361,"")</f>
        <v/>
      </c>
      <c r="BW361" s="162" t="str">
        <f t="shared" si="157"/>
        <v/>
      </c>
      <c r="BX361" s="162" t="str">
        <f>+IF(LEN($K361)&gt;10,UPPER(BD!K361),"")</f>
        <v/>
      </c>
      <c r="BY361" s="161" t="str">
        <f>+IF(LEN($K369)&gt;5,BD!L361,"")</f>
        <v/>
      </c>
      <c r="BZ361" s="161" t="str">
        <f>+IF(LEN($K361)&gt;10,BD!M361,"")</f>
        <v/>
      </c>
      <c r="CA361" s="162" t="str">
        <f>+IF(LEN($K361)&gt;10,BD!N361,"")</f>
        <v/>
      </c>
      <c r="CB361" s="163" t="str">
        <f t="shared" si="158"/>
        <v/>
      </c>
      <c r="CC361" s="62" t="str">
        <f>+IF(AND(LEN($K361)&gt;10),IF(AND($J361&gt;L$1,$J361&lt;=$Y$1),1,IF((COUNTIFS(INCAPACIDADES!$C$1:$C$51,$K361,INCAPACIDADES!K$1:K$51,L$1))&gt;0,2,IF(VLOOKUP($I361,BD!D:F,3,0)&gt;L$1,0,3))),"")</f>
        <v/>
      </c>
      <c r="CD361" s="62" t="str">
        <f>+IF(AND(LEN($K361)&gt;10),IF(AND($J361&gt;M$1,$J361&lt;=$Y$1),1,IF((COUNTIFS(INCAPACIDADES!$C$1:$C$51,$K361,INCAPACIDADES!L$1:L$51,M$1))&gt;0,2,IF(VLOOKUP($I361,BD!$D:$F,3,0)&gt;M$1,0,3))),"")</f>
        <v/>
      </c>
      <c r="CE361" s="62" t="str">
        <f>+IF(AND(LEN($K361)&gt;10),IF(AND($J361&gt;N$1,$J361&lt;=$Y$1),1,IF((COUNTIFS(INCAPACIDADES!$C$1:$C$51,$K361,INCAPACIDADES!M$1:M$51,N$1))&gt;0,2,IF(VLOOKUP($I361,BD!$D:$F,3,0)&gt;N$1,0,3))),"")</f>
        <v/>
      </c>
      <c r="CF361" s="62" t="str">
        <f>+IF(AND(LEN($K361)&gt;10),IF(AND($J361&gt;O$1,$J361&lt;=$Y$1),1,IF((COUNTIFS(INCAPACIDADES!$C$1:$C$51,$K361,INCAPACIDADES!N$1:N$51,O$1))&gt;0,2,IF(VLOOKUP($I361,BD!$D:$F,3,0)&gt;O$1,0,3))),"")</f>
        <v/>
      </c>
      <c r="CG361" s="62" t="str">
        <f>+IF(AND(LEN($K361)&gt;10),IF(AND($J361&gt;P$1,$J361&lt;=$Y$1),1,IF((COUNTIFS(INCAPACIDADES!$C$1:$C$51,$K361,INCAPACIDADES!O$1:O$51,P$1))&gt;0,2,IF(VLOOKUP($I361,BD!$D:$F,3,0)&gt;P$1,0,3))),"")</f>
        <v/>
      </c>
      <c r="CH361" s="62" t="str">
        <f>+IF(AND(LEN($K361)&gt;10),IF(AND($J361&gt;Q$1,$J361&lt;=$Y$1),1,IF((COUNTIFS(INCAPACIDADES!$C$1:$C$51,$K361,INCAPACIDADES!P$1:P$51,Q$1))&gt;0,2,IF(VLOOKUP($I361,BD!$D:$F,3,0)&gt;Q$1,0,3))),"")</f>
        <v/>
      </c>
      <c r="CI361" s="62" t="str">
        <f>+IF(AND(LEN($K361)&gt;10),IF(AND($J361&gt;R$1,$J361&lt;=$Y$1),1,IF((COUNTIFS(INCAPACIDADES!$C$1:$C$51,$K361,INCAPACIDADES!Q$1:Q$51,R$1))&gt;0,2,IF(VLOOKUP($I361,BD!$D:$F,3,0)&gt;R$1,0,3))),"")</f>
        <v/>
      </c>
      <c r="CJ361" s="62" t="str">
        <f>+IF(AND(LEN($K361)&gt;10),IF(AND($J361&gt;S$1,$J361&lt;=$Y$1),1,IF((COUNTIFS(INCAPACIDADES!$C$1:$C$51,$K361,INCAPACIDADES!R$1:R$51,S$1))&gt;0,2,IF(VLOOKUP($I361,BD!$D:$F,3,0)&gt;S$1,0,3))),"")</f>
        <v/>
      </c>
      <c r="CK361" s="62" t="str">
        <f>+IF(AND(LEN($K361)&gt;10),IF(AND($J361&gt;T$1,$J361&lt;=$Y$1),1,IF((COUNTIFS(INCAPACIDADES!$C$1:$C$51,$K361,INCAPACIDADES!S$1:S$51,T$1))&gt;0,2,IF(VLOOKUP($I361,BD!$D:$F,3,0)&gt;T$1,0,3))),"")</f>
        <v/>
      </c>
      <c r="CL361" s="62" t="str">
        <f>+IF(AND(LEN($K361)&gt;10),IF(AND($J361&gt;U$1,$J361&lt;=$Y$1),1,IF((COUNTIFS(INCAPACIDADES!$C$1:$C$51,$K361,INCAPACIDADES!T$1:T$51,U$1))&gt;0,2,IF(VLOOKUP($I361,BD!$D:$F,3,0)&gt;U$1,0,3))),"")</f>
        <v/>
      </c>
      <c r="CM361" s="62" t="str">
        <f>+IF(AND(LEN($K361)&gt;10),IF(AND($J361&gt;V$1,$J361&lt;=$Y$1),1,IF((COUNTIFS(INCAPACIDADES!$C$1:$C$51,$K361,INCAPACIDADES!U$1:U$51,V$1))&gt;0,2,IF(VLOOKUP($I361,BD!$D:$F,3,0)&gt;V$1,0,3))),"")</f>
        <v/>
      </c>
      <c r="CN361" s="62" t="str">
        <f>+IF(AND(LEN($K361)&gt;10),IF(AND($J361&gt;W$1,$J361&lt;=$Y$1),1,IF((COUNTIFS(INCAPACIDADES!$C$1:$C$51,$K361,INCAPACIDADES!V$1:V$51,W$1))&gt;0,2,IF(VLOOKUP($I361,BD!$D:$F,3,0)&gt;W$1,0,3))),"")</f>
        <v/>
      </c>
      <c r="CO361" s="62" t="str">
        <f>+IF(AND(LEN($K361)&gt;10),IF(AND($J361&gt;X$1,$J361&lt;=$Y$1),1,IF((COUNTIFS(INCAPACIDADES!$C$1:$C$51,$K361,INCAPACIDADES!W$1:W$51,X$1))&gt;0,2,IF(VLOOKUP($I361,BD!$D:$F,3,0)&gt;X$1,0,3))),"")</f>
        <v/>
      </c>
      <c r="CP361" s="62" t="str">
        <f>+IF(AND(LEN($K361)&gt;10),IF(AND($J361&gt;Y$1,$J361&lt;=$Y$1),1,IF((COUNTIFS(INCAPACIDADES!$C$1:$C$51,$K361,INCAPACIDADES!X$1:X$51,Y$1))&gt;0,2,IF(VLOOKUP($I361,BD!$D:$F,3,0)&gt;Y$1,0,3))),"")</f>
        <v/>
      </c>
      <c r="CQ361" s="62" t="str">
        <f>+IF(LEN($K361)&gt;10,IF(ISERROR(VLOOKUP(L361,'CODIGO PAGO'!$B$1:$B$20,1,0)),1,IF(OR(AND(CC361=1,L361&lt;&gt;"N"),AND(CC361=3,L361&lt;&gt;"B"),AND(CC361=2,LEFT(TRIM(L361),1)&lt;&gt;"I")),1,IF(OR(AND(CC361=0,L361="N"),AND(CC361=0,L361="B"),AND(CC361=0,LEFT(TRIM(L361),1)="I")),1,0))),"")</f>
        <v/>
      </c>
      <c r="CR361" s="62" t="str">
        <f t="shared" si="159"/>
        <v/>
      </c>
      <c r="CS361" s="62" t="str">
        <f>+IF(LEN($K361)&gt;10,IF(ISERROR(VLOOKUP(N361,'CODIGO PAGO'!$B$1:$B$20,1,0)),1,IF(OR(AND(CE361=1,N361&lt;&gt;"N"),AND(CE361=3,N361&lt;&gt;"B"),AND(CE361=2,LEFT(TRIM(N361),1)&lt;&gt;"I")),1,IF(OR(AND(CE361=0,N361="N"),AND(CE361=0,N361="B"),AND(CE361=0,LEFT(TRIM(N361),1)="I")),1,0))),"")</f>
        <v/>
      </c>
      <c r="CT361" s="62" t="str">
        <f t="shared" si="160"/>
        <v/>
      </c>
      <c r="CU361" s="62" t="str">
        <f>+IF(LEN($K361)&gt;10,IF(ISERROR(VLOOKUP(P361,'CODIGO PAGO'!$B$1:$B$20,1,0)),1,IF(OR(AND(CG361=1,P361&lt;&gt;"N"),AND(CG361=3,P361&lt;&gt;"B"),AND(CG361=2,LEFT(TRIM(P361),1)&lt;&gt;"I")),1,IF(OR(AND(CG361=0,P361="N"),AND(CG361=0,P361="B"),AND(CG361=0,LEFT(TRIM(P361),1)="I")),1,0))),"")</f>
        <v/>
      </c>
      <c r="CV361" s="62" t="str">
        <f t="shared" si="161"/>
        <v/>
      </c>
      <c r="CW361" s="62" t="str">
        <f>+IF(LEN($K361)&gt;10,IF(ISERROR(VLOOKUP(R361,'CODIGO PAGO'!$B$1:$B$20,1,0)),1,IF(OR(AND(CI361=1,R361&lt;&gt;"N"),AND(CI361=3,R361&lt;&gt;"B"),AND(CI361=2,LEFT(TRIM(R361),1)&lt;&gt;"I")),1,IF(OR(AND(CI361=0,R361="N"),AND(CI361=0,R361="B"),AND(CI361=0,LEFT(TRIM(R361),1)="I")),1,0))),"")</f>
        <v/>
      </c>
      <c r="CX361" s="62" t="str">
        <f t="shared" si="162"/>
        <v/>
      </c>
      <c r="CY361" s="62" t="str">
        <f>+IF(LEN($K361)&gt;10,IF(ISERROR(VLOOKUP(T361,'CODIGO PAGO'!$B$1:$B$20,1,0)),1,IF(OR(AND(CK361=1,T361&lt;&gt;"N"),AND(CK361=3,T361&lt;&gt;"B"),AND(CK361=2,LEFT(TRIM(T361),1)&lt;&gt;"I")),1,IF(OR(AND(CK361=0,T361="N"),AND(CK361=0,T361="B"),AND(CK361=0,LEFT(TRIM(T361),1)="I")),1,0))),"")</f>
        <v/>
      </c>
      <c r="CZ361" s="62" t="str">
        <f t="shared" si="163"/>
        <v/>
      </c>
      <c r="DA361" s="62" t="str">
        <f>+IF(LEN($K361)&gt;10,IF(ISERROR(VLOOKUP(V361,'CODIGO PAGO'!$B$1:$B$20,1,0)),1,IF(OR(AND(CM361=1,V361&lt;&gt;"N"),AND(CM361=3,V361&lt;&gt;"B"),AND(CM361=2,LEFT(TRIM(V361),1)&lt;&gt;"I")),1,IF(OR(AND(CM361=0,V361="N"),AND(CM361=0,V361="B"),AND(CM361=0,LEFT(TRIM(V361),1)="I")),1,0))),"")</f>
        <v/>
      </c>
      <c r="DB361" s="62" t="str">
        <f t="shared" si="164"/>
        <v/>
      </c>
      <c r="DC361" s="62" t="str">
        <f>+IF(LEN($K361)&gt;10,IF(ISERROR(VLOOKUP(X361,'CODIGO PAGO'!$B$1:$B$20,1,0)),1,IF(OR(AND(CO361=1,X361&lt;&gt;"N"),AND(CO361=3,X361&lt;&gt;"B"),AND(CO361=2,LEFT(TRIM(X361),1)&lt;&gt;"I")),1,IF(OR(AND(CO361=0,X361="N"),AND(CO361=0,X361="B"),AND(CO361=0,LEFT(TRIM(X361),1)="I")),1,0))),"")</f>
        <v/>
      </c>
      <c r="DD361" s="62" t="str">
        <f t="shared" si="165"/>
        <v/>
      </c>
      <c r="DE361" s="62" t="str">
        <f t="shared" si="166"/>
        <v/>
      </c>
      <c r="DF361" s="63" t="str">
        <f t="shared" si="167"/>
        <v/>
      </c>
      <c r="DG361" s="171"/>
      <c r="DH361" s="63">
        <v>361</v>
      </c>
    </row>
    <row r="362" spans="1:112" s="65" customFormat="1">
      <c r="A362" s="16" t="str">
        <f t="shared" si="140"/>
        <v/>
      </c>
      <c r="B362" s="134"/>
      <c r="C362" s="134"/>
      <c r="D362" s="1" t="str">
        <f>+IF(LEN($K362)&gt;5,BD!A362,"")</f>
        <v/>
      </c>
      <c r="E362" s="1" t="str">
        <f>+IF(LEN($K362)&gt;5,BD!B362,"")</f>
        <v/>
      </c>
      <c r="F362" s="134"/>
      <c r="G362" s="133"/>
      <c r="H362" s="135"/>
      <c r="I362" s="3" t="str">
        <f>+IF(LEN($K362)&gt;5,BD!D362,"")</f>
        <v/>
      </c>
      <c r="J362" s="4" t="str">
        <f>+IF(LEN($K362)&gt;5,BD!E362,"")</f>
        <v/>
      </c>
      <c r="K362" s="5" t="str">
        <f>+IF(LEN(BD!G362)&gt;5,BD!G362,"")</f>
        <v/>
      </c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53" t="str">
        <f t="shared" si="141"/>
        <v/>
      </c>
      <c r="AB362" s="154" t="str">
        <f>+IF(LEN($K362)&gt;5,SUM(L362,N362,P362,R362,T362,V362,X362)+COUNTIF(L362:X362,"PCG")+'CODIGO PAGO'!$C$23*COUNTIF(L362:X362,"PDF")+'CODIGO PAGO'!$C$24*COUNTIF('PRE MAAS'!L362:X362,"PNH")+'CODIGO PAGO'!$C$25*COUNTIF('PRE MAAS'!L362:X362,"PS")+COUNTIF(L362:X362,"VAC"),"")</f>
        <v/>
      </c>
      <c r="AC362" s="154" t="str">
        <f t="shared" si="142"/>
        <v/>
      </c>
      <c r="AD362" s="155" t="str">
        <f t="shared" si="143"/>
        <v/>
      </c>
      <c r="AE362" s="155" t="str">
        <f t="shared" si="144"/>
        <v/>
      </c>
      <c r="AF362" s="155" t="str">
        <f>+IF(LEN($K362)&gt;5,IF(AND(VLOOKUP($I362,BD!$D$1:$F$501,3,0)&gt;=L$1,VLOOKUP($I362,BD!$D$1:$F$501,3,0)&lt;=X$1),1,0),"")</f>
        <v/>
      </c>
      <c r="AG362" s="155" t="str">
        <f t="shared" si="145"/>
        <v/>
      </c>
      <c r="AH362" s="156" t="str">
        <f t="shared" si="146"/>
        <v/>
      </c>
      <c r="AI362" s="156" t="str">
        <f t="shared" si="147"/>
        <v/>
      </c>
      <c r="AJ362" s="156" t="str">
        <f t="shared" si="148"/>
        <v/>
      </c>
      <c r="AK362" s="6" t="str">
        <f>+IF(LEN($K362)&gt;5,BD!H362,"")</f>
        <v/>
      </c>
      <c r="AL362" s="17" t="str">
        <f t="shared" si="149"/>
        <v/>
      </c>
      <c r="AM362" s="13"/>
      <c r="AN362" s="18" t="str">
        <f t="shared" si="150"/>
        <v/>
      </c>
      <c r="AO362" s="19" t="str">
        <f t="shared" si="151"/>
        <v/>
      </c>
      <c r="AP362" s="19" t="str">
        <f t="shared" si="152"/>
        <v/>
      </c>
      <c r="AQ362" s="20" t="str">
        <f t="shared" si="153"/>
        <v/>
      </c>
      <c r="AR362" s="7" t="str">
        <f t="shared" ca="1" si="154"/>
        <v/>
      </c>
      <c r="AS362" s="157"/>
      <c r="AT362" s="19" t="str">
        <f>+IF(LEN($K362)&gt;5,TRUNC(AS362*AK362*'CODIGO PAGO'!$C$27,2),"")</f>
        <v/>
      </c>
      <c r="AU362" s="15"/>
      <c r="AV362" s="15"/>
      <c r="AW362" s="15"/>
      <c r="AX362" s="14"/>
      <c r="AY362" s="15"/>
      <c r="AZ362" s="20" t="str">
        <f>+IF(LEN(K362)&gt;5,SUMIF(AJUSTES!$A$1:$A$50,K362,AJUSTES!$J$1:$J$50),"")</f>
        <v/>
      </c>
      <c r="BA362" s="20"/>
      <c r="BB362" s="14"/>
      <c r="BC362" s="14"/>
      <c r="BD362" s="164"/>
      <c r="BE362" s="15"/>
      <c r="BF362" s="15"/>
      <c r="BG362" s="152" t="str">
        <f t="shared" si="155"/>
        <v/>
      </c>
      <c r="BH362" s="20" t="str">
        <f t="shared" si="156"/>
        <v/>
      </c>
      <c r="BI362" s="20" t="str">
        <f>IF(LEN($K362)&gt;5,IF('CODIGO PAGO'!$C$26=9,0.5*AK362,'CODIGO PAGO'!$C$26*COUNTIF(L362:X362,"PT")*(AK362*7)/(7-(COUNTIF(L362:X362,"D")+COUNTIF(L362:X362,"DL")))),"")</f>
        <v/>
      </c>
      <c r="BJ362" s="15"/>
      <c r="BK362" s="20" t="str">
        <f>+IF(LEN(K362)&gt;5,SUMIF(AJUSTES!$A$1:$A$50,K362,AJUSTES!$K$1:$K$50),"")</f>
        <v/>
      </c>
      <c r="BL362" s="15"/>
      <c r="BM362" s="15"/>
      <c r="BN362" s="4" t="str">
        <f>+CONCATENATE(IF(COUNTIFS(INCAPACIDADES!$A$1:$A$100,"ACTIVA",INCAPACIDADES!$C$1:$C$100,'PRE MAAS'!K362)&gt;0,VLOOKUP(K362,INCAPACIDADES!$C$1:$Y$100,23,0),""),IF(LEN($K362)&gt;5,IF(BD!F362="N/A","",CONCATENATE("B (",DAY(BD!F362),"-",MONTH(BD!F362),"-",YEAR(BD!F362),")")),""))</f>
        <v/>
      </c>
      <c r="BO362" s="150"/>
      <c r="BP362" s="15"/>
      <c r="BQ362" s="15"/>
      <c r="BR362" s="15"/>
      <c r="BS362" s="15"/>
      <c r="BT362" s="15"/>
      <c r="BU362" s="9" t="str">
        <f>+IF(LEN($K362)&gt;10,IF(LEN(BD!I362)=11,BD!I362,CONCATENATE("0",BD!I362)),"")</f>
        <v/>
      </c>
      <c r="BV362" s="161" t="str">
        <f>+IF(LEN($K362)&gt;10,BD!J362,"")</f>
        <v/>
      </c>
      <c r="BW362" s="162" t="str">
        <f t="shared" si="157"/>
        <v/>
      </c>
      <c r="BX362" s="162" t="str">
        <f>+IF(LEN($K362)&gt;10,UPPER(BD!K362),"")</f>
        <v/>
      </c>
      <c r="BY362" s="161" t="str">
        <f>+IF(LEN($K370)&gt;5,BD!L362,"")</f>
        <v/>
      </c>
      <c r="BZ362" s="161" t="str">
        <f>+IF(LEN($K362)&gt;10,BD!M362,"")</f>
        <v/>
      </c>
      <c r="CA362" s="162" t="str">
        <f>+IF(LEN($K362)&gt;10,BD!N362,"")</f>
        <v/>
      </c>
      <c r="CB362" s="163" t="str">
        <f t="shared" si="158"/>
        <v/>
      </c>
      <c r="CC362" s="62" t="str">
        <f>+IF(AND(LEN($K362)&gt;10),IF(AND($J362&gt;L$1,$J362&lt;=$Y$1),1,IF((COUNTIFS(INCAPACIDADES!$C$1:$C$51,$K362,INCAPACIDADES!K$1:K$51,L$1))&gt;0,2,IF(VLOOKUP($I362,BD!D:F,3,0)&gt;L$1,0,3))),"")</f>
        <v/>
      </c>
      <c r="CD362" s="62" t="str">
        <f>+IF(AND(LEN($K362)&gt;10),IF(AND($J362&gt;M$1,$J362&lt;=$Y$1),1,IF((COUNTIFS(INCAPACIDADES!$C$1:$C$51,$K362,INCAPACIDADES!L$1:L$51,M$1))&gt;0,2,IF(VLOOKUP($I362,BD!$D:$F,3,0)&gt;M$1,0,3))),"")</f>
        <v/>
      </c>
      <c r="CE362" s="62" t="str">
        <f>+IF(AND(LEN($K362)&gt;10),IF(AND($J362&gt;N$1,$J362&lt;=$Y$1),1,IF((COUNTIFS(INCAPACIDADES!$C$1:$C$51,$K362,INCAPACIDADES!M$1:M$51,N$1))&gt;0,2,IF(VLOOKUP($I362,BD!$D:$F,3,0)&gt;N$1,0,3))),"")</f>
        <v/>
      </c>
      <c r="CF362" s="62" t="str">
        <f>+IF(AND(LEN($K362)&gt;10),IF(AND($J362&gt;O$1,$J362&lt;=$Y$1),1,IF((COUNTIFS(INCAPACIDADES!$C$1:$C$51,$K362,INCAPACIDADES!N$1:N$51,O$1))&gt;0,2,IF(VLOOKUP($I362,BD!$D:$F,3,0)&gt;O$1,0,3))),"")</f>
        <v/>
      </c>
      <c r="CG362" s="62" t="str">
        <f>+IF(AND(LEN($K362)&gt;10),IF(AND($J362&gt;P$1,$J362&lt;=$Y$1),1,IF((COUNTIFS(INCAPACIDADES!$C$1:$C$51,$K362,INCAPACIDADES!O$1:O$51,P$1))&gt;0,2,IF(VLOOKUP($I362,BD!$D:$F,3,0)&gt;P$1,0,3))),"")</f>
        <v/>
      </c>
      <c r="CH362" s="62" t="str">
        <f>+IF(AND(LEN($K362)&gt;10),IF(AND($J362&gt;Q$1,$J362&lt;=$Y$1),1,IF((COUNTIFS(INCAPACIDADES!$C$1:$C$51,$K362,INCAPACIDADES!P$1:P$51,Q$1))&gt;0,2,IF(VLOOKUP($I362,BD!$D:$F,3,0)&gt;Q$1,0,3))),"")</f>
        <v/>
      </c>
      <c r="CI362" s="62" t="str">
        <f>+IF(AND(LEN($K362)&gt;10),IF(AND($J362&gt;R$1,$J362&lt;=$Y$1),1,IF((COUNTIFS(INCAPACIDADES!$C$1:$C$51,$K362,INCAPACIDADES!Q$1:Q$51,R$1))&gt;0,2,IF(VLOOKUP($I362,BD!$D:$F,3,0)&gt;R$1,0,3))),"")</f>
        <v/>
      </c>
      <c r="CJ362" s="62" t="str">
        <f>+IF(AND(LEN($K362)&gt;10),IF(AND($J362&gt;S$1,$J362&lt;=$Y$1),1,IF((COUNTIFS(INCAPACIDADES!$C$1:$C$51,$K362,INCAPACIDADES!R$1:R$51,S$1))&gt;0,2,IF(VLOOKUP($I362,BD!$D:$F,3,0)&gt;S$1,0,3))),"")</f>
        <v/>
      </c>
      <c r="CK362" s="62" t="str">
        <f>+IF(AND(LEN($K362)&gt;10),IF(AND($J362&gt;T$1,$J362&lt;=$Y$1),1,IF((COUNTIFS(INCAPACIDADES!$C$1:$C$51,$K362,INCAPACIDADES!S$1:S$51,T$1))&gt;0,2,IF(VLOOKUP($I362,BD!$D:$F,3,0)&gt;T$1,0,3))),"")</f>
        <v/>
      </c>
      <c r="CL362" s="62" t="str">
        <f>+IF(AND(LEN($K362)&gt;10),IF(AND($J362&gt;U$1,$J362&lt;=$Y$1),1,IF((COUNTIFS(INCAPACIDADES!$C$1:$C$51,$K362,INCAPACIDADES!T$1:T$51,U$1))&gt;0,2,IF(VLOOKUP($I362,BD!$D:$F,3,0)&gt;U$1,0,3))),"")</f>
        <v/>
      </c>
      <c r="CM362" s="62" t="str">
        <f>+IF(AND(LEN($K362)&gt;10),IF(AND($J362&gt;V$1,$J362&lt;=$Y$1),1,IF((COUNTIFS(INCAPACIDADES!$C$1:$C$51,$K362,INCAPACIDADES!U$1:U$51,V$1))&gt;0,2,IF(VLOOKUP($I362,BD!$D:$F,3,0)&gt;V$1,0,3))),"")</f>
        <v/>
      </c>
      <c r="CN362" s="62" t="str">
        <f>+IF(AND(LEN($K362)&gt;10),IF(AND($J362&gt;W$1,$J362&lt;=$Y$1),1,IF((COUNTIFS(INCAPACIDADES!$C$1:$C$51,$K362,INCAPACIDADES!V$1:V$51,W$1))&gt;0,2,IF(VLOOKUP($I362,BD!$D:$F,3,0)&gt;W$1,0,3))),"")</f>
        <v/>
      </c>
      <c r="CO362" s="62" t="str">
        <f>+IF(AND(LEN($K362)&gt;10),IF(AND($J362&gt;X$1,$J362&lt;=$Y$1),1,IF((COUNTIFS(INCAPACIDADES!$C$1:$C$51,$K362,INCAPACIDADES!W$1:W$51,X$1))&gt;0,2,IF(VLOOKUP($I362,BD!$D:$F,3,0)&gt;X$1,0,3))),"")</f>
        <v/>
      </c>
      <c r="CP362" s="62" t="str">
        <f>+IF(AND(LEN($K362)&gt;10),IF(AND($J362&gt;Y$1,$J362&lt;=$Y$1),1,IF((COUNTIFS(INCAPACIDADES!$C$1:$C$51,$K362,INCAPACIDADES!X$1:X$51,Y$1))&gt;0,2,IF(VLOOKUP($I362,BD!$D:$F,3,0)&gt;Y$1,0,3))),"")</f>
        <v/>
      </c>
      <c r="CQ362" s="62" t="str">
        <f>+IF(LEN($K362)&gt;10,IF(ISERROR(VLOOKUP(L362,'CODIGO PAGO'!$B$1:$B$20,1,0)),1,IF(OR(AND(CC362=1,L362&lt;&gt;"N"),AND(CC362=3,L362&lt;&gt;"B"),AND(CC362=2,LEFT(TRIM(L362),1)&lt;&gt;"I")),1,IF(OR(AND(CC362=0,L362="N"),AND(CC362=0,L362="B"),AND(CC362=0,LEFT(TRIM(L362),1)="I")),1,0))),"")</f>
        <v/>
      </c>
      <c r="CR362" s="62" t="str">
        <f t="shared" si="159"/>
        <v/>
      </c>
      <c r="CS362" s="62" t="str">
        <f>+IF(LEN($K362)&gt;10,IF(ISERROR(VLOOKUP(N362,'CODIGO PAGO'!$B$1:$B$20,1,0)),1,IF(OR(AND(CE362=1,N362&lt;&gt;"N"),AND(CE362=3,N362&lt;&gt;"B"),AND(CE362=2,LEFT(TRIM(N362),1)&lt;&gt;"I")),1,IF(OR(AND(CE362=0,N362="N"),AND(CE362=0,N362="B"),AND(CE362=0,LEFT(TRIM(N362),1)="I")),1,0))),"")</f>
        <v/>
      </c>
      <c r="CT362" s="62" t="str">
        <f t="shared" si="160"/>
        <v/>
      </c>
      <c r="CU362" s="62" t="str">
        <f>+IF(LEN($K362)&gt;10,IF(ISERROR(VLOOKUP(P362,'CODIGO PAGO'!$B$1:$B$20,1,0)),1,IF(OR(AND(CG362=1,P362&lt;&gt;"N"),AND(CG362=3,P362&lt;&gt;"B"),AND(CG362=2,LEFT(TRIM(P362),1)&lt;&gt;"I")),1,IF(OR(AND(CG362=0,P362="N"),AND(CG362=0,P362="B"),AND(CG362=0,LEFT(TRIM(P362),1)="I")),1,0))),"")</f>
        <v/>
      </c>
      <c r="CV362" s="62" t="str">
        <f t="shared" si="161"/>
        <v/>
      </c>
      <c r="CW362" s="62" t="str">
        <f>+IF(LEN($K362)&gt;10,IF(ISERROR(VLOOKUP(R362,'CODIGO PAGO'!$B$1:$B$20,1,0)),1,IF(OR(AND(CI362=1,R362&lt;&gt;"N"),AND(CI362=3,R362&lt;&gt;"B"),AND(CI362=2,LEFT(TRIM(R362),1)&lt;&gt;"I")),1,IF(OR(AND(CI362=0,R362="N"),AND(CI362=0,R362="B"),AND(CI362=0,LEFT(TRIM(R362),1)="I")),1,0))),"")</f>
        <v/>
      </c>
      <c r="CX362" s="62" t="str">
        <f t="shared" si="162"/>
        <v/>
      </c>
      <c r="CY362" s="62" t="str">
        <f>+IF(LEN($K362)&gt;10,IF(ISERROR(VLOOKUP(T362,'CODIGO PAGO'!$B$1:$B$20,1,0)),1,IF(OR(AND(CK362=1,T362&lt;&gt;"N"),AND(CK362=3,T362&lt;&gt;"B"),AND(CK362=2,LEFT(TRIM(T362),1)&lt;&gt;"I")),1,IF(OR(AND(CK362=0,T362="N"),AND(CK362=0,T362="B"),AND(CK362=0,LEFT(TRIM(T362),1)="I")),1,0))),"")</f>
        <v/>
      </c>
      <c r="CZ362" s="62" t="str">
        <f t="shared" si="163"/>
        <v/>
      </c>
      <c r="DA362" s="62" t="str">
        <f>+IF(LEN($K362)&gt;10,IF(ISERROR(VLOOKUP(V362,'CODIGO PAGO'!$B$1:$B$20,1,0)),1,IF(OR(AND(CM362=1,V362&lt;&gt;"N"),AND(CM362=3,V362&lt;&gt;"B"),AND(CM362=2,LEFT(TRIM(V362),1)&lt;&gt;"I")),1,IF(OR(AND(CM362=0,V362="N"),AND(CM362=0,V362="B"),AND(CM362=0,LEFT(TRIM(V362),1)="I")),1,0))),"")</f>
        <v/>
      </c>
      <c r="DB362" s="62" t="str">
        <f t="shared" si="164"/>
        <v/>
      </c>
      <c r="DC362" s="62" t="str">
        <f>+IF(LEN($K362)&gt;10,IF(ISERROR(VLOOKUP(X362,'CODIGO PAGO'!$B$1:$B$20,1,0)),1,IF(OR(AND(CO362=1,X362&lt;&gt;"N"),AND(CO362=3,X362&lt;&gt;"B"),AND(CO362=2,LEFT(TRIM(X362),1)&lt;&gt;"I")),1,IF(OR(AND(CO362=0,X362="N"),AND(CO362=0,X362="B"),AND(CO362=0,LEFT(TRIM(X362),1)="I")),1,0))),"")</f>
        <v/>
      </c>
      <c r="DD362" s="62" t="str">
        <f t="shared" si="165"/>
        <v/>
      </c>
      <c r="DE362" s="62" t="str">
        <f t="shared" si="166"/>
        <v/>
      </c>
      <c r="DF362" s="63" t="str">
        <f t="shared" si="167"/>
        <v/>
      </c>
      <c r="DG362" s="171"/>
      <c r="DH362" s="63">
        <v>362</v>
      </c>
    </row>
    <row r="363" spans="1:112" s="65" customFormat="1">
      <c r="A363" s="16" t="str">
        <f t="shared" si="140"/>
        <v/>
      </c>
      <c r="B363" s="134"/>
      <c r="C363" s="134"/>
      <c r="D363" s="1" t="str">
        <f>+IF(LEN($K363)&gt;5,BD!A363,"")</f>
        <v/>
      </c>
      <c r="E363" s="1" t="str">
        <f>+IF(LEN($K363)&gt;5,BD!B363,"")</f>
        <v/>
      </c>
      <c r="F363" s="134"/>
      <c r="G363" s="133"/>
      <c r="H363" s="135"/>
      <c r="I363" s="3" t="str">
        <f>+IF(LEN($K363)&gt;5,BD!D363,"")</f>
        <v/>
      </c>
      <c r="J363" s="4" t="str">
        <f>+IF(LEN($K363)&gt;5,BD!E363,"")</f>
        <v/>
      </c>
      <c r="K363" s="5" t="str">
        <f>+IF(LEN(BD!G363)&gt;5,BD!G363,"")</f>
        <v/>
      </c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53" t="str">
        <f t="shared" si="141"/>
        <v/>
      </c>
      <c r="AB363" s="154" t="str">
        <f>+IF(LEN($K363)&gt;5,SUM(L363,N363,P363,R363,T363,V363,X363)+COUNTIF(L363:X363,"PCG")+'CODIGO PAGO'!$C$23*COUNTIF(L363:X363,"PDF")+'CODIGO PAGO'!$C$24*COUNTIF('PRE MAAS'!L363:X363,"PNH")+'CODIGO PAGO'!$C$25*COUNTIF('PRE MAAS'!L363:X363,"PS")+COUNTIF(L363:X363,"VAC"),"")</f>
        <v/>
      </c>
      <c r="AC363" s="154" t="str">
        <f t="shared" si="142"/>
        <v/>
      </c>
      <c r="AD363" s="155" t="str">
        <f t="shared" si="143"/>
        <v/>
      </c>
      <c r="AE363" s="155" t="str">
        <f t="shared" si="144"/>
        <v/>
      </c>
      <c r="AF363" s="155" t="str">
        <f>+IF(LEN($K363)&gt;5,IF(AND(VLOOKUP($I363,BD!$D$1:$F$501,3,0)&gt;=L$1,VLOOKUP($I363,BD!$D$1:$F$501,3,0)&lt;=X$1),1,0),"")</f>
        <v/>
      </c>
      <c r="AG363" s="155" t="str">
        <f t="shared" si="145"/>
        <v/>
      </c>
      <c r="AH363" s="156" t="str">
        <f t="shared" si="146"/>
        <v/>
      </c>
      <c r="AI363" s="156" t="str">
        <f t="shared" si="147"/>
        <v/>
      </c>
      <c r="AJ363" s="156" t="str">
        <f t="shared" si="148"/>
        <v/>
      </c>
      <c r="AK363" s="6" t="str">
        <f>+IF(LEN($K363)&gt;5,BD!H363,"")</f>
        <v/>
      </c>
      <c r="AL363" s="17" t="str">
        <f t="shared" si="149"/>
        <v/>
      </c>
      <c r="AM363" s="13"/>
      <c r="AN363" s="18" t="str">
        <f t="shared" si="150"/>
        <v/>
      </c>
      <c r="AO363" s="19" t="str">
        <f t="shared" si="151"/>
        <v/>
      </c>
      <c r="AP363" s="19" t="str">
        <f t="shared" si="152"/>
        <v/>
      </c>
      <c r="AQ363" s="20" t="str">
        <f t="shared" si="153"/>
        <v/>
      </c>
      <c r="AR363" s="7" t="str">
        <f t="shared" ca="1" si="154"/>
        <v/>
      </c>
      <c r="AS363" s="157"/>
      <c r="AT363" s="19" t="str">
        <f>+IF(LEN($K363)&gt;5,TRUNC(AS363*AK363*'CODIGO PAGO'!$C$27,2),"")</f>
        <v/>
      </c>
      <c r="AU363" s="15"/>
      <c r="AV363" s="15"/>
      <c r="AW363" s="15"/>
      <c r="AX363" s="14"/>
      <c r="AY363" s="15"/>
      <c r="AZ363" s="20" t="str">
        <f>+IF(LEN(K363)&gt;5,SUMIF(AJUSTES!$A$1:$A$50,K363,AJUSTES!$J$1:$J$50),"")</f>
        <v/>
      </c>
      <c r="BA363" s="20"/>
      <c r="BB363" s="14"/>
      <c r="BC363" s="14"/>
      <c r="BD363" s="164"/>
      <c r="BE363" s="15"/>
      <c r="BF363" s="15"/>
      <c r="BG363" s="152" t="str">
        <f t="shared" si="155"/>
        <v/>
      </c>
      <c r="BH363" s="20" t="str">
        <f t="shared" si="156"/>
        <v/>
      </c>
      <c r="BI363" s="20" t="str">
        <f>IF(LEN($K363)&gt;5,IF('CODIGO PAGO'!$C$26=9,0.5*AK363,'CODIGO PAGO'!$C$26*COUNTIF(L363:X363,"PT")*(AK363*7)/(7-(COUNTIF(L363:X363,"D")+COUNTIF(L363:X363,"DL")))),"")</f>
        <v/>
      </c>
      <c r="BJ363" s="15"/>
      <c r="BK363" s="20" t="str">
        <f>+IF(LEN(K363)&gt;5,SUMIF(AJUSTES!$A$1:$A$50,K363,AJUSTES!$K$1:$K$50),"")</f>
        <v/>
      </c>
      <c r="BL363" s="15"/>
      <c r="BM363" s="15"/>
      <c r="BN363" s="4" t="str">
        <f>+CONCATENATE(IF(COUNTIFS(INCAPACIDADES!$A$1:$A$100,"ACTIVA",INCAPACIDADES!$C$1:$C$100,'PRE MAAS'!K363)&gt;0,VLOOKUP(K363,INCAPACIDADES!$C$1:$Y$100,23,0),""),IF(LEN($K363)&gt;5,IF(BD!F363="N/A","",CONCATENATE("B (",DAY(BD!F363),"-",MONTH(BD!F363),"-",YEAR(BD!F363),")")),""))</f>
        <v/>
      </c>
      <c r="BO363" s="150"/>
      <c r="BP363" s="15"/>
      <c r="BQ363" s="15"/>
      <c r="BR363" s="15"/>
      <c r="BS363" s="15"/>
      <c r="BT363" s="15"/>
      <c r="BU363" s="9" t="str">
        <f>+IF(LEN($K363)&gt;10,IF(LEN(BD!I363)=11,BD!I363,CONCATENATE("0",BD!I363)),"")</f>
        <v/>
      </c>
      <c r="BV363" s="161" t="str">
        <f>+IF(LEN($K363)&gt;10,BD!J363,"")</f>
        <v/>
      </c>
      <c r="BW363" s="162" t="str">
        <f t="shared" si="157"/>
        <v/>
      </c>
      <c r="BX363" s="162" t="str">
        <f>+IF(LEN($K363)&gt;10,UPPER(BD!K363),"")</f>
        <v/>
      </c>
      <c r="BY363" s="161" t="str">
        <f>+IF(LEN($K371)&gt;5,BD!L363,"")</f>
        <v/>
      </c>
      <c r="BZ363" s="161" t="str">
        <f>+IF(LEN($K363)&gt;10,BD!M363,"")</f>
        <v/>
      </c>
      <c r="CA363" s="162" t="str">
        <f>+IF(LEN($K363)&gt;10,BD!N363,"")</f>
        <v/>
      </c>
      <c r="CB363" s="163" t="str">
        <f t="shared" si="158"/>
        <v/>
      </c>
      <c r="CC363" s="62" t="str">
        <f>+IF(AND(LEN($K363)&gt;10),IF(AND($J363&gt;L$1,$J363&lt;=$Y$1),1,IF((COUNTIFS(INCAPACIDADES!$C$1:$C$51,$K363,INCAPACIDADES!K$1:K$51,L$1))&gt;0,2,IF(VLOOKUP($I363,BD!D:F,3,0)&gt;L$1,0,3))),"")</f>
        <v/>
      </c>
      <c r="CD363" s="62" t="str">
        <f>+IF(AND(LEN($K363)&gt;10),IF(AND($J363&gt;M$1,$J363&lt;=$Y$1),1,IF((COUNTIFS(INCAPACIDADES!$C$1:$C$51,$K363,INCAPACIDADES!L$1:L$51,M$1))&gt;0,2,IF(VLOOKUP($I363,BD!$D:$F,3,0)&gt;M$1,0,3))),"")</f>
        <v/>
      </c>
      <c r="CE363" s="62" t="str">
        <f>+IF(AND(LEN($K363)&gt;10),IF(AND($J363&gt;N$1,$J363&lt;=$Y$1),1,IF((COUNTIFS(INCAPACIDADES!$C$1:$C$51,$K363,INCAPACIDADES!M$1:M$51,N$1))&gt;0,2,IF(VLOOKUP($I363,BD!$D:$F,3,0)&gt;N$1,0,3))),"")</f>
        <v/>
      </c>
      <c r="CF363" s="62" t="str">
        <f>+IF(AND(LEN($K363)&gt;10),IF(AND($J363&gt;O$1,$J363&lt;=$Y$1),1,IF((COUNTIFS(INCAPACIDADES!$C$1:$C$51,$K363,INCAPACIDADES!N$1:N$51,O$1))&gt;0,2,IF(VLOOKUP($I363,BD!$D:$F,3,0)&gt;O$1,0,3))),"")</f>
        <v/>
      </c>
      <c r="CG363" s="62" t="str">
        <f>+IF(AND(LEN($K363)&gt;10),IF(AND($J363&gt;P$1,$J363&lt;=$Y$1),1,IF((COUNTIFS(INCAPACIDADES!$C$1:$C$51,$K363,INCAPACIDADES!O$1:O$51,P$1))&gt;0,2,IF(VLOOKUP($I363,BD!$D:$F,3,0)&gt;P$1,0,3))),"")</f>
        <v/>
      </c>
      <c r="CH363" s="62" t="str">
        <f>+IF(AND(LEN($K363)&gt;10),IF(AND($J363&gt;Q$1,$J363&lt;=$Y$1),1,IF((COUNTIFS(INCAPACIDADES!$C$1:$C$51,$K363,INCAPACIDADES!P$1:P$51,Q$1))&gt;0,2,IF(VLOOKUP($I363,BD!$D:$F,3,0)&gt;Q$1,0,3))),"")</f>
        <v/>
      </c>
      <c r="CI363" s="62" t="str">
        <f>+IF(AND(LEN($K363)&gt;10),IF(AND($J363&gt;R$1,$J363&lt;=$Y$1),1,IF((COUNTIFS(INCAPACIDADES!$C$1:$C$51,$K363,INCAPACIDADES!Q$1:Q$51,R$1))&gt;0,2,IF(VLOOKUP($I363,BD!$D:$F,3,0)&gt;R$1,0,3))),"")</f>
        <v/>
      </c>
      <c r="CJ363" s="62" t="str">
        <f>+IF(AND(LEN($K363)&gt;10),IF(AND($J363&gt;S$1,$J363&lt;=$Y$1),1,IF((COUNTIFS(INCAPACIDADES!$C$1:$C$51,$K363,INCAPACIDADES!R$1:R$51,S$1))&gt;0,2,IF(VLOOKUP($I363,BD!$D:$F,3,0)&gt;S$1,0,3))),"")</f>
        <v/>
      </c>
      <c r="CK363" s="62" t="str">
        <f>+IF(AND(LEN($K363)&gt;10),IF(AND($J363&gt;T$1,$J363&lt;=$Y$1),1,IF((COUNTIFS(INCAPACIDADES!$C$1:$C$51,$K363,INCAPACIDADES!S$1:S$51,T$1))&gt;0,2,IF(VLOOKUP($I363,BD!$D:$F,3,0)&gt;T$1,0,3))),"")</f>
        <v/>
      </c>
      <c r="CL363" s="62" t="str">
        <f>+IF(AND(LEN($K363)&gt;10),IF(AND($J363&gt;U$1,$J363&lt;=$Y$1),1,IF((COUNTIFS(INCAPACIDADES!$C$1:$C$51,$K363,INCAPACIDADES!T$1:T$51,U$1))&gt;0,2,IF(VLOOKUP($I363,BD!$D:$F,3,0)&gt;U$1,0,3))),"")</f>
        <v/>
      </c>
      <c r="CM363" s="62" t="str">
        <f>+IF(AND(LEN($K363)&gt;10),IF(AND($J363&gt;V$1,$J363&lt;=$Y$1),1,IF((COUNTIFS(INCAPACIDADES!$C$1:$C$51,$K363,INCAPACIDADES!U$1:U$51,V$1))&gt;0,2,IF(VLOOKUP($I363,BD!$D:$F,3,0)&gt;V$1,0,3))),"")</f>
        <v/>
      </c>
      <c r="CN363" s="62" t="str">
        <f>+IF(AND(LEN($K363)&gt;10),IF(AND($J363&gt;W$1,$J363&lt;=$Y$1),1,IF((COUNTIFS(INCAPACIDADES!$C$1:$C$51,$K363,INCAPACIDADES!V$1:V$51,W$1))&gt;0,2,IF(VLOOKUP($I363,BD!$D:$F,3,0)&gt;W$1,0,3))),"")</f>
        <v/>
      </c>
      <c r="CO363" s="62" t="str">
        <f>+IF(AND(LEN($K363)&gt;10),IF(AND($J363&gt;X$1,$J363&lt;=$Y$1),1,IF((COUNTIFS(INCAPACIDADES!$C$1:$C$51,$K363,INCAPACIDADES!W$1:W$51,X$1))&gt;0,2,IF(VLOOKUP($I363,BD!$D:$F,3,0)&gt;X$1,0,3))),"")</f>
        <v/>
      </c>
      <c r="CP363" s="62" t="str">
        <f>+IF(AND(LEN($K363)&gt;10),IF(AND($J363&gt;Y$1,$J363&lt;=$Y$1),1,IF((COUNTIFS(INCAPACIDADES!$C$1:$C$51,$K363,INCAPACIDADES!X$1:X$51,Y$1))&gt;0,2,IF(VLOOKUP($I363,BD!$D:$F,3,0)&gt;Y$1,0,3))),"")</f>
        <v/>
      </c>
      <c r="CQ363" s="62" t="str">
        <f>+IF(LEN($K363)&gt;10,IF(ISERROR(VLOOKUP(L363,'CODIGO PAGO'!$B$1:$B$20,1,0)),1,IF(OR(AND(CC363=1,L363&lt;&gt;"N"),AND(CC363=3,L363&lt;&gt;"B"),AND(CC363=2,LEFT(TRIM(L363),1)&lt;&gt;"I")),1,IF(OR(AND(CC363=0,L363="N"),AND(CC363=0,L363="B"),AND(CC363=0,LEFT(TRIM(L363),1)="I")),1,0))),"")</f>
        <v/>
      </c>
      <c r="CR363" s="62" t="str">
        <f t="shared" si="159"/>
        <v/>
      </c>
      <c r="CS363" s="62" t="str">
        <f>+IF(LEN($K363)&gt;10,IF(ISERROR(VLOOKUP(N363,'CODIGO PAGO'!$B$1:$B$20,1,0)),1,IF(OR(AND(CE363=1,N363&lt;&gt;"N"),AND(CE363=3,N363&lt;&gt;"B"),AND(CE363=2,LEFT(TRIM(N363),1)&lt;&gt;"I")),1,IF(OR(AND(CE363=0,N363="N"),AND(CE363=0,N363="B"),AND(CE363=0,LEFT(TRIM(N363),1)="I")),1,0))),"")</f>
        <v/>
      </c>
      <c r="CT363" s="62" t="str">
        <f t="shared" si="160"/>
        <v/>
      </c>
      <c r="CU363" s="62" t="str">
        <f>+IF(LEN($K363)&gt;10,IF(ISERROR(VLOOKUP(P363,'CODIGO PAGO'!$B$1:$B$20,1,0)),1,IF(OR(AND(CG363=1,P363&lt;&gt;"N"),AND(CG363=3,P363&lt;&gt;"B"),AND(CG363=2,LEFT(TRIM(P363),1)&lt;&gt;"I")),1,IF(OR(AND(CG363=0,P363="N"),AND(CG363=0,P363="B"),AND(CG363=0,LEFT(TRIM(P363),1)="I")),1,0))),"")</f>
        <v/>
      </c>
      <c r="CV363" s="62" t="str">
        <f t="shared" si="161"/>
        <v/>
      </c>
      <c r="CW363" s="62" t="str">
        <f>+IF(LEN($K363)&gt;10,IF(ISERROR(VLOOKUP(R363,'CODIGO PAGO'!$B$1:$B$20,1,0)),1,IF(OR(AND(CI363=1,R363&lt;&gt;"N"),AND(CI363=3,R363&lt;&gt;"B"),AND(CI363=2,LEFT(TRIM(R363),1)&lt;&gt;"I")),1,IF(OR(AND(CI363=0,R363="N"),AND(CI363=0,R363="B"),AND(CI363=0,LEFT(TRIM(R363),1)="I")),1,0))),"")</f>
        <v/>
      </c>
      <c r="CX363" s="62" t="str">
        <f t="shared" si="162"/>
        <v/>
      </c>
      <c r="CY363" s="62" t="str">
        <f>+IF(LEN($K363)&gt;10,IF(ISERROR(VLOOKUP(T363,'CODIGO PAGO'!$B$1:$B$20,1,0)),1,IF(OR(AND(CK363=1,T363&lt;&gt;"N"),AND(CK363=3,T363&lt;&gt;"B"),AND(CK363=2,LEFT(TRIM(T363),1)&lt;&gt;"I")),1,IF(OR(AND(CK363=0,T363="N"),AND(CK363=0,T363="B"),AND(CK363=0,LEFT(TRIM(T363),1)="I")),1,0))),"")</f>
        <v/>
      </c>
      <c r="CZ363" s="62" t="str">
        <f t="shared" si="163"/>
        <v/>
      </c>
      <c r="DA363" s="62" t="str">
        <f>+IF(LEN($K363)&gt;10,IF(ISERROR(VLOOKUP(V363,'CODIGO PAGO'!$B$1:$B$20,1,0)),1,IF(OR(AND(CM363=1,V363&lt;&gt;"N"),AND(CM363=3,V363&lt;&gt;"B"),AND(CM363=2,LEFT(TRIM(V363),1)&lt;&gt;"I")),1,IF(OR(AND(CM363=0,V363="N"),AND(CM363=0,V363="B"),AND(CM363=0,LEFT(TRIM(V363),1)="I")),1,0))),"")</f>
        <v/>
      </c>
      <c r="DB363" s="62" t="str">
        <f t="shared" si="164"/>
        <v/>
      </c>
      <c r="DC363" s="62" t="str">
        <f>+IF(LEN($K363)&gt;10,IF(ISERROR(VLOOKUP(X363,'CODIGO PAGO'!$B$1:$B$20,1,0)),1,IF(OR(AND(CO363=1,X363&lt;&gt;"N"),AND(CO363=3,X363&lt;&gt;"B"),AND(CO363=2,LEFT(TRIM(X363),1)&lt;&gt;"I")),1,IF(OR(AND(CO363=0,X363="N"),AND(CO363=0,X363="B"),AND(CO363=0,LEFT(TRIM(X363),1)="I")),1,0))),"")</f>
        <v/>
      </c>
      <c r="DD363" s="62" t="str">
        <f t="shared" si="165"/>
        <v/>
      </c>
      <c r="DE363" s="62" t="str">
        <f t="shared" si="166"/>
        <v/>
      </c>
      <c r="DF363" s="63" t="str">
        <f t="shared" si="167"/>
        <v/>
      </c>
      <c r="DG363" s="171"/>
      <c r="DH363" s="63">
        <v>363</v>
      </c>
    </row>
    <row r="364" spans="1:112" s="65" customFormat="1">
      <c r="A364" s="16" t="str">
        <f t="shared" si="140"/>
        <v/>
      </c>
      <c r="B364" s="134"/>
      <c r="C364" s="134"/>
      <c r="D364" s="1" t="str">
        <f>+IF(LEN($K364)&gt;5,BD!A364,"")</f>
        <v/>
      </c>
      <c r="E364" s="1" t="str">
        <f>+IF(LEN($K364)&gt;5,BD!B364,"")</f>
        <v/>
      </c>
      <c r="F364" s="134"/>
      <c r="G364" s="133"/>
      <c r="H364" s="135"/>
      <c r="I364" s="3" t="str">
        <f>+IF(LEN($K364)&gt;5,BD!D364,"")</f>
        <v/>
      </c>
      <c r="J364" s="4" t="str">
        <f>+IF(LEN($K364)&gt;5,BD!E364,"")</f>
        <v/>
      </c>
      <c r="K364" s="5" t="str">
        <f>+IF(LEN(BD!G364)&gt;5,BD!G364,"")</f>
        <v/>
      </c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53" t="str">
        <f t="shared" si="141"/>
        <v/>
      </c>
      <c r="AB364" s="154" t="str">
        <f>+IF(LEN($K364)&gt;5,SUM(L364,N364,P364,R364,T364,V364,X364)+COUNTIF(L364:X364,"PCG")+'CODIGO PAGO'!$C$23*COUNTIF(L364:X364,"PDF")+'CODIGO PAGO'!$C$24*COUNTIF('PRE MAAS'!L364:X364,"PNH")+'CODIGO PAGO'!$C$25*COUNTIF('PRE MAAS'!L364:X364,"PS")+COUNTIF(L364:X364,"VAC"),"")</f>
        <v/>
      </c>
      <c r="AC364" s="154" t="str">
        <f t="shared" si="142"/>
        <v/>
      </c>
      <c r="AD364" s="155" t="str">
        <f t="shared" si="143"/>
        <v/>
      </c>
      <c r="AE364" s="155" t="str">
        <f t="shared" si="144"/>
        <v/>
      </c>
      <c r="AF364" s="155" t="str">
        <f>+IF(LEN($K364)&gt;5,IF(AND(VLOOKUP($I364,BD!$D$1:$F$501,3,0)&gt;=L$1,VLOOKUP($I364,BD!$D$1:$F$501,3,0)&lt;=X$1),1,0),"")</f>
        <v/>
      </c>
      <c r="AG364" s="155" t="str">
        <f t="shared" si="145"/>
        <v/>
      </c>
      <c r="AH364" s="156" t="str">
        <f t="shared" si="146"/>
        <v/>
      </c>
      <c r="AI364" s="156" t="str">
        <f t="shared" si="147"/>
        <v/>
      </c>
      <c r="AJ364" s="156" t="str">
        <f t="shared" si="148"/>
        <v/>
      </c>
      <c r="AK364" s="6" t="str">
        <f>+IF(LEN($K364)&gt;5,BD!H364,"")</f>
        <v/>
      </c>
      <c r="AL364" s="17" t="str">
        <f t="shared" si="149"/>
        <v/>
      </c>
      <c r="AM364" s="13"/>
      <c r="AN364" s="18" t="str">
        <f t="shared" si="150"/>
        <v/>
      </c>
      <c r="AO364" s="19" t="str">
        <f t="shared" si="151"/>
        <v/>
      </c>
      <c r="AP364" s="19" t="str">
        <f t="shared" si="152"/>
        <v/>
      </c>
      <c r="AQ364" s="20" t="str">
        <f t="shared" si="153"/>
        <v/>
      </c>
      <c r="AR364" s="7" t="str">
        <f t="shared" ca="1" si="154"/>
        <v/>
      </c>
      <c r="AS364" s="157"/>
      <c r="AT364" s="19" t="str">
        <f>+IF(LEN($K364)&gt;5,TRUNC(AS364*AK364*'CODIGO PAGO'!$C$27,2),"")</f>
        <v/>
      </c>
      <c r="AU364" s="15"/>
      <c r="AV364" s="15"/>
      <c r="AW364" s="15"/>
      <c r="AX364" s="14"/>
      <c r="AY364" s="15"/>
      <c r="AZ364" s="20" t="str">
        <f>+IF(LEN(K364)&gt;5,SUMIF(AJUSTES!$A$1:$A$50,K364,AJUSTES!$J$1:$J$50),"")</f>
        <v/>
      </c>
      <c r="BA364" s="20"/>
      <c r="BB364" s="14"/>
      <c r="BC364" s="14"/>
      <c r="BD364" s="164"/>
      <c r="BE364" s="15"/>
      <c r="BF364" s="15"/>
      <c r="BG364" s="152" t="str">
        <f t="shared" si="155"/>
        <v/>
      </c>
      <c r="BH364" s="20" t="str">
        <f t="shared" si="156"/>
        <v/>
      </c>
      <c r="BI364" s="20" t="str">
        <f>IF(LEN($K364)&gt;5,IF('CODIGO PAGO'!$C$26=9,0.5*AK364,'CODIGO PAGO'!$C$26*COUNTIF(L364:X364,"PT")*(AK364*7)/(7-(COUNTIF(L364:X364,"D")+COUNTIF(L364:X364,"DL")))),"")</f>
        <v/>
      </c>
      <c r="BJ364" s="15"/>
      <c r="BK364" s="20" t="str">
        <f>+IF(LEN(K364)&gt;5,SUMIF(AJUSTES!$A$1:$A$50,K364,AJUSTES!$K$1:$K$50),"")</f>
        <v/>
      </c>
      <c r="BL364" s="15"/>
      <c r="BM364" s="15"/>
      <c r="BN364" s="4" t="str">
        <f>+CONCATENATE(IF(COUNTIFS(INCAPACIDADES!$A$1:$A$100,"ACTIVA",INCAPACIDADES!$C$1:$C$100,'PRE MAAS'!K364)&gt;0,VLOOKUP(K364,INCAPACIDADES!$C$1:$Y$100,23,0),""),IF(LEN($K364)&gt;5,IF(BD!F364="N/A","",CONCATENATE("B (",DAY(BD!F364),"-",MONTH(BD!F364),"-",YEAR(BD!F364),")")),""))</f>
        <v/>
      </c>
      <c r="BO364" s="150"/>
      <c r="BP364" s="15"/>
      <c r="BQ364" s="15"/>
      <c r="BR364" s="15"/>
      <c r="BS364" s="15"/>
      <c r="BT364" s="15"/>
      <c r="BU364" s="9" t="str">
        <f>+IF(LEN($K364)&gt;10,IF(LEN(BD!I364)=11,BD!I364,CONCATENATE("0",BD!I364)),"")</f>
        <v/>
      </c>
      <c r="BV364" s="161" t="str">
        <f>+IF(LEN($K364)&gt;10,BD!J364,"")</f>
        <v/>
      </c>
      <c r="BW364" s="162" t="str">
        <f t="shared" si="157"/>
        <v/>
      </c>
      <c r="BX364" s="162" t="str">
        <f>+IF(LEN($K364)&gt;10,UPPER(BD!K364),"")</f>
        <v/>
      </c>
      <c r="BY364" s="161" t="str">
        <f>+IF(LEN($K372)&gt;5,BD!L364,"")</f>
        <v/>
      </c>
      <c r="BZ364" s="161" t="str">
        <f>+IF(LEN($K364)&gt;10,BD!M364,"")</f>
        <v/>
      </c>
      <c r="CA364" s="162" t="str">
        <f>+IF(LEN($K364)&gt;10,BD!N364,"")</f>
        <v/>
      </c>
      <c r="CB364" s="163" t="str">
        <f t="shared" si="158"/>
        <v/>
      </c>
      <c r="CC364" s="62" t="str">
        <f>+IF(AND(LEN($K364)&gt;10),IF(AND($J364&gt;L$1,$J364&lt;=$Y$1),1,IF((COUNTIFS(INCAPACIDADES!$C$1:$C$51,$K364,INCAPACIDADES!K$1:K$51,L$1))&gt;0,2,IF(VLOOKUP($I364,BD!D:F,3,0)&gt;L$1,0,3))),"")</f>
        <v/>
      </c>
      <c r="CD364" s="62" t="str">
        <f>+IF(AND(LEN($K364)&gt;10),IF(AND($J364&gt;M$1,$J364&lt;=$Y$1),1,IF((COUNTIFS(INCAPACIDADES!$C$1:$C$51,$K364,INCAPACIDADES!L$1:L$51,M$1))&gt;0,2,IF(VLOOKUP($I364,BD!$D:$F,3,0)&gt;M$1,0,3))),"")</f>
        <v/>
      </c>
      <c r="CE364" s="62" t="str">
        <f>+IF(AND(LEN($K364)&gt;10),IF(AND($J364&gt;N$1,$J364&lt;=$Y$1),1,IF((COUNTIFS(INCAPACIDADES!$C$1:$C$51,$K364,INCAPACIDADES!M$1:M$51,N$1))&gt;0,2,IF(VLOOKUP($I364,BD!$D:$F,3,0)&gt;N$1,0,3))),"")</f>
        <v/>
      </c>
      <c r="CF364" s="62" t="str">
        <f>+IF(AND(LEN($K364)&gt;10),IF(AND($J364&gt;O$1,$J364&lt;=$Y$1),1,IF((COUNTIFS(INCAPACIDADES!$C$1:$C$51,$K364,INCAPACIDADES!N$1:N$51,O$1))&gt;0,2,IF(VLOOKUP($I364,BD!$D:$F,3,0)&gt;O$1,0,3))),"")</f>
        <v/>
      </c>
      <c r="CG364" s="62" t="str">
        <f>+IF(AND(LEN($K364)&gt;10),IF(AND($J364&gt;P$1,$J364&lt;=$Y$1),1,IF((COUNTIFS(INCAPACIDADES!$C$1:$C$51,$K364,INCAPACIDADES!O$1:O$51,P$1))&gt;0,2,IF(VLOOKUP($I364,BD!$D:$F,3,0)&gt;P$1,0,3))),"")</f>
        <v/>
      </c>
      <c r="CH364" s="62" t="str">
        <f>+IF(AND(LEN($K364)&gt;10),IF(AND($J364&gt;Q$1,$J364&lt;=$Y$1),1,IF((COUNTIFS(INCAPACIDADES!$C$1:$C$51,$K364,INCAPACIDADES!P$1:P$51,Q$1))&gt;0,2,IF(VLOOKUP($I364,BD!$D:$F,3,0)&gt;Q$1,0,3))),"")</f>
        <v/>
      </c>
      <c r="CI364" s="62" t="str">
        <f>+IF(AND(LEN($K364)&gt;10),IF(AND($J364&gt;R$1,$J364&lt;=$Y$1),1,IF((COUNTIFS(INCAPACIDADES!$C$1:$C$51,$K364,INCAPACIDADES!Q$1:Q$51,R$1))&gt;0,2,IF(VLOOKUP($I364,BD!$D:$F,3,0)&gt;R$1,0,3))),"")</f>
        <v/>
      </c>
      <c r="CJ364" s="62" t="str">
        <f>+IF(AND(LEN($K364)&gt;10),IF(AND($J364&gt;S$1,$J364&lt;=$Y$1),1,IF((COUNTIFS(INCAPACIDADES!$C$1:$C$51,$K364,INCAPACIDADES!R$1:R$51,S$1))&gt;0,2,IF(VLOOKUP($I364,BD!$D:$F,3,0)&gt;S$1,0,3))),"")</f>
        <v/>
      </c>
      <c r="CK364" s="62" t="str">
        <f>+IF(AND(LEN($K364)&gt;10),IF(AND($J364&gt;T$1,$J364&lt;=$Y$1),1,IF((COUNTIFS(INCAPACIDADES!$C$1:$C$51,$K364,INCAPACIDADES!S$1:S$51,T$1))&gt;0,2,IF(VLOOKUP($I364,BD!$D:$F,3,0)&gt;T$1,0,3))),"")</f>
        <v/>
      </c>
      <c r="CL364" s="62" t="str">
        <f>+IF(AND(LEN($K364)&gt;10),IF(AND($J364&gt;U$1,$J364&lt;=$Y$1),1,IF((COUNTIFS(INCAPACIDADES!$C$1:$C$51,$K364,INCAPACIDADES!T$1:T$51,U$1))&gt;0,2,IF(VLOOKUP($I364,BD!$D:$F,3,0)&gt;U$1,0,3))),"")</f>
        <v/>
      </c>
      <c r="CM364" s="62" t="str">
        <f>+IF(AND(LEN($K364)&gt;10),IF(AND($J364&gt;V$1,$J364&lt;=$Y$1),1,IF((COUNTIFS(INCAPACIDADES!$C$1:$C$51,$K364,INCAPACIDADES!U$1:U$51,V$1))&gt;0,2,IF(VLOOKUP($I364,BD!$D:$F,3,0)&gt;V$1,0,3))),"")</f>
        <v/>
      </c>
      <c r="CN364" s="62" t="str">
        <f>+IF(AND(LEN($K364)&gt;10),IF(AND($J364&gt;W$1,$J364&lt;=$Y$1),1,IF((COUNTIFS(INCAPACIDADES!$C$1:$C$51,$K364,INCAPACIDADES!V$1:V$51,W$1))&gt;0,2,IF(VLOOKUP($I364,BD!$D:$F,3,0)&gt;W$1,0,3))),"")</f>
        <v/>
      </c>
      <c r="CO364" s="62" t="str">
        <f>+IF(AND(LEN($K364)&gt;10),IF(AND($J364&gt;X$1,$J364&lt;=$Y$1),1,IF((COUNTIFS(INCAPACIDADES!$C$1:$C$51,$K364,INCAPACIDADES!W$1:W$51,X$1))&gt;0,2,IF(VLOOKUP($I364,BD!$D:$F,3,0)&gt;X$1,0,3))),"")</f>
        <v/>
      </c>
      <c r="CP364" s="62" t="str">
        <f>+IF(AND(LEN($K364)&gt;10),IF(AND($J364&gt;Y$1,$J364&lt;=$Y$1),1,IF((COUNTIFS(INCAPACIDADES!$C$1:$C$51,$K364,INCAPACIDADES!X$1:X$51,Y$1))&gt;0,2,IF(VLOOKUP($I364,BD!$D:$F,3,0)&gt;Y$1,0,3))),"")</f>
        <v/>
      </c>
      <c r="CQ364" s="62" t="str">
        <f>+IF(LEN($K364)&gt;10,IF(ISERROR(VLOOKUP(L364,'CODIGO PAGO'!$B$1:$B$20,1,0)),1,IF(OR(AND(CC364=1,L364&lt;&gt;"N"),AND(CC364=3,L364&lt;&gt;"B"),AND(CC364=2,LEFT(TRIM(L364),1)&lt;&gt;"I")),1,IF(OR(AND(CC364=0,L364="N"),AND(CC364=0,L364="B"),AND(CC364=0,LEFT(TRIM(L364),1)="I")),1,0))),"")</f>
        <v/>
      </c>
      <c r="CR364" s="62" t="str">
        <f t="shared" si="159"/>
        <v/>
      </c>
      <c r="CS364" s="62" t="str">
        <f>+IF(LEN($K364)&gt;10,IF(ISERROR(VLOOKUP(N364,'CODIGO PAGO'!$B$1:$B$20,1,0)),1,IF(OR(AND(CE364=1,N364&lt;&gt;"N"),AND(CE364=3,N364&lt;&gt;"B"),AND(CE364=2,LEFT(TRIM(N364),1)&lt;&gt;"I")),1,IF(OR(AND(CE364=0,N364="N"),AND(CE364=0,N364="B"),AND(CE364=0,LEFT(TRIM(N364),1)="I")),1,0))),"")</f>
        <v/>
      </c>
      <c r="CT364" s="62" t="str">
        <f t="shared" si="160"/>
        <v/>
      </c>
      <c r="CU364" s="62" t="str">
        <f>+IF(LEN($K364)&gt;10,IF(ISERROR(VLOOKUP(P364,'CODIGO PAGO'!$B$1:$B$20,1,0)),1,IF(OR(AND(CG364=1,P364&lt;&gt;"N"),AND(CG364=3,P364&lt;&gt;"B"),AND(CG364=2,LEFT(TRIM(P364),1)&lt;&gt;"I")),1,IF(OR(AND(CG364=0,P364="N"),AND(CG364=0,P364="B"),AND(CG364=0,LEFT(TRIM(P364),1)="I")),1,0))),"")</f>
        <v/>
      </c>
      <c r="CV364" s="62" t="str">
        <f t="shared" si="161"/>
        <v/>
      </c>
      <c r="CW364" s="62" t="str">
        <f>+IF(LEN($K364)&gt;10,IF(ISERROR(VLOOKUP(R364,'CODIGO PAGO'!$B$1:$B$20,1,0)),1,IF(OR(AND(CI364=1,R364&lt;&gt;"N"),AND(CI364=3,R364&lt;&gt;"B"),AND(CI364=2,LEFT(TRIM(R364),1)&lt;&gt;"I")),1,IF(OR(AND(CI364=0,R364="N"),AND(CI364=0,R364="B"),AND(CI364=0,LEFT(TRIM(R364),1)="I")),1,0))),"")</f>
        <v/>
      </c>
      <c r="CX364" s="62" t="str">
        <f t="shared" si="162"/>
        <v/>
      </c>
      <c r="CY364" s="62" t="str">
        <f>+IF(LEN($K364)&gt;10,IF(ISERROR(VLOOKUP(T364,'CODIGO PAGO'!$B$1:$B$20,1,0)),1,IF(OR(AND(CK364=1,T364&lt;&gt;"N"),AND(CK364=3,T364&lt;&gt;"B"),AND(CK364=2,LEFT(TRIM(T364),1)&lt;&gt;"I")),1,IF(OR(AND(CK364=0,T364="N"),AND(CK364=0,T364="B"),AND(CK364=0,LEFT(TRIM(T364),1)="I")),1,0))),"")</f>
        <v/>
      </c>
      <c r="CZ364" s="62" t="str">
        <f t="shared" si="163"/>
        <v/>
      </c>
      <c r="DA364" s="62" t="str">
        <f>+IF(LEN($K364)&gt;10,IF(ISERROR(VLOOKUP(V364,'CODIGO PAGO'!$B$1:$B$20,1,0)),1,IF(OR(AND(CM364=1,V364&lt;&gt;"N"),AND(CM364=3,V364&lt;&gt;"B"),AND(CM364=2,LEFT(TRIM(V364),1)&lt;&gt;"I")),1,IF(OR(AND(CM364=0,V364="N"),AND(CM364=0,V364="B"),AND(CM364=0,LEFT(TRIM(V364),1)="I")),1,0))),"")</f>
        <v/>
      </c>
      <c r="DB364" s="62" t="str">
        <f t="shared" si="164"/>
        <v/>
      </c>
      <c r="DC364" s="62" t="str">
        <f>+IF(LEN($K364)&gt;10,IF(ISERROR(VLOOKUP(X364,'CODIGO PAGO'!$B$1:$B$20,1,0)),1,IF(OR(AND(CO364=1,X364&lt;&gt;"N"),AND(CO364=3,X364&lt;&gt;"B"),AND(CO364=2,LEFT(TRIM(X364),1)&lt;&gt;"I")),1,IF(OR(AND(CO364=0,X364="N"),AND(CO364=0,X364="B"),AND(CO364=0,LEFT(TRIM(X364),1)="I")),1,0))),"")</f>
        <v/>
      </c>
      <c r="DD364" s="62" t="str">
        <f t="shared" si="165"/>
        <v/>
      </c>
      <c r="DE364" s="62" t="str">
        <f t="shared" si="166"/>
        <v/>
      </c>
      <c r="DF364" s="63" t="str">
        <f t="shared" si="167"/>
        <v/>
      </c>
      <c r="DG364" s="171"/>
      <c r="DH364" s="63">
        <v>364</v>
      </c>
    </row>
    <row r="365" spans="1:112" s="65" customFormat="1">
      <c r="A365" s="16" t="str">
        <f t="shared" si="140"/>
        <v/>
      </c>
      <c r="B365" s="134"/>
      <c r="C365" s="134"/>
      <c r="D365" s="1" t="str">
        <f>+IF(LEN($K365)&gt;5,BD!A365,"")</f>
        <v/>
      </c>
      <c r="E365" s="1" t="str">
        <f>+IF(LEN($K365)&gt;5,BD!B365,"")</f>
        <v/>
      </c>
      <c r="F365" s="134"/>
      <c r="G365" s="133"/>
      <c r="H365" s="135"/>
      <c r="I365" s="3" t="str">
        <f>+IF(LEN($K365)&gt;5,BD!D365,"")</f>
        <v/>
      </c>
      <c r="J365" s="4" t="str">
        <f>+IF(LEN($K365)&gt;5,BD!E365,"")</f>
        <v/>
      </c>
      <c r="K365" s="5" t="str">
        <f>+IF(LEN(BD!G365)&gt;5,BD!G365,"")</f>
        <v/>
      </c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53" t="str">
        <f t="shared" si="141"/>
        <v/>
      </c>
      <c r="AB365" s="154" t="str">
        <f>+IF(LEN($K365)&gt;5,SUM(L365,N365,P365,R365,T365,V365,X365)+COUNTIF(L365:X365,"PCG")+'CODIGO PAGO'!$C$23*COUNTIF(L365:X365,"PDF")+'CODIGO PAGO'!$C$24*COUNTIF('PRE MAAS'!L365:X365,"PNH")+'CODIGO PAGO'!$C$25*COUNTIF('PRE MAAS'!L365:X365,"PS")+COUNTIF(L365:X365,"VAC"),"")</f>
        <v/>
      </c>
      <c r="AC365" s="154" t="str">
        <f t="shared" si="142"/>
        <v/>
      </c>
      <c r="AD365" s="155" t="str">
        <f t="shared" si="143"/>
        <v/>
      </c>
      <c r="AE365" s="155" t="str">
        <f t="shared" si="144"/>
        <v/>
      </c>
      <c r="AF365" s="155" t="str">
        <f>+IF(LEN($K365)&gt;5,IF(AND(VLOOKUP($I365,BD!$D$1:$F$501,3,0)&gt;=L$1,VLOOKUP($I365,BD!$D$1:$F$501,3,0)&lt;=X$1),1,0),"")</f>
        <v/>
      </c>
      <c r="AG365" s="155" t="str">
        <f t="shared" si="145"/>
        <v/>
      </c>
      <c r="AH365" s="156" t="str">
        <f t="shared" si="146"/>
        <v/>
      </c>
      <c r="AI365" s="156" t="str">
        <f t="shared" si="147"/>
        <v/>
      </c>
      <c r="AJ365" s="156" t="str">
        <f t="shared" si="148"/>
        <v/>
      </c>
      <c r="AK365" s="6" t="str">
        <f>+IF(LEN($K365)&gt;5,BD!H365,"")</f>
        <v/>
      </c>
      <c r="AL365" s="17" t="str">
        <f t="shared" si="149"/>
        <v/>
      </c>
      <c r="AM365" s="13"/>
      <c r="AN365" s="18" t="str">
        <f t="shared" si="150"/>
        <v/>
      </c>
      <c r="AO365" s="19" t="str">
        <f t="shared" si="151"/>
        <v/>
      </c>
      <c r="AP365" s="19" t="str">
        <f t="shared" si="152"/>
        <v/>
      </c>
      <c r="AQ365" s="20" t="str">
        <f t="shared" si="153"/>
        <v/>
      </c>
      <c r="AR365" s="7" t="str">
        <f t="shared" ca="1" si="154"/>
        <v/>
      </c>
      <c r="AS365" s="157"/>
      <c r="AT365" s="19" t="str">
        <f>+IF(LEN($K365)&gt;5,TRUNC(AS365*AK365*'CODIGO PAGO'!$C$27,2),"")</f>
        <v/>
      </c>
      <c r="AU365" s="15"/>
      <c r="AV365" s="15"/>
      <c r="AW365" s="15"/>
      <c r="AX365" s="14"/>
      <c r="AY365" s="15"/>
      <c r="AZ365" s="20" t="str">
        <f>+IF(LEN(K365)&gt;5,SUMIF(AJUSTES!$A$1:$A$50,K365,AJUSTES!$J$1:$J$50),"")</f>
        <v/>
      </c>
      <c r="BA365" s="20"/>
      <c r="BB365" s="14"/>
      <c r="BC365" s="14"/>
      <c r="BD365" s="164"/>
      <c r="BE365" s="15"/>
      <c r="BF365" s="15"/>
      <c r="BG365" s="152" t="str">
        <f t="shared" si="155"/>
        <v/>
      </c>
      <c r="BH365" s="20" t="str">
        <f t="shared" si="156"/>
        <v/>
      </c>
      <c r="BI365" s="20" t="str">
        <f>IF(LEN($K365)&gt;5,IF('CODIGO PAGO'!$C$26=9,0.5*AK365,'CODIGO PAGO'!$C$26*COUNTIF(L365:X365,"PT")*(AK365*7)/(7-(COUNTIF(L365:X365,"D")+COUNTIF(L365:X365,"DL")))),"")</f>
        <v/>
      </c>
      <c r="BJ365" s="15"/>
      <c r="BK365" s="20" t="str">
        <f>+IF(LEN(K365)&gt;5,SUMIF(AJUSTES!$A$1:$A$50,K365,AJUSTES!$K$1:$K$50),"")</f>
        <v/>
      </c>
      <c r="BL365" s="15"/>
      <c r="BM365" s="15"/>
      <c r="BN365" s="4" t="str">
        <f>+CONCATENATE(IF(COUNTIFS(INCAPACIDADES!$A$1:$A$100,"ACTIVA",INCAPACIDADES!$C$1:$C$100,'PRE MAAS'!K365)&gt;0,VLOOKUP(K365,INCAPACIDADES!$C$1:$Y$100,23,0),""),IF(LEN($K365)&gt;5,IF(BD!F365="N/A","",CONCATENATE("B (",DAY(BD!F365),"-",MONTH(BD!F365),"-",YEAR(BD!F365),")")),""))</f>
        <v/>
      </c>
      <c r="BO365" s="150"/>
      <c r="BP365" s="15"/>
      <c r="BQ365" s="15"/>
      <c r="BR365" s="15"/>
      <c r="BS365" s="15"/>
      <c r="BT365" s="15"/>
      <c r="BU365" s="9" t="str">
        <f>+IF(LEN($K365)&gt;10,IF(LEN(BD!I365)=11,BD!I365,CONCATENATE("0",BD!I365)),"")</f>
        <v/>
      </c>
      <c r="BV365" s="161" t="str">
        <f>+IF(LEN($K365)&gt;10,BD!J365,"")</f>
        <v/>
      </c>
      <c r="BW365" s="162" t="str">
        <f t="shared" si="157"/>
        <v/>
      </c>
      <c r="BX365" s="162" t="str">
        <f>+IF(LEN($K365)&gt;10,UPPER(BD!K365),"")</f>
        <v/>
      </c>
      <c r="BY365" s="161" t="str">
        <f>+IF(LEN($K373)&gt;5,BD!L365,"")</f>
        <v/>
      </c>
      <c r="BZ365" s="161" t="str">
        <f>+IF(LEN($K365)&gt;10,BD!M365,"")</f>
        <v/>
      </c>
      <c r="CA365" s="162" t="str">
        <f>+IF(LEN($K365)&gt;10,BD!N365,"")</f>
        <v/>
      </c>
      <c r="CB365" s="163" t="str">
        <f t="shared" si="158"/>
        <v/>
      </c>
      <c r="CC365" s="62" t="str">
        <f>+IF(AND(LEN($K365)&gt;10),IF(AND($J365&gt;L$1,$J365&lt;=$Y$1),1,IF((COUNTIFS(INCAPACIDADES!$C$1:$C$51,$K365,INCAPACIDADES!K$1:K$51,L$1))&gt;0,2,IF(VLOOKUP($I365,BD!D:F,3,0)&gt;L$1,0,3))),"")</f>
        <v/>
      </c>
      <c r="CD365" s="62" t="str">
        <f>+IF(AND(LEN($K365)&gt;10),IF(AND($J365&gt;M$1,$J365&lt;=$Y$1),1,IF((COUNTIFS(INCAPACIDADES!$C$1:$C$51,$K365,INCAPACIDADES!L$1:L$51,M$1))&gt;0,2,IF(VLOOKUP($I365,BD!$D:$F,3,0)&gt;M$1,0,3))),"")</f>
        <v/>
      </c>
      <c r="CE365" s="62" t="str">
        <f>+IF(AND(LEN($K365)&gt;10),IF(AND($J365&gt;N$1,$J365&lt;=$Y$1),1,IF((COUNTIFS(INCAPACIDADES!$C$1:$C$51,$K365,INCAPACIDADES!M$1:M$51,N$1))&gt;0,2,IF(VLOOKUP($I365,BD!$D:$F,3,0)&gt;N$1,0,3))),"")</f>
        <v/>
      </c>
      <c r="CF365" s="62" t="str">
        <f>+IF(AND(LEN($K365)&gt;10),IF(AND($J365&gt;O$1,$J365&lt;=$Y$1),1,IF((COUNTIFS(INCAPACIDADES!$C$1:$C$51,$K365,INCAPACIDADES!N$1:N$51,O$1))&gt;0,2,IF(VLOOKUP($I365,BD!$D:$F,3,0)&gt;O$1,0,3))),"")</f>
        <v/>
      </c>
      <c r="CG365" s="62" t="str">
        <f>+IF(AND(LEN($K365)&gt;10),IF(AND($J365&gt;P$1,$J365&lt;=$Y$1),1,IF((COUNTIFS(INCAPACIDADES!$C$1:$C$51,$K365,INCAPACIDADES!O$1:O$51,P$1))&gt;0,2,IF(VLOOKUP($I365,BD!$D:$F,3,0)&gt;P$1,0,3))),"")</f>
        <v/>
      </c>
      <c r="CH365" s="62" t="str">
        <f>+IF(AND(LEN($K365)&gt;10),IF(AND($J365&gt;Q$1,$J365&lt;=$Y$1),1,IF((COUNTIFS(INCAPACIDADES!$C$1:$C$51,$K365,INCAPACIDADES!P$1:P$51,Q$1))&gt;0,2,IF(VLOOKUP($I365,BD!$D:$F,3,0)&gt;Q$1,0,3))),"")</f>
        <v/>
      </c>
      <c r="CI365" s="62" t="str">
        <f>+IF(AND(LEN($K365)&gt;10),IF(AND($J365&gt;R$1,$J365&lt;=$Y$1),1,IF((COUNTIFS(INCAPACIDADES!$C$1:$C$51,$K365,INCAPACIDADES!Q$1:Q$51,R$1))&gt;0,2,IF(VLOOKUP($I365,BD!$D:$F,3,0)&gt;R$1,0,3))),"")</f>
        <v/>
      </c>
      <c r="CJ365" s="62" t="str">
        <f>+IF(AND(LEN($K365)&gt;10),IF(AND($J365&gt;S$1,$J365&lt;=$Y$1),1,IF((COUNTIFS(INCAPACIDADES!$C$1:$C$51,$K365,INCAPACIDADES!R$1:R$51,S$1))&gt;0,2,IF(VLOOKUP($I365,BD!$D:$F,3,0)&gt;S$1,0,3))),"")</f>
        <v/>
      </c>
      <c r="CK365" s="62" t="str">
        <f>+IF(AND(LEN($K365)&gt;10),IF(AND($J365&gt;T$1,$J365&lt;=$Y$1),1,IF((COUNTIFS(INCAPACIDADES!$C$1:$C$51,$K365,INCAPACIDADES!S$1:S$51,T$1))&gt;0,2,IF(VLOOKUP($I365,BD!$D:$F,3,0)&gt;T$1,0,3))),"")</f>
        <v/>
      </c>
      <c r="CL365" s="62" t="str">
        <f>+IF(AND(LEN($K365)&gt;10),IF(AND($J365&gt;U$1,$J365&lt;=$Y$1),1,IF((COUNTIFS(INCAPACIDADES!$C$1:$C$51,$K365,INCAPACIDADES!T$1:T$51,U$1))&gt;0,2,IF(VLOOKUP($I365,BD!$D:$F,3,0)&gt;U$1,0,3))),"")</f>
        <v/>
      </c>
      <c r="CM365" s="62" t="str">
        <f>+IF(AND(LEN($K365)&gt;10),IF(AND($J365&gt;V$1,$J365&lt;=$Y$1),1,IF((COUNTIFS(INCAPACIDADES!$C$1:$C$51,$K365,INCAPACIDADES!U$1:U$51,V$1))&gt;0,2,IF(VLOOKUP($I365,BD!$D:$F,3,0)&gt;V$1,0,3))),"")</f>
        <v/>
      </c>
      <c r="CN365" s="62" t="str">
        <f>+IF(AND(LEN($K365)&gt;10),IF(AND($J365&gt;W$1,$J365&lt;=$Y$1),1,IF((COUNTIFS(INCAPACIDADES!$C$1:$C$51,$K365,INCAPACIDADES!V$1:V$51,W$1))&gt;0,2,IF(VLOOKUP($I365,BD!$D:$F,3,0)&gt;W$1,0,3))),"")</f>
        <v/>
      </c>
      <c r="CO365" s="62" t="str">
        <f>+IF(AND(LEN($K365)&gt;10),IF(AND($J365&gt;X$1,$J365&lt;=$Y$1),1,IF((COUNTIFS(INCAPACIDADES!$C$1:$C$51,$K365,INCAPACIDADES!W$1:W$51,X$1))&gt;0,2,IF(VLOOKUP($I365,BD!$D:$F,3,0)&gt;X$1,0,3))),"")</f>
        <v/>
      </c>
      <c r="CP365" s="62" t="str">
        <f>+IF(AND(LEN($K365)&gt;10),IF(AND($J365&gt;Y$1,$J365&lt;=$Y$1),1,IF((COUNTIFS(INCAPACIDADES!$C$1:$C$51,$K365,INCAPACIDADES!X$1:X$51,Y$1))&gt;0,2,IF(VLOOKUP($I365,BD!$D:$F,3,0)&gt;Y$1,0,3))),"")</f>
        <v/>
      </c>
      <c r="CQ365" s="62" t="str">
        <f>+IF(LEN($K365)&gt;10,IF(ISERROR(VLOOKUP(L365,'CODIGO PAGO'!$B$1:$B$20,1,0)),1,IF(OR(AND(CC365=1,L365&lt;&gt;"N"),AND(CC365=3,L365&lt;&gt;"B"),AND(CC365=2,LEFT(TRIM(L365),1)&lt;&gt;"I")),1,IF(OR(AND(CC365=0,L365="N"),AND(CC365=0,L365="B"),AND(CC365=0,LEFT(TRIM(L365),1)="I")),1,0))),"")</f>
        <v/>
      </c>
      <c r="CR365" s="62" t="str">
        <f t="shared" si="159"/>
        <v/>
      </c>
      <c r="CS365" s="62" t="str">
        <f>+IF(LEN($K365)&gt;10,IF(ISERROR(VLOOKUP(N365,'CODIGO PAGO'!$B$1:$B$20,1,0)),1,IF(OR(AND(CE365=1,N365&lt;&gt;"N"),AND(CE365=3,N365&lt;&gt;"B"),AND(CE365=2,LEFT(TRIM(N365),1)&lt;&gt;"I")),1,IF(OR(AND(CE365=0,N365="N"),AND(CE365=0,N365="B"),AND(CE365=0,LEFT(TRIM(N365),1)="I")),1,0))),"")</f>
        <v/>
      </c>
      <c r="CT365" s="62" t="str">
        <f t="shared" si="160"/>
        <v/>
      </c>
      <c r="CU365" s="62" t="str">
        <f>+IF(LEN($K365)&gt;10,IF(ISERROR(VLOOKUP(P365,'CODIGO PAGO'!$B$1:$B$20,1,0)),1,IF(OR(AND(CG365=1,P365&lt;&gt;"N"),AND(CG365=3,P365&lt;&gt;"B"),AND(CG365=2,LEFT(TRIM(P365),1)&lt;&gt;"I")),1,IF(OR(AND(CG365=0,P365="N"),AND(CG365=0,P365="B"),AND(CG365=0,LEFT(TRIM(P365),1)="I")),1,0))),"")</f>
        <v/>
      </c>
      <c r="CV365" s="62" t="str">
        <f t="shared" si="161"/>
        <v/>
      </c>
      <c r="CW365" s="62" t="str">
        <f>+IF(LEN($K365)&gt;10,IF(ISERROR(VLOOKUP(R365,'CODIGO PAGO'!$B$1:$B$20,1,0)),1,IF(OR(AND(CI365=1,R365&lt;&gt;"N"),AND(CI365=3,R365&lt;&gt;"B"),AND(CI365=2,LEFT(TRIM(R365),1)&lt;&gt;"I")),1,IF(OR(AND(CI365=0,R365="N"),AND(CI365=0,R365="B"),AND(CI365=0,LEFT(TRIM(R365),1)="I")),1,0))),"")</f>
        <v/>
      </c>
      <c r="CX365" s="62" t="str">
        <f t="shared" si="162"/>
        <v/>
      </c>
      <c r="CY365" s="62" t="str">
        <f>+IF(LEN($K365)&gt;10,IF(ISERROR(VLOOKUP(T365,'CODIGO PAGO'!$B$1:$B$20,1,0)),1,IF(OR(AND(CK365=1,T365&lt;&gt;"N"),AND(CK365=3,T365&lt;&gt;"B"),AND(CK365=2,LEFT(TRIM(T365),1)&lt;&gt;"I")),1,IF(OR(AND(CK365=0,T365="N"),AND(CK365=0,T365="B"),AND(CK365=0,LEFT(TRIM(T365),1)="I")),1,0))),"")</f>
        <v/>
      </c>
      <c r="CZ365" s="62" t="str">
        <f t="shared" si="163"/>
        <v/>
      </c>
      <c r="DA365" s="62" t="str">
        <f>+IF(LEN($K365)&gt;10,IF(ISERROR(VLOOKUP(V365,'CODIGO PAGO'!$B$1:$B$20,1,0)),1,IF(OR(AND(CM365=1,V365&lt;&gt;"N"),AND(CM365=3,V365&lt;&gt;"B"),AND(CM365=2,LEFT(TRIM(V365),1)&lt;&gt;"I")),1,IF(OR(AND(CM365=0,V365="N"),AND(CM365=0,V365="B"),AND(CM365=0,LEFT(TRIM(V365),1)="I")),1,0))),"")</f>
        <v/>
      </c>
      <c r="DB365" s="62" t="str">
        <f t="shared" si="164"/>
        <v/>
      </c>
      <c r="DC365" s="62" t="str">
        <f>+IF(LEN($K365)&gt;10,IF(ISERROR(VLOOKUP(X365,'CODIGO PAGO'!$B$1:$B$20,1,0)),1,IF(OR(AND(CO365=1,X365&lt;&gt;"N"),AND(CO365=3,X365&lt;&gt;"B"),AND(CO365=2,LEFT(TRIM(X365),1)&lt;&gt;"I")),1,IF(OR(AND(CO365=0,X365="N"),AND(CO365=0,X365="B"),AND(CO365=0,LEFT(TRIM(X365),1)="I")),1,0))),"")</f>
        <v/>
      </c>
      <c r="DD365" s="62" t="str">
        <f t="shared" si="165"/>
        <v/>
      </c>
      <c r="DE365" s="62" t="str">
        <f t="shared" si="166"/>
        <v/>
      </c>
      <c r="DF365" s="63" t="str">
        <f t="shared" si="167"/>
        <v/>
      </c>
      <c r="DG365" s="171"/>
      <c r="DH365" s="63">
        <v>365</v>
      </c>
    </row>
    <row r="366" spans="1:112" s="65" customFormat="1">
      <c r="A366" s="16" t="str">
        <f t="shared" si="140"/>
        <v/>
      </c>
      <c r="B366" s="134"/>
      <c r="C366" s="134"/>
      <c r="D366" s="1" t="str">
        <f>+IF(LEN($K366)&gt;5,BD!A366,"")</f>
        <v/>
      </c>
      <c r="E366" s="1" t="str">
        <f>+IF(LEN($K366)&gt;5,BD!B366,"")</f>
        <v/>
      </c>
      <c r="F366" s="134"/>
      <c r="G366" s="133"/>
      <c r="H366" s="135"/>
      <c r="I366" s="3" t="str">
        <f>+IF(LEN($K366)&gt;5,BD!D366,"")</f>
        <v/>
      </c>
      <c r="J366" s="4" t="str">
        <f>+IF(LEN($K366)&gt;5,BD!E366,"")</f>
        <v/>
      </c>
      <c r="K366" s="5" t="str">
        <f>+IF(LEN(BD!G366)&gt;5,BD!G366,"")</f>
        <v/>
      </c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53" t="str">
        <f t="shared" si="141"/>
        <v/>
      </c>
      <c r="AB366" s="154" t="str">
        <f>+IF(LEN($K366)&gt;5,SUM(L366,N366,P366,R366,T366,V366,X366)+COUNTIF(L366:X366,"PCG")+'CODIGO PAGO'!$C$23*COUNTIF(L366:X366,"PDF")+'CODIGO PAGO'!$C$24*COUNTIF('PRE MAAS'!L366:X366,"PNH")+'CODIGO PAGO'!$C$25*COUNTIF('PRE MAAS'!L366:X366,"PS")+COUNTIF(L366:X366,"VAC"),"")</f>
        <v/>
      </c>
      <c r="AC366" s="154" t="str">
        <f t="shared" si="142"/>
        <v/>
      </c>
      <c r="AD366" s="155" t="str">
        <f t="shared" si="143"/>
        <v/>
      </c>
      <c r="AE366" s="155" t="str">
        <f t="shared" si="144"/>
        <v/>
      </c>
      <c r="AF366" s="155" t="str">
        <f>+IF(LEN($K366)&gt;5,IF(AND(VLOOKUP($I366,BD!$D$1:$F$501,3,0)&gt;=L$1,VLOOKUP($I366,BD!$D$1:$F$501,3,0)&lt;=X$1),1,0),"")</f>
        <v/>
      </c>
      <c r="AG366" s="155" t="str">
        <f t="shared" si="145"/>
        <v/>
      </c>
      <c r="AH366" s="156" t="str">
        <f t="shared" si="146"/>
        <v/>
      </c>
      <c r="AI366" s="156" t="str">
        <f t="shared" si="147"/>
        <v/>
      </c>
      <c r="AJ366" s="156" t="str">
        <f t="shared" si="148"/>
        <v/>
      </c>
      <c r="AK366" s="6" t="str">
        <f>+IF(LEN($K366)&gt;5,BD!H366,"")</f>
        <v/>
      </c>
      <c r="AL366" s="17" t="str">
        <f t="shared" si="149"/>
        <v/>
      </c>
      <c r="AM366" s="13"/>
      <c r="AN366" s="18" t="str">
        <f t="shared" si="150"/>
        <v/>
      </c>
      <c r="AO366" s="19" t="str">
        <f t="shared" si="151"/>
        <v/>
      </c>
      <c r="AP366" s="19" t="str">
        <f t="shared" si="152"/>
        <v/>
      </c>
      <c r="AQ366" s="20" t="str">
        <f t="shared" si="153"/>
        <v/>
      </c>
      <c r="AR366" s="7" t="str">
        <f t="shared" ca="1" si="154"/>
        <v/>
      </c>
      <c r="AS366" s="157"/>
      <c r="AT366" s="19" t="str">
        <f>+IF(LEN($K366)&gt;5,TRUNC(AS366*AK366*'CODIGO PAGO'!$C$27,2),"")</f>
        <v/>
      </c>
      <c r="AU366" s="15"/>
      <c r="AV366" s="15"/>
      <c r="AW366" s="15"/>
      <c r="AX366" s="14"/>
      <c r="AY366" s="15"/>
      <c r="AZ366" s="20" t="str">
        <f>+IF(LEN(K366)&gt;5,SUMIF(AJUSTES!$A$1:$A$50,K366,AJUSTES!$J$1:$J$50),"")</f>
        <v/>
      </c>
      <c r="BA366" s="20"/>
      <c r="BB366" s="14"/>
      <c r="BC366" s="14"/>
      <c r="BD366" s="164"/>
      <c r="BE366" s="15"/>
      <c r="BF366" s="15"/>
      <c r="BG366" s="152" t="str">
        <f t="shared" si="155"/>
        <v/>
      </c>
      <c r="BH366" s="20" t="str">
        <f t="shared" si="156"/>
        <v/>
      </c>
      <c r="BI366" s="20" t="str">
        <f>IF(LEN($K366)&gt;5,IF('CODIGO PAGO'!$C$26=9,0.5*AK366,'CODIGO PAGO'!$C$26*COUNTIF(L366:X366,"PT")*(AK366*7)/(7-(COUNTIF(L366:X366,"D")+COUNTIF(L366:X366,"DL")))),"")</f>
        <v/>
      </c>
      <c r="BJ366" s="15"/>
      <c r="BK366" s="20" t="str">
        <f>+IF(LEN(K366)&gt;5,SUMIF(AJUSTES!$A$1:$A$50,K366,AJUSTES!$K$1:$K$50),"")</f>
        <v/>
      </c>
      <c r="BL366" s="15"/>
      <c r="BM366" s="15"/>
      <c r="BN366" s="4" t="str">
        <f>+CONCATENATE(IF(COUNTIFS(INCAPACIDADES!$A$1:$A$100,"ACTIVA",INCAPACIDADES!$C$1:$C$100,'PRE MAAS'!K366)&gt;0,VLOOKUP(K366,INCAPACIDADES!$C$1:$Y$100,23,0),""),IF(LEN($K366)&gt;5,IF(BD!F366="N/A","",CONCATENATE("B (",DAY(BD!F366),"-",MONTH(BD!F366),"-",YEAR(BD!F366),")")),""))</f>
        <v/>
      </c>
      <c r="BO366" s="150"/>
      <c r="BP366" s="15"/>
      <c r="BQ366" s="15"/>
      <c r="BR366" s="15"/>
      <c r="BS366" s="15"/>
      <c r="BT366" s="15"/>
      <c r="BU366" s="9" t="str">
        <f>+IF(LEN($K366)&gt;10,IF(LEN(BD!I366)=11,BD!I366,CONCATENATE("0",BD!I366)),"")</f>
        <v/>
      </c>
      <c r="BV366" s="161" t="str">
        <f>+IF(LEN($K366)&gt;10,BD!J366,"")</f>
        <v/>
      </c>
      <c r="BW366" s="162" t="str">
        <f t="shared" si="157"/>
        <v/>
      </c>
      <c r="BX366" s="162" t="str">
        <f>+IF(LEN($K366)&gt;10,UPPER(BD!K366),"")</f>
        <v/>
      </c>
      <c r="BY366" s="161" t="str">
        <f>+IF(LEN($K374)&gt;5,BD!L366,"")</f>
        <v/>
      </c>
      <c r="BZ366" s="161" t="str">
        <f>+IF(LEN($K366)&gt;10,BD!M366,"")</f>
        <v/>
      </c>
      <c r="CA366" s="162" t="str">
        <f>+IF(LEN($K366)&gt;10,BD!N366,"")</f>
        <v/>
      </c>
      <c r="CB366" s="163" t="str">
        <f t="shared" si="158"/>
        <v/>
      </c>
      <c r="CC366" s="62" t="str">
        <f>+IF(AND(LEN($K366)&gt;10),IF(AND($J366&gt;L$1,$J366&lt;=$Y$1),1,IF((COUNTIFS(INCAPACIDADES!$C$1:$C$51,$K366,INCAPACIDADES!K$1:K$51,L$1))&gt;0,2,IF(VLOOKUP($I366,BD!D:F,3,0)&gt;L$1,0,3))),"")</f>
        <v/>
      </c>
      <c r="CD366" s="62" t="str">
        <f>+IF(AND(LEN($K366)&gt;10),IF(AND($J366&gt;M$1,$J366&lt;=$Y$1),1,IF((COUNTIFS(INCAPACIDADES!$C$1:$C$51,$K366,INCAPACIDADES!L$1:L$51,M$1))&gt;0,2,IF(VLOOKUP($I366,BD!$D:$F,3,0)&gt;M$1,0,3))),"")</f>
        <v/>
      </c>
      <c r="CE366" s="62" t="str">
        <f>+IF(AND(LEN($K366)&gt;10),IF(AND($J366&gt;N$1,$J366&lt;=$Y$1),1,IF((COUNTIFS(INCAPACIDADES!$C$1:$C$51,$K366,INCAPACIDADES!M$1:M$51,N$1))&gt;0,2,IF(VLOOKUP($I366,BD!$D:$F,3,0)&gt;N$1,0,3))),"")</f>
        <v/>
      </c>
      <c r="CF366" s="62" t="str">
        <f>+IF(AND(LEN($K366)&gt;10),IF(AND($J366&gt;O$1,$J366&lt;=$Y$1),1,IF((COUNTIFS(INCAPACIDADES!$C$1:$C$51,$K366,INCAPACIDADES!N$1:N$51,O$1))&gt;0,2,IF(VLOOKUP($I366,BD!$D:$F,3,0)&gt;O$1,0,3))),"")</f>
        <v/>
      </c>
      <c r="CG366" s="62" t="str">
        <f>+IF(AND(LEN($K366)&gt;10),IF(AND($J366&gt;P$1,$J366&lt;=$Y$1),1,IF((COUNTIFS(INCAPACIDADES!$C$1:$C$51,$K366,INCAPACIDADES!O$1:O$51,P$1))&gt;0,2,IF(VLOOKUP($I366,BD!$D:$F,3,0)&gt;P$1,0,3))),"")</f>
        <v/>
      </c>
      <c r="CH366" s="62" t="str">
        <f>+IF(AND(LEN($K366)&gt;10),IF(AND($J366&gt;Q$1,$J366&lt;=$Y$1),1,IF((COUNTIFS(INCAPACIDADES!$C$1:$C$51,$K366,INCAPACIDADES!P$1:P$51,Q$1))&gt;0,2,IF(VLOOKUP($I366,BD!$D:$F,3,0)&gt;Q$1,0,3))),"")</f>
        <v/>
      </c>
      <c r="CI366" s="62" t="str">
        <f>+IF(AND(LEN($K366)&gt;10),IF(AND($J366&gt;R$1,$J366&lt;=$Y$1),1,IF((COUNTIFS(INCAPACIDADES!$C$1:$C$51,$K366,INCAPACIDADES!Q$1:Q$51,R$1))&gt;0,2,IF(VLOOKUP($I366,BD!$D:$F,3,0)&gt;R$1,0,3))),"")</f>
        <v/>
      </c>
      <c r="CJ366" s="62" t="str">
        <f>+IF(AND(LEN($K366)&gt;10),IF(AND($J366&gt;S$1,$J366&lt;=$Y$1),1,IF((COUNTIFS(INCAPACIDADES!$C$1:$C$51,$K366,INCAPACIDADES!R$1:R$51,S$1))&gt;0,2,IF(VLOOKUP($I366,BD!$D:$F,3,0)&gt;S$1,0,3))),"")</f>
        <v/>
      </c>
      <c r="CK366" s="62" t="str">
        <f>+IF(AND(LEN($K366)&gt;10),IF(AND($J366&gt;T$1,$J366&lt;=$Y$1),1,IF((COUNTIFS(INCAPACIDADES!$C$1:$C$51,$K366,INCAPACIDADES!S$1:S$51,T$1))&gt;0,2,IF(VLOOKUP($I366,BD!$D:$F,3,0)&gt;T$1,0,3))),"")</f>
        <v/>
      </c>
      <c r="CL366" s="62" t="str">
        <f>+IF(AND(LEN($K366)&gt;10),IF(AND($J366&gt;U$1,$J366&lt;=$Y$1),1,IF((COUNTIFS(INCAPACIDADES!$C$1:$C$51,$K366,INCAPACIDADES!T$1:T$51,U$1))&gt;0,2,IF(VLOOKUP($I366,BD!$D:$F,3,0)&gt;U$1,0,3))),"")</f>
        <v/>
      </c>
      <c r="CM366" s="62" t="str">
        <f>+IF(AND(LEN($K366)&gt;10),IF(AND($J366&gt;V$1,$J366&lt;=$Y$1),1,IF((COUNTIFS(INCAPACIDADES!$C$1:$C$51,$K366,INCAPACIDADES!U$1:U$51,V$1))&gt;0,2,IF(VLOOKUP($I366,BD!$D:$F,3,0)&gt;V$1,0,3))),"")</f>
        <v/>
      </c>
      <c r="CN366" s="62" t="str">
        <f>+IF(AND(LEN($K366)&gt;10),IF(AND($J366&gt;W$1,$J366&lt;=$Y$1),1,IF((COUNTIFS(INCAPACIDADES!$C$1:$C$51,$K366,INCAPACIDADES!V$1:V$51,W$1))&gt;0,2,IF(VLOOKUP($I366,BD!$D:$F,3,0)&gt;W$1,0,3))),"")</f>
        <v/>
      </c>
      <c r="CO366" s="62" t="str">
        <f>+IF(AND(LEN($K366)&gt;10),IF(AND($J366&gt;X$1,$J366&lt;=$Y$1),1,IF((COUNTIFS(INCAPACIDADES!$C$1:$C$51,$K366,INCAPACIDADES!W$1:W$51,X$1))&gt;0,2,IF(VLOOKUP($I366,BD!$D:$F,3,0)&gt;X$1,0,3))),"")</f>
        <v/>
      </c>
      <c r="CP366" s="62" t="str">
        <f>+IF(AND(LEN($K366)&gt;10),IF(AND($J366&gt;Y$1,$J366&lt;=$Y$1),1,IF((COUNTIFS(INCAPACIDADES!$C$1:$C$51,$K366,INCAPACIDADES!X$1:X$51,Y$1))&gt;0,2,IF(VLOOKUP($I366,BD!$D:$F,3,0)&gt;Y$1,0,3))),"")</f>
        <v/>
      </c>
      <c r="CQ366" s="62" t="str">
        <f>+IF(LEN($K366)&gt;10,IF(ISERROR(VLOOKUP(L366,'CODIGO PAGO'!$B$1:$B$20,1,0)),1,IF(OR(AND(CC366=1,L366&lt;&gt;"N"),AND(CC366=3,L366&lt;&gt;"B"),AND(CC366=2,LEFT(TRIM(L366),1)&lt;&gt;"I")),1,IF(OR(AND(CC366=0,L366="N"),AND(CC366=0,L366="B"),AND(CC366=0,LEFT(TRIM(L366),1)="I")),1,0))),"")</f>
        <v/>
      </c>
      <c r="CR366" s="62" t="str">
        <f t="shared" si="159"/>
        <v/>
      </c>
      <c r="CS366" s="62" t="str">
        <f>+IF(LEN($K366)&gt;10,IF(ISERROR(VLOOKUP(N366,'CODIGO PAGO'!$B$1:$B$20,1,0)),1,IF(OR(AND(CE366=1,N366&lt;&gt;"N"),AND(CE366=3,N366&lt;&gt;"B"),AND(CE366=2,LEFT(TRIM(N366),1)&lt;&gt;"I")),1,IF(OR(AND(CE366=0,N366="N"),AND(CE366=0,N366="B"),AND(CE366=0,LEFT(TRIM(N366),1)="I")),1,0))),"")</f>
        <v/>
      </c>
      <c r="CT366" s="62" t="str">
        <f t="shared" si="160"/>
        <v/>
      </c>
      <c r="CU366" s="62" t="str">
        <f>+IF(LEN($K366)&gt;10,IF(ISERROR(VLOOKUP(P366,'CODIGO PAGO'!$B$1:$B$20,1,0)),1,IF(OR(AND(CG366=1,P366&lt;&gt;"N"),AND(CG366=3,P366&lt;&gt;"B"),AND(CG366=2,LEFT(TRIM(P366),1)&lt;&gt;"I")),1,IF(OR(AND(CG366=0,P366="N"),AND(CG366=0,P366="B"),AND(CG366=0,LEFT(TRIM(P366),1)="I")),1,0))),"")</f>
        <v/>
      </c>
      <c r="CV366" s="62" t="str">
        <f t="shared" si="161"/>
        <v/>
      </c>
      <c r="CW366" s="62" t="str">
        <f>+IF(LEN($K366)&gt;10,IF(ISERROR(VLOOKUP(R366,'CODIGO PAGO'!$B$1:$B$20,1,0)),1,IF(OR(AND(CI366=1,R366&lt;&gt;"N"),AND(CI366=3,R366&lt;&gt;"B"),AND(CI366=2,LEFT(TRIM(R366),1)&lt;&gt;"I")),1,IF(OR(AND(CI366=0,R366="N"),AND(CI366=0,R366="B"),AND(CI366=0,LEFT(TRIM(R366),1)="I")),1,0))),"")</f>
        <v/>
      </c>
      <c r="CX366" s="62" t="str">
        <f t="shared" si="162"/>
        <v/>
      </c>
      <c r="CY366" s="62" t="str">
        <f>+IF(LEN($K366)&gt;10,IF(ISERROR(VLOOKUP(T366,'CODIGO PAGO'!$B$1:$B$20,1,0)),1,IF(OR(AND(CK366=1,T366&lt;&gt;"N"),AND(CK366=3,T366&lt;&gt;"B"),AND(CK366=2,LEFT(TRIM(T366),1)&lt;&gt;"I")),1,IF(OR(AND(CK366=0,T366="N"),AND(CK366=0,T366="B"),AND(CK366=0,LEFT(TRIM(T366),1)="I")),1,0))),"")</f>
        <v/>
      </c>
      <c r="CZ366" s="62" t="str">
        <f t="shared" si="163"/>
        <v/>
      </c>
      <c r="DA366" s="62" t="str">
        <f>+IF(LEN($K366)&gt;10,IF(ISERROR(VLOOKUP(V366,'CODIGO PAGO'!$B$1:$B$20,1,0)),1,IF(OR(AND(CM366=1,V366&lt;&gt;"N"),AND(CM366=3,V366&lt;&gt;"B"),AND(CM366=2,LEFT(TRIM(V366),1)&lt;&gt;"I")),1,IF(OR(AND(CM366=0,V366="N"),AND(CM366=0,V366="B"),AND(CM366=0,LEFT(TRIM(V366),1)="I")),1,0))),"")</f>
        <v/>
      </c>
      <c r="DB366" s="62" t="str">
        <f t="shared" si="164"/>
        <v/>
      </c>
      <c r="DC366" s="62" t="str">
        <f>+IF(LEN($K366)&gt;10,IF(ISERROR(VLOOKUP(X366,'CODIGO PAGO'!$B$1:$B$20,1,0)),1,IF(OR(AND(CO366=1,X366&lt;&gt;"N"),AND(CO366=3,X366&lt;&gt;"B"),AND(CO366=2,LEFT(TRIM(X366),1)&lt;&gt;"I")),1,IF(OR(AND(CO366=0,X366="N"),AND(CO366=0,X366="B"),AND(CO366=0,LEFT(TRIM(X366),1)="I")),1,0))),"")</f>
        <v/>
      </c>
      <c r="DD366" s="62" t="str">
        <f t="shared" si="165"/>
        <v/>
      </c>
      <c r="DE366" s="62" t="str">
        <f t="shared" si="166"/>
        <v/>
      </c>
      <c r="DF366" s="63" t="str">
        <f t="shared" si="167"/>
        <v/>
      </c>
      <c r="DG366" s="171"/>
      <c r="DH366" s="63">
        <v>366</v>
      </c>
    </row>
    <row r="367" spans="1:112" s="65" customFormat="1">
      <c r="A367" s="16" t="str">
        <f t="shared" si="140"/>
        <v/>
      </c>
      <c r="B367" s="134"/>
      <c r="C367" s="134"/>
      <c r="D367" s="1" t="str">
        <f>+IF(LEN($K367)&gt;5,BD!A367,"")</f>
        <v/>
      </c>
      <c r="E367" s="1" t="str">
        <f>+IF(LEN($K367)&gt;5,BD!B367,"")</f>
        <v/>
      </c>
      <c r="F367" s="134"/>
      <c r="G367" s="133"/>
      <c r="H367" s="135"/>
      <c r="I367" s="3" t="str">
        <f>+IF(LEN($K367)&gt;5,BD!D367,"")</f>
        <v/>
      </c>
      <c r="J367" s="4" t="str">
        <f>+IF(LEN($K367)&gt;5,BD!E367,"")</f>
        <v/>
      </c>
      <c r="K367" s="5" t="str">
        <f>+IF(LEN(BD!G367)&gt;5,BD!G367,"")</f>
        <v/>
      </c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53" t="str">
        <f t="shared" si="141"/>
        <v/>
      </c>
      <c r="AB367" s="154" t="str">
        <f>+IF(LEN($K367)&gt;5,SUM(L367,N367,P367,R367,T367,V367,X367)+COUNTIF(L367:X367,"PCG")+'CODIGO PAGO'!$C$23*COUNTIF(L367:X367,"PDF")+'CODIGO PAGO'!$C$24*COUNTIF('PRE MAAS'!L367:X367,"PNH")+'CODIGO PAGO'!$C$25*COUNTIF('PRE MAAS'!L367:X367,"PS")+COUNTIF(L367:X367,"VAC"),"")</f>
        <v/>
      </c>
      <c r="AC367" s="154" t="str">
        <f t="shared" si="142"/>
        <v/>
      </c>
      <c r="AD367" s="155" t="str">
        <f t="shared" si="143"/>
        <v/>
      </c>
      <c r="AE367" s="155" t="str">
        <f t="shared" si="144"/>
        <v/>
      </c>
      <c r="AF367" s="155" t="str">
        <f>+IF(LEN($K367)&gt;5,IF(AND(VLOOKUP($I367,BD!$D$1:$F$501,3,0)&gt;=L$1,VLOOKUP($I367,BD!$D$1:$F$501,3,0)&lt;=X$1),1,0),"")</f>
        <v/>
      </c>
      <c r="AG367" s="155" t="str">
        <f t="shared" si="145"/>
        <v/>
      </c>
      <c r="AH367" s="156" t="str">
        <f t="shared" si="146"/>
        <v/>
      </c>
      <c r="AI367" s="156" t="str">
        <f t="shared" si="147"/>
        <v/>
      </c>
      <c r="AJ367" s="156" t="str">
        <f t="shared" si="148"/>
        <v/>
      </c>
      <c r="AK367" s="6" t="str">
        <f>+IF(LEN($K367)&gt;5,BD!H367,"")</f>
        <v/>
      </c>
      <c r="AL367" s="17" t="str">
        <f t="shared" si="149"/>
        <v/>
      </c>
      <c r="AM367" s="13"/>
      <c r="AN367" s="18" t="str">
        <f t="shared" si="150"/>
        <v/>
      </c>
      <c r="AO367" s="19" t="str">
        <f t="shared" si="151"/>
        <v/>
      </c>
      <c r="AP367" s="19" t="str">
        <f t="shared" si="152"/>
        <v/>
      </c>
      <c r="AQ367" s="20" t="str">
        <f t="shared" si="153"/>
        <v/>
      </c>
      <c r="AR367" s="7" t="str">
        <f t="shared" ca="1" si="154"/>
        <v/>
      </c>
      <c r="AS367" s="157"/>
      <c r="AT367" s="19" t="str">
        <f>+IF(LEN($K367)&gt;5,TRUNC(AS367*AK367*'CODIGO PAGO'!$C$27,2),"")</f>
        <v/>
      </c>
      <c r="AU367" s="15"/>
      <c r="AV367" s="15"/>
      <c r="AW367" s="15"/>
      <c r="AX367" s="14"/>
      <c r="AY367" s="15"/>
      <c r="AZ367" s="20" t="str">
        <f>+IF(LEN(K367)&gt;5,SUMIF(AJUSTES!$A$1:$A$50,K367,AJUSTES!$J$1:$J$50),"")</f>
        <v/>
      </c>
      <c r="BA367" s="20"/>
      <c r="BB367" s="14"/>
      <c r="BC367" s="14"/>
      <c r="BD367" s="164"/>
      <c r="BE367" s="15"/>
      <c r="BF367" s="15"/>
      <c r="BG367" s="152" t="str">
        <f t="shared" si="155"/>
        <v/>
      </c>
      <c r="BH367" s="20" t="str">
        <f t="shared" si="156"/>
        <v/>
      </c>
      <c r="BI367" s="20" t="str">
        <f>IF(LEN($K367)&gt;5,IF('CODIGO PAGO'!$C$26=9,0.5*AK367,'CODIGO PAGO'!$C$26*COUNTIF(L367:X367,"PT")*(AK367*7)/(7-(COUNTIF(L367:X367,"D")+COUNTIF(L367:X367,"DL")))),"")</f>
        <v/>
      </c>
      <c r="BJ367" s="15"/>
      <c r="BK367" s="20" t="str">
        <f>+IF(LEN(K367)&gt;5,SUMIF(AJUSTES!$A$1:$A$50,K367,AJUSTES!$K$1:$K$50),"")</f>
        <v/>
      </c>
      <c r="BL367" s="15"/>
      <c r="BM367" s="15"/>
      <c r="BN367" s="4" t="str">
        <f>+CONCATENATE(IF(COUNTIFS(INCAPACIDADES!$A$1:$A$100,"ACTIVA",INCAPACIDADES!$C$1:$C$100,'PRE MAAS'!K367)&gt;0,VLOOKUP(K367,INCAPACIDADES!$C$1:$Y$100,23,0),""),IF(LEN($K367)&gt;5,IF(BD!F367="N/A","",CONCATENATE("B (",DAY(BD!F367),"-",MONTH(BD!F367),"-",YEAR(BD!F367),")")),""))</f>
        <v/>
      </c>
      <c r="BO367" s="150"/>
      <c r="BP367" s="15"/>
      <c r="BQ367" s="15"/>
      <c r="BR367" s="15"/>
      <c r="BS367" s="15"/>
      <c r="BT367" s="15"/>
      <c r="BU367" s="9" t="str">
        <f>+IF(LEN($K367)&gt;10,IF(LEN(BD!I367)=11,BD!I367,CONCATENATE("0",BD!I367)),"")</f>
        <v/>
      </c>
      <c r="BV367" s="161" t="str">
        <f>+IF(LEN($K367)&gt;10,BD!J367,"")</f>
        <v/>
      </c>
      <c r="BW367" s="162" t="str">
        <f t="shared" si="157"/>
        <v/>
      </c>
      <c r="BX367" s="162" t="str">
        <f>+IF(LEN($K367)&gt;10,UPPER(BD!K367),"")</f>
        <v/>
      </c>
      <c r="BY367" s="161" t="str">
        <f>+IF(LEN($K375)&gt;5,BD!L367,"")</f>
        <v/>
      </c>
      <c r="BZ367" s="161" t="str">
        <f>+IF(LEN($K367)&gt;10,BD!M367,"")</f>
        <v/>
      </c>
      <c r="CA367" s="162" t="str">
        <f>+IF(LEN($K367)&gt;10,BD!N367,"")</f>
        <v/>
      </c>
      <c r="CB367" s="163" t="str">
        <f t="shared" si="158"/>
        <v/>
      </c>
      <c r="CC367" s="62" t="str">
        <f>+IF(AND(LEN($K367)&gt;10),IF(AND($J367&gt;L$1,$J367&lt;=$Y$1),1,IF((COUNTIFS(INCAPACIDADES!$C$1:$C$51,$K367,INCAPACIDADES!K$1:K$51,L$1))&gt;0,2,IF(VLOOKUP($I367,BD!D:F,3,0)&gt;L$1,0,3))),"")</f>
        <v/>
      </c>
      <c r="CD367" s="62" t="str">
        <f>+IF(AND(LEN($K367)&gt;10),IF(AND($J367&gt;M$1,$J367&lt;=$Y$1),1,IF((COUNTIFS(INCAPACIDADES!$C$1:$C$51,$K367,INCAPACIDADES!L$1:L$51,M$1))&gt;0,2,IF(VLOOKUP($I367,BD!$D:$F,3,0)&gt;M$1,0,3))),"")</f>
        <v/>
      </c>
      <c r="CE367" s="62" t="str">
        <f>+IF(AND(LEN($K367)&gt;10),IF(AND($J367&gt;N$1,$J367&lt;=$Y$1),1,IF((COUNTIFS(INCAPACIDADES!$C$1:$C$51,$K367,INCAPACIDADES!M$1:M$51,N$1))&gt;0,2,IF(VLOOKUP($I367,BD!$D:$F,3,0)&gt;N$1,0,3))),"")</f>
        <v/>
      </c>
      <c r="CF367" s="62" t="str">
        <f>+IF(AND(LEN($K367)&gt;10),IF(AND($J367&gt;O$1,$J367&lt;=$Y$1),1,IF((COUNTIFS(INCAPACIDADES!$C$1:$C$51,$K367,INCAPACIDADES!N$1:N$51,O$1))&gt;0,2,IF(VLOOKUP($I367,BD!$D:$F,3,0)&gt;O$1,0,3))),"")</f>
        <v/>
      </c>
      <c r="CG367" s="62" t="str">
        <f>+IF(AND(LEN($K367)&gt;10),IF(AND($J367&gt;P$1,$J367&lt;=$Y$1),1,IF((COUNTIFS(INCAPACIDADES!$C$1:$C$51,$K367,INCAPACIDADES!O$1:O$51,P$1))&gt;0,2,IF(VLOOKUP($I367,BD!$D:$F,3,0)&gt;P$1,0,3))),"")</f>
        <v/>
      </c>
      <c r="CH367" s="62" t="str">
        <f>+IF(AND(LEN($K367)&gt;10),IF(AND($J367&gt;Q$1,$J367&lt;=$Y$1),1,IF((COUNTIFS(INCAPACIDADES!$C$1:$C$51,$K367,INCAPACIDADES!P$1:P$51,Q$1))&gt;0,2,IF(VLOOKUP($I367,BD!$D:$F,3,0)&gt;Q$1,0,3))),"")</f>
        <v/>
      </c>
      <c r="CI367" s="62" t="str">
        <f>+IF(AND(LEN($K367)&gt;10),IF(AND($J367&gt;R$1,$J367&lt;=$Y$1),1,IF((COUNTIFS(INCAPACIDADES!$C$1:$C$51,$K367,INCAPACIDADES!Q$1:Q$51,R$1))&gt;0,2,IF(VLOOKUP($I367,BD!$D:$F,3,0)&gt;R$1,0,3))),"")</f>
        <v/>
      </c>
      <c r="CJ367" s="62" t="str">
        <f>+IF(AND(LEN($K367)&gt;10),IF(AND($J367&gt;S$1,$J367&lt;=$Y$1),1,IF((COUNTIFS(INCAPACIDADES!$C$1:$C$51,$K367,INCAPACIDADES!R$1:R$51,S$1))&gt;0,2,IF(VLOOKUP($I367,BD!$D:$F,3,0)&gt;S$1,0,3))),"")</f>
        <v/>
      </c>
      <c r="CK367" s="62" t="str">
        <f>+IF(AND(LEN($K367)&gt;10),IF(AND($J367&gt;T$1,$J367&lt;=$Y$1),1,IF((COUNTIFS(INCAPACIDADES!$C$1:$C$51,$K367,INCAPACIDADES!S$1:S$51,T$1))&gt;0,2,IF(VLOOKUP($I367,BD!$D:$F,3,0)&gt;T$1,0,3))),"")</f>
        <v/>
      </c>
      <c r="CL367" s="62" t="str">
        <f>+IF(AND(LEN($K367)&gt;10),IF(AND($J367&gt;U$1,$J367&lt;=$Y$1),1,IF((COUNTIFS(INCAPACIDADES!$C$1:$C$51,$K367,INCAPACIDADES!T$1:T$51,U$1))&gt;0,2,IF(VLOOKUP($I367,BD!$D:$F,3,0)&gt;U$1,0,3))),"")</f>
        <v/>
      </c>
      <c r="CM367" s="62" t="str">
        <f>+IF(AND(LEN($K367)&gt;10),IF(AND($J367&gt;V$1,$J367&lt;=$Y$1),1,IF((COUNTIFS(INCAPACIDADES!$C$1:$C$51,$K367,INCAPACIDADES!U$1:U$51,V$1))&gt;0,2,IF(VLOOKUP($I367,BD!$D:$F,3,0)&gt;V$1,0,3))),"")</f>
        <v/>
      </c>
      <c r="CN367" s="62" t="str">
        <f>+IF(AND(LEN($K367)&gt;10),IF(AND($J367&gt;W$1,$J367&lt;=$Y$1),1,IF((COUNTIFS(INCAPACIDADES!$C$1:$C$51,$K367,INCAPACIDADES!V$1:V$51,W$1))&gt;0,2,IF(VLOOKUP($I367,BD!$D:$F,3,0)&gt;W$1,0,3))),"")</f>
        <v/>
      </c>
      <c r="CO367" s="62" t="str">
        <f>+IF(AND(LEN($K367)&gt;10),IF(AND($J367&gt;X$1,$J367&lt;=$Y$1),1,IF((COUNTIFS(INCAPACIDADES!$C$1:$C$51,$K367,INCAPACIDADES!W$1:W$51,X$1))&gt;0,2,IF(VLOOKUP($I367,BD!$D:$F,3,0)&gt;X$1,0,3))),"")</f>
        <v/>
      </c>
      <c r="CP367" s="62" t="str">
        <f>+IF(AND(LEN($K367)&gt;10),IF(AND($J367&gt;Y$1,$J367&lt;=$Y$1),1,IF((COUNTIFS(INCAPACIDADES!$C$1:$C$51,$K367,INCAPACIDADES!X$1:X$51,Y$1))&gt;0,2,IF(VLOOKUP($I367,BD!$D:$F,3,0)&gt;Y$1,0,3))),"")</f>
        <v/>
      </c>
      <c r="CQ367" s="62" t="str">
        <f>+IF(LEN($K367)&gt;10,IF(ISERROR(VLOOKUP(L367,'CODIGO PAGO'!$B$1:$B$20,1,0)),1,IF(OR(AND(CC367=1,L367&lt;&gt;"N"),AND(CC367=3,L367&lt;&gt;"B"),AND(CC367=2,LEFT(TRIM(L367),1)&lt;&gt;"I")),1,IF(OR(AND(CC367=0,L367="N"),AND(CC367=0,L367="B"),AND(CC367=0,LEFT(TRIM(L367),1)="I")),1,0))),"")</f>
        <v/>
      </c>
      <c r="CR367" s="62" t="str">
        <f t="shared" si="159"/>
        <v/>
      </c>
      <c r="CS367" s="62" t="str">
        <f>+IF(LEN($K367)&gt;10,IF(ISERROR(VLOOKUP(N367,'CODIGO PAGO'!$B$1:$B$20,1,0)),1,IF(OR(AND(CE367=1,N367&lt;&gt;"N"),AND(CE367=3,N367&lt;&gt;"B"),AND(CE367=2,LEFT(TRIM(N367),1)&lt;&gt;"I")),1,IF(OR(AND(CE367=0,N367="N"),AND(CE367=0,N367="B"),AND(CE367=0,LEFT(TRIM(N367),1)="I")),1,0))),"")</f>
        <v/>
      </c>
      <c r="CT367" s="62" t="str">
        <f t="shared" si="160"/>
        <v/>
      </c>
      <c r="CU367" s="62" t="str">
        <f>+IF(LEN($K367)&gt;10,IF(ISERROR(VLOOKUP(P367,'CODIGO PAGO'!$B$1:$B$20,1,0)),1,IF(OR(AND(CG367=1,P367&lt;&gt;"N"),AND(CG367=3,P367&lt;&gt;"B"),AND(CG367=2,LEFT(TRIM(P367),1)&lt;&gt;"I")),1,IF(OR(AND(CG367=0,P367="N"),AND(CG367=0,P367="B"),AND(CG367=0,LEFT(TRIM(P367),1)="I")),1,0))),"")</f>
        <v/>
      </c>
      <c r="CV367" s="62" t="str">
        <f t="shared" si="161"/>
        <v/>
      </c>
      <c r="CW367" s="62" t="str">
        <f>+IF(LEN($K367)&gt;10,IF(ISERROR(VLOOKUP(R367,'CODIGO PAGO'!$B$1:$B$20,1,0)),1,IF(OR(AND(CI367=1,R367&lt;&gt;"N"),AND(CI367=3,R367&lt;&gt;"B"),AND(CI367=2,LEFT(TRIM(R367),1)&lt;&gt;"I")),1,IF(OR(AND(CI367=0,R367="N"),AND(CI367=0,R367="B"),AND(CI367=0,LEFT(TRIM(R367),1)="I")),1,0))),"")</f>
        <v/>
      </c>
      <c r="CX367" s="62" t="str">
        <f t="shared" si="162"/>
        <v/>
      </c>
      <c r="CY367" s="62" t="str">
        <f>+IF(LEN($K367)&gt;10,IF(ISERROR(VLOOKUP(T367,'CODIGO PAGO'!$B$1:$B$20,1,0)),1,IF(OR(AND(CK367=1,T367&lt;&gt;"N"),AND(CK367=3,T367&lt;&gt;"B"),AND(CK367=2,LEFT(TRIM(T367),1)&lt;&gt;"I")),1,IF(OR(AND(CK367=0,T367="N"),AND(CK367=0,T367="B"),AND(CK367=0,LEFT(TRIM(T367),1)="I")),1,0))),"")</f>
        <v/>
      </c>
      <c r="CZ367" s="62" t="str">
        <f t="shared" si="163"/>
        <v/>
      </c>
      <c r="DA367" s="62" t="str">
        <f>+IF(LEN($K367)&gt;10,IF(ISERROR(VLOOKUP(V367,'CODIGO PAGO'!$B$1:$B$20,1,0)),1,IF(OR(AND(CM367=1,V367&lt;&gt;"N"),AND(CM367=3,V367&lt;&gt;"B"),AND(CM367=2,LEFT(TRIM(V367),1)&lt;&gt;"I")),1,IF(OR(AND(CM367=0,V367="N"),AND(CM367=0,V367="B"),AND(CM367=0,LEFT(TRIM(V367),1)="I")),1,0))),"")</f>
        <v/>
      </c>
      <c r="DB367" s="62" t="str">
        <f t="shared" si="164"/>
        <v/>
      </c>
      <c r="DC367" s="62" t="str">
        <f>+IF(LEN($K367)&gt;10,IF(ISERROR(VLOOKUP(X367,'CODIGO PAGO'!$B$1:$B$20,1,0)),1,IF(OR(AND(CO367=1,X367&lt;&gt;"N"),AND(CO367=3,X367&lt;&gt;"B"),AND(CO367=2,LEFT(TRIM(X367),1)&lt;&gt;"I")),1,IF(OR(AND(CO367=0,X367="N"),AND(CO367=0,X367="B"),AND(CO367=0,LEFT(TRIM(X367),1)="I")),1,0))),"")</f>
        <v/>
      </c>
      <c r="DD367" s="62" t="str">
        <f t="shared" si="165"/>
        <v/>
      </c>
      <c r="DE367" s="62" t="str">
        <f t="shared" si="166"/>
        <v/>
      </c>
      <c r="DF367" s="63" t="str">
        <f t="shared" si="167"/>
        <v/>
      </c>
      <c r="DG367" s="171"/>
      <c r="DH367" s="63">
        <v>367</v>
      </c>
    </row>
    <row r="368" spans="1:112" s="65" customFormat="1">
      <c r="A368" s="16" t="str">
        <f t="shared" si="140"/>
        <v/>
      </c>
      <c r="B368" s="134"/>
      <c r="C368" s="134"/>
      <c r="D368" s="1" t="str">
        <f>+IF(LEN($K368)&gt;5,BD!A368,"")</f>
        <v/>
      </c>
      <c r="E368" s="1" t="str">
        <f>+IF(LEN($K368)&gt;5,BD!B368,"")</f>
        <v/>
      </c>
      <c r="F368" s="134"/>
      <c r="G368" s="133"/>
      <c r="H368" s="135"/>
      <c r="I368" s="3" t="str">
        <f>+IF(LEN($K368)&gt;5,BD!D368,"")</f>
        <v/>
      </c>
      <c r="J368" s="4" t="str">
        <f>+IF(LEN($K368)&gt;5,BD!E368,"")</f>
        <v/>
      </c>
      <c r="K368" s="5" t="str">
        <f>+IF(LEN(BD!G368)&gt;5,BD!G368,"")</f>
        <v/>
      </c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53" t="str">
        <f t="shared" si="141"/>
        <v/>
      </c>
      <c r="AB368" s="154" t="str">
        <f>+IF(LEN($K368)&gt;5,SUM(L368,N368,P368,R368,T368,V368,X368)+COUNTIF(L368:X368,"PCG")+'CODIGO PAGO'!$C$23*COUNTIF(L368:X368,"PDF")+'CODIGO PAGO'!$C$24*COUNTIF('PRE MAAS'!L368:X368,"PNH")+'CODIGO PAGO'!$C$25*COUNTIF('PRE MAAS'!L368:X368,"PS")+COUNTIF(L368:X368,"VAC"),"")</f>
        <v/>
      </c>
      <c r="AC368" s="154" t="str">
        <f t="shared" si="142"/>
        <v/>
      </c>
      <c r="AD368" s="155" t="str">
        <f t="shared" si="143"/>
        <v/>
      </c>
      <c r="AE368" s="155" t="str">
        <f t="shared" si="144"/>
        <v/>
      </c>
      <c r="AF368" s="155" t="str">
        <f>+IF(LEN($K368)&gt;5,IF(AND(VLOOKUP($I368,BD!$D$1:$F$501,3,0)&gt;=L$1,VLOOKUP($I368,BD!$D$1:$F$501,3,0)&lt;=X$1),1,0),"")</f>
        <v/>
      </c>
      <c r="AG368" s="155" t="str">
        <f t="shared" si="145"/>
        <v/>
      </c>
      <c r="AH368" s="156" t="str">
        <f t="shared" si="146"/>
        <v/>
      </c>
      <c r="AI368" s="156" t="str">
        <f t="shared" si="147"/>
        <v/>
      </c>
      <c r="AJ368" s="156" t="str">
        <f t="shared" si="148"/>
        <v/>
      </c>
      <c r="AK368" s="6" t="str">
        <f>+IF(LEN($K368)&gt;5,BD!H368,"")</f>
        <v/>
      </c>
      <c r="AL368" s="17" t="str">
        <f t="shared" si="149"/>
        <v/>
      </c>
      <c r="AM368" s="13"/>
      <c r="AN368" s="18" t="str">
        <f t="shared" si="150"/>
        <v/>
      </c>
      <c r="AO368" s="19" t="str">
        <f t="shared" si="151"/>
        <v/>
      </c>
      <c r="AP368" s="19" t="str">
        <f t="shared" si="152"/>
        <v/>
      </c>
      <c r="AQ368" s="20" t="str">
        <f t="shared" si="153"/>
        <v/>
      </c>
      <c r="AR368" s="7" t="str">
        <f t="shared" ca="1" si="154"/>
        <v/>
      </c>
      <c r="AS368" s="157"/>
      <c r="AT368" s="19" t="str">
        <f>+IF(LEN($K368)&gt;5,TRUNC(AS368*AK368*'CODIGO PAGO'!$C$27,2),"")</f>
        <v/>
      </c>
      <c r="AU368" s="15"/>
      <c r="AV368" s="15"/>
      <c r="AW368" s="15"/>
      <c r="AX368" s="14"/>
      <c r="AY368" s="15"/>
      <c r="AZ368" s="20" t="str">
        <f>+IF(LEN(K368)&gt;5,SUMIF(AJUSTES!$A$1:$A$50,K368,AJUSTES!$J$1:$J$50),"")</f>
        <v/>
      </c>
      <c r="BA368" s="20"/>
      <c r="BB368" s="14"/>
      <c r="BC368" s="14"/>
      <c r="BD368" s="164"/>
      <c r="BE368" s="15"/>
      <c r="BF368" s="15"/>
      <c r="BG368" s="152" t="str">
        <f t="shared" si="155"/>
        <v/>
      </c>
      <c r="BH368" s="20" t="str">
        <f t="shared" si="156"/>
        <v/>
      </c>
      <c r="BI368" s="20" t="str">
        <f>IF(LEN($K368)&gt;5,IF('CODIGO PAGO'!$C$26=9,0.5*AK368,'CODIGO PAGO'!$C$26*COUNTIF(L368:X368,"PT")*(AK368*7)/(7-(COUNTIF(L368:X368,"D")+COUNTIF(L368:X368,"DL")))),"")</f>
        <v/>
      </c>
      <c r="BJ368" s="15"/>
      <c r="BK368" s="20" t="str">
        <f>+IF(LEN(K368)&gt;5,SUMIF(AJUSTES!$A$1:$A$50,K368,AJUSTES!$K$1:$K$50),"")</f>
        <v/>
      </c>
      <c r="BL368" s="15"/>
      <c r="BM368" s="15"/>
      <c r="BN368" s="4" t="str">
        <f>+CONCATENATE(IF(COUNTIFS(INCAPACIDADES!$A$1:$A$100,"ACTIVA",INCAPACIDADES!$C$1:$C$100,'PRE MAAS'!K368)&gt;0,VLOOKUP(K368,INCAPACIDADES!$C$1:$Y$100,23,0),""),IF(LEN($K368)&gt;5,IF(BD!F368="N/A","",CONCATENATE("B (",DAY(BD!F368),"-",MONTH(BD!F368),"-",YEAR(BD!F368),")")),""))</f>
        <v/>
      </c>
      <c r="BO368" s="150"/>
      <c r="BP368" s="15"/>
      <c r="BQ368" s="15"/>
      <c r="BR368" s="15"/>
      <c r="BS368" s="15"/>
      <c r="BT368" s="15"/>
      <c r="BU368" s="9" t="str">
        <f>+IF(LEN($K368)&gt;10,IF(LEN(BD!I368)=11,BD!I368,CONCATENATE("0",BD!I368)),"")</f>
        <v/>
      </c>
      <c r="BV368" s="161" t="str">
        <f>+IF(LEN($K368)&gt;10,BD!J368,"")</f>
        <v/>
      </c>
      <c r="BW368" s="162" t="str">
        <f t="shared" si="157"/>
        <v/>
      </c>
      <c r="BX368" s="162" t="str">
        <f>+IF(LEN($K368)&gt;10,UPPER(BD!K368),"")</f>
        <v/>
      </c>
      <c r="BY368" s="161" t="str">
        <f>+IF(LEN($K376)&gt;5,BD!L368,"")</f>
        <v/>
      </c>
      <c r="BZ368" s="161" t="str">
        <f>+IF(LEN($K368)&gt;10,BD!M368,"")</f>
        <v/>
      </c>
      <c r="CA368" s="162" t="str">
        <f>+IF(LEN($K368)&gt;10,BD!N368,"")</f>
        <v/>
      </c>
      <c r="CB368" s="163" t="str">
        <f t="shared" si="158"/>
        <v/>
      </c>
      <c r="CC368" s="62" t="str">
        <f>+IF(AND(LEN($K368)&gt;10),IF(AND($J368&gt;L$1,$J368&lt;=$Y$1),1,IF((COUNTIFS(INCAPACIDADES!$C$1:$C$51,$K368,INCAPACIDADES!K$1:K$51,L$1))&gt;0,2,IF(VLOOKUP($I368,BD!D:F,3,0)&gt;L$1,0,3))),"")</f>
        <v/>
      </c>
      <c r="CD368" s="62" t="str">
        <f>+IF(AND(LEN($K368)&gt;10),IF(AND($J368&gt;M$1,$J368&lt;=$Y$1),1,IF((COUNTIFS(INCAPACIDADES!$C$1:$C$51,$K368,INCAPACIDADES!L$1:L$51,M$1))&gt;0,2,IF(VLOOKUP($I368,BD!$D:$F,3,0)&gt;M$1,0,3))),"")</f>
        <v/>
      </c>
      <c r="CE368" s="62" t="str">
        <f>+IF(AND(LEN($K368)&gt;10),IF(AND($J368&gt;N$1,$J368&lt;=$Y$1),1,IF((COUNTIFS(INCAPACIDADES!$C$1:$C$51,$K368,INCAPACIDADES!M$1:M$51,N$1))&gt;0,2,IF(VLOOKUP($I368,BD!$D:$F,3,0)&gt;N$1,0,3))),"")</f>
        <v/>
      </c>
      <c r="CF368" s="62" t="str">
        <f>+IF(AND(LEN($K368)&gt;10),IF(AND($J368&gt;O$1,$J368&lt;=$Y$1),1,IF((COUNTIFS(INCAPACIDADES!$C$1:$C$51,$K368,INCAPACIDADES!N$1:N$51,O$1))&gt;0,2,IF(VLOOKUP($I368,BD!$D:$F,3,0)&gt;O$1,0,3))),"")</f>
        <v/>
      </c>
      <c r="CG368" s="62" t="str">
        <f>+IF(AND(LEN($K368)&gt;10),IF(AND($J368&gt;P$1,$J368&lt;=$Y$1),1,IF((COUNTIFS(INCAPACIDADES!$C$1:$C$51,$K368,INCAPACIDADES!O$1:O$51,P$1))&gt;0,2,IF(VLOOKUP($I368,BD!$D:$F,3,0)&gt;P$1,0,3))),"")</f>
        <v/>
      </c>
      <c r="CH368" s="62" t="str">
        <f>+IF(AND(LEN($K368)&gt;10),IF(AND($J368&gt;Q$1,$J368&lt;=$Y$1),1,IF((COUNTIFS(INCAPACIDADES!$C$1:$C$51,$K368,INCAPACIDADES!P$1:P$51,Q$1))&gt;0,2,IF(VLOOKUP($I368,BD!$D:$F,3,0)&gt;Q$1,0,3))),"")</f>
        <v/>
      </c>
      <c r="CI368" s="62" t="str">
        <f>+IF(AND(LEN($K368)&gt;10),IF(AND($J368&gt;R$1,$J368&lt;=$Y$1),1,IF((COUNTIFS(INCAPACIDADES!$C$1:$C$51,$K368,INCAPACIDADES!Q$1:Q$51,R$1))&gt;0,2,IF(VLOOKUP($I368,BD!$D:$F,3,0)&gt;R$1,0,3))),"")</f>
        <v/>
      </c>
      <c r="CJ368" s="62" t="str">
        <f>+IF(AND(LEN($K368)&gt;10),IF(AND($J368&gt;S$1,$J368&lt;=$Y$1),1,IF((COUNTIFS(INCAPACIDADES!$C$1:$C$51,$K368,INCAPACIDADES!R$1:R$51,S$1))&gt;0,2,IF(VLOOKUP($I368,BD!$D:$F,3,0)&gt;S$1,0,3))),"")</f>
        <v/>
      </c>
      <c r="CK368" s="62" t="str">
        <f>+IF(AND(LEN($K368)&gt;10),IF(AND($J368&gt;T$1,$J368&lt;=$Y$1),1,IF((COUNTIFS(INCAPACIDADES!$C$1:$C$51,$K368,INCAPACIDADES!S$1:S$51,T$1))&gt;0,2,IF(VLOOKUP($I368,BD!$D:$F,3,0)&gt;T$1,0,3))),"")</f>
        <v/>
      </c>
      <c r="CL368" s="62" t="str">
        <f>+IF(AND(LEN($K368)&gt;10),IF(AND($J368&gt;U$1,$J368&lt;=$Y$1),1,IF((COUNTIFS(INCAPACIDADES!$C$1:$C$51,$K368,INCAPACIDADES!T$1:T$51,U$1))&gt;0,2,IF(VLOOKUP($I368,BD!$D:$F,3,0)&gt;U$1,0,3))),"")</f>
        <v/>
      </c>
      <c r="CM368" s="62" t="str">
        <f>+IF(AND(LEN($K368)&gt;10),IF(AND($J368&gt;V$1,$J368&lt;=$Y$1),1,IF((COUNTIFS(INCAPACIDADES!$C$1:$C$51,$K368,INCAPACIDADES!U$1:U$51,V$1))&gt;0,2,IF(VLOOKUP($I368,BD!$D:$F,3,0)&gt;V$1,0,3))),"")</f>
        <v/>
      </c>
      <c r="CN368" s="62" t="str">
        <f>+IF(AND(LEN($K368)&gt;10),IF(AND($J368&gt;W$1,$J368&lt;=$Y$1),1,IF((COUNTIFS(INCAPACIDADES!$C$1:$C$51,$K368,INCAPACIDADES!V$1:V$51,W$1))&gt;0,2,IF(VLOOKUP($I368,BD!$D:$F,3,0)&gt;W$1,0,3))),"")</f>
        <v/>
      </c>
      <c r="CO368" s="62" t="str">
        <f>+IF(AND(LEN($K368)&gt;10),IF(AND($J368&gt;X$1,$J368&lt;=$Y$1),1,IF((COUNTIFS(INCAPACIDADES!$C$1:$C$51,$K368,INCAPACIDADES!W$1:W$51,X$1))&gt;0,2,IF(VLOOKUP($I368,BD!$D:$F,3,0)&gt;X$1,0,3))),"")</f>
        <v/>
      </c>
      <c r="CP368" s="62" t="str">
        <f>+IF(AND(LEN($K368)&gt;10),IF(AND($J368&gt;Y$1,$J368&lt;=$Y$1),1,IF((COUNTIFS(INCAPACIDADES!$C$1:$C$51,$K368,INCAPACIDADES!X$1:X$51,Y$1))&gt;0,2,IF(VLOOKUP($I368,BD!$D:$F,3,0)&gt;Y$1,0,3))),"")</f>
        <v/>
      </c>
      <c r="CQ368" s="62" t="str">
        <f>+IF(LEN($K368)&gt;10,IF(ISERROR(VLOOKUP(L368,'CODIGO PAGO'!$B$1:$B$20,1,0)),1,IF(OR(AND(CC368=1,L368&lt;&gt;"N"),AND(CC368=3,L368&lt;&gt;"B"),AND(CC368=2,LEFT(TRIM(L368),1)&lt;&gt;"I")),1,IF(OR(AND(CC368=0,L368="N"),AND(CC368=0,L368="B"),AND(CC368=0,LEFT(TRIM(L368),1)="I")),1,0))),"")</f>
        <v/>
      </c>
      <c r="CR368" s="62" t="str">
        <f t="shared" si="159"/>
        <v/>
      </c>
      <c r="CS368" s="62" t="str">
        <f>+IF(LEN($K368)&gt;10,IF(ISERROR(VLOOKUP(N368,'CODIGO PAGO'!$B$1:$B$20,1,0)),1,IF(OR(AND(CE368=1,N368&lt;&gt;"N"),AND(CE368=3,N368&lt;&gt;"B"),AND(CE368=2,LEFT(TRIM(N368),1)&lt;&gt;"I")),1,IF(OR(AND(CE368=0,N368="N"),AND(CE368=0,N368="B"),AND(CE368=0,LEFT(TRIM(N368),1)="I")),1,0))),"")</f>
        <v/>
      </c>
      <c r="CT368" s="62" t="str">
        <f t="shared" si="160"/>
        <v/>
      </c>
      <c r="CU368" s="62" t="str">
        <f>+IF(LEN($K368)&gt;10,IF(ISERROR(VLOOKUP(P368,'CODIGO PAGO'!$B$1:$B$20,1,0)),1,IF(OR(AND(CG368=1,P368&lt;&gt;"N"),AND(CG368=3,P368&lt;&gt;"B"),AND(CG368=2,LEFT(TRIM(P368),1)&lt;&gt;"I")),1,IF(OR(AND(CG368=0,P368="N"),AND(CG368=0,P368="B"),AND(CG368=0,LEFT(TRIM(P368),1)="I")),1,0))),"")</f>
        <v/>
      </c>
      <c r="CV368" s="62" t="str">
        <f t="shared" si="161"/>
        <v/>
      </c>
      <c r="CW368" s="62" t="str">
        <f>+IF(LEN($K368)&gt;10,IF(ISERROR(VLOOKUP(R368,'CODIGO PAGO'!$B$1:$B$20,1,0)),1,IF(OR(AND(CI368=1,R368&lt;&gt;"N"),AND(CI368=3,R368&lt;&gt;"B"),AND(CI368=2,LEFT(TRIM(R368),1)&lt;&gt;"I")),1,IF(OR(AND(CI368=0,R368="N"),AND(CI368=0,R368="B"),AND(CI368=0,LEFT(TRIM(R368),1)="I")),1,0))),"")</f>
        <v/>
      </c>
      <c r="CX368" s="62" t="str">
        <f t="shared" si="162"/>
        <v/>
      </c>
      <c r="CY368" s="62" t="str">
        <f>+IF(LEN($K368)&gt;10,IF(ISERROR(VLOOKUP(T368,'CODIGO PAGO'!$B$1:$B$20,1,0)),1,IF(OR(AND(CK368=1,T368&lt;&gt;"N"),AND(CK368=3,T368&lt;&gt;"B"),AND(CK368=2,LEFT(TRIM(T368),1)&lt;&gt;"I")),1,IF(OR(AND(CK368=0,T368="N"),AND(CK368=0,T368="B"),AND(CK368=0,LEFT(TRIM(T368),1)="I")),1,0))),"")</f>
        <v/>
      </c>
      <c r="CZ368" s="62" t="str">
        <f t="shared" si="163"/>
        <v/>
      </c>
      <c r="DA368" s="62" t="str">
        <f>+IF(LEN($K368)&gt;10,IF(ISERROR(VLOOKUP(V368,'CODIGO PAGO'!$B$1:$B$20,1,0)),1,IF(OR(AND(CM368=1,V368&lt;&gt;"N"),AND(CM368=3,V368&lt;&gt;"B"),AND(CM368=2,LEFT(TRIM(V368),1)&lt;&gt;"I")),1,IF(OR(AND(CM368=0,V368="N"),AND(CM368=0,V368="B"),AND(CM368=0,LEFT(TRIM(V368),1)="I")),1,0))),"")</f>
        <v/>
      </c>
      <c r="DB368" s="62" t="str">
        <f t="shared" si="164"/>
        <v/>
      </c>
      <c r="DC368" s="62" t="str">
        <f>+IF(LEN($K368)&gt;10,IF(ISERROR(VLOOKUP(X368,'CODIGO PAGO'!$B$1:$B$20,1,0)),1,IF(OR(AND(CO368=1,X368&lt;&gt;"N"),AND(CO368=3,X368&lt;&gt;"B"),AND(CO368=2,LEFT(TRIM(X368),1)&lt;&gt;"I")),1,IF(OR(AND(CO368=0,X368="N"),AND(CO368=0,X368="B"),AND(CO368=0,LEFT(TRIM(X368),1)="I")),1,0))),"")</f>
        <v/>
      </c>
      <c r="DD368" s="62" t="str">
        <f t="shared" si="165"/>
        <v/>
      </c>
      <c r="DE368" s="62" t="str">
        <f t="shared" si="166"/>
        <v/>
      </c>
      <c r="DF368" s="63" t="str">
        <f t="shared" si="167"/>
        <v/>
      </c>
      <c r="DG368" s="171"/>
      <c r="DH368" s="63">
        <v>368</v>
      </c>
    </row>
    <row r="369" spans="1:112" s="65" customFormat="1">
      <c r="A369" s="16" t="str">
        <f t="shared" si="140"/>
        <v/>
      </c>
      <c r="B369" s="134"/>
      <c r="C369" s="134"/>
      <c r="D369" s="1" t="str">
        <f>+IF(LEN($K369)&gt;5,BD!A369,"")</f>
        <v/>
      </c>
      <c r="E369" s="1" t="str">
        <f>+IF(LEN($K369)&gt;5,BD!B369,"")</f>
        <v/>
      </c>
      <c r="F369" s="134"/>
      <c r="G369" s="133"/>
      <c r="H369" s="135"/>
      <c r="I369" s="3" t="str">
        <f>+IF(LEN($K369)&gt;5,BD!D369,"")</f>
        <v/>
      </c>
      <c r="J369" s="4" t="str">
        <f>+IF(LEN($K369)&gt;5,BD!E369,"")</f>
        <v/>
      </c>
      <c r="K369" s="5" t="str">
        <f>+IF(LEN(BD!G369)&gt;5,BD!G369,"")</f>
        <v/>
      </c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53" t="str">
        <f t="shared" si="141"/>
        <v/>
      </c>
      <c r="AB369" s="154" t="str">
        <f>+IF(LEN($K369)&gt;5,SUM(L369,N369,P369,R369,T369,V369,X369)+COUNTIF(L369:X369,"PCG")+'CODIGO PAGO'!$C$23*COUNTIF(L369:X369,"PDF")+'CODIGO PAGO'!$C$24*COUNTIF('PRE MAAS'!L369:X369,"PNH")+'CODIGO PAGO'!$C$25*COUNTIF('PRE MAAS'!L369:X369,"PS")+COUNTIF(L369:X369,"VAC"),"")</f>
        <v/>
      </c>
      <c r="AC369" s="154" t="str">
        <f t="shared" si="142"/>
        <v/>
      </c>
      <c r="AD369" s="155" t="str">
        <f t="shared" si="143"/>
        <v/>
      </c>
      <c r="AE369" s="155" t="str">
        <f t="shared" si="144"/>
        <v/>
      </c>
      <c r="AF369" s="155" t="str">
        <f>+IF(LEN($K369)&gt;5,IF(AND(VLOOKUP($I369,BD!$D$1:$F$501,3,0)&gt;=L$1,VLOOKUP($I369,BD!$D$1:$F$501,3,0)&lt;=X$1),1,0),"")</f>
        <v/>
      </c>
      <c r="AG369" s="155" t="str">
        <f t="shared" si="145"/>
        <v/>
      </c>
      <c r="AH369" s="156" t="str">
        <f t="shared" si="146"/>
        <v/>
      </c>
      <c r="AI369" s="156" t="str">
        <f t="shared" si="147"/>
        <v/>
      </c>
      <c r="AJ369" s="156" t="str">
        <f t="shared" si="148"/>
        <v/>
      </c>
      <c r="AK369" s="6" t="str">
        <f>+IF(LEN($K369)&gt;5,BD!H369,"")</f>
        <v/>
      </c>
      <c r="AL369" s="17" t="str">
        <f t="shared" si="149"/>
        <v/>
      </c>
      <c r="AM369" s="13"/>
      <c r="AN369" s="18" t="str">
        <f t="shared" si="150"/>
        <v/>
      </c>
      <c r="AO369" s="19" t="str">
        <f t="shared" si="151"/>
        <v/>
      </c>
      <c r="AP369" s="19" t="str">
        <f t="shared" si="152"/>
        <v/>
      </c>
      <c r="AQ369" s="20" t="str">
        <f t="shared" si="153"/>
        <v/>
      </c>
      <c r="AR369" s="7" t="str">
        <f t="shared" ca="1" si="154"/>
        <v/>
      </c>
      <c r="AS369" s="157"/>
      <c r="AT369" s="19" t="str">
        <f>+IF(LEN($K369)&gt;5,TRUNC(AS369*AK369*'CODIGO PAGO'!$C$27,2),"")</f>
        <v/>
      </c>
      <c r="AU369" s="15"/>
      <c r="AV369" s="15"/>
      <c r="AW369" s="15"/>
      <c r="AX369" s="14"/>
      <c r="AY369" s="15"/>
      <c r="AZ369" s="20" t="str">
        <f>+IF(LEN(K369)&gt;5,SUMIF(AJUSTES!$A$1:$A$50,K369,AJUSTES!$J$1:$J$50),"")</f>
        <v/>
      </c>
      <c r="BA369" s="20"/>
      <c r="BB369" s="14"/>
      <c r="BC369" s="14"/>
      <c r="BD369" s="164"/>
      <c r="BE369" s="15"/>
      <c r="BF369" s="15"/>
      <c r="BG369" s="152" t="str">
        <f t="shared" si="155"/>
        <v/>
      </c>
      <c r="BH369" s="20" t="str">
        <f t="shared" si="156"/>
        <v/>
      </c>
      <c r="BI369" s="20" t="str">
        <f>IF(LEN($K369)&gt;5,IF('CODIGO PAGO'!$C$26=9,0.5*AK369,'CODIGO PAGO'!$C$26*COUNTIF(L369:X369,"PT")*(AK369*7)/(7-(COUNTIF(L369:X369,"D")+COUNTIF(L369:X369,"DL")))),"")</f>
        <v/>
      </c>
      <c r="BJ369" s="15"/>
      <c r="BK369" s="20" t="str">
        <f>+IF(LEN(K369)&gt;5,SUMIF(AJUSTES!$A$1:$A$50,K369,AJUSTES!$K$1:$K$50),"")</f>
        <v/>
      </c>
      <c r="BL369" s="15"/>
      <c r="BM369" s="15"/>
      <c r="BN369" s="4" t="str">
        <f>+CONCATENATE(IF(COUNTIFS(INCAPACIDADES!$A$1:$A$100,"ACTIVA",INCAPACIDADES!$C$1:$C$100,'PRE MAAS'!K369)&gt;0,VLOOKUP(K369,INCAPACIDADES!$C$1:$Y$100,23,0),""),IF(LEN($K369)&gt;5,IF(BD!F369="N/A","",CONCATENATE("B (",DAY(BD!F369),"-",MONTH(BD!F369),"-",YEAR(BD!F369),")")),""))</f>
        <v/>
      </c>
      <c r="BO369" s="150"/>
      <c r="BP369" s="15"/>
      <c r="BQ369" s="15"/>
      <c r="BR369" s="15"/>
      <c r="BS369" s="15"/>
      <c r="BT369" s="15"/>
      <c r="BU369" s="9" t="str">
        <f>+IF(LEN($K369)&gt;10,IF(LEN(BD!I369)=11,BD!I369,CONCATENATE("0",BD!I369)),"")</f>
        <v/>
      </c>
      <c r="BV369" s="161" t="str">
        <f>+IF(LEN($K369)&gt;10,BD!J369,"")</f>
        <v/>
      </c>
      <c r="BW369" s="162" t="str">
        <f t="shared" si="157"/>
        <v/>
      </c>
      <c r="BX369" s="162" t="str">
        <f>+IF(LEN($K369)&gt;10,UPPER(BD!K369),"")</f>
        <v/>
      </c>
      <c r="BY369" s="161" t="str">
        <f>+IF(LEN($K377)&gt;5,BD!L369,"")</f>
        <v/>
      </c>
      <c r="BZ369" s="161" t="str">
        <f>+IF(LEN($K369)&gt;10,BD!M369,"")</f>
        <v/>
      </c>
      <c r="CA369" s="162" t="str">
        <f>+IF(LEN($K369)&gt;10,BD!N369,"")</f>
        <v/>
      </c>
      <c r="CB369" s="163" t="str">
        <f t="shared" si="158"/>
        <v/>
      </c>
      <c r="CC369" s="62" t="str">
        <f>+IF(AND(LEN($K369)&gt;10),IF(AND($J369&gt;L$1,$J369&lt;=$Y$1),1,IF((COUNTIFS(INCAPACIDADES!$C$1:$C$51,$K369,INCAPACIDADES!K$1:K$51,L$1))&gt;0,2,IF(VLOOKUP($I369,BD!D:F,3,0)&gt;L$1,0,3))),"")</f>
        <v/>
      </c>
      <c r="CD369" s="62" t="str">
        <f>+IF(AND(LEN($K369)&gt;10),IF(AND($J369&gt;M$1,$J369&lt;=$Y$1),1,IF((COUNTIFS(INCAPACIDADES!$C$1:$C$51,$K369,INCAPACIDADES!L$1:L$51,M$1))&gt;0,2,IF(VLOOKUP($I369,BD!$D:$F,3,0)&gt;M$1,0,3))),"")</f>
        <v/>
      </c>
      <c r="CE369" s="62" t="str">
        <f>+IF(AND(LEN($K369)&gt;10),IF(AND($J369&gt;N$1,$J369&lt;=$Y$1),1,IF((COUNTIFS(INCAPACIDADES!$C$1:$C$51,$K369,INCAPACIDADES!M$1:M$51,N$1))&gt;0,2,IF(VLOOKUP($I369,BD!$D:$F,3,0)&gt;N$1,0,3))),"")</f>
        <v/>
      </c>
      <c r="CF369" s="62" t="str">
        <f>+IF(AND(LEN($K369)&gt;10),IF(AND($J369&gt;O$1,$J369&lt;=$Y$1),1,IF((COUNTIFS(INCAPACIDADES!$C$1:$C$51,$K369,INCAPACIDADES!N$1:N$51,O$1))&gt;0,2,IF(VLOOKUP($I369,BD!$D:$F,3,0)&gt;O$1,0,3))),"")</f>
        <v/>
      </c>
      <c r="CG369" s="62" t="str">
        <f>+IF(AND(LEN($K369)&gt;10),IF(AND($J369&gt;P$1,$J369&lt;=$Y$1),1,IF((COUNTIFS(INCAPACIDADES!$C$1:$C$51,$K369,INCAPACIDADES!O$1:O$51,P$1))&gt;0,2,IF(VLOOKUP($I369,BD!$D:$F,3,0)&gt;P$1,0,3))),"")</f>
        <v/>
      </c>
      <c r="CH369" s="62" t="str">
        <f>+IF(AND(LEN($K369)&gt;10),IF(AND($J369&gt;Q$1,$J369&lt;=$Y$1),1,IF((COUNTIFS(INCAPACIDADES!$C$1:$C$51,$K369,INCAPACIDADES!P$1:P$51,Q$1))&gt;0,2,IF(VLOOKUP($I369,BD!$D:$F,3,0)&gt;Q$1,0,3))),"")</f>
        <v/>
      </c>
      <c r="CI369" s="62" t="str">
        <f>+IF(AND(LEN($K369)&gt;10),IF(AND($J369&gt;R$1,$J369&lt;=$Y$1),1,IF((COUNTIFS(INCAPACIDADES!$C$1:$C$51,$K369,INCAPACIDADES!Q$1:Q$51,R$1))&gt;0,2,IF(VLOOKUP($I369,BD!$D:$F,3,0)&gt;R$1,0,3))),"")</f>
        <v/>
      </c>
      <c r="CJ369" s="62" t="str">
        <f>+IF(AND(LEN($K369)&gt;10),IF(AND($J369&gt;S$1,$J369&lt;=$Y$1),1,IF((COUNTIFS(INCAPACIDADES!$C$1:$C$51,$K369,INCAPACIDADES!R$1:R$51,S$1))&gt;0,2,IF(VLOOKUP($I369,BD!$D:$F,3,0)&gt;S$1,0,3))),"")</f>
        <v/>
      </c>
      <c r="CK369" s="62" t="str">
        <f>+IF(AND(LEN($K369)&gt;10),IF(AND($J369&gt;T$1,$J369&lt;=$Y$1),1,IF((COUNTIFS(INCAPACIDADES!$C$1:$C$51,$K369,INCAPACIDADES!S$1:S$51,T$1))&gt;0,2,IF(VLOOKUP($I369,BD!$D:$F,3,0)&gt;T$1,0,3))),"")</f>
        <v/>
      </c>
      <c r="CL369" s="62" t="str">
        <f>+IF(AND(LEN($K369)&gt;10),IF(AND($J369&gt;U$1,$J369&lt;=$Y$1),1,IF((COUNTIFS(INCAPACIDADES!$C$1:$C$51,$K369,INCAPACIDADES!T$1:T$51,U$1))&gt;0,2,IF(VLOOKUP($I369,BD!$D:$F,3,0)&gt;U$1,0,3))),"")</f>
        <v/>
      </c>
      <c r="CM369" s="62" t="str">
        <f>+IF(AND(LEN($K369)&gt;10),IF(AND($J369&gt;V$1,$J369&lt;=$Y$1),1,IF((COUNTIFS(INCAPACIDADES!$C$1:$C$51,$K369,INCAPACIDADES!U$1:U$51,V$1))&gt;0,2,IF(VLOOKUP($I369,BD!$D:$F,3,0)&gt;V$1,0,3))),"")</f>
        <v/>
      </c>
      <c r="CN369" s="62" t="str">
        <f>+IF(AND(LEN($K369)&gt;10),IF(AND($J369&gt;W$1,$J369&lt;=$Y$1),1,IF((COUNTIFS(INCAPACIDADES!$C$1:$C$51,$K369,INCAPACIDADES!V$1:V$51,W$1))&gt;0,2,IF(VLOOKUP($I369,BD!$D:$F,3,0)&gt;W$1,0,3))),"")</f>
        <v/>
      </c>
      <c r="CO369" s="62" t="str">
        <f>+IF(AND(LEN($K369)&gt;10),IF(AND($J369&gt;X$1,$J369&lt;=$Y$1),1,IF((COUNTIFS(INCAPACIDADES!$C$1:$C$51,$K369,INCAPACIDADES!W$1:W$51,X$1))&gt;0,2,IF(VLOOKUP($I369,BD!$D:$F,3,0)&gt;X$1,0,3))),"")</f>
        <v/>
      </c>
      <c r="CP369" s="62" t="str">
        <f>+IF(AND(LEN($K369)&gt;10),IF(AND($J369&gt;Y$1,$J369&lt;=$Y$1),1,IF((COUNTIFS(INCAPACIDADES!$C$1:$C$51,$K369,INCAPACIDADES!X$1:X$51,Y$1))&gt;0,2,IF(VLOOKUP($I369,BD!$D:$F,3,0)&gt;Y$1,0,3))),"")</f>
        <v/>
      </c>
      <c r="CQ369" s="62" t="str">
        <f>+IF(LEN($K369)&gt;10,IF(ISERROR(VLOOKUP(L369,'CODIGO PAGO'!$B$1:$B$20,1,0)),1,IF(OR(AND(CC369=1,L369&lt;&gt;"N"),AND(CC369=3,L369&lt;&gt;"B"),AND(CC369=2,LEFT(TRIM(L369),1)&lt;&gt;"I")),1,IF(OR(AND(CC369=0,L369="N"),AND(CC369=0,L369="B"),AND(CC369=0,LEFT(TRIM(L369),1)="I")),1,0))),"")</f>
        <v/>
      </c>
      <c r="CR369" s="62" t="str">
        <f t="shared" si="159"/>
        <v/>
      </c>
      <c r="CS369" s="62" t="str">
        <f>+IF(LEN($K369)&gt;10,IF(ISERROR(VLOOKUP(N369,'CODIGO PAGO'!$B$1:$B$20,1,0)),1,IF(OR(AND(CE369=1,N369&lt;&gt;"N"),AND(CE369=3,N369&lt;&gt;"B"),AND(CE369=2,LEFT(TRIM(N369),1)&lt;&gt;"I")),1,IF(OR(AND(CE369=0,N369="N"),AND(CE369=0,N369="B"),AND(CE369=0,LEFT(TRIM(N369),1)="I")),1,0))),"")</f>
        <v/>
      </c>
      <c r="CT369" s="62" t="str">
        <f t="shared" si="160"/>
        <v/>
      </c>
      <c r="CU369" s="62" t="str">
        <f>+IF(LEN($K369)&gt;10,IF(ISERROR(VLOOKUP(P369,'CODIGO PAGO'!$B$1:$B$20,1,0)),1,IF(OR(AND(CG369=1,P369&lt;&gt;"N"),AND(CG369=3,P369&lt;&gt;"B"),AND(CG369=2,LEFT(TRIM(P369),1)&lt;&gt;"I")),1,IF(OR(AND(CG369=0,P369="N"),AND(CG369=0,P369="B"),AND(CG369=0,LEFT(TRIM(P369),1)="I")),1,0))),"")</f>
        <v/>
      </c>
      <c r="CV369" s="62" t="str">
        <f t="shared" si="161"/>
        <v/>
      </c>
      <c r="CW369" s="62" t="str">
        <f>+IF(LEN($K369)&gt;10,IF(ISERROR(VLOOKUP(R369,'CODIGO PAGO'!$B$1:$B$20,1,0)),1,IF(OR(AND(CI369=1,R369&lt;&gt;"N"),AND(CI369=3,R369&lt;&gt;"B"),AND(CI369=2,LEFT(TRIM(R369),1)&lt;&gt;"I")),1,IF(OR(AND(CI369=0,R369="N"),AND(CI369=0,R369="B"),AND(CI369=0,LEFT(TRIM(R369),1)="I")),1,0))),"")</f>
        <v/>
      </c>
      <c r="CX369" s="62" t="str">
        <f t="shared" si="162"/>
        <v/>
      </c>
      <c r="CY369" s="62" t="str">
        <f>+IF(LEN($K369)&gt;10,IF(ISERROR(VLOOKUP(T369,'CODIGO PAGO'!$B$1:$B$20,1,0)),1,IF(OR(AND(CK369=1,T369&lt;&gt;"N"),AND(CK369=3,T369&lt;&gt;"B"),AND(CK369=2,LEFT(TRIM(T369),1)&lt;&gt;"I")),1,IF(OR(AND(CK369=0,T369="N"),AND(CK369=0,T369="B"),AND(CK369=0,LEFT(TRIM(T369),1)="I")),1,0))),"")</f>
        <v/>
      </c>
      <c r="CZ369" s="62" t="str">
        <f t="shared" si="163"/>
        <v/>
      </c>
      <c r="DA369" s="62" t="str">
        <f>+IF(LEN($K369)&gt;10,IF(ISERROR(VLOOKUP(V369,'CODIGO PAGO'!$B$1:$B$20,1,0)),1,IF(OR(AND(CM369=1,V369&lt;&gt;"N"),AND(CM369=3,V369&lt;&gt;"B"),AND(CM369=2,LEFT(TRIM(V369),1)&lt;&gt;"I")),1,IF(OR(AND(CM369=0,V369="N"),AND(CM369=0,V369="B"),AND(CM369=0,LEFT(TRIM(V369),1)="I")),1,0))),"")</f>
        <v/>
      </c>
      <c r="DB369" s="62" t="str">
        <f t="shared" si="164"/>
        <v/>
      </c>
      <c r="DC369" s="62" t="str">
        <f>+IF(LEN($K369)&gt;10,IF(ISERROR(VLOOKUP(X369,'CODIGO PAGO'!$B$1:$B$20,1,0)),1,IF(OR(AND(CO369=1,X369&lt;&gt;"N"),AND(CO369=3,X369&lt;&gt;"B"),AND(CO369=2,LEFT(TRIM(X369),1)&lt;&gt;"I")),1,IF(OR(AND(CO369=0,X369="N"),AND(CO369=0,X369="B"),AND(CO369=0,LEFT(TRIM(X369),1)="I")),1,0))),"")</f>
        <v/>
      </c>
      <c r="DD369" s="62" t="str">
        <f t="shared" si="165"/>
        <v/>
      </c>
      <c r="DE369" s="62" t="str">
        <f t="shared" si="166"/>
        <v/>
      </c>
      <c r="DF369" s="63" t="str">
        <f t="shared" si="167"/>
        <v/>
      </c>
      <c r="DG369" s="171"/>
      <c r="DH369" s="63">
        <v>369</v>
      </c>
    </row>
    <row r="370" spans="1:112" s="65" customFormat="1">
      <c r="A370" s="16" t="str">
        <f t="shared" si="140"/>
        <v/>
      </c>
      <c r="B370" s="134"/>
      <c r="C370" s="134"/>
      <c r="D370" s="1" t="str">
        <f>+IF(LEN($K370)&gt;5,BD!A370,"")</f>
        <v/>
      </c>
      <c r="E370" s="1" t="str">
        <f>+IF(LEN($K370)&gt;5,BD!B370,"")</f>
        <v/>
      </c>
      <c r="F370" s="134"/>
      <c r="G370" s="133"/>
      <c r="H370" s="135"/>
      <c r="I370" s="3" t="str">
        <f>+IF(LEN($K370)&gt;5,BD!D370,"")</f>
        <v/>
      </c>
      <c r="J370" s="4" t="str">
        <f>+IF(LEN($K370)&gt;5,BD!E370,"")</f>
        <v/>
      </c>
      <c r="K370" s="5" t="str">
        <f>+IF(LEN(BD!G370)&gt;5,BD!G370,"")</f>
        <v/>
      </c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53" t="str">
        <f t="shared" si="141"/>
        <v/>
      </c>
      <c r="AB370" s="154" t="str">
        <f>+IF(LEN($K370)&gt;5,SUM(L370,N370,P370,R370,T370,V370,X370)+COUNTIF(L370:X370,"PCG")+'CODIGO PAGO'!$C$23*COUNTIF(L370:X370,"PDF")+'CODIGO PAGO'!$C$24*COUNTIF('PRE MAAS'!L370:X370,"PNH")+'CODIGO PAGO'!$C$25*COUNTIF('PRE MAAS'!L370:X370,"PS")+COUNTIF(L370:X370,"VAC"),"")</f>
        <v/>
      </c>
      <c r="AC370" s="154" t="str">
        <f t="shared" si="142"/>
        <v/>
      </c>
      <c r="AD370" s="155" t="str">
        <f t="shared" si="143"/>
        <v/>
      </c>
      <c r="AE370" s="155" t="str">
        <f t="shared" si="144"/>
        <v/>
      </c>
      <c r="AF370" s="155" t="str">
        <f>+IF(LEN($K370)&gt;5,IF(AND(VLOOKUP($I370,BD!$D$1:$F$501,3,0)&gt;=L$1,VLOOKUP($I370,BD!$D$1:$F$501,3,0)&lt;=X$1),1,0),"")</f>
        <v/>
      </c>
      <c r="AG370" s="155" t="str">
        <f t="shared" si="145"/>
        <v/>
      </c>
      <c r="AH370" s="156" t="str">
        <f t="shared" si="146"/>
        <v/>
      </c>
      <c r="AI370" s="156" t="str">
        <f t="shared" si="147"/>
        <v/>
      </c>
      <c r="AJ370" s="156" t="str">
        <f t="shared" si="148"/>
        <v/>
      </c>
      <c r="AK370" s="6" t="str">
        <f>+IF(LEN($K370)&gt;5,BD!H370,"")</f>
        <v/>
      </c>
      <c r="AL370" s="17" t="str">
        <f t="shared" si="149"/>
        <v/>
      </c>
      <c r="AM370" s="13"/>
      <c r="AN370" s="18" t="str">
        <f t="shared" si="150"/>
        <v/>
      </c>
      <c r="AO370" s="19" t="str">
        <f t="shared" si="151"/>
        <v/>
      </c>
      <c r="AP370" s="19" t="str">
        <f t="shared" si="152"/>
        <v/>
      </c>
      <c r="AQ370" s="20" t="str">
        <f t="shared" si="153"/>
        <v/>
      </c>
      <c r="AR370" s="7" t="str">
        <f t="shared" ca="1" si="154"/>
        <v/>
      </c>
      <c r="AS370" s="157"/>
      <c r="AT370" s="19" t="str">
        <f>+IF(LEN($K370)&gt;5,TRUNC(AS370*AK370*'CODIGO PAGO'!$C$27,2),"")</f>
        <v/>
      </c>
      <c r="AU370" s="15"/>
      <c r="AV370" s="15"/>
      <c r="AW370" s="15"/>
      <c r="AX370" s="14"/>
      <c r="AY370" s="15"/>
      <c r="AZ370" s="20" t="str">
        <f>+IF(LEN(K370)&gt;5,SUMIF(AJUSTES!$A$1:$A$50,K370,AJUSTES!$J$1:$J$50),"")</f>
        <v/>
      </c>
      <c r="BA370" s="20"/>
      <c r="BB370" s="14"/>
      <c r="BC370" s="14"/>
      <c r="BD370" s="164"/>
      <c r="BE370" s="15"/>
      <c r="BF370" s="15"/>
      <c r="BG370" s="152" t="str">
        <f t="shared" si="155"/>
        <v/>
      </c>
      <c r="BH370" s="20" t="str">
        <f t="shared" si="156"/>
        <v/>
      </c>
      <c r="BI370" s="20" t="str">
        <f>IF(LEN($K370)&gt;5,IF('CODIGO PAGO'!$C$26=9,0.5*AK370,'CODIGO PAGO'!$C$26*COUNTIF(L370:X370,"PT")*(AK370*7)/(7-(COUNTIF(L370:X370,"D")+COUNTIF(L370:X370,"DL")))),"")</f>
        <v/>
      </c>
      <c r="BJ370" s="15"/>
      <c r="BK370" s="20" t="str">
        <f>+IF(LEN(K370)&gt;5,SUMIF(AJUSTES!$A$1:$A$50,K370,AJUSTES!$K$1:$K$50),"")</f>
        <v/>
      </c>
      <c r="BL370" s="15"/>
      <c r="BM370" s="15"/>
      <c r="BN370" s="4" t="str">
        <f>+CONCATENATE(IF(COUNTIFS(INCAPACIDADES!$A$1:$A$100,"ACTIVA",INCAPACIDADES!$C$1:$C$100,'PRE MAAS'!K370)&gt;0,VLOOKUP(K370,INCAPACIDADES!$C$1:$Y$100,23,0),""),IF(LEN($K370)&gt;5,IF(BD!F370="N/A","",CONCATENATE("B (",DAY(BD!F370),"-",MONTH(BD!F370),"-",YEAR(BD!F370),")")),""))</f>
        <v/>
      </c>
      <c r="BO370" s="150"/>
      <c r="BP370" s="15"/>
      <c r="BQ370" s="15"/>
      <c r="BR370" s="15"/>
      <c r="BS370" s="15"/>
      <c r="BT370" s="15"/>
      <c r="BU370" s="9" t="str">
        <f>+IF(LEN($K370)&gt;10,IF(LEN(BD!I370)=11,BD!I370,CONCATENATE("0",BD!I370)),"")</f>
        <v/>
      </c>
      <c r="BV370" s="161" t="str">
        <f>+IF(LEN($K370)&gt;10,BD!J370,"")</f>
        <v/>
      </c>
      <c r="BW370" s="162" t="str">
        <f t="shared" si="157"/>
        <v/>
      </c>
      <c r="BX370" s="162" t="str">
        <f>+IF(LEN($K370)&gt;10,UPPER(BD!K370),"")</f>
        <v/>
      </c>
      <c r="BY370" s="161" t="str">
        <f>+IF(LEN($K378)&gt;5,BD!L370,"")</f>
        <v/>
      </c>
      <c r="BZ370" s="161" t="str">
        <f>+IF(LEN($K370)&gt;10,BD!M370,"")</f>
        <v/>
      </c>
      <c r="CA370" s="162" t="str">
        <f>+IF(LEN($K370)&gt;10,BD!N370,"")</f>
        <v/>
      </c>
      <c r="CB370" s="163" t="str">
        <f t="shared" si="158"/>
        <v/>
      </c>
      <c r="CC370" s="62" t="str">
        <f>+IF(AND(LEN($K370)&gt;10),IF(AND($J370&gt;L$1,$J370&lt;=$Y$1),1,IF((COUNTIFS(INCAPACIDADES!$C$1:$C$51,$K370,INCAPACIDADES!K$1:K$51,L$1))&gt;0,2,IF(VLOOKUP($I370,BD!D:F,3,0)&gt;L$1,0,3))),"")</f>
        <v/>
      </c>
      <c r="CD370" s="62" t="str">
        <f>+IF(AND(LEN($K370)&gt;10),IF(AND($J370&gt;M$1,$J370&lt;=$Y$1),1,IF((COUNTIFS(INCAPACIDADES!$C$1:$C$51,$K370,INCAPACIDADES!L$1:L$51,M$1))&gt;0,2,IF(VLOOKUP($I370,BD!$D:$F,3,0)&gt;M$1,0,3))),"")</f>
        <v/>
      </c>
      <c r="CE370" s="62" t="str">
        <f>+IF(AND(LEN($K370)&gt;10),IF(AND($J370&gt;N$1,$J370&lt;=$Y$1),1,IF((COUNTIFS(INCAPACIDADES!$C$1:$C$51,$K370,INCAPACIDADES!M$1:M$51,N$1))&gt;0,2,IF(VLOOKUP($I370,BD!$D:$F,3,0)&gt;N$1,0,3))),"")</f>
        <v/>
      </c>
      <c r="CF370" s="62" t="str">
        <f>+IF(AND(LEN($K370)&gt;10),IF(AND($J370&gt;O$1,$J370&lt;=$Y$1),1,IF((COUNTIFS(INCAPACIDADES!$C$1:$C$51,$K370,INCAPACIDADES!N$1:N$51,O$1))&gt;0,2,IF(VLOOKUP($I370,BD!$D:$F,3,0)&gt;O$1,0,3))),"")</f>
        <v/>
      </c>
      <c r="CG370" s="62" t="str">
        <f>+IF(AND(LEN($K370)&gt;10),IF(AND($J370&gt;P$1,$J370&lt;=$Y$1),1,IF((COUNTIFS(INCAPACIDADES!$C$1:$C$51,$K370,INCAPACIDADES!O$1:O$51,P$1))&gt;0,2,IF(VLOOKUP($I370,BD!$D:$F,3,0)&gt;P$1,0,3))),"")</f>
        <v/>
      </c>
      <c r="CH370" s="62" t="str">
        <f>+IF(AND(LEN($K370)&gt;10),IF(AND($J370&gt;Q$1,$J370&lt;=$Y$1),1,IF((COUNTIFS(INCAPACIDADES!$C$1:$C$51,$K370,INCAPACIDADES!P$1:P$51,Q$1))&gt;0,2,IF(VLOOKUP($I370,BD!$D:$F,3,0)&gt;Q$1,0,3))),"")</f>
        <v/>
      </c>
      <c r="CI370" s="62" t="str">
        <f>+IF(AND(LEN($K370)&gt;10),IF(AND($J370&gt;R$1,$J370&lt;=$Y$1),1,IF((COUNTIFS(INCAPACIDADES!$C$1:$C$51,$K370,INCAPACIDADES!Q$1:Q$51,R$1))&gt;0,2,IF(VLOOKUP($I370,BD!$D:$F,3,0)&gt;R$1,0,3))),"")</f>
        <v/>
      </c>
      <c r="CJ370" s="62" t="str">
        <f>+IF(AND(LEN($K370)&gt;10),IF(AND($J370&gt;S$1,$J370&lt;=$Y$1),1,IF((COUNTIFS(INCAPACIDADES!$C$1:$C$51,$K370,INCAPACIDADES!R$1:R$51,S$1))&gt;0,2,IF(VLOOKUP($I370,BD!$D:$F,3,0)&gt;S$1,0,3))),"")</f>
        <v/>
      </c>
      <c r="CK370" s="62" t="str">
        <f>+IF(AND(LEN($K370)&gt;10),IF(AND($J370&gt;T$1,$J370&lt;=$Y$1),1,IF((COUNTIFS(INCAPACIDADES!$C$1:$C$51,$K370,INCAPACIDADES!S$1:S$51,T$1))&gt;0,2,IF(VLOOKUP($I370,BD!$D:$F,3,0)&gt;T$1,0,3))),"")</f>
        <v/>
      </c>
      <c r="CL370" s="62" t="str">
        <f>+IF(AND(LEN($K370)&gt;10),IF(AND($J370&gt;U$1,$J370&lt;=$Y$1),1,IF((COUNTIFS(INCAPACIDADES!$C$1:$C$51,$K370,INCAPACIDADES!T$1:T$51,U$1))&gt;0,2,IF(VLOOKUP($I370,BD!$D:$F,3,0)&gt;U$1,0,3))),"")</f>
        <v/>
      </c>
      <c r="CM370" s="62" t="str">
        <f>+IF(AND(LEN($K370)&gt;10),IF(AND($J370&gt;V$1,$J370&lt;=$Y$1),1,IF((COUNTIFS(INCAPACIDADES!$C$1:$C$51,$K370,INCAPACIDADES!U$1:U$51,V$1))&gt;0,2,IF(VLOOKUP($I370,BD!$D:$F,3,0)&gt;V$1,0,3))),"")</f>
        <v/>
      </c>
      <c r="CN370" s="62" t="str">
        <f>+IF(AND(LEN($K370)&gt;10),IF(AND($J370&gt;W$1,$J370&lt;=$Y$1),1,IF((COUNTIFS(INCAPACIDADES!$C$1:$C$51,$K370,INCAPACIDADES!V$1:V$51,W$1))&gt;0,2,IF(VLOOKUP($I370,BD!$D:$F,3,0)&gt;W$1,0,3))),"")</f>
        <v/>
      </c>
      <c r="CO370" s="62" t="str">
        <f>+IF(AND(LEN($K370)&gt;10),IF(AND($J370&gt;X$1,$J370&lt;=$Y$1),1,IF((COUNTIFS(INCAPACIDADES!$C$1:$C$51,$K370,INCAPACIDADES!W$1:W$51,X$1))&gt;0,2,IF(VLOOKUP($I370,BD!$D:$F,3,0)&gt;X$1,0,3))),"")</f>
        <v/>
      </c>
      <c r="CP370" s="62" t="str">
        <f>+IF(AND(LEN($K370)&gt;10),IF(AND($J370&gt;Y$1,$J370&lt;=$Y$1),1,IF((COUNTIFS(INCAPACIDADES!$C$1:$C$51,$K370,INCAPACIDADES!X$1:X$51,Y$1))&gt;0,2,IF(VLOOKUP($I370,BD!$D:$F,3,0)&gt;Y$1,0,3))),"")</f>
        <v/>
      </c>
      <c r="CQ370" s="62" t="str">
        <f>+IF(LEN($K370)&gt;10,IF(ISERROR(VLOOKUP(L370,'CODIGO PAGO'!$B$1:$B$20,1,0)),1,IF(OR(AND(CC370=1,L370&lt;&gt;"N"),AND(CC370=3,L370&lt;&gt;"B"),AND(CC370=2,LEFT(TRIM(L370),1)&lt;&gt;"I")),1,IF(OR(AND(CC370=0,L370="N"),AND(CC370=0,L370="B"),AND(CC370=0,LEFT(TRIM(L370),1)="I")),1,0))),"")</f>
        <v/>
      </c>
      <c r="CR370" s="62" t="str">
        <f t="shared" si="159"/>
        <v/>
      </c>
      <c r="CS370" s="62" t="str">
        <f>+IF(LEN($K370)&gt;10,IF(ISERROR(VLOOKUP(N370,'CODIGO PAGO'!$B$1:$B$20,1,0)),1,IF(OR(AND(CE370=1,N370&lt;&gt;"N"),AND(CE370=3,N370&lt;&gt;"B"),AND(CE370=2,LEFT(TRIM(N370),1)&lt;&gt;"I")),1,IF(OR(AND(CE370=0,N370="N"),AND(CE370=0,N370="B"),AND(CE370=0,LEFT(TRIM(N370),1)="I")),1,0))),"")</f>
        <v/>
      </c>
      <c r="CT370" s="62" t="str">
        <f t="shared" si="160"/>
        <v/>
      </c>
      <c r="CU370" s="62" t="str">
        <f>+IF(LEN($K370)&gt;10,IF(ISERROR(VLOOKUP(P370,'CODIGO PAGO'!$B$1:$B$20,1,0)),1,IF(OR(AND(CG370=1,P370&lt;&gt;"N"),AND(CG370=3,P370&lt;&gt;"B"),AND(CG370=2,LEFT(TRIM(P370),1)&lt;&gt;"I")),1,IF(OR(AND(CG370=0,P370="N"),AND(CG370=0,P370="B"),AND(CG370=0,LEFT(TRIM(P370),1)="I")),1,0))),"")</f>
        <v/>
      </c>
      <c r="CV370" s="62" t="str">
        <f t="shared" si="161"/>
        <v/>
      </c>
      <c r="CW370" s="62" t="str">
        <f>+IF(LEN($K370)&gt;10,IF(ISERROR(VLOOKUP(R370,'CODIGO PAGO'!$B$1:$B$20,1,0)),1,IF(OR(AND(CI370=1,R370&lt;&gt;"N"),AND(CI370=3,R370&lt;&gt;"B"),AND(CI370=2,LEFT(TRIM(R370),1)&lt;&gt;"I")),1,IF(OR(AND(CI370=0,R370="N"),AND(CI370=0,R370="B"),AND(CI370=0,LEFT(TRIM(R370),1)="I")),1,0))),"")</f>
        <v/>
      </c>
      <c r="CX370" s="62" t="str">
        <f t="shared" si="162"/>
        <v/>
      </c>
      <c r="CY370" s="62" t="str">
        <f>+IF(LEN($K370)&gt;10,IF(ISERROR(VLOOKUP(T370,'CODIGO PAGO'!$B$1:$B$20,1,0)),1,IF(OR(AND(CK370=1,T370&lt;&gt;"N"),AND(CK370=3,T370&lt;&gt;"B"),AND(CK370=2,LEFT(TRIM(T370),1)&lt;&gt;"I")),1,IF(OR(AND(CK370=0,T370="N"),AND(CK370=0,T370="B"),AND(CK370=0,LEFT(TRIM(T370),1)="I")),1,0))),"")</f>
        <v/>
      </c>
      <c r="CZ370" s="62" t="str">
        <f t="shared" si="163"/>
        <v/>
      </c>
      <c r="DA370" s="62" t="str">
        <f>+IF(LEN($K370)&gt;10,IF(ISERROR(VLOOKUP(V370,'CODIGO PAGO'!$B$1:$B$20,1,0)),1,IF(OR(AND(CM370=1,V370&lt;&gt;"N"),AND(CM370=3,V370&lt;&gt;"B"),AND(CM370=2,LEFT(TRIM(V370),1)&lt;&gt;"I")),1,IF(OR(AND(CM370=0,V370="N"),AND(CM370=0,V370="B"),AND(CM370=0,LEFT(TRIM(V370),1)="I")),1,0))),"")</f>
        <v/>
      </c>
      <c r="DB370" s="62" t="str">
        <f t="shared" si="164"/>
        <v/>
      </c>
      <c r="DC370" s="62" t="str">
        <f>+IF(LEN($K370)&gt;10,IF(ISERROR(VLOOKUP(X370,'CODIGO PAGO'!$B$1:$B$20,1,0)),1,IF(OR(AND(CO370=1,X370&lt;&gt;"N"),AND(CO370=3,X370&lt;&gt;"B"),AND(CO370=2,LEFT(TRIM(X370),1)&lt;&gt;"I")),1,IF(OR(AND(CO370=0,X370="N"),AND(CO370=0,X370="B"),AND(CO370=0,LEFT(TRIM(X370),1)="I")),1,0))),"")</f>
        <v/>
      </c>
      <c r="DD370" s="62" t="str">
        <f t="shared" si="165"/>
        <v/>
      </c>
      <c r="DE370" s="62" t="str">
        <f t="shared" si="166"/>
        <v/>
      </c>
      <c r="DF370" s="63" t="str">
        <f t="shared" si="167"/>
        <v/>
      </c>
      <c r="DG370" s="171"/>
      <c r="DH370" s="63">
        <v>370</v>
      </c>
    </row>
    <row r="371" spans="1:112" s="65" customFormat="1">
      <c r="A371" s="16" t="str">
        <f t="shared" si="140"/>
        <v/>
      </c>
      <c r="B371" s="134"/>
      <c r="C371" s="134"/>
      <c r="D371" s="1" t="str">
        <f>+IF(LEN($K371)&gt;5,BD!A371,"")</f>
        <v/>
      </c>
      <c r="E371" s="1" t="str">
        <f>+IF(LEN($K371)&gt;5,BD!B371,"")</f>
        <v/>
      </c>
      <c r="F371" s="134"/>
      <c r="G371" s="133"/>
      <c r="H371" s="135"/>
      <c r="I371" s="3" t="str">
        <f>+IF(LEN($K371)&gt;5,BD!D371,"")</f>
        <v/>
      </c>
      <c r="J371" s="4" t="str">
        <f>+IF(LEN($K371)&gt;5,BD!E371,"")</f>
        <v/>
      </c>
      <c r="K371" s="5" t="str">
        <f>+IF(LEN(BD!G371)&gt;5,BD!G371,"")</f>
        <v/>
      </c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53" t="str">
        <f t="shared" si="141"/>
        <v/>
      </c>
      <c r="AB371" s="154" t="str">
        <f>+IF(LEN($K371)&gt;5,SUM(L371,N371,P371,R371,T371,V371,X371)+COUNTIF(L371:X371,"PCG")+'CODIGO PAGO'!$C$23*COUNTIF(L371:X371,"PDF")+'CODIGO PAGO'!$C$24*COUNTIF('PRE MAAS'!L371:X371,"PNH")+'CODIGO PAGO'!$C$25*COUNTIF('PRE MAAS'!L371:X371,"PS")+COUNTIF(L371:X371,"VAC"),"")</f>
        <v/>
      </c>
      <c r="AC371" s="154" t="str">
        <f t="shared" si="142"/>
        <v/>
      </c>
      <c r="AD371" s="155" t="str">
        <f t="shared" si="143"/>
        <v/>
      </c>
      <c r="AE371" s="155" t="str">
        <f t="shared" si="144"/>
        <v/>
      </c>
      <c r="AF371" s="155" t="str">
        <f>+IF(LEN($K371)&gt;5,IF(AND(VLOOKUP($I371,BD!$D$1:$F$501,3,0)&gt;=L$1,VLOOKUP($I371,BD!$D$1:$F$501,3,0)&lt;=X$1),1,0),"")</f>
        <v/>
      </c>
      <c r="AG371" s="155" t="str">
        <f t="shared" si="145"/>
        <v/>
      </c>
      <c r="AH371" s="156" t="str">
        <f t="shared" si="146"/>
        <v/>
      </c>
      <c r="AI371" s="156" t="str">
        <f t="shared" si="147"/>
        <v/>
      </c>
      <c r="AJ371" s="156" t="str">
        <f t="shared" si="148"/>
        <v/>
      </c>
      <c r="AK371" s="6" t="str">
        <f>+IF(LEN($K371)&gt;5,BD!H371,"")</f>
        <v/>
      </c>
      <c r="AL371" s="17" t="str">
        <f t="shared" si="149"/>
        <v/>
      </c>
      <c r="AM371" s="13"/>
      <c r="AN371" s="18" t="str">
        <f t="shared" si="150"/>
        <v/>
      </c>
      <c r="AO371" s="19" t="str">
        <f t="shared" si="151"/>
        <v/>
      </c>
      <c r="AP371" s="19" t="str">
        <f t="shared" si="152"/>
        <v/>
      </c>
      <c r="AQ371" s="20" t="str">
        <f t="shared" si="153"/>
        <v/>
      </c>
      <c r="AR371" s="7" t="str">
        <f t="shared" ca="1" si="154"/>
        <v/>
      </c>
      <c r="AS371" s="157"/>
      <c r="AT371" s="19" t="str">
        <f>+IF(LEN($K371)&gt;5,TRUNC(AS371*AK371*'CODIGO PAGO'!$C$27,2),"")</f>
        <v/>
      </c>
      <c r="AU371" s="15"/>
      <c r="AV371" s="15"/>
      <c r="AW371" s="15"/>
      <c r="AX371" s="14"/>
      <c r="AY371" s="15"/>
      <c r="AZ371" s="20" t="str">
        <f>+IF(LEN(K371)&gt;5,SUMIF(AJUSTES!$A$1:$A$50,K371,AJUSTES!$J$1:$J$50),"")</f>
        <v/>
      </c>
      <c r="BA371" s="20"/>
      <c r="BB371" s="14"/>
      <c r="BC371" s="14"/>
      <c r="BD371" s="164"/>
      <c r="BE371" s="15"/>
      <c r="BF371" s="15"/>
      <c r="BG371" s="152" t="str">
        <f t="shared" si="155"/>
        <v/>
      </c>
      <c r="BH371" s="20" t="str">
        <f t="shared" si="156"/>
        <v/>
      </c>
      <c r="BI371" s="20" t="str">
        <f>IF(LEN($K371)&gt;5,IF('CODIGO PAGO'!$C$26=9,0.5*AK371,'CODIGO PAGO'!$C$26*COUNTIF(L371:X371,"PT")*(AK371*7)/(7-(COUNTIF(L371:X371,"D")+COUNTIF(L371:X371,"DL")))),"")</f>
        <v/>
      </c>
      <c r="BJ371" s="15"/>
      <c r="BK371" s="20" t="str">
        <f>+IF(LEN(K371)&gt;5,SUMIF(AJUSTES!$A$1:$A$50,K371,AJUSTES!$K$1:$K$50),"")</f>
        <v/>
      </c>
      <c r="BL371" s="15"/>
      <c r="BM371" s="15"/>
      <c r="BN371" s="4" t="str">
        <f>+CONCATENATE(IF(COUNTIFS(INCAPACIDADES!$A$1:$A$100,"ACTIVA",INCAPACIDADES!$C$1:$C$100,'PRE MAAS'!K371)&gt;0,VLOOKUP(K371,INCAPACIDADES!$C$1:$Y$100,23,0),""),IF(LEN($K371)&gt;5,IF(BD!F371="N/A","",CONCATENATE("B (",DAY(BD!F371),"-",MONTH(BD!F371),"-",YEAR(BD!F371),")")),""))</f>
        <v/>
      </c>
      <c r="BO371" s="150"/>
      <c r="BP371" s="15"/>
      <c r="BQ371" s="15"/>
      <c r="BR371" s="15"/>
      <c r="BS371" s="15"/>
      <c r="BT371" s="15"/>
      <c r="BU371" s="9" t="str">
        <f>+IF(LEN($K371)&gt;10,IF(LEN(BD!I371)=11,BD!I371,CONCATENATE("0",BD!I371)),"")</f>
        <v/>
      </c>
      <c r="BV371" s="161" t="str">
        <f>+IF(LEN($K371)&gt;10,BD!J371,"")</f>
        <v/>
      </c>
      <c r="BW371" s="162" t="str">
        <f t="shared" si="157"/>
        <v/>
      </c>
      <c r="BX371" s="162" t="str">
        <f>+IF(LEN($K371)&gt;10,UPPER(BD!K371),"")</f>
        <v/>
      </c>
      <c r="BY371" s="161" t="str">
        <f>+IF(LEN($K379)&gt;5,BD!L371,"")</f>
        <v/>
      </c>
      <c r="BZ371" s="161" t="str">
        <f>+IF(LEN($K371)&gt;10,BD!M371,"")</f>
        <v/>
      </c>
      <c r="CA371" s="162" t="str">
        <f>+IF(LEN($K371)&gt;10,BD!N371,"")</f>
        <v/>
      </c>
      <c r="CB371" s="163" t="str">
        <f t="shared" si="158"/>
        <v/>
      </c>
      <c r="CC371" s="62" t="str">
        <f>+IF(AND(LEN($K371)&gt;10),IF(AND($J371&gt;L$1,$J371&lt;=$Y$1),1,IF((COUNTIFS(INCAPACIDADES!$C$1:$C$51,$K371,INCAPACIDADES!K$1:K$51,L$1))&gt;0,2,IF(VLOOKUP($I371,BD!D:F,3,0)&gt;L$1,0,3))),"")</f>
        <v/>
      </c>
      <c r="CD371" s="62" t="str">
        <f>+IF(AND(LEN($K371)&gt;10),IF(AND($J371&gt;M$1,$J371&lt;=$Y$1),1,IF((COUNTIFS(INCAPACIDADES!$C$1:$C$51,$K371,INCAPACIDADES!L$1:L$51,M$1))&gt;0,2,IF(VLOOKUP($I371,BD!$D:$F,3,0)&gt;M$1,0,3))),"")</f>
        <v/>
      </c>
      <c r="CE371" s="62" t="str">
        <f>+IF(AND(LEN($K371)&gt;10),IF(AND($J371&gt;N$1,$J371&lt;=$Y$1),1,IF((COUNTIFS(INCAPACIDADES!$C$1:$C$51,$K371,INCAPACIDADES!M$1:M$51,N$1))&gt;0,2,IF(VLOOKUP($I371,BD!$D:$F,3,0)&gt;N$1,0,3))),"")</f>
        <v/>
      </c>
      <c r="CF371" s="62" t="str">
        <f>+IF(AND(LEN($K371)&gt;10),IF(AND($J371&gt;O$1,$J371&lt;=$Y$1),1,IF((COUNTIFS(INCAPACIDADES!$C$1:$C$51,$K371,INCAPACIDADES!N$1:N$51,O$1))&gt;0,2,IF(VLOOKUP($I371,BD!$D:$F,3,0)&gt;O$1,0,3))),"")</f>
        <v/>
      </c>
      <c r="CG371" s="62" t="str">
        <f>+IF(AND(LEN($K371)&gt;10),IF(AND($J371&gt;P$1,$J371&lt;=$Y$1),1,IF((COUNTIFS(INCAPACIDADES!$C$1:$C$51,$K371,INCAPACIDADES!O$1:O$51,P$1))&gt;0,2,IF(VLOOKUP($I371,BD!$D:$F,3,0)&gt;P$1,0,3))),"")</f>
        <v/>
      </c>
      <c r="CH371" s="62" t="str">
        <f>+IF(AND(LEN($K371)&gt;10),IF(AND($J371&gt;Q$1,$J371&lt;=$Y$1),1,IF((COUNTIFS(INCAPACIDADES!$C$1:$C$51,$K371,INCAPACIDADES!P$1:P$51,Q$1))&gt;0,2,IF(VLOOKUP($I371,BD!$D:$F,3,0)&gt;Q$1,0,3))),"")</f>
        <v/>
      </c>
      <c r="CI371" s="62" t="str">
        <f>+IF(AND(LEN($K371)&gt;10),IF(AND($J371&gt;R$1,$J371&lt;=$Y$1),1,IF((COUNTIFS(INCAPACIDADES!$C$1:$C$51,$K371,INCAPACIDADES!Q$1:Q$51,R$1))&gt;0,2,IF(VLOOKUP($I371,BD!$D:$F,3,0)&gt;R$1,0,3))),"")</f>
        <v/>
      </c>
      <c r="CJ371" s="62" t="str">
        <f>+IF(AND(LEN($K371)&gt;10),IF(AND($J371&gt;S$1,$J371&lt;=$Y$1),1,IF((COUNTIFS(INCAPACIDADES!$C$1:$C$51,$K371,INCAPACIDADES!R$1:R$51,S$1))&gt;0,2,IF(VLOOKUP($I371,BD!$D:$F,3,0)&gt;S$1,0,3))),"")</f>
        <v/>
      </c>
      <c r="CK371" s="62" t="str">
        <f>+IF(AND(LEN($K371)&gt;10),IF(AND($J371&gt;T$1,$J371&lt;=$Y$1),1,IF((COUNTIFS(INCAPACIDADES!$C$1:$C$51,$K371,INCAPACIDADES!S$1:S$51,T$1))&gt;0,2,IF(VLOOKUP($I371,BD!$D:$F,3,0)&gt;T$1,0,3))),"")</f>
        <v/>
      </c>
      <c r="CL371" s="62" t="str">
        <f>+IF(AND(LEN($K371)&gt;10),IF(AND($J371&gt;U$1,$J371&lt;=$Y$1),1,IF((COUNTIFS(INCAPACIDADES!$C$1:$C$51,$K371,INCAPACIDADES!T$1:T$51,U$1))&gt;0,2,IF(VLOOKUP($I371,BD!$D:$F,3,0)&gt;U$1,0,3))),"")</f>
        <v/>
      </c>
      <c r="CM371" s="62" t="str">
        <f>+IF(AND(LEN($K371)&gt;10),IF(AND($J371&gt;V$1,$J371&lt;=$Y$1),1,IF((COUNTIFS(INCAPACIDADES!$C$1:$C$51,$K371,INCAPACIDADES!U$1:U$51,V$1))&gt;0,2,IF(VLOOKUP($I371,BD!$D:$F,3,0)&gt;V$1,0,3))),"")</f>
        <v/>
      </c>
      <c r="CN371" s="62" t="str">
        <f>+IF(AND(LEN($K371)&gt;10),IF(AND($J371&gt;W$1,$J371&lt;=$Y$1),1,IF((COUNTIFS(INCAPACIDADES!$C$1:$C$51,$K371,INCAPACIDADES!V$1:V$51,W$1))&gt;0,2,IF(VLOOKUP($I371,BD!$D:$F,3,0)&gt;W$1,0,3))),"")</f>
        <v/>
      </c>
      <c r="CO371" s="62" t="str">
        <f>+IF(AND(LEN($K371)&gt;10),IF(AND($J371&gt;X$1,$J371&lt;=$Y$1),1,IF((COUNTIFS(INCAPACIDADES!$C$1:$C$51,$K371,INCAPACIDADES!W$1:W$51,X$1))&gt;0,2,IF(VLOOKUP($I371,BD!$D:$F,3,0)&gt;X$1,0,3))),"")</f>
        <v/>
      </c>
      <c r="CP371" s="62" t="str">
        <f>+IF(AND(LEN($K371)&gt;10),IF(AND($J371&gt;Y$1,$J371&lt;=$Y$1),1,IF((COUNTIFS(INCAPACIDADES!$C$1:$C$51,$K371,INCAPACIDADES!X$1:X$51,Y$1))&gt;0,2,IF(VLOOKUP($I371,BD!$D:$F,3,0)&gt;Y$1,0,3))),"")</f>
        <v/>
      </c>
      <c r="CQ371" s="62" t="str">
        <f>+IF(LEN($K371)&gt;10,IF(ISERROR(VLOOKUP(L371,'CODIGO PAGO'!$B$1:$B$20,1,0)),1,IF(OR(AND(CC371=1,L371&lt;&gt;"N"),AND(CC371=3,L371&lt;&gt;"B"),AND(CC371=2,LEFT(TRIM(L371),1)&lt;&gt;"I")),1,IF(OR(AND(CC371=0,L371="N"),AND(CC371=0,L371="B"),AND(CC371=0,LEFT(TRIM(L371),1)="I")),1,0))),"")</f>
        <v/>
      </c>
      <c r="CR371" s="62" t="str">
        <f t="shared" si="159"/>
        <v/>
      </c>
      <c r="CS371" s="62" t="str">
        <f>+IF(LEN($K371)&gt;10,IF(ISERROR(VLOOKUP(N371,'CODIGO PAGO'!$B$1:$B$20,1,0)),1,IF(OR(AND(CE371=1,N371&lt;&gt;"N"),AND(CE371=3,N371&lt;&gt;"B"),AND(CE371=2,LEFT(TRIM(N371),1)&lt;&gt;"I")),1,IF(OR(AND(CE371=0,N371="N"),AND(CE371=0,N371="B"),AND(CE371=0,LEFT(TRIM(N371),1)="I")),1,0))),"")</f>
        <v/>
      </c>
      <c r="CT371" s="62" t="str">
        <f t="shared" si="160"/>
        <v/>
      </c>
      <c r="CU371" s="62" t="str">
        <f>+IF(LEN($K371)&gt;10,IF(ISERROR(VLOOKUP(P371,'CODIGO PAGO'!$B$1:$B$20,1,0)),1,IF(OR(AND(CG371=1,P371&lt;&gt;"N"),AND(CG371=3,P371&lt;&gt;"B"),AND(CG371=2,LEFT(TRIM(P371),1)&lt;&gt;"I")),1,IF(OR(AND(CG371=0,P371="N"),AND(CG371=0,P371="B"),AND(CG371=0,LEFT(TRIM(P371),1)="I")),1,0))),"")</f>
        <v/>
      </c>
      <c r="CV371" s="62" t="str">
        <f t="shared" si="161"/>
        <v/>
      </c>
      <c r="CW371" s="62" t="str">
        <f>+IF(LEN($K371)&gt;10,IF(ISERROR(VLOOKUP(R371,'CODIGO PAGO'!$B$1:$B$20,1,0)),1,IF(OR(AND(CI371=1,R371&lt;&gt;"N"),AND(CI371=3,R371&lt;&gt;"B"),AND(CI371=2,LEFT(TRIM(R371),1)&lt;&gt;"I")),1,IF(OR(AND(CI371=0,R371="N"),AND(CI371=0,R371="B"),AND(CI371=0,LEFT(TRIM(R371),1)="I")),1,0))),"")</f>
        <v/>
      </c>
      <c r="CX371" s="62" t="str">
        <f t="shared" si="162"/>
        <v/>
      </c>
      <c r="CY371" s="62" t="str">
        <f>+IF(LEN($K371)&gt;10,IF(ISERROR(VLOOKUP(T371,'CODIGO PAGO'!$B$1:$B$20,1,0)),1,IF(OR(AND(CK371=1,T371&lt;&gt;"N"),AND(CK371=3,T371&lt;&gt;"B"),AND(CK371=2,LEFT(TRIM(T371),1)&lt;&gt;"I")),1,IF(OR(AND(CK371=0,T371="N"),AND(CK371=0,T371="B"),AND(CK371=0,LEFT(TRIM(T371),1)="I")),1,0))),"")</f>
        <v/>
      </c>
      <c r="CZ371" s="62" t="str">
        <f t="shared" si="163"/>
        <v/>
      </c>
      <c r="DA371" s="62" t="str">
        <f>+IF(LEN($K371)&gt;10,IF(ISERROR(VLOOKUP(V371,'CODIGO PAGO'!$B$1:$B$20,1,0)),1,IF(OR(AND(CM371=1,V371&lt;&gt;"N"),AND(CM371=3,V371&lt;&gt;"B"),AND(CM371=2,LEFT(TRIM(V371),1)&lt;&gt;"I")),1,IF(OR(AND(CM371=0,V371="N"),AND(CM371=0,V371="B"),AND(CM371=0,LEFT(TRIM(V371),1)="I")),1,0))),"")</f>
        <v/>
      </c>
      <c r="DB371" s="62" t="str">
        <f t="shared" si="164"/>
        <v/>
      </c>
      <c r="DC371" s="62" t="str">
        <f>+IF(LEN($K371)&gt;10,IF(ISERROR(VLOOKUP(X371,'CODIGO PAGO'!$B$1:$B$20,1,0)),1,IF(OR(AND(CO371=1,X371&lt;&gt;"N"),AND(CO371=3,X371&lt;&gt;"B"),AND(CO371=2,LEFT(TRIM(X371),1)&lt;&gt;"I")),1,IF(OR(AND(CO371=0,X371="N"),AND(CO371=0,X371="B"),AND(CO371=0,LEFT(TRIM(X371),1)="I")),1,0))),"")</f>
        <v/>
      </c>
      <c r="DD371" s="62" t="str">
        <f t="shared" si="165"/>
        <v/>
      </c>
      <c r="DE371" s="62" t="str">
        <f t="shared" si="166"/>
        <v/>
      </c>
      <c r="DF371" s="63" t="str">
        <f t="shared" si="167"/>
        <v/>
      </c>
      <c r="DG371" s="171"/>
      <c r="DH371" s="63">
        <v>371</v>
      </c>
    </row>
    <row r="372" spans="1:112" s="65" customFormat="1">
      <c r="A372" s="16" t="str">
        <f t="shared" si="140"/>
        <v/>
      </c>
      <c r="B372" s="134"/>
      <c r="C372" s="134"/>
      <c r="D372" s="1" t="str">
        <f>+IF(LEN($K372)&gt;5,BD!A372,"")</f>
        <v/>
      </c>
      <c r="E372" s="1" t="str">
        <f>+IF(LEN($K372)&gt;5,BD!B372,"")</f>
        <v/>
      </c>
      <c r="F372" s="134"/>
      <c r="G372" s="133"/>
      <c r="H372" s="135"/>
      <c r="I372" s="3" t="str">
        <f>+IF(LEN($K372)&gt;5,BD!D372,"")</f>
        <v/>
      </c>
      <c r="J372" s="4" t="str">
        <f>+IF(LEN($K372)&gt;5,BD!E372,"")</f>
        <v/>
      </c>
      <c r="K372" s="5" t="str">
        <f>+IF(LEN(BD!G372)&gt;5,BD!G372,"")</f>
        <v/>
      </c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53" t="str">
        <f t="shared" si="141"/>
        <v/>
      </c>
      <c r="AB372" s="154" t="str">
        <f>+IF(LEN($K372)&gt;5,SUM(L372,N372,P372,R372,T372,V372,X372)+COUNTIF(L372:X372,"PCG")+'CODIGO PAGO'!$C$23*COUNTIF(L372:X372,"PDF")+'CODIGO PAGO'!$C$24*COUNTIF('PRE MAAS'!L372:X372,"PNH")+'CODIGO PAGO'!$C$25*COUNTIF('PRE MAAS'!L372:X372,"PS")+COUNTIF(L372:X372,"VAC"),"")</f>
        <v/>
      </c>
      <c r="AC372" s="154" t="str">
        <f t="shared" si="142"/>
        <v/>
      </c>
      <c r="AD372" s="155" t="str">
        <f t="shared" si="143"/>
        <v/>
      </c>
      <c r="AE372" s="155" t="str">
        <f t="shared" si="144"/>
        <v/>
      </c>
      <c r="AF372" s="155" t="str">
        <f>+IF(LEN($K372)&gt;5,IF(AND(VLOOKUP($I372,BD!$D$1:$F$501,3,0)&gt;=L$1,VLOOKUP($I372,BD!$D$1:$F$501,3,0)&lt;=X$1),1,0),"")</f>
        <v/>
      </c>
      <c r="AG372" s="155" t="str">
        <f t="shared" si="145"/>
        <v/>
      </c>
      <c r="AH372" s="156" t="str">
        <f t="shared" si="146"/>
        <v/>
      </c>
      <c r="AI372" s="156" t="str">
        <f t="shared" si="147"/>
        <v/>
      </c>
      <c r="AJ372" s="156" t="str">
        <f t="shared" si="148"/>
        <v/>
      </c>
      <c r="AK372" s="6" t="str">
        <f>+IF(LEN($K372)&gt;5,BD!H372,"")</f>
        <v/>
      </c>
      <c r="AL372" s="17" t="str">
        <f t="shared" si="149"/>
        <v/>
      </c>
      <c r="AM372" s="13"/>
      <c r="AN372" s="18" t="str">
        <f t="shared" si="150"/>
        <v/>
      </c>
      <c r="AO372" s="19" t="str">
        <f t="shared" si="151"/>
        <v/>
      </c>
      <c r="AP372" s="19" t="str">
        <f t="shared" si="152"/>
        <v/>
      </c>
      <c r="AQ372" s="20" t="str">
        <f t="shared" si="153"/>
        <v/>
      </c>
      <c r="AR372" s="7" t="str">
        <f t="shared" ca="1" si="154"/>
        <v/>
      </c>
      <c r="AS372" s="157"/>
      <c r="AT372" s="19" t="str">
        <f>+IF(LEN($K372)&gt;5,TRUNC(AS372*AK372*'CODIGO PAGO'!$C$27,2),"")</f>
        <v/>
      </c>
      <c r="AU372" s="15"/>
      <c r="AV372" s="15"/>
      <c r="AW372" s="15"/>
      <c r="AX372" s="14"/>
      <c r="AY372" s="15"/>
      <c r="AZ372" s="20" t="str">
        <f>+IF(LEN(K372)&gt;5,SUMIF(AJUSTES!$A$1:$A$50,K372,AJUSTES!$J$1:$J$50),"")</f>
        <v/>
      </c>
      <c r="BA372" s="20"/>
      <c r="BB372" s="14"/>
      <c r="BC372" s="14"/>
      <c r="BD372" s="164"/>
      <c r="BE372" s="15"/>
      <c r="BF372" s="15"/>
      <c r="BG372" s="152" t="str">
        <f t="shared" si="155"/>
        <v/>
      </c>
      <c r="BH372" s="20" t="str">
        <f t="shared" si="156"/>
        <v/>
      </c>
      <c r="BI372" s="20" t="str">
        <f>IF(LEN($K372)&gt;5,IF('CODIGO PAGO'!$C$26=9,0.5*AK372,'CODIGO PAGO'!$C$26*COUNTIF(L372:X372,"PT")*(AK372*7)/(7-(COUNTIF(L372:X372,"D")+COUNTIF(L372:X372,"DL")))),"")</f>
        <v/>
      </c>
      <c r="BJ372" s="15"/>
      <c r="BK372" s="20" t="str">
        <f>+IF(LEN(K372)&gt;5,SUMIF(AJUSTES!$A$1:$A$50,K372,AJUSTES!$K$1:$K$50),"")</f>
        <v/>
      </c>
      <c r="BL372" s="15"/>
      <c r="BM372" s="15"/>
      <c r="BN372" s="4" t="str">
        <f>+CONCATENATE(IF(COUNTIFS(INCAPACIDADES!$A$1:$A$100,"ACTIVA",INCAPACIDADES!$C$1:$C$100,'PRE MAAS'!K372)&gt;0,VLOOKUP(K372,INCAPACIDADES!$C$1:$Y$100,23,0),""),IF(LEN($K372)&gt;5,IF(BD!F372="N/A","",CONCATENATE("B (",DAY(BD!F372),"-",MONTH(BD!F372),"-",YEAR(BD!F372),")")),""))</f>
        <v/>
      </c>
      <c r="BO372" s="150"/>
      <c r="BP372" s="15"/>
      <c r="BQ372" s="15"/>
      <c r="BR372" s="15"/>
      <c r="BS372" s="15"/>
      <c r="BT372" s="15"/>
      <c r="BU372" s="9" t="str">
        <f>+IF(LEN($K372)&gt;10,IF(LEN(BD!I372)=11,BD!I372,CONCATENATE("0",BD!I372)),"")</f>
        <v/>
      </c>
      <c r="BV372" s="161" t="str">
        <f>+IF(LEN($K372)&gt;10,BD!J372,"")</f>
        <v/>
      </c>
      <c r="BW372" s="162" t="str">
        <f t="shared" si="157"/>
        <v/>
      </c>
      <c r="BX372" s="162" t="str">
        <f>+IF(LEN($K372)&gt;10,UPPER(BD!K372),"")</f>
        <v/>
      </c>
      <c r="BY372" s="161" t="str">
        <f>+IF(LEN($K380)&gt;5,BD!L372,"")</f>
        <v/>
      </c>
      <c r="BZ372" s="161" t="str">
        <f>+IF(LEN($K372)&gt;10,BD!M372,"")</f>
        <v/>
      </c>
      <c r="CA372" s="162" t="str">
        <f>+IF(LEN($K372)&gt;10,BD!N372,"")</f>
        <v/>
      </c>
      <c r="CB372" s="163" t="str">
        <f t="shared" si="158"/>
        <v/>
      </c>
      <c r="CC372" s="62" t="str">
        <f>+IF(AND(LEN($K372)&gt;10),IF(AND($J372&gt;L$1,$J372&lt;=$Y$1),1,IF((COUNTIFS(INCAPACIDADES!$C$1:$C$51,$K372,INCAPACIDADES!K$1:K$51,L$1))&gt;0,2,IF(VLOOKUP($I372,BD!D:F,3,0)&gt;L$1,0,3))),"")</f>
        <v/>
      </c>
      <c r="CD372" s="62" t="str">
        <f>+IF(AND(LEN($K372)&gt;10),IF(AND($J372&gt;M$1,$J372&lt;=$Y$1),1,IF((COUNTIFS(INCAPACIDADES!$C$1:$C$51,$K372,INCAPACIDADES!L$1:L$51,M$1))&gt;0,2,IF(VLOOKUP($I372,BD!$D:$F,3,0)&gt;M$1,0,3))),"")</f>
        <v/>
      </c>
      <c r="CE372" s="62" t="str">
        <f>+IF(AND(LEN($K372)&gt;10),IF(AND($J372&gt;N$1,$J372&lt;=$Y$1),1,IF((COUNTIFS(INCAPACIDADES!$C$1:$C$51,$K372,INCAPACIDADES!M$1:M$51,N$1))&gt;0,2,IF(VLOOKUP($I372,BD!$D:$F,3,0)&gt;N$1,0,3))),"")</f>
        <v/>
      </c>
      <c r="CF372" s="62" t="str">
        <f>+IF(AND(LEN($K372)&gt;10),IF(AND($J372&gt;O$1,$J372&lt;=$Y$1),1,IF((COUNTIFS(INCAPACIDADES!$C$1:$C$51,$K372,INCAPACIDADES!N$1:N$51,O$1))&gt;0,2,IF(VLOOKUP($I372,BD!$D:$F,3,0)&gt;O$1,0,3))),"")</f>
        <v/>
      </c>
      <c r="CG372" s="62" t="str">
        <f>+IF(AND(LEN($K372)&gt;10),IF(AND($J372&gt;P$1,$J372&lt;=$Y$1),1,IF((COUNTIFS(INCAPACIDADES!$C$1:$C$51,$K372,INCAPACIDADES!O$1:O$51,P$1))&gt;0,2,IF(VLOOKUP($I372,BD!$D:$F,3,0)&gt;P$1,0,3))),"")</f>
        <v/>
      </c>
      <c r="CH372" s="62" t="str">
        <f>+IF(AND(LEN($K372)&gt;10),IF(AND($J372&gt;Q$1,$J372&lt;=$Y$1),1,IF((COUNTIFS(INCAPACIDADES!$C$1:$C$51,$K372,INCAPACIDADES!P$1:P$51,Q$1))&gt;0,2,IF(VLOOKUP($I372,BD!$D:$F,3,0)&gt;Q$1,0,3))),"")</f>
        <v/>
      </c>
      <c r="CI372" s="62" t="str">
        <f>+IF(AND(LEN($K372)&gt;10),IF(AND($J372&gt;R$1,$J372&lt;=$Y$1),1,IF((COUNTIFS(INCAPACIDADES!$C$1:$C$51,$K372,INCAPACIDADES!Q$1:Q$51,R$1))&gt;0,2,IF(VLOOKUP($I372,BD!$D:$F,3,0)&gt;R$1,0,3))),"")</f>
        <v/>
      </c>
      <c r="CJ372" s="62" t="str">
        <f>+IF(AND(LEN($K372)&gt;10),IF(AND($J372&gt;S$1,$J372&lt;=$Y$1),1,IF((COUNTIFS(INCAPACIDADES!$C$1:$C$51,$K372,INCAPACIDADES!R$1:R$51,S$1))&gt;0,2,IF(VLOOKUP($I372,BD!$D:$F,3,0)&gt;S$1,0,3))),"")</f>
        <v/>
      </c>
      <c r="CK372" s="62" t="str">
        <f>+IF(AND(LEN($K372)&gt;10),IF(AND($J372&gt;T$1,$J372&lt;=$Y$1),1,IF((COUNTIFS(INCAPACIDADES!$C$1:$C$51,$K372,INCAPACIDADES!S$1:S$51,T$1))&gt;0,2,IF(VLOOKUP($I372,BD!$D:$F,3,0)&gt;T$1,0,3))),"")</f>
        <v/>
      </c>
      <c r="CL372" s="62" t="str">
        <f>+IF(AND(LEN($K372)&gt;10),IF(AND($J372&gt;U$1,$J372&lt;=$Y$1),1,IF((COUNTIFS(INCAPACIDADES!$C$1:$C$51,$K372,INCAPACIDADES!T$1:T$51,U$1))&gt;0,2,IF(VLOOKUP($I372,BD!$D:$F,3,0)&gt;U$1,0,3))),"")</f>
        <v/>
      </c>
      <c r="CM372" s="62" t="str">
        <f>+IF(AND(LEN($K372)&gt;10),IF(AND($J372&gt;V$1,$J372&lt;=$Y$1),1,IF((COUNTIFS(INCAPACIDADES!$C$1:$C$51,$K372,INCAPACIDADES!U$1:U$51,V$1))&gt;0,2,IF(VLOOKUP($I372,BD!$D:$F,3,0)&gt;V$1,0,3))),"")</f>
        <v/>
      </c>
      <c r="CN372" s="62" t="str">
        <f>+IF(AND(LEN($K372)&gt;10),IF(AND($J372&gt;W$1,$J372&lt;=$Y$1),1,IF((COUNTIFS(INCAPACIDADES!$C$1:$C$51,$K372,INCAPACIDADES!V$1:V$51,W$1))&gt;0,2,IF(VLOOKUP($I372,BD!$D:$F,3,0)&gt;W$1,0,3))),"")</f>
        <v/>
      </c>
      <c r="CO372" s="62" t="str">
        <f>+IF(AND(LEN($K372)&gt;10),IF(AND($J372&gt;X$1,$J372&lt;=$Y$1),1,IF((COUNTIFS(INCAPACIDADES!$C$1:$C$51,$K372,INCAPACIDADES!W$1:W$51,X$1))&gt;0,2,IF(VLOOKUP($I372,BD!$D:$F,3,0)&gt;X$1,0,3))),"")</f>
        <v/>
      </c>
      <c r="CP372" s="62" t="str">
        <f>+IF(AND(LEN($K372)&gt;10),IF(AND($J372&gt;Y$1,$J372&lt;=$Y$1),1,IF((COUNTIFS(INCAPACIDADES!$C$1:$C$51,$K372,INCAPACIDADES!X$1:X$51,Y$1))&gt;0,2,IF(VLOOKUP($I372,BD!$D:$F,3,0)&gt;Y$1,0,3))),"")</f>
        <v/>
      </c>
      <c r="CQ372" s="62" t="str">
        <f>+IF(LEN($K372)&gt;10,IF(ISERROR(VLOOKUP(L372,'CODIGO PAGO'!$B$1:$B$20,1,0)),1,IF(OR(AND(CC372=1,L372&lt;&gt;"N"),AND(CC372=3,L372&lt;&gt;"B"),AND(CC372=2,LEFT(TRIM(L372),1)&lt;&gt;"I")),1,IF(OR(AND(CC372=0,L372="N"),AND(CC372=0,L372="B"),AND(CC372=0,LEFT(TRIM(L372),1)="I")),1,0))),"")</f>
        <v/>
      </c>
      <c r="CR372" s="62" t="str">
        <f t="shared" si="159"/>
        <v/>
      </c>
      <c r="CS372" s="62" t="str">
        <f>+IF(LEN($K372)&gt;10,IF(ISERROR(VLOOKUP(N372,'CODIGO PAGO'!$B$1:$B$20,1,0)),1,IF(OR(AND(CE372=1,N372&lt;&gt;"N"),AND(CE372=3,N372&lt;&gt;"B"),AND(CE372=2,LEFT(TRIM(N372),1)&lt;&gt;"I")),1,IF(OR(AND(CE372=0,N372="N"),AND(CE372=0,N372="B"),AND(CE372=0,LEFT(TRIM(N372),1)="I")),1,0))),"")</f>
        <v/>
      </c>
      <c r="CT372" s="62" t="str">
        <f t="shared" si="160"/>
        <v/>
      </c>
      <c r="CU372" s="62" t="str">
        <f>+IF(LEN($K372)&gt;10,IF(ISERROR(VLOOKUP(P372,'CODIGO PAGO'!$B$1:$B$20,1,0)),1,IF(OR(AND(CG372=1,P372&lt;&gt;"N"),AND(CG372=3,P372&lt;&gt;"B"),AND(CG372=2,LEFT(TRIM(P372),1)&lt;&gt;"I")),1,IF(OR(AND(CG372=0,P372="N"),AND(CG372=0,P372="B"),AND(CG372=0,LEFT(TRIM(P372),1)="I")),1,0))),"")</f>
        <v/>
      </c>
      <c r="CV372" s="62" t="str">
        <f t="shared" si="161"/>
        <v/>
      </c>
      <c r="CW372" s="62" t="str">
        <f>+IF(LEN($K372)&gt;10,IF(ISERROR(VLOOKUP(R372,'CODIGO PAGO'!$B$1:$B$20,1,0)),1,IF(OR(AND(CI372=1,R372&lt;&gt;"N"),AND(CI372=3,R372&lt;&gt;"B"),AND(CI372=2,LEFT(TRIM(R372),1)&lt;&gt;"I")),1,IF(OR(AND(CI372=0,R372="N"),AND(CI372=0,R372="B"),AND(CI372=0,LEFT(TRIM(R372),1)="I")),1,0))),"")</f>
        <v/>
      </c>
      <c r="CX372" s="62" t="str">
        <f t="shared" si="162"/>
        <v/>
      </c>
      <c r="CY372" s="62" t="str">
        <f>+IF(LEN($K372)&gt;10,IF(ISERROR(VLOOKUP(T372,'CODIGO PAGO'!$B$1:$B$20,1,0)),1,IF(OR(AND(CK372=1,T372&lt;&gt;"N"),AND(CK372=3,T372&lt;&gt;"B"),AND(CK372=2,LEFT(TRIM(T372),1)&lt;&gt;"I")),1,IF(OR(AND(CK372=0,T372="N"),AND(CK372=0,T372="B"),AND(CK372=0,LEFT(TRIM(T372),1)="I")),1,0))),"")</f>
        <v/>
      </c>
      <c r="CZ372" s="62" t="str">
        <f t="shared" si="163"/>
        <v/>
      </c>
      <c r="DA372" s="62" t="str">
        <f>+IF(LEN($K372)&gt;10,IF(ISERROR(VLOOKUP(V372,'CODIGO PAGO'!$B$1:$B$20,1,0)),1,IF(OR(AND(CM372=1,V372&lt;&gt;"N"),AND(CM372=3,V372&lt;&gt;"B"),AND(CM372=2,LEFT(TRIM(V372),1)&lt;&gt;"I")),1,IF(OR(AND(CM372=0,V372="N"),AND(CM372=0,V372="B"),AND(CM372=0,LEFT(TRIM(V372),1)="I")),1,0))),"")</f>
        <v/>
      </c>
      <c r="DB372" s="62" t="str">
        <f t="shared" si="164"/>
        <v/>
      </c>
      <c r="DC372" s="62" t="str">
        <f>+IF(LEN($K372)&gt;10,IF(ISERROR(VLOOKUP(X372,'CODIGO PAGO'!$B$1:$B$20,1,0)),1,IF(OR(AND(CO372=1,X372&lt;&gt;"N"),AND(CO372=3,X372&lt;&gt;"B"),AND(CO372=2,LEFT(TRIM(X372),1)&lt;&gt;"I")),1,IF(OR(AND(CO372=0,X372="N"),AND(CO372=0,X372="B"),AND(CO372=0,LEFT(TRIM(X372),1)="I")),1,0))),"")</f>
        <v/>
      </c>
      <c r="DD372" s="62" t="str">
        <f t="shared" si="165"/>
        <v/>
      </c>
      <c r="DE372" s="62" t="str">
        <f t="shared" si="166"/>
        <v/>
      </c>
      <c r="DF372" s="63" t="str">
        <f t="shared" si="167"/>
        <v/>
      </c>
      <c r="DG372" s="171"/>
      <c r="DH372" s="63">
        <v>372</v>
      </c>
    </row>
    <row r="373" spans="1:112" s="65" customFormat="1">
      <c r="A373" s="16" t="str">
        <f t="shared" si="140"/>
        <v/>
      </c>
      <c r="B373" s="134"/>
      <c r="C373" s="134"/>
      <c r="D373" s="1" t="str">
        <f>+IF(LEN($K373)&gt;5,BD!A373,"")</f>
        <v/>
      </c>
      <c r="E373" s="1" t="str">
        <f>+IF(LEN($K373)&gt;5,BD!B373,"")</f>
        <v/>
      </c>
      <c r="F373" s="134"/>
      <c r="G373" s="133"/>
      <c r="H373" s="135"/>
      <c r="I373" s="3" t="str">
        <f>+IF(LEN($K373)&gt;5,BD!D373,"")</f>
        <v/>
      </c>
      <c r="J373" s="4" t="str">
        <f>+IF(LEN($K373)&gt;5,BD!E373,"")</f>
        <v/>
      </c>
      <c r="K373" s="5" t="str">
        <f>+IF(LEN(BD!G373)&gt;5,BD!G373,"")</f>
        <v/>
      </c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53" t="str">
        <f t="shared" si="141"/>
        <v/>
      </c>
      <c r="AB373" s="154" t="str">
        <f>+IF(LEN($K373)&gt;5,SUM(L373,N373,P373,R373,T373,V373,X373)+COUNTIF(L373:X373,"PCG")+'CODIGO PAGO'!$C$23*COUNTIF(L373:X373,"PDF")+'CODIGO PAGO'!$C$24*COUNTIF('PRE MAAS'!L373:X373,"PNH")+'CODIGO PAGO'!$C$25*COUNTIF('PRE MAAS'!L373:X373,"PS")+COUNTIF(L373:X373,"VAC"),"")</f>
        <v/>
      </c>
      <c r="AC373" s="154" t="str">
        <f t="shared" si="142"/>
        <v/>
      </c>
      <c r="AD373" s="155" t="str">
        <f t="shared" si="143"/>
        <v/>
      </c>
      <c r="AE373" s="155" t="str">
        <f t="shared" si="144"/>
        <v/>
      </c>
      <c r="AF373" s="155" t="str">
        <f>+IF(LEN($K373)&gt;5,IF(AND(VLOOKUP($I373,BD!$D$1:$F$501,3,0)&gt;=L$1,VLOOKUP($I373,BD!$D$1:$F$501,3,0)&lt;=X$1),1,0),"")</f>
        <v/>
      </c>
      <c r="AG373" s="155" t="str">
        <f t="shared" si="145"/>
        <v/>
      </c>
      <c r="AH373" s="156" t="str">
        <f t="shared" si="146"/>
        <v/>
      </c>
      <c r="AI373" s="156" t="str">
        <f t="shared" si="147"/>
        <v/>
      </c>
      <c r="AJ373" s="156" t="str">
        <f t="shared" si="148"/>
        <v/>
      </c>
      <c r="AK373" s="6" t="str">
        <f>+IF(LEN($K373)&gt;5,BD!H373,"")</f>
        <v/>
      </c>
      <c r="AL373" s="17" t="str">
        <f t="shared" si="149"/>
        <v/>
      </c>
      <c r="AM373" s="13"/>
      <c r="AN373" s="18" t="str">
        <f t="shared" si="150"/>
        <v/>
      </c>
      <c r="AO373" s="19" t="str">
        <f t="shared" si="151"/>
        <v/>
      </c>
      <c r="AP373" s="19" t="str">
        <f t="shared" si="152"/>
        <v/>
      </c>
      <c r="AQ373" s="20" t="str">
        <f t="shared" si="153"/>
        <v/>
      </c>
      <c r="AR373" s="7" t="str">
        <f t="shared" ca="1" si="154"/>
        <v/>
      </c>
      <c r="AS373" s="157"/>
      <c r="AT373" s="19" t="str">
        <f>+IF(LEN($K373)&gt;5,TRUNC(AS373*AK373*'CODIGO PAGO'!$C$27,2),"")</f>
        <v/>
      </c>
      <c r="AU373" s="15"/>
      <c r="AV373" s="15"/>
      <c r="AW373" s="15"/>
      <c r="AX373" s="14"/>
      <c r="AY373" s="15"/>
      <c r="AZ373" s="20" t="str">
        <f>+IF(LEN(K373)&gt;5,SUMIF(AJUSTES!$A$1:$A$50,K373,AJUSTES!$J$1:$J$50),"")</f>
        <v/>
      </c>
      <c r="BA373" s="20"/>
      <c r="BB373" s="14"/>
      <c r="BC373" s="14"/>
      <c r="BD373" s="164"/>
      <c r="BE373" s="15"/>
      <c r="BF373" s="15"/>
      <c r="BG373" s="152" t="str">
        <f t="shared" si="155"/>
        <v/>
      </c>
      <c r="BH373" s="20" t="str">
        <f t="shared" si="156"/>
        <v/>
      </c>
      <c r="BI373" s="20" t="str">
        <f>IF(LEN($K373)&gt;5,IF('CODIGO PAGO'!$C$26=9,0.5*AK373,'CODIGO PAGO'!$C$26*COUNTIF(L373:X373,"PT")*(AK373*7)/(7-(COUNTIF(L373:X373,"D")+COUNTIF(L373:X373,"DL")))),"")</f>
        <v/>
      </c>
      <c r="BJ373" s="15"/>
      <c r="BK373" s="20" t="str">
        <f>+IF(LEN(K373)&gt;5,SUMIF(AJUSTES!$A$1:$A$50,K373,AJUSTES!$K$1:$K$50),"")</f>
        <v/>
      </c>
      <c r="BL373" s="15"/>
      <c r="BM373" s="15"/>
      <c r="BN373" s="4" t="str">
        <f>+CONCATENATE(IF(COUNTIFS(INCAPACIDADES!$A$1:$A$100,"ACTIVA",INCAPACIDADES!$C$1:$C$100,'PRE MAAS'!K373)&gt;0,VLOOKUP(K373,INCAPACIDADES!$C$1:$Y$100,23,0),""),IF(LEN($K373)&gt;5,IF(BD!F373="N/A","",CONCATENATE("B (",DAY(BD!F373),"-",MONTH(BD!F373),"-",YEAR(BD!F373),")")),""))</f>
        <v/>
      </c>
      <c r="BO373" s="150"/>
      <c r="BP373" s="15"/>
      <c r="BQ373" s="15"/>
      <c r="BR373" s="15"/>
      <c r="BS373" s="15"/>
      <c r="BT373" s="15"/>
      <c r="BU373" s="9" t="str">
        <f>+IF(LEN($K373)&gt;10,IF(LEN(BD!I373)=11,BD!I373,CONCATENATE("0",BD!I373)),"")</f>
        <v/>
      </c>
      <c r="BV373" s="161" t="str">
        <f>+IF(LEN($K373)&gt;10,BD!J373,"")</f>
        <v/>
      </c>
      <c r="BW373" s="162" t="str">
        <f t="shared" si="157"/>
        <v/>
      </c>
      <c r="BX373" s="162" t="str">
        <f>+IF(LEN($K373)&gt;10,UPPER(BD!K373),"")</f>
        <v/>
      </c>
      <c r="BY373" s="161" t="str">
        <f>+IF(LEN($K381)&gt;5,BD!L373,"")</f>
        <v/>
      </c>
      <c r="BZ373" s="161" t="str">
        <f>+IF(LEN($K373)&gt;10,BD!M373,"")</f>
        <v/>
      </c>
      <c r="CA373" s="162" t="str">
        <f>+IF(LEN($K373)&gt;10,BD!N373,"")</f>
        <v/>
      </c>
      <c r="CB373" s="163" t="str">
        <f t="shared" si="158"/>
        <v/>
      </c>
      <c r="CC373" s="62" t="str">
        <f>+IF(AND(LEN($K373)&gt;10),IF(AND($J373&gt;L$1,$J373&lt;=$Y$1),1,IF((COUNTIFS(INCAPACIDADES!$C$1:$C$51,$K373,INCAPACIDADES!K$1:K$51,L$1))&gt;0,2,IF(VLOOKUP($I373,BD!D:F,3,0)&gt;L$1,0,3))),"")</f>
        <v/>
      </c>
      <c r="CD373" s="62" t="str">
        <f>+IF(AND(LEN($K373)&gt;10),IF(AND($J373&gt;M$1,$J373&lt;=$Y$1),1,IF((COUNTIFS(INCAPACIDADES!$C$1:$C$51,$K373,INCAPACIDADES!L$1:L$51,M$1))&gt;0,2,IF(VLOOKUP($I373,BD!$D:$F,3,0)&gt;M$1,0,3))),"")</f>
        <v/>
      </c>
      <c r="CE373" s="62" t="str">
        <f>+IF(AND(LEN($K373)&gt;10),IF(AND($J373&gt;N$1,$J373&lt;=$Y$1),1,IF((COUNTIFS(INCAPACIDADES!$C$1:$C$51,$K373,INCAPACIDADES!M$1:M$51,N$1))&gt;0,2,IF(VLOOKUP($I373,BD!$D:$F,3,0)&gt;N$1,0,3))),"")</f>
        <v/>
      </c>
      <c r="CF373" s="62" t="str">
        <f>+IF(AND(LEN($K373)&gt;10),IF(AND($J373&gt;O$1,$J373&lt;=$Y$1),1,IF((COUNTIFS(INCAPACIDADES!$C$1:$C$51,$K373,INCAPACIDADES!N$1:N$51,O$1))&gt;0,2,IF(VLOOKUP($I373,BD!$D:$F,3,0)&gt;O$1,0,3))),"")</f>
        <v/>
      </c>
      <c r="CG373" s="62" t="str">
        <f>+IF(AND(LEN($K373)&gt;10),IF(AND($J373&gt;P$1,$J373&lt;=$Y$1),1,IF((COUNTIFS(INCAPACIDADES!$C$1:$C$51,$K373,INCAPACIDADES!O$1:O$51,P$1))&gt;0,2,IF(VLOOKUP($I373,BD!$D:$F,3,0)&gt;P$1,0,3))),"")</f>
        <v/>
      </c>
      <c r="CH373" s="62" t="str">
        <f>+IF(AND(LEN($K373)&gt;10),IF(AND($J373&gt;Q$1,$J373&lt;=$Y$1),1,IF((COUNTIFS(INCAPACIDADES!$C$1:$C$51,$K373,INCAPACIDADES!P$1:P$51,Q$1))&gt;0,2,IF(VLOOKUP($I373,BD!$D:$F,3,0)&gt;Q$1,0,3))),"")</f>
        <v/>
      </c>
      <c r="CI373" s="62" t="str">
        <f>+IF(AND(LEN($K373)&gt;10),IF(AND($J373&gt;R$1,$J373&lt;=$Y$1),1,IF((COUNTIFS(INCAPACIDADES!$C$1:$C$51,$K373,INCAPACIDADES!Q$1:Q$51,R$1))&gt;0,2,IF(VLOOKUP($I373,BD!$D:$F,3,0)&gt;R$1,0,3))),"")</f>
        <v/>
      </c>
      <c r="CJ373" s="62" t="str">
        <f>+IF(AND(LEN($K373)&gt;10),IF(AND($J373&gt;S$1,$J373&lt;=$Y$1),1,IF((COUNTIFS(INCAPACIDADES!$C$1:$C$51,$K373,INCAPACIDADES!R$1:R$51,S$1))&gt;0,2,IF(VLOOKUP($I373,BD!$D:$F,3,0)&gt;S$1,0,3))),"")</f>
        <v/>
      </c>
      <c r="CK373" s="62" t="str">
        <f>+IF(AND(LEN($K373)&gt;10),IF(AND($J373&gt;T$1,$J373&lt;=$Y$1),1,IF((COUNTIFS(INCAPACIDADES!$C$1:$C$51,$K373,INCAPACIDADES!S$1:S$51,T$1))&gt;0,2,IF(VLOOKUP($I373,BD!$D:$F,3,0)&gt;T$1,0,3))),"")</f>
        <v/>
      </c>
      <c r="CL373" s="62" t="str">
        <f>+IF(AND(LEN($K373)&gt;10),IF(AND($J373&gt;U$1,$J373&lt;=$Y$1),1,IF((COUNTIFS(INCAPACIDADES!$C$1:$C$51,$K373,INCAPACIDADES!T$1:T$51,U$1))&gt;0,2,IF(VLOOKUP($I373,BD!$D:$F,3,0)&gt;U$1,0,3))),"")</f>
        <v/>
      </c>
      <c r="CM373" s="62" t="str">
        <f>+IF(AND(LEN($K373)&gt;10),IF(AND($J373&gt;V$1,$J373&lt;=$Y$1),1,IF((COUNTIFS(INCAPACIDADES!$C$1:$C$51,$K373,INCAPACIDADES!U$1:U$51,V$1))&gt;0,2,IF(VLOOKUP($I373,BD!$D:$F,3,0)&gt;V$1,0,3))),"")</f>
        <v/>
      </c>
      <c r="CN373" s="62" t="str">
        <f>+IF(AND(LEN($K373)&gt;10),IF(AND($J373&gt;W$1,$J373&lt;=$Y$1),1,IF((COUNTIFS(INCAPACIDADES!$C$1:$C$51,$K373,INCAPACIDADES!V$1:V$51,W$1))&gt;0,2,IF(VLOOKUP($I373,BD!$D:$F,3,0)&gt;W$1,0,3))),"")</f>
        <v/>
      </c>
      <c r="CO373" s="62" t="str">
        <f>+IF(AND(LEN($K373)&gt;10),IF(AND($J373&gt;X$1,$J373&lt;=$Y$1),1,IF((COUNTIFS(INCAPACIDADES!$C$1:$C$51,$K373,INCAPACIDADES!W$1:W$51,X$1))&gt;0,2,IF(VLOOKUP($I373,BD!$D:$F,3,0)&gt;X$1,0,3))),"")</f>
        <v/>
      </c>
      <c r="CP373" s="62" t="str">
        <f>+IF(AND(LEN($K373)&gt;10),IF(AND($J373&gt;Y$1,$J373&lt;=$Y$1),1,IF((COUNTIFS(INCAPACIDADES!$C$1:$C$51,$K373,INCAPACIDADES!X$1:X$51,Y$1))&gt;0,2,IF(VLOOKUP($I373,BD!$D:$F,3,0)&gt;Y$1,0,3))),"")</f>
        <v/>
      </c>
      <c r="CQ373" s="62" t="str">
        <f>+IF(LEN($K373)&gt;10,IF(ISERROR(VLOOKUP(L373,'CODIGO PAGO'!$B$1:$B$20,1,0)),1,IF(OR(AND(CC373=1,L373&lt;&gt;"N"),AND(CC373=3,L373&lt;&gt;"B"),AND(CC373=2,LEFT(TRIM(L373),1)&lt;&gt;"I")),1,IF(OR(AND(CC373=0,L373="N"),AND(CC373=0,L373="B"),AND(CC373=0,LEFT(TRIM(L373),1)="I")),1,0))),"")</f>
        <v/>
      </c>
      <c r="CR373" s="62" t="str">
        <f t="shared" si="159"/>
        <v/>
      </c>
      <c r="CS373" s="62" t="str">
        <f>+IF(LEN($K373)&gt;10,IF(ISERROR(VLOOKUP(N373,'CODIGO PAGO'!$B$1:$B$20,1,0)),1,IF(OR(AND(CE373=1,N373&lt;&gt;"N"),AND(CE373=3,N373&lt;&gt;"B"),AND(CE373=2,LEFT(TRIM(N373),1)&lt;&gt;"I")),1,IF(OR(AND(CE373=0,N373="N"),AND(CE373=0,N373="B"),AND(CE373=0,LEFT(TRIM(N373),1)="I")),1,0))),"")</f>
        <v/>
      </c>
      <c r="CT373" s="62" t="str">
        <f t="shared" si="160"/>
        <v/>
      </c>
      <c r="CU373" s="62" t="str">
        <f>+IF(LEN($K373)&gt;10,IF(ISERROR(VLOOKUP(P373,'CODIGO PAGO'!$B$1:$B$20,1,0)),1,IF(OR(AND(CG373=1,P373&lt;&gt;"N"),AND(CG373=3,P373&lt;&gt;"B"),AND(CG373=2,LEFT(TRIM(P373),1)&lt;&gt;"I")),1,IF(OR(AND(CG373=0,P373="N"),AND(CG373=0,P373="B"),AND(CG373=0,LEFT(TRIM(P373),1)="I")),1,0))),"")</f>
        <v/>
      </c>
      <c r="CV373" s="62" t="str">
        <f t="shared" si="161"/>
        <v/>
      </c>
      <c r="CW373" s="62" t="str">
        <f>+IF(LEN($K373)&gt;10,IF(ISERROR(VLOOKUP(R373,'CODIGO PAGO'!$B$1:$B$20,1,0)),1,IF(OR(AND(CI373=1,R373&lt;&gt;"N"),AND(CI373=3,R373&lt;&gt;"B"),AND(CI373=2,LEFT(TRIM(R373),1)&lt;&gt;"I")),1,IF(OR(AND(CI373=0,R373="N"),AND(CI373=0,R373="B"),AND(CI373=0,LEFT(TRIM(R373),1)="I")),1,0))),"")</f>
        <v/>
      </c>
      <c r="CX373" s="62" t="str">
        <f t="shared" si="162"/>
        <v/>
      </c>
      <c r="CY373" s="62" t="str">
        <f>+IF(LEN($K373)&gt;10,IF(ISERROR(VLOOKUP(T373,'CODIGO PAGO'!$B$1:$B$20,1,0)),1,IF(OR(AND(CK373=1,T373&lt;&gt;"N"),AND(CK373=3,T373&lt;&gt;"B"),AND(CK373=2,LEFT(TRIM(T373),1)&lt;&gt;"I")),1,IF(OR(AND(CK373=0,T373="N"),AND(CK373=0,T373="B"),AND(CK373=0,LEFT(TRIM(T373),1)="I")),1,0))),"")</f>
        <v/>
      </c>
      <c r="CZ373" s="62" t="str">
        <f t="shared" si="163"/>
        <v/>
      </c>
      <c r="DA373" s="62" t="str">
        <f>+IF(LEN($K373)&gt;10,IF(ISERROR(VLOOKUP(V373,'CODIGO PAGO'!$B$1:$B$20,1,0)),1,IF(OR(AND(CM373=1,V373&lt;&gt;"N"),AND(CM373=3,V373&lt;&gt;"B"),AND(CM373=2,LEFT(TRIM(V373),1)&lt;&gt;"I")),1,IF(OR(AND(CM373=0,V373="N"),AND(CM373=0,V373="B"),AND(CM373=0,LEFT(TRIM(V373),1)="I")),1,0))),"")</f>
        <v/>
      </c>
      <c r="DB373" s="62" t="str">
        <f t="shared" si="164"/>
        <v/>
      </c>
      <c r="DC373" s="62" t="str">
        <f>+IF(LEN($K373)&gt;10,IF(ISERROR(VLOOKUP(X373,'CODIGO PAGO'!$B$1:$B$20,1,0)),1,IF(OR(AND(CO373=1,X373&lt;&gt;"N"),AND(CO373=3,X373&lt;&gt;"B"),AND(CO373=2,LEFT(TRIM(X373),1)&lt;&gt;"I")),1,IF(OR(AND(CO373=0,X373="N"),AND(CO373=0,X373="B"),AND(CO373=0,LEFT(TRIM(X373),1)="I")),1,0))),"")</f>
        <v/>
      </c>
      <c r="DD373" s="62" t="str">
        <f t="shared" si="165"/>
        <v/>
      </c>
      <c r="DE373" s="62" t="str">
        <f t="shared" si="166"/>
        <v/>
      </c>
      <c r="DF373" s="63" t="str">
        <f t="shared" si="167"/>
        <v/>
      </c>
      <c r="DG373" s="171"/>
      <c r="DH373" s="63">
        <v>373</v>
      </c>
    </row>
    <row r="374" spans="1:112" s="65" customFormat="1">
      <c r="A374" s="16" t="str">
        <f t="shared" si="140"/>
        <v/>
      </c>
      <c r="B374" s="134"/>
      <c r="C374" s="134"/>
      <c r="D374" s="1" t="str">
        <f>+IF(LEN($K374)&gt;5,BD!A374,"")</f>
        <v/>
      </c>
      <c r="E374" s="1" t="str">
        <f>+IF(LEN($K374)&gt;5,BD!B374,"")</f>
        <v/>
      </c>
      <c r="F374" s="134"/>
      <c r="G374" s="133"/>
      <c r="H374" s="135"/>
      <c r="I374" s="3" t="str">
        <f>+IF(LEN($K374)&gt;5,BD!D374,"")</f>
        <v/>
      </c>
      <c r="J374" s="4" t="str">
        <f>+IF(LEN($K374)&gt;5,BD!E374,"")</f>
        <v/>
      </c>
      <c r="K374" s="5" t="str">
        <f>+IF(LEN(BD!G374)&gt;5,BD!G374,"")</f>
        <v/>
      </c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53" t="str">
        <f t="shared" si="141"/>
        <v/>
      </c>
      <c r="AB374" s="154" t="str">
        <f>+IF(LEN($K374)&gt;5,SUM(L374,N374,P374,R374,T374,V374,X374)+COUNTIF(L374:X374,"PCG")+'CODIGO PAGO'!$C$23*COUNTIF(L374:X374,"PDF")+'CODIGO PAGO'!$C$24*COUNTIF('PRE MAAS'!L374:X374,"PNH")+'CODIGO PAGO'!$C$25*COUNTIF('PRE MAAS'!L374:X374,"PS")+COUNTIF(L374:X374,"VAC"),"")</f>
        <v/>
      </c>
      <c r="AC374" s="154" t="str">
        <f t="shared" si="142"/>
        <v/>
      </c>
      <c r="AD374" s="155" t="str">
        <f t="shared" si="143"/>
        <v/>
      </c>
      <c r="AE374" s="155" t="str">
        <f t="shared" si="144"/>
        <v/>
      </c>
      <c r="AF374" s="155" t="str">
        <f>+IF(LEN($K374)&gt;5,IF(AND(VLOOKUP($I374,BD!$D$1:$F$501,3,0)&gt;=L$1,VLOOKUP($I374,BD!$D$1:$F$501,3,0)&lt;=X$1),1,0),"")</f>
        <v/>
      </c>
      <c r="AG374" s="155" t="str">
        <f t="shared" si="145"/>
        <v/>
      </c>
      <c r="AH374" s="156" t="str">
        <f t="shared" si="146"/>
        <v/>
      </c>
      <c r="AI374" s="156" t="str">
        <f t="shared" si="147"/>
        <v/>
      </c>
      <c r="AJ374" s="156" t="str">
        <f t="shared" si="148"/>
        <v/>
      </c>
      <c r="AK374" s="6" t="str">
        <f>+IF(LEN($K374)&gt;5,BD!H374,"")</f>
        <v/>
      </c>
      <c r="AL374" s="17" t="str">
        <f t="shared" si="149"/>
        <v/>
      </c>
      <c r="AM374" s="13"/>
      <c r="AN374" s="18" t="str">
        <f t="shared" si="150"/>
        <v/>
      </c>
      <c r="AO374" s="19" t="str">
        <f t="shared" si="151"/>
        <v/>
      </c>
      <c r="AP374" s="19" t="str">
        <f t="shared" si="152"/>
        <v/>
      </c>
      <c r="AQ374" s="20" t="str">
        <f t="shared" si="153"/>
        <v/>
      </c>
      <c r="AR374" s="7" t="str">
        <f t="shared" ca="1" si="154"/>
        <v/>
      </c>
      <c r="AS374" s="157"/>
      <c r="AT374" s="19" t="str">
        <f>+IF(LEN($K374)&gt;5,TRUNC(AS374*AK374*'CODIGO PAGO'!$C$27,2),"")</f>
        <v/>
      </c>
      <c r="AU374" s="15"/>
      <c r="AV374" s="15"/>
      <c r="AW374" s="15"/>
      <c r="AX374" s="14"/>
      <c r="AY374" s="15"/>
      <c r="AZ374" s="20" t="str">
        <f>+IF(LEN(K374)&gt;5,SUMIF(AJUSTES!$A$1:$A$50,K374,AJUSTES!$J$1:$J$50),"")</f>
        <v/>
      </c>
      <c r="BA374" s="20"/>
      <c r="BB374" s="14"/>
      <c r="BC374" s="14"/>
      <c r="BD374" s="164"/>
      <c r="BE374" s="15"/>
      <c r="BF374" s="15"/>
      <c r="BG374" s="152" t="str">
        <f t="shared" si="155"/>
        <v/>
      </c>
      <c r="BH374" s="20" t="str">
        <f t="shared" si="156"/>
        <v/>
      </c>
      <c r="BI374" s="20" t="str">
        <f>IF(LEN($K374)&gt;5,IF('CODIGO PAGO'!$C$26=9,0.5*AK374,'CODIGO PAGO'!$C$26*COUNTIF(L374:X374,"PT")*(AK374*7)/(7-(COUNTIF(L374:X374,"D")+COUNTIF(L374:X374,"DL")))),"")</f>
        <v/>
      </c>
      <c r="BJ374" s="15"/>
      <c r="BK374" s="20" t="str">
        <f>+IF(LEN(K374)&gt;5,SUMIF(AJUSTES!$A$1:$A$50,K374,AJUSTES!$K$1:$K$50),"")</f>
        <v/>
      </c>
      <c r="BL374" s="15"/>
      <c r="BM374" s="15"/>
      <c r="BN374" s="4" t="str">
        <f>+CONCATENATE(IF(COUNTIFS(INCAPACIDADES!$A$1:$A$100,"ACTIVA",INCAPACIDADES!$C$1:$C$100,'PRE MAAS'!K374)&gt;0,VLOOKUP(K374,INCAPACIDADES!$C$1:$Y$100,23,0),""),IF(LEN($K374)&gt;5,IF(BD!F374="N/A","",CONCATENATE("B (",DAY(BD!F374),"-",MONTH(BD!F374),"-",YEAR(BD!F374),")")),""))</f>
        <v/>
      </c>
      <c r="BO374" s="150"/>
      <c r="BP374" s="15"/>
      <c r="BQ374" s="15"/>
      <c r="BR374" s="15"/>
      <c r="BS374" s="15"/>
      <c r="BT374" s="15"/>
      <c r="BU374" s="9" t="str">
        <f>+IF(LEN($K374)&gt;10,IF(LEN(BD!I374)=11,BD!I374,CONCATENATE("0",BD!I374)),"")</f>
        <v/>
      </c>
      <c r="BV374" s="161" t="str">
        <f>+IF(LEN($K374)&gt;10,BD!J374,"")</f>
        <v/>
      </c>
      <c r="BW374" s="162" t="str">
        <f t="shared" si="157"/>
        <v/>
      </c>
      <c r="BX374" s="162" t="str">
        <f>+IF(LEN($K374)&gt;10,UPPER(BD!K374),"")</f>
        <v/>
      </c>
      <c r="BY374" s="161" t="str">
        <f>+IF(LEN($K382)&gt;5,BD!L374,"")</f>
        <v/>
      </c>
      <c r="BZ374" s="161" t="str">
        <f>+IF(LEN($K374)&gt;10,BD!M374,"")</f>
        <v/>
      </c>
      <c r="CA374" s="162" t="str">
        <f>+IF(LEN($K374)&gt;10,BD!N374,"")</f>
        <v/>
      </c>
      <c r="CB374" s="163" t="str">
        <f t="shared" si="158"/>
        <v/>
      </c>
      <c r="CC374" s="62" t="str">
        <f>+IF(AND(LEN($K374)&gt;10),IF(AND($J374&gt;L$1,$J374&lt;=$Y$1),1,IF((COUNTIFS(INCAPACIDADES!$C$1:$C$51,$K374,INCAPACIDADES!K$1:K$51,L$1))&gt;0,2,IF(VLOOKUP($I374,BD!D:F,3,0)&gt;L$1,0,3))),"")</f>
        <v/>
      </c>
      <c r="CD374" s="62" t="str">
        <f>+IF(AND(LEN($K374)&gt;10),IF(AND($J374&gt;M$1,$J374&lt;=$Y$1),1,IF((COUNTIFS(INCAPACIDADES!$C$1:$C$51,$K374,INCAPACIDADES!L$1:L$51,M$1))&gt;0,2,IF(VLOOKUP($I374,BD!$D:$F,3,0)&gt;M$1,0,3))),"")</f>
        <v/>
      </c>
      <c r="CE374" s="62" t="str">
        <f>+IF(AND(LEN($K374)&gt;10),IF(AND($J374&gt;N$1,$J374&lt;=$Y$1),1,IF((COUNTIFS(INCAPACIDADES!$C$1:$C$51,$K374,INCAPACIDADES!M$1:M$51,N$1))&gt;0,2,IF(VLOOKUP($I374,BD!$D:$F,3,0)&gt;N$1,0,3))),"")</f>
        <v/>
      </c>
      <c r="CF374" s="62" t="str">
        <f>+IF(AND(LEN($K374)&gt;10),IF(AND($J374&gt;O$1,$J374&lt;=$Y$1),1,IF((COUNTIFS(INCAPACIDADES!$C$1:$C$51,$K374,INCAPACIDADES!N$1:N$51,O$1))&gt;0,2,IF(VLOOKUP($I374,BD!$D:$F,3,0)&gt;O$1,0,3))),"")</f>
        <v/>
      </c>
      <c r="CG374" s="62" t="str">
        <f>+IF(AND(LEN($K374)&gt;10),IF(AND($J374&gt;P$1,$J374&lt;=$Y$1),1,IF((COUNTIFS(INCAPACIDADES!$C$1:$C$51,$K374,INCAPACIDADES!O$1:O$51,P$1))&gt;0,2,IF(VLOOKUP($I374,BD!$D:$F,3,0)&gt;P$1,0,3))),"")</f>
        <v/>
      </c>
      <c r="CH374" s="62" t="str">
        <f>+IF(AND(LEN($K374)&gt;10),IF(AND($J374&gt;Q$1,$J374&lt;=$Y$1),1,IF((COUNTIFS(INCAPACIDADES!$C$1:$C$51,$K374,INCAPACIDADES!P$1:P$51,Q$1))&gt;0,2,IF(VLOOKUP($I374,BD!$D:$F,3,0)&gt;Q$1,0,3))),"")</f>
        <v/>
      </c>
      <c r="CI374" s="62" t="str">
        <f>+IF(AND(LEN($K374)&gt;10),IF(AND($J374&gt;R$1,$J374&lt;=$Y$1),1,IF((COUNTIFS(INCAPACIDADES!$C$1:$C$51,$K374,INCAPACIDADES!Q$1:Q$51,R$1))&gt;0,2,IF(VLOOKUP($I374,BD!$D:$F,3,0)&gt;R$1,0,3))),"")</f>
        <v/>
      </c>
      <c r="CJ374" s="62" t="str">
        <f>+IF(AND(LEN($K374)&gt;10),IF(AND($J374&gt;S$1,$J374&lt;=$Y$1),1,IF((COUNTIFS(INCAPACIDADES!$C$1:$C$51,$K374,INCAPACIDADES!R$1:R$51,S$1))&gt;0,2,IF(VLOOKUP($I374,BD!$D:$F,3,0)&gt;S$1,0,3))),"")</f>
        <v/>
      </c>
      <c r="CK374" s="62" t="str">
        <f>+IF(AND(LEN($K374)&gt;10),IF(AND($J374&gt;T$1,$J374&lt;=$Y$1),1,IF((COUNTIFS(INCAPACIDADES!$C$1:$C$51,$K374,INCAPACIDADES!S$1:S$51,T$1))&gt;0,2,IF(VLOOKUP($I374,BD!$D:$F,3,0)&gt;T$1,0,3))),"")</f>
        <v/>
      </c>
      <c r="CL374" s="62" t="str">
        <f>+IF(AND(LEN($K374)&gt;10),IF(AND($J374&gt;U$1,$J374&lt;=$Y$1),1,IF((COUNTIFS(INCAPACIDADES!$C$1:$C$51,$K374,INCAPACIDADES!T$1:T$51,U$1))&gt;0,2,IF(VLOOKUP($I374,BD!$D:$F,3,0)&gt;U$1,0,3))),"")</f>
        <v/>
      </c>
      <c r="CM374" s="62" t="str">
        <f>+IF(AND(LEN($K374)&gt;10),IF(AND($J374&gt;V$1,$J374&lt;=$Y$1),1,IF((COUNTIFS(INCAPACIDADES!$C$1:$C$51,$K374,INCAPACIDADES!U$1:U$51,V$1))&gt;0,2,IF(VLOOKUP($I374,BD!$D:$F,3,0)&gt;V$1,0,3))),"")</f>
        <v/>
      </c>
      <c r="CN374" s="62" t="str">
        <f>+IF(AND(LEN($K374)&gt;10),IF(AND($J374&gt;W$1,$J374&lt;=$Y$1),1,IF((COUNTIFS(INCAPACIDADES!$C$1:$C$51,$K374,INCAPACIDADES!V$1:V$51,W$1))&gt;0,2,IF(VLOOKUP($I374,BD!$D:$F,3,0)&gt;W$1,0,3))),"")</f>
        <v/>
      </c>
      <c r="CO374" s="62" t="str">
        <f>+IF(AND(LEN($K374)&gt;10),IF(AND($J374&gt;X$1,$J374&lt;=$Y$1),1,IF((COUNTIFS(INCAPACIDADES!$C$1:$C$51,$K374,INCAPACIDADES!W$1:W$51,X$1))&gt;0,2,IF(VLOOKUP($I374,BD!$D:$F,3,0)&gt;X$1,0,3))),"")</f>
        <v/>
      </c>
      <c r="CP374" s="62" t="str">
        <f>+IF(AND(LEN($K374)&gt;10),IF(AND($J374&gt;Y$1,$J374&lt;=$Y$1),1,IF((COUNTIFS(INCAPACIDADES!$C$1:$C$51,$K374,INCAPACIDADES!X$1:X$51,Y$1))&gt;0,2,IF(VLOOKUP($I374,BD!$D:$F,3,0)&gt;Y$1,0,3))),"")</f>
        <v/>
      </c>
      <c r="CQ374" s="62" t="str">
        <f>+IF(LEN($K374)&gt;10,IF(ISERROR(VLOOKUP(L374,'CODIGO PAGO'!$B$1:$B$20,1,0)),1,IF(OR(AND(CC374=1,L374&lt;&gt;"N"),AND(CC374=3,L374&lt;&gt;"B"),AND(CC374=2,LEFT(TRIM(L374),1)&lt;&gt;"I")),1,IF(OR(AND(CC374=0,L374="N"),AND(CC374=0,L374="B"),AND(CC374=0,LEFT(TRIM(L374),1)="I")),1,0))),"")</f>
        <v/>
      </c>
      <c r="CR374" s="62" t="str">
        <f t="shared" si="159"/>
        <v/>
      </c>
      <c r="CS374" s="62" t="str">
        <f>+IF(LEN($K374)&gt;10,IF(ISERROR(VLOOKUP(N374,'CODIGO PAGO'!$B$1:$B$20,1,0)),1,IF(OR(AND(CE374=1,N374&lt;&gt;"N"),AND(CE374=3,N374&lt;&gt;"B"),AND(CE374=2,LEFT(TRIM(N374),1)&lt;&gt;"I")),1,IF(OR(AND(CE374=0,N374="N"),AND(CE374=0,N374="B"),AND(CE374=0,LEFT(TRIM(N374),1)="I")),1,0))),"")</f>
        <v/>
      </c>
      <c r="CT374" s="62" t="str">
        <f t="shared" si="160"/>
        <v/>
      </c>
      <c r="CU374" s="62" t="str">
        <f>+IF(LEN($K374)&gt;10,IF(ISERROR(VLOOKUP(P374,'CODIGO PAGO'!$B$1:$B$20,1,0)),1,IF(OR(AND(CG374=1,P374&lt;&gt;"N"),AND(CG374=3,P374&lt;&gt;"B"),AND(CG374=2,LEFT(TRIM(P374),1)&lt;&gt;"I")),1,IF(OR(AND(CG374=0,P374="N"),AND(CG374=0,P374="B"),AND(CG374=0,LEFT(TRIM(P374),1)="I")),1,0))),"")</f>
        <v/>
      </c>
      <c r="CV374" s="62" t="str">
        <f t="shared" si="161"/>
        <v/>
      </c>
      <c r="CW374" s="62" t="str">
        <f>+IF(LEN($K374)&gt;10,IF(ISERROR(VLOOKUP(R374,'CODIGO PAGO'!$B$1:$B$20,1,0)),1,IF(OR(AND(CI374=1,R374&lt;&gt;"N"),AND(CI374=3,R374&lt;&gt;"B"),AND(CI374=2,LEFT(TRIM(R374),1)&lt;&gt;"I")),1,IF(OR(AND(CI374=0,R374="N"),AND(CI374=0,R374="B"),AND(CI374=0,LEFT(TRIM(R374),1)="I")),1,0))),"")</f>
        <v/>
      </c>
      <c r="CX374" s="62" t="str">
        <f t="shared" si="162"/>
        <v/>
      </c>
      <c r="CY374" s="62" t="str">
        <f>+IF(LEN($K374)&gt;10,IF(ISERROR(VLOOKUP(T374,'CODIGO PAGO'!$B$1:$B$20,1,0)),1,IF(OR(AND(CK374=1,T374&lt;&gt;"N"),AND(CK374=3,T374&lt;&gt;"B"),AND(CK374=2,LEFT(TRIM(T374),1)&lt;&gt;"I")),1,IF(OR(AND(CK374=0,T374="N"),AND(CK374=0,T374="B"),AND(CK374=0,LEFT(TRIM(T374),1)="I")),1,0))),"")</f>
        <v/>
      </c>
      <c r="CZ374" s="62" t="str">
        <f t="shared" si="163"/>
        <v/>
      </c>
      <c r="DA374" s="62" t="str">
        <f>+IF(LEN($K374)&gt;10,IF(ISERROR(VLOOKUP(V374,'CODIGO PAGO'!$B$1:$B$20,1,0)),1,IF(OR(AND(CM374=1,V374&lt;&gt;"N"),AND(CM374=3,V374&lt;&gt;"B"),AND(CM374=2,LEFT(TRIM(V374),1)&lt;&gt;"I")),1,IF(OR(AND(CM374=0,V374="N"),AND(CM374=0,V374="B"),AND(CM374=0,LEFT(TRIM(V374),1)="I")),1,0))),"")</f>
        <v/>
      </c>
      <c r="DB374" s="62" t="str">
        <f t="shared" si="164"/>
        <v/>
      </c>
      <c r="DC374" s="62" t="str">
        <f>+IF(LEN($K374)&gt;10,IF(ISERROR(VLOOKUP(X374,'CODIGO PAGO'!$B$1:$B$20,1,0)),1,IF(OR(AND(CO374=1,X374&lt;&gt;"N"),AND(CO374=3,X374&lt;&gt;"B"),AND(CO374=2,LEFT(TRIM(X374),1)&lt;&gt;"I")),1,IF(OR(AND(CO374=0,X374="N"),AND(CO374=0,X374="B"),AND(CO374=0,LEFT(TRIM(X374),1)="I")),1,0))),"")</f>
        <v/>
      </c>
      <c r="DD374" s="62" t="str">
        <f t="shared" si="165"/>
        <v/>
      </c>
      <c r="DE374" s="62" t="str">
        <f t="shared" si="166"/>
        <v/>
      </c>
      <c r="DF374" s="63" t="str">
        <f t="shared" si="167"/>
        <v/>
      </c>
      <c r="DG374" s="171"/>
      <c r="DH374" s="63">
        <v>374</v>
      </c>
    </row>
    <row r="375" spans="1:112" s="65" customFormat="1">
      <c r="A375" s="16" t="str">
        <f t="shared" si="140"/>
        <v/>
      </c>
      <c r="B375" s="134"/>
      <c r="C375" s="134"/>
      <c r="D375" s="1" t="str">
        <f>+IF(LEN($K375)&gt;5,BD!A375,"")</f>
        <v/>
      </c>
      <c r="E375" s="1" t="str">
        <f>+IF(LEN($K375)&gt;5,BD!B375,"")</f>
        <v/>
      </c>
      <c r="F375" s="134"/>
      <c r="G375" s="133"/>
      <c r="H375" s="135"/>
      <c r="I375" s="3" t="str">
        <f>+IF(LEN($K375)&gt;5,BD!D375,"")</f>
        <v/>
      </c>
      <c r="J375" s="4" t="str">
        <f>+IF(LEN($K375)&gt;5,BD!E375,"")</f>
        <v/>
      </c>
      <c r="K375" s="5" t="str">
        <f>+IF(LEN(BD!G375)&gt;5,BD!G375,"")</f>
        <v/>
      </c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53" t="str">
        <f t="shared" si="141"/>
        <v/>
      </c>
      <c r="AB375" s="154" t="str">
        <f>+IF(LEN($K375)&gt;5,SUM(L375,N375,P375,R375,T375,V375,X375)+COUNTIF(L375:X375,"PCG")+'CODIGO PAGO'!$C$23*COUNTIF(L375:X375,"PDF")+'CODIGO PAGO'!$C$24*COUNTIF('PRE MAAS'!L375:X375,"PNH")+'CODIGO PAGO'!$C$25*COUNTIF('PRE MAAS'!L375:X375,"PS")+COUNTIF(L375:X375,"VAC"),"")</f>
        <v/>
      </c>
      <c r="AC375" s="154" t="str">
        <f t="shared" si="142"/>
        <v/>
      </c>
      <c r="AD375" s="155" t="str">
        <f t="shared" si="143"/>
        <v/>
      </c>
      <c r="AE375" s="155" t="str">
        <f t="shared" si="144"/>
        <v/>
      </c>
      <c r="AF375" s="155" t="str">
        <f>+IF(LEN($K375)&gt;5,IF(AND(VLOOKUP($I375,BD!$D$1:$F$501,3,0)&gt;=L$1,VLOOKUP($I375,BD!$D$1:$F$501,3,0)&lt;=X$1),1,0),"")</f>
        <v/>
      </c>
      <c r="AG375" s="155" t="str">
        <f t="shared" si="145"/>
        <v/>
      </c>
      <c r="AH375" s="156" t="str">
        <f t="shared" si="146"/>
        <v/>
      </c>
      <c r="AI375" s="156" t="str">
        <f t="shared" si="147"/>
        <v/>
      </c>
      <c r="AJ375" s="156" t="str">
        <f t="shared" si="148"/>
        <v/>
      </c>
      <c r="AK375" s="6" t="str">
        <f>+IF(LEN($K375)&gt;5,BD!H375,"")</f>
        <v/>
      </c>
      <c r="AL375" s="17" t="str">
        <f t="shared" si="149"/>
        <v/>
      </c>
      <c r="AM375" s="13"/>
      <c r="AN375" s="18" t="str">
        <f t="shared" si="150"/>
        <v/>
      </c>
      <c r="AO375" s="19" t="str">
        <f t="shared" si="151"/>
        <v/>
      </c>
      <c r="AP375" s="19" t="str">
        <f t="shared" si="152"/>
        <v/>
      </c>
      <c r="AQ375" s="20" t="str">
        <f t="shared" si="153"/>
        <v/>
      </c>
      <c r="AR375" s="7" t="str">
        <f t="shared" ca="1" si="154"/>
        <v/>
      </c>
      <c r="AS375" s="157"/>
      <c r="AT375" s="19" t="str">
        <f>+IF(LEN($K375)&gt;5,TRUNC(AS375*AK375*'CODIGO PAGO'!$C$27,2),"")</f>
        <v/>
      </c>
      <c r="AU375" s="15"/>
      <c r="AV375" s="15"/>
      <c r="AW375" s="15"/>
      <c r="AX375" s="14"/>
      <c r="AY375" s="15"/>
      <c r="AZ375" s="20" t="str">
        <f>+IF(LEN(K375)&gt;5,SUMIF(AJUSTES!$A$1:$A$50,K375,AJUSTES!$J$1:$J$50),"")</f>
        <v/>
      </c>
      <c r="BA375" s="20"/>
      <c r="BB375" s="14"/>
      <c r="BC375" s="14"/>
      <c r="BD375" s="164"/>
      <c r="BE375" s="15"/>
      <c r="BF375" s="15"/>
      <c r="BG375" s="152" t="str">
        <f t="shared" si="155"/>
        <v/>
      </c>
      <c r="BH375" s="20" t="str">
        <f t="shared" si="156"/>
        <v/>
      </c>
      <c r="BI375" s="20" t="str">
        <f>IF(LEN($K375)&gt;5,IF('CODIGO PAGO'!$C$26=9,0.5*AK375,'CODIGO PAGO'!$C$26*COUNTIF(L375:X375,"PT")*(AK375*7)/(7-(COUNTIF(L375:X375,"D")+COUNTIF(L375:X375,"DL")))),"")</f>
        <v/>
      </c>
      <c r="BJ375" s="15"/>
      <c r="BK375" s="20" t="str">
        <f>+IF(LEN(K375)&gt;5,SUMIF(AJUSTES!$A$1:$A$50,K375,AJUSTES!$K$1:$K$50),"")</f>
        <v/>
      </c>
      <c r="BL375" s="15"/>
      <c r="BM375" s="15"/>
      <c r="BN375" s="4" t="str">
        <f>+CONCATENATE(IF(COUNTIFS(INCAPACIDADES!$A$1:$A$100,"ACTIVA",INCAPACIDADES!$C$1:$C$100,'PRE MAAS'!K375)&gt;0,VLOOKUP(K375,INCAPACIDADES!$C$1:$Y$100,23,0),""),IF(LEN($K375)&gt;5,IF(BD!F375="N/A","",CONCATENATE("B (",DAY(BD!F375),"-",MONTH(BD!F375),"-",YEAR(BD!F375),")")),""))</f>
        <v/>
      </c>
      <c r="BO375" s="150"/>
      <c r="BP375" s="15"/>
      <c r="BQ375" s="15"/>
      <c r="BR375" s="15"/>
      <c r="BS375" s="15"/>
      <c r="BT375" s="15"/>
      <c r="BU375" s="9" t="str">
        <f>+IF(LEN($K375)&gt;10,IF(LEN(BD!I375)=11,BD!I375,CONCATENATE("0",BD!I375)),"")</f>
        <v/>
      </c>
      <c r="BV375" s="161" t="str">
        <f>+IF(LEN($K375)&gt;10,BD!J375,"")</f>
        <v/>
      </c>
      <c r="BW375" s="162" t="str">
        <f t="shared" si="157"/>
        <v/>
      </c>
      <c r="BX375" s="162" t="str">
        <f>+IF(LEN($K375)&gt;10,UPPER(BD!K375),"")</f>
        <v/>
      </c>
      <c r="BY375" s="161" t="str">
        <f>+IF(LEN($K383)&gt;5,BD!L375,"")</f>
        <v/>
      </c>
      <c r="BZ375" s="161" t="str">
        <f>+IF(LEN($K375)&gt;10,BD!M375,"")</f>
        <v/>
      </c>
      <c r="CA375" s="162" t="str">
        <f>+IF(LEN($K375)&gt;10,BD!N375,"")</f>
        <v/>
      </c>
      <c r="CB375" s="163" t="str">
        <f t="shared" si="158"/>
        <v/>
      </c>
      <c r="CC375" s="62" t="str">
        <f>+IF(AND(LEN($K375)&gt;10),IF(AND($J375&gt;L$1,$J375&lt;=$Y$1),1,IF((COUNTIFS(INCAPACIDADES!$C$1:$C$51,$K375,INCAPACIDADES!K$1:K$51,L$1))&gt;0,2,IF(VLOOKUP($I375,BD!D:F,3,0)&gt;L$1,0,3))),"")</f>
        <v/>
      </c>
      <c r="CD375" s="62" t="str">
        <f>+IF(AND(LEN($K375)&gt;10),IF(AND($J375&gt;M$1,$J375&lt;=$Y$1),1,IF((COUNTIFS(INCAPACIDADES!$C$1:$C$51,$K375,INCAPACIDADES!L$1:L$51,M$1))&gt;0,2,IF(VLOOKUP($I375,BD!$D:$F,3,0)&gt;M$1,0,3))),"")</f>
        <v/>
      </c>
      <c r="CE375" s="62" t="str">
        <f>+IF(AND(LEN($K375)&gt;10),IF(AND($J375&gt;N$1,$J375&lt;=$Y$1),1,IF((COUNTIFS(INCAPACIDADES!$C$1:$C$51,$K375,INCAPACIDADES!M$1:M$51,N$1))&gt;0,2,IF(VLOOKUP($I375,BD!$D:$F,3,0)&gt;N$1,0,3))),"")</f>
        <v/>
      </c>
      <c r="CF375" s="62" t="str">
        <f>+IF(AND(LEN($K375)&gt;10),IF(AND($J375&gt;O$1,$J375&lt;=$Y$1),1,IF((COUNTIFS(INCAPACIDADES!$C$1:$C$51,$K375,INCAPACIDADES!N$1:N$51,O$1))&gt;0,2,IF(VLOOKUP($I375,BD!$D:$F,3,0)&gt;O$1,0,3))),"")</f>
        <v/>
      </c>
      <c r="CG375" s="62" t="str">
        <f>+IF(AND(LEN($K375)&gt;10),IF(AND($J375&gt;P$1,$J375&lt;=$Y$1),1,IF((COUNTIFS(INCAPACIDADES!$C$1:$C$51,$K375,INCAPACIDADES!O$1:O$51,P$1))&gt;0,2,IF(VLOOKUP($I375,BD!$D:$F,3,0)&gt;P$1,0,3))),"")</f>
        <v/>
      </c>
      <c r="CH375" s="62" t="str">
        <f>+IF(AND(LEN($K375)&gt;10),IF(AND($J375&gt;Q$1,$J375&lt;=$Y$1),1,IF((COUNTIFS(INCAPACIDADES!$C$1:$C$51,$K375,INCAPACIDADES!P$1:P$51,Q$1))&gt;0,2,IF(VLOOKUP($I375,BD!$D:$F,3,0)&gt;Q$1,0,3))),"")</f>
        <v/>
      </c>
      <c r="CI375" s="62" t="str">
        <f>+IF(AND(LEN($K375)&gt;10),IF(AND($J375&gt;R$1,$J375&lt;=$Y$1),1,IF((COUNTIFS(INCAPACIDADES!$C$1:$C$51,$K375,INCAPACIDADES!Q$1:Q$51,R$1))&gt;0,2,IF(VLOOKUP($I375,BD!$D:$F,3,0)&gt;R$1,0,3))),"")</f>
        <v/>
      </c>
      <c r="CJ375" s="62" t="str">
        <f>+IF(AND(LEN($K375)&gt;10),IF(AND($J375&gt;S$1,$J375&lt;=$Y$1),1,IF((COUNTIFS(INCAPACIDADES!$C$1:$C$51,$K375,INCAPACIDADES!R$1:R$51,S$1))&gt;0,2,IF(VLOOKUP($I375,BD!$D:$F,3,0)&gt;S$1,0,3))),"")</f>
        <v/>
      </c>
      <c r="CK375" s="62" t="str">
        <f>+IF(AND(LEN($K375)&gt;10),IF(AND($J375&gt;T$1,$J375&lt;=$Y$1),1,IF((COUNTIFS(INCAPACIDADES!$C$1:$C$51,$K375,INCAPACIDADES!S$1:S$51,T$1))&gt;0,2,IF(VLOOKUP($I375,BD!$D:$F,3,0)&gt;T$1,0,3))),"")</f>
        <v/>
      </c>
      <c r="CL375" s="62" t="str">
        <f>+IF(AND(LEN($K375)&gt;10),IF(AND($J375&gt;U$1,$J375&lt;=$Y$1),1,IF((COUNTIFS(INCAPACIDADES!$C$1:$C$51,$K375,INCAPACIDADES!T$1:T$51,U$1))&gt;0,2,IF(VLOOKUP($I375,BD!$D:$F,3,0)&gt;U$1,0,3))),"")</f>
        <v/>
      </c>
      <c r="CM375" s="62" t="str">
        <f>+IF(AND(LEN($K375)&gt;10),IF(AND($J375&gt;V$1,$J375&lt;=$Y$1),1,IF((COUNTIFS(INCAPACIDADES!$C$1:$C$51,$K375,INCAPACIDADES!U$1:U$51,V$1))&gt;0,2,IF(VLOOKUP($I375,BD!$D:$F,3,0)&gt;V$1,0,3))),"")</f>
        <v/>
      </c>
      <c r="CN375" s="62" t="str">
        <f>+IF(AND(LEN($K375)&gt;10),IF(AND($J375&gt;W$1,$J375&lt;=$Y$1),1,IF((COUNTIFS(INCAPACIDADES!$C$1:$C$51,$K375,INCAPACIDADES!V$1:V$51,W$1))&gt;0,2,IF(VLOOKUP($I375,BD!$D:$F,3,0)&gt;W$1,0,3))),"")</f>
        <v/>
      </c>
      <c r="CO375" s="62" t="str">
        <f>+IF(AND(LEN($K375)&gt;10),IF(AND($J375&gt;X$1,$J375&lt;=$Y$1),1,IF((COUNTIFS(INCAPACIDADES!$C$1:$C$51,$K375,INCAPACIDADES!W$1:W$51,X$1))&gt;0,2,IF(VLOOKUP($I375,BD!$D:$F,3,0)&gt;X$1,0,3))),"")</f>
        <v/>
      </c>
      <c r="CP375" s="62" t="str">
        <f>+IF(AND(LEN($K375)&gt;10),IF(AND($J375&gt;Y$1,$J375&lt;=$Y$1),1,IF((COUNTIFS(INCAPACIDADES!$C$1:$C$51,$K375,INCAPACIDADES!X$1:X$51,Y$1))&gt;0,2,IF(VLOOKUP($I375,BD!$D:$F,3,0)&gt;Y$1,0,3))),"")</f>
        <v/>
      </c>
      <c r="CQ375" s="62" t="str">
        <f>+IF(LEN($K375)&gt;10,IF(ISERROR(VLOOKUP(L375,'CODIGO PAGO'!$B$1:$B$20,1,0)),1,IF(OR(AND(CC375=1,L375&lt;&gt;"N"),AND(CC375=3,L375&lt;&gt;"B"),AND(CC375=2,LEFT(TRIM(L375),1)&lt;&gt;"I")),1,IF(OR(AND(CC375=0,L375="N"),AND(CC375=0,L375="B"),AND(CC375=0,LEFT(TRIM(L375),1)="I")),1,0))),"")</f>
        <v/>
      </c>
      <c r="CR375" s="62" t="str">
        <f t="shared" si="159"/>
        <v/>
      </c>
      <c r="CS375" s="62" t="str">
        <f>+IF(LEN($K375)&gt;10,IF(ISERROR(VLOOKUP(N375,'CODIGO PAGO'!$B$1:$B$20,1,0)),1,IF(OR(AND(CE375=1,N375&lt;&gt;"N"),AND(CE375=3,N375&lt;&gt;"B"),AND(CE375=2,LEFT(TRIM(N375),1)&lt;&gt;"I")),1,IF(OR(AND(CE375=0,N375="N"),AND(CE375=0,N375="B"),AND(CE375=0,LEFT(TRIM(N375),1)="I")),1,0))),"")</f>
        <v/>
      </c>
      <c r="CT375" s="62" t="str">
        <f t="shared" si="160"/>
        <v/>
      </c>
      <c r="CU375" s="62" t="str">
        <f>+IF(LEN($K375)&gt;10,IF(ISERROR(VLOOKUP(P375,'CODIGO PAGO'!$B$1:$B$20,1,0)),1,IF(OR(AND(CG375=1,P375&lt;&gt;"N"),AND(CG375=3,P375&lt;&gt;"B"),AND(CG375=2,LEFT(TRIM(P375),1)&lt;&gt;"I")),1,IF(OR(AND(CG375=0,P375="N"),AND(CG375=0,P375="B"),AND(CG375=0,LEFT(TRIM(P375),1)="I")),1,0))),"")</f>
        <v/>
      </c>
      <c r="CV375" s="62" t="str">
        <f t="shared" si="161"/>
        <v/>
      </c>
      <c r="CW375" s="62" t="str">
        <f>+IF(LEN($K375)&gt;10,IF(ISERROR(VLOOKUP(R375,'CODIGO PAGO'!$B$1:$B$20,1,0)),1,IF(OR(AND(CI375=1,R375&lt;&gt;"N"),AND(CI375=3,R375&lt;&gt;"B"),AND(CI375=2,LEFT(TRIM(R375),1)&lt;&gt;"I")),1,IF(OR(AND(CI375=0,R375="N"),AND(CI375=0,R375="B"),AND(CI375=0,LEFT(TRIM(R375),1)="I")),1,0))),"")</f>
        <v/>
      </c>
      <c r="CX375" s="62" t="str">
        <f t="shared" si="162"/>
        <v/>
      </c>
      <c r="CY375" s="62" t="str">
        <f>+IF(LEN($K375)&gt;10,IF(ISERROR(VLOOKUP(T375,'CODIGO PAGO'!$B$1:$B$20,1,0)),1,IF(OR(AND(CK375=1,T375&lt;&gt;"N"),AND(CK375=3,T375&lt;&gt;"B"),AND(CK375=2,LEFT(TRIM(T375),1)&lt;&gt;"I")),1,IF(OR(AND(CK375=0,T375="N"),AND(CK375=0,T375="B"),AND(CK375=0,LEFT(TRIM(T375),1)="I")),1,0))),"")</f>
        <v/>
      </c>
      <c r="CZ375" s="62" t="str">
        <f t="shared" si="163"/>
        <v/>
      </c>
      <c r="DA375" s="62" t="str">
        <f>+IF(LEN($K375)&gt;10,IF(ISERROR(VLOOKUP(V375,'CODIGO PAGO'!$B$1:$B$20,1,0)),1,IF(OR(AND(CM375=1,V375&lt;&gt;"N"),AND(CM375=3,V375&lt;&gt;"B"),AND(CM375=2,LEFT(TRIM(V375),1)&lt;&gt;"I")),1,IF(OR(AND(CM375=0,V375="N"),AND(CM375=0,V375="B"),AND(CM375=0,LEFT(TRIM(V375),1)="I")),1,0))),"")</f>
        <v/>
      </c>
      <c r="DB375" s="62" t="str">
        <f t="shared" si="164"/>
        <v/>
      </c>
      <c r="DC375" s="62" t="str">
        <f>+IF(LEN($K375)&gt;10,IF(ISERROR(VLOOKUP(X375,'CODIGO PAGO'!$B$1:$B$20,1,0)),1,IF(OR(AND(CO375=1,X375&lt;&gt;"N"),AND(CO375=3,X375&lt;&gt;"B"),AND(CO375=2,LEFT(TRIM(X375),1)&lt;&gt;"I")),1,IF(OR(AND(CO375=0,X375="N"),AND(CO375=0,X375="B"),AND(CO375=0,LEFT(TRIM(X375),1)="I")),1,0))),"")</f>
        <v/>
      </c>
      <c r="DD375" s="62" t="str">
        <f t="shared" si="165"/>
        <v/>
      </c>
      <c r="DE375" s="62" t="str">
        <f t="shared" si="166"/>
        <v/>
      </c>
      <c r="DF375" s="63" t="str">
        <f t="shared" si="167"/>
        <v/>
      </c>
      <c r="DG375" s="171"/>
      <c r="DH375" s="63">
        <v>375</v>
      </c>
    </row>
    <row r="376" spans="1:112" s="65" customFormat="1">
      <c r="A376" s="16" t="str">
        <f t="shared" si="140"/>
        <v/>
      </c>
      <c r="B376" s="134"/>
      <c r="C376" s="134"/>
      <c r="D376" s="1" t="str">
        <f>+IF(LEN($K376)&gt;5,BD!A376,"")</f>
        <v/>
      </c>
      <c r="E376" s="1" t="str">
        <f>+IF(LEN($K376)&gt;5,BD!B376,"")</f>
        <v/>
      </c>
      <c r="F376" s="134"/>
      <c r="G376" s="133"/>
      <c r="H376" s="135"/>
      <c r="I376" s="3" t="str">
        <f>+IF(LEN($K376)&gt;5,BD!D376,"")</f>
        <v/>
      </c>
      <c r="J376" s="4" t="str">
        <f>+IF(LEN($K376)&gt;5,BD!E376,"")</f>
        <v/>
      </c>
      <c r="K376" s="5" t="str">
        <f>+IF(LEN(BD!G376)&gt;5,BD!G376,"")</f>
        <v/>
      </c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53" t="str">
        <f t="shared" si="141"/>
        <v/>
      </c>
      <c r="AB376" s="154" t="str">
        <f>+IF(LEN($K376)&gt;5,SUM(L376,N376,P376,R376,T376,V376,X376)+COUNTIF(L376:X376,"PCG")+'CODIGO PAGO'!$C$23*COUNTIF(L376:X376,"PDF")+'CODIGO PAGO'!$C$24*COUNTIF('PRE MAAS'!L376:X376,"PNH")+'CODIGO PAGO'!$C$25*COUNTIF('PRE MAAS'!L376:X376,"PS")+COUNTIF(L376:X376,"VAC"),"")</f>
        <v/>
      </c>
      <c r="AC376" s="154" t="str">
        <f t="shared" si="142"/>
        <v/>
      </c>
      <c r="AD376" s="155" t="str">
        <f t="shared" si="143"/>
        <v/>
      </c>
      <c r="AE376" s="155" t="str">
        <f t="shared" si="144"/>
        <v/>
      </c>
      <c r="AF376" s="155" t="str">
        <f>+IF(LEN($K376)&gt;5,IF(AND(VLOOKUP($I376,BD!$D$1:$F$501,3,0)&gt;=L$1,VLOOKUP($I376,BD!$D$1:$F$501,3,0)&lt;=X$1),1,0),"")</f>
        <v/>
      </c>
      <c r="AG376" s="155" t="str">
        <f t="shared" si="145"/>
        <v/>
      </c>
      <c r="AH376" s="156" t="str">
        <f t="shared" si="146"/>
        <v/>
      </c>
      <c r="AI376" s="156" t="str">
        <f t="shared" si="147"/>
        <v/>
      </c>
      <c r="AJ376" s="156" t="str">
        <f t="shared" si="148"/>
        <v/>
      </c>
      <c r="AK376" s="6" t="str">
        <f>+IF(LEN($K376)&gt;5,BD!H376,"")</f>
        <v/>
      </c>
      <c r="AL376" s="17" t="str">
        <f t="shared" si="149"/>
        <v/>
      </c>
      <c r="AM376" s="13"/>
      <c r="AN376" s="18" t="str">
        <f t="shared" si="150"/>
        <v/>
      </c>
      <c r="AO376" s="19" t="str">
        <f t="shared" si="151"/>
        <v/>
      </c>
      <c r="AP376" s="19" t="str">
        <f t="shared" si="152"/>
        <v/>
      </c>
      <c r="AQ376" s="20" t="str">
        <f t="shared" si="153"/>
        <v/>
      </c>
      <c r="AR376" s="7" t="str">
        <f t="shared" ca="1" si="154"/>
        <v/>
      </c>
      <c r="AS376" s="157"/>
      <c r="AT376" s="19" t="str">
        <f>+IF(LEN($K376)&gt;5,TRUNC(AS376*AK376*'CODIGO PAGO'!$C$27,2),"")</f>
        <v/>
      </c>
      <c r="AU376" s="15"/>
      <c r="AV376" s="15"/>
      <c r="AW376" s="15"/>
      <c r="AX376" s="14"/>
      <c r="AY376" s="15"/>
      <c r="AZ376" s="20" t="str">
        <f>+IF(LEN(K376)&gt;5,SUMIF(AJUSTES!$A$1:$A$50,K376,AJUSTES!$J$1:$J$50),"")</f>
        <v/>
      </c>
      <c r="BA376" s="20"/>
      <c r="BB376" s="14"/>
      <c r="BC376" s="14"/>
      <c r="BD376" s="164"/>
      <c r="BE376" s="15"/>
      <c r="BF376" s="15"/>
      <c r="BG376" s="152" t="str">
        <f t="shared" si="155"/>
        <v/>
      </c>
      <c r="BH376" s="20" t="str">
        <f t="shared" si="156"/>
        <v/>
      </c>
      <c r="BI376" s="20" t="str">
        <f>IF(LEN($K376)&gt;5,IF('CODIGO PAGO'!$C$26=9,0.5*AK376,'CODIGO PAGO'!$C$26*COUNTIF(L376:X376,"PT")*(AK376*7)/(7-(COUNTIF(L376:X376,"D")+COUNTIF(L376:X376,"DL")))),"")</f>
        <v/>
      </c>
      <c r="BJ376" s="15"/>
      <c r="BK376" s="20" t="str">
        <f>+IF(LEN(K376)&gt;5,SUMIF(AJUSTES!$A$1:$A$50,K376,AJUSTES!$K$1:$K$50),"")</f>
        <v/>
      </c>
      <c r="BL376" s="15"/>
      <c r="BM376" s="15"/>
      <c r="BN376" s="4" t="str">
        <f>+CONCATENATE(IF(COUNTIFS(INCAPACIDADES!$A$1:$A$100,"ACTIVA",INCAPACIDADES!$C$1:$C$100,'PRE MAAS'!K376)&gt;0,VLOOKUP(K376,INCAPACIDADES!$C$1:$Y$100,23,0),""),IF(LEN($K376)&gt;5,IF(BD!F376="N/A","",CONCATENATE("B (",DAY(BD!F376),"-",MONTH(BD!F376),"-",YEAR(BD!F376),")")),""))</f>
        <v/>
      </c>
      <c r="BO376" s="150"/>
      <c r="BP376" s="15"/>
      <c r="BQ376" s="15"/>
      <c r="BR376" s="15"/>
      <c r="BS376" s="15"/>
      <c r="BT376" s="15"/>
      <c r="BU376" s="9" t="str">
        <f>+IF(LEN($K376)&gt;10,IF(LEN(BD!I376)=11,BD!I376,CONCATENATE("0",BD!I376)),"")</f>
        <v/>
      </c>
      <c r="BV376" s="161" t="str">
        <f>+IF(LEN($K376)&gt;10,BD!J376,"")</f>
        <v/>
      </c>
      <c r="BW376" s="162" t="str">
        <f t="shared" si="157"/>
        <v/>
      </c>
      <c r="BX376" s="162" t="str">
        <f>+IF(LEN($K376)&gt;10,UPPER(BD!K376),"")</f>
        <v/>
      </c>
      <c r="BY376" s="161" t="str">
        <f>+IF(LEN($K384)&gt;5,BD!L376,"")</f>
        <v/>
      </c>
      <c r="BZ376" s="161" t="str">
        <f>+IF(LEN($K376)&gt;10,BD!M376,"")</f>
        <v/>
      </c>
      <c r="CA376" s="162" t="str">
        <f>+IF(LEN($K376)&gt;10,BD!N376,"")</f>
        <v/>
      </c>
      <c r="CB376" s="163" t="str">
        <f t="shared" si="158"/>
        <v/>
      </c>
      <c r="CC376" s="62" t="str">
        <f>+IF(AND(LEN($K376)&gt;10),IF(AND($J376&gt;L$1,$J376&lt;=$Y$1),1,IF((COUNTIFS(INCAPACIDADES!$C$1:$C$51,$K376,INCAPACIDADES!K$1:K$51,L$1))&gt;0,2,IF(VLOOKUP($I376,BD!D:F,3,0)&gt;L$1,0,3))),"")</f>
        <v/>
      </c>
      <c r="CD376" s="62" t="str">
        <f>+IF(AND(LEN($K376)&gt;10),IF(AND($J376&gt;M$1,$J376&lt;=$Y$1),1,IF((COUNTIFS(INCAPACIDADES!$C$1:$C$51,$K376,INCAPACIDADES!L$1:L$51,M$1))&gt;0,2,IF(VLOOKUP($I376,BD!$D:$F,3,0)&gt;M$1,0,3))),"")</f>
        <v/>
      </c>
      <c r="CE376" s="62" t="str">
        <f>+IF(AND(LEN($K376)&gt;10),IF(AND($J376&gt;N$1,$J376&lt;=$Y$1),1,IF((COUNTIFS(INCAPACIDADES!$C$1:$C$51,$K376,INCAPACIDADES!M$1:M$51,N$1))&gt;0,2,IF(VLOOKUP($I376,BD!$D:$F,3,0)&gt;N$1,0,3))),"")</f>
        <v/>
      </c>
      <c r="CF376" s="62" t="str">
        <f>+IF(AND(LEN($K376)&gt;10),IF(AND($J376&gt;O$1,$J376&lt;=$Y$1),1,IF((COUNTIFS(INCAPACIDADES!$C$1:$C$51,$K376,INCAPACIDADES!N$1:N$51,O$1))&gt;0,2,IF(VLOOKUP($I376,BD!$D:$F,3,0)&gt;O$1,0,3))),"")</f>
        <v/>
      </c>
      <c r="CG376" s="62" t="str">
        <f>+IF(AND(LEN($K376)&gt;10),IF(AND($J376&gt;P$1,$J376&lt;=$Y$1),1,IF((COUNTIFS(INCAPACIDADES!$C$1:$C$51,$K376,INCAPACIDADES!O$1:O$51,P$1))&gt;0,2,IF(VLOOKUP($I376,BD!$D:$F,3,0)&gt;P$1,0,3))),"")</f>
        <v/>
      </c>
      <c r="CH376" s="62" t="str">
        <f>+IF(AND(LEN($K376)&gt;10),IF(AND($J376&gt;Q$1,$J376&lt;=$Y$1),1,IF((COUNTIFS(INCAPACIDADES!$C$1:$C$51,$K376,INCAPACIDADES!P$1:P$51,Q$1))&gt;0,2,IF(VLOOKUP($I376,BD!$D:$F,3,0)&gt;Q$1,0,3))),"")</f>
        <v/>
      </c>
      <c r="CI376" s="62" t="str">
        <f>+IF(AND(LEN($K376)&gt;10),IF(AND($J376&gt;R$1,$J376&lt;=$Y$1),1,IF((COUNTIFS(INCAPACIDADES!$C$1:$C$51,$K376,INCAPACIDADES!Q$1:Q$51,R$1))&gt;0,2,IF(VLOOKUP($I376,BD!$D:$F,3,0)&gt;R$1,0,3))),"")</f>
        <v/>
      </c>
      <c r="CJ376" s="62" t="str">
        <f>+IF(AND(LEN($K376)&gt;10),IF(AND($J376&gt;S$1,$J376&lt;=$Y$1),1,IF((COUNTIFS(INCAPACIDADES!$C$1:$C$51,$K376,INCAPACIDADES!R$1:R$51,S$1))&gt;0,2,IF(VLOOKUP($I376,BD!$D:$F,3,0)&gt;S$1,0,3))),"")</f>
        <v/>
      </c>
      <c r="CK376" s="62" t="str">
        <f>+IF(AND(LEN($K376)&gt;10),IF(AND($J376&gt;T$1,$J376&lt;=$Y$1),1,IF((COUNTIFS(INCAPACIDADES!$C$1:$C$51,$K376,INCAPACIDADES!S$1:S$51,T$1))&gt;0,2,IF(VLOOKUP($I376,BD!$D:$F,3,0)&gt;T$1,0,3))),"")</f>
        <v/>
      </c>
      <c r="CL376" s="62" t="str">
        <f>+IF(AND(LEN($K376)&gt;10),IF(AND($J376&gt;U$1,$J376&lt;=$Y$1),1,IF((COUNTIFS(INCAPACIDADES!$C$1:$C$51,$K376,INCAPACIDADES!T$1:T$51,U$1))&gt;0,2,IF(VLOOKUP($I376,BD!$D:$F,3,0)&gt;U$1,0,3))),"")</f>
        <v/>
      </c>
      <c r="CM376" s="62" t="str">
        <f>+IF(AND(LEN($K376)&gt;10),IF(AND($J376&gt;V$1,$J376&lt;=$Y$1),1,IF((COUNTIFS(INCAPACIDADES!$C$1:$C$51,$K376,INCAPACIDADES!U$1:U$51,V$1))&gt;0,2,IF(VLOOKUP($I376,BD!$D:$F,3,0)&gt;V$1,0,3))),"")</f>
        <v/>
      </c>
      <c r="CN376" s="62" t="str">
        <f>+IF(AND(LEN($K376)&gt;10),IF(AND($J376&gt;W$1,$J376&lt;=$Y$1),1,IF((COUNTIFS(INCAPACIDADES!$C$1:$C$51,$K376,INCAPACIDADES!V$1:V$51,W$1))&gt;0,2,IF(VLOOKUP($I376,BD!$D:$F,3,0)&gt;W$1,0,3))),"")</f>
        <v/>
      </c>
      <c r="CO376" s="62" t="str">
        <f>+IF(AND(LEN($K376)&gt;10),IF(AND($J376&gt;X$1,$J376&lt;=$Y$1),1,IF((COUNTIFS(INCAPACIDADES!$C$1:$C$51,$K376,INCAPACIDADES!W$1:W$51,X$1))&gt;0,2,IF(VLOOKUP($I376,BD!$D:$F,3,0)&gt;X$1,0,3))),"")</f>
        <v/>
      </c>
      <c r="CP376" s="62" t="str">
        <f>+IF(AND(LEN($K376)&gt;10),IF(AND($J376&gt;Y$1,$J376&lt;=$Y$1),1,IF((COUNTIFS(INCAPACIDADES!$C$1:$C$51,$K376,INCAPACIDADES!X$1:X$51,Y$1))&gt;0,2,IF(VLOOKUP($I376,BD!$D:$F,3,0)&gt;Y$1,0,3))),"")</f>
        <v/>
      </c>
      <c r="CQ376" s="62" t="str">
        <f>+IF(LEN($K376)&gt;10,IF(ISERROR(VLOOKUP(L376,'CODIGO PAGO'!$B$1:$B$20,1,0)),1,IF(OR(AND(CC376=1,L376&lt;&gt;"N"),AND(CC376=3,L376&lt;&gt;"B"),AND(CC376=2,LEFT(TRIM(L376),1)&lt;&gt;"I")),1,IF(OR(AND(CC376=0,L376="N"),AND(CC376=0,L376="B"),AND(CC376=0,LEFT(TRIM(L376),1)="I")),1,0))),"")</f>
        <v/>
      </c>
      <c r="CR376" s="62" t="str">
        <f t="shared" si="159"/>
        <v/>
      </c>
      <c r="CS376" s="62" t="str">
        <f>+IF(LEN($K376)&gt;10,IF(ISERROR(VLOOKUP(N376,'CODIGO PAGO'!$B$1:$B$20,1,0)),1,IF(OR(AND(CE376=1,N376&lt;&gt;"N"),AND(CE376=3,N376&lt;&gt;"B"),AND(CE376=2,LEFT(TRIM(N376),1)&lt;&gt;"I")),1,IF(OR(AND(CE376=0,N376="N"),AND(CE376=0,N376="B"),AND(CE376=0,LEFT(TRIM(N376),1)="I")),1,0))),"")</f>
        <v/>
      </c>
      <c r="CT376" s="62" t="str">
        <f t="shared" si="160"/>
        <v/>
      </c>
      <c r="CU376" s="62" t="str">
        <f>+IF(LEN($K376)&gt;10,IF(ISERROR(VLOOKUP(P376,'CODIGO PAGO'!$B$1:$B$20,1,0)),1,IF(OR(AND(CG376=1,P376&lt;&gt;"N"),AND(CG376=3,P376&lt;&gt;"B"),AND(CG376=2,LEFT(TRIM(P376),1)&lt;&gt;"I")),1,IF(OR(AND(CG376=0,P376="N"),AND(CG376=0,P376="B"),AND(CG376=0,LEFT(TRIM(P376),1)="I")),1,0))),"")</f>
        <v/>
      </c>
      <c r="CV376" s="62" t="str">
        <f t="shared" si="161"/>
        <v/>
      </c>
      <c r="CW376" s="62" t="str">
        <f>+IF(LEN($K376)&gt;10,IF(ISERROR(VLOOKUP(R376,'CODIGO PAGO'!$B$1:$B$20,1,0)),1,IF(OR(AND(CI376=1,R376&lt;&gt;"N"),AND(CI376=3,R376&lt;&gt;"B"),AND(CI376=2,LEFT(TRIM(R376),1)&lt;&gt;"I")),1,IF(OR(AND(CI376=0,R376="N"),AND(CI376=0,R376="B"),AND(CI376=0,LEFT(TRIM(R376),1)="I")),1,0))),"")</f>
        <v/>
      </c>
      <c r="CX376" s="62" t="str">
        <f t="shared" si="162"/>
        <v/>
      </c>
      <c r="CY376" s="62" t="str">
        <f>+IF(LEN($K376)&gt;10,IF(ISERROR(VLOOKUP(T376,'CODIGO PAGO'!$B$1:$B$20,1,0)),1,IF(OR(AND(CK376=1,T376&lt;&gt;"N"),AND(CK376=3,T376&lt;&gt;"B"),AND(CK376=2,LEFT(TRIM(T376),1)&lt;&gt;"I")),1,IF(OR(AND(CK376=0,T376="N"),AND(CK376=0,T376="B"),AND(CK376=0,LEFT(TRIM(T376),1)="I")),1,0))),"")</f>
        <v/>
      </c>
      <c r="CZ376" s="62" t="str">
        <f t="shared" si="163"/>
        <v/>
      </c>
      <c r="DA376" s="62" t="str">
        <f>+IF(LEN($K376)&gt;10,IF(ISERROR(VLOOKUP(V376,'CODIGO PAGO'!$B$1:$B$20,1,0)),1,IF(OR(AND(CM376=1,V376&lt;&gt;"N"),AND(CM376=3,V376&lt;&gt;"B"),AND(CM376=2,LEFT(TRIM(V376),1)&lt;&gt;"I")),1,IF(OR(AND(CM376=0,V376="N"),AND(CM376=0,V376="B"),AND(CM376=0,LEFT(TRIM(V376),1)="I")),1,0))),"")</f>
        <v/>
      </c>
      <c r="DB376" s="62" t="str">
        <f t="shared" si="164"/>
        <v/>
      </c>
      <c r="DC376" s="62" t="str">
        <f>+IF(LEN($K376)&gt;10,IF(ISERROR(VLOOKUP(X376,'CODIGO PAGO'!$B$1:$B$20,1,0)),1,IF(OR(AND(CO376=1,X376&lt;&gt;"N"),AND(CO376=3,X376&lt;&gt;"B"),AND(CO376=2,LEFT(TRIM(X376),1)&lt;&gt;"I")),1,IF(OR(AND(CO376=0,X376="N"),AND(CO376=0,X376="B"),AND(CO376=0,LEFT(TRIM(X376),1)="I")),1,0))),"")</f>
        <v/>
      </c>
      <c r="DD376" s="62" t="str">
        <f t="shared" si="165"/>
        <v/>
      </c>
      <c r="DE376" s="62" t="str">
        <f t="shared" si="166"/>
        <v/>
      </c>
      <c r="DF376" s="63" t="str">
        <f t="shared" si="167"/>
        <v/>
      </c>
      <c r="DG376" s="171"/>
      <c r="DH376" s="63">
        <v>376</v>
      </c>
    </row>
    <row r="377" spans="1:112" s="65" customFormat="1">
      <c r="A377" s="16" t="str">
        <f t="shared" si="140"/>
        <v/>
      </c>
      <c r="B377" s="134"/>
      <c r="C377" s="134"/>
      <c r="D377" s="1" t="str">
        <f>+IF(LEN($K377)&gt;5,BD!A377,"")</f>
        <v/>
      </c>
      <c r="E377" s="1" t="str">
        <f>+IF(LEN($K377)&gt;5,BD!B377,"")</f>
        <v/>
      </c>
      <c r="F377" s="134"/>
      <c r="G377" s="133"/>
      <c r="H377" s="135"/>
      <c r="I377" s="3" t="str">
        <f>+IF(LEN($K377)&gt;5,BD!D377,"")</f>
        <v/>
      </c>
      <c r="J377" s="4" t="str">
        <f>+IF(LEN($K377)&gt;5,BD!E377,"")</f>
        <v/>
      </c>
      <c r="K377" s="5" t="str">
        <f>+IF(LEN(BD!G377)&gt;5,BD!G377,"")</f>
        <v/>
      </c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53" t="str">
        <f t="shared" si="141"/>
        <v/>
      </c>
      <c r="AB377" s="154" t="str">
        <f>+IF(LEN($K377)&gt;5,SUM(L377,N377,P377,R377,T377,V377,X377)+COUNTIF(L377:X377,"PCG")+'CODIGO PAGO'!$C$23*COUNTIF(L377:X377,"PDF")+'CODIGO PAGO'!$C$24*COUNTIF('PRE MAAS'!L377:X377,"PNH")+'CODIGO PAGO'!$C$25*COUNTIF('PRE MAAS'!L377:X377,"PS")+COUNTIF(L377:X377,"VAC"),"")</f>
        <v/>
      </c>
      <c r="AC377" s="154" t="str">
        <f t="shared" si="142"/>
        <v/>
      </c>
      <c r="AD377" s="155" t="str">
        <f t="shared" si="143"/>
        <v/>
      </c>
      <c r="AE377" s="155" t="str">
        <f t="shared" si="144"/>
        <v/>
      </c>
      <c r="AF377" s="155" t="str">
        <f>+IF(LEN($K377)&gt;5,IF(AND(VLOOKUP($I377,BD!$D$1:$F$501,3,0)&gt;=L$1,VLOOKUP($I377,BD!$D$1:$F$501,3,0)&lt;=X$1),1,0),"")</f>
        <v/>
      </c>
      <c r="AG377" s="155" t="str">
        <f t="shared" si="145"/>
        <v/>
      </c>
      <c r="AH377" s="156" t="str">
        <f t="shared" si="146"/>
        <v/>
      </c>
      <c r="AI377" s="156" t="str">
        <f t="shared" si="147"/>
        <v/>
      </c>
      <c r="AJ377" s="156" t="str">
        <f t="shared" si="148"/>
        <v/>
      </c>
      <c r="AK377" s="6" t="str">
        <f>+IF(LEN($K377)&gt;5,BD!H377,"")</f>
        <v/>
      </c>
      <c r="AL377" s="17" t="str">
        <f t="shared" si="149"/>
        <v/>
      </c>
      <c r="AM377" s="13"/>
      <c r="AN377" s="18" t="str">
        <f t="shared" si="150"/>
        <v/>
      </c>
      <c r="AO377" s="19" t="str">
        <f t="shared" si="151"/>
        <v/>
      </c>
      <c r="AP377" s="19" t="str">
        <f t="shared" si="152"/>
        <v/>
      </c>
      <c r="AQ377" s="20" t="str">
        <f t="shared" si="153"/>
        <v/>
      </c>
      <c r="AR377" s="7" t="str">
        <f t="shared" ca="1" si="154"/>
        <v/>
      </c>
      <c r="AS377" s="157"/>
      <c r="AT377" s="19" t="str">
        <f>+IF(LEN($K377)&gt;5,TRUNC(AS377*AK377*'CODIGO PAGO'!$C$27,2),"")</f>
        <v/>
      </c>
      <c r="AU377" s="15"/>
      <c r="AV377" s="15"/>
      <c r="AW377" s="15"/>
      <c r="AX377" s="14"/>
      <c r="AY377" s="15"/>
      <c r="AZ377" s="20" t="str">
        <f>+IF(LEN(K377)&gt;5,SUMIF(AJUSTES!$A$1:$A$50,K377,AJUSTES!$J$1:$J$50),"")</f>
        <v/>
      </c>
      <c r="BA377" s="20"/>
      <c r="BB377" s="14"/>
      <c r="BC377" s="14"/>
      <c r="BD377" s="164"/>
      <c r="BE377" s="15"/>
      <c r="BF377" s="15"/>
      <c r="BG377" s="152" t="str">
        <f t="shared" si="155"/>
        <v/>
      </c>
      <c r="BH377" s="20" t="str">
        <f t="shared" si="156"/>
        <v/>
      </c>
      <c r="BI377" s="20" t="str">
        <f>IF(LEN($K377)&gt;5,IF('CODIGO PAGO'!$C$26=9,0.5*AK377,'CODIGO PAGO'!$C$26*COUNTIF(L377:X377,"PT")*(AK377*7)/(7-(COUNTIF(L377:X377,"D")+COUNTIF(L377:X377,"DL")))),"")</f>
        <v/>
      </c>
      <c r="BJ377" s="15"/>
      <c r="BK377" s="20" t="str">
        <f>+IF(LEN(K377)&gt;5,SUMIF(AJUSTES!$A$1:$A$50,K377,AJUSTES!$K$1:$K$50),"")</f>
        <v/>
      </c>
      <c r="BL377" s="15"/>
      <c r="BM377" s="15"/>
      <c r="BN377" s="4" t="str">
        <f>+CONCATENATE(IF(COUNTIFS(INCAPACIDADES!$A$1:$A$100,"ACTIVA",INCAPACIDADES!$C$1:$C$100,'PRE MAAS'!K377)&gt;0,VLOOKUP(K377,INCAPACIDADES!$C$1:$Y$100,23,0),""),IF(LEN($K377)&gt;5,IF(BD!F377="N/A","",CONCATENATE("B (",DAY(BD!F377),"-",MONTH(BD!F377),"-",YEAR(BD!F377),")")),""))</f>
        <v/>
      </c>
      <c r="BO377" s="150"/>
      <c r="BP377" s="15"/>
      <c r="BQ377" s="15"/>
      <c r="BR377" s="15"/>
      <c r="BS377" s="15"/>
      <c r="BT377" s="15"/>
      <c r="BU377" s="9" t="str">
        <f>+IF(LEN($K377)&gt;10,IF(LEN(BD!I377)=11,BD!I377,CONCATENATE("0",BD!I377)),"")</f>
        <v/>
      </c>
      <c r="BV377" s="161" t="str">
        <f>+IF(LEN($K377)&gt;10,BD!J377,"")</f>
        <v/>
      </c>
      <c r="BW377" s="162" t="str">
        <f t="shared" si="157"/>
        <v/>
      </c>
      <c r="BX377" s="162" t="str">
        <f>+IF(LEN($K377)&gt;10,UPPER(BD!K377),"")</f>
        <v/>
      </c>
      <c r="BY377" s="161" t="str">
        <f>+IF(LEN($K385)&gt;5,BD!L377,"")</f>
        <v/>
      </c>
      <c r="BZ377" s="161" t="str">
        <f>+IF(LEN($K377)&gt;10,BD!M377,"")</f>
        <v/>
      </c>
      <c r="CA377" s="162" t="str">
        <f>+IF(LEN($K377)&gt;10,BD!N377,"")</f>
        <v/>
      </c>
      <c r="CB377" s="163" t="str">
        <f t="shared" si="158"/>
        <v/>
      </c>
      <c r="CC377" s="62" t="str">
        <f>+IF(AND(LEN($K377)&gt;10),IF(AND($J377&gt;L$1,$J377&lt;=$Y$1),1,IF((COUNTIFS(INCAPACIDADES!$C$1:$C$51,$K377,INCAPACIDADES!K$1:K$51,L$1))&gt;0,2,IF(VLOOKUP($I377,BD!D:F,3,0)&gt;L$1,0,3))),"")</f>
        <v/>
      </c>
      <c r="CD377" s="62" t="str">
        <f>+IF(AND(LEN($K377)&gt;10),IF(AND($J377&gt;M$1,$J377&lt;=$Y$1),1,IF((COUNTIFS(INCAPACIDADES!$C$1:$C$51,$K377,INCAPACIDADES!L$1:L$51,M$1))&gt;0,2,IF(VLOOKUP($I377,BD!$D:$F,3,0)&gt;M$1,0,3))),"")</f>
        <v/>
      </c>
      <c r="CE377" s="62" t="str">
        <f>+IF(AND(LEN($K377)&gt;10),IF(AND($J377&gt;N$1,$J377&lt;=$Y$1),1,IF((COUNTIFS(INCAPACIDADES!$C$1:$C$51,$K377,INCAPACIDADES!M$1:M$51,N$1))&gt;0,2,IF(VLOOKUP($I377,BD!$D:$F,3,0)&gt;N$1,0,3))),"")</f>
        <v/>
      </c>
      <c r="CF377" s="62" t="str">
        <f>+IF(AND(LEN($K377)&gt;10),IF(AND($J377&gt;O$1,$J377&lt;=$Y$1),1,IF((COUNTIFS(INCAPACIDADES!$C$1:$C$51,$K377,INCAPACIDADES!N$1:N$51,O$1))&gt;0,2,IF(VLOOKUP($I377,BD!$D:$F,3,0)&gt;O$1,0,3))),"")</f>
        <v/>
      </c>
      <c r="CG377" s="62" t="str">
        <f>+IF(AND(LEN($K377)&gt;10),IF(AND($J377&gt;P$1,$J377&lt;=$Y$1),1,IF((COUNTIFS(INCAPACIDADES!$C$1:$C$51,$K377,INCAPACIDADES!O$1:O$51,P$1))&gt;0,2,IF(VLOOKUP($I377,BD!$D:$F,3,0)&gt;P$1,0,3))),"")</f>
        <v/>
      </c>
      <c r="CH377" s="62" t="str">
        <f>+IF(AND(LEN($K377)&gt;10),IF(AND($J377&gt;Q$1,$J377&lt;=$Y$1),1,IF((COUNTIFS(INCAPACIDADES!$C$1:$C$51,$K377,INCAPACIDADES!P$1:P$51,Q$1))&gt;0,2,IF(VLOOKUP($I377,BD!$D:$F,3,0)&gt;Q$1,0,3))),"")</f>
        <v/>
      </c>
      <c r="CI377" s="62" t="str">
        <f>+IF(AND(LEN($K377)&gt;10),IF(AND($J377&gt;R$1,$J377&lt;=$Y$1),1,IF((COUNTIFS(INCAPACIDADES!$C$1:$C$51,$K377,INCAPACIDADES!Q$1:Q$51,R$1))&gt;0,2,IF(VLOOKUP($I377,BD!$D:$F,3,0)&gt;R$1,0,3))),"")</f>
        <v/>
      </c>
      <c r="CJ377" s="62" t="str">
        <f>+IF(AND(LEN($K377)&gt;10),IF(AND($J377&gt;S$1,$J377&lt;=$Y$1),1,IF((COUNTIFS(INCAPACIDADES!$C$1:$C$51,$K377,INCAPACIDADES!R$1:R$51,S$1))&gt;0,2,IF(VLOOKUP($I377,BD!$D:$F,3,0)&gt;S$1,0,3))),"")</f>
        <v/>
      </c>
      <c r="CK377" s="62" t="str">
        <f>+IF(AND(LEN($K377)&gt;10),IF(AND($J377&gt;T$1,$J377&lt;=$Y$1),1,IF((COUNTIFS(INCAPACIDADES!$C$1:$C$51,$K377,INCAPACIDADES!S$1:S$51,T$1))&gt;0,2,IF(VLOOKUP($I377,BD!$D:$F,3,0)&gt;T$1,0,3))),"")</f>
        <v/>
      </c>
      <c r="CL377" s="62" t="str">
        <f>+IF(AND(LEN($K377)&gt;10),IF(AND($J377&gt;U$1,$J377&lt;=$Y$1),1,IF((COUNTIFS(INCAPACIDADES!$C$1:$C$51,$K377,INCAPACIDADES!T$1:T$51,U$1))&gt;0,2,IF(VLOOKUP($I377,BD!$D:$F,3,0)&gt;U$1,0,3))),"")</f>
        <v/>
      </c>
      <c r="CM377" s="62" t="str">
        <f>+IF(AND(LEN($K377)&gt;10),IF(AND($J377&gt;V$1,$J377&lt;=$Y$1),1,IF((COUNTIFS(INCAPACIDADES!$C$1:$C$51,$K377,INCAPACIDADES!U$1:U$51,V$1))&gt;0,2,IF(VLOOKUP($I377,BD!$D:$F,3,0)&gt;V$1,0,3))),"")</f>
        <v/>
      </c>
      <c r="CN377" s="62" t="str">
        <f>+IF(AND(LEN($K377)&gt;10),IF(AND($J377&gt;W$1,$J377&lt;=$Y$1),1,IF((COUNTIFS(INCAPACIDADES!$C$1:$C$51,$K377,INCAPACIDADES!V$1:V$51,W$1))&gt;0,2,IF(VLOOKUP($I377,BD!$D:$F,3,0)&gt;W$1,0,3))),"")</f>
        <v/>
      </c>
      <c r="CO377" s="62" t="str">
        <f>+IF(AND(LEN($K377)&gt;10),IF(AND($J377&gt;X$1,$J377&lt;=$Y$1),1,IF((COUNTIFS(INCAPACIDADES!$C$1:$C$51,$K377,INCAPACIDADES!W$1:W$51,X$1))&gt;0,2,IF(VLOOKUP($I377,BD!$D:$F,3,0)&gt;X$1,0,3))),"")</f>
        <v/>
      </c>
      <c r="CP377" s="62" t="str">
        <f>+IF(AND(LEN($K377)&gt;10),IF(AND($J377&gt;Y$1,$J377&lt;=$Y$1),1,IF((COUNTIFS(INCAPACIDADES!$C$1:$C$51,$K377,INCAPACIDADES!X$1:X$51,Y$1))&gt;0,2,IF(VLOOKUP($I377,BD!$D:$F,3,0)&gt;Y$1,0,3))),"")</f>
        <v/>
      </c>
      <c r="CQ377" s="62" t="str">
        <f>+IF(LEN($K377)&gt;10,IF(ISERROR(VLOOKUP(L377,'CODIGO PAGO'!$B$1:$B$20,1,0)),1,IF(OR(AND(CC377=1,L377&lt;&gt;"N"),AND(CC377=3,L377&lt;&gt;"B"),AND(CC377=2,LEFT(TRIM(L377),1)&lt;&gt;"I")),1,IF(OR(AND(CC377=0,L377="N"),AND(CC377=0,L377="B"),AND(CC377=0,LEFT(TRIM(L377),1)="I")),1,0))),"")</f>
        <v/>
      </c>
      <c r="CR377" s="62" t="str">
        <f t="shared" si="159"/>
        <v/>
      </c>
      <c r="CS377" s="62" t="str">
        <f>+IF(LEN($K377)&gt;10,IF(ISERROR(VLOOKUP(N377,'CODIGO PAGO'!$B$1:$B$20,1,0)),1,IF(OR(AND(CE377=1,N377&lt;&gt;"N"),AND(CE377=3,N377&lt;&gt;"B"),AND(CE377=2,LEFT(TRIM(N377),1)&lt;&gt;"I")),1,IF(OR(AND(CE377=0,N377="N"),AND(CE377=0,N377="B"),AND(CE377=0,LEFT(TRIM(N377),1)="I")),1,0))),"")</f>
        <v/>
      </c>
      <c r="CT377" s="62" t="str">
        <f t="shared" si="160"/>
        <v/>
      </c>
      <c r="CU377" s="62" t="str">
        <f>+IF(LEN($K377)&gt;10,IF(ISERROR(VLOOKUP(P377,'CODIGO PAGO'!$B$1:$B$20,1,0)),1,IF(OR(AND(CG377=1,P377&lt;&gt;"N"),AND(CG377=3,P377&lt;&gt;"B"),AND(CG377=2,LEFT(TRIM(P377),1)&lt;&gt;"I")),1,IF(OR(AND(CG377=0,P377="N"),AND(CG377=0,P377="B"),AND(CG377=0,LEFT(TRIM(P377),1)="I")),1,0))),"")</f>
        <v/>
      </c>
      <c r="CV377" s="62" t="str">
        <f t="shared" si="161"/>
        <v/>
      </c>
      <c r="CW377" s="62" t="str">
        <f>+IF(LEN($K377)&gt;10,IF(ISERROR(VLOOKUP(R377,'CODIGO PAGO'!$B$1:$B$20,1,0)),1,IF(OR(AND(CI377=1,R377&lt;&gt;"N"),AND(CI377=3,R377&lt;&gt;"B"),AND(CI377=2,LEFT(TRIM(R377),1)&lt;&gt;"I")),1,IF(OR(AND(CI377=0,R377="N"),AND(CI377=0,R377="B"),AND(CI377=0,LEFT(TRIM(R377),1)="I")),1,0))),"")</f>
        <v/>
      </c>
      <c r="CX377" s="62" t="str">
        <f t="shared" si="162"/>
        <v/>
      </c>
      <c r="CY377" s="62" t="str">
        <f>+IF(LEN($K377)&gt;10,IF(ISERROR(VLOOKUP(T377,'CODIGO PAGO'!$B$1:$B$20,1,0)),1,IF(OR(AND(CK377=1,T377&lt;&gt;"N"),AND(CK377=3,T377&lt;&gt;"B"),AND(CK377=2,LEFT(TRIM(T377),1)&lt;&gt;"I")),1,IF(OR(AND(CK377=0,T377="N"),AND(CK377=0,T377="B"),AND(CK377=0,LEFT(TRIM(T377),1)="I")),1,0))),"")</f>
        <v/>
      </c>
      <c r="CZ377" s="62" t="str">
        <f t="shared" si="163"/>
        <v/>
      </c>
      <c r="DA377" s="62" t="str">
        <f>+IF(LEN($K377)&gt;10,IF(ISERROR(VLOOKUP(V377,'CODIGO PAGO'!$B$1:$B$20,1,0)),1,IF(OR(AND(CM377=1,V377&lt;&gt;"N"),AND(CM377=3,V377&lt;&gt;"B"),AND(CM377=2,LEFT(TRIM(V377),1)&lt;&gt;"I")),1,IF(OR(AND(CM377=0,V377="N"),AND(CM377=0,V377="B"),AND(CM377=0,LEFT(TRIM(V377),1)="I")),1,0))),"")</f>
        <v/>
      </c>
      <c r="DB377" s="62" t="str">
        <f t="shared" si="164"/>
        <v/>
      </c>
      <c r="DC377" s="62" t="str">
        <f>+IF(LEN($K377)&gt;10,IF(ISERROR(VLOOKUP(X377,'CODIGO PAGO'!$B$1:$B$20,1,0)),1,IF(OR(AND(CO377=1,X377&lt;&gt;"N"),AND(CO377=3,X377&lt;&gt;"B"),AND(CO377=2,LEFT(TRIM(X377),1)&lt;&gt;"I")),1,IF(OR(AND(CO377=0,X377="N"),AND(CO377=0,X377="B"),AND(CO377=0,LEFT(TRIM(X377),1)="I")),1,0))),"")</f>
        <v/>
      </c>
      <c r="DD377" s="62" t="str">
        <f t="shared" si="165"/>
        <v/>
      </c>
      <c r="DE377" s="62" t="str">
        <f t="shared" si="166"/>
        <v/>
      </c>
      <c r="DF377" s="63" t="str">
        <f t="shared" si="167"/>
        <v/>
      </c>
      <c r="DG377" s="171"/>
      <c r="DH377" s="63">
        <v>377</v>
      </c>
    </row>
    <row r="378" spans="1:112" s="65" customFormat="1">
      <c r="A378" s="16" t="str">
        <f t="shared" si="140"/>
        <v/>
      </c>
      <c r="B378" s="134"/>
      <c r="C378" s="134"/>
      <c r="D378" s="1" t="str">
        <f>+IF(LEN($K378)&gt;5,BD!A378,"")</f>
        <v/>
      </c>
      <c r="E378" s="1" t="str">
        <f>+IF(LEN($K378)&gt;5,BD!B378,"")</f>
        <v/>
      </c>
      <c r="F378" s="134"/>
      <c r="G378" s="133"/>
      <c r="H378" s="135"/>
      <c r="I378" s="3" t="str">
        <f>+IF(LEN($K378)&gt;5,BD!D378,"")</f>
        <v/>
      </c>
      <c r="J378" s="4" t="str">
        <f>+IF(LEN($K378)&gt;5,BD!E378,"")</f>
        <v/>
      </c>
      <c r="K378" s="5" t="str">
        <f>+IF(LEN(BD!G378)&gt;5,BD!G378,"")</f>
        <v/>
      </c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53" t="str">
        <f t="shared" si="141"/>
        <v/>
      </c>
      <c r="AB378" s="154" t="str">
        <f>+IF(LEN($K378)&gt;5,SUM(L378,N378,P378,R378,T378,V378,X378)+COUNTIF(L378:X378,"PCG")+'CODIGO PAGO'!$C$23*COUNTIF(L378:X378,"PDF")+'CODIGO PAGO'!$C$24*COUNTIF('PRE MAAS'!L378:X378,"PNH")+'CODIGO PAGO'!$C$25*COUNTIF('PRE MAAS'!L378:X378,"PS")+COUNTIF(L378:X378,"VAC"),"")</f>
        <v/>
      </c>
      <c r="AC378" s="154" t="str">
        <f t="shared" si="142"/>
        <v/>
      </c>
      <c r="AD378" s="155" t="str">
        <f t="shared" si="143"/>
        <v/>
      </c>
      <c r="AE378" s="155" t="str">
        <f t="shared" si="144"/>
        <v/>
      </c>
      <c r="AF378" s="155" t="str">
        <f>+IF(LEN($K378)&gt;5,IF(AND(VLOOKUP($I378,BD!$D$1:$F$501,3,0)&gt;=L$1,VLOOKUP($I378,BD!$D$1:$F$501,3,0)&lt;=X$1),1,0),"")</f>
        <v/>
      </c>
      <c r="AG378" s="155" t="str">
        <f t="shared" si="145"/>
        <v/>
      </c>
      <c r="AH378" s="156" t="str">
        <f t="shared" si="146"/>
        <v/>
      </c>
      <c r="AI378" s="156" t="str">
        <f t="shared" si="147"/>
        <v/>
      </c>
      <c r="AJ378" s="156" t="str">
        <f t="shared" si="148"/>
        <v/>
      </c>
      <c r="AK378" s="6" t="str">
        <f>+IF(LEN($K378)&gt;5,BD!H378,"")</f>
        <v/>
      </c>
      <c r="AL378" s="17" t="str">
        <f t="shared" si="149"/>
        <v/>
      </c>
      <c r="AM378" s="13"/>
      <c r="AN378" s="18" t="str">
        <f t="shared" si="150"/>
        <v/>
      </c>
      <c r="AO378" s="19" t="str">
        <f t="shared" si="151"/>
        <v/>
      </c>
      <c r="AP378" s="19" t="str">
        <f t="shared" si="152"/>
        <v/>
      </c>
      <c r="AQ378" s="20" t="str">
        <f t="shared" si="153"/>
        <v/>
      </c>
      <c r="AR378" s="7" t="str">
        <f t="shared" ca="1" si="154"/>
        <v/>
      </c>
      <c r="AS378" s="157"/>
      <c r="AT378" s="19" t="str">
        <f>+IF(LEN($K378)&gt;5,TRUNC(AS378*AK378*'CODIGO PAGO'!$C$27,2),"")</f>
        <v/>
      </c>
      <c r="AU378" s="15"/>
      <c r="AV378" s="15"/>
      <c r="AW378" s="15"/>
      <c r="AX378" s="14"/>
      <c r="AY378" s="15"/>
      <c r="AZ378" s="20" t="str">
        <f>+IF(LEN(K378)&gt;5,SUMIF(AJUSTES!$A$1:$A$50,K378,AJUSTES!$J$1:$J$50),"")</f>
        <v/>
      </c>
      <c r="BA378" s="20"/>
      <c r="BB378" s="14"/>
      <c r="BC378" s="14"/>
      <c r="BD378" s="164"/>
      <c r="BE378" s="15"/>
      <c r="BF378" s="15"/>
      <c r="BG378" s="152" t="str">
        <f t="shared" si="155"/>
        <v/>
      </c>
      <c r="BH378" s="20" t="str">
        <f t="shared" si="156"/>
        <v/>
      </c>
      <c r="BI378" s="20" t="str">
        <f>IF(LEN($K378)&gt;5,IF('CODIGO PAGO'!$C$26=9,0.5*AK378,'CODIGO PAGO'!$C$26*COUNTIF(L378:X378,"PT")*(AK378*7)/(7-(COUNTIF(L378:X378,"D")+COUNTIF(L378:X378,"DL")))),"")</f>
        <v/>
      </c>
      <c r="BJ378" s="15"/>
      <c r="BK378" s="20" t="str">
        <f>+IF(LEN(K378)&gt;5,SUMIF(AJUSTES!$A$1:$A$50,K378,AJUSTES!$K$1:$K$50),"")</f>
        <v/>
      </c>
      <c r="BL378" s="15"/>
      <c r="BM378" s="15"/>
      <c r="BN378" s="4" t="str">
        <f>+CONCATENATE(IF(COUNTIFS(INCAPACIDADES!$A$1:$A$100,"ACTIVA",INCAPACIDADES!$C$1:$C$100,'PRE MAAS'!K378)&gt;0,VLOOKUP(K378,INCAPACIDADES!$C$1:$Y$100,23,0),""),IF(LEN($K378)&gt;5,IF(BD!F378="N/A","",CONCATENATE("B (",DAY(BD!F378),"-",MONTH(BD!F378),"-",YEAR(BD!F378),")")),""))</f>
        <v/>
      </c>
      <c r="BO378" s="150"/>
      <c r="BP378" s="15"/>
      <c r="BQ378" s="15"/>
      <c r="BR378" s="15"/>
      <c r="BS378" s="15"/>
      <c r="BT378" s="15"/>
      <c r="BU378" s="9" t="str">
        <f>+IF(LEN($K378)&gt;10,IF(LEN(BD!I378)=11,BD!I378,CONCATENATE("0",BD!I378)),"")</f>
        <v/>
      </c>
      <c r="BV378" s="161" t="str">
        <f>+IF(LEN($K378)&gt;10,BD!J378,"")</f>
        <v/>
      </c>
      <c r="BW378" s="162" t="str">
        <f t="shared" si="157"/>
        <v/>
      </c>
      <c r="BX378" s="162" t="str">
        <f>+IF(LEN($K378)&gt;10,UPPER(BD!K378),"")</f>
        <v/>
      </c>
      <c r="BY378" s="161" t="str">
        <f>+IF(LEN($K386)&gt;5,BD!L378,"")</f>
        <v/>
      </c>
      <c r="BZ378" s="161" t="str">
        <f>+IF(LEN($K378)&gt;10,BD!M378,"")</f>
        <v/>
      </c>
      <c r="CA378" s="162" t="str">
        <f>+IF(LEN($K378)&gt;10,BD!N378,"")</f>
        <v/>
      </c>
      <c r="CB378" s="163" t="str">
        <f t="shared" si="158"/>
        <v/>
      </c>
      <c r="CC378" s="62" t="str">
        <f>+IF(AND(LEN($K378)&gt;10),IF(AND($J378&gt;L$1,$J378&lt;=$Y$1),1,IF((COUNTIFS(INCAPACIDADES!$C$1:$C$51,$K378,INCAPACIDADES!K$1:K$51,L$1))&gt;0,2,IF(VLOOKUP($I378,BD!D:F,3,0)&gt;L$1,0,3))),"")</f>
        <v/>
      </c>
      <c r="CD378" s="62" t="str">
        <f>+IF(AND(LEN($K378)&gt;10),IF(AND($J378&gt;M$1,$J378&lt;=$Y$1),1,IF((COUNTIFS(INCAPACIDADES!$C$1:$C$51,$K378,INCAPACIDADES!L$1:L$51,M$1))&gt;0,2,IF(VLOOKUP($I378,BD!$D:$F,3,0)&gt;M$1,0,3))),"")</f>
        <v/>
      </c>
      <c r="CE378" s="62" t="str">
        <f>+IF(AND(LEN($K378)&gt;10),IF(AND($J378&gt;N$1,$J378&lt;=$Y$1),1,IF((COUNTIFS(INCAPACIDADES!$C$1:$C$51,$K378,INCAPACIDADES!M$1:M$51,N$1))&gt;0,2,IF(VLOOKUP($I378,BD!$D:$F,3,0)&gt;N$1,0,3))),"")</f>
        <v/>
      </c>
      <c r="CF378" s="62" t="str">
        <f>+IF(AND(LEN($K378)&gt;10),IF(AND($J378&gt;O$1,$J378&lt;=$Y$1),1,IF((COUNTIFS(INCAPACIDADES!$C$1:$C$51,$K378,INCAPACIDADES!N$1:N$51,O$1))&gt;0,2,IF(VLOOKUP($I378,BD!$D:$F,3,0)&gt;O$1,0,3))),"")</f>
        <v/>
      </c>
      <c r="CG378" s="62" t="str">
        <f>+IF(AND(LEN($K378)&gt;10),IF(AND($J378&gt;P$1,$J378&lt;=$Y$1),1,IF((COUNTIFS(INCAPACIDADES!$C$1:$C$51,$K378,INCAPACIDADES!O$1:O$51,P$1))&gt;0,2,IF(VLOOKUP($I378,BD!$D:$F,3,0)&gt;P$1,0,3))),"")</f>
        <v/>
      </c>
      <c r="CH378" s="62" t="str">
        <f>+IF(AND(LEN($K378)&gt;10),IF(AND($J378&gt;Q$1,$J378&lt;=$Y$1),1,IF((COUNTIFS(INCAPACIDADES!$C$1:$C$51,$K378,INCAPACIDADES!P$1:P$51,Q$1))&gt;0,2,IF(VLOOKUP($I378,BD!$D:$F,3,0)&gt;Q$1,0,3))),"")</f>
        <v/>
      </c>
      <c r="CI378" s="62" t="str">
        <f>+IF(AND(LEN($K378)&gt;10),IF(AND($J378&gt;R$1,$J378&lt;=$Y$1),1,IF((COUNTIFS(INCAPACIDADES!$C$1:$C$51,$K378,INCAPACIDADES!Q$1:Q$51,R$1))&gt;0,2,IF(VLOOKUP($I378,BD!$D:$F,3,0)&gt;R$1,0,3))),"")</f>
        <v/>
      </c>
      <c r="CJ378" s="62" t="str">
        <f>+IF(AND(LEN($K378)&gt;10),IF(AND($J378&gt;S$1,$J378&lt;=$Y$1),1,IF((COUNTIFS(INCAPACIDADES!$C$1:$C$51,$K378,INCAPACIDADES!R$1:R$51,S$1))&gt;0,2,IF(VLOOKUP($I378,BD!$D:$F,3,0)&gt;S$1,0,3))),"")</f>
        <v/>
      </c>
      <c r="CK378" s="62" t="str">
        <f>+IF(AND(LEN($K378)&gt;10),IF(AND($J378&gt;T$1,$J378&lt;=$Y$1),1,IF((COUNTIFS(INCAPACIDADES!$C$1:$C$51,$K378,INCAPACIDADES!S$1:S$51,T$1))&gt;0,2,IF(VLOOKUP($I378,BD!$D:$F,3,0)&gt;T$1,0,3))),"")</f>
        <v/>
      </c>
      <c r="CL378" s="62" t="str">
        <f>+IF(AND(LEN($K378)&gt;10),IF(AND($J378&gt;U$1,$J378&lt;=$Y$1),1,IF((COUNTIFS(INCAPACIDADES!$C$1:$C$51,$K378,INCAPACIDADES!T$1:T$51,U$1))&gt;0,2,IF(VLOOKUP($I378,BD!$D:$F,3,0)&gt;U$1,0,3))),"")</f>
        <v/>
      </c>
      <c r="CM378" s="62" t="str">
        <f>+IF(AND(LEN($K378)&gt;10),IF(AND($J378&gt;V$1,$J378&lt;=$Y$1),1,IF((COUNTIFS(INCAPACIDADES!$C$1:$C$51,$K378,INCAPACIDADES!U$1:U$51,V$1))&gt;0,2,IF(VLOOKUP($I378,BD!$D:$F,3,0)&gt;V$1,0,3))),"")</f>
        <v/>
      </c>
      <c r="CN378" s="62" t="str">
        <f>+IF(AND(LEN($K378)&gt;10),IF(AND($J378&gt;W$1,$J378&lt;=$Y$1),1,IF((COUNTIFS(INCAPACIDADES!$C$1:$C$51,$K378,INCAPACIDADES!V$1:V$51,W$1))&gt;0,2,IF(VLOOKUP($I378,BD!$D:$F,3,0)&gt;W$1,0,3))),"")</f>
        <v/>
      </c>
      <c r="CO378" s="62" t="str">
        <f>+IF(AND(LEN($K378)&gt;10),IF(AND($J378&gt;X$1,$J378&lt;=$Y$1),1,IF((COUNTIFS(INCAPACIDADES!$C$1:$C$51,$K378,INCAPACIDADES!W$1:W$51,X$1))&gt;0,2,IF(VLOOKUP($I378,BD!$D:$F,3,0)&gt;X$1,0,3))),"")</f>
        <v/>
      </c>
      <c r="CP378" s="62" t="str">
        <f>+IF(AND(LEN($K378)&gt;10),IF(AND($J378&gt;Y$1,$J378&lt;=$Y$1),1,IF((COUNTIFS(INCAPACIDADES!$C$1:$C$51,$K378,INCAPACIDADES!X$1:X$51,Y$1))&gt;0,2,IF(VLOOKUP($I378,BD!$D:$F,3,0)&gt;Y$1,0,3))),"")</f>
        <v/>
      </c>
      <c r="CQ378" s="62" t="str">
        <f>+IF(LEN($K378)&gt;10,IF(ISERROR(VLOOKUP(L378,'CODIGO PAGO'!$B$1:$B$20,1,0)),1,IF(OR(AND(CC378=1,L378&lt;&gt;"N"),AND(CC378=3,L378&lt;&gt;"B"),AND(CC378=2,LEFT(TRIM(L378),1)&lt;&gt;"I")),1,IF(OR(AND(CC378=0,L378="N"),AND(CC378=0,L378="B"),AND(CC378=0,LEFT(TRIM(L378),1)="I")),1,0))),"")</f>
        <v/>
      </c>
      <c r="CR378" s="62" t="str">
        <f t="shared" si="159"/>
        <v/>
      </c>
      <c r="CS378" s="62" t="str">
        <f>+IF(LEN($K378)&gt;10,IF(ISERROR(VLOOKUP(N378,'CODIGO PAGO'!$B$1:$B$20,1,0)),1,IF(OR(AND(CE378=1,N378&lt;&gt;"N"),AND(CE378=3,N378&lt;&gt;"B"),AND(CE378=2,LEFT(TRIM(N378),1)&lt;&gt;"I")),1,IF(OR(AND(CE378=0,N378="N"),AND(CE378=0,N378="B"),AND(CE378=0,LEFT(TRIM(N378),1)="I")),1,0))),"")</f>
        <v/>
      </c>
      <c r="CT378" s="62" t="str">
        <f t="shared" si="160"/>
        <v/>
      </c>
      <c r="CU378" s="62" t="str">
        <f>+IF(LEN($K378)&gt;10,IF(ISERROR(VLOOKUP(P378,'CODIGO PAGO'!$B$1:$B$20,1,0)),1,IF(OR(AND(CG378=1,P378&lt;&gt;"N"),AND(CG378=3,P378&lt;&gt;"B"),AND(CG378=2,LEFT(TRIM(P378),1)&lt;&gt;"I")),1,IF(OR(AND(CG378=0,P378="N"),AND(CG378=0,P378="B"),AND(CG378=0,LEFT(TRIM(P378),1)="I")),1,0))),"")</f>
        <v/>
      </c>
      <c r="CV378" s="62" t="str">
        <f t="shared" si="161"/>
        <v/>
      </c>
      <c r="CW378" s="62" t="str">
        <f>+IF(LEN($K378)&gt;10,IF(ISERROR(VLOOKUP(R378,'CODIGO PAGO'!$B$1:$B$20,1,0)),1,IF(OR(AND(CI378=1,R378&lt;&gt;"N"),AND(CI378=3,R378&lt;&gt;"B"),AND(CI378=2,LEFT(TRIM(R378),1)&lt;&gt;"I")),1,IF(OR(AND(CI378=0,R378="N"),AND(CI378=0,R378="B"),AND(CI378=0,LEFT(TRIM(R378),1)="I")),1,0))),"")</f>
        <v/>
      </c>
      <c r="CX378" s="62" t="str">
        <f t="shared" si="162"/>
        <v/>
      </c>
      <c r="CY378" s="62" t="str">
        <f>+IF(LEN($K378)&gt;10,IF(ISERROR(VLOOKUP(T378,'CODIGO PAGO'!$B$1:$B$20,1,0)),1,IF(OR(AND(CK378=1,T378&lt;&gt;"N"),AND(CK378=3,T378&lt;&gt;"B"),AND(CK378=2,LEFT(TRIM(T378),1)&lt;&gt;"I")),1,IF(OR(AND(CK378=0,T378="N"),AND(CK378=0,T378="B"),AND(CK378=0,LEFT(TRIM(T378),1)="I")),1,0))),"")</f>
        <v/>
      </c>
      <c r="CZ378" s="62" t="str">
        <f t="shared" si="163"/>
        <v/>
      </c>
      <c r="DA378" s="62" t="str">
        <f>+IF(LEN($K378)&gt;10,IF(ISERROR(VLOOKUP(V378,'CODIGO PAGO'!$B$1:$B$20,1,0)),1,IF(OR(AND(CM378=1,V378&lt;&gt;"N"),AND(CM378=3,V378&lt;&gt;"B"),AND(CM378=2,LEFT(TRIM(V378),1)&lt;&gt;"I")),1,IF(OR(AND(CM378=0,V378="N"),AND(CM378=0,V378="B"),AND(CM378=0,LEFT(TRIM(V378),1)="I")),1,0))),"")</f>
        <v/>
      </c>
      <c r="DB378" s="62" t="str">
        <f t="shared" si="164"/>
        <v/>
      </c>
      <c r="DC378" s="62" t="str">
        <f>+IF(LEN($K378)&gt;10,IF(ISERROR(VLOOKUP(X378,'CODIGO PAGO'!$B$1:$B$20,1,0)),1,IF(OR(AND(CO378=1,X378&lt;&gt;"N"),AND(CO378=3,X378&lt;&gt;"B"),AND(CO378=2,LEFT(TRIM(X378),1)&lt;&gt;"I")),1,IF(OR(AND(CO378=0,X378="N"),AND(CO378=0,X378="B"),AND(CO378=0,LEFT(TRIM(X378),1)="I")),1,0))),"")</f>
        <v/>
      </c>
      <c r="DD378" s="62" t="str">
        <f t="shared" si="165"/>
        <v/>
      </c>
      <c r="DE378" s="62" t="str">
        <f t="shared" si="166"/>
        <v/>
      </c>
      <c r="DF378" s="63" t="str">
        <f t="shared" si="167"/>
        <v/>
      </c>
      <c r="DG378" s="171"/>
      <c r="DH378" s="63">
        <v>378</v>
      </c>
    </row>
    <row r="379" spans="1:112" s="65" customFormat="1">
      <c r="A379" s="16" t="str">
        <f t="shared" si="140"/>
        <v/>
      </c>
      <c r="B379" s="134"/>
      <c r="C379" s="134"/>
      <c r="D379" s="1" t="str">
        <f>+IF(LEN($K379)&gt;5,BD!A379,"")</f>
        <v/>
      </c>
      <c r="E379" s="1" t="str">
        <f>+IF(LEN($K379)&gt;5,BD!B379,"")</f>
        <v/>
      </c>
      <c r="F379" s="134"/>
      <c r="G379" s="133"/>
      <c r="H379" s="135"/>
      <c r="I379" s="3" t="str">
        <f>+IF(LEN($K379)&gt;5,BD!D379,"")</f>
        <v/>
      </c>
      <c r="J379" s="4" t="str">
        <f>+IF(LEN($K379)&gt;5,BD!E379,"")</f>
        <v/>
      </c>
      <c r="K379" s="5" t="str">
        <f>+IF(LEN(BD!G379)&gt;5,BD!G379,"")</f>
        <v/>
      </c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53" t="str">
        <f t="shared" si="141"/>
        <v/>
      </c>
      <c r="AB379" s="154" t="str">
        <f>+IF(LEN($K379)&gt;5,SUM(L379,N379,P379,R379,T379,V379,X379)+COUNTIF(L379:X379,"PCG")+'CODIGO PAGO'!$C$23*COUNTIF(L379:X379,"PDF")+'CODIGO PAGO'!$C$24*COUNTIF('PRE MAAS'!L379:X379,"PNH")+'CODIGO PAGO'!$C$25*COUNTIF('PRE MAAS'!L379:X379,"PS")+COUNTIF(L379:X379,"VAC"),"")</f>
        <v/>
      </c>
      <c r="AC379" s="154" t="str">
        <f t="shared" si="142"/>
        <v/>
      </c>
      <c r="AD379" s="155" t="str">
        <f t="shared" si="143"/>
        <v/>
      </c>
      <c r="AE379" s="155" t="str">
        <f t="shared" si="144"/>
        <v/>
      </c>
      <c r="AF379" s="155" t="str">
        <f>+IF(LEN($K379)&gt;5,IF(AND(VLOOKUP($I379,BD!$D$1:$F$501,3,0)&gt;=L$1,VLOOKUP($I379,BD!$D$1:$F$501,3,0)&lt;=X$1),1,0),"")</f>
        <v/>
      </c>
      <c r="AG379" s="155" t="str">
        <f t="shared" si="145"/>
        <v/>
      </c>
      <c r="AH379" s="156" t="str">
        <f t="shared" si="146"/>
        <v/>
      </c>
      <c r="AI379" s="156" t="str">
        <f t="shared" si="147"/>
        <v/>
      </c>
      <c r="AJ379" s="156" t="str">
        <f t="shared" si="148"/>
        <v/>
      </c>
      <c r="AK379" s="6" t="str">
        <f>+IF(LEN($K379)&gt;5,BD!H379,"")</f>
        <v/>
      </c>
      <c r="AL379" s="17" t="str">
        <f t="shared" si="149"/>
        <v/>
      </c>
      <c r="AM379" s="13"/>
      <c r="AN379" s="18" t="str">
        <f t="shared" si="150"/>
        <v/>
      </c>
      <c r="AO379" s="19" t="str">
        <f t="shared" si="151"/>
        <v/>
      </c>
      <c r="AP379" s="19" t="str">
        <f t="shared" si="152"/>
        <v/>
      </c>
      <c r="AQ379" s="20" t="str">
        <f t="shared" si="153"/>
        <v/>
      </c>
      <c r="AR379" s="7" t="str">
        <f t="shared" ca="1" si="154"/>
        <v/>
      </c>
      <c r="AS379" s="157"/>
      <c r="AT379" s="19" t="str">
        <f>+IF(LEN($K379)&gt;5,TRUNC(AS379*AK379*'CODIGO PAGO'!$C$27,2),"")</f>
        <v/>
      </c>
      <c r="AU379" s="15"/>
      <c r="AV379" s="15"/>
      <c r="AW379" s="15"/>
      <c r="AX379" s="14"/>
      <c r="AY379" s="15"/>
      <c r="AZ379" s="20" t="str">
        <f>+IF(LEN(K379)&gt;5,SUMIF(AJUSTES!$A$1:$A$50,K379,AJUSTES!$J$1:$J$50),"")</f>
        <v/>
      </c>
      <c r="BA379" s="20"/>
      <c r="BB379" s="14"/>
      <c r="BC379" s="14"/>
      <c r="BD379" s="164"/>
      <c r="BE379" s="15"/>
      <c r="BF379" s="15"/>
      <c r="BG379" s="152" t="str">
        <f t="shared" si="155"/>
        <v/>
      </c>
      <c r="BH379" s="20" t="str">
        <f t="shared" si="156"/>
        <v/>
      </c>
      <c r="BI379" s="20" t="str">
        <f>IF(LEN($K379)&gt;5,IF('CODIGO PAGO'!$C$26=9,0.5*AK379,'CODIGO PAGO'!$C$26*COUNTIF(L379:X379,"PT")*(AK379*7)/(7-(COUNTIF(L379:X379,"D")+COUNTIF(L379:X379,"DL")))),"")</f>
        <v/>
      </c>
      <c r="BJ379" s="15"/>
      <c r="BK379" s="20" t="str">
        <f>+IF(LEN(K379)&gt;5,SUMIF(AJUSTES!$A$1:$A$50,K379,AJUSTES!$K$1:$K$50),"")</f>
        <v/>
      </c>
      <c r="BL379" s="15"/>
      <c r="BM379" s="15"/>
      <c r="BN379" s="4" t="str">
        <f>+CONCATENATE(IF(COUNTIFS(INCAPACIDADES!$A$1:$A$100,"ACTIVA",INCAPACIDADES!$C$1:$C$100,'PRE MAAS'!K379)&gt;0,VLOOKUP(K379,INCAPACIDADES!$C$1:$Y$100,23,0),""),IF(LEN($K379)&gt;5,IF(BD!F379="N/A","",CONCATENATE("B (",DAY(BD!F379),"-",MONTH(BD!F379),"-",YEAR(BD!F379),")")),""))</f>
        <v/>
      </c>
      <c r="BO379" s="150"/>
      <c r="BP379" s="15"/>
      <c r="BQ379" s="15"/>
      <c r="BR379" s="15"/>
      <c r="BS379" s="15"/>
      <c r="BT379" s="15"/>
      <c r="BU379" s="9" t="str">
        <f>+IF(LEN($K379)&gt;10,IF(LEN(BD!I379)=11,BD!I379,CONCATENATE("0",BD!I379)),"")</f>
        <v/>
      </c>
      <c r="BV379" s="161" t="str">
        <f>+IF(LEN($K379)&gt;10,BD!J379,"")</f>
        <v/>
      </c>
      <c r="BW379" s="162" t="str">
        <f t="shared" si="157"/>
        <v/>
      </c>
      <c r="BX379" s="162" t="str">
        <f>+IF(LEN($K379)&gt;10,UPPER(BD!K379),"")</f>
        <v/>
      </c>
      <c r="BY379" s="161" t="str">
        <f>+IF(LEN($K387)&gt;5,BD!L379,"")</f>
        <v/>
      </c>
      <c r="BZ379" s="161" t="str">
        <f>+IF(LEN($K379)&gt;10,BD!M379,"")</f>
        <v/>
      </c>
      <c r="CA379" s="162" t="str">
        <f>+IF(LEN($K379)&gt;10,BD!N379,"")</f>
        <v/>
      </c>
      <c r="CB379" s="163" t="str">
        <f t="shared" si="158"/>
        <v/>
      </c>
      <c r="CC379" s="62" t="str">
        <f>+IF(AND(LEN($K379)&gt;10),IF(AND($J379&gt;L$1,$J379&lt;=$Y$1),1,IF((COUNTIFS(INCAPACIDADES!$C$1:$C$51,$K379,INCAPACIDADES!K$1:K$51,L$1))&gt;0,2,IF(VLOOKUP($I379,BD!D:F,3,0)&gt;L$1,0,3))),"")</f>
        <v/>
      </c>
      <c r="CD379" s="62" t="str">
        <f>+IF(AND(LEN($K379)&gt;10),IF(AND($J379&gt;M$1,$J379&lt;=$Y$1),1,IF((COUNTIFS(INCAPACIDADES!$C$1:$C$51,$K379,INCAPACIDADES!L$1:L$51,M$1))&gt;0,2,IF(VLOOKUP($I379,BD!$D:$F,3,0)&gt;M$1,0,3))),"")</f>
        <v/>
      </c>
      <c r="CE379" s="62" t="str">
        <f>+IF(AND(LEN($K379)&gt;10),IF(AND($J379&gt;N$1,$J379&lt;=$Y$1),1,IF((COUNTIFS(INCAPACIDADES!$C$1:$C$51,$K379,INCAPACIDADES!M$1:M$51,N$1))&gt;0,2,IF(VLOOKUP($I379,BD!$D:$F,3,0)&gt;N$1,0,3))),"")</f>
        <v/>
      </c>
      <c r="CF379" s="62" t="str">
        <f>+IF(AND(LEN($K379)&gt;10),IF(AND($J379&gt;O$1,$J379&lt;=$Y$1),1,IF((COUNTIFS(INCAPACIDADES!$C$1:$C$51,$K379,INCAPACIDADES!N$1:N$51,O$1))&gt;0,2,IF(VLOOKUP($I379,BD!$D:$F,3,0)&gt;O$1,0,3))),"")</f>
        <v/>
      </c>
      <c r="CG379" s="62" t="str">
        <f>+IF(AND(LEN($K379)&gt;10),IF(AND($J379&gt;P$1,$J379&lt;=$Y$1),1,IF((COUNTIFS(INCAPACIDADES!$C$1:$C$51,$K379,INCAPACIDADES!O$1:O$51,P$1))&gt;0,2,IF(VLOOKUP($I379,BD!$D:$F,3,0)&gt;P$1,0,3))),"")</f>
        <v/>
      </c>
      <c r="CH379" s="62" t="str">
        <f>+IF(AND(LEN($K379)&gt;10),IF(AND($J379&gt;Q$1,$J379&lt;=$Y$1),1,IF((COUNTIFS(INCAPACIDADES!$C$1:$C$51,$K379,INCAPACIDADES!P$1:P$51,Q$1))&gt;0,2,IF(VLOOKUP($I379,BD!$D:$F,3,0)&gt;Q$1,0,3))),"")</f>
        <v/>
      </c>
      <c r="CI379" s="62" t="str">
        <f>+IF(AND(LEN($K379)&gt;10),IF(AND($J379&gt;R$1,$J379&lt;=$Y$1),1,IF((COUNTIFS(INCAPACIDADES!$C$1:$C$51,$K379,INCAPACIDADES!Q$1:Q$51,R$1))&gt;0,2,IF(VLOOKUP($I379,BD!$D:$F,3,0)&gt;R$1,0,3))),"")</f>
        <v/>
      </c>
      <c r="CJ379" s="62" t="str">
        <f>+IF(AND(LEN($K379)&gt;10),IF(AND($J379&gt;S$1,$J379&lt;=$Y$1),1,IF((COUNTIFS(INCAPACIDADES!$C$1:$C$51,$K379,INCAPACIDADES!R$1:R$51,S$1))&gt;0,2,IF(VLOOKUP($I379,BD!$D:$F,3,0)&gt;S$1,0,3))),"")</f>
        <v/>
      </c>
      <c r="CK379" s="62" t="str">
        <f>+IF(AND(LEN($K379)&gt;10),IF(AND($J379&gt;T$1,$J379&lt;=$Y$1),1,IF((COUNTIFS(INCAPACIDADES!$C$1:$C$51,$K379,INCAPACIDADES!S$1:S$51,T$1))&gt;0,2,IF(VLOOKUP($I379,BD!$D:$F,3,0)&gt;T$1,0,3))),"")</f>
        <v/>
      </c>
      <c r="CL379" s="62" t="str">
        <f>+IF(AND(LEN($K379)&gt;10),IF(AND($J379&gt;U$1,$J379&lt;=$Y$1),1,IF((COUNTIFS(INCAPACIDADES!$C$1:$C$51,$K379,INCAPACIDADES!T$1:T$51,U$1))&gt;0,2,IF(VLOOKUP($I379,BD!$D:$F,3,0)&gt;U$1,0,3))),"")</f>
        <v/>
      </c>
      <c r="CM379" s="62" t="str">
        <f>+IF(AND(LEN($K379)&gt;10),IF(AND($J379&gt;V$1,$J379&lt;=$Y$1),1,IF((COUNTIFS(INCAPACIDADES!$C$1:$C$51,$K379,INCAPACIDADES!U$1:U$51,V$1))&gt;0,2,IF(VLOOKUP($I379,BD!$D:$F,3,0)&gt;V$1,0,3))),"")</f>
        <v/>
      </c>
      <c r="CN379" s="62" t="str">
        <f>+IF(AND(LEN($K379)&gt;10),IF(AND($J379&gt;W$1,$J379&lt;=$Y$1),1,IF((COUNTIFS(INCAPACIDADES!$C$1:$C$51,$K379,INCAPACIDADES!V$1:V$51,W$1))&gt;0,2,IF(VLOOKUP($I379,BD!$D:$F,3,0)&gt;W$1,0,3))),"")</f>
        <v/>
      </c>
      <c r="CO379" s="62" t="str">
        <f>+IF(AND(LEN($K379)&gt;10),IF(AND($J379&gt;X$1,$J379&lt;=$Y$1),1,IF((COUNTIFS(INCAPACIDADES!$C$1:$C$51,$K379,INCAPACIDADES!W$1:W$51,X$1))&gt;0,2,IF(VLOOKUP($I379,BD!$D:$F,3,0)&gt;X$1,0,3))),"")</f>
        <v/>
      </c>
      <c r="CP379" s="62" t="str">
        <f>+IF(AND(LEN($K379)&gt;10),IF(AND($J379&gt;Y$1,$J379&lt;=$Y$1),1,IF((COUNTIFS(INCAPACIDADES!$C$1:$C$51,$K379,INCAPACIDADES!X$1:X$51,Y$1))&gt;0,2,IF(VLOOKUP($I379,BD!$D:$F,3,0)&gt;Y$1,0,3))),"")</f>
        <v/>
      </c>
      <c r="CQ379" s="62" t="str">
        <f>+IF(LEN($K379)&gt;10,IF(ISERROR(VLOOKUP(L379,'CODIGO PAGO'!$B$1:$B$20,1,0)),1,IF(OR(AND(CC379=1,L379&lt;&gt;"N"),AND(CC379=3,L379&lt;&gt;"B"),AND(CC379=2,LEFT(TRIM(L379),1)&lt;&gt;"I")),1,IF(OR(AND(CC379=0,L379="N"),AND(CC379=0,L379="B"),AND(CC379=0,LEFT(TRIM(L379),1)="I")),1,0))),"")</f>
        <v/>
      </c>
      <c r="CR379" s="62" t="str">
        <f t="shared" si="159"/>
        <v/>
      </c>
      <c r="CS379" s="62" t="str">
        <f>+IF(LEN($K379)&gt;10,IF(ISERROR(VLOOKUP(N379,'CODIGO PAGO'!$B$1:$B$20,1,0)),1,IF(OR(AND(CE379=1,N379&lt;&gt;"N"),AND(CE379=3,N379&lt;&gt;"B"),AND(CE379=2,LEFT(TRIM(N379),1)&lt;&gt;"I")),1,IF(OR(AND(CE379=0,N379="N"),AND(CE379=0,N379="B"),AND(CE379=0,LEFT(TRIM(N379),1)="I")),1,0))),"")</f>
        <v/>
      </c>
      <c r="CT379" s="62" t="str">
        <f t="shared" si="160"/>
        <v/>
      </c>
      <c r="CU379" s="62" t="str">
        <f>+IF(LEN($K379)&gt;10,IF(ISERROR(VLOOKUP(P379,'CODIGO PAGO'!$B$1:$B$20,1,0)),1,IF(OR(AND(CG379=1,P379&lt;&gt;"N"),AND(CG379=3,P379&lt;&gt;"B"),AND(CG379=2,LEFT(TRIM(P379),1)&lt;&gt;"I")),1,IF(OR(AND(CG379=0,P379="N"),AND(CG379=0,P379="B"),AND(CG379=0,LEFT(TRIM(P379),1)="I")),1,0))),"")</f>
        <v/>
      </c>
      <c r="CV379" s="62" t="str">
        <f t="shared" si="161"/>
        <v/>
      </c>
      <c r="CW379" s="62" t="str">
        <f>+IF(LEN($K379)&gt;10,IF(ISERROR(VLOOKUP(R379,'CODIGO PAGO'!$B$1:$B$20,1,0)),1,IF(OR(AND(CI379=1,R379&lt;&gt;"N"),AND(CI379=3,R379&lt;&gt;"B"),AND(CI379=2,LEFT(TRIM(R379),1)&lt;&gt;"I")),1,IF(OR(AND(CI379=0,R379="N"),AND(CI379=0,R379="B"),AND(CI379=0,LEFT(TRIM(R379),1)="I")),1,0))),"")</f>
        <v/>
      </c>
      <c r="CX379" s="62" t="str">
        <f t="shared" si="162"/>
        <v/>
      </c>
      <c r="CY379" s="62" t="str">
        <f>+IF(LEN($K379)&gt;10,IF(ISERROR(VLOOKUP(T379,'CODIGO PAGO'!$B$1:$B$20,1,0)),1,IF(OR(AND(CK379=1,T379&lt;&gt;"N"),AND(CK379=3,T379&lt;&gt;"B"),AND(CK379=2,LEFT(TRIM(T379),1)&lt;&gt;"I")),1,IF(OR(AND(CK379=0,T379="N"),AND(CK379=0,T379="B"),AND(CK379=0,LEFT(TRIM(T379),1)="I")),1,0))),"")</f>
        <v/>
      </c>
      <c r="CZ379" s="62" t="str">
        <f t="shared" si="163"/>
        <v/>
      </c>
      <c r="DA379" s="62" t="str">
        <f>+IF(LEN($K379)&gt;10,IF(ISERROR(VLOOKUP(V379,'CODIGO PAGO'!$B$1:$B$20,1,0)),1,IF(OR(AND(CM379=1,V379&lt;&gt;"N"),AND(CM379=3,V379&lt;&gt;"B"),AND(CM379=2,LEFT(TRIM(V379),1)&lt;&gt;"I")),1,IF(OR(AND(CM379=0,V379="N"),AND(CM379=0,V379="B"),AND(CM379=0,LEFT(TRIM(V379),1)="I")),1,0))),"")</f>
        <v/>
      </c>
      <c r="DB379" s="62" t="str">
        <f t="shared" si="164"/>
        <v/>
      </c>
      <c r="DC379" s="62" t="str">
        <f>+IF(LEN($K379)&gt;10,IF(ISERROR(VLOOKUP(X379,'CODIGO PAGO'!$B$1:$B$20,1,0)),1,IF(OR(AND(CO379=1,X379&lt;&gt;"N"),AND(CO379=3,X379&lt;&gt;"B"),AND(CO379=2,LEFT(TRIM(X379),1)&lt;&gt;"I")),1,IF(OR(AND(CO379=0,X379="N"),AND(CO379=0,X379="B"),AND(CO379=0,LEFT(TRIM(X379),1)="I")),1,0))),"")</f>
        <v/>
      </c>
      <c r="DD379" s="62" t="str">
        <f t="shared" si="165"/>
        <v/>
      </c>
      <c r="DE379" s="62" t="str">
        <f t="shared" si="166"/>
        <v/>
      </c>
      <c r="DF379" s="63" t="str">
        <f t="shared" si="167"/>
        <v/>
      </c>
      <c r="DG379" s="171"/>
      <c r="DH379" s="63">
        <v>379</v>
      </c>
    </row>
    <row r="380" spans="1:112" s="65" customFormat="1">
      <c r="A380" s="16" t="str">
        <f t="shared" si="140"/>
        <v/>
      </c>
      <c r="B380" s="134"/>
      <c r="C380" s="134"/>
      <c r="D380" s="1" t="str">
        <f>+IF(LEN($K380)&gt;5,BD!A380,"")</f>
        <v/>
      </c>
      <c r="E380" s="1" t="str">
        <f>+IF(LEN($K380)&gt;5,BD!B380,"")</f>
        <v/>
      </c>
      <c r="F380" s="134"/>
      <c r="G380" s="133"/>
      <c r="H380" s="135"/>
      <c r="I380" s="3" t="str">
        <f>+IF(LEN($K380)&gt;5,BD!D380,"")</f>
        <v/>
      </c>
      <c r="J380" s="4" t="str">
        <f>+IF(LEN($K380)&gt;5,BD!E380,"")</f>
        <v/>
      </c>
      <c r="K380" s="5" t="str">
        <f>+IF(LEN(BD!G380)&gt;5,BD!G380,"")</f>
        <v/>
      </c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53" t="str">
        <f t="shared" si="141"/>
        <v/>
      </c>
      <c r="AB380" s="154" t="str">
        <f>+IF(LEN($K380)&gt;5,SUM(L380,N380,P380,R380,T380,V380,X380)+COUNTIF(L380:X380,"PCG")+'CODIGO PAGO'!$C$23*COUNTIF(L380:X380,"PDF")+'CODIGO PAGO'!$C$24*COUNTIF('PRE MAAS'!L380:X380,"PNH")+'CODIGO PAGO'!$C$25*COUNTIF('PRE MAAS'!L380:X380,"PS")+COUNTIF(L380:X380,"VAC"),"")</f>
        <v/>
      </c>
      <c r="AC380" s="154" t="str">
        <f t="shared" si="142"/>
        <v/>
      </c>
      <c r="AD380" s="155" t="str">
        <f t="shared" si="143"/>
        <v/>
      </c>
      <c r="AE380" s="155" t="str">
        <f t="shared" si="144"/>
        <v/>
      </c>
      <c r="AF380" s="155" t="str">
        <f>+IF(LEN($K380)&gt;5,IF(AND(VLOOKUP($I380,BD!$D$1:$F$501,3,0)&gt;=L$1,VLOOKUP($I380,BD!$D$1:$F$501,3,0)&lt;=X$1),1,0),"")</f>
        <v/>
      </c>
      <c r="AG380" s="155" t="str">
        <f t="shared" si="145"/>
        <v/>
      </c>
      <c r="AH380" s="156" t="str">
        <f t="shared" si="146"/>
        <v/>
      </c>
      <c r="AI380" s="156" t="str">
        <f t="shared" si="147"/>
        <v/>
      </c>
      <c r="AJ380" s="156" t="str">
        <f t="shared" si="148"/>
        <v/>
      </c>
      <c r="AK380" s="6" t="str">
        <f>+IF(LEN($K380)&gt;5,BD!H380,"")</f>
        <v/>
      </c>
      <c r="AL380" s="17" t="str">
        <f t="shared" si="149"/>
        <v/>
      </c>
      <c r="AM380" s="13"/>
      <c r="AN380" s="18" t="str">
        <f t="shared" si="150"/>
        <v/>
      </c>
      <c r="AO380" s="19" t="str">
        <f t="shared" si="151"/>
        <v/>
      </c>
      <c r="AP380" s="19" t="str">
        <f t="shared" si="152"/>
        <v/>
      </c>
      <c r="AQ380" s="20" t="str">
        <f t="shared" si="153"/>
        <v/>
      </c>
      <c r="AR380" s="7" t="str">
        <f t="shared" ca="1" si="154"/>
        <v/>
      </c>
      <c r="AS380" s="157"/>
      <c r="AT380" s="19" t="str">
        <f>+IF(LEN($K380)&gt;5,TRUNC(AS380*AK380*'CODIGO PAGO'!$C$27,2),"")</f>
        <v/>
      </c>
      <c r="AU380" s="15"/>
      <c r="AV380" s="15"/>
      <c r="AW380" s="15"/>
      <c r="AX380" s="14"/>
      <c r="AY380" s="15"/>
      <c r="AZ380" s="20" t="str">
        <f>+IF(LEN(K380)&gt;5,SUMIF(AJUSTES!$A$1:$A$50,K380,AJUSTES!$J$1:$J$50),"")</f>
        <v/>
      </c>
      <c r="BA380" s="20"/>
      <c r="BB380" s="14"/>
      <c r="BC380" s="14"/>
      <c r="BD380" s="164"/>
      <c r="BE380" s="15"/>
      <c r="BF380" s="15"/>
      <c r="BG380" s="152" t="str">
        <f t="shared" si="155"/>
        <v/>
      </c>
      <c r="BH380" s="20" t="str">
        <f t="shared" si="156"/>
        <v/>
      </c>
      <c r="BI380" s="20" t="str">
        <f>IF(LEN($K380)&gt;5,IF('CODIGO PAGO'!$C$26=9,0.5*AK380,'CODIGO PAGO'!$C$26*COUNTIF(L380:X380,"PT")*(AK380*7)/(7-(COUNTIF(L380:X380,"D")+COUNTIF(L380:X380,"DL")))),"")</f>
        <v/>
      </c>
      <c r="BJ380" s="15"/>
      <c r="BK380" s="20" t="str">
        <f>+IF(LEN(K380)&gt;5,SUMIF(AJUSTES!$A$1:$A$50,K380,AJUSTES!$K$1:$K$50),"")</f>
        <v/>
      </c>
      <c r="BL380" s="15"/>
      <c r="BM380" s="15"/>
      <c r="BN380" s="4" t="str">
        <f>+CONCATENATE(IF(COUNTIFS(INCAPACIDADES!$A$1:$A$100,"ACTIVA",INCAPACIDADES!$C$1:$C$100,'PRE MAAS'!K380)&gt;0,VLOOKUP(K380,INCAPACIDADES!$C$1:$Y$100,23,0),""),IF(LEN($K380)&gt;5,IF(BD!F380="N/A","",CONCATENATE("B (",DAY(BD!F380),"-",MONTH(BD!F380),"-",YEAR(BD!F380),")")),""))</f>
        <v/>
      </c>
      <c r="BO380" s="150"/>
      <c r="BP380" s="15"/>
      <c r="BQ380" s="15"/>
      <c r="BR380" s="15"/>
      <c r="BS380" s="15"/>
      <c r="BT380" s="15"/>
      <c r="BU380" s="9" t="str">
        <f>+IF(LEN($K380)&gt;10,IF(LEN(BD!I380)=11,BD!I380,CONCATENATE("0",BD!I380)),"")</f>
        <v/>
      </c>
      <c r="BV380" s="161" t="str">
        <f>+IF(LEN($K380)&gt;10,BD!J380,"")</f>
        <v/>
      </c>
      <c r="BW380" s="162" t="str">
        <f t="shared" si="157"/>
        <v/>
      </c>
      <c r="BX380" s="162" t="str">
        <f>+IF(LEN($K380)&gt;10,UPPER(BD!K380),"")</f>
        <v/>
      </c>
      <c r="BY380" s="161" t="str">
        <f>+IF(LEN($K388)&gt;5,BD!L380,"")</f>
        <v/>
      </c>
      <c r="BZ380" s="161" t="str">
        <f>+IF(LEN($K380)&gt;10,BD!M380,"")</f>
        <v/>
      </c>
      <c r="CA380" s="162" t="str">
        <f>+IF(LEN($K380)&gt;10,BD!N380,"")</f>
        <v/>
      </c>
      <c r="CB380" s="163" t="str">
        <f t="shared" si="158"/>
        <v/>
      </c>
      <c r="CC380" s="62" t="str">
        <f>+IF(AND(LEN($K380)&gt;10),IF(AND($J380&gt;L$1,$J380&lt;=$Y$1),1,IF((COUNTIFS(INCAPACIDADES!$C$1:$C$51,$K380,INCAPACIDADES!K$1:K$51,L$1))&gt;0,2,IF(VLOOKUP($I380,BD!D:F,3,0)&gt;L$1,0,3))),"")</f>
        <v/>
      </c>
      <c r="CD380" s="62" t="str">
        <f>+IF(AND(LEN($K380)&gt;10),IF(AND($J380&gt;M$1,$J380&lt;=$Y$1),1,IF((COUNTIFS(INCAPACIDADES!$C$1:$C$51,$K380,INCAPACIDADES!L$1:L$51,M$1))&gt;0,2,IF(VLOOKUP($I380,BD!$D:$F,3,0)&gt;M$1,0,3))),"")</f>
        <v/>
      </c>
      <c r="CE380" s="62" t="str">
        <f>+IF(AND(LEN($K380)&gt;10),IF(AND($J380&gt;N$1,$J380&lt;=$Y$1),1,IF((COUNTIFS(INCAPACIDADES!$C$1:$C$51,$K380,INCAPACIDADES!M$1:M$51,N$1))&gt;0,2,IF(VLOOKUP($I380,BD!$D:$F,3,0)&gt;N$1,0,3))),"")</f>
        <v/>
      </c>
      <c r="CF380" s="62" t="str">
        <f>+IF(AND(LEN($K380)&gt;10),IF(AND($J380&gt;O$1,$J380&lt;=$Y$1),1,IF((COUNTIFS(INCAPACIDADES!$C$1:$C$51,$K380,INCAPACIDADES!N$1:N$51,O$1))&gt;0,2,IF(VLOOKUP($I380,BD!$D:$F,3,0)&gt;O$1,0,3))),"")</f>
        <v/>
      </c>
      <c r="CG380" s="62" t="str">
        <f>+IF(AND(LEN($K380)&gt;10),IF(AND($J380&gt;P$1,$J380&lt;=$Y$1),1,IF((COUNTIFS(INCAPACIDADES!$C$1:$C$51,$K380,INCAPACIDADES!O$1:O$51,P$1))&gt;0,2,IF(VLOOKUP($I380,BD!$D:$F,3,0)&gt;P$1,0,3))),"")</f>
        <v/>
      </c>
      <c r="CH380" s="62" t="str">
        <f>+IF(AND(LEN($K380)&gt;10),IF(AND($J380&gt;Q$1,$J380&lt;=$Y$1),1,IF((COUNTIFS(INCAPACIDADES!$C$1:$C$51,$K380,INCAPACIDADES!P$1:P$51,Q$1))&gt;0,2,IF(VLOOKUP($I380,BD!$D:$F,3,0)&gt;Q$1,0,3))),"")</f>
        <v/>
      </c>
      <c r="CI380" s="62" t="str">
        <f>+IF(AND(LEN($K380)&gt;10),IF(AND($J380&gt;R$1,$J380&lt;=$Y$1),1,IF((COUNTIFS(INCAPACIDADES!$C$1:$C$51,$K380,INCAPACIDADES!Q$1:Q$51,R$1))&gt;0,2,IF(VLOOKUP($I380,BD!$D:$F,3,0)&gt;R$1,0,3))),"")</f>
        <v/>
      </c>
      <c r="CJ380" s="62" t="str">
        <f>+IF(AND(LEN($K380)&gt;10),IF(AND($J380&gt;S$1,$J380&lt;=$Y$1),1,IF((COUNTIFS(INCAPACIDADES!$C$1:$C$51,$K380,INCAPACIDADES!R$1:R$51,S$1))&gt;0,2,IF(VLOOKUP($I380,BD!$D:$F,3,0)&gt;S$1,0,3))),"")</f>
        <v/>
      </c>
      <c r="CK380" s="62" t="str">
        <f>+IF(AND(LEN($K380)&gt;10),IF(AND($J380&gt;T$1,$J380&lt;=$Y$1),1,IF((COUNTIFS(INCAPACIDADES!$C$1:$C$51,$K380,INCAPACIDADES!S$1:S$51,T$1))&gt;0,2,IF(VLOOKUP($I380,BD!$D:$F,3,0)&gt;T$1,0,3))),"")</f>
        <v/>
      </c>
      <c r="CL380" s="62" t="str">
        <f>+IF(AND(LEN($K380)&gt;10),IF(AND($J380&gt;U$1,$J380&lt;=$Y$1),1,IF((COUNTIFS(INCAPACIDADES!$C$1:$C$51,$K380,INCAPACIDADES!T$1:T$51,U$1))&gt;0,2,IF(VLOOKUP($I380,BD!$D:$F,3,0)&gt;U$1,0,3))),"")</f>
        <v/>
      </c>
      <c r="CM380" s="62" t="str">
        <f>+IF(AND(LEN($K380)&gt;10),IF(AND($J380&gt;V$1,$J380&lt;=$Y$1),1,IF((COUNTIFS(INCAPACIDADES!$C$1:$C$51,$K380,INCAPACIDADES!U$1:U$51,V$1))&gt;0,2,IF(VLOOKUP($I380,BD!$D:$F,3,0)&gt;V$1,0,3))),"")</f>
        <v/>
      </c>
      <c r="CN380" s="62" t="str">
        <f>+IF(AND(LEN($K380)&gt;10),IF(AND($J380&gt;W$1,$J380&lt;=$Y$1),1,IF((COUNTIFS(INCAPACIDADES!$C$1:$C$51,$K380,INCAPACIDADES!V$1:V$51,W$1))&gt;0,2,IF(VLOOKUP($I380,BD!$D:$F,3,0)&gt;W$1,0,3))),"")</f>
        <v/>
      </c>
      <c r="CO380" s="62" t="str">
        <f>+IF(AND(LEN($K380)&gt;10),IF(AND($J380&gt;X$1,$J380&lt;=$Y$1),1,IF((COUNTIFS(INCAPACIDADES!$C$1:$C$51,$K380,INCAPACIDADES!W$1:W$51,X$1))&gt;0,2,IF(VLOOKUP($I380,BD!$D:$F,3,0)&gt;X$1,0,3))),"")</f>
        <v/>
      </c>
      <c r="CP380" s="62" t="str">
        <f>+IF(AND(LEN($K380)&gt;10),IF(AND($J380&gt;Y$1,$J380&lt;=$Y$1),1,IF((COUNTIFS(INCAPACIDADES!$C$1:$C$51,$K380,INCAPACIDADES!X$1:X$51,Y$1))&gt;0,2,IF(VLOOKUP($I380,BD!$D:$F,3,0)&gt;Y$1,0,3))),"")</f>
        <v/>
      </c>
      <c r="CQ380" s="62" t="str">
        <f>+IF(LEN($K380)&gt;10,IF(ISERROR(VLOOKUP(L380,'CODIGO PAGO'!$B$1:$B$20,1,0)),1,IF(OR(AND(CC380=1,L380&lt;&gt;"N"),AND(CC380=3,L380&lt;&gt;"B"),AND(CC380=2,LEFT(TRIM(L380),1)&lt;&gt;"I")),1,IF(OR(AND(CC380=0,L380="N"),AND(CC380=0,L380="B"),AND(CC380=0,LEFT(TRIM(L380),1)="I")),1,0))),"")</f>
        <v/>
      </c>
      <c r="CR380" s="62" t="str">
        <f t="shared" si="159"/>
        <v/>
      </c>
      <c r="CS380" s="62" t="str">
        <f>+IF(LEN($K380)&gt;10,IF(ISERROR(VLOOKUP(N380,'CODIGO PAGO'!$B$1:$B$20,1,0)),1,IF(OR(AND(CE380=1,N380&lt;&gt;"N"),AND(CE380=3,N380&lt;&gt;"B"),AND(CE380=2,LEFT(TRIM(N380),1)&lt;&gt;"I")),1,IF(OR(AND(CE380=0,N380="N"),AND(CE380=0,N380="B"),AND(CE380=0,LEFT(TRIM(N380),1)="I")),1,0))),"")</f>
        <v/>
      </c>
      <c r="CT380" s="62" t="str">
        <f t="shared" si="160"/>
        <v/>
      </c>
      <c r="CU380" s="62" t="str">
        <f>+IF(LEN($K380)&gt;10,IF(ISERROR(VLOOKUP(P380,'CODIGO PAGO'!$B$1:$B$20,1,0)),1,IF(OR(AND(CG380=1,P380&lt;&gt;"N"),AND(CG380=3,P380&lt;&gt;"B"),AND(CG380=2,LEFT(TRIM(P380),1)&lt;&gt;"I")),1,IF(OR(AND(CG380=0,P380="N"),AND(CG380=0,P380="B"),AND(CG380=0,LEFT(TRIM(P380),1)="I")),1,0))),"")</f>
        <v/>
      </c>
      <c r="CV380" s="62" t="str">
        <f t="shared" si="161"/>
        <v/>
      </c>
      <c r="CW380" s="62" t="str">
        <f>+IF(LEN($K380)&gt;10,IF(ISERROR(VLOOKUP(R380,'CODIGO PAGO'!$B$1:$B$20,1,0)),1,IF(OR(AND(CI380=1,R380&lt;&gt;"N"),AND(CI380=3,R380&lt;&gt;"B"),AND(CI380=2,LEFT(TRIM(R380),1)&lt;&gt;"I")),1,IF(OR(AND(CI380=0,R380="N"),AND(CI380=0,R380="B"),AND(CI380=0,LEFT(TRIM(R380),1)="I")),1,0))),"")</f>
        <v/>
      </c>
      <c r="CX380" s="62" t="str">
        <f t="shared" si="162"/>
        <v/>
      </c>
      <c r="CY380" s="62" t="str">
        <f>+IF(LEN($K380)&gt;10,IF(ISERROR(VLOOKUP(T380,'CODIGO PAGO'!$B$1:$B$20,1,0)),1,IF(OR(AND(CK380=1,T380&lt;&gt;"N"),AND(CK380=3,T380&lt;&gt;"B"),AND(CK380=2,LEFT(TRIM(T380),1)&lt;&gt;"I")),1,IF(OR(AND(CK380=0,T380="N"),AND(CK380=0,T380="B"),AND(CK380=0,LEFT(TRIM(T380),1)="I")),1,0))),"")</f>
        <v/>
      </c>
      <c r="CZ380" s="62" t="str">
        <f t="shared" si="163"/>
        <v/>
      </c>
      <c r="DA380" s="62" t="str">
        <f>+IF(LEN($K380)&gt;10,IF(ISERROR(VLOOKUP(V380,'CODIGO PAGO'!$B$1:$B$20,1,0)),1,IF(OR(AND(CM380=1,V380&lt;&gt;"N"),AND(CM380=3,V380&lt;&gt;"B"),AND(CM380=2,LEFT(TRIM(V380),1)&lt;&gt;"I")),1,IF(OR(AND(CM380=0,V380="N"),AND(CM380=0,V380="B"),AND(CM380=0,LEFT(TRIM(V380),1)="I")),1,0))),"")</f>
        <v/>
      </c>
      <c r="DB380" s="62" t="str">
        <f t="shared" si="164"/>
        <v/>
      </c>
      <c r="DC380" s="62" t="str">
        <f>+IF(LEN($K380)&gt;10,IF(ISERROR(VLOOKUP(X380,'CODIGO PAGO'!$B$1:$B$20,1,0)),1,IF(OR(AND(CO380=1,X380&lt;&gt;"N"),AND(CO380=3,X380&lt;&gt;"B"),AND(CO380=2,LEFT(TRIM(X380),1)&lt;&gt;"I")),1,IF(OR(AND(CO380=0,X380="N"),AND(CO380=0,X380="B"),AND(CO380=0,LEFT(TRIM(X380),1)="I")),1,0))),"")</f>
        <v/>
      </c>
      <c r="DD380" s="62" t="str">
        <f t="shared" si="165"/>
        <v/>
      </c>
      <c r="DE380" s="62" t="str">
        <f t="shared" si="166"/>
        <v/>
      </c>
      <c r="DF380" s="63" t="str">
        <f t="shared" si="167"/>
        <v/>
      </c>
      <c r="DG380" s="171"/>
      <c r="DH380" s="63">
        <v>380</v>
      </c>
    </row>
    <row r="381" spans="1:112" s="65" customFormat="1">
      <c r="A381" s="16" t="str">
        <f t="shared" si="140"/>
        <v/>
      </c>
      <c r="B381" s="134"/>
      <c r="C381" s="134"/>
      <c r="D381" s="1" t="str">
        <f>+IF(LEN($K381)&gt;5,BD!A381,"")</f>
        <v/>
      </c>
      <c r="E381" s="1" t="str">
        <f>+IF(LEN($K381)&gt;5,BD!B381,"")</f>
        <v/>
      </c>
      <c r="F381" s="134"/>
      <c r="G381" s="133"/>
      <c r="H381" s="135"/>
      <c r="I381" s="3" t="str">
        <f>+IF(LEN($K381)&gt;5,BD!D381,"")</f>
        <v/>
      </c>
      <c r="J381" s="4" t="str">
        <f>+IF(LEN($K381)&gt;5,BD!E381,"")</f>
        <v/>
      </c>
      <c r="K381" s="5" t="str">
        <f>+IF(LEN(BD!G381)&gt;5,BD!G381,"")</f>
        <v/>
      </c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53" t="str">
        <f t="shared" si="141"/>
        <v/>
      </c>
      <c r="AB381" s="154" t="str">
        <f>+IF(LEN($K381)&gt;5,SUM(L381,N381,P381,R381,T381,V381,X381)+COUNTIF(L381:X381,"PCG")+'CODIGO PAGO'!$C$23*COUNTIF(L381:X381,"PDF")+'CODIGO PAGO'!$C$24*COUNTIF('PRE MAAS'!L381:X381,"PNH")+'CODIGO PAGO'!$C$25*COUNTIF('PRE MAAS'!L381:X381,"PS")+COUNTIF(L381:X381,"VAC"),"")</f>
        <v/>
      </c>
      <c r="AC381" s="154" t="str">
        <f t="shared" si="142"/>
        <v/>
      </c>
      <c r="AD381" s="155" t="str">
        <f t="shared" si="143"/>
        <v/>
      </c>
      <c r="AE381" s="155" t="str">
        <f t="shared" si="144"/>
        <v/>
      </c>
      <c r="AF381" s="155" t="str">
        <f>+IF(LEN($K381)&gt;5,IF(AND(VLOOKUP($I381,BD!$D$1:$F$501,3,0)&gt;=L$1,VLOOKUP($I381,BD!$D$1:$F$501,3,0)&lt;=X$1),1,0),"")</f>
        <v/>
      </c>
      <c r="AG381" s="155" t="str">
        <f t="shared" si="145"/>
        <v/>
      </c>
      <c r="AH381" s="156" t="str">
        <f t="shared" si="146"/>
        <v/>
      </c>
      <c r="AI381" s="156" t="str">
        <f t="shared" si="147"/>
        <v/>
      </c>
      <c r="AJ381" s="156" t="str">
        <f t="shared" si="148"/>
        <v/>
      </c>
      <c r="AK381" s="6" t="str">
        <f>+IF(LEN($K381)&gt;5,BD!H381,"")</f>
        <v/>
      </c>
      <c r="AL381" s="17" t="str">
        <f t="shared" si="149"/>
        <v/>
      </c>
      <c r="AM381" s="13"/>
      <c r="AN381" s="18" t="str">
        <f t="shared" si="150"/>
        <v/>
      </c>
      <c r="AO381" s="19" t="str">
        <f t="shared" si="151"/>
        <v/>
      </c>
      <c r="AP381" s="19" t="str">
        <f t="shared" si="152"/>
        <v/>
      </c>
      <c r="AQ381" s="20" t="str">
        <f t="shared" si="153"/>
        <v/>
      </c>
      <c r="AR381" s="7" t="str">
        <f t="shared" ca="1" si="154"/>
        <v/>
      </c>
      <c r="AS381" s="157"/>
      <c r="AT381" s="19" t="str">
        <f>+IF(LEN($K381)&gt;5,TRUNC(AS381*AK381*'CODIGO PAGO'!$C$27,2),"")</f>
        <v/>
      </c>
      <c r="AU381" s="15"/>
      <c r="AV381" s="15"/>
      <c r="AW381" s="15"/>
      <c r="AX381" s="14"/>
      <c r="AY381" s="15"/>
      <c r="AZ381" s="20" t="str">
        <f>+IF(LEN(K381)&gt;5,SUMIF(AJUSTES!$A$1:$A$50,K381,AJUSTES!$J$1:$J$50),"")</f>
        <v/>
      </c>
      <c r="BA381" s="20"/>
      <c r="BB381" s="14"/>
      <c r="BC381" s="14"/>
      <c r="BD381" s="164"/>
      <c r="BE381" s="15"/>
      <c r="BF381" s="15"/>
      <c r="BG381" s="152" t="str">
        <f t="shared" si="155"/>
        <v/>
      </c>
      <c r="BH381" s="20" t="str">
        <f t="shared" si="156"/>
        <v/>
      </c>
      <c r="BI381" s="20" t="str">
        <f>IF(LEN($K381)&gt;5,IF('CODIGO PAGO'!$C$26=9,0.5*AK381,'CODIGO PAGO'!$C$26*COUNTIF(L381:X381,"PT")*(AK381*7)/(7-(COUNTIF(L381:X381,"D")+COUNTIF(L381:X381,"DL")))),"")</f>
        <v/>
      </c>
      <c r="BJ381" s="15"/>
      <c r="BK381" s="20" t="str">
        <f>+IF(LEN(K381)&gt;5,SUMIF(AJUSTES!$A$1:$A$50,K381,AJUSTES!$K$1:$K$50),"")</f>
        <v/>
      </c>
      <c r="BL381" s="15"/>
      <c r="BM381" s="15"/>
      <c r="BN381" s="4" t="str">
        <f>+CONCATENATE(IF(COUNTIFS(INCAPACIDADES!$A$1:$A$100,"ACTIVA",INCAPACIDADES!$C$1:$C$100,'PRE MAAS'!K381)&gt;0,VLOOKUP(K381,INCAPACIDADES!$C$1:$Y$100,23,0),""),IF(LEN($K381)&gt;5,IF(BD!F381="N/A","",CONCATENATE("B (",DAY(BD!F381),"-",MONTH(BD!F381),"-",YEAR(BD!F381),")")),""))</f>
        <v/>
      </c>
      <c r="BO381" s="150"/>
      <c r="BP381" s="15"/>
      <c r="BQ381" s="15"/>
      <c r="BR381" s="15"/>
      <c r="BS381" s="15"/>
      <c r="BT381" s="15"/>
      <c r="BU381" s="9" t="str">
        <f>+IF(LEN($K381)&gt;10,IF(LEN(BD!I381)=11,BD!I381,CONCATENATE("0",BD!I381)),"")</f>
        <v/>
      </c>
      <c r="BV381" s="161" t="str">
        <f>+IF(LEN($K381)&gt;10,BD!J381,"")</f>
        <v/>
      </c>
      <c r="BW381" s="162" t="str">
        <f t="shared" si="157"/>
        <v/>
      </c>
      <c r="BX381" s="162" t="str">
        <f>+IF(LEN($K381)&gt;10,UPPER(BD!K381),"")</f>
        <v/>
      </c>
      <c r="BY381" s="161" t="str">
        <f>+IF(LEN($K389)&gt;5,BD!L381,"")</f>
        <v/>
      </c>
      <c r="BZ381" s="161" t="str">
        <f>+IF(LEN($K381)&gt;10,BD!M381,"")</f>
        <v/>
      </c>
      <c r="CA381" s="162" t="str">
        <f>+IF(LEN($K381)&gt;10,BD!N381,"")</f>
        <v/>
      </c>
      <c r="CB381" s="163" t="str">
        <f t="shared" si="158"/>
        <v/>
      </c>
      <c r="CC381" s="62" t="str">
        <f>+IF(AND(LEN($K381)&gt;10),IF(AND($J381&gt;L$1,$J381&lt;=$Y$1),1,IF((COUNTIFS(INCAPACIDADES!$C$1:$C$51,$K381,INCAPACIDADES!K$1:K$51,L$1))&gt;0,2,IF(VLOOKUP($I381,BD!D:F,3,0)&gt;L$1,0,3))),"")</f>
        <v/>
      </c>
      <c r="CD381" s="62" t="str">
        <f>+IF(AND(LEN($K381)&gt;10),IF(AND($J381&gt;M$1,$J381&lt;=$Y$1),1,IF((COUNTIFS(INCAPACIDADES!$C$1:$C$51,$K381,INCAPACIDADES!L$1:L$51,M$1))&gt;0,2,IF(VLOOKUP($I381,BD!$D:$F,3,0)&gt;M$1,0,3))),"")</f>
        <v/>
      </c>
      <c r="CE381" s="62" t="str">
        <f>+IF(AND(LEN($K381)&gt;10),IF(AND($J381&gt;N$1,$J381&lt;=$Y$1),1,IF((COUNTIFS(INCAPACIDADES!$C$1:$C$51,$K381,INCAPACIDADES!M$1:M$51,N$1))&gt;0,2,IF(VLOOKUP($I381,BD!$D:$F,3,0)&gt;N$1,0,3))),"")</f>
        <v/>
      </c>
      <c r="CF381" s="62" t="str">
        <f>+IF(AND(LEN($K381)&gt;10),IF(AND($J381&gt;O$1,$J381&lt;=$Y$1),1,IF((COUNTIFS(INCAPACIDADES!$C$1:$C$51,$K381,INCAPACIDADES!N$1:N$51,O$1))&gt;0,2,IF(VLOOKUP($I381,BD!$D:$F,3,0)&gt;O$1,0,3))),"")</f>
        <v/>
      </c>
      <c r="CG381" s="62" t="str">
        <f>+IF(AND(LEN($K381)&gt;10),IF(AND($J381&gt;P$1,$J381&lt;=$Y$1),1,IF((COUNTIFS(INCAPACIDADES!$C$1:$C$51,$K381,INCAPACIDADES!O$1:O$51,P$1))&gt;0,2,IF(VLOOKUP($I381,BD!$D:$F,3,0)&gt;P$1,0,3))),"")</f>
        <v/>
      </c>
      <c r="CH381" s="62" t="str">
        <f>+IF(AND(LEN($K381)&gt;10),IF(AND($J381&gt;Q$1,$J381&lt;=$Y$1),1,IF((COUNTIFS(INCAPACIDADES!$C$1:$C$51,$K381,INCAPACIDADES!P$1:P$51,Q$1))&gt;0,2,IF(VLOOKUP($I381,BD!$D:$F,3,0)&gt;Q$1,0,3))),"")</f>
        <v/>
      </c>
      <c r="CI381" s="62" t="str">
        <f>+IF(AND(LEN($K381)&gt;10),IF(AND($J381&gt;R$1,$J381&lt;=$Y$1),1,IF((COUNTIFS(INCAPACIDADES!$C$1:$C$51,$K381,INCAPACIDADES!Q$1:Q$51,R$1))&gt;0,2,IF(VLOOKUP($I381,BD!$D:$F,3,0)&gt;R$1,0,3))),"")</f>
        <v/>
      </c>
      <c r="CJ381" s="62" t="str">
        <f>+IF(AND(LEN($K381)&gt;10),IF(AND($J381&gt;S$1,$J381&lt;=$Y$1),1,IF((COUNTIFS(INCAPACIDADES!$C$1:$C$51,$K381,INCAPACIDADES!R$1:R$51,S$1))&gt;0,2,IF(VLOOKUP($I381,BD!$D:$F,3,0)&gt;S$1,0,3))),"")</f>
        <v/>
      </c>
      <c r="CK381" s="62" t="str">
        <f>+IF(AND(LEN($K381)&gt;10),IF(AND($J381&gt;T$1,$J381&lt;=$Y$1),1,IF((COUNTIFS(INCAPACIDADES!$C$1:$C$51,$K381,INCAPACIDADES!S$1:S$51,T$1))&gt;0,2,IF(VLOOKUP($I381,BD!$D:$F,3,0)&gt;T$1,0,3))),"")</f>
        <v/>
      </c>
      <c r="CL381" s="62" t="str">
        <f>+IF(AND(LEN($K381)&gt;10),IF(AND($J381&gt;U$1,$J381&lt;=$Y$1),1,IF((COUNTIFS(INCAPACIDADES!$C$1:$C$51,$K381,INCAPACIDADES!T$1:T$51,U$1))&gt;0,2,IF(VLOOKUP($I381,BD!$D:$F,3,0)&gt;U$1,0,3))),"")</f>
        <v/>
      </c>
      <c r="CM381" s="62" t="str">
        <f>+IF(AND(LEN($K381)&gt;10),IF(AND($J381&gt;V$1,$J381&lt;=$Y$1),1,IF((COUNTIFS(INCAPACIDADES!$C$1:$C$51,$K381,INCAPACIDADES!U$1:U$51,V$1))&gt;0,2,IF(VLOOKUP($I381,BD!$D:$F,3,0)&gt;V$1,0,3))),"")</f>
        <v/>
      </c>
      <c r="CN381" s="62" t="str">
        <f>+IF(AND(LEN($K381)&gt;10),IF(AND($J381&gt;W$1,$J381&lt;=$Y$1),1,IF((COUNTIFS(INCAPACIDADES!$C$1:$C$51,$K381,INCAPACIDADES!V$1:V$51,W$1))&gt;0,2,IF(VLOOKUP($I381,BD!$D:$F,3,0)&gt;W$1,0,3))),"")</f>
        <v/>
      </c>
      <c r="CO381" s="62" t="str">
        <f>+IF(AND(LEN($K381)&gt;10),IF(AND($J381&gt;X$1,$J381&lt;=$Y$1),1,IF((COUNTIFS(INCAPACIDADES!$C$1:$C$51,$K381,INCAPACIDADES!W$1:W$51,X$1))&gt;0,2,IF(VLOOKUP($I381,BD!$D:$F,3,0)&gt;X$1,0,3))),"")</f>
        <v/>
      </c>
      <c r="CP381" s="62" t="str">
        <f>+IF(AND(LEN($K381)&gt;10),IF(AND($J381&gt;Y$1,$J381&lt;=$Y$1),1,IF((COUNTIFS(INCAPACIDADES!$C$1:$C$51,$K381,INCAPACIDADES!X$1:X$51,Y$1))&gt;0,2,IF(VLOOKUP($I381,BD!$D:$F,3,0)&gt;Y$1,0,3))),"")</f>
        <v/>
      </c>
      <c r="CQ381" s="62" t="str">
        <f>+IF(LEN($K381)&gt;10,IF(ISERROR(VLOOKUP(L381,'CODIGO PAGO'!$B$1:$B$20,1,0)),1,IF(OR(AND(CC381=1,L381&lt;&gt;"N"),AND(CC381=3,L381&lt;&gt;"B"),AND(CC381=2,LEFT(TRIM(L381),1)&lt;&gt;"I")),1,IF(OR(AND(CC381=0,L381="N"),AND(CC381=0,L381="B"),AND(CC381=0,LEFT(TRIM(L381),1)="I")),1,0))),"")</f>
        <v/>
      </c>
      <c r="CR381" s="62" t="str">
        <f t="shared" si="159"/>
        <v/>
      </c>
      <c r="CS381" s="62" t="str">
        <f>+IF(LEN($K381)&gt;10,IF(ISERROR(VLOOKUP(N381,'CODIGO PAGO'!$B$1:$B$20,1,0)),1,IF(OR(AND(CE381=1,N381&lt;&gt;"N"),AND(CE381=3,N381&lt;&gt;"B"),AND(CE381=2,LEFT(TRIM(N381),1)&lt;&gt;"I")),1,IF(OR(AND(CE381=0,N381="N"),AND(CE381=0,N381="B"),AND(CE381=0,LEFT(TRIM(N381),1)="I")),1,0))),"")</f>
        <v/>
      </c>
      <c r="CT381" s="62" t="str">
        <f t="shared" si="160"/>
        <v/>
      </c>
      <c r="CU381" s="62" t="str">
        <f>+IF(LEN($K381)&gt;10,IF(ISERROR(VLOOKUP(P381,'CODIGO PAGO'!$B$1:$B$20,1,0)),1,IF(OR(AND(CG381=1,P381&lt;&gt;"N"),AND(CG381=3,P381&lt;&gt;"B"),AND(CG381=2,LEFT(TRIM(P381),1)&lt;&gt;"I")),1,IF(OR(AND(CG381=0,P381="N"),AND(CG381=0,P381="B"),AND(CG381=0,LEFT(TRIM(P381),1)="I")),1,0))),"")</f>
        <v/>
      </c>
      <c r="CV381" s="62" t="str">
        <f t="shared" si="161"/>
        <v/>
      </c>
      <c r="CW381" s="62" t="str">
        <f>+IF(LEN($K381)&gt;10,IF(ISERROR(VLOOKUP(R381,'CODIGO PAGO'!$B$1:$B$20,1,0)),1,IF(OR(AND(CI381=1,R381&lt;&gt;"N"),AND(CI381=3,R381&lt;&gt;"B"),AND(CI381=2,LEFT(TRIM(R381),1)&lt;&gt;"I")),1,IF(OR(AND(CI381=0,R381="N"),AND(CI381=0,R381="B"),AND(CI381=0,LEFT(TRIM(R381),1)="I")),1,0))),"")</f>
        <v/>
      </c>
      <c r="CX381" s="62" t="str">
        <f t="shared" si="162"/>
        <v/>
      </c>
      <c r="CY381" s="62" t="str">
        <f>+IF(LEN($K381)&gt;10,IF(ISERROR(VLOOKUP(T381,'CODIGO PAGO'!$B$1:$B$20,1,0)),1,IF(OR(AND(CK381=1,T381&lt;&gt;"N"),AND(CK381=3,T381&lt;&gt;"B"),AND(CK381=2,LEFT(TRIM(T381),1)&lt;&gt;"I")),1,IF(OR(AND(CK381=0,T381="N"),AND(CK381=0,T381="B"),AND(CK381=0,LEFT(TRIM(T381),1)="I")),1,0))),"")</f>
        <v/>
      </c>
      <c r="CZ381" s="62" t="str">
        <f t="shared" si="163"/>
        <v/>
      </c>
      <c r="DA381" s="62" t="str">
        <f>+IF(LEN($K381)&gt;10,IF(ISERROR(VLOOKUP(V381,'CODIGO PAGO'!$B$1:$B$20,1,0)),1,IF(OR(AND(CM381=1,V381&lt;&gt;"N"),AND(CM381=3,V381&lt;&gt;"B"),AND(CM381=2,LEFT(TRIM(V381),1)&lt;&gt;"I")),1,IF(OR(AND(CM381=0,V381="N"),AND(CM381=0,V381="B"),AND(CM381=0,LEFT(TRIM(V381),1)="I")),1,0))),"")</f>
        <v/>
      </c>
      <c r="DB381" s="62" t="str">
        <f t="shared" si="164"/>
        <v/>
      </c>
      <c r="DC381" s="62" t="str">
        <f>+IF(LEN($K381)&gt;10,IF(ISERROR(VLOOKUP(X381,'CODIGO PAGO'!$B$1:$B$20,1,0)),1,IF(OR(AND(CO381=1,X381&lt;&gt;"N"),AND(CO381=3,X381&lt;&gt;"B"),AND(CO381=2,LEFT(TRIM(X381),1)&lt;&gt;"I")),1,IF(OR(AND(CO381=0,X381="N"),AND(CO381=0,X381="B"),AND(CO381=0,LEFT(TRIM(X381),1)="I")),1,0))),"")</f>
        <v/>
      </c>
      <c r="DD381" s="62" t="str">
        <f t="shared" si="165"/>
        <v/>
      </c>
      <c r="DE381" s="62" t="str">
        <f t="shared" si="166"/>
        <v/>
      </c>
      <c r="DF381" s="63" t="str">
        <f t="shared" si="167"/>
        <v/>
      </c>
      <c r="DG381" s="171"/>
      <c r="DH381" s="63">
        <v>381</v>
      </c>
    </row>
    <row r="382" spans="1:112" s="65" customFormat="1">
      <c r="A382" s="16" t="str">
        <f t="shared" si="140"/>
        <v/>
      </c>
      <c r="B382" s="134"/>
      <c r="C382" s="134"/>
      <c r="D382" s="1" t="str">
        <f>+IF(LEN($K382)&gt;5,BD!A382,"")</f>
        <v/>
      </c>
      <c r="E382" s="1" t="str">
        <f>+IF(LEN($K382)&gt;5,BD!B382,"")</f>
        <v/>
      </c>
      <c r="F382" s="134"/>
      <c r="G382" s="133"/>
      <c r="H382" s="135"/>
      <c r="I382" s="3" t="str">
        <f>+IF(LEN($K382)&gt;5,BD!D382,"")</f>
        <v/>
      </c>
      <c r="J382" s="4" t="str">
        <f>+IF(LEN($K382)&gt;5,BD!E382,"")</f>
        <v/>
      </c>
      <c r="K382" s="5" t="str">
        <f>+IF(LEN(BD!G382)&gt;5,BD!G382,"")</f>
        <v/>
      </c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53" t="str">
        <f t="shared" si="141"/>
        <v/>
      </c>
      <c r="AB382" s="154" t="str">
        <f>+IF(LEN($K382)&gt;5,SUM(L382,N382,P382,R382,T382,V382,X382)+COUNTIF(L382:X382,"PCG")+'CODIGO PAGO'!$C$23*COUNTIF(L382:X382,"PDF")+'CODIGO PAGO'!$C$24*COUNTIF('PRE MAAS'!L382:X382,"PNH")+'CODIGO PAGO'!$C$25*COUNTIF('PRE MAAS'!L382:X382,"PS")+COUNTIF(L382:X382,"VAC"),"")</f>
        <v/>
      </c>
      <c r="AC382" s="154" t="str">
        <f t="shared" si="142"/>
        <v/>
      </c>
      <c r="AD382" s="155" t="str">
        <f t="shared" si="143"/>
        <v/>
      </c>
      <c r="AE382" s="155" t="str">
        <f t="shared" si="144"/>
        <v/>
      </c>
      <c r="AF382" s="155" t="str">
        <f>+IF(LEN($K382)&gt;5,IF(AND(VLOOKUP($I382,BD!$D$1:$F$501,3,0)&gt;=L$1,VLOOKUP($I382,BD!$D$1:$F$501,3,0)&lt;=X$1),1,0),"")</f>
        <v/>
      </c>
      <c r="AG382" s="155" t="str">
        <f t="shared" si="145"/>
        <v/>
      </c>
      <c r="AH382" s="156" t="str">
        <f t="shared" si="146"/>
        <v/>
      </c>
      <c r="AI382" s="156" t="str">
        <f t="shared" si="147"/>
        <v/>
      </c>
      <c r="AJ382" s="156" t="str">
        <f t="shared" si="148"/>
        <v/>
      </c>
      <c r="AK382" s="6" t="str">
        <f>+IF(LEN($K382)&gt;5,BD!H382,"")</f>
        <v/>
      </c>
      <c r="AL382" s="17" t="str">
        <f t="shared" si="149"/>
        <v/>
      </c>
      <c r="AM382" s="13"/>
      <c r="AN382" s="18" t="str">
        <f t="shared" si="150"/>
        <v/>
      </c>
      <c r="AO382" s="19" t="str">
        <f t="shared" si="151"/>
        <v/>
      </c>
      <c r="AP382" s="19" t="str">
        <f t="shared" si="152"/>
        <v/>
      </c>
      <c r="AQ382" s="20" t="str">
        <f t="shared" si="153"/>
        <v/>
      </c>
      <c r="AR382" s="7" t="str">
        <f t="shared" ca="1" si="154"/>
        <v/>
      </c>
      <c r="AS382" s="157"/>
      <c r="AT382" s="19" t="str">
        <f>+IF(LEN($K382)&gt;5,TRUNC(AS382*AK382*'CODIGO PAGO'!$C$27,2),"")</f>
        <v/>
      </c>
      <c r="AU382" s="15"/>
      <c r="AV382" s="15"/>
      <c r="AW382" s="15"/>
      <c r="AX382" s="14"/>
      <c r="AY382" s="15"/>
      <c r="AZ382" s="20" t="str">
        <f>+IF(LEN(K382)&gt;5,SUMIF(AJUSTES!$A$1:$A$50,K382,AJUSTES!$J$1:$J$50),"")</f>
        <v/>
      </c>
      <c r="BA382" s="20"/>
      <c r="BB382" s="14"/>
      <c r="BC382" s="14"/>
      <c r="BD382" s="164"/>
      <c r="BE382" s="15"/>
      <c r="BF382" s="15"/>
      <c r="BG382" s="152" t="str">
        <f t="shared" si="155"/>
        <v/>
      </c>
      <c r="BH382" s="20" t="str">
        <f t="shared" si="156"/>
        <v/>
      </c>
      <c r="BI382" s="20" t="str">
        <f>IF(LEN($K382)&gt;5,IF('CODIGO PAGO'!$C$26=9,0.5*AK382,'CODIGO PAGO'!$C$26*COUNTIF(L382:X382,"PT")*(AK382*7)/(7-(COUNTIF(L382:X382,"D")+COUNTIF(L382:X382,"DL")))),"")</f>
        <v/>
      </c>
      <c r="BJ382" s="15"/>
      <c r="BK382" s="20" t="str">
        <f>+IF(LEN(K382)&gt;5,SUMIF(AJUSTES!$A$1:$A$50,K382,AJUSTES!$K$1:$K$50),"")</f>
        <v/>
      </c>
      <c r="BL382" s="15"/>
      <c r="BM382" s="15"/>
      <c r="BN382" s="4" t="str">
        <f>+CONCATENATE(IF(COUNTIFS(INCAPACIDADES!$A$1:$A$100,"ACTIVA",INCAPACIDADES!$C$1:$C$100,'PRE MAAS'!K382)&gt;0,VLOOKUP(K382,INCAPACIDADES!$C$1:$Y$100,23,0),""),IF(LEN($K382)&gt;5,IF(BD!F382="N/A","",CONCATENATE("B (",DAY(BD!F382),"-",MONTH(BD!F382),"-",YEAR(BD!F382),")")),""))</f>
        <v/>
      </c>
      <c r="BO382" s="150"/>
      <c r="BP382" s="15"/>
      <c r="BQ382" s="15"/>
      <c r="BR382" s="15"/>
      <c r="BS382" s="15"/>
      <c r="BT382" s="15"/>
      <c r="BU382" s="9" t="str">
        <f>+IF(LEN($K382)&gt;10,IF(LEN(BD!I382)=11,BD!I382,CONCATENATE("0",BD!I382)),"")</f>
        <v/>
      </c>
      <c r="BV382" s="161" t="str">
        <f>+IF(LEN($K382)&gt;10,BD!J382,"")</f>
        <v/>
      </c>
      <c r="BW382" s="162" t="str">
        <f t="shared" si="157"/>
        <v/>
      </c>
      <c r="BX382" s="162" t="str">
        <f>+IF(LEN($K382)&gt;10,UPPER(BD!K382),"")</f>
        <v/>
      </c>
      <c r="BY382" s="161" t="str">
        <f>+IF(LEN($K390)&gt;5,BD!L382,"")</f>
        <v/>
      </c>
      <c r="BZ382" s="161" t="str">
        <f>+IF(LEN($K382)&gt;10,BD!M382,"")</f>
        <v/>
      </c>
      <c r="CA382" s="162" t="str">
        <f>+IF(LEN($K382)&gt;10,BD!N382,"")</f>
        <v/>
      </c>
      <c r="CB382" s="163" t="str">
        <f t="shared" si="158"/>
        <v/>
      </c>
      <c r="CC382" s="62" t="str">
        <f>+IF(AND(LEN($K382)&gt;10),IF(AND($J382&gt;L$1,$J382&lt;=$Y$1),1,IF((COUNTIFS(INCAPACIDADES!$C$1:$C$51,$K382,INCAPACIDADES!K$1:K$51,L$1))&gt;0,2,IF(VLOOKUP($I382,BD!D:F,3,0)&gt;L$1,0,3))),"")</f>
        <v/>
      </c>
      <c r="CD382" s="62" t="str">
        <f>+IF(AND(LEN($K382)&gt;10),IF(AND($J382&gt;M$1,$J382&lt;=$Y$1),1,IF((COUNTIFS(INCAPACIDADES!$C$1:$C$51,$K382,INCAPACIDADES!L$1:L$51,M$1))&gt;0,2,IF(VLOOKUP($I382,BD!$D:$F,3,0)&gt;M$1,0,3))),"")</f>
        <v/>
      </c>
      <c r="CE382" s="62" t="str">
        <f>+IF(AND(LEN($K382)&gt;10),IF(AND($J382&gt;N$1,$J382&lt;=$Y$1),1,IF((COUNTIFS(INCAPACIDADES!$C$1:$C$51,$K382,INCAPACIDADES!M$1:M$51,N$1))&gt;0,2,IF(VLOOKUP($I382,BD!$D:$F,3,0)&gt;N$1,0,3))),"")</f>
        <v/>
      </c>
      <c r="CF382" s="62" t="str">
        <f>+IF(AND(LEN($K382)&gt;10),IF(AND($J382&gt;O$1,$J382&lt;=$Y$1),1,IF((COUNTIFS(INCAPACIDADES!$C$1:$C$51,$K382,INCAPACIDADES!N$1:N$51,O$1))&gt;0,2,IF(VLOOKUP($I382,BD!$D:$F,3,0)&gt;O$1,0,3))),"")</f>
        <v/>
      </c>
      <c r="CG382" s="62" t="str">
        <f>+IF(AND(LEN($K382)&gt;10),IF(AND($J382&gt;P$1,$J382&lt;=$Y$1),1,IF((COUNTIFS(INCAPACIDADES!$C$1:$C$51,$K382,INCAPACIDADES!O$1:O$51,P$1))&gt;0,2,IF(VLOOKUP($I382,BD!$D:$F,3,0)&gt;P$1,0,3))),"")</f>
        <v/>
      </c>
      <c r="CH382" s="62" t="str">
        <f>+IF(AND(LEN($K382)&gt;10),IF(AND($J382&gt;Q$1,$J382&lt;=$Y$1),1,IF((COUNTIFS(INCAPACIDADES!$C$1:$C$51,$K382,INCAPACIDADES!P$1:P$51,Q$1))&gt;0,2,IF(VLOOKUP($I382,BD!$D:$F,3,0)&gt;Q$1,0,3))),"")</f>
        <v/>
      </c>
      <c r="CI382" s="62" t="str">
        <f>+IF(AND(LEN($K382)&gt;10),IF(AND($J382&gt;R$1,$J382&lt;=$Y$1),1,IF((COUNTIFS(INCAPACIDADES!$C$1:$C$51,$K382,INCAPACIDADES!Q$1:Q$51,R$1))&gt;0,2,IF(VLOOKUP($I382,BD!$D:$F,3,0)&gt;R$1,0,3))),"")</f>
        <v/>
      </c>
      <c r="CJ382" s="62" t="str">
        <f>+IF(AND(LEN($K382)&gt;10),IF(AND($J382&gt;S$1,$J382&lt;=$Y$1),1,IF((COUNTIFS(INCAPACIDADES!$C$1:$C$51,$K382,INCAPACIDADES!R$1:R$51,S$1))&gt;0,2,IF(VLOOKUP($I382,BD!$D:$F,3,0)&gt;S$1,0,3))),"")</f>
        <v/>
      </c>
      <c r="CK382" s="62" t="str">
        <f>+IF(AND(LEN($K382)&gt;10),IF(AND($J382&gt;T$1,$J382&lt;=$Y$1),1,IF((COUNTIFS(INCAPACIDADES!$C$1:$C$51,$K382,INCAPACIDADES!S$1:S$51,T$1))&gt;0,2,IF(VLOOKUP($I382,BD!$D:$F,3,0)&gt;T$1,0,3))),"")</f>
        <v/>
      </c>
      <c r="CL382" s="62" t="str">
        <f>+IF(AND(LEN($K382)&gt;10),IF(AND($J382&gt;U$1,$J382&lt;=$Y$1),1,IF((COUNTIFS(INCAPACIDADES!$C$1:$C$51,$K382,INCAPACIDADES!T$1:T$51,U$1))&gt;0,2,IF(VLOOKUP($I382,BD!$D:$F,3,0)&gt;U$1,0,3))),"")</f>
        <v/>
      </c>
      <c r="CM382" s="62" t="str">
        <f>+IF(AND(LEN($K382)&gt;10),IF(AND($J382&gt;V$1,$J382&lt;=$Y$1),1,IF((COUNTIFS(INCAPACIDADES!$C$1:$C$51,$K382,INCAPACIDADES!U$1:U$51,V$1))&gt;0,2,IF(VLOOKUP($I382,BD!$D:$F,3,0)&gt;V$1,0,3))),"")</f>
        <v/>
      </c>
      <c r="CN382" s="62" t="str">
        <f>+IF(AND(LEN($K382)&gt;10),IF(AND($J382&gt;W$1,$J382&lt;=$Y$1),1,IF((COUNTIFS(INCAPACIDADES!$C$1:$C$51,$K382,INCAPACIDADES!V$1:V$51,W$1))&gt;0,2,IF(VLOOKUP($I382,BD!$D:$F,3,0)&gt;W$1,0,3))),"")</f>
        <v/>
      </c>
      <c r="CO382" s="62" t="str">
        <f>+IF(AND(LEN($K382)&gt;10),IF(AND($J382&gt;X$1,$J382&lt;=$Y$1),1,IF((COUNTIFS(INCAPACIDADES!$C$1:$C$51,$K382,INCAPACIDADES!W$1:W$51,X$1))&gt;0,2,IF(VLOOKUP($I382,BD!$D:$F,3,0)&gt;X$1,0,3))),"")</f>
        <v/>
      </c>
      <c r="CP382" s="62" t="str">
        <f>+IF(AND(LEN($K382)&gt;10),IF(AND($J382&gt;Y$1,$J382&lt;=$Y$1),1,IF((COUNTIFS(INCAPACIDADES!$C$1:$C$51,$K382,INCAPACIDADES!X$1:X$51,Y$1))&gt;0,2,IF(VLOOKUP($I382,BD!$D:$F,3,0)&gt;Y$1,0,3))),"")</f>
        <v/>
      </c>
      <c r="CQ382" s="62" t="str">
        <f>+IF(LEN($K382)&gt;10,IF(ISERROR(VLOOKUP(L382,'CODIGO PAGO'!$B$1:$B$20,1,0)),1,IF(OR(AND(CC382=1,L382&lt;&gt;"N"),AND(CC382=3,L382&lt;&gt;"B"),AND(CC382=2,LEFT(TRIM(L382),1)&lt;&gt;"I")),1,IF(OR(AND(CC382=0,L382="N"),AND(CC382=0,L382="B"),AND(CC382=0,LEFT(TRIM(L382),1)="I")),1,0))),"")</f>
        <v/>
      </c>
      <c r="CR382" s="62" t="str">
        <f t="shared" si="159"/>
        <v/>
      </c>
      <c r="CS382" s="62" t="str">
        <f>+IF(LEN($K382)&gt;10,IF(ISERROR(VLOOKUP(N382,'CODIGO PAGO'!$B$1:$B$20,1,0)),1,IF(OR(AND(CE382=1,N382&lt;&gt;"N"),AND(CE382=3,N382&lt;&gt;"B"),AND(CE382=2,LEFT(TRIM(N382),1)&lt;&gt;"I")),1,IF(OR(AND(CE382=0,N382="N"),AND(CE382=0,N382="B"),AND(CE382=0,LEFT(TRIM(N382),1)="I")),1,0))),"")</f>
        <v/>
      </c>
      <c r="CT382" s="62" t="str">
        <f t="shared" si="160"/>
        <v/>
      </c>
      <c r="CU382" s="62" t="str">
        <f>+IF(LEN($K382)&gt;10,IF(ISERROR(VLOOKUP(P382,'CODIGO PAGO'!$B$1:$B$20,1,0)),1,IF(OR(AND(CG382=1,P382&lt;&gt;"N"),AND(CG382=3,P382&lt;&gt;"B"),AND(CG382=2,LEFT(TRIM(P382),1)&lt;&gt;"I")),1,IF(OR(AND(CG382=0,P382="N"),AND(CG382=0,P382="B"),AND(CG382=0,LEFT(TRIM(P382),1)="I")),1,0))),"")</f>
        <v/>
      </c>
      <c r="CV382" s="62" t="str">
        <f t="shared" si="161"/>
        <v/>
      </c>
      <c r="CW382" s="62" t="str">
        <f>+IF(LEN($K382)&gt;10,IF(ISERROR(VLOOKUP(R382,'CODIGO PAGO'!$B$1:$B$20,1,0)),1,IF(OR(AND(CI382=1,R382&lt;&gt;"N"),AND(CI382=3,R382&lt;&gt;"B"),AND(CI382=2,LEFT(TRIM(R382),1)&lt;&gt;"I")),1,IF(OR(AND(CI382=0,R382="N"),AND(CI382=0,R382="B"),AND(CI382=0,LEFT(TRIM(R382),1)="I")),1,0))),"")</f>
        <v/>
      </c>
      <c r="CX382" s="62" t="str">
        <f t="shared" si="162"/>
        <v/>
      </c>
      <c r="CY382" s="62" t="str">
        <f>+IF(LEN($K382)&gt;10,IF(ISERROR(VLOOKUP(T382,'CODIGO PAGO'!$B$1:$B$20,1,0)),1,IF(OR(AND(CK382=1,T382&lt;&gt;"N"),AND(CK382=3,T382&lt;&gt;"B"),AND(CK382=2,LEFT(TRIM(T382),1)&lt;&gt;"I")),1,IF(OR(AND(CK382=0,T382="N"),AND(CK382=0,T382="B"),AND(CK382=0,LEFT(TRIM(T382),1)="I")),1,0))),"")</f>
        <v/>
      </c>
      <c r="CZ382" s="62" t="str">
        <f t="shared" si="163"/>
        <v/>
      </c>
      <c r="DA382" s="62" t="str">
        <f>+IF(LEN($K382)&gt;10,IF(ISERROR(VLOOKUP(V382,'CODIGO PAGO'!$B$1:$B$20,1,0)),1,IF(OR(AND(CM382=1,V382&lt;&gt;"N"),AND(CM382=3,V382&lt;&gt;"B"),AND(CM382=2,LEFT(TRIM(V382),1)&lt;&gt;"I")),1,IF(OR(AND(CM382=0,V382="N"),AND(CM382=0,V382="B"),AND(CM382=0,LEFT(TRIM(V382),1)="I")),1,0))),"")</f>
        <v/>
      </c>
      <c r="DB382" s="62" t="str">
        <f t="shared" si="164"/>
        <v/>
      </c>
      <c r="DC382" s="62" t="str">
        <f>+IF(LEN($K382)&gt;10,IF(ISERROR(VLOOKUP(X382,'CODIGO PAGO'!$B$1:$B$20,1,0)),1,IF(OR(AND(CO382=1,X382&lt;&gt;"N"),AND(CO382=3,X382&lt;&gt;"B"),AND(CO382=2,LEFT(TRIM(X382),1)&lt;&gt;"I")),1,IF(OR(AND(CO382=0,X382="N"),AND(CO382=0,X382="B"),AND(CO382=0,LEFT(TRIM(X382),1)="I")),1,0))),"")</f>
        <v/>
      </c>
      <c r="DD382" s="62" t="str">
        <f t="shared" si="165"/>
        <v/>
      </c>
      <c r="DE382" s="62" t="str">
        <f t="shared" si="166"/>
        <v/>
      </c>
      <c r="DF382" s="63" t="str">
        <f t="shared" si="167"/>
        <v/>
      </c>
      <c r="DG382" s="171"/>
      <c r="DH382" s="63">
        <v>382</v>
      </c>
    </row>
    <row r="383" spans="1:112" s="65" customFormat="1">
      <c r="A383" s="16" t="str">
        <f t="shared" si="140"/>
        <v/>
      </c>
      <c r="B383" s="134"/>
      <c r="C383" s="134"/>
      <c r="D383" s="1" t="str">
        <f>+IF(LEN($K383)&gt;5,BD!A383,"")</f>
        <v/>
      </c>
      <c r="E383" s="1" t="str">
        <f>+IF(LEN($K383)&gt;5,BD!B383,"")</f>
        <v/>
      </c>
      <c r="F383" s="134"/>
      <c r="G383" s="133"/>
      <c r="H383" s="135"/>
      <c r="I383" s="3" t="str">
        <f>+IF(LEN($K383)&gt;5,BD!D383,"")</f>
        <v/>
      </c>
      <c r="J383" s="4" t="str">
        <f>+IF(LEN($K383)&gt;5,BD!E383,"")</f>
        <v/>
      </c>
      <c r="K383" s="5" t="str">
        <f>+IF(LEN(BD!G383)&gt;5,BD!G383,"")</f>
        <v/>
      </c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53" t="str">
        <f t="shared" si="141"/>
        <v/>
      </c>
      <c r="AB383" s="154" t="str">
        <f>+IF(LEN($K383)&gt;5,SUM(L383,N383,P383,R383,T383,V383,X383)+COUNTIF(L383:X383,"PCG")+'CODIGO PAGO'!$C$23*COUNTIF(L383:X383,"PDF")+'CODIGO PAGO'!$C$24*COUNTIF('PRE MAAS'!L383:X383,"PNH")+'CODIGO PAGO'!$C$25*COUNTIF('PRE MAAS'!L383:X383,"PS")+COUNTIF(L383:X383,"VAC"),"")</f>
        <v/>
      </c>
      <c r="AC383" s="154" t="str">
        <f t="shared" si="142"/>
        <v/>
      </c>
      <c r="AD383" s="155" t="str">
        <f t="shared" si="143"/>
        <v/>
      </c>
      <c r="AE383" s="155" t="str">
        <f t="shared" si="144"/>
        <v/>
      </c>
      <c r="AF383" s="155" t="str">
        <f>+IF(LEN($K383)&gt;5,IF(AND(VLOOKUP($I383,BD!$D$1:$F$501,3,0)&gt;=L$1,VLOOKUP($I383,BD!$D$1:$F$501,3,0)&lt;=X$1),1,0),"")</f>
        <v/>
      </c>
      <c r="AG383" s="155" t="str">
        <f t="shared" si="145"/>
        <v/>
      </c>
      <c r="AH383" s="156" t="str">
        <f t="shared" si="146"/>
        <v/>
      </c>
      <c r="AI383" s="156" t="str">
        <f t="shared" si="147"/>
        <v/>
      </c>
      <c r="AJ383" s="156" t="str">
        <f t="shared" si="148"/>
        <v/>
      </c>
      <c r="AK383" s="6" t="str">
        <f>+IF(LEN($K383)&gt;5,BD!H383,"")</f>
        <v/>
      </c>
      <c r="AL383" s="17" t="str">
        <f t="shared" si="149"/>
        <v/>
      </c>
      <c r="AM383" s="13"/>
      <c r="AN383" s="18" t="str">
        <f t="shared" si="150"/>
        <v/>
      </c>
      <c r="AO383" s="19" t="str">
        <f t="shared" si="151"/>
        <v/>
      </c>
      <c r="AP383" s="19" t="str">
        <f t="shared" si="152"/>
        <v/>
      </c>
      <c r="AQ383" s="20" t="str">
        <f t="shared" si="153"/>
        <v/>
      </c>
      <c r="AR383" s="7" t="str">
        <f t="shared" ca="1" si="154"/>
        <v/>
      </c>
      <c r="AS383" s="157"/>
      <c r="AT383" s="19" t="str">
        <f>+IF(LEN($K383)&gt;5,TRUNC(AS383*AK383*'CODIGO PAGO'!$C$27,2),"")</f>
        <v/>
      </c>
      <c r="AU383" s="15"/>
      <c r="AV383" s="15"/>
      <c r="AW383" s="15"/>
      <c r="AX383" s="14"/>
      <c r="AY383" s="15"/>
      <c r="AZ383" s="20" t="str">
        <f>+IF(LEN(K383)&gt;5,SUMIF(AJUSTES!$A$1:$A$50,K383,AJUSTES!$J$1:$J$50),"")</f>
        <v/>
      </c>
      <c r="BA383" s="20"/>
      <c r="BB383" s="14"/>
      <c r="BC383" s="14"/>
      <c r="BD383" s="164"/>
      <c r="BE383" s="15"/>
      <c r="BF383" s="15"/>
      <c r="BG383" s="152" t="str">
        <f t="shared" si="155"/>
        <v/>
      </c>
      <c r="BH383" s="20" t="str">
        <f t="shared" si="156"/>
        <v/>
      </c>
      <c r="BI383" s="20" t="str">
        <f>IF(LEN($K383)&gt;5,IF('CODIGO PAGO'!$C$26=9,0.5*AK383,'CODIGO PAGO'!$C$26*COUNTIF(L383:X383,"PT")*(AK383*7)/(7-(COUNTIF(L383:X383,"D")+COUNTIF(L383:X383,"DL")))),"")</f>
        <v/>
      </c>
      <c r="BJ383" s="15"/>
      <c r="BK383" s="20" t="str">
        <f>+IF(LEN(K383)&gt;5,SUMIF(AJUSTES!$A$1:$A$50,K383,AJUSTES!$K$1:$K$50),"")</f>
        <v/>
      </c>
      <c r="BL383" s="15"/>
      <c r="BM383" s="15"/>
      <c r="BN383" s="4" t="str">
        <f>+CONCATENATE(IF(COUNTIFS(INCAPACIDADES!$A$1:$A$100,"ACTIVA",INCAPACIDADES!$C$1:$C$100,'PRE MAAS'!K383)&gt;0,VLOOKUP(K383,INCAPACIDADES!$C$1:$Y$100,23,0),""),IF(LEN($K383)&gt;5,IF(BD!F383="N/A","",CONCATENATE("B (",DAY(BD!F383),"-",MONTH(BD!F383),"-",YEAR(BD!F383),")")),""))</f>
        <v/>
      </c>
      <c r="BO383" s="150"/>
      <c r="BP383" s="15"/>
      <c r="BQ383" s="15"/>
      <c r="BR383" s="15"/>
      <c r="BS383" s="15"/>
      <c r="BT383" s="15"/>
      <c r="BU383" s="9" t="str">
        <f>+IF(LEN($K383)&gt;10,IF(LEN(BD!I383)=11,BD!I383,CONCATENATE("0",BD!I383)),"")</f>
        <v/>
      </c>
      <c r="BV383" s="161" t="str">
        <f>+IF(LEN($K383)&gt;10,BD!J383,"")</f>
        <v/>
      </c>
      <c r="BW383" s="162" t="str">
        <f t="shared" si="157"/>
        <v/>
      </c>
      <c r="BX383" s="162" t="str">
        <f>+IF(LEN($K383)&gt;10,UPPER(BD!K383),"")</f>
        <v/>
      </c>
      <c r="BY383" s="161" t="str">
        <f>+IF(LEN($K391)&gt;5,BD!L383,"")</f>
        <v/>
      </c>
      <c r="BZ383" s="161" t="str">
        <f>+IF(LEN($K383)&gt;10,BD!M383,"")</f>
        <v/>
      </c>
      <c r="CA383" s="162" t="str">
        <f>+IF(LEN($K383)&gt;10,BD!N383,"")</f>
        <v/>
      </c>
      <c r="CB383" s="163" t="str">
        <f t="shared" si="158"/>
        <v/>
      </c>
      <c r="CC383" s="62" t="str">
        <f>+IF(AND(LEN($K383)&gt;10),IF(AND($J383&gt;L$1,$J383&lt;=$Y$1),1,IF((COUNTIFS(INCAPACIDADES!$C$1:$C$51,$K383,INCAPACIDADES!K$1:K$51,L$1))&gt;0,2,IF(VLOOKUP($I383,BD!D:F,3,0)&gt;L$1,0,3))),"")</f>
        <v/>
      </c>
      <c r="CD383" s="62" t="str">
        <f>+IF(AND(LEN($K383)&gt;10),IF(AND($J383&gt;M$1,$J383&lt;=$Y$1),1,IF((COUNTIFS(INCAPACIDADES!$C$1:$C$51,$K383,INCAPACIDADES!L$1:L$51,M$1))&gt;0,2,IF(VLOOKUP($I383,BD!$D:$F,3,0)&gt;M$1,0,3))),"")</f>
        <v/>
      </c>
      <c r="CE383" s="62" t="str">
        <f>+IF(AND(LEN($K383)&gt;10),IF(AND($J383&gt;N$1,$J383&lt;=$Y$1),1,IF((COUNTIFS(INCAPACIDADES!$C$1:$C$51,$K383,INCAPACIDADES!M$1:M$51,N$1))&gt;0,2,IF(VLOOKUP($I383,BD!$D:$F,3,0)&gt;N$1,0,3))),"")</f>
        <v/>
      </c>
      <c r="CF383" s="62" t="str">
        <f>+IF(AND(LEN($K383)&gt;10),IF(AND($J383&gt;O$1,$J383&lt;=$Y$1),1,IF((COUNTIFS(INCAPACIDADES!$C$1:$C$51,$K383,INCAPACIDADES!N$1:N$51,O$1))&gt;0,2,IF(VLOOKUP($I383,BD!$D:$F,3,0)&gt;O$1,0,3))),"")</f>
        <v/>
      </c>
      <c r="CG383" s="62" t="str">
        <f>+IF(AND(LEN($K383)&gt;10),IF(AND($J383&gt;P$1,$J383&lt;=$Y$1),1,IF((COUNTIFS(INCAPACIDADES!$C$1:$C$51,$K383,INCAPACIDADES!O$1:O$51,P$1))&gt;0,2,IF(VLOOKUP($I383,BD!$D:$F,3,0)&gt;P$1,0,3))),"")</f>
        <v/>
      </c>
      <c r="CH383" s="62" t="str">
        <f>+IF(AND(LEN($K383)&gt;10),IF(AND($J383&gt;Q$1,$J383&lt;=$Y$1),1,IF((COUNTIFS(INCAPACIDADES!$C$1:$C$51,$K383,INCAPACIDADES!P$1:P$51,Q$1))&gt;0,2,IF(VLOOKUP($I383,BD!$D:$F,3,0)&gt;Q$1,0,3))),"")</f>
        <v/>
      </c>
      <c r="CI383" s="62" t="str">
        <f>+IF(AND(LEN($K383)&gt;10),IF(AND($J383&gt;R$1,$J383&lt;=$Y$1),1,IF((COUNTIFS(INCAPACIDADES!$C$1:$C$51,$K383,INCAPACIDADES!Q$1:Q$51,R$1))&gt;0,2,IF(VLOOKUP($I383,BD!$D:$F,3,0)&gt;R$1,0,3))),"")</f>
        <v/>
      </c>
      <c r="CJ383" s="62" t="str">
        <f>+IF(AND(LEN($K383)&gt;10),IF(AND($J383&gt;S$1,$J383&lt;=$Y$1),1,IF((COUNTIFS(INCAPACIDADES!$C$1:$C$51,$K383,INCAPACIDADES!R$1:R$51,S$1))&gt;0,2,IF(VLOOKUP($I383,BD!$D:$F,3,0)&gt;S$1,0,3))),"")</f>
        <v/>
      </c>
      <c r="CK383" s="62" t="str">
        <f>+IF(AND(LEN($K383)&gt;10),IF(AND($J383&gt;T$1,$J383&lt;=$Y$1),1,IF((COUNTIFS(INCAPACIDADES!$C$1:$C$51,$K383,INCAPACIDADES!S$1:S$51,T$1))&gt;0,2,IF(VLOOKUP($I383,BD!$D:$F,3,0)&gt;T$1,0,3))),"")</f>
        <v/>
      </c>
      <c r="CL383" s="62" t="str">
        <f>+IF(AND(LEN($K383)&gt;10),IF(AND($J383&gt;U$1,$J383&lt;=$Y$1),1,IF((COUNTIFS(INCAPACIDADES!$C$1:$C$51,$K383,INCAPACIDADES!T$1:T$51,U$1))&gt;0,2,IF(VLOOKUP($I383,BD!$D:$F,3,0)&gt;U$1,0,3))),"")</f>
        <v/>
      </c>
      <c r="CM383" s="62" t="str">
        <f>+IF(AND(LEN($K383)&gt;10),IF(AND($J383&gt;V$1,$J383&lt;=$Y$1),1,IF((COUNTIFS(INCAPACIDADES!$C$1:$C$51,$K383,INCAPACIDADES!U$1:U$51,V$1))&gt;0,2,IF(VLOOKUP($I383,BD!$D:$F,3,0)&gt;V$1,0,3))),"")</f>
        <v/>
      </c>
      <c r="CN383" s="62" t="str">
        <f>+IF(AND(LEN($K383)&gt;10),IF(AND($J383&gt;W$1,$J383&lt;=$Y$1),1,IF((COUNTIFS(INCAPACIDADES!$C$1:$C$51,$K383,INCAPACIDADES!V$1:V$51,W$1))&gt;0,2,IF(VLOOKUP($I383,BD!$D:$F,3,0)&gt;W$1,0,3))),"")</f>
        <v/>
      </c>
      <c r="CO383" s="62" t="str">
        <f>+IF(AND(LEN($K383)&gt;10),IF(AND($J383&gt;X$1,$J383&lt;=$Y$1),1,IF((COUNTIFS(INCAPACIDADES!$C$1:$C$51,$K383,INCAPACIDADES!W$1:W$51,X$1))&gt;0,2,IF(VLOOKUP($I383,BD!$D:$F,3,0)&gt;X$1,0,3))),"")</f>
        <v/>
      </c>
      <c r="CP383" s="62" t="str">
        <f>+IF(AND(LEN($K383)&gt;10),IF(AND($J383&gt;Y$1,$J383&lt;=$Y$1),1,IF((COUNTIFS(INCAPACIDADES!$C$1:$C$51,$K383,INCAPACIDADES!X$1:X$51,Y$1))&gt;0,2,IF(VLOOKUP($I383,BD!$D:$F,3,0)&gt;Y$1,0,3))),"")</f>
        <v/>
      </c>
      <c r="CQ383" s="62" t="str">
        <f>+IF(LEN($K383)&gt;10,IF(ISERROR(VLOOKUP(L383,'CODIGO PAGO'!$B$1:$B$20,1,0)),1,IF(OR(AND(CC383=1,L383&lt;&gt;"N"),AND(CC383=3,L383&lt;&gt;"B"),AND(CC383=2,LEFT(TRIM(L383),1)&lt;&gt;"I")),1,IF(OR(AND(CC383=0,L383="N"),AND(CC383=0,L383="B"),AND(CC383=0,LEFT(TRIM(L383),1)="I")),1,0))),"")</f>
        <v/>
      </c>
      <c r="CR383" s="62" t="str">
        <f t="shared" si="159"/>
        <v/>
      </c>
      <c r="CS383" s="62" t="str">
        <f>+IF(LEN($K383)&gt;10,IF(ISERROR(VLOOKUP(N383,'CODIGO PAGO'!$B$1:$B$20,1,0)),1,IF(OR(AND(CE383=1,N383&lt;&gt;"N"),AND(CE383=3,N383&lt;&gt;"B"),AND(CE383=2,LEFT(TRIM(N383),1)&lt;&gt;"I")),1,IF(OR(AND(CE383=0,N383="N"),AND(CE383=0,N383="B"),AND(CE383=0,LEFT(TRIM(N383),1)="I")),1,0))),"")</f>
        <v/>
      </c>
      <c r="CT383" s="62" t="str">
        <f t="shared" si="160"/>
        <v/>
      </c>
      <c r="CU383" s="62" t="str">
        <f>+IF(LEN($K383)&gt;10,IF(ISERROR(VLOOKUP(P383,'CODIGO PAGO'!$B$1:$B$20,1,0)),1,IF(OR(AND(CG383=1,P383&lt;&gt;"N"),AND(CG383=3,P383&lt;&gt;"B"),AND(CG383=2,LEFT(TRIM(P383),1)&lt;&gt;"I")),1,IF(OR(AND(CG383=0,P383="N"),AND(CG383=0,P383="B"),AND(CG383=0,LEFT(TRIM(P383),1)="I")),1,0))),"")</f>
        <v/>
      </c>
      <c r="CV383" s="62" t="str">
        <f t="shared" si="161"/>
        <v/>
      </c>
      <c r="CW383" s="62" t="str">
        <f>+IF(LEN($K383)&gt;10,IF(ISERROR(VLOOKUP(R383,'CODIGO PAGO'!$B$1:$B$20,1,0)),1,IF(OR(AND(CI383=1,R383&lt;&gt;"N"),AND(CI383=3,R383&lt;&gt;"B"),AND(CI383=2,LEFT(TRIM(R383),1)&lt;&gt;"I")),1,IF(OR(AND(CI383=0,R383="N"),AND(CI383=0,R383="B"),AND(CI383=0,LEFT(TRIM(R383),1)="I")),1,0))),"")</f>
        <v/>
      </c>
      <c r="CX383" s="62" t="str">
        <f t="shared" si="162"/>
        <v/>
      </c>
      <c r="CY383" s="62" t="str">
        <f>+IF(LEN($K383)&gt;10,IF(ISERROR(VLOOKUP(T383,'CODIGO PAGO'!$B$1:$B$20,1,0)),1,IF(OR(AND(CK383=1,T383&lt;&gt;"N"),AND(CK383=3,T383&lt;&gt;"B"),AND(CK383=2,LEFT(TRIM(T383),1)&lt;&gt;"I")),1,IF(OR(AND(CK383=0,T383="N"),AND(CK383=0,T383="B"),AND(CK383=0,LEFT(TRIM(T383),1)="I")),1,0))),"")</f>
        <v/>
      </c>
      <c r="CZ383" s="62" t="str">
        <f t="shared" si="163"/>
        <v/>
      </c>
      <c r="DA383" s="62" t="str">
        <f>+IF(LEN($K383)&gt;10,IF(ISERROR(VLOOKUP(V383,'CODIGO PAGO'!$B$1:$B$20,1,0)),1,IF(OR(AND(CM383=1,V383&lt;&gt;"N"),AND(CM383=3,V383&lt;&gt;"B"),AND(CM383=2,LEFT(TRIM(V383),1)&lt;&gt;"I")),1,IF(OR(AND(CM383=0,V383="N"),AND(CM383=0,V383="B"),AND(CM383=0,LEFT(TRIM(V383),1)="I")),1,0))),"")</f>
        <v/>
      </c>
      <c r="DB383" s="62" t="str">
        <f t="shared" si="164"/>
        <v/>
      </c>
      <c r="DC383" s="62" t="str">
        <f>+IF(LEN($K383)&gt;10,IF(ISERROR(VLOOKUP(X383,'CODIGO PAGO'!$B$1:$B$20,1,0)),1,IF(OR(AND(CO383=1,X383&lt;&gt;"N"),AND(CO383=3,X383&lt;&gt;"B"),AND(CO383=2,LEFT(TRIM(X383),1)&lt;&gt;"I")),1,IF(OR(AND(CO383=0,X383="N"),AND(CO383=0,X383="B"),AND(CO383=0,LEFT(TRIM(X383),1)="I")),1,0))),"")</f>
        <v/>
      </c>
      <c r="DD383" s="62" t="str">
        <f t="shared" si="165"/>
        <v/>
      </c>
      <c r="DE383" s="62" t="str">
        <f t="shared" si="166"/>
        <v/>
      </c>
      <c r="DF383" s="63" t="str">
        <f t="shared" si="167"/>
        <v/>
      </c>
      <c r="DG383" s="171"/>
      <c r="DH383" s="63">
        <v>383</v>
      </c>
    </row>
    <row r="384" spans="1:112" s="65" customFormat="1">
      <c r="A384" s="16" t="str">
        <f t="shared" si="140"/>
        <v/>
      </c>
      <c r="B384" s="134"/>
      <c r="C384" s="134"/>
      <c r="D384" s="1" t="str">
        <f>+IF(LEN($K384)&gt;5,BD!A384,"")</f>
        <v/>
      </c>
      <c r="E384" s="1" t="str">
        <f>+IF(LEN($K384)&gt;5,BD!B384,"")</f>
        <v/>
      </c>
      <c r="F384" s="134"/>
      <c r="G384" s="133"/>
      <c r="H384" s="135"/>
      <c r="I384" s="3" t="str">
        <f>+IF(LEN($K384)&gt;5,BD!D384,"")</f>
        <v/>
      </c>
      <c r="J384" s="4" t="str">
        <f>+IF(LEN($K384)&gt;5,BD!E384,"")</f>
        <v/>
      </c>
      <c r="K384" s="5" t="str">
        <f>+IF(LEN(BD!G384)&gt;5,BD!G384,"")</f>
        <v/>
      </c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53" t="str">
        <f t="shared" si="141"/>
        <v/>
      </c>
      <c r="AB384" s="154" t="str">
        <f>+IF(LEN($K384)&gt;5,SUM(L384,N384,P384,R384,T384,V384,X384)+COUNTIF(L384:X384,"PCG")+'CODIGO PAGO'!$C$23*COUNTIF(L384:X384,"PDF")+'CODIGO PAGO'!$C$24*COUNTIF('PRE MAAS'!L384:X384,"PNH")+'CODIGO PAGO'!$C$25*COUNTIF('PRE MAAS'!L384:X384,"PS")+COUNTIF(L384:X384,"VAC"),"")</f>
        <v/>
      </c>
      <c r="AC384" s="154" t="str">
        <f t="shared" si="142"/>
        <v/>
      </c>
      <c r="AD384" s="155" t="str">
        <f t="shared" si="143"/>
        <v/>
      </c>
      <c r="AE384" s="155" t="str">
        <f t="shared" si="144"/>
        <v/>
      </c>
      <c r="AF384" s="155" t="str">
        <f>+IF(LEN($K384)&gt;5,IF(AND(VLOOKUP($I384,BD!$D$1:$F$501,3,0)&gt;=L$1,VLOOKUP($I384,BD!$D$1:$F$501,3,0)&lt;=X$1),1,0),"")</f>
        <v/>
      </c>
      <c r="AG384" s="155" t="str">
        <f t="shared" si="145"/>
        <v/>
      </c>
      <c r="AH384" s="156" t="str">
        <f t="shared" si="146"/>
        <v/>
      </c>
      <c r="AI384" s="156" t="str">
        <f t="shared" si="147"/>
        <v/>
      </c>
      <c r="AJ384" s="156" t="str">
        <f t="shared" si="148"/>
        <v/>
      </c>
      <c r="AK384" s="6" t="str">
        <f>+IF(LEN($K384)&gt;5,BD!H384,"")</f>
        <v/>
      </c>
      <c r="AL384" s="17" t="str">
        <f t="shared" si="149"/>
        <v/>
      </c>
      <c r="AM384" s="13"/>
      <c r="AN384" s="18" t="str">
        <f t="shared" si="150"/>
        <v/>
      </c>
      <c r="AO384" s="19" t="str">
        <f t="shared" si="151"/>
        <v/>
      </c>
      <c r="AP384" s="19" t="str">
        <f t="shared" si="152"/>
        <v/>
      </c>
      <c r="AQ384" s="20" t="str">
        <f t="shared" si="153"/>
        <v/>
      </c>
      <c r="AR384" s="7" t="str">
        <f t="shared" ca="1" si="154"/>
        <v/>
      </c>
      <c r="AS384" s="157"/>
      <c r="AT384" s="19" t="str">
        <f>+IF(LEN($K384)&gt;5,TRUNC(AS384*AK384*'CODIGO PAGO'!$C$27,2),"")</f>
        <v/>
      </c>
      <c r="AU384" s="15"/>
      <c r="AV384" s="15"/>
      <c r="AW384" s="15"/>
      <c r="AX384" s="14"/>
      <c r="AY384" s="15"/>
      <c r="AZ384" s="20" t="str">
        <f>+IF(LEN(K384)&gt;5,SUMIF(AJUSTES!$A$1:$A$50,K384,AJUSTES!$J$1:$J$50),"")</f>
        <v/>
      </c>
      <c r="BA384" s="20"/>
      <c r="BB384" s="14"/>
      <c r="BC384" s="14"/>
      <c r="BD384" s="164"/>
      <c r="BE384" s="15"/>
      <c r="BF384" s="15"/>
      <c r="BG384" s="152" t="str">
        <f t="shared" si="155"/>
        <v/>
      </c>
      <c r="BH384" s="20" t="str">
        <f t="shared" si="156"/>
        <v/>
      </c>
      <c r="BI384" s="20" t="str">
        <f>IF(LEN($K384)&gt;5,IF('CODIGO PAGO'!$C$26=9,0.5*AK384,'CODIGO PAGO'!$C$26*COUNTIF(L384:X384,"PT")*(AK384*7)/(7-(COUNTIF(L384:X384,"D")+COUNTIF(L384:X384,"DL")))),"")</f>
        <v/>
      </c>
      <c r="BJ384" s="15"/>
      <c r="BK384" s="20" t="str">
        <f>+IF(LEN(K384)&gt;5,SUMIF(AJUSTES!$A$1:$A$50,K384,AJUSTES!$K$1:$K$50),"")</f>
        <v/>
      </c>
      <c r="BL384" s="15"/>
      <c r="BM384" s="15"/>
      <c r="BN384" s="4" t="str">
        <f>+CONCATENATE(IF(COUNTIFS(INCAPACIDADES!$A$1:$A$100,"ACTIVA",INCAPACIDADES!$C$1:$C$100,'PRE MAAS'!K384)&gt;0,VLOOKUP(K384,INCAPACIDADES!$C$1:$Y$100,23,0),""),IF(LEN($K384)&gt;5,IF(BD!F384="N/A","",CONCATENATE("B (",DAY(BD!F384),"-",MONTH(BD!F384),"-",YEAR(BD!F384),")")),""))</f>
        <v/>
      </c>
      <c r="BO384" s="150"/>
      <c r="BP384" s="15"/>
      <c r="BQ384" s="15"/>
      <c r="BR384" s="15"/>
      <c r="BS384" s="15"/>
      <c r="BT384" s="15"/>
      <c r="BU384" s="9" t="str">
        <f>+IF(LEN($K384)&gt;10,IF(LEN(BD!I384)=11,BD!I384,CONCATENATE("0",BD!I384)),"")</f>
        <v/>
      </c>
      <c r="BV384" s="161" t="str">
        <f>+IF(LEN($K384)&gt;10,BD!J384,"")</f>
        <v/>
      </c>
      <c r="BW384" s="162" t="str">
        <f t="shared" si="157"/>
        <v/>
      </c>
      <c r="BX384" s="162" t="str">
        <f>+IF(LEN($K384)&gt;10,UPPER(BD!K384),"")</f>
        <v/>
      </c>
      <c r="BY384" s="161" t="str">
        <f>+IF(LEN($K392)&gt;5,BD!L384,"")</f>
        <v/>
      </c>
      <c r="BZ384" s="161" t="str">
        <f>+IF(LEN($K384)&gt;10,BD!M384,"")</f>
        <v/>
      </c>
      <c r="CA384" s="162" t="str">
        <f>+IF(LEN($K384)&gt;10,BD!N384,"")</f>
        <v/>
      </c>
      <c r="CB384" s="163" t="str">
        <f t="shared" si="158"/>
        <v/>
      </c>
      <c r="CC384" s="62" t="str">
        <f>+IF(AND(LEN($K384)&gt;10),IF(AND($J384&gt;L$1,$J384&lt;=$Y$1),1,IF((COUNTIFS(INCAPACIDADES!$C$1:$C$51,$K384,INCAPACIDADES!K$1:K$51,L$1))&gt;0,2,IF(VLOOKUP($I384,BD!D:F,3,0)&gt;L$1,0,3))),"")</f>
        <v/>
      </c>
      <c r="CD384" s="62" t="str">
        <f>+IF(AND(LEN($K384)&gt;10),IF(AND($J384&gt;M$1,$J384&lt;=$Y$1),1,IF((COUNTIFS(INCAPACIDADES!$C$1:$C$51,$K384,INCAPACIDADES!L$1:L$51,M$1))&gt;0,2,IF(VLOOKUP($I384,BD!$D:$F,3,0)&gt;M$1,0,3))),"")</f>
        <v/>
      </c>
      <c r="CE384" s="62" t="str">
        <f>+IF(AND(LEN($K384)&gt;10),IF(AND($J384&gt;N$1,$J384&lt;=$Y$1),1,IF((COUNTIFS(INCAPACIDADES!$C$1:$C$51,$K384,INCAPACIDADES!M$1:M$51,N$1))&gt;0,2,IF(VLOOKUP($I384,BD!$D:$F,3,0)&gt;N$1,0,3))),"")</f>
        <v/>
      </c>
      <c r="CF384" s="62" t="str">
        <f>+IF(AND(LEN($K384)&gt;10),IF(AND($J384&gt;O$1,$J384&lt;=$Y$1),1,IF((COUNTIFS(INCAPACIDADES!$C$1:$C$51,$K384,INCAPACIDADES!N$1:N$51,O$1))&gt;0,2,IF(VLOOKUP($I384,BD!$D:$F,3,0)&gt;O$1,0,3))),"")</f>
        <v/>
      </c>
      <c r="CG384" s="62" t="str">
        <f>+IF(AND(LEN($K384)&gt;10),IF(AND($J384&gt;P$1,$J384&lt;=$Y$1),1,IF((COUNTIFS(INCAPACIDADES!$C$1:$C$51,$K384,INCAPACIDADES!O$1:O$51,P$1))&gt;0,2,IF(VLOOKUP($I384,BD!$D:$F,3,0)&gt;P$1,0,3))),"")</f>
        <v/>
      </c>
      <c r="CH384" s="62" t="str">
        <f>+IF(AND(LEN($K384)&gt;10),IF(AND($J384&gt;Q$1,$J384&lt;=$Y$1),1,IF((COUNTIFS(INCAPACIDADES!$C$1:$C$51,$K384,INCAPACIDADES!P$1:P$51,Q$1))&gt;0,2,IF(VLOOKUP($I384,BD!$D:$F,3,0)&gt;Q$1,0,3))),"")</f>
        <v/>
      </c>
      <c r="CI384" s="62" t="str">
        <f>+IF(AND(LEN($K384)&gt;10),IF(AND($J384&gt;R$1,$J384&lt;=$Y$1),1,IF((COUNTIFS(INCAPACIDADES!$C$1:$C$51,$K384,INCAPACIDADES!Q$1:Q$51,R$1))&gt;0,2,IF(VLOOKUP($I384,BD!$D:$F,3,0)&gt;R$1,0,3))),"")</f>
        <v/>
      </c>
      <c r="CJ384" s="62" t="str">
        <f>+IF(AND(LEN($K384)&gt;10),IF(AND($J384&gt;S$1,$J384&lt;=$Y$1),1,IF((COUNTIFS(INCAPACIDADES!$C$1:$C$51,$K384,INCAPACIDADES!R$1:R$51,S$1))&gt;0,2,IF(VLOOKUP($I384,BD!$D:$F,3,0)&gt;S$1,0,3))),"")</f>
        <v/>
      </c>
      <c r="CK384" s="62" t="str">
        <f>+IF(AND(LEN($K384)&gt;10),IF(AND($J384&gt;T$1,$J384&lt;=$Y$1),1,IF((COUNTIFS(INCAPACIDADES!$C$1:$C$51,$K384,INCAPACIDADES!S$1:S$51,T$1))&gt;0,2,IF(VLOOKUP($I384,BD!$D:$F,3,0)&gt;T$1,0,3))),"")</f>
        <v/>
      </c>
      <c r="CL384" s="62" t="str">
        <f>+IF(AND(LEN($K384)&gt;10),IF(AND($J384&gt;U$1,$J384&lt;=$Y$1),1,IF((COUNTIFS(INCAPACIDADES!$C$1:$C$51,$K384,INCAPACIDADES!T$1:T$51,U$1))&gt;0,2,IF(VLOOKUP($I384,BD!$D:$F,3,0)&gt;U$1,0,3))),"")</f>
        <v/>
      </c>
      <c r="CM384" s="62" t="str">
        <f>+IF(AND(LEN($K384)&gt;10),IF(AND($J384&gt;V$1,$J384&lt;=$Y$1),1,IF((COUNTIFS(INCAPACIDADES!$C$1:$C$51,$K384,INCAPACIDADES!U$1:U$51,V$1))&gt;0,2,IF(VLOOKUP($I384,BD!$D:$F,3,0)&gt;V$1,0,3))),"")</f>
        <v/>
      </c>
      <c r="CN384" s="62" t="str">
        <f>+IF(AND(LEN($K384)&gt;10),IF(AND($J384&gt;W$1,$J384&lt;=$Y$1),1,IF((COUNTIFS(INCAPACIDADES!$C$1:$C$51,$K384,INCAPACIDADES!V$1:V$51,W$1))&gt;0,2,IF(VLOOKUP($I384,BD!$D:$F,3,0)&gt;W$1,0,3))),"")</f>
        <v/>
      </c>
      <c r="CO384" s="62" t="str">
        <f>+IF(AND(LEN($K384)&gt;10),IF(AND($J384&gt;X$1,$J384&lt;=$Y$1),1,IF((COUNTIFS(INCAPACIDADES!$C$1:$C$51,$K384,INCAPACIDADES!W$1:W$51,X$1))&gt;0,2,IF(VLOOKUP($I384,BD!$D:$F,3,0)&gt;X$1,0,3))),"")</f>
        <v/>
      </c>
      <c r="CP384" s="62" t="str">
        <f>+IF(AND(LEN($K384)&gt;10),IF(AND($J384&gt;Y$1,$J384&lt;=$Y$1),1,IF((COUNTIFS(INCAPACIDADES!$C$1:$C$51,$K384,INCAPACIDADES!X$1:X$51,Y$1))&gt;0,2,IF(VLOOKUP($I384,BD!$D:$F,3,0)&gt;Y$1,0,3))),"")</f>
        <v/>
      </c>
      <c r="CQ384" s="62" t="str">
        <f>+IF(LEN($K384)&gt;10,IF(ISERROR(VLOOKUP(L384,'CODIGO PAGO'!$B$1:$B$20,1,0)),1,IF(OR(AND(CC384=1,L384&lt;&gt;"N"),AND(CC384=3,L384&lt;&gt;"B"),AND(CC384=2,LEFT(TRIM(L384),1)&lt;&gt;"I")),1,IF(OR(AND(CC384=0,L384="N"),AND(CC384=0,L384="B"),AND(CC384=0,LEFT(TRIM(L384),1)="I")),1,0))),"")</f>
        <v/>
      </c>
      <c r="CR384" s="62" t="str">
        <f t="shared" si="159"/>
        <v/>
      </c>
      <c r="CS384" s="62" t="str">
        <f>+IF(LEN($K384)&gt;10,IF(ISERROR(VLOOKUP(N384,'CODIGO PAGO'!$B$1:$B$20,1,0)),1,IF(OR(AND(CE384=1,N384&lt;&gt;"N"),AND(CE384=3,N384&lt;&gt;"B"),AND(CE384=2,LEFT(TRIM(N384),1)&lt;&gt;"I")),1,IF(OR(AND(CE384=0,N384="N"),AND(CE384=0,N384="B"),AND(CE384=0,LEFT(TRIM(N384),1)="I")),1,0))),"")</f>
        <v/>
      </c>
      <c r="CT384" s="62" t="str">
        <f t="shared" si="160"/>
        <v/>
      </c>
      <c r="CU384" s="62" t="str">
        <f>+IF(LEN($K384)&gt;10,IF(ISERROR(VLOOKUP(P384,'CODIGO PAGO'!$B$1:$B$20,1,0)),1,IF(OR(AND(CG384=1,P384&lt;&gt;"N"),AND(CG384=3,P384&lt;&gt;"B"),AND(CG384=2,LEFT(TRIM(P384),1)&lt;&gt;"I")),1,IF(OR(AND(CG384=0,P384="N"),AND(CG384=0,P384="B"),AND(CG384=0,LEFT(TRIM(P384),1)="I")),1,0))),"")</f>
        <v/>
      </c>
      <c r="CV384" s="62" t="str">
        <f t="shared" si="161"/>
        <v/>
      </c>
      <c r="CW384" s="62" t="str">
        <f>+IF(LEN($K384)&gt;10,IF(ISERROR(VLOOKUP(R384,'CODIGO PAGO'!$B$1:$B$20,1,0)),1,IF(OR(AND(CI384=1,R384&lt;&gt;"N"),AND(CI384=3,R384&lt;&gt;"B"),AND(CI384=2,LEFT(TRIM(R384),1)&lt;&gt;"I")),1,IF(OR(AND(CI384=0,R384="N"),AND(CI384=0,R384="B"),AND(CI384=0,LEFT(TRIM(R384),1)="I")),1,0))),"")</f>
        <v/>
      </c>
      <c r="CX384" s="62" t="str">
        <f t="shared" si="162"/>
        <v/>
      </c>
      <c r="CY384" s="62" t="str">
        <f>+IF(LEN($K384)&gt;10,IF(ISERROR(VLOOKUP(T384,'CODIGO PAGO'!$B$1:$B$20,1,0)),1,IF(OR(AND(CK384=1,T384&lt;&gt;"N"),AND(CK384=3,T384&lt;&gt;"B"),AND(CK384=2,LEFT(TRIM(T384),1)&lt;&gt;"I")),1,IF(OR(AND(CK384=0,T384="N"),AND(CK384=0,T384="B"),AND(CK384=0,LEFT(TRIM(T384),1)="I")),1,0))),"")</f>
        <v/>
      </c>
      <c r="CZ384" s="62" t="str">
        <f t="shared" si="163"/>
        <v/>
      </c>
      <c r="DA384" s="62" t="str">
        <f>+IF(LEN($K384)&gt;10,IF(ISERROR(VLOOKUP(V384,'CODIGO PAGO'!$B$1:$B$20,1,0)),1,IF(OR(AND(CM384=1,V384&lt;&gt;"N"),AND(CM384=3,V384&lt;&gt;"B"),AND(CM384=2,LEFT(TRIM(V384),1)&lt;&gt;"I")),1,IF(OR(AND(CM384=0,V384="N"),AND(CM384=0,V384="B"),AND(CM384=0,LEFT(TRIM(V384),1)="I")),1,0))),"")</f>
        <v/>
      </c>
      <c r="DB384" s="62" t="str">
        <f t="shared" si="164"/>
        <v/>
      </c>
      <c r="DC384" s="62" t="str">
        <f>+IF(LEN($K384)&gt;10,IF(ISERROR(VLOOKUP(X384,'CODIGO PAGO'!$B$1:$B$20,1,0)),1,IF(OR(AND(CO384=1,X384&lt;&gt;"N"),AND(CO384=3,X384&lt;&gt;"B"),AND(CO384=2,LEFT(TRIM(X384),1)&lt;&gt;"I")),1,IF(OR(AND(CO384=0,X384="N"),AND(CO384=0,X384="B"),AND(CO384=0,LEFT(TRIM(X384),1)="I")),1,0))),"")</f>
        <v/>
      </c>
      <c r="DD384" s="62" t="str">
        <f t="shared" si="165"/>
        <v/>
      </c>
      <c r="DE384" s="62" t="str">
        <f t="shared" si="166"/>
        <v/>
      </c>
      <c r="DF384" s="63" t="str">
        <f t="shared" si="167"/>
        <v/>
      </c>
      <c r="DG384" s="171"/>
      <c r="DH384" s="63">
        <v>384</v>
      </c>
    </row>
    <row r="385" spans="1:112" s="65" customFormat="1">
      <c r="A385" s="16" t="str">
        <f t="shared" si="140"/>
        <v/>
      </c>
      <c r="B385" s="134"/>
      <c r="C385" s="134"/>
      <c r="D385" s="1" t="str">
        <f>+IF(LEN($K385)&gt;5,BD!A385,"")</f>
        <v/>
      </c>
      <c r="E385" s="1" t="str">
        <f>+IF(LEN($K385)&gt;5,BD!B385,"")</f>
        <v/>
      </c>
      <c r="F385" s="134"/>
      <c r="G385" s="133"/>
      <c r="H385" s="135"/>
      <c r="I385" s="3" t="str">
        <f>+IF(LEN($K385)&gt;5,BD!D385,"")</f>
        <v/>
      </c>
      <c r="J385" s="4" t="str">
        <f>+IF(LEN($K385)&gt;5,BD!E385,"")</f>
        <v/>
      </c>
      <c r="K385" s="5" t="str">
        <f>+IF(LEN(BD!G385)&gt;5,BD!G385,"")</f>
        <v/>
      </c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53" t="str">
        <f t="shared" si="141"/>
        <v/>
      </c>
      <c r="AB385" s="154" t="str">
        <f>+IF(LEN($K385)&gt;5,SUM(L385,N385,P385,R385,T385,V385,X385)+COUNTIF(L385:X385,"PCG")+'CODIGO PAGO'!$C$23*COUNTIF(L385:X385,"PDF")+'CODIGO PAGO'!$C$24*COUNTIF('PRE MAAS'!L385:X385,"PNH")+'CODIGO PAGO'!$C$25*COUNTIF('PRE MAAS'!L385:X385,"PS")+COUNTIF(L385:X385,"VAC"),"")</f>
        <v/>
      </c>
      <c r="AC385" s="154" t="str">
        <f t="shared" si="142"/>
        <v/>
      </c>
      <c r="AD385" s="155" t="str">
        <f t="shared" si="143"/>
        <v/>
      </c>
      <c r="AE385" s="155" t="str">
        <f t="shared" si="144"/>
        <v/>
      </c>
      <c r="AF385" s="155" t="str">
        <f>+IF(LEN($K385)&gt;5,IF(AND(VLOOKUP($I385,BD!$D$1:$F$501,3,0)&gt;=L$1,VLOOKUP($I385,BD!$D$1:$F$501,3,0)&lt;=X$1),1,0),"")</f>
        <v/>
      </c>
      <c r="AG385" s="155" t="str">
        <f t="shared" si="145"/>
        <v/>
      </c>
      <c r="AH385" s="156" t="str">
        <f t="shared" si="146"/>
        <v/>
      </c>
      <c r="AI385" s="156" t="str">
        <f t="shared" si="147"/>
        <v/>
      </c>
      <c r="AJ385" s="156" t="str">
        <f t="shared" si="148"/>
        <v/>
      </c>
      <c r="AK385" s="6" t="str">
        <f>+IF(LEN($K385)&gt;5,BD!H385,"")</f>
        <v/>
      </c>
      <c r="AL385" s="17" t="str">
        <f t="shared" si="149"/>
        <v/>
      </c>
      <c r="AM385" s="13"/>
      <c r="AN385" s="18" t="str">
        <f t="shared" si="150"/>
        <v/>
      </c>
      <c r="AO385" s="19" t="str">
        <f t="shared" si="151"/>
        <v/>
      </c>
      <c r="AP385" s="19" t="str">
        <f t="shared" si="152"/>
        <v/>
      </c>
      <c r="AQ385" s="20" t="str">
        <f t="shared" si="153"/>
        <v/>
      </c>
      <c r="AR385" s="7" t="str">
        <f t="shared" ca="1" si="154"/>
        <v/>
      </c>
      <c r="AS385" s="157"/>
      <c r="AT385" s="19" t="str">
        <f>+IF(LEN($K385)&gt;5,TRUNC(AS385*AK385*'CODIGO PAGO'!$C$27,2),"")</f>
        <v/>
      </c>
      <c r="AU385" s="15"/>
      <c r="AV385" s="15"/>
      <c r="AW385" s="15"/>
      <c r="AX385" s="14"/>
      <c r="AY385" s="15"/>
      <c r="AZ385" s="20" t="str">
        <f>+IF(LEN(K385)&gt;5,SUMIF(AJUSTES!$A$1:$A$50,K385,AJUSTES!$J$1:$J$50),"")</f>
        <v/>
      </c>
      <c r="BA385" s="20"/>
      <c r="BB385" s="14"/>
      <c r="BC385" s="14"/>
      <c r="BD385" s="164"/>
      <c r="BE385" s="15"/>
      <c r="BF385" s="15"/>
      <c r="BG385" s="152" t="str">
        <f t="shared" si="155"/>
        <v/>
      </c>
      <c r="BH385" s="20" t="str">
        <f t="shared" si="156"/>
        <v/>
      </c>
      <c r="BI385" s="20" t="str">
        <f>IF(LEN($K385)&gt;5,IF('CODIGO PAGO'!$C$26=9,0.5*AK385,'CODIGO PAGO'!$C$26*COUNTIF(L385:X385,"PT")*(AK385*7)/(7-(COUNTIF(L385:X385,"D")+COUNTIF(L385:X385,"DL")))),"")</f>
        <v/>
      </c>
      <c r="BJ385" s="15"/>
      <c r="BK385" s="20" t="str">
        <f>+IF(LEN(K385)&gt;5,SUMIF(AJUSTES!$A$1:$A$50,K385,AJUSTES!$K$1:$K$50),"")</f>
        <v/>
      </c>
      <c r="BL385" s="15"/>
      <c r="BM385" s="15"/>
      <c r="BN385" s="4" t="str">
        <f>+CONCATENATE(IF(COUNTIFS(INCAPACIDADES!$A$1:$A$100,"ACTIVA",INCAPACIDADES!$C$1:$C$100,'PRE MAAS'!K385)&gt;0,VLOOKUP(K385,INCAPACIDADES!$C$1:$Y$100,23,0),""),IF(LEN($K385)&gt;5,IF(BD!F385="N/A","",CONCATENATE("B (",DAY(BD!F385),"-",MONTH(BD!F385),"-",YEAR(BD!F385),")")),""))</f>
        <v/>
      </c>
      <c r="BO385" s="150"/>
      <c r="BP385" s="15"/>
      <c r="BQ385" s="15"/>
      <c r="BR385" s="15"/>
      <c r="BS385" s="15"/>
      <c r="BT385" s="15"/>
      <c r="BU385" s="9" t="str">
        <f>+IF(LEN($K385)&gt;10,IF(LEN(BD!I385)=11,BD!I385,CONCATENATE("0",BD!I385)),"")</f>
        <v/>
      </c>
      <c r="BV385" s="161" t="str">
        <f>+IF(LEN($K385)&gt;10,BD!J385,"")</f>
        <v/>
      </c>
      <c r="BW385" s="162" t="str">
        <f t="shared" si="157"/>
        <v/>
      </c>
      <c r="BX385" s="162" t="str">
        <f>+IF(LEN($K385)&gt;10,UPPER(BD!K385),"")</f>
        <v/>
      </c>
      <c r="BY385" s="161" t="str">
        <f>+IF(LEN($K393)&gt;5,BD!L385,"")</f>
        <v/>
      </c>
      <c r="BZ385" s="161" t="str">
        <f>+IF(LEN($K385)&gt;10,BD!M385,"")</f>
        <v/>
      </c>
      <c r="CA385" s="162" t="str">
        <f>+IF(LEN($K385)&gt;10,BD!N385,"")</f>
        <v/>
      </c>
      <c r="CB385" s="163" t="str">
        <f t="shared" si="158"/>
        <v/>
      </c>
      <c r="CC385" s="62" t="str">
        <f>+IF(AND(LEN($K385)&gt;10),IF(AND($J385&gt;L$1,$J385&lt;=$Y$1),1,IF((COUNTIFS(INCAPACIDADES!$C$1:$C$51,$K385,INCAPACIDADES!K$1:K$51,L$1))&gt;0,2,IF(VLOOKUP($I385,BD!D:F,3,0)&gt;L$1,0,3))),"")</f>
        <v/>
      </c>
      <c r="CD385" s="62" t="str">
        <f>+IF(AND(LEN($K385)&gt;10),IF(AND($J385&gt;M$1,$J385&lt;=$Y$1),1,IF((COUNTIFS(INCAPACIDADES!$C$1:$C$51,$K385,INCAPACIDADES!L$1:L$51,M$1))&gt;0,2,IF(VLOOKUP($I385,BD!$D:$F,3,0)&gt;M$1,0,3))),"")</f>
        <v/>
      </c>
      <c r="CE385" s="62" t="str">
        <f>+IF(AND(LEN($K385)&gt;10),IF(AND($J385&gt;N$1,$J385&lt;=$Y$1),1,IF((COUNTIFS(INCAPACIDADES!$C$1:$C$51,$K385,INCAPACIDADES!M$1:M$51,N$1))&gt;0,2,IF(VLOOKUP($I385,BD!$D:$F,3,0)&gt;N$1,0,3))),"")</f>
        <v/>
      </c>
      <c r="CF385" s="62" t="str">
        <f>+IF(AND(LEN($K385)&gt;10),IF(AND($J385&gt;O$1,$J385&lt;=$Y$1),1,IF((COUNTIFS(INCAPACIDADES!$C$1:$C$51,$K385,INCAPACIDADES!N$1:N$51,O$1))&gt;0,2,IF(VLOOKUP($I385,BD!$D:$F,3,0)&gt;O$1,0,3))),"")</f>
        <v/>
      </c>
      <c r="CG385" s="62" t="str">
        <f>+IF(AND(LEN($K385)&gt;10),IF(AND($J385&gt;P$1,$J385&lt;=$Y$1),1,IF((COUNTIFS(INCAPACIDADES!$C$1:$C$51,$K385,INCAPACIDADES!O$1:O$51,P$1))&gt;0,2,IF(VLOOKUP($I385,BD!$D:$F,3,0)&gt;P$1,0,3))),"")</f>
        <v/>
      </c>
      <c r="CH385" s="62" t="str">
        <f>+IF(AND(LEN($K385)&gt;10),IF(AND($J385&gt;Q$1,$J385&lt;=$Y$1),1,IF((COUNTIFS(INCAPACIDADES!$C$1:$C$51,$K385,INCAPACIDADES!P$1:P$51,Q$1))&gt;0,2,IF(VLOOKUP($I385,BD!$D:$F,3,0)&gt;Q$1,0,3))),"")</f>
        <v/>
      </c>
      <c r="CI385" s="62" t="str">
        <f>+IF(AND(LEN($K385)&gt;10),IF(AND($J385&gt;R$1,$J385&lt;=$Y$1),1,IF((COUNTIFS(INCAPACIDADES!$C$1:$C$51,$K385,INCAPACIDADES!Q$1:Q$51,R$1))&gt;0,2,IF(VLOOKUP($I385,BD!$D:$F,3,0)&gt;R$1,0,3))),"")</f>
        <v/>
      </c>
      <c r="CJ385" s="62" t="str">
        <f>+IF(AND(LEN($K385)&gt;10),IF(AND($J385&gt;S$1,$J385&lt;=$Y$1),1,IF((COUNTIFS(INCAPACIDADES!$C$1:$C$51,$K385,INCAPACIDADES!R$1:R$51,S$1))&gt;0,2,IF(VLOOKUP($I385,BD!$D:$F,3,0)&gt;S$1,0,3))),"")</f>
        <v/>
      </c>
      <c r="CK385" s="62" t="str">
        <f>+IF(AND(LEN($K385)&gt;10),IF(AND($J385&gt;T$1,$J385&lt;=$Y$1),1,IF((COUNTIFS(INCAPACIDADES!$C$1:$C$51,$K385,INCAPACIDADES!S$1:S$51,T$1))&gt;0,2,IF(VLOOKUP($I385,BD!$D:$F,3,0)&gt;T$1,0,3))),"")</f>
        <v/>
      </c>
      <c r="CL385" s="62" t="str">
        <f>+IF(AND(LEN($K385)&gt;10),IF(AND($J385&gt;U$1,$J385&lt;=$Y$1),1,IF((COUNTIFS(INCAPACIDADES!$C$1:$C$51,$K385,INCAPACIDADES!T$1:T$51,U$1))&gt;0,2,IF(VLOOKUP($I385,BD!$D:$F,3,0)&gt;U$1,0,3))),"")</f>
        <v/>
      </c>
      <c r="CM385" s="62" t="str">
        <f>+IF(AND(LEN($K385)&gt;10),IF(AND($J385&gt;V$1,$J385&lt;=$Y$1),1,IF((COUNTIFS(INCAPACIDADES!$C$1:$C$51,$K385,INCAPACIDADES!U$1:U$51,V$1))&gt;0,2,IF(VLOOKUP($I385,BD!$D:$F,3,0)&gt;V$1,0,3))),"")</f>
        <v/>
      </c>
      <c r="CN385" s="62" t="str">
        <f>+IF(AND(LEN($K385)&gt;10),IF(AND($J385&gt;W$1,$J385&lt;=$Y$1),1,IF((COUNTIFS(INCAPACIDADES!$C$1:$C$51,$K385,INCAPACIDADES!V$1:V$51,W$1))&gt;0,2,IF(VLOOKUP($I385,BD!$D:$F,3,0)&gt;W$1,0,3))),"")</f>
        <v/>
      </c>
      <c r="CO385" s="62" t="str">
        <f>+IF(AND(LEN($K385)&gt;10),IF(AND($J385&gt;X$1,$J385&lt;=$Y$1),1,IF((COUNTIFS(INCAPACIDADES!$C$1:$C$51,$K385,INCAPACIDADES!W$1:W$51,X$1))&gt;0,2,IF(VLOOKUP($I385,BD!$D:$F,3,0)&gt;X$1,0,3))),"")</f>
        <v/>
      </c>
      <c r="CP385" s="62" t="str">
        <f>+IF(AND(LEN($K385)&gt;10),IF(AND($J385&gt;Y$1,$J385&lt;=$Y$1),1,IF((COUNTIFS(INCAPACIDADES!$C$1:$C$51,$K385,INCAPACIDADES!X$1:X$51,Y$1))&gt;0,2,IF(VLOOKUP($I385,BD!$D:$F,3,0)&gt;Y$1,0,3))),"")</f>
        <v/>
      </c>
      <c r="CQ385" s="62" t="str">
        <f>+IF(LEN($K385)&gt;10,IF(ISERROR(VLOOKUP(L385,'CODIGO PAGO'!$B$1:$B$20,1,0)),1,IF(OR(AND(CC385=1,L385&lt;&gt;"N"),AND(CC385=3,L385&lt;&gt;"B"),AND(CC385=2,LEFT(TRIM(L385),1)&lt;&gt;"I")),1,IF(OR(AND(CC385=0,L385="N"),AND(CC385=0,L385="B"),AND(CC385=0,LEFT(TRIM(L385),1)="I")),1,0))),"")</f>
        <v/>
      </c>
      <c r="CR385" s="62" t="str">
        <f t="shared" si="159"/>
        <v/>
      </c>
      <c r="CS385" s="62" t="str">
        <f>+IF(LEN($K385)&gt;10,IF(ISERROR(VLOOKUP(N385,'CODIGO PAGO'!$B$1:$B$20,1,0)),1,IF(OR(AND(CE385=1,N385&lt;&gt;"N"),AND(CE385=3,N385&lt;&gt;"B"),AND(CE385=2,LEFT(TRIM(N385),1)&lt;&gt;"I")),1,IF(OR(AND(CE385=0,N385="N"),AND(CE385=0,N385="B"),AND(CE385=0,LEFT(TRIM(N385),1)="I")),1,0))),"")</f>
        <v/>
      </c>
      <c r="CT385" s="62" t="str">
        <f t="shared" si="160"/>
        <v/>
      </c>
      <c r="CU385" s="62" t="str">
        <f>+IF(LEN($K385)&gt;10,IF(ISERROR(VLOOKUP(P385,'CODIGO PAGO'!$B$1:$B$20,1,0)),1,IF(OR(AND(CG385=1,P385&lt;&gt;"N"),AND(CG385=3,P385&lt;&gt;"B"),AND(CG385=2,LEFT(TRIM(P385),1)&lt;&gt;"I")),1,IF(OR(AND(CG385=0,P385="N"),AND(CG385=0,P385="B"),AND(CG385=0,LEFT(TRIM(P385),1)="I")),1,0))),"")</f>
        <v/>
      </c>
      <c r="CV385" s="62" t="str">
        <f t="shared" si="161"/>
        <v/>
      </c>
      <c r="CW385" s="62" t="str">
        <f>+IF(LEN($K385)&gt;10,IF(ISERROR(VLOOKUP(R385,'CODIGO PAGO'!$B$1:$B$20,1,0)),1,IF(OR(AND(CI385=1,R385&lt;&gt;"N"),AND(CI385=3,R385&lt;&gt;"B"),AND(CI385=2,LEFT(TRIM(R385),1)&lt;&gt;"I")),1,IF(OR(AND(CI385=0,R385="N"),AND(CI385=0,R385="B"),AND(CI385=0,LEFT(TRIM(R385),1)="I")),1,0))),"")</f>
        <v/>
      </c>
      <c r="CX385" s="62" t="str">
        <f t="shared" si="162"/>
        <v/>
      </c>
      <c r="CY385" s="62" t="str">
        <f>+IF(LEN($K385)&gt;10,IF(ISERROR(VLOOKUP(T385,'CODIGO PAGO'!$B$1:$B$20,1,0)),1,IF(OR(AND(CK385=1,T385&lt;&gt;"N"),AND(CK385=3,T385&lt;&gt;"B"),AND(CK385=2,LEFT(TRIM(T385),1)&lt;&gt;"I")),1,IF(OR(AND(CK385=0,T385="N"),AND(CK385=0,T385="B"),AND(CK385=0,LEFT(TRIM(T385),1)="I")),1,0))),"")</f>
        <v/>
      </c>
      <c r="CZ385" s="62" t="str">
        <f t="shared" si="163"/>
        <v/>
      </c>
      <c r="DA385" s="62" t="str">
        <f>+IF(LEN($K385)&gt;10,IF(ISERROR(VLOOKUP(V385,'CODIGO PAGO'!$B$1:$B$20,1,0)),1,IF(OR(AND(CM385=1,V385&lt;&gt;"N"),AND(CM385=3,V385&lt;&gt;"B"),AND(CM385=2,LEFT(TRIM(V385),1)&lt;&gt;"I")),1,IF(OR(AND(CM385=0,V385="N"),AND(CM385=0,V385="B"),AND(CM385=0,LEFT(TRIM(V385),1)="I")),1,0))),"")</f>
        <v/>
      </c>
      <c r="DB385" s="62" t="str">
        <f t="shared" si="164"/>
        <v/>
      </c>
      <c r="DC385" s="62" t="str">
        <f>+IF(LEN($K385)&gt;10,IF(ISERROR(VLOOKUP(X385,'CODIGO PAGO'!$B$1:$B$20,1,0)),1,IF(OR(AND(CO385=1,X385&lt;&gt;"N"),AND(CO385=3,X385&lt;&gt;"B"),AND(CO385=2,LEFT(TRIM(X385),1)&lt;&gt;"I")),1,IF(OR(AND(CO385=0,X385="N"),AND(CO385=0,X385="B"),AND(CO385=0,LEFT(TRIM(X385),1)="I")),1,0))),"")</f>
        <v/>
      </c>
      <c r="DD385" s="62" t="str">
        <f t="shared" si="165"/>
        <v/>
      </c>
      <c r="DE385" s="62" t="str">
        <f t="shared" si="166"/>
        <v/>
      </c>
      <c r="DF385" s="63" t="str">
        <f t="shared" si="167"/>
        <v/>
      </c>
      <c r="DG385" s="171"/>
      <c r="DH385" s="63">
        <v>385</v>
      </c>
    </row>
    <row r="386" spans="1:112" s="65" customFormat="1">
      <c r="A386" s="16" t="str">
        <f t="shared" si="140"/>
        <v/>
      </c>
      <c r="B386" s="134"/>
      <c r="C386" s="134"/>
      <c r="D386" s="1" t="str">
        <f>+IF(LEN($K386)&gt;5,BD!A386,"")</f>
        <v/>
      </c>
      <c r="E386" s="1" t="str">
        <f>+IF(LEN($K386)&gt;5,BD!B386,"")</f>
        <v/>
      </c>
      <c r="F386" s="134"/>
      <c r="G386" s="133"/>
      <c r="H386" s="135"/>
      <c r="I386" s="3" t="str">
        <f>+IF(LEN($K386)&gt;5,BD!D386,"")</f>
        <v/>
      </c>
      <c r="J386" s="4" t="str">
        <f>+IF(LEN($K386)&gt;5,BD!E386,"")</f>
        <v/>
      </c>
      <c r="K386" s="5" t="str">
        <f>+IF(LEN(BD!G386)&gt;5,BD!G386,"")</f>
        <v/>
      </c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53" t="str">
        <f t="shared" si="141"/>
        <v/>
      </c>
      <c r="AB386" s="154" t="str">
        <f>+IF(LEN($K386)&gt;5,SUM(L386,N386,P386,R386,T386,V386,X386)+COUNTIF(L386:X386,"PCG")+'CODIGO PAGO'!$C$23*COUNTIF(L386:X386,"PDF")+'CODIGO PAGO'!$C$24*COUNTIF('PRE MAAS'!L386:X386,"PNH")+'CODIGO PAGO'!$C$25*COUNTIF('PRE MAAS'!L386:X386,"PS")+COUNTIF(L386:X386,"VAC"),"")</f>
        <v/>
      </c>
      <c r="AC386" s="154" t="str">
        <f t="shared" si="142"/>
        <v/>
      </c>
      <c r="AD386" s="155" t="str">
        <f t="shared" si="143"/>
        <v/>
      </c>
      <c r="AE386" s="155" t="str">
        <f t="shared" si="144"/>
        <v/>
      </c>
      <c r="AF386" s="155" t="str">
        <f>+IF(LEN($K386)&gt;5,IF(AND(VLOOKUP($I386,BD!$D$1:$F$501,3,0)&gt;=L$1,VLOOKUP($I386,BD!$D$1:$F$501,3,0)&lt;=X$1),1,0),"")</f>
        <v/>
      </c>
      <c r="AG386" s="155" t="str">
        <f t="shared" si="145"/>
        <v/>
      </c>
      <c r="AH386" s="156" t="str">
        <f t="shared" si="146"/>
        <v/>
      </c>
      <c r="AI386" s="156" t="str">
        <f t="shared" si="147"/>
        <v/>
      </c>
      <c r="AJ386" s="156" t="str">
        <f t="shared" si="148"/>
        <v/>
      </c>
      <c r="AK386" s="6" t="str">
        <f>+IF(LEN($K386)&gt;5,BD!H386,"")</f>
        <v/>
      </c>
      <c r="AL386" s="17" t="str">
        <f t="shared" si="149"/>
        <v/>
      </c>
      <c r="AM386" s="13"/>
      <c r="AN386" s="18" t="str">
        <f t="shared" si="150"/>
        <v/>
      </c>
      <c r="AO386" s="19" t="str">
        <f t="shared" si="151"/>
        <v/>
      </c>
      <c r="AP386" s="19" t="str">
        <f t="shared" si="152"/>
        <v/>
      </c>
      <c r="AQ386" s="20" t="str">
        <f t="shared" si="153"/>
        <v/>
      </c>
      <c r="AR386" s="7" t="str">
        <f t="shared" ca="1" si="154"/>
        <v/>
      </c>
      <c r="AS386" s="157"/>
      <c r="AT386" s="19" t="str">
        <f>+IF(LEN($K386)&gt;5,TRUNC(AS386*AK386*'CODIGO PAGO'!$C$27,2),"")</f>
        <v/>
      </c>
      <c r="AU386" s="15"/>
      <c r="AV386" s="15"/>
      <c r="AW386" s="15"/>
      <c r="AX386" s="14"/>
      <c r="AY386" s="15"/>
      <c r="AZ386" s="20" t="str">
        <f>+IF(LEN(K386)&gt;5,SUMIF(AJUSTES!$A$1:$A$50,K386,AJUSTES!$J$1:$J$50),"")</f>
        <v/>
      </c>
      <c r="BA386" s="20"/>
      <c r="BB386" s="14"/>
      <c r="BC386" s="14"/>
      <c r="BD386" s="164"/>
      <c r="BE386" s="15"/>
      <c r="BF386" s="15"/>
      <c r="BG386" s="152" t="str">
        <f t="shared" si="155"/>
        <v/>
      </c>
      <c r="BH386" s="20" t="str">
        <f t="shared" si="156"/>
        <v/>
      </c>
      <c r="BI386" s="20" t="str">
        <f>IF(LEN($K386)&gt;5,IF('CODIGO PAGO'!$C$26=9,0.5*AK386,'CODIGO PAGO'!$C$26*COUNTIF(L386:X386,"PT")*(AK386*7)/(7-(COUNTIF(L386:X386,"D")+COUNTIF(L386:X386,"DL")))),"")</f>
        <v/>
      </c>
      <c r="BJ386" s="15"/>
      <c r="BK386" s="20" t="str">
        <f>+IF(LEN(K386)&gt;5,SUMIF(AJUSTES!$A$1:$A$50,K386,AJUSTES!$K$1:$K$50),"")</f>
        <v/>
      </c>
      <c r="BL386" s="15"/>
      <c r="BM386" s="15"/>
      <c r="BN386" s="4" t="str">
        <f>+CONCATENATE(IF(COUNTIFS(INCAPACIDADES!$A$1:$A$100,"ACTIVA",INCAPACIDADES!$C$1:$C$100,'PRE MAAS'!K386)&gt;0,VLOOKUP(K386,INCAPACIDADES!$C$1:$Y$100,23,0),""),IF(LEN($K386)&gt;5,IF(BD!F386="N/A","",CONCATENATE("B (",DAY(BD!F386),"-",MONTH(BD!F386),"-",YEAR(BD!F386),")")),""))</f>
        <v/>
      </c>
      <c r="BO386" s="150"/>
      <c r="BP386" s="15"/>
      <c r="BQ386" s="15"/>
      <c r="BR386" s="15"/>
      <c r="BS386" s="15"/>
      <c r="BT386" s="15"/>
      <c r="BU386" s="9" t="str">
        <f>+IF(LEN($K386)&gt;10,IF(LEN(BD!I386)=11,BD!I386,CONCATENATE("0",BD!I386)),"")</f>
        <v/>
      </c>
      <c r="BV386" s="161" t="str">
        <f>+IF(LEN($K386)&gt;10,BD!J386,"")</f>
        <v/>
      </c>
      <c r="BW386" s="162" t="str">
        <f t="shared" si="157"/>
        <v/>
      </c>
      <c r="BX386" s="162" t="str">
        <f>+IF(LEN($K386)&gt;10,UPPER(BD!K386),"")</f>
        <v/>
      </c>
      <c r="BY386" s="161" t="str">
        <f>+IF(LEN($K394)&gt;5,BD!L386,"")</f>
        <v/>
      </c>
      <c r="BZ386" s="161" t="str">
        <f>+IF(LEN($K386)&gt;10,BD!M386,"")</f>
        <v/>
      </c>
      <c r="CA386" s="162" t="str">
        <f>+IF(LEN($K386)&gt;10,BD!N386,"")</f>
        <v/>
      </c>
      <c r="CB386" s="163" t="str">
        <f t="shared" si="158"/>
        <v/>
      </c>
      <c r="CC386" s="62" t="str">
        <f>+IF(AND(LEN($K386)&gt;10),IF(AND($J386&gt;L$1,$J386&lt;=$Y$1),1,IF((COUNTIFS(INCAPACIDADES!$C$1:$C$51,$K386,INCAPACIDADES!K$1:K$51,L$1))&gt;0,2,IF(VLOOKUP($I386,BD!D:F,3,0)&gt;L$1,0,3))),"")</f>
        <v/>
      </c>
      <c r="CD386" s="62" t="str">
        <f>+IF(AND(LEN($K386)&gt;10),IF(AND($J386&gt;M$1,$J386&lt;=$Y$1),1,IF((COUNTIFS(INCAPACIDADES!$C$1:$C$51,$K386,INCAPACIDADES!L$1:L$51,M$1))&gt;0,2,IF(VLOOKUP($I386,BD!$D:$F,3,0)&gt;M$1,0,3))),"")</f>
        <v/>
      </c>
      <c r="CE386" s="62" t="str">
        <f>+IF(AND(LEN($K386)&gt;10),IF(AND($J386&gt;N$1,$J386&lt;=$Y$1),1,IF((COUNTIFS(INCAPACIDADES!$C$1:$C$51,$K386,INCAPACIDADES!M$1:M$51,N$1))&gt;0,2,IF(VLOOKUP($I386,BD!$D:$F,3,0)&gt;N$1,0,3))),"")</f>
        <v/>
      </c>
      <c r="CF386" s="62" t="str">
        <f>+IF(AND(LEN($K386)&gt;10),IF(AND($J386&gt;O$1,$J386&lt;=$Y$1),1,IF((COUNTIFS(INCAPACIDADES!$C$1:$C$51,$K386,INCAPACIDADES!N$1:N$51,O$1))&gt;0,2,IF(VLOOKUP($I386,BD!$D:$F,3,0)&gt;O$1,0,3))),"")</f>
        <v/>
      </c>
      <c r="CG386" s="62" t="str">
        <f>+IF(AND(LEN($K386)&gt;10),IF(AND($J386&gt;P$1,$J386&lt;=$Y$1),1,IF((COUNTIFS(INCAPACIDADES!$C$1:$C$51,$K386,INCAPACIDADES!O$1:O$51,P$1))&gt;0,2,IF(VLOOKUP($I386,BD!$D:$F,3,0)&gt;P$1,0,3))),"")</f>
        <v/>
      </c>
      <c r="CH386" s="62" t="str">
        <f>+IF(AND(LEN($K386)&gt;10),IF(AND($J386&gt;Q$1,$J386&lt;=$Y$1),1,IF((COUNTIFS(INCAPACIDADES!$C$1:$C$51,$K386,INCAPACIDADES!P$1:P$51,Q$1))&gt;0,2,IF(VLOOKUP($I386,BD!$D:$F,3,0)&gt;Q$1,0,3))),"")</f>
        <v/>
      </c>
      <c r="CI386" s="62" t="str">
        <f>+IF(AND(LEN($K386)&gt;10),IF(AND($J386&gt;R$1,$J386&lt;=$Y$1),1,IF((COUNTIFS(INCAPACIDADES!$C$1:$C$51,$K386,INCAPACIDADES!Q$1:Q$51,R$1))&gt;0,2,IF(VLOOKUP($I386,BD!$D:$F,3,0)&gt;R$1,0,3))),"")</f>
        <v/>
      </c>
      <c r="CJ386" s="62" t="str">
        <f>+IF(AND(LEN($K386)&gt;10),IF(AND($J386&gt;S$1,$J386&lt;=$Y$1),1,IF((COUNTIFS(INCAPACIDADES!$C$1:$C$51,$K386,INCAPACIDADES!R$1:R$51,S$1))&gt;0,2,IF(VLOOKUP($I386,BD!$D:$F,3,0)&gt;S$1,0,3))),"")</f>
        <v/>
      </c>
      <c r="CK386" s="62" t="str">
        <f>+IF(AND(LEN($K386)&gt;10),IF(AND($J386&gt;T$1,$J386&lt;=$Y$1),1,IF((COUNTIFS(INCAPACIDADES!$C$1:$C$51,$K386,INCAPACIDADES!S$1:S$51,T$1))&gt;0,2,IF(VLOOKUP($I386,BD!$D:$F,3,0)&gt;T$1,0,3))),"")</f>
        <v/>
      </c>
      <c r="CL386" s="62" t="str">
        <f>+IF(AND(LEN($K386)&gt;10),IF(AND($J386&gt;U$1,$J386&lt;=$Y$1),1,IF((COUNTIFS(INCAPACIDADES!$C$1:$C$51,$K386,INCAPACIDADES!T$1:T$51,U$1))&gt;0,2,IF(VLOOKUP($I386,BD!$D:$F,3,0)&gt;U$1,0,3))),"")</f>
        <v/>
      </c>
      <c r="CM386" s="62" t="str">
        <f>+IF(AND(LEN($K386)&gt;10),IF(AND($J386&gt;V$1,$J386&lt;=$Y$1),1,IF((COUNTIFS(INCAPACIDADES!$C$1:$C$51,$K386,INCAPACIDADES!U$1:U$51,V$1))&gt;0,2,IF(VLOOKUP($I386,BD!$D:$F,3,0)&gt;V$1,0,3))),"")</f>
        <v/>
      </c>
      <c r="CN386" s="62" t="str">
        <f>+IF(AND(LEN($K386)&gt;10),IF(AND($J386&gt;W$1,$J386&lt;=$Y$1),1,IF((COUNTIFS(INCAPACIDADES!$C$1:$C$51,$K386,INCAPACIDADES!V$1:V$51,W$1))&gt;0,2,IF(VLOOKUP($I386,BD!$D:$F,3,0)&gt;W$1,0,3))),"")</f>
        <v/>
      </c>
      <c r="CO386" s="62" t="str">
        <f>+IF(AND(LEN($K386)&gt;10),IF(AND($J386&gt;X$1,$J386&lt;=$Y$1),1,IF((COUNTIFS(INCAPACIDADES!$C$1:$C$51,$K386,INCAPACIDADES!W$1:W$51,X$1))&gt;0,2,IF(VLOOKUP($I386,BD!$D:$F,3,0)&gt;X$1,0,3))),"")</f>
        <v/>
      </c>
      <c r="CP386" s="62" t="str">
        <f>+IF(AND(LEN($K386)&gt;10),IF(AND($J386&gt;Y$1,$J386&lt;=$Y$1),1,IF((COUNTIFS(INCAPACIDADES!$C$1:$C$51,$K386,INCAPACIDADES!X$1:X$51,Y$1))&gt;0,2,IF(VLOOKUP($I386,BD!$D:$F,3,0)&gt;Y$1,0,3))),"")</f>
        <v/>
      </c>
      <c r="CQ386" s="62" t="str">
        <f>+IF(LEN($K386)&gt;10,IF(ISERROR(VLOOKUP(L386,'CODIGO PAGO'!$B$1:$B$20,1,0)),1,IF(OR(AND(CC386=1,L386&lt;&gt;"N"),AND(CC386=3,L386&lt;&gt;"B"),AND(CC386=2,LEFT(TRIM(L386),1)&lt;&gt;"I")),1,IF(OR(AND(CC386=0,L386="N"),AND(CC386=0,L386="B"),AND(CC386=0,LEFT(TRIM(L386),1)="I")),1,0))),"")</f>
        <v/>
      </c>
      <c r="CR386" s="62" t="str">
        <f t="shared" si="159"/>
        <v/>
      </c>
      <c r="CS386" s="62" t="str">
        <f>+IF(LEN($K386)&gt;10,IF(ISERROR(VLOOKUP(N386,'CODIGO PAGO'!$B$1:$B$20,1,0)),1,IF(OR(AND(CE386=1,N386&lt;&gt;"N"),AND(CE386=3,N386&lt;&gt;"B"),AND(CE386=2,LEFT(TRIM(N386),1)&lt;&gt;"I")),1,IF(OR(AND(CE386=0,N386="N"),AND(CE386=0,N386="B"),AND(CE386=0,LEFT(TRIM(N386),1)="I")),1,0))),"")</f>
        <v/>
      </c>
      <c r="CT386" s="62" t="str">
        <f t="shared" si="160"/>
        <v/>
      </c>
      <c r="CU386" s="62" t="str">
        <f>+IF(LEN($K386)&gt;10,IF(ISERROR(VLOOKUP(P386,'CODIGO PAGO'!$B$1:$B$20,1,0)),1,IF(OR(AND(CG386=1,P386&lt;&gt;"N"),AND(CG386=3,P386&lt;&gt;"B"),AND(CG386=2,LEFT(TRIM(P386),1)&lt;&gt;"I")),1,IF(OR(AND(CG386=0,P386="N"),AND(CG386=0,P386="B"),AND(CG386=0,LEFT(TRIM(P386),1)="I")),1,0))),"")</f>
        <v/>
      </c>
      <c r="CV386" s="62" t="str">
        <f t="shared" si="161"/>
        <v/>
      </c>
      <c r="CW386" s="62" t="str">
        <f>+IF(LEN($K386)&gt;10,IF(ISERROR(VLOOKUP(R386,'CODIGO PAGO'!$B$1:$B$20,1,0)),1,IF(OR(AND(CI386=1,R386&lt;&gt;"N"),AND(CI386=3,R386&lt;&gt;"B"),AND(CI386=2,LEFT(TRIM(R386),1)&lt;&gt;"I")),1,IF(OR(AND(CI386=0,R386="N"),AND(CI386=0,R386="B"),AND(CI386=0,LEFT(TRIM(R386),1)="I")),1,0))),"")</f>
        <v/>
      </c>
      <c r="CX386" s="62" t="str">
        <f t="shared" si="162"/>
        <v/>
      </c>
      <c r="CY386" s="62" t="str">
        <f>+IF(LEN($K386)&gt;10,IF(ISERROR(VLOOKUP(T386,'CODIGO PAGO'!$B$1:$B$20,1,0)),1,IF(OR(AND(CK386=1,T386&lt;&gt;"N"),AND(CK386=3,T386&lt;&gt;"B"),AND(CK386=2,LEFT(TRIM(T386),1)&lt;&gt;"I")),1,IF(OR(AND(CK386=0,T386="N"),AND(CK386=0,T386="B"),AND(CK386=0,LEFT(TRIM(T386),1)="I")),1,0))),"")</f>
        <v/>
      </c>
      <c r="CZ386" s="62" t="str">
        <f t="shared" si="163"/>
        <v/>
      </c>
      <c r="DA386" s="62" t="str">
        <f>+IF(LEN($K386)&gt;10,IF(ISERROR(VLOOKUP(V386,'CODIGO PAGO'!$B$1:$B$20,1,0)),1,IF(OR(AND(CM386=1,V386&lt;&gt;"N"),AND(CM386=3,V386&lt;&gt;"B"),AND(CM386=2,LEFT(TRIM(V386),1)&lt;&gt;"I")),1,IF(OR(AND(CM386=0,V386="N"),AND(CM386=0,V386="B"),AND(CM386=0,LEFT(TRIM(V386),1)="I")),1,0))),"")</f>
        <v/>
      </c>
      <c r="DB386" s="62" t="str">
        <f t="shared" si="164"/>
        <v/>
      </c>
      <c r="DC386" s="62" t="str">
        <f>+IF(LEN($K386)&gt;10,IF(ISERROR(VLOOKUP(X386,'CODIGO PAGO'!$B$1:$B$20,1,0)),1,IF(OR(AND(CO386=1,X386&lt;&gt;"N"),AND(CO386=3,X386&lt;&gt;"B"),AND(CO386=2,LEFT(TRIM(X386),1)&lt;&gt;"I")),1,IF(OR(AND(CO386=0,X386="N"),AND(CO386=0,X386="B"),AND(CO386=0,LEFT(TRIM(X386),1)="I")),1,0))),"")</f>
        <v/>
      </c>
      <c r="DD386" s="62" t="str">
        <f t="shared" si="165"/>
        <v/>
      </c>
      <c r="DE386" s="62" t="str">
        <f t="shared" si="166"/>
        <v/>
      </c>
      <c r="DF386" s="63" t="str">
        <f t="shared" si="167"/>
        <v/>
      </c>
      <c r="DG386" s="171"/>
      <c r="DH386" s="63">
        <v>386</v>
      </c>
    </row>
    <row r="387" spans="1:112" s="65" customFormat="1">
      <c r="A387" s="16" t="str">
        <f t="shared" ref="A387:A450" si="168">+IF(LEN($K387)&gt;5,1,"")</f>
        <v/>
      </c>
      <c r="B387" s="134"/>
      <c r="C387" s="134"/>
      <c r="D387" s="1" t="str">
        <f>+IF(LEN($K387)&gt;5,BD!A387,"")</f>
        <v/>
      </c>
      <c r="E387" s="1" t="str">
        <f>+IF(LEN($K387)&gt;5,BD!B387,"")</f>
        <v/>
      </c>
      <c r="F387" s="134"/>
      <c r="G387" s="133"/>
      <c r="H387" s="135"/>
      <c r="I387" s="3" t="str">
        <f>+IF(LEN($K387)&gt;5,BD!D387,"")</f>
        <v/>
      </c>
      <c r="J387" s="4" t="str">
        <f>+IF(LEN($K387)&gt;5,BD!E387,"")</f>
        <v/>
      </c>
      <c r="K387" s="5" t="str">
        <f>+IF(LEN(BD!G387)&gt;5,BD!G387,"")</f>
        <v/>
      </c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53" t="str">
        <f t="shared" ref="AA387:AA450" si="169">IF(LEN($K387)&gt;5,IF(LEN(Z387)=1,7-Z387,7-(COUNTIF(L387:X387,"D")+COUNTIF(L387:X387,"DL"))),"")</f>
        <v/>
      </c>
      <c r="AB387" s="154" t="str">
        <f>+IF(LEN($K387)&gt;5,SUM(L387,N387,P387,R387,T387,V387,X387)+COUNTIF(L387:X387,"PCG")+'CODIGO PAGO'!$C$23*COUNTIF(L387:X387,"PDF")+'CODIGO PAGO'!$C$24*COUNTIF('PRE MAAS'!L387:X387,"PNH")+'CODIGO PAGO'!$C$25*COUNTIF('PRE MAAS'!L387:X387,"PS")+COUNTIF(L387:X387,"VAC"),"")</f>
        <v/>
      </c>
      <c r="AC387" s="154" t="str">
        <f t="shared" ref="AC387:AC450" si="170">+IF(LEN($K387)&gt;5,COUNTIF(L387:Y387,"FI")+COUNTIF(L387:Y387,"FS")+COUNTIF(L387:Y387,"FJ"),"")</f>
        <v/>
      </c>
      <c r="AD387" s="155" t="str">
        <f t="shared" ref="AD387:AD450" si="171">+IF(LEN($K387)&gt;5,COUNTIF(L387:Y387,"PCG")+COUNTIF(L387:Y387,"PSG")+COUNTIF(L387:Y387,"PDF")+COUNTIF(L387:Y387,"PNH")+COUNTIF(L387:Y387,"PS"),"")</f>
        <v/>
      </c>
      <c r="AE387" s="155" t="str">
        <f t="shared" ref="AE387:AE450" si="172">+IF(LEN($K387)&gt;5,COUNTIF(L387:Y387,"IEG")+COUNTIF(L387:Y387,"IPM")+COUNTIF(L387:Y387,"IRT")+COUNTIF(L387:Y387,"IRY"),"")</f>
        <v/>
      </c>
      <c r="AF387" s="155" t="str">
        <f>+IF(LEN($K387)&gt;5,IF(AND(VLOOKUP($I387,BD!$D$1:$F$501,3,0)&gt;=L$1,VLOOKUP($I387,BD!$D$1:$F$501,3,0)&lt;=X$1),1,0),"")</f>
        <v/>
      </c>
      <c r="AG387" s="155" t="str">
        <f t="shared" ref="AG387:AG450" si="173">+IF(LEN($K387)&gt;5,IF(AND(J387&gt;=L$1,J387&lt;=X$1),1,0),"")</f>
        <v/>
      </c>
      <c r="AH387" s="156" t="str">
        <f t="shared" ref="AH387:AH450" si="174">+IF(LEN($K387)&gt;5,SUM(M387,O387,Q387,S387,U387,W387,Y387),"")</f>
        <v/>
      </c>
      <c r="AI387" s="156" t="str">
        <f t="shared" ref="AI387:AI450" si="175">+IF(LEN($K387)&gt;5,IF(AH387&gt;9,9,AH387),"")</f>
        <v/>
      </c>
      <c r="AJ387" s="156" t="str">
        <f t="shared" ref="AJ387:AJ450" si="176">+IF(LEN($K387)&gt;5,IF(AH387&gt;9,AH387-9,0),"")</f>
        <v/>
      </c>
      <c r="AK387" s="6" t="str">
        <f>+IF(LEN($K387)&gt;5,BD!H387,"")</f>
        <v/>
      </c>
      <c r="AL387" s="17" t="str">
        <f t="shared" ref="AL387:AL450" si="177">+IF(LEN($K387)&gt;5,AK387*30,"")</f>
        <v/>
      </c>
      <c r="AM387" s="13"/>
      <c r="AN387" s="18" t="str">
        <f t="shared" ref="AN387:AN450" si="178">+IF(LEN($K387)&gt;5,TRUNC((AB387*AK387)*(7/AA387),2),"")</f>
        <v/>
      </c>
      <c r="AO387" s="19" t="str">
        <f t="shared" ref="AO387:AO450" si="179">+IF(LEN($K387)&gt;5,TRUNC(IF(AI387&gt;0,((AK387/8)*2)*AI387,0),2),"")</f>
        <v/>
      </c>
      <c r="AP387" s="19" t="str">
        <f t="shared" ref="AP387:AP450" si="180">+IF(LEN($K387)&gt;5,TRUNC(IF(AJ387&gt;0,((AK387/8)*3)*AJ387,0),2),"")</f>
        <v/>
      </c>
      <c r="AQ387" s="20" t="str">
        <f t="shared" ref="AQ387:AQ450" si="181">+IF(LEN($K387)&gt;5,AO387+AP387,"")</f>
        <v/>
      </c>
      <c r="AR387" s="7" t="str">
        <f t="shared" ref="AR387:AR450" ca="1" si="182">+IF(LEN($K387)&gt;5,TRUNC(IF(SUM(INDIRECT($DG$3&amp;$DH387))&gt;=0.01,IF(D387="MASCOTA",(AK387*0.375),(AK387*0.25)),IF(INDIRECT($DG$2&amp;$DH387)=1,IF(D387="MASCOTA",(AK387*0.375),(AK387*0.25)),IF(INDIRECT($DG$2&amp;$DH387)="DL",IF(D387="MASCOTA",(AK387*0.375),(AK387*0.25)),0))),2),"")</f>
        <v/>
      </c>
      <c r="AS387" s="157"/>
      <c r="AT387" s="19" t="str">
        <f>+IF(LEN($K387)&gt;5,TRUNC(AS387*AK387*'CODIGO PAGO'!$C$27,2),"")</f>
        <v/>
      </c>
      <c r="AU387" s="15"/>
      <c r="AV387" s="15"/>
      <c r="AW387" s="15"/>
      <c r="AX387" s="14"/>
      <c r="AY387" s="15"/>
      <c r="AZ387" s="20" t="str">
        <f>+IF(LEN(K387)&gt;5,SUMIF(AJUSTES!$A$1:$A$50,K387,AJUSTES!$J$1:$J$50),"")</f>
        <v/>
      </c>
      <c r="BA387" s="20"/>
      <c r="BB387" s="14"/>
      <c r="BC387" s="14"/>
      <c r="BD387" s="164"/>
      <c r="BE387" s="15"/>
      <c r="BF387" s="15"/>
      <c r="BG387" s="152" t="str">
        <f t="shared" ref="BG387:BG450" si="183">IF(LEN(K387)&gt;5,(COUNTIF($L387:$Y387,"DL")),"")</f>
        <v/>
      </c>
      <c r="BH387" s="20" t="str">
        <f t="shared" ref="BH387:BH450" si="184">+IF(LEN($K387)&gt;5,IF(D387="MASCOTA",((AK387*7)/3.5)*BG387*2,TRUNC(BG387*AK387*2,2)),"")</f>
        <v/>
      </c>
      <c r="BI387" s="20" t="str">
        <f>IF(LEN($K387)&gt;5,IF('CODIGO PAGO'!$C$26=9,0.5*AK387,'CODIGO PAGO'!$C$26*COUNTIF(L387:X387,"PT")*(AK387*7)/(7-(COUNTIF(L387:X387,"D")+COUNTIF(L387:X387,"DL")))),"")</f>
        <v/>
      </c>
      <c r="BJ387" s="15"/>
      <c r="BK387" s="20" t="str">
        <f>+IF(LEN(K387)&gt;5,SUMIF(AJUSTES!$A$1:$A$50,K387,AJUSTES!$K$1:$K$50),"")</f>
        <v/>
      </c>
      <c r="BL387" s="15"/>
      <c r="BM387" s="15"/>
      <c r="BN387" s="4" t="str">
        <f>+CONCATENATE(IF(COUNTIFS(INCAPACIDADES!$A$1:$A$100,"ACTIVA",INCAPACIDADES!$C$1:$C$100,'PRE MAAS'!K387)&gt;0,VLOOKUP(K387,INCAPACIDADES!$C$1:$Y$100,23,0),""),IF(LEN($K387)&gt;5,IF(BD!F387="N/A","",CONCATENATE("B (",DAY(BD!F387),"-",MONTH(BD!F387),"-",YEAR(BD!F387),")")),""))</f>
        <v/>
      </c>
      <c r="BO387" s="150"/>
      <c r="BP387" s="15"/>
      <c r="BQ387" s="15"/>
      <c r="BR387" s="15"/>
      <c r="BS387" s="15"/>
      <c r="BT387" s="15"/>
      <c r="BU387" s="9" t="str">
        <f>+IF(LEN($K387)&gt;10,IF(LEN(BD!I387)=11,BD!I387,CONCATENATE("0",BD!I387)),"")</f>
        <v/>
      </c>
      <c r="BV387" s="161" t="str">
        <f>+IF(LEN($K387)&gt;10,BD!J387,"")</f>
        <v/>
      </c>
      <c r="BW387" s="162" t="str">
        <f t="shared" ref="BW387:BW450" si="185">+IF(LEN($K387)&gt;10,IF(RIGHT(LEFT(BV387,6),2)&gt;20,CONCATENATE("19",RIGHT(LEFT(BV387,6),2)),CONCATENATE("20",RIGHT(LEFT(BV387,6),2))),"")</f>
        <v/>
      </c>
      <c r="BX387" s="162" t="str">
        <f>+IF(LEN($K387)&gt;10,UPPER(BD!K387),"")</f>
        <v/>
      </c>
      <c r="BY387" s="161" t="str">
        <f>+IF(LEN($K395)&gt;5,BD!L387,"")</f>
        <v/>
      </c>
      <c r="BZ387" s="161" t="str">
        <f>+IF(LEN($K387)&gt;10,BD!M387,"")</f>
        <v/>
      </c>
      <c r="CA387" s="162" t="str">
        <f>+IF(LEN($K387)&gt;10,BD!N387,"")</f>
        <v/>
      </c>
      <c r="CB387" s="163" t="str">
        <f t="shared" ref="CB387:CB450" si="186">+IF(LEN($K387)&gt;10,"CANTIDAD","")</f>
        <v/>
      </c>
      <c r="CC387" s="62" t="str">
        <f>+IF(AND(LEN($K387)&gt;10),IF(AND($J387&gt;L$1,$J387&lt;=$Y$1),1,IF((COUNTIFS(INCAPACIDADES!$C$1:$C$51,$K387,INCAPACIDADES!K$1:K$51,L$1))&gt;0,2,IF(VLOOKUP($I387,BD!D:F,3,0)&gt;L$1,0,3))),"")</f>
        <v/>
      </c>
      <c r="CD387" s="62" t="str">
        <f>+IF(AND(LEN($K387)&gt;10),IF(AND($J387&gt;M$1,$J387&lt;=$Y$1),1,IF((COUNTIFS(INCAPACIDADES!$C$1:$C$51,$K387,INCAPACIDADES!L$1:L$51,M$1))&gt;0,2,IF(VLOOKUP($I387,BD!$D:$F,3,0)&gt;M$1,0,3))),"")</f>
        <v/>
      </c>
      <c r="CE387" s="62" t="str">
        <f>+IF(AND(LEN($K387)&gt;10),IF(AND($J387&gt;N$1,$J387&lt;=$Y$1),1,IF((COUNTIFS(INCAPACIDADES!$C$1:$C$51,$K387,INCAPACIDADES!M$1:M$51,N$1))&gt;0,2,IF(VLOOKUP($I387,BD!$D:$F,3,0)&gt;N$1,0,3))),"")</f>
        <v/>
      </c>
      <c r="CF387" s="62" t="str">
        <f>+IF(AND(LEN($K387)&gt;10),IF(AND($J387&gt;O$1,$J387&lt;=$Y$1),1,IF((COUNTIFS(INCAPACIDADES!$C$1:$C$51,$K387,INCAPACIDADES!N$1:N$51,O$1))&gt;0,2,IF(VLOOKUP($I387,BD!$D:$F,3,0)&gt;O$1,0,3))),"")</f>
        <v/>
      </c>
      <c r="CG387" s="62" t="str">
        <f>+IF(AND(LEN($K387)&gt;10),IF(AND($J387&gt;P$1,$J387&lt;=$Y$1),1,IF((COUNTIFS(INCAPACIDADES!$C$1:$C$51,$K387,INCAPACIDADES!O$1:O$51,P$1))&gt;0,2,IF(VLOOKUP($I387,BD!$D:$F,3,0)&gt;P$1,0,3))),"")</f>
        <v/>
      </c>
      <c r="CH387" s="62" t="str">
        <f>+IF(AND(LEN($K387)&gt;10),IF(AND($J387&gt;Q$1,$J387&lt;=$Y$1),1,IF((COUNTIFS(INCAPACIDADES!$C$1:$C$51,$K387,INCAPACIDADES!P$1:P$51,Q$1))&gt;0,2,IF(VLOOKUP($I387,BD!$D:$F,3,0)&gt;Q$1,0,3))),"")</f>
        <v/>
      </c>
      <c r="CI387" s="62" t="str">
        <f>+IF(AND(LEN($K387)&gt;10),IF(AND($J387&gt;R$1,$J387&lt;=$Y$1),1,IF((COUNTIFS(INCAPACIDADES!$C$1:$C$51,$K387,INCAPACIDADES!Q$1:Q$51,R$1))&gt;0,2,IF(VLOOKUP($I387,BD!$D:$F,3,0)&gt;R$1,0,3))),"")</f>
        <v/>
      </c>
      <c r="CJ387" s="62" t="str">
        <f>+IF(AND(LEN($K387)&gt;10),IF(AND($J387&gt;S$1,$J387&lt;=$Y$1),1,IF((COUNTIFS(INCAPACIDADES!$C$1:$C$51,$K387,INCAPACIDADES!R$1:R$51,S$1))&gt;0,2,IF(VLOOKUP($I387,BD!$D:$F,3,0)&gt;S$1,0,3))),"")</f>
        <v/>
      </c>
      <c r="CK387" s="62" t="str">
        <f>+IF(AND(LEN($K387)&gt;10),IF(AND($J387&gt;T$1,$J387&lt;=$Y$1),1,IF((COUNTIFS(INCAPACIDADES!$C$1:$C$51,$K387,INCAPACIDADES!S$1:S$51,T$1))&gt;0,2,IF(VLOOKUP($I387,BD!$D:$F,3,0)&gt;T$1,0,3))),"")</f>
        <v/>
      </c>
      <c r="CL387" s="62" t="str">
        <f>+IF(AND(LEN($K387)&gt;10),IF(AND($J387&gt;U$1,$J387&lt;=$Y$1),1,IF((COUNTIFS(INCAPACIDADES!$C$1:$C$51,$K387,INCAPACIDADES!T$1:T$51,U$1))&gt;0,2,IF(VLOOKUP($I387,BD!$D:$F,3,0)&gt;U$1,0,3))),"")</f>
        <v/>
      </c>
      <c r="CM387" s="62" t="str">
        <f>+IF(AND(LEN($K387)&gt;10),IF(AND($J387&gt;V$1,$J387&lt;=$Y$1),1,IF((COUNTIFS(INCAPACIDADES!$C$1:$C$51,$K387,INCAPACIDADES!U$1:U$51,V$1))&gt;0,2,IF(VLOOKUP($I387,BD!$D:$F,3,0)&gt;V$1,0,3))),"")</f>
        <v/>
      </c>
      <c r="CN387" s="62" t="str">
        <f>+IF(AND(LEN($K387)&gt;10),IF(AND($J387&gt;W$1,$J387&lt;=$Y$1),1,IF((COUNTIFS(INCAPACIDADES!$C$1:$C$51,$K387,INCAPACIDADES!V$1:V$51,W$1))&gt;0,2,IF(VLOOKUP($I387,BD!$D:$F,3,0)&gt;W$1,0,3))),"")</f>
        <v/>
      </c>
      <c r="CO387" s="62" t="str">
        <f>+IF(AND(LEN($K387)&gt;10),IF(AND($J387&gt;X$1,$J387&lt;=$Y$1),1,IF((COUNTIFS(INCAPACIDADES!$C$1:$C$51,$K387,INCAPACIDADES!W$1:W$51,X$1))&gt;0,2,IF(VLOOKUP($I387,BD!$D:$F,3,0)&gt;X$1,0,3))),"")</f>
        <v/>
      </c>
      <c r="CP387" s="62" t="str">
        <f>+IF(AND(LEN($K387)&gt;10),IF(AND($J387&gt;Y$1,$J387&lt;=$Y$1),1,IF((COUNTIFS(INCAPACIDADES!$C$1:$C$51,$K387,INCAPACIDADES!X$1:X$51,Y$1))&gt;0,2,IF(VLOOKUP($I387,BD!$D:$F,3,0)&gt;Y$1,0,3))),"")</f>
        <v/>
      </c>
      <c r="CQ387" s="62" t="str">
        <f>+IF(LEN($K387)&gt;10,IF(ISERROR(VLOOKUP(L387,'CODIGO PAGO'!$B$1:$B$20,1,0)),1,IF(OR(AND(CC387=1,L387&lt;&gt;"N"),AND(CC387=3,L387&lt;&gt;"B"),AND(CC387=2,LEFT(TRIM(L387),1)&lt;&gt;"I")),1,IF(OR(AND(CC387=0,L387="N"),AND(CC387=0,L387="B"),AND(CC387=0,LEFT(TRIM(L387),1)="I")),1,0))),"")</f>
        <v/>
      </c>
      <c r="CR387" s="62" t="str">
        <f t="shared" ref="CR387:CR450" si="187">IF(LEN($K387)&gt;10,IF(AND(CD387=0,OR(ISNUMBER(M387),LEN(M387)=0)),0,IF(OR(ISBLANK(M387),LEN(TRIM(M387))=0),0,1)),"")</f>
        <v/>
      </c>
      <c r="CS387" s="62" t="str">
        <f>+IF(LEN($K387)&gt;10,IF(ISERROR(VLOOKUP(N387,'CODIGO PAGO'!$B$1:$B$20,1,0)),1,IF(OR(AND(CE387=1,N387&lt;&gt;"N"),AND(CE387=3,N387&lt;&gt;"B"),AND(CE387=2,LEFT(TRIM(N387),1)&lt;&gt;"I")),1,IF(OR(AND(CE387=0,N387="N"),AND(CE387=0,N387="B"),AND(CE387=0,LEFT(TRIM(N387),1)="I")),1,0))),"")</f>
        <v/>
      </c>
      <c r="CT387" s="62" t="str">
        <f t="shared" ref="CT387:CT450" si="188">IF(LEN($K387)&gt;10,IF(AND(CF387=0,OR(ISNUMBER(O387),LEN(O387)=0)),0,IF(OR(ISBLANK(O387),LEN(TRIM(O387))=0),0,1)),"")</f>
        <v/>
      </c>
      <c r="CU387" s="62" t="str">
        <f>+IF(LEN($K387)&gt;10,IF(ISERROR(VLOOKUP(P387,'CODIGO PAGO'!$B$1:$B$20,1,0)),1,IF(OR(AND(CG387=1,P387&lt;&gt;"N"),AND(CG387=3,P387&lt;&gt;"B"),AND(CG387=2,LEFT(TRIM(P387),1)&lt;&gt;"I")),1,IF(OR(AND(CG387=0,P387="N"),AND(CG387=0,P387="B"),AND(CG387=0,LEFT(TRIM(P387),1)="I")),1,0))),"")</f>
        <v/>
      </c>
      <c r="CV387" s="62" t="str">
        <f t="shared" ref="CV387:CV450" si="189">IF(LEN($K387)&gt;10,IF(AND(CH387=0,OR(ISNUMBER(Q387),LEN(Q387)=0)),0,IF(OR(ISBLANK(Q387),LEN(TRIM(Q387))=0),0,1)),"")</f>
        <v/>
      </c>
      <c r="CW387" s="62" t="str">
        <f>+IF(LEN($K387)&gt;10,IF(ISERROR(VLOOKUP(R387,'CODIGO PAGO'!$B$1:$B$20,1,0)),1,IF(OR(AND(CI387=1,R387&lt;&gt;"N"),AND(CI387=3,R387&lt;&gt;"B"),AND(CI387=2,LEFT(TRIM(R387),1)&lt;&gt;"I")),1,IF(OR(AND(CI387=0,R387="N"),AND(CI387=0,R387="B"),AND(CI387=0,LEFT(TRIM(R387),1)="I")),1,0))),"")</f>
        <v/>
      </c>
      <c r="CX387" s="62" t="str">
        <f t="shared" ref="CX387:CX450" si="190">IF(LEN($K387)&gt;10,IF(AND(CJ387=0,OR(ISNUMBER(S387),LEN(S387)=0)),0,IF(OR(ISBLANK(S387),LEN(TRIM(S387))=0),0,1)),"")</f>
        <v/>
      </c>
      <c r="CY387" s="62" t="str">
        <f>+IF(LEN($K387)&gt;10,IF(ISERROR(VLOOKUP(T387,'CODIGO PAGO'!$B$1:$B$20,1,0)),1,IF(OR(AND(CK387=1,T387&lt;&gt;"N"),AND(CK387=3,T387&lt;&gt;"B"),AND(CK387=2,LEFT(TRIM(T387),1)&lt;&gt;"I")),1,IF(OR(AND(CK387=0,T387="N"),AND(CK387=0,T387="B"),AND(CK387=0,LEFT(TRIM(T387),1)="I")),1,0))),"")</f>
        <v/>
      </c>
      <c r="CZ387" s="62" t="str">
        <f t="shared" ref="CZ387:CZ450" si="191">IF(LEN($K387)&gt;10,IF(AND(CL387=0,OR(ISNUMBER(U387),LEN(U387)=0)),0,IF(OR(ISBLANK(U387),LEN(TRIM(U387))=0),0,1)),"")</f>
        <v/>
      </c>
      <c r="DA387" s="62" t="str">
        <f>+IF(LEN($K387)&gt;10,IF(ISERROR(VLOOKUP(V387,'CODIGO PAGO'!$B$1:$B$20,1,0)),1,IF(OR(AND(CM387=1,V387&lt;&gt;"N"),AND(CM387=3,V387&lt;&gt;"B"),AND(CM387=2,LEFT(TRIM(V387),1)&lt;&gt;"I")),1,IF(OR(AND(CM387=0,V387="N"),AND(CM387=0,V387="B"),AND(CM387=0,LEFT(TRIM(V387),1)="I")),1,0))),"")</f>
        <v/>
      </c>
      <c r="DB387" s="62" t="str">
        <f t="shared" ref="DB387:DB450" si="192">IF(LEN($K387)&gt;10,IF(AND(CN387=0,OR(ISNUMBER(W387),LEN(W387)=0)),0,IF(OR(ISBLANK(W387),LEN(TRIM(W387))=0),0,1)),"")</f>
        <v/>
      </c>
      <c r="DC387" s="62" t="str">
        <f>+IF(LEN($K387)&gt;10,IF(ISERROR(VLOOKUP(X387,'CODIGO PAGO'!$B$1:$B$20,1,0)),1,IF(OR(AND(CO387=1,X387&lt;&gt;"N"),AND(CO387=3,X387&lt;&gt;"B"),AND(CO387=2,LEFT(TRIM(X387),1)&lt;&gt;"I")),1,IF(OR(AND(CO387=0,X387="N"),AND(CO387=0,X387="B"),AND(CO387=0,LEFT(TRIM(X387),1)="I")),1,0))),"")</f>
        <v/>
      </c>
      <c r="DD387" s="62" t="str">
        <f t="shared" ref="DD387:DD450" si="193">IF(LEN($K387)&gt;10,IF(AND(CP387=0,OR(ISNUMBER(Y387),LEN(Y387)=0)),0,IF(OR(ISBLANK(Y387),LEN(TRIM(Y387))=0),0,1)),"")</f>
        <v/>
      </c>
      <c r="DE387" s="62" t="str">
        <f t="shared" ref="DE387:DE450" si="194">+IF(LEN(K387)&gt;10,IF(AA387=7,1,0),"")</f>
        <v/>
      </c>
      <c r="DF387" s="63" t="str">
        <f t="shared" ref="DF387:DF450" si="195">+IF(LEN($K387)&gt;10,IF(COUNTIF(CQ387:DE387,1)&gt;0,1,0),"")</f>
        <v/>
      </c>
      <c r="DG387" s="171"/>
      <c r="DH387" s="63">
        <v>387</v>
      </c>
    </row>
    <row r="388" spans="1:112" s="65" customFormat="1">
      <c r="A388" s="16" t="str">
        <f t="shared" si="168"/>
        <v/>
      </c>
      <c r="B388" s="134"/>
      <c r="C388" s="134"/>
      <c r="D388" s="1" t="str">
        <f>+IF(LEN($K388)&gt;5,BD!A388,"")</f>
        <v/>
      </c>
      <c r="E388" s="1" t="str">
        <f>+IF(LEN($K388)&gt;5,BD!B388,"")</f>
        <v/>
      </c>
      <c r="F388" s="134"/>
      <c r="G388" s="133"/>
      <c r="H388" s="135"/>
      <c r="I388" s="3" t="str">
        <f>+IF(LEN($K388)&gt;5,BD!D388,"")</f>
        <v/>
      </c>
      <c r="J388" s="4" t="str">
        <f>+IF(LEN($K388)&gt;5,BD!E388,"")</f>
        <v/>
      </c>
      <c r="K388" s="5" t="str">
        <f>+IF(LEN(BD!G388)&gt;5,BD!G388,"")</f>
        <v/>
      </c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53" t="str">
        <f t="shared" si="169"/>
        <v/>
      </c>
      <c r="AB388" s="154" t="str">
        <f>+IF(LEN($K388)&gt;5,SUM(L388,N388,P388,R388,T388,V388,X388)+COUNTIF(L388:X388,"PCG")+'CODIGO PAGO'!$C$23*COUNTIF(L388:X388,"PDF")+'CODIGO PAGO'!$C$24*COUNTIF('PRE MAAS'!L388:X388,"PNH")+'CODIGO PAGO'!$C$25*COUNTIF('PRE MAAS'!L388:X388,"PS")+COUNTIF(L388:X388,"VAC"),"")</f>
        <v/>
      </c>
      <c r="AC388" s="154" t="str">
        <f t="shared" si="170"/>
        <v/>
      </c>
      <c r="AD388" s="155" t="str">
        <f t="shared" si="171"/>
        <v/>
      </c>
      <c r="AE388" s="155" t="str">
        <f t="shared" si="172"/>
        <v/>
      </c>
      <c r="AF388" s="155" t="str">
        <f>+IF(LEN($K388)&gt;5,IF(AND(VLOOKUP($I388,BD!$D$1:$F$501,3,0)&gt;=L$1,VLOOKUP($I388,BD!$D$1:$F$501,3,0)&lt;=X$1),1,0),"")</f>
        <v/>
      </c>
      <c r="AG388" s="155" t="str">
        <f t="shared" si="173"/>
        <v/>
      </c>
      <c r="AH388" s="156" t="str">
        <f t="shared" si="174"/>
        <v/>
      </c>
      <c r="AI388" s="156" t="str">
        <f t="shared" si="175"/>
        <v/>
      </c>
      <c r="AJ388" s="156" t="str">
        <f t="shared" si="176"/>
        <v/>
      </c>
      <c r="AK388" s="6" t="str">
        <f>+IF(LEN($K388)&gt;5,BD!H388,"")</f>
        <v/>
      </c>
      <c r="AL388" s="17" t="str">
        <f t="shared" si="177"/>
        <v/>
      </c>
      <c r="AM388" s="13"/>
      <c r="AN388" s="18" t="str">
        <f t="shared" si="178"/>
        <v/>
      </c>
      <c r="AO388" s="19" t="str">
        <f t="shared" si="179"/>
        <v/>
      </c>
      <c r="AP388" s="19" t="str">
        <f t="shared" si="180"/>
        <v/>
      </c>
      <c r="AQ388" s="20" t="str">
        <f t="shared" si="181"/>
        <v/>
      </c>
      <c r="AR388" s="7" t="str">
        <f t="shared" ca="1" si="182"/>
        <v/>
      </c>
      <c r="AS388" s="157"/>
      <c r="AT388" s="19" t="str">
        <f>+IF(LEN($K388)&gt;5,TRUNC(AS388*AK388*'CODIGO PAGO'!$C$27,2),"")</f>
        <v/>
      </c>
      <c r="AU388" s="15"/>
      <c r="AV388" s="15"/>
      <c r="AW388" s="15"/>
      <c r="AX388" s="14"/>
      <c r="AY388" s="15"/>
      <c r="AZ388" s="20" t="str">
        <f>+IF(LEN(K388)&gt;5,SUMIF(AJUSTES!$A$1:$A$50,K388,AJUSTES!$J$1:$J$50),"")</f>
        <v/>
      </c>
      <c r="BA388" s="20"/>
      <c r="BB388" s="14"/>
      <c r="BC388" s="14"/>
      <c r="BD388" s="164"/>
      <c r="BE388" s="15"/>
      <c r="BF388" s="15"/>
      <c r="BG388" s="152" t="str">
        <f t="shared" si="183"/>
        <v/>
      </c>
      <c r="BH388" s="20" t="str">
        <f t="shared" si="184"/>
        <v/>
      </c>
      <c r="BI388" s="20" t="str">
        <f>IF(LEN($K388)&gt;5,IF('CODIGO PAGO'!$C$26=9,0.5*AK388,'CODIGO PAGO'!$C$26*COUNTIF(L388:X388,"PT")*(AK388*7)/(7-(COUNTIF(L388:X388,"D")+COUNTIF(L388:X388,"DL")))),"")</f>
        <v/>
      </c>
      <c r="BJ388" s="15"/>
      <c r="BK388" s="20" t="str">
        <f>+IF(LEN(K388)&gt;5,SUMIF(AJUSTES!$A$1:$A$50,K388,AJUSTES!$K$1:$K$50),"")</f>
        <v/>
      </c>
      <c r="BL388" s="15"/>
      <c r="BM388" s="15"/>
      <c r="BN388" s="4" t="str">
        <f>+CONCATENATE(IF(COUNTIFS(INCAPACIDADES!$A$1:$A$100,"ACTIVA",INCAPACIDADES!$C$1:$C$100,'PRE MAAS'!K388)&gt;0,VLOOKUP(K388,INCAPACIDADES!$C$1:$Y$100,23,0),""),IF(LEN($K388)&gt;5,IF(BD!F388="N/A","",CONCATENATE("B (",DAY(BD!F388),"-",MONTH(BD!F388),"-",YEAR(BD!F388),")")),""))</f>
        <v/>
      </c>
      <c r="BO388" s="150"/>
      <c r="BP388" s="15"/>
      <c r="BQ388" s="15"/>
      <c r="BR388" s="15"/>
      <c r="BS388" s="15"/>
      <c r="BT388" s="15"/>
      <c r="BU388" s="9" t="str">
        <f>+IF(LEN($K388)&gt;10,IF(LEN(BD!I388)=11,BD!I388,CONCATENATE("0",BD!I388)),"")</f>
        <v/>
      </c>
      <c r="BV388" s="161" t="str">
        <f>+IF(LEN($K388)&gt;10,BD!J388,"")</f>
        <v/>
      </c>
      <c r="BW388" s="162" t="str">
        <f t="shared" si="185"/>
        <v/>
      </c>
      <c r="BX388" s="162" t="str">
        <f>+IF(LEN($K388)&gt;10,UPPER(BD!K388),"")</f>
        <v/>
      </c>
      <c r="BY388" s="161" t="str">
        <f>+IF(LEN($K396)&gt;5,BD!L388,"")</f>
        <v/>
      </c>
      <c r="BZ388" s="161" t="str">
        <f>+IF(LEN($K388)&gt;10,BD!M388,"")</f>
        <v/>
      </c>
      <c r="CA388" s="162" t="str">
        <f>+IF(LEN($K388)&gt;10,BD!N388,"")</f>
        <v/>
      </c>
      <c r="CB388" s="163" t="str">
        <f t="shared" si="186"/>
        <v/>
      </c>
      <c r="CC388" s="62" t="str">
        <f>+IF(AND(LEN($K388)&gt;10),IF(AND($J388&gt;L$1,$J388&lt;=$Y$1),1,IF((COUNTIFS(INCAPACIDADES!$C$1:$C$51,$K388,INCAPACIDADES!K$1:K$51,L$1))&gt;0,2,IF(VLOOKUP($I388,BD!D:F,3,0)&gt;L$1,0,3))),"")</f>
        <v/>
      </c>
      <c r="CD388" s="62" t="str">
        <f>+IF(AND(LEN($K388)&gt;10),IF(AND($J388&gt;M$1,$J388&lt;=$Y$1),1,IF((COUNTIFS(INCAPACIDADES!$C$1:$C$51,$K388,INCAPACIDADES!L$1:L$51,M$1))&gt;0,2,IF(VLOOKUP($I388,BD!$D:$F,3,0)&gt;M$1,0,3))),"")</f>
        <v/>
      </c>
      <c r="CE388" s="62" t="str">
        <f>+IF(AND(LEN($K388)&gt;10),IF(AND($J388&gt;N$1,$J388&lt;=$Y$1),1,IF((COUNTIFS(INCAPACIDADES!$C$1:$C$51,$K388,INCAPACIDADES!M$1:M$51,N$1))&gt;0,2,IF(VLOOKUP($I388,BD!$D:$F,3,0)&gt;N$1,0,3))),"")</f>
        <v/>
      </c>
      <c r="CF388" s="62" t="str">
        <f>+IF(AND(LEN($K388)&gt;10),IF(AND($J388&gt;O$1,$J388&lt;=$Y$1),1,IF((COUNTIFS(INCAPACIDADES!$C$1:$C$51,$K388,INCAPACIDADES!N$1:N$51,O$1))&gt;0,2,IF(VLOOKUP($I388,BD!$D:$F,3,0)&gt;O$1,0,3))),"")</f>
        <v/>
      </c>
      <c r="CG388" s="62" t="str">
        <f>+IF(AND(LEN($K388)&gt;10),IF(AND($J388&gt;P$1,$J388&lt;=$Y$1),1,IF((COUNTIFS(INCAPACIDADES!$C$1:$C$51,$K388,INCAPACIDADES!O$1:O$51,P$1))&gt;0,2,IF(VLOOKUP($I388,BD!$D:$F,3,0)&gt;P$1,0,3))),"")</f>
        <v/>
      </c>
      <c r="CH388" s="62" t="str">
        <f>+IF(AND(LEN($K388)&gt;10),IF(AND($J388&gt;Q$1,$J388&lt;=$Y$1),1,IF((COUNTIFS(INCAPACIDADES!$C$1:$C$51,$K388,INCAPACIDADES!P$1:P$51,Q$1))&gt;0,2,IF(VLOOKUP($I388,BD!$D:$F,3,0)&gt;Q$1,0,3))),"")</f>
        <v/>
      </c>
      <c r="CI388" s="62" t="str">
        <f>+IF(AND(LEN($K388)&gt;10),IF(AND($J388&gt;R$1,$J388&lt;=$Y$1),1,IF((COUNTIFS(INCAPACIDADES!$C$1:$C$51,$K388,INCAPACIDADES!Q$1:Q$51,R$1))&gt;0,2,IF(VLOOKUP($I388,BD!$D:$F,3,0)&gt;R$1,0,3))),"")</f>
        <v/>
      </c>
      <c r="CJ388" s="62" t="str">
        <f>+IF(AND(LEN($K388)&gt;10),IF(AND($J388&gt;S$1,$J388&lt;=$Y$1),1,IF((COUNTIFS(INCAPACIDADES!$C$1:$C$51,$K388,INCAPACIDADES!R$1:R$51,S$1))&gt;0,2,IF(VLOOKUP($I388,BD!$D:$F,3,0)&gt;S$1,0,3))),"")</f>
        <v/>
      </c>
      <c r="CK388" s="62" t="str">
        <f>+IF(AND(LEN($K388)&gt;10),IF(AND($J388&gt;T$1,$J388&lt;=$Y$1),1,IF((COUNTIFS(INCAPACIDADES!$C$1:$C$51,$K388,INCAPACIDADES!S$1:S$51,T$1))&gt;0,2,IF(VLOOKUP($I388,BD!$D:$F,3,0)&gt;T$1,0,3))),"")</f>
        <v/>
      </c>
      <c r="CL388" s="62" t="str">
        <f>+IF(AND(LEN($K388)&gt;10),IF(AND($J388&gt;U$1,$J388&lt;=$Y$1),1,IF((COUNTIFS(INCAPACIDADES!$C$1:$C$51,$K388,INCAPACIDADES!T$1:T$51,U$1))&gt;0,2,IF(VLOOKUP($I388,BD!$D:$F,3,0)&gt;U$1,0,3))),"")</f>
        <v/>
      </c>
      <c r="CM388" s="62" t="str">
        <f>+IF(AND(LEN($K388)&gt;10),IF(AND($J388&gt;V$1,$J388&lt;=$Y$1),1,IF((COUNTIFS(INCAPACIDADES!$C$1:$C$51,$K388,INCAPACIDADES!U$1:U$51,V$1))&gt;0,2,IF(VLOOKUP($I388,BD!$D:$F,3,0)&gt;V$1,0,3))),"")</f>
        <v/>
      </c>
      <c r="CN388" s="62" t="str">
        <f>+IF(AND(LEN($K388)&gt;10),IF(AND($J388&gt;W$1,$J388&lt;=$Y$1),1,IF((COUNTIFS(INCAPACIDADES!$C$1:$C$51,$K388,INCAPACIDADES!V$1:V$51,W$1))&gt;0,2,IF(VLOOKUP($I388,BD!$D:$F,3,0)&gt;W$1,0,3))),"")</f>
        <v/>
      </c>
      <c r="CO388" s="62" t="str">
        <f>+IF(AND(LEN($K388)&gt;10),IF(AND($J388&gt;X$1,$J388&lt;=$Y$1),1,IF((COUNTIFS(INCAPACIDADES!$C$1:$C$51,$K388,INCAPACIDADES!W$1:W$51,X$1))&gt;0,2,IF(VLOOKUP($I388,BD!$D:$F,3,0)&gt;X$1,0,3))),"")</f>
        <v/>
      </c>
      <c r="CP388" s="62" t="str">
        <f>+IF(AND(LEN($K388)&gt;10),IF(AND($J388&gt;Y$1,$J388&lt;=$Y$1),1,IF((COUNTIFS(INCAPACIDADES!$C$1:$C$51,$K388,INCAPACIDADES!X$1:X$51,Y$1))&gt;0,2,IF(VLOOKUP($I388,BD!$D:$F,3,0)&gt;Y$1,0,3))),"")</f>
        <v/>
      </c>
      <c r="CQ388" s="62" t="str">
        <f>+IF(LEN($K388)&gt;10,IF(ISERROR(VLOOKUP(L388,'CODIGO PAGO'!$B$1:$B$20,1,0)),1,IF(OR(AND(CC388=1,L388&lt;&gt;"N"),AND(CC388=3,L388&lt;&gt;"B"),AND(CC388=2,LEFT(TRIM(L388),1)&lt;&gt;"I")),1,IF(OR(AND(CC388=0,L388="N"),AND(CC388=0,L388="B"),AND(CC388=0,LEFT(TRIM(L388),1)="I")),1,0))),"")</f>
        <v/>
      </c>
      <c r="CR388" s="62" t="str">
        <f t="shared" si="187"/>
        <v/>
      </c>
      <c r="CS388" s="62" t="str">
        <f>+IF(LEN($K388)&gt;10,IF(ISERROR(VLOOKUP(N388,'CODIGO PAGO'!$B$1:$B$20,1,0)),1,IF(OR(AND(CE388=1,N388&lt;&gt;"N"),AND(CE388=3,N388&lt;&gt;"B"),AND(CE388=2,LEFT(TRIM(N388),1)&lt;&gt;"I")),1,IF(OR(AND(CE388=0,N388="N"),AND(CE388=0,N388="B"),AND(CE388=0,LEFT(TRIM(N388),1)="I")),1,0))),"")</f>
        <v/>
      </c>
      <c r="CT388" s="62" t="str">
        <f t="shared" si="188"/>
        <v/>
      </c>
      <c r="CU388" s="62" t="str">
        <f>+IF(LEN($K388)&gt;10,IF(ISERROR(VLOOKUP(P388,'CODIGO PAGO'!$B$1:$B$20,1,0)),1,IF(OR(AND(CG388=1,P388&lt;&gt;"N"),AND(CG388=3,P388&lt;&gt;"B"),AND(CG388=2,LEFT(TRIM(P388),1)&lt;&gt;"I")),1,IF(OR(AND(CG388=0,P388="N"),AND(CG388=0,P388="B"),AND(CG388=0,LEFT(TRIM(P388),1)="I")),1,0))),"")</f>
        <v/>
      </c>
      <c r="CV388" s="62" t="str">
        <f t="shared" si="189"/>
        <v/>
      </c>
      <c r="CW388" s="62" t="str">
        <f>+IF(LEN($K388)&gt;10,IF(ISERROR(VLOOKUP(R388,'CODIGO PAGO'!$B$1:$B$20,1,0)),1,IF(OR(AND(CI388=1,R388&lt;&gt;"N"),AND(CI388=3,R388&lt;&gt;"B"),AND(CI388=2,LEFT(TRIM(R388),1)&lt;&gt;"I")),1,IF(OR(AND(CI388=0,R388="N"),AND(CI388=0,R388="B"),AND(CI388=0,LEFT(TRIM(R388),1)="I")),1,0))),"")</f>
        <v/>
      </c>
      <c r="CX388" s="62" t="str">
        <f t="shared" si="190"/>
        <v/>
      </c>
      <c r="CY388" s="62" t="str">
        <f>+IF(LEN($K388)&gt;10,IF(ISERROR(VLOOKUP(T388,'CODIGO PAGO'!$B$1:$B$20,1,0)),1,IF(OR(AND(CK388=1,T388&lt;&gt;"N"),AND(CK388=3,T388&lt;&gt;"B"),AND(CK388=2,LEFT(TRIM(T388),1)&lt;&gt;"I")),1,IF(OR(AND(CK388=0,T388="N"),AND(CK388=0,T388="B"),AND(CK388=0,LEFT(TRIM(T388),1)="I")),1,0))),"")</f>
        <v/>
      </c>
      <c r="CZ388" s="62" t="str">
        <f t="shared" si="191"/>
        <v/>
      </c>
      <c r="DA388" s="62" t="str">
        <f>+IF(LEN($K388)&gt;10,IF(ISERROR(VLOOKUP(V388,'CODIGO PAGO'!$B$1:$B$20,1,0)),1,IF(OR(AND(CM388=1,V388&lt;&gt;"N"),AND(CM388=3,V388&lt;&gt;"B"),AND(CM388=2,LEFT(TRIM(V388),1)&lt;&gt;"I")),1,IF(OR(AND(CM388=0,V388="N"),AND(CM388=0,V388="B"),AND(CM388=0,LEFT(TRIM(V388),1)="I")),1,0))),"")</f>
        <v/>
      </c>
      <c r="DB388" s="62" t="str">
        <f t="shared" si="192"/>
        <v/>
      </c>
      <c r="DC388" s="62" t="str">
        <f>+IF(LEN($K388)&gt;10,IF(ISERROR(VLOOKUP(X388,'CODIGO PAGO'!$B$1:$B$20,1,0)),1,IF(OR(AND(CO388=1,X388&lt;&gt;"N"),AND(CO388=3,X388&lt;&gt;"B"),AND(CO388=2,LEFT(TRIM(X388),1)&lt;&gt;"I")),1,IF(OR(AND(CO388=0,X388="N"),AND(CO388=0,X388="B"),AND(CO388=0,LEFT(TRIM(X388),1)="I")),1,0))),"")</f>
        <v/>
      </c>
      <c r="DD388" s="62" t="str">
        <f t="shared" si="193"/>
        <v/>
      </c>
      <c r="DE388" s="62" t="str">
        <f t="shared" si="194"/>
        <v/>
      </c>
      <c r="DF388" s="63" t="str">
        <f t="shared" si="195"/>
        <v/>
      </c>
      <c r="DG388" s="171"/>
      <c r="DH388" s="63">
        <v>388</v>
      </c>
    </row>
    <row r="389" spans="1:112" s="65" customFormat="1">
      <c r="A389" s="16" t="str">
        <f t="shared" si="168"/>
        <v/>
      </c>
      <c r="B389" s="134"/>
      <c r="C389" s="134"/>
      <c r="D389" s="1" t="str">
        <f>+IF(LEN($K389)&gt;5,BD!A389,"")</f>
        <v/>
      </c>
      <c r="E389" s="1" t="str">
        <f>+IF(LEN($K389)&gt;5,BD!B389,"")</f>
        <v/>
      </c>
      <c r="F389" s="134"/>
      <c r="G389" s="133"/>
      <c r="H389" s="135"/>
      <c r="I389" s="3" t="str">
        <f>+IF(LEN($K389)&gt;5,BD!D389,"")</f>
        <v/>
      </c>
      <c r="J389" s="4" t="str">
        <f>+IF(LEN($K389)&gt;5,BD!E389,"")</f>
        <v/>
      </c>
      <c r="K389" s="5" t="str">
        <f>+IF(LEN(BD!G389)&gt;5,BD!G389,"")</f>
        <v/>
      </c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53" t="str">
        <f t="shared" si="169"/>
        <v/>
      </c>
      <c r="AB389" s="154" t="str">
        <f>+IF(LEN($K389)&gt;5,SUM(L389,N389,P389,R389,T389,V389,X389)+COUNTIF(L389:X389,"PCG")+'CODIGO PAGO'!$C$23*COUNTIF(L389:X389,"PDF")+'CODIGO PAGO'!$C$24*COUNTIF('PRE MAAS'!L389:X389,"PNH")+'CODIGO PAGO'!$C$25*COUNTIF('PRE MAAS'!L389:X389,"PS")+COUNTIF(L389:X389,"VAC"),"")</f>
        <v/>
      </c>
      <c r="AC389" s="154" t="str">
        <f t="shared" si="170"/>
        <v/>
      </c>
      <c r="AD389" s="155" t="str">
        <f t="shared" si="171"/>
        <v/>
      </c>
      <c r="AE389" s="155" t="str">
        <f t="shared" si="172"/>
        <v/>
      </c>
      <c r="AF389" s="155" t="str">
        <f>+IF(LEN($K389)&gt;5,IF(AND(VLOOKUP($I389,BD!$D$1:$F$501,3,0)&gt;=L$1,VLOOKUP($I389,BD!$D$1:$F$501,3,0)&lt;=X$1),1,0),"")</f>
        <v/>
      </c>
      <c r="AG389" s="155" t="str">
        <f t="shared" si="173"/>
        <v/>
      </c>
      <c r="AH389" s="156" t="str">
        <f t="shared" si="174"/>
        <v/>
      </c>
      <c r="AI389" s="156" t="str">
        <f t="shared" si="175"/>
        <v/>
      </c>
      <c r="AJ389" s="156" t="str">
        <f t="shared" si="176"/>
        <v/>
      </c>
      <c r="AK389" s="6" t="str">
        <f>+IF(LEN($K389)&gt;5,BD!H389,"")</f>
        <v/>
      </c>
      <c r="AL389" s="17" t="str">
        <f t="shared" si="177"/>
        <v/>
      </c>
      <c r="AM389" s="13"/>
      <c r="AN389" s="18" t="str">
        <f t="shared" si="178"/>
        <v/>
      </c>
      <c r="AO389" s="19" t="str">
        <f t="shared" si="179"/>
        <v/>
      </c>
      <c r="AP389" s="19" t="str">
        <f t="shared" si="180"/>
        <v/>
      </c>
      <c r="AQ389" s="20" t="str">
        <f t="shared" si="181"/>
        <v/>
      </c>
      <c r="AR389" s="7" t="str">
        <f t="shared" ca="1" si="182"/>
        <v/>
      </c>
      <c r="AS389" s="157"/>
      <c r="AT389" s="19" t="str">
        <f>+IF(LEN($K389)&gt;5,TRUNC(AS389*AK389*'CODIGO PAGO'!$C$27,2),"")</f>
        <v/>
      </c>
      <c r="AU389" s="15"/>
      <c r="AV389" s="15"/>
      <c r="AW389" s="15"/>
      <c r="AX389" s="14"/>
      <c r="AY389" s="15"/>
      <c r="AZ389" s="20" t="str">
        <f>+IF(LEN(K389)&gt;5,SUMIF(AJUSTES!$A$1:$A$50,K389,AJUSTES!$J$1:$J$50),"")</f>
        <v/>
      </c>
      <c r="BA389" s="20"/>
      <c r="BB389" s="14"/>
      <c r="BC389" s="14"/>
      <c r="BD389" s="164"/>
      <c r="BE389" s="15"/>
      <c r="BF389" s="15"/>
      <c r="BG389" s="152" t="str">
        <f t="shared" si="183"/>
        <v/>
      </c>
      <c r="BH389" s="20" t="str">
        <f t="shared" si="184"/>
        <v/>
      </c>
      <c r="BI389" s="20" t="str">
        <f>IF(LEN($K389)&gt;5,IF('CODIGO PAGO'!$C$26=9,0.5*AK389,'CODIGO PAGO'!$C$26*COUNTIF(L389:X389,"PT")*(AK389*7)/(7-(COUNTIF(L389:X389,"D")+COUNTIF(L389:X389,"DL")))),"")</f>
        <v/>
      </c>
      <c r="BJ389" s="15"/>
      <c r="BK389" s="20" t="str">
        <f>+IF(LEN(K389)&gt;5,SUMIF(AJUSTES!$A$1:$A$50,K389,AJUSTES!$K$1:$K$50),"")</f>
        <v/>
      </c>
      <c r="BL389" s="15"/>
      <c r="BM389" s="15"/>
      <c r="BN389" s="4" t="str">
        <f>+CONCATENATE(IF(COUNTIFS(INCAPACIDADES!$A$1:$A$100,"ACTIVA",INCAPACIDADES!$C$1:$C$100,'PRE MAAS'!K389)&gt;0,VLOOKUP(K389,INCAPACIDADES!$C$1:$Y$100,23,0),""),IF(LEN($K389)&gt;5,IF(BD!F389="N/A","",CONCATENATE("B (",DAY(BD!F389),"-",MONTH(BD!F389),"-",YEAR(BD!F389),")")),""))</f>
        <v/>
      </c>
      <c r="BO389" s="150"/>
      <c r="BP389" s="15"/>
      <c r="BQ389" s="15"/>
      <c r="BR389" s="15"/>
      <c r="BS389" s="15"/>
      <c r="BT389" s="15"/>
      <c r="BU389" s="9" t="str">
        <f>+IF(LEN($K389)&gt;10,IF(LEN(BD!I389)=11,BD!I389,CONCATENATE("0",BD!I389)),"")</f>
        <v/>
      </c>
      <c r="BV389" s="161" t="str">
        <f>+IF(LEN($K389)&gt;10,BD!J389,"")</f>
        <v/>
      </c>
      <c r="BW389" s="162" t="str">
        <f t="shared" si="185"/>
        <v/>
      </c>
      <c r="BX389" s="162" t="str">
        <f>+IF(LEN($K389)&gt;10,UPPER(BD!K389),"")</f>
        <v/>
      </c>
      <c r="BY389" s="161" t="str">
        <f>+IF(LEN($K397)&gt;5,BD!L389,"")</f>
        <v/>
      </c>
      <c r="BZ389" s="161" t="str">
        <f>+IF(LEN($K389)&gt;10,BD!M389,"")</f>
        <v/>
      </c>
      <c r="CA389" s="162" t="str">
        <f>+IF(LEN($K389)&gt;10,BD!N389,"")</f>
        <v/>
      </c>
      <c r="CB389" s="163" t="str">
        <f t="shared" si="186"/>
        <v/>
      </c>
      <c r="CC389" s="62" t="str">
        <f>+IF(AND(LEN($K389)&gt;10),IF(AND($J389&gt;L$1,$J389&lt;=$Y$1),1,IF((COUNTIFS(INCAPACIDADES!$C$1:$C$51,$K389,INCAPACIDADES!K$1:K$51,L$1))&gt;0,2,IF(VLOOKUP($I389,BD!D:F,3,0)&gt;L$1,0,3))),"")</f>
        <v/>
      </c>
      <c r="CD389" s="62" t="str">
        <f>+IF(AND(LEN($K389)&gt;10),IF(AND($J389&gt;M$1,$J389&lt;=$Y$1),1,IF((COUNTIFS(INCAPACIDADES!$C$1:$C$51,$K389,INCAPACIDADES!L$1:L$51,M$1))&gt;0,2,IF(VLOOKUP($I389,BD!$D:$F,3,0)&gt;M$1,0,3))),"")</f>
        <v/>
      </c>
      <c r="CE389" s="62" t="str">
        <f>+IF(AND(LEN($K389)&gt;10),IF(AND($J389&gt;N$1,$J389&lt;=$Y$1),1,IF((COUNTIFS(INCAPACIDADES!$C$1:$C$51,$K389,INCAPACIDADES!M$1:M$51,N$1))&gt;0,2,IF(VLOOKUP($I389,BD!$D:$F,3,0)&gt;N$1,0,3))),"")</f>
        <v/>
      </c>
      <c r="CF389" s="62" t="str">
        <f>+IF(AND(LEN($K389)&gt;10),IF(AND($J389&gt;O$1,$J389&lt;=$Y$1),1,IF((COUNTIFS(INCAPACIDADES!$C$1:$C$51,$K389,INCAPACIDADES!N$1:N$51,O$1))&gt;0,2,IF(VLOOKUP($I389,BD!$D:$F,3,0)&gt;O$1,0,3))),"")</f>
        <v/>
      </c>
      <c r="CG389" s="62" t="str">
        <f>+IF(AND(LEN($K389)&gt;10),IF(AND($J389&gt;P$1,$J389&lt;=$Y$1),1,IF((COUNTIFS(INCAPACIDADES!$C$1:$C$51,$K389,INCAPACIDADES!O$1:O$51,P$1))&gt;0,2,IF(VLOOKUP($I389,BD!$D:$F,3,0)&gt;P$1,0,3))),"")</f>
        <v/>
      </c>
      <c r="CH389" s="62" t="str">
        <f>+IF(AND(LEN($K389)&gt;10),IF(AND($J389&gt;Q$1,$J389&lt;=$Y$1),1,IF((COUNTIFS(INCAPACIDADES!$C$1:$C$51,$K389,INCAPACIDADES!P$1:P$51,Q$1))&gt;0,2,IF(VLOOKUP($I389,BD!$D:$F,3,0)&gt;Q$1,0,3))),"")</f>
        <v/>
      </c>
      <c r="CI389" s="62" t="str">
        <f>+IF(AND(LEN($K389)&gt;10),IF(AND($J389&gt;R$1,$J389&lt;=$Y$1),1,IF((COUNTIFS(INCAPACIDADES!$C$1:$C$51,$K389,INCAPACIDADES!Q$1:Q$51,R$1))&gt;0,2,IF(VLOOKUP($I389,BD!$D:$F,3,0)&gt;R$1,0,3))),"")</f>
        <v/>
      </c>
      <c r="CJ389" s="62" t="str">
        <f>+IF(AND(LEN($K389)&gt;10),IF(AND($J389&gt;S$1,$J389&lt;=$Y$1),1,IF((COUNTIFS(INCAPACIDADES!$C$1:$C$51,$K389,INCAPACIDADES!R$1:R$51,S$1))&gt;0,2,IF(VLOOKUP($I389,BD!$D:$F,3,0)&gt;S$1,0,3))),"")</f>
        <v/>
      </c>
      <c r="CK389" s="62" t="str">
        <f>+IF(AND(LEN($K389)&gt;10),IF(AND($J389&gt;T$1,$J389&lt;=$Y$1),1,IF((COUNTIFS(INCAPACIDADES!$C$1:$C$51,$K389,INCAPACIDADES!S$1:S$51,T$1))&gt;0,2,IF(VLOOKUP($I389,BD!$D:$F,3,0)&gt;T$1,0,3))),"")</f>
        <v/>
      </c>
      <c r="CL389" s="62" t="str">
        <f>+IF(AND(LEN($K389)&gt;10),IF(AND($J389&gt;U$1,$J389&lt;=$Y$1),1,IF((COUNTIFS(INCAPACIDADES!$C$1:$C$51,$K389,INCAPACIDADES!T$1:T$51,U$1))&gt;0,2,IF(VLOOKUP($I389,BD!$D:$F,3,0)&gt;U$1,0,3))),"")</f>
        <v/>
      </c>
      <c r="CM389" s="62" t="str">
        <f>+IF(AND(LEN($K389)&gt;10),IF(AND($J389&gt;V$1,$J389&lt;=$Y$1),1,IF((COUNTIFS(INCAPACIDADES!$C$1:$C$51,$K389,INCAPACIDADES!U$1:U$51,V$1))&gt;0,2,IF(VLOOKUP($I389,BD!$D:$F,3,0)&gt;V$1,0,3))),"")</f>
        <v/>
      </c>
      <c r="CN389" s="62" t="str">
        <f>+IF(AND(LEN($K389)&gt;10),IF(AND($J389&gt;W$1,$J389&lt;=$Y$1),1,IF((COUNTIFS(INCAPACIDADES!$C$1:$C$51,$K389,INCAPACIDADES!V$1:V$51,W$1))&gt;0,2,IF(VLOOKUP($I389,BD!$D:$F,3,0)&gt;W$1,0,3))),"")</f>
        <v/>
      </c>
      <c r="CO389" s="62" t="str">
        <f>+IF(AND(LEN($K389)&gt;10),IF(AND($J389&gt;X$1,$J389&lt;=$Y$1),1,IF((COUNTIFS(INCAPACIDADES!$C$1:$C$51,$K389,INCAPACIDADES!W$1:W$51,X$1))&gt;0,2,IF(VLOOKUP($I389,BD!$D:$F,3,0)&gt;X$1,0,3))),"")</f>
        <v/>
      </c>
      <c r="CP389" s="62" t="str">
        <f>+IF(AND(LEN($K389)&gt;10),IF(AND($J389&gt;Y$1,$J389&lt;=$Y$1),1,IF((COUNTIFS(INCAPACIDADES!$C$1:$C$51,$K389,INCAPACIDADES!X$1:X$51,Y$1))&gt;0,2,IF(VLOOKUP($I389,BD!$D:$F,3,0)&gt;Y$1,0,3))),"")</f>
        <v/>
      </c>
      <c r="CQ389" s="62" t="str">
        <f>+IF(LEN($K389)&gt;10,IF(ISERROR(VLOOKUP(L389,'CODIGO PAGO'!$B$1:$B$20,1,0)),1,IF(OR(AND(CC389=1,L389&lt;&gt;"N"),AND(CC389=3,L389&lt;&gt;"B"),AND(CC389=2,LEFT(TRIM(L389),1)&lt;&gt;"I")),1,IF(OR(AND(CC389=0,L389="N"),AND(CC389=0,L389="B"),AND(CC389=0,LEFT(TRIM(L389),1)="I")),1,0))),"")</f>
        <v/>
      </c>
      <c r="CR389" s="62" t="str">
        <f t="shared" si="187"/>
        <v/>
      </c>
      <c r="CS389" s="62" t="str">
        <f>+IF(LEN($K389)&gt;10,IF(ISERROR(VLOOKUP(N389,'CODIGO PAGO'!$B$1:$B$20,1,0)),1,IF(OR(AND(CE389=1,N389&lt;&gt;"N"),AND(CE389=3,N389&lt;&gt;"B"),AND(CE389=2,LEFT(TRIM(N389),1)&lt;&gt;"I")),1,IF(OR(AND(CE389=0,N389="N"),AND(CE389=0,N389="B"),AND(CE389=0,LEFT(TRIM(N389),1)="I")),1,0))),"")</f>
        <v/>
      </c>
      <c r="CT389" s="62" t="str">
        <f t="shared" si="188"/>
        <v/>
      </c>
      <c r="CU389" s="62" t="str">
        <f>+IF(LEN($K389)&gt;10,IF(ISERROR(VLOOKUP(P389,'CODIGO PAGO'!$B$1:$B$20,1,0)),1,IF(OR(AND(CG389=1,P389&lt;&gt;"N"),AND(CG389=3,P389&lt;&gt;"B"),AND(CG389=2,LEFT(TRIM(P389),1)&lt;&gt;"I")),1,IF(OR(AND(CG389=0,P389="N"),AND(CG389=0,P389="B"),AND(CG389=0,LEFT(TRIM(P389),1)="I")),1,0))),"")</f>
        <v/>
      </c>
      <c r="CV389" s="62" t="str">
        <f t="shared" si="189"/>
        <v/>
      </c>
      <c r="CW389" s="62" t="str">
        <f>+IF(LEN($K389)&gt;10,IF(ISERROR(VLOOKUP(R389,'CODIGO PAGO'!$B$1:$B$20,1,0)),1,IF(OR(AND(CI389=1,R389&lt;&gt;"N"),AND(CI389=3,R389&lt;&gt;"B"),AND(CI389=2,LEFT(TRIM(R389),1)&lt;&gt;"I")),1,IF(OR(AND(CI389=0,R389="N"),AND(CI389=0,R389="B"),AND(CI389=0,LEFT(TRIM(R389),1)="I")),1,0))),"")</f>
        <v/>
      </c>
      <c r="CX389" s="62" t="str">
        <f t="shared" si="190"/>
        <v/>
      </c>
      <c r="CY389" s="62" t="str">
        <f>+IF(LEN($K389)&gt;10,IF(ISERROR(VLOOKUP(T389,'CODIGO PAGO'!$B$1:$B$20,1,0)),1,IF(OR(AND(CK389=1,T389&lt;&gt;"N"),AND(CK389=3,T389&lt;&gt;"B"),AND(CK389=2,LEFT(TRIM(T389),1)&lt;&gt;"I")),1,IF(OR(AND(CK389=0,T389="N"),AND(CK389=0,T389="B"),AND(CK389=0,LEFT(TRIM(T389),1)="I")),1,0))),"")</f>
        <v/>
      </c>
      <c r="CZ389" s="62" t="str">
        <f t="shared" si="191"/>
        <v/>
      </c>
      <c r="DA389" s="62" t="str">
        <f>+IF(LEN($K389)&gt;10,IF(ISERROR(VLOOKUP(V389,'CODIGO PAGO'!$B$1:$B$20,1,0)),1,IF(OR(AND(CM389=1,V389&lt;&gt;"N"),AND(CM389=3,V389&lt;&gt;"B"),AND(CM389=2,LEFT(TRIM(V389),1)&lt;&gt;"I")),1,IF(OR(AND(CM389=0,V389="N"),AND(CM389=0,V389="B"),AND(CM389=0,LEFT(TRIM(V389),1)="I")),1,0))),"")</f>
        <v/>
      </c>
      <c r="DB389" s="62" t="str">
        <f t="shared" si="192"/>
        <v/>
      </c>
      <c r="DC389" s="62" t="str">
        <f>+IF(LEN($K389)&gt;10,IF(ISERROR(VLOOKUP(X389,'CODIGO PAGO'!$B$1:$B$20,1,0)),1,IF(OR(AND(CO389=1,X389&lt;&gt;"N"),AND(CO389=3,X389&lt;&gt;"B"),AND(CO389=2,LEFT(TRIM(X389),1)&lt;&gt;"I")),1,IF(OR(AND(CO389=0,X389="N"),AND(CO389=0,X389="B"),AND(CO389=0,LEFT(TRIM(X389),1)="I")),1,0))),"")</f>
        <v/>
      </c>
      <c r="DD389" s="62" t="str">
        <f t="shared" si="193"/>
        <v/>
      </c>
      <c r="DE389" s="62" t="str">
        <f t="shared" si="194"/>
        <v/>
      </c>
      <c r="DF389" s="63" t="str">
        <f t="shared" si="195"/>
        <v/>
      </c>
      <c r="DG389" s="171"/>
      <c r="DH389" s="63">
        <v>389</v>
      </c>
    </row>
    <row r="390" spans="1:112" s="65" customFormat="1">
      <c r="A390" s="16" t="str">
        <f t="shared" si="168"/>
        <v/>
      </c>
      <c r="B390" s="134"/>
      <c r="C390" s="134"/>
      <c r="D390" s="1" t="str">
        <f>+IF(LEN($K390)&gt;5,BD!A390,"")</f>
        <v/>
      </c>
      <c r="E390" s="1" t="str">
        <f>+IF(LEN($K390)&gt;5,BD!B390,"")</f>
        <v/>
      </c>
      <c r="F390" s="134"/>
      <c r="G390" s="133"/>
      <c r="H390" s="135"/>
      <c r="I390" s="3" t="str">
        <f>+IF(LEN($K390)&gt;5,BD!D390,"")</f>
        <v/>
      </c>
      <c r="J390" s="4" t="str">
        <f>+IF(LEN($K390)&gt;5,BD!E390,"")</f>
        <v/>
      </c>
      <c r="K390" s="5" t="str">
        <f>+IF(LEN(BD!G390)&gt;5,BD!G390,"")</f>
        <v/>
      </c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53" t="str">
        <f t="shared" si="169"/>
        <v/>
      </c>
      <c r="AB390" s="154" t="str">
        <f>+IF(LEN($K390)&gt;5,SUM(L390,N390,P390,R390,T390,V390,X390)+COUNTIF(L390:X390,"PCG")+'CODIGO PAGO'!$C$23*COUNTIF(L390:X390,"PDF")+'CODIGO PAGO'!$C$24*COUNTIF('PRE MAAS'!L390:X390,"PNH")+'CODIGO PAGO'!$C$25*COUNTIF('PRE MAAS'!L390:X390,"PS")+COUNTIF(L390:X390,"VAC"),"")</f>
        <v/>
      </c>
      <c r="AC390" s="154" t="str">
        <f t="shared" si="170"/>
        <v/>
      </c>
      <c r="AD390" s="155" t="str">
        <f t="shared" si="171"/>
        <v/>
      </c>
      <c r="AE390" s="155" t="str">
        <f t="shared" si="172"/>
        <v/>
      </c>
      <c r="AF390" s="155" t="str">
        <f>+IF(LEN($K390)&gt;5,IF(AND(VLOOKUP($I390,BD!$D$1:$F$501,3,0)&gt;=L$1,VLOOKUP($I390,BD!$D$1:$F$501,3,0)&lt;=X$1),1,0),"")</f>
        <v/>
      </c>
      <c r="AG390" s="155" t="str">
        <f t="shared" si="173"/>
        <v/>
      </c>
      <c r="AH390" s="156" t="str">
        <f t="shared" si="174"/>
        <v/>
      </c>
      <c r="AI390" s="156" t="str">
        <f t="shared" si="175"/>
        <v/>
      </c>
      <c r="AJ390" s="156" t="str">
        <f t="shared" si="176"/>
        <v/>
      </c>
      <c r="AK390" s="6" t="str">
        <f>+IF(LEN($K390)&gt;5,BD!H390,"")</f>
        <v/>
      </c>
      <c r="AL390" s="17" t="str">
        <f t="shared" si="177"/>
        <v/>
      </c>
      <c r="AM390" s="13"/>
      <c r="AN390" s="18" t="str">
        <f t="shared" si="178"/>
        <v/>
      </c>
      <c r="AO390" s="19" t="str">
        <f t="shared" si="179"/>
        <v/>
      </c>
      <c r="AP390" s="19" t="str">
        <f t="shared" si="180"/>
        <v/>
      </c>
      <c r="AQ390" s="20" t="str">
        <f t="shared" si="181"/>
        <v/>
      </c>
      <c r="AR390" s="7" t="str">
        <f t="shared" ca="1" si="182"/>
        <v/>
      </c>
      <c r="AS390" s="157"/>
      <c r="AT390" s="19" t="str">
        <f>+IF(LEN($K390)&gt;5,TRUNC(AS390*AK390*'CODIGO PAGO'!$C$27,2),"")</f>
        <v/>
      </c>
      <c r="AU390" s="15"/>
      <c r="AV390" s="15"/>
      <c r="AW390" s="15"/>
      <c r="AX390" s="14"/>
      <c r="AY390" s="15"/>
      <c r="AZ390" s="20" t="str">
        <f>+IF(LEN(K390)&gt;5,SUMIF(AJUSTES!$A$1:$A$50,K390,AJUSTES!$J$1:$J$50),"")</f>
        <v/>
      </c>
      <c r="BA390" s="20"/>
      <c r="BB390" s="14"/>
      <c r="BC390" s="14"/>
      <c r="BD390" s="164"/>
      <c r="BE390" s="15"/>
      <c r="BF390" s="15"/>
      <c r="BG390" s="152" t="str">
        <f t="shared" si="183"/>
        <v/>
      </c>
      <c r="BH390" s="20" t="str">
        <f t="shared" si="184"/>
        <v/>
      </c>
      <c r="BI390" s="20" t="str">
        <f>IF(LEN($K390)&gt;5,IF('CODIGO PAGO'!$C$26=9,0.5*AK390,'CODIGO PAGO'!$C$26*COUNTIF(L390:X390,"PT")*(AK390*7)/(7-(COUNTIF(L390:X390,"D")+COUNTIF(L390:X390,"DL")))),"")</f>
        <v/>
      </c>
      <c r="BJ390" s="15"/>
      <c r="BK390" s="20" t="str">
        <f>+IF(LEN(K390)&gt;5,SUMIF(AJUSTES!$A$1:$A$50,K390,AJUSTES!$K$1:$K$50),"")</f>
        <v/>
      </c>
      <c r="BL390" s="15"/>
      <c r="BM390" s="15"/>
      <c r="BN390" s="4" t="str">
        <f>+CONCATENATE(IF(COUNTIFS(INCAPACIDADES!$A$1:$A$100,"ACTIVA",INCAPACIDADES!$C$1:$C$100,'PRE MAAS'!K390)&gt;0,VLOOKUP(K390,INCAPACIDADES!$C$1:$Y$100,23,0),""),IF(LEN($K390)&gt;5,IF(BD!F390="N/A","",CONCATENATE("B (",DAY(BD!F390),"-",MONTH(BD!F390),"-",YEAR(BD!F390),")")),""))</f>
        <v/>
      </c>
      <c r="BO390" s="150"/>
      <c r="BP390" s="15"/>
      <c r="BQ390" s="15"/>
      <c r="BR390" s="15"/>
      <c r="BS390" s="15"/>
      <c r="BT390" s="15"/>
      <c r="BU390" s="9" t="str">
        <f>+IF(LEN($K390)&gt;10,IF(LEN(BD!I390)=11,BD!I390,CONCATENATE("0",BD!I390)),"")</f>
        <v/>
      </c>
      <c r="BV390" s="161" t="str">
        <f>+IF(LEN($K390)&gt;10,BD!J390,"")</f>
        <v/>
      </c>
      <c r="BW390" s="162" t="str">
        <f t="shared" si="185"/>
        <v/>
      </c>
      <c r="BX390" s="162" t="str">
        <f>+IF(LEN($K390)&gt;10,UPPER(BD!K390),"")</f>
        <v/>
      </c>
      <c r="BY390" s="161" t="str">
        <f>+IF(LEN($K398)&gt;5,BD!L390,"")</f>
        <v/>
      </c>
      <c r="BZ390" s="161" t="str">
        <f>+IF(LEN($K390)&gt;10,BD!M390,"")</f>
        <v/>
      </c>
      <c r="CA390" s="162" t="str">
        <f>+IF(LEN($K390)&gt;10,BD!N390,"")</f>
        <v/>
      </c>
      <c r="CB390" s="163" t="str">
        <f t="shared" si="186"/>
        <v/>
      </c>
      <c r="CC390" s="62" t="str">
        <f>+IF(AND(LEN($K390)&gt;10),IF(AND($J390&gt;L$1,$J390&lt;=$Y$1),1,IF((COUNTIFS(INCAPACIDADES!$C$1:$C$51,$K390,INCAPACIDADES!K$1:K$51,L$1))&gt;0,2,IF(VLOOKUP($I390,BD!D:F,3,0)&gt;L$1,0,3))),"")</f>
        <v/>
      </c>
      <c r="CD390" s="62" t="str">
        <f>+IF(AND(LEN($K390)&gt;10),IF(AND($J390&gt;M$1,$J390&lt;=$Y$1),1,IF((COUNTIFS(INCAPACIDADES!$C$1:$C$51,$K390,INCAPACIDADES!L$1:L$51,M$1))&gt;0,2,IF(VLOOKUP($I390,BD!$D:$F,3,0)&gt;M$1,0,3))),"")</f>
        <v/>
      </c>
      <c r="CE390" s="62" t="str">
        <f>+IF(AND(LEN($K390)&gt;10),IF(AND($J390&gt;N$1,$J390&lt;=$Y$1),1,IF((COUNTIFS(INCAPACIDADES!$C$1:$C$51,$K390,INCAPACIDADES!M$1:M$51,N$1))&gt;0,2,IF(VLOOKUP($I390,BD!$D:$F,3,0)&gt;N$1,0,3))),"")</f>
        <v/>
      </c>
      <c r="CF390" s="62" t="str">
        <f>+IF(AND(LEN($K390)&gt;10),IF(AND($J390&gt;O$1,$J390&lt;=$Y$1),1,IF((COUNTIFS(INCAPACIDADES!$C$1:$C$51,$K390,INCAPACIDADES!N$1:N$51,O$1))&gt;0,2,IF(VLOOKUP($I390,BD!$D:$F,3,0)&gt;O$1,0,3))),"")</f>
        <v/>
      </c>
      <c r="CG390" s="62" t="str">
        <f>+IF(AND(LEN($K390)&gt;10),IF(AND($J390&gt;P$1,$J390&lt;=$Y$1),1,IF((COUNTIFS(INCAPACIDADES!$C$1:$C$51,$K390,INCAPACIDADES!O$1:O$51,P$1))&gt;0,2,IF(VLOOKUP($I390,BD!$D:$F,3,0)&gt;P$1,0,3))),"")</f>
        <v/>
      </c>
      <c r="CH390" s="62" t="str">
        <f>+IF(AND(LEN($K390)&gt;10),IF(AND($J390&gt;Q$1,$J390&lt;=$Y$1),1,IF((COUNTIFS(INCAPACIDADES!$C$1:$C$51,$K390,INCAPACIDADES!P$1:P$51,Q$1))&gt;0,2,IF(VLOOKUP($I390,BD!$D:$F,3,0)&gt;Q$1,0,3))),"")</f>
        <v/>
      </c>
      <c r="CI390" s="62" t="str">
        <f>+IF(AND(LEN($K390)&gt;10),IF(AND($J390&gt;R$1,$J390&lt;=$Y$1),1,IF((COUNTIFS(INCAPACIDADES!$C$1:$C$51,$K390,INCAPACIDADES!Q$1:Q$51,R$1))&gt;0,2,IF(VLOOKUP($I390,BD!$D:$F,3,0)&gt;R$1,0,3))),"")</f>
        <v/>
      </c>
      <c r="CJ390" s="62" t="str">
        <f>+IF(AND(LEN($K390)&gt;10),IF(AND($J390&gt;S$1,$J390&lt;=$Y$1),1,IF((COUNTIFS(INCAPACIDADES!$C$1:$C$51,$K390,INCAPACIDADES!R$1:R$51,S$1))&gt;0,2,IF(VLOOKUP($I390,BD!$D:$F,3,0)&gt;S$1,0,3))),"")</f>
        <v/>
      </c>
      <c r="CK390" s="62" t="str">
        <f>+IF(AND(LEN($K390)&gt;10),IF(AND($J390&gt;T$1,$J390&lt;=$Y$1),1,IF((COUNTIFS(INCAPACIDADES!$C$1:$C$51,$K390,INCAPACIDADES!S$1:S$51,T$1))&gt;0,2,IF(VLOOKUP($I390,BD!$D:$F,3,0)&gt;T$1,0,3))),"")</f>
        <v/>
      </c>
      <c r="CL390" s="62" t="str">
        <f>+IF(AND(LEN($K390)&gt;10),IF(AND($J390&gt;U$1,$J390&lt;=$Y$1),1,IF((COUNTIFS(INCAPACIDADES!$C$1:$C$51,$K390,INCAPACIDADES!T$1:T$51,U$1))&gt;0,2,IF(VLOOKUP($I390,BD!$D:$F,3,0)&gt;U$1,0,3))),"")</f>
        <v/>
      </c>
      <c r="CM390" s="62" t="str">
        <f>+IF(AND(LEN($K390)&gt;10),IF(AND($J390&gt;V$1,$J390&lt;=$Y$1),1,IF((COUNTIFS(INCAPACIDADES!$C$1:$C$51,$K390,INCAPACIDADES!U$1:U$51,V$1))&gt;0,2,IF(VLOOKUP($I390,BD!$D:$F,3,0)&gt;V$1,0,3))),"")</f>
        <v/>
      </c>
      <c r="CN390" s="62" t="str">
        <f>+IF(AND(LEN($K390)&gt;10),IF(AND($J390&gt;W$1,$J390&lt;=$Y$1),1,IF((COUNTIFS(INCAPACIDADES!$C$1:$C$51,$K390,INCAPACIDADES!V$1:V$51,W$1))&gt;0,2,IF(VLOOKUP($I390,BD!$D:$F,3,0)&gt;W$1,0,3))),"")</f>
        <v/>
      </c>
      <c r="CO390" s="62" t="str">
        <f>+IF(AND(LEN($K390)&gt;10),IF(AND($J390&gt;X$1,$J390&lt;=$Y$1),1,IF((COUNTIFS(INCAPACIDADES!$C$1:$C$51,$K390,INCAPACIDADES!W$1:W$51,X$1))&gt;0,2,IF(VLOOKUP($I390,BD!$D:$F,3,0)&gt;X$1,0,3))),"")</f>
        <v/>
      </c>
      <c r="CP390" s="62" t="str">
        <f>+IF(AND(LEN($K390)&gt;10),IF(AND($J390&gt;Y$1,$J390&lt;=$Y$1),1,IF((COUNTIFS(INCAPACIDADES!$C$1:$C$51,$K390,INCAPACIDADES!X$1:X$51,Y$1))&gt;0,2,IF(VLOOKUP($I390,BD!$D:$F,3,0)&gt;Y$1,0,3))),"")</f>
        <v/>
      </c>
      <c r="CQ390" s="62" t="str">
        <f>+IF(LEN($K390)&gt;10,IF(ISERROR(VLOOKUP(L390,'CODIGO PAGO'!$B$1:$B$20,1,0)),1,IF(OR(AND(CC390=1,L390&lt;&gt;"N"),AND(CC390=3,L390&lt;&gt;"B"),AND(CC390=2,LEFT(TRIM(L390),1)&lt;&gt;"I")),1,IF(OR(AND(CC390=0,L390="N"),AND(CC390=0,L390="B"),AND(CC390=0,LEFT(TRIM(L390),1)="I")),1,0))),"")</f>
        <v/>
      </c>
      <c r="CR390" s="62" t="str">
        <f t="shared" si="187"/>
        <v/>
      </c>
      <c r="CS390" s="62" t="str">
        <f>+IF(LEN($K390)&gt;10,IF(ISERROR(VLOOKUP(N390,'CODIGO PAGO'!$B$1:$B$20,1,0)),1,IF(OR(AND(CE390=1,N390&lt;&gt;"N"),AND(CE390=3,N390&lt;&gt;"B"),AND(CE390=2,LEFT(TRIM(N390),1)&lt;&gt;"I")),1,IF(OR(AND(CE390=0,N390="N"),AND(CE390=0,N390="B"),AND(CE390=0,LEFT(TRIM(N390),1)="I")),1,0))),"")</f>
        <v/>
      </c>
      <c r="CT390" s="62" t="str">
        <f t="shared" si="188"/>
        <v/>
      </c>
      <c r="CU390" s="62" t="str">
        <f>+IF(LEN($K390)&gt;10,IF(ISERROR(VLOOKUP(P390,'CODIGO PAGO'!$B$1:$B$20,1,0)),1,IF(OR(AND(CG390=1,P390&lt;&gt;"N"),AND(CG390=3,P390&lt;&gt;"B"),AND(CG390=2,LEFT(TRIM(P390),1)&lt;&gt;"I")),1,IF(OR(AND(CG390=0,P390="N"),AND(CG390=0,P390="B"),AND(CG390=0,LEFT(TRIM(P390),1)="I")),1,0))),"")</f>
        <v/>
      </c>
      <c r="CV390" s="62" t="str">
        <f t="shared" si="189"/>
        <v/>
      </c>
      <c r="CW390" s="62" t="str">
        <f>+IF(LEN($K390)&gt;10,IF(ISERROR(VLOOKUP(R390,'CODIGO PAGO'!$B$1:$B$20,1,0)),1,IF(OR(AND(CI390=1,R390&lt;&gt;"N"),AND(CI390=3,R390&lt;&gt;"B"),AND(CI390=2,LEFT(TRIM(R390),1)&lt;&gt;"I")),1,IF(OR(AND(CI390=0,R390="N"),AND(CI390=0,R390="B"),AND(CI390=0,LEFT(TRIM(R390),1)="I")),1,0))),"")</f>
        <v/>
      </c>
      <c r="CX390" s="62" t="str">
        <f t="shared" si="190"/>
        <v/>
      </c>
      <c r="CY390" s="62" t="str">
        <f>+IF(LEN($K390)&gt;10,IF(ISERROR(VLOOKUP(T390,'CODIGO PAGO'!$B$1:$B$20,1,0)),1,IF(OR(AND(CK390=1,T390&lt;&gt;"N"),AND(CK390=3,T390&lt;&gt;"B"),AND(CK390=2,LEFT(TRIM(T390),1)&lt;&gt;"I")),1,IF(OR(AND(CK390=0,T390="N"),AND(CK390=0,T390="B"),AND(CK390=0,LEFT(TRIM(T390),1)="I")),1,0))),"")</f>
        <v/>
      </c>
      <c r="CZ390" s="62" t="str">
        <f t="shared" si="191"/>
        <v/>
      </c>
      <c r="DA390" s="62" t="str">
        <f>+IF(LEN($K390)&gt;10,IF(ISERROR(VLOOKUP(V390,'CODIGO PAGO'!$B$1:$B$20,1,0)),1,IF(OR(AND(CM390=1,V390&lt;&gt;"N"),AND(CM390=3,V390&lt;&gt;"B"),AND(CM390=2,LEFT(TRIM(V390),1)&lt;&gt;"I")),1,IF(OR(AND(CM390=0,V390="N"),AND(CM390=0,V390="B"),AND(CM390=0,LEFT(TRIM(V390),1)="I")),1,0))),"")</f>
        <v/>
      </c>
      <c r="DB390" s="62" t="str">
        <f t="shared" si="192"/>
        <v/>
      </c>
      <c r="DC390" s="62" t="str">
        <f>+IF(LEN($K390)&gt;10,IF(ISERROR(VLOOKUP(X390,'CODIGO PAGO'!$B$1:$B$20,1,0)),1,IF(OR(AND(CO390=1,X390&lt;&gt;"N"),AND(CO390=3,X390&lt;&gt;"B"),AND(CO390=2,LEFT(TRIM(X390),1)&lt;&gt;"I")),1,IF(OR(AND(CO390=0,X390="N"),AND(CO390=0,X390="B"),AND(CO390=0,LEFT(TRIM(X390),1)="I")),1,0))),"")</f>
        <v/>
      </c>
      <c r="DD390" s="62" t="str">
        <f t="shared" si="193"/>
        <v/>
      </c>
      <c r="DE390" s="62" t="str">
        <f t="shared" si="194"/>
        <v/>
      </c>
      <c r="DF390" s="63" t="str">
        <f t="shared" si="195"/>
        <v/>
      </c>
      <c r="DG390" s="171"/>
      <c r="DH390" s="63">
        <v>390</v>
      </c>
    </row>
    <row r="391" spans="1:112" s="65" customFormat="1">
      <c r="A391" s="16" t="str">
        <f t="shared" si="168"/>
        <v/>
      </c>
      <c r="B391" s="134"/>
      <c r="C391" s="134"/>
      <c r="D391" s="1" t="str">
        <f>+IF(LEN($K391)&gt;5,BD!A391,"")</f>
        <v/>
      </c>
      <c r="E391" s="1" t="str">
        <f>+IF(LEN($K391)&gt;5,BD!B391,"")</f>
        <v/>
      </c>
      <c r="F391" s="134"/>
      <c r="G391" s="133"/>
      <c r="H391" s="135"/>
      <c r="I391" s="3" t="str">
        <f>+IF(LEN($K391)&gt;5,BD!D391,"")</f>
        <v/>
      </c>
      <c r="J391" s="4" t="str">
        <f>+IF(LEN($K391)&gt;5,BD!E391,"")</f>
        <v/>
      </c>
      <c r="K391" s="5" t="str">
        <f>+IF(LEN(BD!G391)&gt;5,BD!G391,"")</f>
        <v/>
      </c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53" t="str">
        <f t="shared" si="169"/>
        <v/>
      </c>
      <c r="AB391" s="154" t="str">
        <f>+IF(LEN($K391)&gt;5,SUM(L391,N391,P391,R391,T391,V391,X391)+COUNTIF(L391:X391,"PCG")+'CODIGO PAGO'!$C$23*COUNTIF(L391:X391,"PDF")+'CODIGO PAGO'!$C$24*COUNTIF('PRE MAAS'!L391:X391,"PNH")+'CODIGO PAGO'!$C$25*COUNTIF('PRE MAAS'!L391:X391,"PS")+COUNTIF(L391:X391,"VAC"),"")</f>
        <v/>
      </c>
      <c r="AC391" s="154" t="str">
        <f t="shared" si="170"/>
        <v/>
      </c>
      <c r="AD391" s="155" t="str">
        <f t="shared" si="171"/>
        <v/>
      </c>
      <c r="AE391" s="155" t="str">
        <f t="shared" si="172"/>
        <v/>
      </c>
      <c r="AF391" s="155" t="str">
        <f>+IF(LEN($K391)&gt;5,IF(AND(VLOOKUP($I391,BD!$D$1:$F$501,3,0)&gt;=L$1,VLOOKUP($I391,BD!$D$1:$F$501,3,0)&lt;=X$1),1,0),"")</f>
        <v/>
      </c>
      <c r="AG391" s="155" t="str">
        <f t="shared" si="173"/>
        <v/>
      </c>
      <c r="AH391" s="156" t="str">
        <f t="shared" si="174"/>
        <v/>
      </c>
      <c r="AI391" s="156" t="str">
        <f t="shared" si="175"/>
        <v/>
      </c>
      <c r="AJ391" s="156" t="str">
        <f t="shared" si="176"/>
        <v/>
      </c>
      <c r="AK391" s="6" t="str">
        <f>+IF(LEN($K391)&gt;5,BD!H391,"")</f>
        <v/>
      </c>
      <c r="AL391" s="17" t="str">
        <f t="shared" si="177"/>
        <v/>
      </c>
      <c r="AM391" s="13"/>
      <c r="AN391" s="18" t="str">
        <f t="shared" si="178"/>
        <v/>
      </c>
      <c r="AO391" s="19" t="str">
        <f t="shared" si="179"/>
        <v/>
      </c>
      <c r="AP391" s="19" t="str">
        <f t="shared" si="180"/>
        <v/>
      </c>
      <c r="AQ391" s="20" t="str">
        <f t="shared" si="181"/>
        <v/>
      </c>
      <c r="AR391" s="7" t="str">
        <f t="shared" ca="1" si="182"/>
        <v/>
      </c>
      <c r="AS391" s="157"/>
      <c r="AT391" s="19" t="str">
        <f>+IF(LEN($K391)&gt;5,TRUNC(AS391*AK391*'CODIGO PAGO'!$C$27,2),"")</f>
        <v/>
      </c>
      <c r="AU391" s="15"/>
      <c r="AV391" s="15"/>
      <c r="AW391" s="15"/>
      <c r="AX391" s="14"/>
      <c r="AY391" s="15"/>
      <c r="AZ391" s="20" t="str">
        <f>+IF(LEN(K391)&gt;5,SUMIF(AJUSTES!$A$1:$A$50,K391,AJUSTES!$J$1:$J$50),"")</f>
        <v/>
      </c>
      <c r="BA391" s="20"/>
      <c r="BB391" s="14"/>
      <c r="BC391" s="14"/>
      <c r="BD391" s="164"/>
      <c r="BE391" s="15"/>
      <c r="BF391" s="15"/>
      <c r="BG391" s="152" t="str">
        <f t="shared" si="183"/>
        <v/>
      </c>
      <c r="BH391" s="20" t="str">
        <f t="shared" si="184"/>
        <v/>
      </c>
      <c r="BI391" s="20" t="str">
        <f>IF(LEN($K391)&gt;5,IF('CODIGO PAGO'!$C$26=9,0.5*AK391,'CODIGO PAGO'!$C$26*COUNTIF(L391:X391,"PT")*(AK391*7)/(7-(COUNTIF(L391:X391,"D")+COUNTIF(L391:X391,"DL")))),"")</f>
        <v/>
      </c>
      <c r="BJ391" s="15"/>
      <c r="BK391" s="20" t="str">
        <f>+IF(LEN(K391)&gt;5,SUMIF(AJUSTES!$A$1:$A$50,K391,AJUSTES!$K$1:$K$50),"")</f>
        <v/>
      </c>
      <c r="BL391" s="15"/>
      <c r="BM391" s="15"/>
      <c r="BN391" s="4" t="str">
        <f>+CONCATENATE(IF(COUNTIFS(INCAPACIDADES!$A$1:$A$100,"ACTIVA",INCAPACIDADES!$C$1:$C$100,'PRE MAAS'!K391)&gt;0,VLOOKUP(K391,INCAPACIDADES!$C$1:$Y$100,23,0),""),IF(LEN($K391)&gt;5,IF(BD!F391="N/A","",CONCATENATE("B (",DAY(BD!F391),"-",MONTH(BD!F391),"-",YEAR(BD!F391),")")),""))</f>
        <v/>
      </c>
      <c r="BO391" s="150"/>
      <c r="BP391" s="15"/>
      <c r="BQ391" s="15"/>
      <c r="BR391" s="15"/>
      <c r="BS391" s="15"/>
      <c r="BT391" s="15"/>
      <c r="BU391" s="9" t="str">
        <f>+IF(LEN($K391)&gt;10,IF(LEN(BD!I391)=11,BD!I391,CONCATENATE("0",BD!I391)),"")</f>
        <v/>
      </c>
      <c r="BV391" s="161" t="str">
        <f>+IF(LEN($K391)&gt;10,BD!J391,"")</f>
        <v/>
      </c>
      <c r="BW391" s="162" t="str">
        <f t="shared" si="185"/>
        <v/>
      </c>
      <c r="BX391" s="162" t="str">
        <f>+IF(LEN($K391)&gt;10,UPPER(BD!K391),"")</f>
        <v/>
      </c>
      <c r="BY391" s="161" t="str">
        <f>+IF(LEN($K399)&gt;5,BD!L391,"")</f>
        <v/>
      </c>
      <c r="BZ391" s="161" t="str">
        <f>+IF(LEN($K391)&gt;10,BD!M391,"")</f>
        <v/>
      </c>
      <c r="CA391" s="162" t="str">
        <f>+IF(LEN($K391)&gt;10,BD!N391,"")</f>
        <v/>
      </c>
      <c r="CB391" s="163" t="str">
        <f t="shared" si="186"/>
        <v/>
      </c>
      <c r="CC391" s="62" t="str">
        <f>+IF(AND(LEN($K391)&gt;10),IF(AND($J391&gt;L$1,$J391&lt;=$Y$1),1,IF((COUNTIFS(INCAPACIDADES!$C$1:$C$51,$K391,INCAPACIDADES!K$1:K$51,L$1))&gt;0,2,IF(VLOOKUP($I391,BD!D:F,3,0)&gt;L$1,0,3))),"")</f>
        <v/>
      </c>
      <c r="CD391" s="62" t="str">
        <f>+IF(AND(LEN($K391)&gt;10),IF(AND($J391&gt;M$1,$J391&lt;=$Y$1),1,IF((COUNTIFS(INCAPACIDADES!$C$1:$C$51,$K391,INCAPACIDADES!L$1:L$51,M$1))&gt;0,2,IF(VLOOKUP($I391,BD!$D:$F,3,0)&gt;M$1,0,3))),"")</f>
        <v/>
      </c>
      <c r="CE391" s="62" t="str">
        <f>+IF(AND(LEN($K391)&gt;10),IF(AND($J391&gt;N$1,$J391&lt;=$Y$1),1,IF((COUNTIFS(INCAPACIDADES!$C$1:$C$51,$K391,INCAPACIDADES!M$1:M$51,N$1))&gt;0,2,IF(VLOOKUP($I391,BD!$D:$F,3,0)&gt;N$1,0,3))),"")</f>
        <v/>
      </c>
      <c r="CF391" s="62" t="str">
        <f>+IF(AND(LEN($K391)&gt;10),IF(AND($J391&gt;O$1,$J391&lt;=$Y$1),1,IF((COUNTIFS(INCAPACIDADES!$C$1:$C$51,$K391,INCAPACIDADES!N$1:N$51,O$1))&gt;0,2,IF(VLOOKUP($I391,BD!$D:$F,3,0)&gt;O$1,0,3))),"")</f>
        <v/>
      </c>
      <c r="CG391" s="62" t="str">
        <f>+IF(AND(LEN($K391)&gt;10),IF(AND($J391&gt;P$1,$J391&lt;=$Y$1),1,IF((COUNTIFS(INCAPACIDADES!$C$1:$C$51,$K391,INCAPACIDADES!O$1:O$51,P$1))&gt;0,2,IF(VLOOKUP($I391,BD!$D:$F,3,0)&gt;P$1,0,3))),"")</f>
        <v/>
      </c>
      <c r="CH391" s="62" t="str">
        <f>+IF(AND(LEN($K391)&gt;10),IF(AND($J391&gt;Q$1,$J391&lt;=$Y$1),1,IF((COUNTIFS(INCAPACIDADES!$C$1:$C$51,$K391,INCAPACIDADES!P$1:P$51,Q$1))&gt;0,2,IF(VLOOKUP($I391,BD!$D:$F,3,0)&gt;Q$1,0,3))),"")</f>
        <v/>
      </c>
      <c r="CI391" s="62" t="str">
        <f>+IF(AND(LEN($K391)&gt;10),IF(AND($J391&gt;R$1,$J391&lt;=$Y$1),1,IF((COUNTIFS(INCAPACIDADES!$C$1:$C$51,$K391,INCAPACIDADES!Q$1:Q$51,R$1))&gt;0,2,IF(VLOOKUP($I391,BD!$D:$F,3,0)&gt;R$1,0,3))),"")</f>
        <v/>
      </c>
      <c r="CJ391" s="62" t="str">
        <f>+IF(AND(LEN($K391)&gt;10),IF(AND($J391&gt;S$1,$J391&lt;=$Y$1),1,IF((COUNTIFS(INCAPACIDADES!$C$1:$C$51,$K391,INCAPACIDADES!R$1:R$51,S$1))&gt;0,2,IF(VLOOKUP($I391,BD!$D:$F,3,0)&gt;S$1,0,3))),"")</f>
        <v/>
      </c>
      <c r="CK391" s="62" t="str">
        <f>+IF(AND(LEN($K391)&gt;10),IF(AND($J391&gt;T$1,$J391&lt;=$Y$1),1,IF((COUNTIFS(INCAPACIDADES!$C$1:$C$51,$K391,INCAPACIDADES!S$1:S$51,T$1))&gt;0,2,IF(VLOOKUP($I391,BD!$D:$F,3,0)&gt;T$1,0,3))),"")</f>
        <v/>
      </c>
      <c r="CL391" s="62" t="str">
        <f>+IF(AND(LEN($K391)&gt;10),IF(AND($J391&gt;U$1,$J391&lt;=$Y$1),1,IF((COUNTIFS(INCAPACIDADES!$C$1:$C$51,$K391,INCAPACIDADES!T$1:T$51,U$1))&gt;0,2,IF(VLOOKUP($I391,BD!$D:$F,3,0)&gt;U$1,0,3))),"")</f>
        <v/>
      </c>
      <c r="CM391" s="62" t="str">
        <f>+IF(AND(LEN($K391)&gt;10),IF(AND($J391&gt;V$1,$J391&lt;=$Y$1),1,IF((COUNTIFS(INCAPACIDADES!$C$1:$C$51,$K391,INCAPACIDADES!U$1:U$51,V$1))&gt;0,2,IF(VLOOKUP($I391,BD!$D:$F,3,0)&gt;V$1,0,3))),"")</f>
        <v/>
      </c>
      <c r="CN391" s="62" t="str">
        <f>+IF(AND(LEN($K391)&gt;10),IF(AND($J391&gt;W$1,$J391&lt;=$Y$1),1,IF((COUNTIFS(INCAPACIDADES!$C$1:$C$51,$K391,INCAPACIDADES!V$1:V$51,W$1))&gt;0,2,IF(VLOOKUP($I391,BD!$D:$F,3,0)&gt;W$1,0,3))),"")</f>
        <v/>
      </c>
      <c r="CO391" s="62" t="str">
        <f>+IF(AND(LEN($K391)&gt;10),IF(AND($J391&gt;X$1,$J391&lt;=$Y$1),1,IF((COUNTIFS(INCAPACIDADES!$C$1:$C$51,$K391,INCAPACIDADES!W$1:W$51,X$1))&gt;0,2,IF(VLOOKUP($I391,BD!$D:$F,3,0)&gt;X$1,0,3))),"")</f>
        <v/>
      </c>
      <c r="CP391" s="62" t="str">
        <f>+IF(AND(LEN($K391)&gt;10),IF(AND($J391&gt;Y$1,$J391&lt;=$Y$1),1,IF((COUNTIFS(INCAPACIDADES!$C$1:$C$51,$K391,INCAPACIDADES!X$1:X$51,Y$1))&gt;0,2,IF(VLOOKUP($I391,BD!$D:$F,3,0)&gt;Y$1,0,3))),"")</f>
        <v/>
      </c>
      <c r="CQ391" s="62" t="str">
        <f>+IF(LEN($K391)&gt;10,IF(ISERROR(VLOOKUP(L391,'CODIGO PAGO'!$B$1:$B$20,1,0)),1,IF(OR(AND(CC391=1,L391&lt;&gt;"N"),AND(CC391=3,L391&lt;&gt;"B"),AND(CC391=2,LEFT(TRIM(L391),1)&lt;&gt;"I")),1,IF(OR(AND(CC391=0,L391="N"),AND(CC391=0,L391="B"),AND(CC391=0,LEFT(TRIM(L391),1)="I")),1,0))),"")</f>
        <v/>
      </c>
      <c r="CR391" s="62" t="str">
        <f t="shared" si="187"/>
        <v/>
      </c>
      <c r="CS391" s="62" t="str">
        <f>+IF(LEN($K391)&gt;10,IF(ISERROR(VLOOKUP(N391,'CODIGO PAGO'!$B$1:$B$20,1,0)),1,IF(OR(AND(CE391=1,N391&lt;&gt;"N"),AND(CE391=3,N391&lt;&gt;"B"),AND(CE391=2,LEFT(TRIM(N391),1)&lt;&gt;"I")),1,IF(OR(AND(CE391=0,N391="N"),AND(CE391=0,N391="B"),AND(CE391=0,LEFT(TRIM(N391),1)="I")),1,0))),"")</f>
        <v/>
      </c>
      <c r="CT391" s="62" t="str">
        <f t="shared" si="188"/>
        <v/>
      </c>
      <c r="CU391" s="62" t="str">
        <f>+IF(LEN($K391)&gt;10,IF(ISERROR(VLOOKUP(P391,'CODIGO PAGO'!$B$1:$B$20,1,0)),1,IF(OR(AND(CG391=1,P391&lt;&gt;"N"),AND(CG391=3,P391&lt;&gt;"B"),AND(CG391=2,LEFT(TRIM(P391),1)&lt;&gt;"I")),1,IF(OR(AND(CG391=0,P391="N"),AND(CG391=0,P391="B"),AND(CG391=0,LEFT(TRIM(P391),1)="I")),1,0))),"")</f>
        <v/>
      </c>
      <c r="CV391" s="62" t="str">
        <f t="shared" si="189"/>
        <v/>
      </c>
      <c r="CW391" s="62" t="str">
        <f>+IF(LEN($K391)&gt;10,IF(ISERROR(VLOOKUP(R391,'CODIGO PAGO'!$B$1:$B$20,1,0)),1,IF(OR(AND(CI391=1,R391&lt;&gt;"N"),AND(CI391=3,R391&lt;&gt;"B"),AND(CI391=2,LEFT(TRIM(R391),1)&lt;&gt;"I")),1,IF(OR(AND(CI391=0,R391="N"),AND(CI391=0,R391="B"),AND(CI391=0,LEFT(TRIM(R391),1)="I")),1,0))),"")</f>
        <v/>
      </c>
      <c r="CX391" s="62" t="str">
        <f t="shared" si="190"/>
        <v/>
      </c>
      <c r="CY391" s="62" t="str">
        <f>+IF(LEN($K391)&gt;10,IF(ISERROR(VLOOKUP(T391,'CODIGO PAGO'!$B$1:$B$20,1,0)),1,IF(OR(AND(CK391=1,T391&lt;&gt;"N"),AND(CK391=3,T391&lt;&gt;"B"),AND(CK391=2,LEFT(TRIM(T391),1)&lt;&gt;"I")),1,IF(OR(AND(CK391=0,T391="N"),AND(CK391=0,T391="B"),AND(CK391=0,LEFT(TRIM(T391),1)="I")),1,0))),"")</f>
        <v/>
      </c>
      <c r="CZ391" s="62" t="str">
        <f t="shared" si="191"/>
        <v/>
      </c>
      <c r="DA391" s="62" t="str">
        <f>+IF(LEN($K391)&gt;10,IF(ISERROR(VLOOKUP(V391,'CODIGO PAGO'!$B$1:$B$20,1,0)),1,IF(OR(AND(CM391=1,V391&lt;&gt;"N"),AND(CM391=3,V391&lt;&gt;"B"),AND(CM391=2,LEFT(TRIM(V391),1)&lt;&gt;"I")),1,IF(OR(AND(CM391=0,V391="N"),AND(CM391=0,V391="B"),AND(CM391=0,LEFT(TRIM(V391),1)="I")),1,0))),"")</f>
        <v/>
      </c>
      <c r="DB391" s="62" t="str">
        <f t="shared" si="192"/>
        <v/>
      </c>
      <c r="DC391" s="62" t="str">
        <f>+IF(LEN($K391)&gt;10,IF(ISERROR(VLOOKUP(X391,'CODIGO PAGO'!$B$1:$B$20,1,0)),1,IF(OR(AND(CO391=1,X391&lt;&gt;"N"),AND(CO391=3,X391&lt;&gt;"B"),AND(CO391=2,LEFT(TRIM(X391),1)&lt;&gt;"I")),1,IF(OR(AND(CO391=0,X391="N"),AND(CO391=0,X391="B"),AND(CO391=0,LEFT(TRIM(X391),1)="I")),1,0))),"")</f>
        <v/>
      </c>
      <c r="DD391" s="62" t="str">
        <f t="shared" si="193"/>
        <v/>
      </c>
      <c r="DE391" s="62" t="str">
        <f t="shared" si="194"/>
        <v/>
      </c>
      <c r="DF391" s="63" t="str">
        <f t="shared" si="195"/>
        <v/>
      </c>
      <c r="DG391" s="171"/>
      <c r="DH391" s="63">
        <v>391</v>
      </c>
    </row>
    <row r="392" spans="1:112" s="65" customFormat="1">
      <c r="A392" s="16" t="str">
        <f t="shared" si="168"/>
        <v/>
      </c>
      <c r="B392" s="134"/>
      <c r="C392" s="134"/>
      <c r="D392" s="1" t="str">
        <f>+IF(LEN($K392)&gt;5,BD!A392,"")</f>
        <v/>
      </c>
      <c r="E392" s="1" t="str">
        <f>+IF(LEN($K392)&gt;5,BD!B392,"")</f>
        <v/>
      </c>
      <c r="F392" s="134"/>
      <c r="G392" s="133"/>
      <c r="H392" s="135"/>
      <c r="I392" s="3" t="str">
        <f>+IF(LEN($K392)&gt;5,BD!D392,"")</f>
        <v/>
      </c>
      <c r="J392" s="4" t="str">
        <f>+IF(LEN($K392)&gt;5,BD!E392,"")</f>
        <v/>
      </c>
      <c r="K392" s="5" t="str">
        <f>+IF(LEN(BD!G392)&gt;5,BD!G392,"")</f>
        <v/>
      </c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53" t="str">
        <f t="shared" si="169"/>
        <v/>
      </c>
      <c r="AB392" s="154" t="str">
        <f>+IF(LEN($K392)&gt;5,SUM(L392,N392,P392,R392,T392,V392,X392)+COUNTIF(L392:X392,"PCG")+'CODIGO PAGO'!$C$23*COUNTIF(L392:X392,"PDF")+'CODIGO PAGO'!$C$24*COUNTIF('PRE MAAS'!L392:X392,"PNH")+'CODIGO PAGO'!$C$25*COUNTIF('PRE MAAS'!L392:X392,"PS")+COUNTIF(L392:X392,"VAC"),"")</f>
        <v/>
      </c>
      <c r="AC392" s="154" t="str">
        <f t="shared" si="170"/>
        <v/>
      </c>
      <c r="AD392" s="155" t="str">
        <f t="shared" si="171"/>
        <v/>
      </c>
      <c r="AE392" s="155" t="str">
        <f t="shared" si="172"/>
        <v/>
      </c>
      <c r="AF392" s="155" t="str">
        <f>+IF(LEN($K392)&gt;5,IF(AND(VLOOKUP($I392,BD!$D$1:$F$501,3,0)&gt;=L$1,VLOOKUP($I392,BD!$D$1:$F$501,3,0)&lt;=X$1),1,0),"")</f>
        <v/>
      </c>
      <c r="AG392" s="155" t="str">
        <f t="shared" si="173"/>
        <v/>
      </c>
      <c r="AH392" s="156" t="str">
        <f t="shared" si="174"/>
        <v/>
      </c>
      <c r="AI392" s="156" t="str">
        <f t="shared" si="175"/>
        <v/>
      </c>
      <c r="AJ392" s="156" t="str">
        <f t="shared" si="176"/>
        <v/>
      </c>
      <c r="AK392" s="6" t="str">
        <f>+IF(LEN($K392)&gt;5,BD!H392,"")</f>
        <v/>
      </c>
      <c r="AL392" s="17" t="str">
        <f t="shared" si="177"/>
        <v/>
      </c>
      <c r="AM392" s="13"/>
      <c r="AN392" s="18" t="str">
        <f t="shared" si="178"/>
        <v/>
      </c>
      <c r="AO392" s="19" t="str">
        <f t="shared" si="179"/>
        <v/>
      </c>
      <c r="AP392" s="19" t="str">
        <f t="shared" si="180"/>
        <v/>
      </c>
      <c r="AQ392" s="20" t="str">
        <f t="shared" si="181"/>
        <v/>
      </c>
      <c r="AR392" s="7" t="str">
        <f t="shared" ca="1" si="182"/>
        <v/>
      </c>
      <c r="AS392" s="157"/>
      <c r="AT392" s="19" t="str">
        <f>+IF(LEN($K392)&gt;5,TRUNC(AS392*AK392*'CODIGO PAGO'!$C$27,2),"")</f>
        <v/>
      </c>
      <c r="AU392" s="15"/>
      <c r="AV392" s="15"/>
      <c r="AW392" s="15"/>
      <c r="AX392" s="14"/>
      <c r="AY392" s="15"/>
      <c r="AZ392" s="20" t="str">
        <f>+IF(LEN(K392)&gt;5,SUMIF(AJUSTES!$A$1:$A$50,K392,AJUSTES!$J$1:$J$50),"")</f>
        <v/>
      </c>
      <c r="BA392" s="20"/>
      <c r="BB392" s="14"/>
      <c r="BC392" s="14"/>
      <c r="BD392" s="164"/>
      <c r="BE392" s="15"/>
      <c r="BF392" s="15"/>
      <c r="BG392" s="152" t="str">
        <f t="shared" si="183"/>
        <v/>
      </c>
      <c r="BH392" s="20" t="str">
        <f t="shared" si="184"/>
        <v/>
      </c>
      <c r="BI392" s="20" t="str">
        <f>IF(LEN($K392)&gt;5,IF('CODIGO PAGO'!$C$26=9,0.5*AK392,'CODIGO PAGO'!$C$26*COUNTIF(L392:X392,"PT")*(AK392*7)/(7-(COUNTIF(L392:X392,"D")+COUNTIF(L392:X392,"DL")))),"")</f>
        <v/>
      </c>
      <c r="BJ392" s="15"/>
      <c r="BK392" s="20" t="str">
        <f>+IF(LEN(K392)&gt;5,SUMIF(AJUSTES!$A$1:$A$50,K392,AJUSTES!$K$1:$K$50),"")</f>
        <v/>
      </c>
      <c r="BL392" s="15"/>
      <c r="BM392" s="15"/>
      <c r="BN392" s="4" t="str">
        <f>+CONCATENATE(IF(COUNTIFS(INCAPACIDADES!$A$1:$A$100,"ACTIVA",INCAPACIDADES!$C$1:$C$100,'PRE MAAS'!K392)&gt;0,VLOOKUP(K392,INCAPACIDADES!$C$1:$Y$100,23,0),""),IF(LEN($K392)&gt;5,IF(BD!F392="N/A","",CONCATENATE("B (",DAY(BD!F392),"-",MONTH(BD!F392),"-",YEAR(BD!F392),")")),""))</f>
        <v/>
      </c>
      <c r="BO392" s="150"/>
      <c r="BP392" s="15"/>
      <c r="BQ392" s="15"/>
      <c r="BR392" s="15"/>
      <c r="BS392" s="15"/>
      <c r="BT392" s="15"/>
      <c r="BU392" s="9" t="str">
        <f>+IF(LEN($K392)&gt;10,IF(LEN(BD!I392)=11,BD!I392,CONCATENATE("0",BD!I392)),"")</f>
        <v/>
      </c>
      <c r="BV392" s="161" t="str">
        <f>+IF(LEN($K392)&gt;10,BD!J392,"")</f>
        <v/>
      </c>
      <c r="BW392" s="162" t="str">
        <f t="shared" si="185"/>
        <v/>
      </c>
      <c r="BX392" s="162" t="str">
        <f>+IF(LEN($K392)&gt;10,UPPER(BD!K392),"")</f>
        <v/>
      </c>
      <c r="BY392" s="161" t="str">
        <f>+IF(LEN($K400)&gt;5,BD!L392,"")</f>
        <v/>
      </c>
      <c r="BZ392" s="161" t="str">
        <f>+IF(LEN($K392)&gt;10,BD!M392,"")</f>
        <v/>
      </c>
      <c r="CA392" s="162" t="str">
        <f>+IF(LEN($K392)&gt;10,BD!N392,"")</f>
        <v/>
      </c>
      <c r="CB392" s="163" t="str">
        <f t="shared" si="186"/>
        <v/>
      </c>
      <c r="CC392" s="62" t="str">
        <f>+IF(AND(LEN($K392)&gt;10),IF(AND($J392&gt;L$1,$J392&lt;=$Y$1),1,IF((COUNTIFS(INCAPACIDADES!$C$1:$C$51,$K392,INCAPACIDADES!K$1:K$51,L$1))&gt;0,2,IF(VLOOKUP($I392,BD!D:F,3,0)&gt;L$1,0,3))),"")</f>
        <v/>
      </c>
      <c r="CD392" s="62" t="str">
        <f>+IF(AND(LEN($K392)&gt;10),IF(AND($J392&gt;M$1,$J392&lt;=$Y$1),1,IF((COUNTIFS(INCAPACIDADES!$C$1:$C$51,$K392,INCAPACIDADES!L$1:L$51,M$1))&gt;0,2,IF(VLOOKUP($I392,BD!$D:$F,3,0)&gt;M$1,0,3))),"")</f>
        <v/>
      </c>
      <c r="CE392" s="62" t="str">
        <f>+IF(AND(LEN($K392)&gt;10),IF(AND($J392&gt;N$1,$J392&lt;=$Y$1),1,IF((COUNTIFS(INCAPACIDADES!$C$1:$C$51,$K392,INCAPACIDADES!M$1:M$51,N$1))&gt;0,2,IF(VLOOKUP($I392,BD!$D:$F,3,0)&gt;N$1,0,3))),"")</f>
        <v/>
      </c>
      <c r="CF392" s="62" t="str">
        <f>+IF(AND(LEN($K392)&gt;10),IF(AND($J392&gt;O$1,$J392&lt;=$Y$1),1,IF((COUNTIFS(INCAPACIDADES!$C$1:$C$51,$K392,INCAPACIDADES!N$1:N$51,O$1))&gt;0,2,IF(VLOOKUP($I392,BD!$D:$F,3,0)&gt;O$1,0,3))),"")</f>
        <v/>
      </c>
      <c r="CG392" s="62" t="str">
        <f>+IF(AND(LEN($K392)&gt;10),IF(AND($J392&gt;P$1,$J392&lt;=$Y$1),1,IF((COUNTIFS(INCAPACIDADES!$C$1:$C$51,$K392,INCAPACIDADES!O$1:O$51,P$1))&gt;0,2,IF(VLOOKUP($I392,BD!$D:$F,3,0)&gt;P$1,0,3))),"")</f>
        <v/>
      </c>
      <c r="CH392" s="62" t="str">
        <f>+IF(AND(LEN($K392)&gt;10),IF(AND($J392&gt;Q$1,$J392&lt;=$Y$1),1,IF((COUNTIFS(INCAPACIDADES!$C$1:$C$51,$K392,INCAPACIDADES!P$1:P$51,Q$1))&gt;0,2,IF(VLOOKUP($I392,BD!$D:$F,3,0)&gt;Q$1,0,3))),"")</f>
        <v/>
      </c>
      <c r="CI392" s="62" t="str">
        <f>+IF(AND(LEN($K392)&gt;10),IF(AND($J392&gt;R$1,$J392&lt;=$Y$1),1,IF((COUNTIFS(INCAPACIDADES!$C$1:$C$51,$K392,INCAPACIDADES!Q$1:Q$51,R$1))&gt;0,2,IF(VLOOKUP($I392,BD!$D:$F,3,0)&gt;R$1,0,3))),"")</f>
        <v/>
      </c>
      <c r="CJ392" s="62" t="str">
        <f>+IF(AND(LEN($K392)&gt;10),IF(AND($J392&gt;S$1,$J392&lt;=$Y$1),1,IF((COUNTIFS(INCAPACIDADES!$C$1:$C$51,$K392,INCAPACIDADES!R$1:R$51,S$1))&gt;0,2,IF(VLOOKUP($I392,BD!$D:$F,3,0)&gt;S$1,0,3))),"")</f>
        <v/>
      </c>
      <c r="CK392" s="62" t="str">
        <f>+IF(AND(LEN($K392)&gt;10),IF(AND($J392&gt;T$1,$J392&lt;=$Y$1),1,IF((COUNTIFS(INCAPACIDADES!$C$1:$C$51,$K392,INCAPACIDADES!S$1:S$51,T$1))&gt;0,2,IF(VLOOKUP($I392,BD!$D:$F,3,0)&gt;T$1,0,3))),"")</f>
        <v/>
      </c>
      <c r="CL392" s="62" t="str">
        <f>+IF(AND(LEN($K392)&gt;10),IF(AND($J392&gt;U$1,$J392&lt;=$Y$1),1,IF((COUNTIFS(INCAPACIDADES!$C$1:$C$51,$K392,INCAPACIDADES!T$1:T$51,U$1))&gt;0,2,IF(VLOOKUP($I392,BD!$D:$F,3,0)&gt;U$1,0,3))),"")</f>
        <v/>
      </c>
      <c r="CM392" s="62" t="str">
        <f>+IF(AND(LEN($K392)&gt;10),IF(AND($J392&gt;V$1,$J392&lt;=$Y$1),1,IF((COUNTIFS(INCAPACIDADES!$C$1:$C$51,$K392,INCAPACIDADES!U$1:U$51,V$1))&gt;0,2,IF(VLOOKUP($I392,BD!$D:$F,3,0)&gt;V$1,0,3))),"")</f>
        <v/>
      </c>
      <c r="CN392" s="62" t="str">
        <f>+IF(AND(LEN($K392)&gt;10),IF(AND($J392&gt;W$1,$J392&lt;=$Y$1),1,IF((COUNTIFS(INCAPACIDADES!$C$1:$C$51,$K392,INCAPACIDADES!V$1:V$51,W$1))&gt;0,2,IF(VLOOKUP($I392,BD!$D:$F,3,0)&gt;W$1,0,3))),"")</f>
        <v/>
      </c>
      <c r="CO392" s="62" t="str">
        <f>+IF(AND(LEN($K392)&gt;10),IF(AND($J392&gt;X$1,$J392&lt;=$Y$1),1,IF((COUNTIFS(INCAPACIDADES!$C$1:$C$51,$K392,INCAPACIDADES!W$1:W$51,X$1))&gt;0,2,IF(VLOOKUP($I392,BD!$D:$F,3,0)&gt;X$1,0,3))),"")</f>
        <v/>
      </c>
      <c r="CP392" s="62" t="str">
        <f>+IF(AND(LEN($K392)&gt;10),IF(AND($J392&gt;Y$1,$J392&lt;=$Y$1),1,IF((COUNTIFS(INCAPACIDADES!$C$1:$C$51,$K392,INCAPACIDADES!X$1:X$51,Y$1))&gt;0,2,IF(VLOOKUP($I392,BD!$D:$F,3,0)&gt;Y$1,0,3))),"")</f>
        <v/>
      </c>
      <c r="CQ392" s="62" t="str">
        <f>+IF(LEN($K392)&gt;10,IF(ISERROR(VLOOKUP(L392,'CODIGO PAGO'!$B$1:$B$20,1,0)),1,IF(OR(AND(CC392=1,L392&lt;&gt;"N"),AND(CC392=3,L392&lt;&gt;"B"),AND(CC392=2,LEFT(TRIM(L392),1)&lt;&gt;"I")),1,IF(OR(AND(CC392=0,L392="N"),AND(CC392=0,L392="B"),AND(CC392=0,LEFT(TRIM(L392),1)="I")),1,0))),"")</f>
        <v/>
      </c>
      <c r="CR392" s="62" t="str">
        <f t="shared" si="187"/>
        <v/>
      </c>
      <c r="CS392" s="62" t="str">
        <f>+IF(LEN($K392)&gt;10,IF(ISERROR(VLOOKUP(N392,'CODIGO PAGO'!$B$1:$B$20,1,0)),1,IF(OR(AND(CE392=1,N392&lt;&gt;"N"),AND(CE392=3,N392&lt;&gt;"B"),AND(CE392=2,LEFT(TRIM(N392),1)&lt;&gt;"I")),1,IF(OR(AND(CE392=0,N392="N"),AND(CE392=0,N392="B"),AND(CE392=0,LEFT(TRIM(N392),1)="I")),1,0))),"")</f>
        <v/>
      </c>
      <c r="CT392" s="62" t="str">
        <f t="shared" si="188"/>
        <v/>
      </c>
      <c r="CU392" s="62" t="str">
        <f>+IF(LEN($K392)&gt;10,IF(ISERROR(VLOOKUP(P392,'CODIGO PAGO'!$B$1:$B$20,1,0)),1,IF(OR(AND(CG392=1,P392&lt;&gt;"N"),AND(CG392=3,P392&lt;&gt;"B"),AND(CG392=2,LEFT(TRIM(P392),1)&lt;&gt;"I")),1,IF(OR(AND(CG392=0,P392="N"),AND(CG392=0,P392="B"),AND(CG392=0,LEFT(TRIM(P392),1)="I")),1,0))),"")</f>
        <v/>
      </c>
      <c r="CV392" s="62" t="str">
        <f t="shared" si="189"/>
        <v/>
      </c>
      <c r="CW392" s="62" t="str">
        <f>+IF(LEN($K392)&gt;10,IF(ISERROR(VLOOKUP(R392,'CODIGO PAGO'!$B$1:$B$20,1,0)),1,IF(OR(AND(CI392=1,R392&lt;&gt;"N"),AND(CI392=3,R392&lt;&gt;"B"),AND(CI392=2,LEFT(TRIM(R392),1)&lt;&gt;"I")),1,IF(OR(AND(CI392=0,R392="N"),AND(CI392=0,R392="B"),AND(CI392=0,LEFT(TRIM(R392),1)="I")),1,0))),"")</f>
        <v/>
      </c>
      <c r="CX392" s="62" t="str">
        <f t="shared" si="190"/>
        <v/>
      </c>
      <c r="CY392" s="62" t="str">
        <f>+IF(LEN($K392)&gt;10,IF(ISERROR(VLOOKUP(T392,'CODIGO PAGO'!$B$1:$B$20,1,0)),1,IF(OR(AND(CK392=1,T392&lt;&gt;"N"),AND(CK392=3,T392&lt;&gt;"B"),AND(CK392=2,LEFT(TRIM(T392),1)&lt;&gt;"I")),1,IF(OR(AND(CK392=0,T392="N"),AND(CK392=0,T392="B"),AND(CK392=0,LEFT(TRIM(T392),1)="I")),1,0))),"")</f>
        <v/>
      </c>
      <c r="CZ392" s="62" t="str">
        <f t="shared" si="191"/>
        <v/>
      </c>
      <c r="DA392" s="62" t="str">
        <f>+IF(LEN($K392)&gt;10,IF(ISERROR(VLOOKUP(V392,'CODIGO PAGO'!$B$1:$B$20,1,0)),1,IF(OR(AND(CM392=1,V392&lt;&gt;"N"),AND(CM392=3,V392&lt;&gt;"B"),AND(CM392=2,LEFT(TRIM(V392),1)&lt;&gt;"I")),1,IF(OR(AND(CM392=0,V392="N"),AND(CM392=0,V392="B"),AND(CM392=0,LEFT(TRIM(V392),1)="I")),1,0))),"")</f>
        <v/>
      </c>
      <c r="DB392" s="62" t="str">
        <f t="shared" si="192"/>
        <v/>
      </c>
      <c r="DC392" s="62" t="str">
        <f>+IF(LEN($K392)&gt;10,IF(ISERROR(VLOOKUP(X392,'CODIGO PAGO'!$B$1:$B$20,1,0)),1,IF(OR(AND(CO392=1,X392&lt;&gt;"N"),AND(CO392=3,X392&lt;&gt;"B"),AND(CO392=2,LEFT(TRIM(X392),1)&lt;&gt;"I")),1,IF(OR(AND(CO392=0,X392="N"),AND(CO392=0,X392="B"),AND(CO392=0,LEFT(TRIM(X392),1)="I")),1,0))),"")</f>
        <v/>
      </c>
      <c r="DD392" s="62" t="str">
        <f t="shared" si="193"/>
        <v/>
      </c>
      <c r="DE392" s="62" t="str">
        <f t="shared" si="194"/>
        <v/>
      </c>
      <c r="DF392" s="63" t="str">
        <f t="shared" si="195"/>
        <v/>
      </c>
      <c r="DG392" s="171"/>
      <c r="DH392" s="63">
        <v>392</v>
      </c>
    </row>
    <row r="393" spans="1:112" s="65" customFormat="1">
      <c r="A393" s="16" t="str">
        <f t="shared" si="168"/>
        <v/>
      </c>
      <c r="B393" s="134"/>
      <c r="C393" s="134"/>
      <c r="D393" s="1" t="str">
        <f>+IF(LEN($K393)&gt;5,BD!A393,"")</f>
        <v/>
      </c>
      <c r="E393" s="1" t="str">
        <f>+IF(LEN($K393)&gt;5,BD!B393,"")</f>
        <v/>
      </c>
      <c r="F393" s="134"/>
      <c r="G393" s="133"/>
      <c r="H393" s="135"/>
      <c r="I393" s="3" t="str">
        <f>+IF(LEN($K393)&gt;5,BD!D393,"")</f>
        <v/>
      </c>
      <c r="J393" s="4" t="str">
        <f>+IF(LEN($K393)&gt;5,BD!E393,"")</f>
        <v/>
      </c>
      <c r="K393" s="5" t="str">
        <f>+IF(LEN(BD!G393)&gt;5,BD!G393,"")</f>
        <v/>
      </c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53" t="str">
        <f t="shared" si="169"/>
        <v/>
      </c>
      <c r="AB393" s="154" t="str">
        <f>+IF(LEN($K393)&gt;5,SUM(L393,N393,P393,R393,T393,V393,X393)+COUNTIF(L393:X393,"PCG")+'CODIGO PAGO'!$C$23*COUNTIF(L393:X393,"PDF")+'CODIGO PAGO'!$C$24*COUNTIF('PRE MAAS'!L393:X393,"PNH")+'CODIGO PAGO'!$C$25*COUNTIF('PRE MAAS'!L393:X393,"PS")+COUNTIF(L393:X393,"VAC"),"")</f>
        <v/>
      </c>
      <c r="AC393" s="154" t="str">
        <f t="shared" si="170"/>
        <v/>
      </c>
      <c r="AD393" s="155" t="str">
        <f t="shared" si="171"/>
        <v/>
      </c>
      <c r="AE393" s="155" t="str">
        <f t="shared" si="172"/>
        <v/>
      </c>
      <c r="AF393" s="155" t="str">
        <f>+IF(LEN($K393)&gt;5,IF(AND(VLOOKUP($I393,BD!$D$1:$F$501,3,0)&gt;=L$1,VLOOKUP($I393,BD!$D$1:$F$501,3,0)&lt;=X$1),1,0),"")</f>
        <v/>
      </c>
      <c r="AG393" s="155" t="str">
        <f t="shared" si="173"/>
        <v/>
      </c>
      <c r="AH393" s="156" t="str">
        <f t="shared" si="174"/>
        <v/>
      </c>
      <c r="AI393" s="156" t="str">
        <f t="shared" si="175"/>
        <v/>
      </c>
      <c r="AJ393" s="156" t="str">
        <f t="shared" si="176"/>
        <v/>
      </c>
      <c r="AK393" s="6" t="str">
        <f>+IF(LEN($K393)&gt;5,BD!H393,"")</f>
        <v/>
      </c>
      <c r="AL393" s="17" t="str">
        <f t="shared" si="177"/>
        <v/>
      </c>
      <c r="AM393" s="13"/>
      <c r="AN393" s="18" t="str">
        <f t="shared" si="178"/>
        <v/>
      </c>
      <c r="AO393" s="19" t="str">
        <f t="shared" si="179"/>
        <v/>
      </c>
      <c r="AP393" s="19" t="str">
        <f t="shared" si="180"/>
        <v/>
      </c>
      <c r="AQ393" s="20" t="str">
        <f t="shared" si="181"/>
        <v/>
      </c>
      <c r="AR393" s="7" t="str">
        <f t="shared" ca="1" si="182"/>
        <v/>
      </c>
      <c r="AS393" s="157"/>
      <c r="AT393" s="19" t="str">
        <f>+IF(LEN($K393)&gt;5,TRUNC(AS393*AK393*'CODIGO PAGO'!$C$27,2),"")</f>
        <v/>
      </c>
      <c r="AU393" s="15"/>
      <c r="AV393" s="15"/>
      <c r="AW393" s="15"/>
      <c r="AX393" s="14"/>
      <c r="AY393" s="15"/>
      <c r="AZ393" s="20" t="str">
        <f>+IF(LEN(K393)&gt;5,SUMIF(AJUSTES!$A$1:$A$50,K393,AJUSTES!$J$1:$J$50),"")</f>
        <v/>
      </c>
      <c r="BA393" s="20"/>
      <c r="BB393" s="14"/>
      <c r="BC393" s="14"/>
      <c r="BD393" s="164"/>
      <c r="BE393" s="15"/>
      <c r="BF393" s="15"/>
      <c r="BG393" s="152" t="str">
        <f t="shared" si="183"/>
        <v/>
      </c>
      <c r="BH393" s="20" t="str">
        <f t="shared" si="184"/>
        <v/>
      </c>
      <c r="BI393" s="20" t="str">
        <f>IF(LEN($K393)&gt;5,IF('CODIGO PAGO'!$C$26=9,0.5*AK393,'CODIGO PAGO'!$C$26*COUNTIF(L393:X393,"PT")*(AK393*7)/(7-(COUNTIF(L393:X393,"D")+COUNTIF(L393:X393,"DL")))),"")</f>
        <v/>
      </c>
      <c r="BJ393" s="15"/>
      <c r="BK393" s="20" t="str">
        <f>+IF(LEN(K393)&gt;5,SUMIF(AJUSTES!$A$1:$A$50,K393,AJUSTES!$K$1:$K$50),"")</f>
        <v/>
      </c>
      <c r="BL393" s="15"/>
      <c r="BM393" s="15"/>
      <c r="BN393" s="4" t="str">
        <f>+CONCATENATE(IF(COUNTIFS(INCAPACIDADES!$A$1:$A$100,"ACTIVA",INCAPACIDADES!$C$1:$C$100,'PRE MAAS'!K393)&gt;0,VLOOKUP(K393,INCAPACIDADES!$C$1:$Y$100,23,0),""),IF(LEN($K393)&gt;5,IF(BD!F393="N/A","",CONCATENATE("B (",DAY(BD!F393),"-",MONTH(BD!F393),"-",YEAR(BD!F393),")")),""))</f>
        <v/>
      </c>
      <c r="BO393" s="150"/>
      <c r="BP393" s="15"/>
      <c r="BQ393" s="15"/>
      <c r="BR393" s="15"/>
      <c r="BS393" s="15"/>
      <c r="BT393" s="15"/>
      <c r="BU393" s="9" t="str">
        <f>+IF(LEN($K393)&gt;10,IF(LEN(BD!I393)=11,BD!I393,CONCATENATE("0",BD!I393)),"")</f>
        <v/>
      </c>
      <c r="BV393" s="161" t="str">
        <f>+IF(LEN($K393)&gt;10,BD!J393,"")</f>
        <v/>
      </c>
      <c r="BW393" s="162" t="str">
        <f t="shared" si="185"/>
        <v/>
      </c>
      <c r="BX393" s="162" t="str">
        <f>+IF(LEN($K393)&gt;10,UPPER(BD!K393),"")</f>
        <v/>
      </c>
      <c r="BY393" s="161" t="str">
        <f>+IF(LEN($K401)&gt;5,BD!L393,"")</f>
        <v/>
      </c>
      <c r="BZ393" s="161" t="str">
        <f>+IF(LEN($K393)&gt;10,BD!M393,"")</f>
        <v/>
      </c>
      <c r="CA393" s="162" t="str">
        <f>+IF(LEN($K393)&gt;10,BD!N393,"")</f>
        <v/>
      </c>
      <c r="CB393" s="163" t="str">
        <f t="shared" si="186"/>
        <v/>
      </c>
      <c r="CC393" s="62" t="str">
        <f>+IF(AND(LEN($K393)&gt;10),IF(AND($J393&gt;L$1,$J393&lt;=$Y$1),1,IF((COUNTIFS(INCAPACIDADES!$C$1:$C$51,$K393,INCAPACIDADES!K$1:K$51,L$1))&gt;0,2,IF(VLOOKUP($I393,BD!D:F,3,0)&gt;L$1,0,3))),"")</f>
        <v/>
      </c>
      <c r="CD393" s="62" t="str">
        <f>+IF(AND(LEN($K393)&gt;10),IF(AND($J393&gt;M$1,$J393&lt;=$Y$1),1,IF((COUNTIFS(INCAPACIDADES!$C$1:$C$51,$K393,INCAPACIDADES!L$1:L$51,M$1))&gt;0,2,IF(VLOOKUP($I393,BD!$D:$F,3,0)&gt;M$1,0,3))),"")</f>
        <v/>
      </c>
      <c r="CE393" s="62" t="str">
        <f>+IF(AND(LEN($K393)&gt;10),IF(AND($J393&gt;N$1,$J393&lt;=$Y$1),1,IF((COUNTIFS(INCAPACIDADES!$C$1:$C$51,$K393,INCAPACIDADES!M$1:M$51,N$1))&gt;0,2,IF(VLOOKUP($I393,BD!$D:$F,3,0)&gt;N$1,0,3))),"")</f>
        <v/>
      </c>
      <c r="CF393" s="62" t="str">
        <f>+IF(AND(LEN($K393)&gt;10),IF(AND($J393&gt;O$1,$J393&lt;=$Y$1),1,IF((COUNTIFS(INCAPACIDADES!$C$1:$C$51,$K393,INCAPACIDADES!N$1:N$51,O$1))&gt;0,2,IF(VLOOKUP($I393,BD!$D:$F,3,0)&gt;O$1,0,3))),"")</f>
        <v/>
      </c>
      <c r="CG393" s="62" t="str">
        <f>+IF(AND(LEN($K393)&gt;10),IF(AND($J393&gt;P$1,$J393&lt;=$Y$1),1,IF((COUNTIFS(INCAPACIDADES!$C$1:$C$51,$K393,INCAPACIDADES!O$1:O$51,P$1))&gt;0,2,IF(VLOOKUP($I393,BD!$D:$F,3,0)&gt;P$1,0,3))),"")</f>
        <v/>
      </c>
      <c r="CH393" s="62" t="str">
        <f>+IF(AND(LEN($K393)&gt;10),IF(AND($J393&gt;Q$1,$J393&lt;=$Y$1),1,IF((COUNTIFS(INCAPACIDADES!$C$1:$C$51,$K393,INCAPACIDADES!P$1:P$51,Q$1))&gt;0,2,IF(VLOOKUP($I393,BD!$D:$F,3,0)&gt;Q$1,0,3))),"")</f>
        <v/>
      </c>
      <c r="CI393" s="62" t="str">
        <f>+IF(AND(LEN($K393)&gt;10),IF(AND($J393&gt;R$1,$J393&lt;=$Y$1),1,IF((COUNTIFS(INCAPACIDADES!$C$1:$C$51,$K393,INCAPACIDADES!Q$1:Q$51,R$1))&gt;0,2,IF(VLOOKUP($I393,BD!$D:$F,3,0)&gt;R$1,0,3))),"")</f>
        <v/>
      </c>
      <c r="CJ393" s="62" t="str">
        <f>+IF(AND(LEN($K393)&gt;10),IF(AND($J393&gt;S$1,$J393&lt;=$Y$1),1,IF((COUNTIFS(INCAPACIDADES!$C$1:$C$51,$K393,INCAPACIDADES!R$1:R$51,S$1))&gt;0,2,IF(VLOOKUP($I393,BD!$D:$F,3,0)&gt;S$1,0,3))),"")</f>
        <v/>
      </c>
      <c r="CK393" s="62" t="str">
        <f>+IF(AND(LEN($K393)&gt;10),IF(AND($J393&gt;T$1,$J393&lt;=$Y$1),1,IF((COUNTIFS(INCAPACIDADES!$C$1:$C$51,$K393,INCAPACIDADES!S$1:S$51,T$1))&gt;0,2,IF(VLOOKUP($I393,BD!$D:$F,3,0)&gt;T$1,0,3))),"")</f>
        <v/>
      </c>
      <c r="CL393" s="62" t="str">
        <f>+IF(AND(LEN($K393)&gt;10),IF(AND($J393&gt;U$1,$J393&lt;=$Y$1),1,IF((COUNTIFS(INCAPACIDADES!$C$1:$C$51,$K393,INCAPACIDADES!T$1:T$51,U$1))&gt;0,2,IF(VLOOKUP($I393,BD!$D:$F,3,0)&gt;U$1,0,3))),"")</f>
        <v/>
      </c>
      <c r="CM393" s="62" t="str">
        <f>+IF(AND(LEN($K393)&gt;10),IF(AND($J393&gt;V$1,$J393&lt;=$Y$1),1,IF((COUNTIFS(INCAPACIDADES!$C$1:$C$51,$K393,INCAPACIDADES!U$1:U$51,V$1))&gt;0,2,IF(VLOOKUP($I393,BD!$D:$F,3,0)&gt;V$1,0,3))),"")</f>
        <v/>
      </c>
      <c r="CN393" s="62" t="str">
        <f>+IF(AND(LEN($K393)&gt;10),IF(AND($J393&gt;W$1,$J393&lt;=$Y$1),1,IF((COUNTIFS(INCAPACIDADES!$C$1:$C$51,$K393,INCAPACIDADES!V$1:V$51,W$1))&gt;0,2,IF(VLOOKUP($I393,BD!$D:$F,3,0)&gt;W$1,0,3))),"")</f>
        <v/>
      </c>
      <c r="CO393" s="62" t="str">
        <f>+IF(AND(LEN($K393)&gt;10),IF(AND($J393&gt;X$1,$J393&lt;=$Y$1),1,IF((COUNTIFS(INCAPACIDADES!$C$1:$C$51,$K393,INCAPACIDADES!W$1:W$51,X$1))&gt;0,2,IF(VLOOKUP($I393,BD!$D:$F,3,0)&gt;X$1,0,3))),"")</f>
        <v/>
      </c>
      <c r="CP393" s="62" t="str">
        <f>+IF(AND(LEN($K393)&gt;10),IF(AND($J393&gt;Y$1,$J393&lt;=$Y$1),1,IF((COUNTIFS(INCAPACIDADES!$C$1:$C$51,$K393,INCAPACIDADES!X$1:X$51,Y$1))&gt;0,2,IF(VLOOKUP($I393,BD!$D:$F,3,0)&gt;Y$1,0,3))),"")</f>
        <v/>
      </c>
      <c r="CQ393" s="62" t="str">
        <f>+IF(LEN($K393)&gt;10,IF(ISERROR(VLOOKUP(L393,'CODIGO PAGO'!$B$1:$B$20,1,0)),1,IF(OR(AND(CC393=1,L393&lt;&gt;"N"),AND(CC393=3,L393&lt;&gt;"B"),AND(CC393=2,LEFT(TRIM(L393),1)&lt;&gt;"I")),1,IF(OR(AND(CC393=0,L393="N"),AND(CC393=0,L393="B"),AND(CC393=0,LEFT(TRIM(L393),1)="I")),1,0))),"")</f>
        <v/>
      </c>
      <c r="CR393" s="62" t="str">
        <f t="shared" si="187"/>
        <v/>
      </c>
      <c r="CS393" s="62" t="str">
        <f>+IF(LEN($K393)&gt;10,IF(ISERROR(VLOOKUP(N393,'CODIGO PAGO'!$B$1:$B$20,1,0)),1,IF(OR(AND(CE393=1,N393&lt;&gt;"N"),AND(CE393=3,N393&lt;&gt;"B"),AND(CE393=2,LEFT(TRIM(N393),1)&lt;&gt;"I")),1,IF(OR(AND(CE393=0,N393="N"),AND(CE393=0,N393="B"),AND(CE393=0,LEFT(TRIM(N393),1)="I")),1,0))),"")</f>
        <v/>
      </c>
      <c r="CT393" s="62" t="str">
        <f t="shared" si="188"/>
        <v/>
      </c>
      <c r="CU393" s="62" t="str">
        <f>+IF(LEN($K393)&gt;10,IF(ISERROR(VLOOKUP(P393,'CODIGO PAGO'!$B$1:$B$20,1,0)),1,IF(OR(AND(CG393=1,P393&lt;&gt;"N"),AND(CG393=3,P393&lt;&gt;"B"),AND(CG393=2,LEFT(TRIM(P393),1)&lt;&gt;"I")),1,IF(OR(AND(CG393=0,P393="N"),AND(CG393=0,P393="B"),AND(CG393=0,LEFT(TRIM(P393),1)="I")),1,0))),"")</f>
        <v/>
      </c>
      <c r="CV393" s="62" t="str">
        <f t="shared" si="189"/>
        <v/>
      </c>
      <c r="CW393" s="62" t="str">
        <f>+IF(LEN($K393)&gt;10,IF(ISERROR(VLOOKUP(R393,'CODIGO PAGO'!$B$1:$B$20,1,0)),1,IF(OR(AND(CI393=1,R393&lt;&gt;"N"),AND(CI393=3,R393&lt;&gt;"B"),AND(CI393=2,LEFT(TRIM(R393),1)&lt;&gt;"I")),1,IF(OR(AND(CI393=0,R393="N"),AND(CI393=0,R393="B"),AND(CI393=0,LEFT(TRIM(R393),1)="I")),1,0))),"")</f>
        <v/>
      </c>
      <c r="CX393" s="62" t="str">
        <f t="shared" si="190"/>
        <v/>
      </c>
      <c r="CY393" s="62" t="str">
        <f>+IF(LEN($K393)&gt;10,IF(ISERROR(VLOOKUP(T393,'CODIGO PAGO'!$B$1:$B$20,1,0)),1,IF(OR(AND(CK393=1,T393&lt;&gt;"N"),AND(CK393=3,T393&lt;&gt;"B"),AND(CK393=2,LEFT(TRIM(T393),1)&lt;&gt;"I")),1,IF(OR(AND(CK393=0,T393="N"),AND(CK393=0,T393="B"),AND(CK393=0,LEFT(TRIM(T393),1)="I")),1,0))),"")</f>
        <v/>
      </c>
      <c r="CZ393" s="62" t="str">
        <f t="shared" si="191"/>
        <v/>
      </c>
      <c r="DA393" s="62" t="str">
        <f>+IF(LEN($K393)&gt;10,IF(ISERROR(VLOOKUP(V393,'CODIGO PAGO'!$B$1:$B$20,1,0)),1,IF(OR(AND(CM393=1,V393&lt;&gt;"N"),AND(CM393=3,V393&lt;&gt;"B"),AND(CM393=2,LEFT(TRIM(V393),1)&lt;&gt;"I")),1,IF(OR(AND(CM393=0,V393="N"),AND(CM393=0,V393="B"),AND(CM393=0,LEFT(TRIM(V393),1)="I")),1,0))),"")</f>
        <v/>
      </c>
      <c r="DB393" s="62" t="str">
        <f t="shared" si="192"/>
        <v/>
      </c>
      <c r="DC393" s="62" t="str">
        <f>+IF(LEN($K393)&gt;10,IF(ISERROR(VLOOKUP(X393,'CODIGO PAGO'!$B$1:$B$20,1,0)),1,IF(OR(AND(CO393=1,X393&lt;&gt;"N"),AND(CO393=3,X393&lt;&gt;"B"),AND(CO393=2,LEFT(TRIM(X393),1)&lt;&gt;"I")),1,IF(OR(AND(CO393=0,X393="N"),AND(CO393=0,X393="B"),AND(CO393=0,LEFT(TRIM(X393),1)="I")),1,0))),"")</f>
        <v/>
      </c>
      <c r="DD393" s="62" t="str">
        <f t="shared" si="193"/>
        <v/>
      </c>
      <c r="DE393" s="62" t="str">
        <f t="shared" si="194"/>
        <v/>
      </c>
      <c r="DF393" s="63" t="str">
        <f t="shared" si="195"/>
        <v/>
      </c>
      <c r="DG393" s="171"/>
      <c r="DH393" s="63">
        <v>393</v>
      </c>
    </row>
    <row r="394" spans="1:112" s="65" customFormat="1">
      <c r="A394" s="16" t="str">
        <f t="shared" si="168"/>
        <v/>
      </c>
      <c r="B394" s="134"/>
      <c r="C394" s="134"/>
      <c r="D394" s="1" t="str">
        <f>+IF(LEN($K394)&gt;5,BD!A394,"")</f>
        <v/>
      </c>
      <c r="E394" s="1" t="str">
        <f>+IF(LEN($K394)&gt;5,BD!B394,"")</f>
        <v/>
      </c>
      <c r="F394" s="134"/>
      <c r="G394" s="133"/>
      <c r="H394" s="135"/>
      <c r="I394" s="3" t="str">
        <f>+IF(LEN($K394)&gt;5,BD!D394,"")</f>
        <v/>
      </c>
      <c r="J394" s="4" t="str">
        <f>+IF(LEN($K394)&gt;5,BD!E394,"")</f>
        <v/>
      </c>
      <c r="K394" s="5" t="str">
        <f>+IF(LEN(BD!G394)&gt;5,BD!G394,"")</f>
        <v/>
      </c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53" t="str">
        <f t="shared" si="169"/>
        <v/>
      </c>
      <c r="AB394" s="154" t="str">
        <f>+IF(LEN($K394)&gt;5,SUM(L394,N394,P394,R394,T394,V394,X394)+COUNTIF(L394:X394,"PCG")+'CODIGO PAGO'!$C$23*COUNTIF(L394:X394,"PDF")+'CODIGO PAGO'!$C$24*COUNTIF('PRE MAAS'!L394:X394,"PNH")+'CODIGO PAGO'!$C$25*COUNTIF('PRE MAAS'!L394:X394,"PS")+COUNTIF(L394:X394,"VAC"),"")</f>
        <v/>
      </c>
      <c r="AC394" s="154" t="str">
        <f t="shared" si="170"/>
        <v/>
      </c>
      <c r="AD394" s="155" t="str">
        <f t="shared" si="171"/>
        <v/>
      </c>
      <c r="AE394" s="155" t="str">
        <f t="shared" si="172"/>
        <v/>
      </c>
      <c r="AF394" s="155" t="str">
        <f>+IF(LEN($K394)&gt;5,IF(AND(VLOOKUP($I394,BD!$D$1:$F$501,3,0)&gt;=L$1,VLOOKUP($I394,BD!$D$1:$F$501,3,0)&lt;=X$1),1,0),"")</f>
        <v/>
      </c>
      <c r="AG394" s="155" t="str">
        <f t="shared" si="173"/>
        <v/>
      </c>
      <c r="AH394" s="156" t="str">
        <f t="shared" si="174"/>
        <v/>
      </c>
      <c r="AI394" s="156" t="str">
        <f t="shared" si="175"/>
        <v/>
      </c>
      <c r="AJ394" s="156" t="str">
        <f t="shared" si="176"/>
        <v/>
      </c>
      <c r="AK394" s="6" t="str">
        <f>+IF(LEN($K394)&gt;5,BD!H394,"")</f>
        <v/>
      </c>
      <c r="AL394" s="17" t="str">
        <f t="shared" si="177"/>
        <v/>
      </c>
      <c r="AM394" s="13"/>
      <c r="AN394" s="18" t="str">
        <f t="shared" si="178"/>
        <v/>
      </c>
      <c r="AO394" s="19" t="str">
        <f t="shared" si="179"/>
        <v/>
      </c>
      <c r="AP394" s="19" t="str">
        <f t="shared" si="180"/>
        <v/>
      </c>
      <c r="AQ394" s="20" t="str">
        <f t="shared" si="181"/>
        <v/>
      </c>
      <c r="AR394" s="7" t="str">
        <f t="shared" ca="1" si="182"/>
        <v/>
      </c>
      <c r="AS394" s="157"/>
      <c r="AT394" s="19" t="str">
        <f>+IF(LEN($K394)&gt;5,TRUNC(AS394*AK394*'CODIGO PAGO'!$C$27,2),"")</f>
        <v/>
      </c>
      <c r="AU394" s="15"/>
      <c r="AV394" s="15"/>
      <c r="AW394" s="15"/>
      <c r="AX394" s="14"/>
      <c r="AY394" s="15"/>
      <c r="AZ394" s="20" t="str">
        <f>+IF(LEN(K394)&gt;5,SUMIF(AJUSTES!$A$1:$A$50,K394,AJUSTES!$J$1:$J$50),"")</f>
        <v/>
      </c>
      <c r="BA394" s="20"/>
      <c r="BB394" s="14"/>
      <c r="BC394" s="14"/>
      <c r="BD394" s="164"/>
      <c r="BE394" s="15"/>
      <c r="BF394" s="15"/>
      <c r="BG394" s="152" t="str">
        <f t="shared" si="183"/>
        <v/>
      </c>
      <c r="BH394" s="20" t="str">
        <f t="shared" si="184"/>
        <v/>
      </c>
      <c r="BI394" s="20" t="str">
        <f>IF(LEN($K394)&gt;5,IF('CODIGO PAGO'!$C$26=9,0.5*AK394,'CODIGO PAGO'!$C$26*COUNTIF(L394:X394,"PT")*(AK394*7)/(7-(COUNTIF(L394:X394,"D")+COUNTIF(L394:X394,"DL")))),"")</f>
        <v/>
      </c>
      <c r="BJ394" s="15"/>
      <c r="BK394" s="20" t="str">
        <f>+IF(LEN(K394)&gt;5,SUMIF(AJUSTES!$A$1:$A$50,K394,AJUSTES!$K$1:$K$50),"")</f>
        <v/>
      </c>
      <c r="BL394" s="15"/>
      <c r="BM394" s="15"/>
      <c r="BN394" s="4" t="str">
        <f>+CONCATENATE(IF(COUNTIFS(INCAPACIDADES!$A$1:$A$100,"ACTIVA",INCAPACIDADES!$C$1:$C$100,'PRE MAAS'!K394)&gt;0,VLOOKUP(K394,INCAPACIDADES!$C$1:$Y$100,23,0),""),IF(LEN($K394)&gt;5,IF(BD!F394="N/A","",CONCATENATE("B (",DAY(BD!F394),"-",MONTH(BD!F394),"-",YEAR(BD!F394),")")),""))</f>
        <v/>
      </c>
      <c r="BO394" s="150"/>
      <c r="BP394" s="15"/>
      <c r="BQ394" s="15"/>
      <c r="BR394" s="15"/>
      <c r="BS394" s="15"/>
      <c r="BT394" s="15"/>
      <c r="BU394" s="9" t="str">
        <f>+IF(LEN($K394)&gt;10,IF(LEN(BD!I394)=11,BD!I394,CONCATENATE("0",BD!I394)),"")</f>
        <v/>
      </c>
      <c r="BV394" s="161" t="str">
        <f>+IF(LEN($K394)&gt;10,BD!J394,"")</f>
        <v/>
      </c>
      <c r="BW394" s="162" t="str">
        <f t="shared" si="185"/>
        <v/>
      </c>
      <c r="BX394" s="162" t="str">
        <f>+IF(LEN($K394)&gt;10,UPPER(BD!K394),"")</f>
        <v/>
      </c>
      <c r="BY394" s="161" t="str">
        <f>+IF(LEN($K402)&gt;5,BD!L394,"")</f>
        <v/>
      </c>
      <c r="BZ394" s="161" t="str">
        <f>+IF(LEN($K394)&gt;10,BD!M394,"")</f>
        <v/>
      </c>
      <c r="CA394" s="162" t="str">
        <f>+IF(LEN($K394)&gt;10,BD!N394,"")</f>
        <v/>
      </c>
      <c r="CB394" s="163" t="str">
        <f t="shared" si="186"/>
        <v/>
      </c>
      <c r="CC394" s="62" t="str">
        <f>+IF(AND(LEN($K394)&gt;10),IF(AND($J394&gt;L$1,$J394&lt;=$Y$1),1,IF((COUNTIFS(INCAPACIDADES!$C$1:$C$51,$K394,INCAPACIDADES!K$1:K$51,L$1))&gt;0,2,IF(VLOOKUP($I394,BD!D:F,3,0)&gt;L$1,0,3))),"")</f>
        <v/>
      </c>
      <c r="CD394" s="62" t="str">
        <f>+IF(AND(LEN($K394)&gt;10),IF(AND($J394&gt;M$1,$J394&lt;=$Y$1),1,IF((COUNTIFS(INCAPACIDADES!$C$1:$C$51,$K394,INCAPACIDADES!L$1:L$51,M$1))&gt;0,2,IF(VLOOKUP($I394,BD!$D:$F,3,0)&gt;M$1,0,3))),"")</f>
        <v/>
      </c>
      <c r="CE394" s="62" t="str">
        <f>+IF(AND(LEN($K394)&gt;10),IF(AND($J394&gt;N$1,$J394&lt;=$Y$1),1,IF((COUNTIFS(INCAPACIDADES!$C$1:$C$51,$K394,INCAPACIDADES!M$1:M$51,N$1))&gt;0,2,IF(VLOOKUP($I394,BD!$D:$F,3,0)&gt;N$1,0,3))),"")</f>
        <v/>
      </c>
      <c r="CF394" s="62" t="str">
        <f>+IF(AND(LEN($K394)&gt;10),IF(AND($J394&gt;O$1,$J394&lt;=$Y$1),1,IF((COUNTIFS(INCAPACIDADES!$C$1:$C$51,$K394,INCAPACIDADES!N$1:N$51,O$1))&gt;0,2,IF(VLOOKUP($I394,BD!$D:$F,3,0)&gt;O$1,0,3))),"")</f>
        <v/>
      </c>
      <c r="CG394" s="62" t="str">
        <f>+IF(AND(LEN($K394)&gt;10),IF(AND($J394&gt;P$1,$J394&lt;=$Y$1),1,IF((COUNTIFS(INCAPACIDADES!$C$1:$C$51,$K394,INCAPACIDADES!O$1:O$51,P$1))&gt;0,2,IF(VLOOKUP($I394,BD!$D:$F,3,0)&gt;P$1,0,3))),"")</f>
        <v/>
      </c>
      <c r="CH394" s="62" t="str">
        <f>+IF(AND(LEN($K394)&gt;10),IF(AND($J394&gt;Q$1,$J394&lt;=$Y$1),1,IF((COUNTIFS(INCAPACIDADES!$C$1:$C$51,$K394,INCAPACIDADES!P$1:P$51,Q$1))&gt;0,2,IF(VLOOKUP($I394,BD!$D:$F,3,0)&gt;Q$1,0,3))),"")</f>
        <v/>
      </c>
      <c r="CI394" s="62" t="str">
        <f>+IF(AND(LEN($K394)&gt;10),IF(AND($J394&gt;R$1,$J394&lt;=$Y$1),1,IF((COUNTIFS(INCAPACIDADES!$C$1:$C$51,$K394,INCAPACIDADES!Q$1:Q$51,R$1))&gt;0,2,IF(VLOOKUP($I394,BD!$D:$F,3,0)&gt;R$1,0,3))),"")</f>
        <v/>
      </c>
      <c r="CJ394" s="62" t="str">
        <f>+IF(AND(LEN($K394)&gt;10),IF(AND($J394&gt;S$1,$J394&lt;=$Y$1),1,IF((COUNTIFS(INCAPACIDADES!$C$1:$C$51,$K394,INCAPACIDADES!R$1:R$51,S$1))&gt;0,2,IF(VLOOKUP($I394,BD!$D:$F,3,0)&gt;S$1,0,3))),"")</f>
        <v/>
      </c>
      <c r="CK394" s="62" t="str">
        <f>+IF(AND(LEN($K394)&gt;10),IF(AND($J394&gt;T$1,$J394&lt;=$Y$1),1,IF((COUNTIFS(INCAPACIDADES!$C$1:$C$51,$K394,INCAPACIDADES!S$1:S$51,T$1))&gt;0,2,IF(VLOOKUP($I394,BD!$D:$F,3,0)&gt;T$1,0,3))),"")</f>
        <v/>
      </c>
      <c r="CL394" s="62" t="str">
        <f>+IF(AND(LEN($K394)&gt;10),IF(AND($J394&gt;U$1,$J394&lt;=$Y$1),1,IF((COUNTIFS(INCAPACIDADES!$C$1:$C$51,$K394,INCAPACIDADES!T$1:T$51,U$1))&gt;0,2,IF(VLOOKUP($I394,BD!$D:$F,3,0)&gt;U$1,0,3))),"")</f>
        <v/>
      </c>
      <c r="CM394" s="62" t="str">
        <f>+IF(AND(LEN($K394)&gt;10),IF(AND($J394&gt;V$1,$J394&lt;=$Y$1),1,IF((COUNTIFS(INCAPACIDADES!$C$1:$C$51,$K394,INCAPACIDADES!U$1:U$51,V$1))&gt;0,2,IF(VLOOKUP($I394,BD!$D:$F,3,0)&gt;V$1,0,3))),"")</f>
        <v/>
      </c>
      <c r="CN394" s="62" t="str">
        <f>+IF(AND(LEN($K394)&gt;10),IF(AND($J394&gt;W$1,$J394&lt;=$Y$1),1,IF((COUNTIFS(INCAPACIDADES!$C$1:$C$51,$K394,INCAPACIDADES!V$1:V$51,W$1))&gt;0,2,IF(VLOOKUP($I394,BD!$D:$F,3,0)&gt;W$1,0,3))),"")</f>
        <v/>
      </c>
      <c r="CO394" s="62" t="str">
        <f>+IF(AND(LEN($K394)&gt;10),IF(AND($J394&gt;X$1,$J394&lt;=$Y$1),1,IF((COUNTIFS(INCAPACIDADES!$C$1:$C$51,$K394,INCAPACIDADES!W$1:W$51,X$1))&gt;0,2,IF(VLOOKUP($I394,BD!$D:$F,3,0)&gt;X$1,0,3))),"")</f>
        <v/>
      </c>
      <c r="CP394" s="62" t="str">
        <f>+IF(AND(LEN($K394)&gt;10),IF(AND($J394&gt;Y$1,$J394&lt;=$Y$1),1,IF((COUNTIFS(INCAPACIDADES!$C$1:$C$51,$K394,INCAPACIDADES!X$1:X$51,Y$1))&gt;0,2,IF(VLOOKUP($I394,BD!$D:$F,3,0)&gt;Y$1,0,3))),"")</f>
        <v/>
      </c>
      <c r="CQ394" s="62" t="str">
        <f>+IF(LEN($K394)&gt;10,IF(ISERROR(VLOOKUP(L394,'CODIGO PAGO'!$B$1:$B$20,1,0)),1,IF(OR(AND(CC394=1,L394&lt;&gt;"N"),AND(CC394=3,L394&lt;&gt;"B"),AND(CC394=2,LEFT(TRIM(L394),1)&lt;&gt;"I")),1,IF(OR(AND(CC394=0,L394="N"),AND(CC394=0,L394="B"),AND(CC394=0,LEFT(TRIM(L394),1)="I")),1,0))),"")</f>
        <v/>
      </c>
      <c r="CR394" s="62" t="str">
        <f t="shared" si="187"/>
        <v/>
      </c>
      <c r="CS394" s="62" t="str">
        <f>+IF(LEN($K394)&gt;10,IF(ISERROR(VLOOKUP(N394,'CODIGO PAGO'!$B$1:$B$20,1,0)),1,IF(OR(AND(CE394=1,N394&lt;&gt;"N"),AND(CE394=3,N394&lt;&gt;"B"),AND(CE394=2,LEFT(TRIM(N394),1)&lt;&gt;"I")),1,IF(OR(AND(CE394=0,N394="N"),AND(CE394=0,N394="B"),AND(CE394=0,LEFT(TRIM(N394),1)="I")),1,0))),"")</f>
        <v/>
      </c>
      <c r="CT394" s="62" t="str">
        <f t="shared" si="188"/>
        <v/>
      </c>
      <c r="CU394" s="62" t="str">
        <f>+IF(LEN($K394)&gt;10,IF(ISERROR(VLOOKUP(P394,'CODIGO PAGO'!$B$1:$B$20,1,0)),1,IF(OR(AND(CG394=1,P394&lt;&gt;"N"),AND(CG394=3,P394&lt;&gt;"B"),AND(CG394=2,LEFT(TRIM(P394),1)&lt;&gt;"I")),1,IF(OR(AND(CG394=0,P394="N"),AND(CG394=0,P394="B"),AND(CG394=0,LEFT(TRIM(P394),1)="I")),1,0))),"")</f>
        <v/>
      </c>
      <c r="CV394" s="62" t="str">
        <f t="shared" si="189"/>
        <v/>
      </c>
      <c r="CW394" s="62" t="str">
        <f>+IF(LEN($K394)&gt;10,IF(ISERROR(VLOOKUP(R394,'CODIGO PAGO'!$B$1:$B$20,1,0)),1,IF(OR(AND(CI394=1,R394&lt;&gt;"N"),AND(CI394=3,R394&lt;&gt;"B"),AND(CI394=2,LEFT(TRIM(R394),1)&lt;&gt;"I")),1,IF(OR(AND(CI394=0,R394="N"),AND(CI394=0,R394="B"),AND(CI394=0,LEFT(TRIM(R394),1)="I")),1,0))),"")</f>
        <v/>
      </c>
      <c r="CX394" s="62" t="str">
        <f t="shared" si="190"/>
        <v/>
      </c>
      <c r="CY394" s="62" t="str">
        <f>+IF(LEN($K394)&gt;10,IF(ISERROR(VLOOKUP(T394,'CODIGO PAGO'!$B$1:$B$20,1,0)),1,IF(OR(AND(CK394=1,T394&lt;&gt;"N"),AND(CK394=3,T394&lt;&gt;"B"),AND(CK394=2,LEFT(TRIM(T394),1)&lt;&gt;"I")),1,IF(OR(AND(CK394=0,T394="N"),AND(CK394=0,T394="B"),AND(CK394=0,LEFT(TRIM(T394),1)="I")),1,0))),"")</f>
        <v/>
      </c>
      <c r="CZ394" s="62" t="str">
        <f t="shared" si="191"/>
        <v/>
      </c>
      <c r="DA394" s="62" t="str">
        <f>+IF(LEN($K394)&gt;10,IF(ISERROR(VLOOKUP(V394,'CODIGO PAGO'!$B$1:$B$20,1,0)),1,IF(OR(AND(CM394=1,V394&lt;&gt;"N"),AND(CM394=3,V394&lt;&gt;"B"),AND(CM394=2,LEFT(TRIM(V394),1)&lt;&gt;"I")),1,IF(OR(AND(CM394=0,V394="N"),AND(CM394=0,V394="B"),AND(CM394=0,LEFT(TRIM(V394),1)="I")),1,0))),"")</f>
        <v/>
      </c>
      <c r="DB394" s="62" t="str">
        <f t="shared" si="192"/>
        <v/>
      </c>
      <c r="DC394" s="62" t="str">
        <f>+IF(LEN($K394)&gt;10,IF(ISERROR(VLOOKUP(X394,'CODIGO PAGO'!$B$1:$B$20,1,0)),1,IF(OR(AND(CO394=1,X394&lt;&gt;"N"),AND(CO394=3,X394&lt;&gt;"B"),AND(CO394=2,LEFT(TRIM(X394),1)&lt;&gt;"I")),1,IF(OR(AND(CO394=0,X394="N"),AND(CO394=0,X394="B"),AND(CO394=0,LEFT(TRIM(X394),1)="I")),1,0))),"")</f>
        <v/>
      </c>
      <c r="DD394" s="62" t="str">
        <f t="shared" si="193"/>
        <v/>
      </c>
      <c r="DE394" s="62" t="str">
        <f t="shared" si="194"/>
        <v/>
      </c>
      <c r="DF394" s="63" t="str">
        <f t="shared" si="195"/>
        <v/>
      </c>
      <c r="DG394" s="171"/>
      <c r="DH394" s="63">
        <v>394</v>
      </c>
    </row>
    <row r="395" spans="1:112" s="65" customFormat="1">
      <c r="A395" s="16" t="str">
        <f t="shared" si="168"/>
        <v/>
      </c>
      <c r="B395" s="134"/>
      <c r="C395" s="134"/>
      <c r="D395" s="1" t="str">
        <f>+IF(LEN($K395)&gt;5,BD!A395,"")</f>
        <v/>
      </c>
      <c r="E395" s="1" t="str">
        <f>+IF(LEN($K395)&gt;5,BD!B395,"")</f>
        <v/>
      </c>
      <c r="F395" s="134"/>
      <c r="G395" s="133"/>
      <c r="H395" s="135"/>
      <c r="I395" s="3" t="str">
        <f>+IF(LEN($K395)&gt;5,BD!D395,"")</f>
        <v/>
      </c>
      <c r="J395" s="4" t="str">
        <f>+IF(LEN($K395)&gt;5,BD!E395,"")</f>
        <v/>
      </c>
      <c r="K395" s="5" t="str">
        <f>+IF(LEN(BD!G395)&gt;5,BD!G395,"")</f>
        <v/>
      </c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53" t="str">
        <f t="shared" si="169"/>
        <v/>
      </c>
      <c r="AB395" s="154" t="str">
        <f>+IF(LEN($K395)&gt;5,SUM(L395,N395,P395,R395,T395,V395,X395)+COUNTIF(L395:X395,"PCG")+'CODIGO PAGO'!$C$23*COUNTIF(L395:X395,"PDF")+'CODIGO PAGO'!$C$24*COUNTIF('PRE MAAS'!L395:X395,"PNH")+'CODIGO PAGO'!$C$25*COUNTIF('PRE MAAS'!L395:X395,"PS")+COUNTIF(L395:X395,"VAC"),"")</f>
        <v/>
      </c>
      <c r="AC395" s="154" t="str">
        <f t="shared" si="170"/>
        <v/>
      </c>
      <c r="AD395" s="155" t="str">
        <f t="shared" si="171"/>
        <v/>
      </c>
      <c r="AE395" s="155" t="str">
        <f t="shared" si="172"/>
        <v/>
      </c>
      <c r="AF395" s="155" t="str">
        <f>+IF(LEN($K395)&gt;5,IF(AND(VLOOKUP($I395,BD!$D$1:$F$501,3,0)&gt;=L$1,VLOOKUP($I395,BD!$D$1:$F$501,3,0)&lt;=X$1),1,0),"")</f>
        <v/>
      </c>
      <c r="AG395" s="155" t="str">
        <f t="shared" si="173"/>
        <v/>
      </c>
      <c r="AH395" s="156" t="str">
        <f t="shared" si="174"/>
        <v/>
      </c>
      <c r="AI395" s="156" t="str">
        <f t="shared" si="175"/>
        <v/>
      </c>
      <c r="AJ395" s="156" t="str">
        <f t="shared" si="176"/>
        <v/>
      </c>
      <c r="AK395" s="6" t="str">
        <f>+IF(LEN($K395)&gt;5,BD!H395,"")</f>
        <v/>
      </c>
      <c r="AL395" s="17" t="str">
        <f t="shared" si="177"/>
        <v/>
      </c>
      <c r="AM395" s="13"/>
      <c r="AN395" s="18" t="str">
        <f t="shared" si="178"/>
        <v/>
      </c>
      <c r="AO395" s="19" t="str">
        <f t="shared" si="179"/>
        <v/>
      </c>
      <c r="AP395" s="19" t="str">
        <f t="shared" si="180"/>
        <v/>
      </c>
      <c r="AQ395" s="20" t="str">
        <f t="shared" si="181"/>
        <v/>
      </c>
      <c r="AR395" s="7" t="str">
        <f t="shared" ca="1" si="182"/>
        <v/>
      </c>
      <c r="AS395" s="157"/>
      <c r="AT395" s="19" t="str">
        <f>+IF(LEN($K395)&gt;5,TRUNC(AS395*AK395*'CODIGO PAGO'!$C$27,2),"")</f>
        <v/>
      </c>
      <c r="AU395" s="15"/>
      <c r="AV395" s="15"/>
      <c r="AW395" s="15"/>
      <c r="AX395" s="14"/>
      <c r="AY395" s="15"/>
      <c r="AZ395" s="20" t="str">
        <f>+IF(LEN(K395)&gt;5,SUMIF(AJUSTES!$A$1:$A$50,K395,AJUSTES!$J$1:$J$50),"")</f>
        <v/>
      </c>
      <c r="BA395" s="20"/>
      <c r="BB395" s="14"/>
      <c r="BC395" s="14"/>
      <c r="BD395" s="164"/>
      <c r="BE395" s="15"/>
      <c r="BF395" s="15"/>
      <c r="BG395" s="152" t="str">
        <f t="shared" si="183"/>
        <v/>
      </c>
      <c r="BH395" s="20" t="str">
        <f t="shared" si="184"/>
        <v/>
      </c>
      <c r="BI395" s="20" t="str">
        <f>IF(LEN($K395)&gt;5,IF('CODIGO PAGO'!$C$26=9,0.5*AK395,'CODIGO PAGO'!$C$26*COUNTIF(L395:X395,"PT")*(AK395*7)/(7-(COUNTIF(L395:X395,"D")+COUNTIF(L395:X395,"DL")))),"")</f>
        <v/>
      </c>
      <c r="BJ395" s="15"/>
      <c r="BK395" s="20" t="str">
        <f>+IF(LEN(K395)&gt;5,SUMIF(AJUSTES!$A$1:$A$50,K395,AJUSTES!$K$1:$K$50),"")</f>
        <v/>
      </c>
      <c r="BL395" s="15"/>
      <c r="BM395" s="15"/>
      <c r="BN395" s="4" t="str">
        <f>+CONCATENATE(IF(COUNTIFS(INCAPACIDADES!$A$1:$A$100,"ACTIVA",INCAPACIDADES!$C$1:$C$100,'PRE MAAS'!K395)&gt;0,VLOOKUP(K395,INCAPACIDADES!$C$1:$Y$100,23,0),""),IF(LEN($K395)&gt;5,IF(BD!F395="N/A","",CONCATENATE("B (",DAY(BD!F395),"-",MONTH(BD!F395),"-",YEAR(BD!F395),")")),""))</f>
        <v/>
      </c>
      <c r="BO395" s="150"/>
      <c r="BP395" s="15"/>
      <c r="BQ395" s="15"/>
      <c r="BR395" s="15"/>
      <c r="BS395" s="15"/>
      <c r="BT395" s="15"/>
      <c r="BU395" s="9" t="str">
        <f>+IF(LEN($K395)&gt;10,IF(LEN(BD!I395)=11,BD!I395,CONCATENATE("0",BD!I395)),"")</f>
        <v/>
      </c>
      <c r="BV395" s="161" t="str">
        <f>+IF(LEN($K395)&gt;10,BD!J395,"")</f>
        <v/>
      </c>
      <c r="BW395" s="162" t="str">
        <f t="shared" si="185"/>
        <v/>
      </c>
      <c r="BX395" s="162" t="str">
        <f>+IF(LEN($K395)&gt;10,UPPER(BD!K395),"")</f>
        <v/>
      </c>
      <c r="BY395" s="161" t="str">
        <f>+IF(LEN($K403)&gt;5,BD!L395,"")</f>
        <v/>
      </c>
      <c r="BZ395" s="161" t="str">
        <f>+IF(LEN($K395)&gt;10,BD!M395,"")</f>
        <v/>
      </c>
      <c r="CA395" s="162" t="str">
        <f>+IF(LEN($K395)&gt;10,BD!N395,"")</f>
        <v/>
      </c>
      <c r="CB395" s="163" t="str">
        <f t="shared" si="186"/>
        <v/>
      </c>
      <c r="CC395" s="62" t="str">
        <f>+IF(AND(LEN($K395)&gt;10),IF(AND($J395&gt;L$1,$J395&lt;=$Y$1),1,IF((COUNTIFS(INCAPACIDADES!$C$1:$C$51,$K395,INCAPACIDADES!K$1:K$51,L$1))&gt;0,2,IF(VLOOKUP($I395,BD!D:F,3,0)&gt;L$1,0,3))),"")</f>
        <v/>
      </c>
      <c r="CD395" s="62" t="str">
        <f>+IF(AND(LEN($K395)&gt;10),IF(AND($J395&gt;M$1,$J395&lt;=$Y$1),1,IF((COUNTIFS(INCAPACIDADES!$C$1:$C$51,$K395,INCAPACIDADES!L$1:L$51,M$1))&gt;0,2,IF(VLOOKUP($I395,BD!$D:$F,3,0)&gt;M$1,0,3))),"")</f>
        <v/>
      </c>
      <c r="CE395" s="62" t="str">
        <f>+IF(AND(LEN($K395)&gt;10),IF(AND($J395&gt;N$1,$J395&lt;=$Y$1),1,IF((COUNTIFS(INCAPACIDADES!$C$1:$C$51,$K395,INCAPACIDADES!M$1:M$51,N$1))&gt;0,2,IF(VLOOKUP($I395,BD!$D:$F,3,0)&gt;N$1,0,3))),"")</f>
        <v/>
      </c>
      <c r="CF395" s="62" t="str">
        <f>+IF(AND(LEN($K395)&gt;10),IF(AND($J395&gt;O$1,$J395&lt;=$Y$1),1,IF((COUNTIFS(INCAPACIDADES!$C$1:$C$51,$K395,INCAPACIDADES!N$1:N$51,O$1))&gt;0,2,IF(VLOOKUP($I395,BD!$D:$F,3,0)&gt;O$1,0,3))),"")</f>
        <v/>
      </c>
      <c r="CG395" s="62" t="str">
        <f>+IF(AND(LEN($K395)&gt;10),IF(AND($J395&gt;P$1,$J395&lt;=$Y$1),1,IF((COUNTIFS(INCAPACIDADES!$C$1:$C$51,$K395,INCAPACIDADES!O$1:O$51,P$1))&gt;0,2,IF(VLOOKUP($I395,BD!$D:$F,3,0)&gt;P$1,0,3))),"")</f>
        <v/>
      </c>
      <c r="CH395" s="62" t="str">
        <f>+IF(AND(LEN($K395)&gt;10),IF(AND($J395&gt;Q$1,$J395&lt;=$Y$1),1,IF((COUNTIFS(INCAPACIDADES!$C$1:$C$51,$K395,INCAPACIDADES!P$1:P$51,Q$1))&gt;0,2,IF(VLOOKUP($I395,BD!$D:$F,3,0)&gt;Q$1,0,3))),"")</f>
        <v/>
      </c>
      <c r="CI395" s="62" t="str">
        <f>+IF(AND(LEN($K395)&gt;10),IF(AND($J395&gt;R$1,$J395&lt;=$Y$1),1,IF((COUNTIFS(INCAPACIDADES!$C$1:$C$51,$K395,INCAPACIDADES!Q$1:Q$51,R$1))&gt;0,2,IF(VLOOKUP($I395,BD!$D:$F,3,0)&gt;R$1,0,3))),"")</f>
        <v/>
      </c>
      <c r="CJ395" s="62" t="str">
        <f>+IF(AND(LEN($K395)&gt;10),IF(AND($J395&gt;S$1,$J395&lt;=$Y$1),1,IF((COUNTIFS(INCAPACIDADES!$C$1:$C$51,$K395,INCAPACIDADES!R$1:R$51,S$1))&gt;0,2,IF(VLOOKUP($I395,BD!$D:$F,3,0)&gt;S$1,0,3))),"")</f>
        <v/>
      </c>
      <c r="CK395" s="62" t="str">
        <f>+IF(AND(LEN($K395)&gt;10),IF(AND($J395&gt;T$1,$J395&lt;=$Y$1),1,IF((COUNTIFS(INCAPACIDADES!$C$1:$C$51,$K395,INCAPACIDADES!S$1:S$51,T$1))&gt;0,2,IF(VLOOKUP($I395,BD!$D:$F,3,0)&gt;T$1,0,3))),"")</f>
        <v/>
      </c>
      <c r="CL395" s="62" t="str">
        <f>+IF(AND(LEN($K395)&gt;10),IF(AND($J395&gt;U$1,$J395&lt;=$Y$1),1,IF((COUNTIFS(INCAPACIDADES!$C$1:$C$51,$K395,INCAPACIDADES!T$1:T$51,U$1))&gt;0,2,IF(VLOOKUP($I395,BD!$D:$F,3,0)&gt;U$1,0,3))),"")</f>
        <v/>
      </c>
      <c r="CM395" s="62" t="str">
        <f>+IF(AND(LEN($K395)&gt;10),IF(AND($J395&gt;V$1,$J395&lt;=$Y$1),1,IF((COUNTIFS(INCAPACIDADES!$C$1:$C$51,$K395,INCAPACIDADES!U$1:U$51,V$1))&gt;0,2,IF(VLOOKUP($I395,BD!$D:$F,3,0)&gt;V$1,0,3))),"")</f>
        <v/>
      </c>
      <c r="CN395" s="62" t="str">
        <f>+IF(AND(LEN($K395)&gt;10),IF(AND($J395&gt;W$1,$J395&lt;=$Y$1),1,IF((COUNTIFS(INCAPACIDADES!$C$1:$C$51,$K395,INCAPACIDADES!V$1:V$51,W$1))&gt;0,2,IF(VLOOKUP($I395,BD!$D:$F,3,0)&gt;W$1,0,3))),"")</f>
        <v/>
      </c>
      <c r="CO395" s="62" t="str">
        <f>+IF(AND(LEN($K395)&gt;10),IF(AND($J395&gt;X$1,$J395&lt;=$Y$1),1,IF((COUNTIFS(INCAPACIDADES!$C$1:$C$51,$K395,INCAPACIDADES!W$1:W$51,X$1))&gt;0,2,IF(VLOOKUP($I395,BD!$D:$F,3,0)&gt;X$1,0,3))),"")</f>
        <v/>
      </c>
      <c r="CP395" s="62" t="str">
        <f>+IF(AND(LEN($K395)&gt;10),IF(AND($J395&gt;Y$1,$J395&lt;=$Y$1),1,IF((COUNTIFS(INCAPACIDADES!$C$1:$C$51,$K395,INCAPACIDADES!X$1:X$51,Y$1))&gt;0,2,IF(VLOOKUP($I395,BD!$D:$F,3,0)&gt;Y$1,0,3))),"")</f>
        <v/>
      </c>
      <c r="CQ395" s="62" t="str">
        <f>+IF(LEN($K395)&gt;10,IF(ISERROR(VLOOKUP(L395,'CODIGO PAGO'!$B$1:$B$20,1,0)),1,IF(OR(AND(CC395=1,L395&lt;&gt;"N"),AND(CC395=3,L395&lt;&gt;"B"),AND(CC395=2,LEFT(TRIM(L395),1)&lt;&gt;"I")),1,IF(OR(AND(CC395=0,L395="N"),AND(CC395=0,L395="B"),AND(CC395=0,LEFT(TRIM(L395),1)="I")),1,0))),"")</f>
        <v/>
      </c>
      <c r="CR395" s="62" t="str">
        <f t="shared" si="187"/>
        <v/>
      </c>
      <c r="CS395" s="62" t="str">
        <f>+IF(LEN($K395)&gt;10,IF(ISERROR(VLOOKUP(N395,'CODIGO PAGO'!$B$1:$B$20,1,0)),1,IF(OR(AND(CE395=1,N395&lt;&gt;"N"),AND(CE395=3,N395&lt;&gt;"B"),AND(CE395=2,LEFT(TRIM(N395),1)&lt;&gt;"I")),1,IF(OR(AND(CE395=0,N395="N"),AND(CE395=0,N395="B"),AND(CE395=0,LEFT(TRIM(N395),1)="I")),1,0))),"")</f>
        <v/>
      </c>
      <c r="CT395" s="62" t="str">
        <f t="shared" si="188"/>
        <v/>
      </c>
      <c r="CU395" s="62" t="str">
        <f>+IF(LEN($K395)&gt;10,IF(ISERROR(VLOOKUP(P395,'CODIGO PAGO'!$B$1:$B$20,1,0)),1,IF(OR(AND(CG395=1,P395&lt;&gt;"N"),AND(CG395=3,P395&lt;&gt;"B"),AND(CG395=2,LEFT(TRIM(P395),1)&lt;&gt;"I")),1,IF(OR(AND(CG395=0,P395="N"),AND(CG395=0,P395="B"),AND(CG395=0,LEFT(TRIM(P395),1)="I")),1,0))),"")</f>
        <v/>
      </c>
      <c r="CV395" s="62" t="str">
        <f t="shared" si="189"/>
        <v/>
      </c>
      <c r="CW395" s="62" t="str">
        <f>+IF(LEN($K395)&gt;10,IF(ISERROR(VLOOKUP(R395,'CODIGO PAGO'!$B$1:$B$20,1,0)),1,IF(OR(AND(CI395=1,R395&lt;&gt;"N"),AND(CI395=3,R395&lt;&gt;"B"),AND(CI395=2,LEFT(TRIM(R395),1)&lt;&gt;"I")),1,IF(OR(AND(CI395=0,R395="N"),AND(CI395=0,R395="B"),AND(CI395=0,LEFT(TRIM(R395),1)="I")),1,0))),"")</f>
        <v/>
      </c>
      <c r="CX395" s="62" t="str">
        <f t="shared" si="190"/>
        <v/>
      </c>
      <c r="CY395" s="62" t="str">
        <f>+IF(LEN($K395)&gt;10,IF(ISERROR(VLOOKUP(T395,'CODIGO PAGO'!$B$1:$B$20,1,0)),1,IF(OR(AND(CK395=1,T395&lt;&gt;"N"),AND(CK395=3,T395&lt;&gt;"B"),AND(CK395=2,LEFT(TRIM(T395),1)&lt;&gt;"I")),1,IF(OR(AND(CK395=0,T395="N"),AND(CK395=0,T395="B"),AND(CK395=0,LEFT(TRIM(T395),1)="I")),1,0))),"")</f>
        <v/>
      </c>
      <c r="CZ395" s="62" t="str">
        <f t="shared" si="191"/>
        <v/>
      </c>
      <c r="DA395" s="62" t="str">
        <f>+IF(LEN($K395)&gt;10,IF(ISERROR(VLOOKUP(V395,'CODIGO PAGO'!$B$1:$B$20,1,0)),1,IF(OR(AND(CM395=1,V395&lt;&gt;"N"),AND(CM395=3,V395&lt;&gt;"B"),AND(CM395=2,LEFT(TRIM(V395),1)&lt;&gt;"I")),1,IF(OR(AND(CM395=0,V395="N"),AND(CM395=0,V395="B"),AND(CM395=0,LEFT(TRIM(V395),1)="I")),1,0))),"")</f>
        <v/>
      </c>
      <c r="DB395" s="62" t="str">
        <f t="shared" si="192"/>
        <v/>
      </c>
      <c r="DC395" s="62" t="str">
        <f>+IF(LEN($K395)&gt;10,IF(ISERROR(VLOOKUP(X395,'CODIGO PAGO'!$B$1:$B$20,1,0)),1,IF(OR(AND(CO395=1,X395&lt;&gt;"N"),AND(CO395=3,X395&lt;&gt;"B"),AND(CO395=2,LEFT(TRIM(X395),1)&lt;&gt;"I")),1,IF(OR(AND(CO395=0,X395="N"),AND(CO395=0,X395="B"),AND(CO395=0,LEFT(TRIM(X395),1)="I")),1,0))),"")</f>
        <v/>
      </c>
      <c r="DD395" s="62" t="str">
        <f t="shared" si="193"/>
        <v/>
      </c>
      <c r="DE395" s="62" t="str">
        <f t="shared" si="194"/>
        <v/>
      </c>
      <c r="DF395" s="63" t="str">
        <f t="shared" si="195"/>
        <v/>
      </c>
      <c r="DG395" s="171"/>
      <c r="DH395" s="63">
        <v>395</v>
      </c>
    </row>
    <row r="396" spans="1:112" s="65" customFormat="1">
      <c r="A396" s="16" t="str">
        <f t="shared" si="168"/>
        <v/>
      </c>
      <c r="B396" s="134"/>
      <c r="C396" s="134"/>
      <c r="D396" s="1" t="str">
        <f>+IF(LEN($K396)&gt;5,BD!A396,"")</f>
        <v/>
      </c>
      <c r="E396" s="1" t="str">
        <f>+IF(LEN($K396)&gt;5,BD!B396,"")</f>
        <v/>
      </c>
      <c r="F396" s="134"/>
      <c r="G396" s="133"/>
      <c r="H396" s="135"/>
      <c r="I396" s="3" t="str">
        <f>+IF(LEN($K396)&gt;5,BD!D396,"")</f>
        <v/>
      </c>
      <c r="J396" s="4" t="str">
        <f>+IF(LEN($K396)&gt;5,BD!E396,"")</f>
        <v/>
      </c>
      <c r="K396" s="5" t="str">
        <f>+IF(LEN(BD!G396)&gt;5,BD!G396,"")</f>
        <v/>
      </c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53" t="str">
        <f t="shared" si="169"/>
        <v/>
      </c>
      <c r="AB396" s="154" t="str">
        <f>+IF(LEN($K396)&gt;5,SUM(L396,N396,P396,R396,T396,V396,X396)+COUNTIF(L396:X396,"PCG")+'CODIGO PAGO'!$C$23*COUNTIF(L396:X396,"PDF")+'CODIGO PAGO'!$C$24*COUNTIF('PRE MAAS'!L396:X396,"PNH")+'CODIGO PAGO'!$C$25*COUNTIF('PRE MAAS'!L396:X396,"PS")+COUNTIF(L396:X396,"VAC"),"")</f>
        <v/>
      </c>
      <c r="AC396" s="154" t="str">
        <f t="shared" si="170"/>
        <v/>
      </c>
      <c r="AD396" s="155" t="str">
        <f t="shared" si="171"/>
        <v/>
      </c>
      <c r="AE396" s="155" t="str">
        <f t="shared" si="172"/>
        <v/>
      </c>
      <c r="AF396" s="155" t="str">
        <f>+IF(LEN($K396)&gt;5,IF(AND(VLOOKUP($I396,BD!$D$1:$F$501,3,0)&gt;=L$1,VLOOKUP($I396,BD!$D$1:$F$501,3,0)&lt;=X$1),1,0),"")</f>
        <v/>
      </c>
      <c r="AG396" s="155" t="str">
        <f t="shared" si="173"/>
        <v/>
      </c>
      <c r="AH396" s="156" t="str">
        <f t="shared" si="174"/>
        <v/>
      </c>
      <c r="AI396" s="156" t="str">
        <f t="shared" si="175"/>
        <v/>
      </c>
      <c r="AJ396" s="156" t="str">
        <f t="shared" si="176"/>
        <v/>
      </c>
      <c r="AK396" s="6" t="str">
        <f>+IF(LEN($K396)&gt;5,BD!H396,"")</f>
        <v/>
      </c>
      <c r="AL396" s="17" t="str">
        <f t="shared" si="177"/>
        <v/>
      </c>
      <c r="AM396" s="13"/>
      <c r="AN396" s="18" t="str">
        <f t="shared" si="178"/>
        <v/>
      </c>
      <c r="AO396" s="19" t="str">
        <f t="shared" si="179"/>
        <v/>
      </c>
      <c r="AP396" s="19" t="str">
        <f t="shared" si="180"/>
        <v/>
      </c>
      <c r="AQ396" s="20" t="str">
        <f t="shared" si="181"/>
        <v/>
      </c>
      <c r="AR396" s="7" t="str">
        <f t="shared" ca="1" si="182"/>
        <v/>
      </c>
      <c r="AS396" s="157"/>
      <c r="AT396" s="19" t="str">
        <f>+IF(LEN($K396)&gt;5,TRUNC(AS396*AK396*'CODIGO PAGO'!$C$27,2),"")</f>
        <v/>
      </c>
      <c r="AU396" s="15"/>
      <c r="AV396" s="15"/>
      <c r="AW396" s="15"/>
      <c r="AX396" s="14"/>
      <c r="AY396" s="15"/>
      <c r="AZ396" s="20" t="str">
        <f>+IF(LEN(K396)&gt;5,SUMIF(AJUSTES!$A$1:$A$50,K396,AJUSTES!$J$1:$J$50),"")</f>
        <v/>
      </c>
      <c r="BA396" s="20"/>
      <c r="BB396" s="14"/>
      <c r="BC396" s="14"/>
      <c r="BD396" s="164"/>
      <c r="BE396" s="15"/>
      <c r="BF396" s="15"/>
      <c r="BG396" s="152" t="str">
        <f t="shared" si="183"/>
        <v/>
      </c>
      <c r="BH396" s="20" t="str">
        <f t="shared" si="184"/>
        <v/>
      </c>
      <c r="BI396" s="20" t="str">
        <f>IF(LEN($K396)&gt;5,IF('CODIGO PAGO'!$C$26=9,0.5*AK396,'CODIGO PAGO'!$C$26*COUNTIF(L396:X396,"PT")*(AK396*7)/(7-(COUNTIF(L396:X396,"D")+COUNTIF(L396:X396,"DL")))),"")</f>
        <v/>
      </c>
      <c r="BJ396" s="15"/>
      <c r="BK396" s="20" t="str">
        <f>+IF(LEN(K396)&gt;5,SUMIF(AJUSTES!$A$1:$A$50,K396,AJUSTES!$K$1:$K$50),"")</f>
        <v/>
      </c>
      <c r="BL396" s="15"/>
      <c r="BM396" s="15"/>
      <c r="BN396" s="4" t="str">
        <f>+CONCATENATE(IF(COUNTIFS(INCAPACIDADES!$A$1:$A$100,"ACTIVA",INCAPACIDADES!$C$1:$C$100,'PRE MAAS'!K396)&gt;0,VLOOKUP(K396,INCAPACIDADES!$C$1:$Y$100,23,0),""),IF(LEN($K396)&gt;5,IF(BD!F396="N/A","",CONCATENATE("B (",DAY(BD!F396),"-",MONTH(BD!F396),"-",YEAR(BD!F396),")")),""))</f>
        <v/>
      </c>
      <c r="BO396" s="150"/>
      <c r="BP396" s="15"/>
      <c r="BQ396" s="15"/>
      <c r="BR396" s="15"/>
      <c r="BS396" s="15"/>
      <c r="BT396" s="15"/>
      <c r="BU396" s="9" t="str">
        <f>+IF(LEN($K396)&gt;10,IF(LEN(BD!I396)=11,BD!I396,CONCATENATE("0",BD!I396)),"")</f>
        <v/>
      </c>
      <c r="BV396" s="161" t="str">
        <f>+IF(LEN($K396)&gt;10,BD!J396,"")</f>
        <v/>
      </c>
      <c r="BW396" s="162" t="str">
        <f t="shared" si="185"/>
        <v/>
      </c>
      <c r="BX396" s="162" t="str">
        <f>+IF(LEN($K396)&gt;10,UPPER(BD!K396),"")</f>
        <v/>
      </c>
      <c r="BY396" s="161" t="str">
        <f>+IF(LEN($K404)&gt;5,BD!L396,"")</f>
        <v/>
      </c>
      <c r="BZ396" s="161" t="str">
        <f>+IF(LEN($K396)&gt;10,BD!M396,"")</f>
        <v/>
      </c>
      <c r="CA396" s="162" t="str">
        <f>+IF(LEN($K396)&gt;10,BD!N396,"")</f>
        <v/>
      </c>
      <c r="CB396" s="163" t="str">
        <f t="shared" si="186"/>
        <v/>
      </c>
      <c r="CC396" s="62" t="str">
        <f>+IF(AND(LEN($K396)&gt;10),IF(AND($J396&gt;L$1,$J396&lt;=$Y$1),1,IF((COUNTIFS(INCAPACIDADES!$C$1:$C$51,$K396,INCAPACIDADES!K$1:K$51,L$1))&gt;0,2,IF(VLOOKUP($I396,BD!D:F,3,0)&gt;L$1,0,3))),"")</f>
        <v/>
      </c>
      <c r="CD396" s="62" t="str">
        <f>+IF(AND(LEN($K396)&gt;10),IF(AND($J396&gt;M$1,$J396&lt;=$Y$1),1,IF((COUNTIFS(INCAPACIDADES!$C$1:$C$51,$K396,INCAPACIDADES!L$1:L$51,M$1))&gt;0,2,IF(VLOOKUP($I396,BD!$D:$F,3,0)&gt;M$1,0,3))),"")</f>
        <v/>
      </c>
      <c r="CE396" s="62" t="str">
        <f>+IF(AND(LEN($K396)&gt;10),IF(AND($J396&gt;N$1,$J396&lt;=$Y$1),1,IF((COUNTIFS(INCAPACIDADES!$C$1:$C$51,$K396,INCAPACIDADES!M$1:M$51,N$1))&gt;0,2,IF(VLOOKUP($I396,BD!$D:$F,3,0)&gt;N$1,0,3))),"")</f>
        <v/>
      </c>
      <c r="CF396" s="62" t="str">
        <f>+IF(AND(LEN($K396)&gt;10),IF(AND($J396&gt;O$1,$J396&lt;=$Y$1),1,IF((COUNTIFS(INCAPACIDADES!$C$1:$C$51,$K396,INCAPACIDADES!N$1:N$51,O$1))&gt;0,2,IF(VLOOKUP($I396,BD!$D:$F,3,0)&gt;O$1,0,3))),"")</f>
        <v/>
      </c>
      <c r="CG396" s="62" t="str">
        <f>+IF(AND(LEN($K396)&gt;10),IF(AND($J396&gt;P$1,$J396&lt;=$Y$1),1,IF((COUNTIFS(INCAPACIDADES!$C$1:$C$51,$K396,INCAPACIDADES!O$1:O$51,P$1))&gt;0,2,IF(VLOOKUP($I396,BD!$D:$F,3,0)&gt;P$1,0,3))),"")</f>
        <v/>
      </c>
      <c r="CH396" s="62" t="str">
        <f>+IF(AND(LEN($K396)&gt;10),IF(AND($J396&gt;Q$1,$J396&lt;=$Y$1),1,IF((COUNTIFS(INCAPACIDADES!$C$1:$C$51,$K396,INCAPACIDADES!P$1:P$51,Q$1))&gt;0,2,IF(VLOOKUP($I396,BD!$D:$F,3,0)&gt;Q$1,0,3))),"")</f>
        <v/>
      </c>
      <c r="CI396" s="62" t="str">
        <f>+IF(AND(LEN($K396)&gt;10),IF(AND($J396&gt;R$1,$J396&lt;=$Y$1),1,IF((COUNTIFS(INCAPACIDADES!$C$1:$C$51,$K396,INCAPACIDADES!Q$1:Q$51,R$1))&gt;0,2,IF(VLOOKUP($I396,BD!$D:$F,3,0)&gt;R$1,0,3))),"")</f>
        <v/>
      </c>
      <c r="CJ396" s="62" t="str">
        <f>+IF(AND(LEN($K396)&gt;10),IF(AND($J396&gt;S$1,$J396&lt;=$Y$1),1,IF((COUNTIFS(INCAPACIDADES!$C$1:$C$51,$K396,INCAPACIDADES!R$1:R$51,S$1))&gt;0,2,IF(VLOOKUP($I396,BD!$D:$F,3,0)&gt;S$1,0,3))),"")</f>
        <v/>
      </c>
      <c r="CK396" s="62" t="str">
        <f>+IF(AND(LEN($K396)&gt;10),IF(AND($J396&gt;T$1,$J396&lt;=$Y$1),1,IF((COUNTIFS(INCAPACIDADES!$C$1:$C$51,$K396,INCAPACIDADES!S$1:S$51,T$1))&gt;0,2,IF(VLOOKUP($I396,BD!$D:$F,3,0)&gt;T$1,0,3))),"")</f>
        <v/>
      </c>
      <c r="CL396" s="62" t="str">
        <f>+IF(AND(LEN($K396)&gt;10),IF(AND($J396&gt;U$1,$J396&lt;=$Y$1),1,IF((COUNTIFS(INCAPACIDADES!$C$1:$C$51,$K396,INCAPACIDADES!T$1:T$51,U$1))&gt;0,2,IF(VLOOKUP($I396,BD!$D:$F,3,0)&gt;U$1,0,3))),"")</f>
        <v/>
      </c>
      <c r="CM396" s="62" t="str">
        <f>+IF(AND(LEN($K396)&gt;10),IF(AND($J396&gt;V$1,$J396&lt;=$Y$1),1,IF((COUNTIFS(INCAPACIDADES!$C$1:$C$51,$K396,INCAPACIDADES!U$1:U$51,V$1))&gt;0,2,IF(VLOOKUP($I396,BD!$D:$F,3,0)&gt;V$1,0,3))),"")</f>
        <v/>
      </c>
      <c r="CN396" s="62" t="str">
        <f>+IF(AND(LEN($K396)&gt;10),IF(AND($J396&gt;W$1,$J396&lt;=$Y$1),1,IF((COUNTIFS(INCAPACIDADES!$C$1:$C$51,$K396,INCAPACIDADES!V$1:V$51,W$1))&gt;0,2,IF(VLOOKUP($I396,BD!$D:$F,3,0)&gt;W$1,0,3))),"")</f>
        <v/>
      </c>
      <c r="CO396" s="62" t="str">
        <f>+IF(AND(LEN($K396)&gt;10),IF(AND($J396&gt;X$1,$J396&lt;=$Y$1),1,IF((COUNTIFS(INCAPACIDADES!$C$1:$C$51,$K396,INCAPACIDADES!W$1:W$51,X$1))&gt;0,2,IF(VLOOKUP($I396,BD!$D:$F,3,0)&gt;X$1,0,3))),"")</f>
        <v/>
      </c>
      <c r="CP396" s="62" t="str">
        <f>+IF(AND(LEN($K396)&gt;10),IF(AND($J396&gt;Y$1,$J396&lt;=$Y$1),1,IF((COUNTIFS(INCAPACIDADES!$C$1:$C$51,$K396,INCAPACIDADES!X$1:X$51,Y$1))&gt;0,2,IF(VLOOKUP($I396,BD!$D:$F,3,0)&gt;Y$1,0,3))),"")</f>
        <v/>
      </c>
      <c r="CQ396" s="62" t="str">
        <f>+IF(LEN($K396)&gt;10,IF(ISERROR(VLOOKUP(L396,'CODIGO PAGO'!$B$1:$B$20,1,0)),1,IF(OR(AND(CC396=1,L396&lt;&gt;"N"),AND(CC396=3,L396&lt;&gt;"B"),AND(CC396=2,LEFT(TRIM(L396),1)&lt;&gt;"I")),1,IF(OR(AND(CC396=0,L396="N"),AND(CC396=0,L396="B"),AND(CC396=0,LEFT(TRIM(L396),1)="I")),1,0))),"")</f>
        <v/>
      </c>
      <c r="CR396" s="62" t="str">
        <f t="shared" si="187"/>
        <v/>
      </c>
      <c r="CS396" s="62" t="str">
        <f>+IF(LEN($K396)&gt;10,IF(ISERROR(VLOOKUP(N396,'CODIGO PAGO'!$B$1:$B$20,1,0)),1,IF(OR(AND(CE396=1,N396&lt;&gt;"N"),AND(CE396=3,N396&lt;&gt;"B"),AND(CE396=2,LEFT(TRIM(N396),1)&lt;&gt;"I")),1,IF(OR(AND(CE396=0,N396="N"),AND(CE396=0,N396="B"),AND(CE396=0,LEFT(TRIM(N396),1)="I")),1,0))),"")</f>
        <v/>
      </c>
      <c r="CT396" s="62" t="str">
        <f t="shared" si="188"/>
        <v/>
      </c>
      <c r="CU396" s="62" t="str">
        <f>+IF(LEN($K396)&gt;10,IF(ISERROR(VLOOKUP(P396,'CODIGO PAGO'!$B$1:$B$20,1,0)),1,IF(OR(AND(CG396=1,P396&lt;&gt;"N"),AND(CG396=3,P396&lt;&gt;"B"),AND(CG396=2,LEFT(TRIM(P396),1)&lt;&gt;"I")),1,IF(OR(AND(CG396=0,P396="N"),AND(CG396=0,P396="B"),AND(CG396=0,LEFT(TRIM(P396),1)="I")),1,0))),"")</f>
        <v/>
      </c>
      <c r="CV396" s="62" t="str">
        <f t="shared" si="189"/>
        <v/>
      </c>
      <c r="CW396" s="62" t="str">
        <f>+IF(LEN($K396)&gt;10,IF(ISERROR(VLOOKUP(R396,'CODIGO PAGO'!$B$1:$B$20,1,0)),1,IF(OR(AND(CI396=1,R396&lt;&gt;"N"),AND(CI396=3,R396&lt;&gt;"B"),AND(CI396=2,LEFT(TRIM(R396),1)&lt;&gt;"I")),1,IF(OR(AND(CI396=0,R396="N"),AND(CI396=0,R396="B"),AND(CI396=0,LEFT(TRIM(R396),1)="I")),1,0))),"")</f>
        <v/>
      </c>
      <c r="CX396" s="62" t="str">
        <f t="shared" si="190"/>
        <v/>
      </c>
      <c r="CY396" s="62" t="str">
        <f>+IF(LEN($K396)&gt;10,IF(ISERROR(VLOOKUP(T396,'CODIGO PAGO'!$B$1:$B$20,1,0)),1,IF(OR(AND(CK396=1,T396&lt;&gt;"N"),AND(CK396=3,T396&lt;&gt;"B"),AND(CK396=2,LEFT(TRIM(T396),1)&lt;&gt;"I")),1,IF(OR(AND(CK396=0,T396="N"),AND(CK396=0,T396="B"),AND(CK396=0,LEFT(TRIM(T396),1)="I")),1,0))),"")</f>
        <v/>
      </c>
      <c r="CZ396" s="62" t="str">
        <f t="shared" si="191"/>
        <v/>
      </c>
      <c r="DA396" s="62" t="str">
        <f>+IF(LEN($K396)&gt;10,IF(ISERROR(VLOOKUP(V396,'CODIGO PAGO'!$B$1:$B$20,1,0)),1,IF(OR(AND(CM396=1,V396&lt;&gt;"N"),AND(CM396=3,V396&lt;&gt;"B"),AND(CM396=2,LEFT(TRIM(V396),1)&lt;&gt;"I")),1,IF(OR(AND(CM396=0,V396="N"),AND(CM396=0,V396="B"),AND(CM396=0,LEFT(TRIM(V396),1)="I")),1,0))),"")</f>
        <v/>
      </c>
      <c r="DB396" s="62" t="str">
        <f t="shared" si="192"/>
        <v/>
      </c>
      <c r="DC396" s="62" t="str">
        <f>+IF(LEN($K396)&gt;10,IF(ISERROR(VLOOKUP(X396,'CODIGO PAGO'!$B$1:$B$20,1,0)),1,IF(OR(AND(CO396=1,X396&lt;&gt;"N"),AND(CO396=3,X396&lt;&gt;"B"),AND(CO396=2,LEFT(TRIM(X396),1)&lt;&gt;"I")),1,IF(OR(AND(CO396=0,X396="N"),AND(CO396=0,X396="B"),AND(CO396=0,LEFT(TRIM(X396),1)="I")),1,0))),"")</f>
        <v/>
      </c>
      <c r="DD396" s="62" t="str">
        <f t="shared" si="193"/>
        <v/>
      </c>
      <c r="DE396" s="62" t="str">
        <f t="shared" si="194"/>
        <v/>
      </c>
      <c r="DF396" s="63" t="str">
        <f t="shared" si="195"/>
        <v/>
      </c>
      <c r="DG396" s="171"/>
      <c r="DH396" s="63">
        <v>396</v>
      </c>
    </row>
    <row r="397" spans="1:112" s="65" customFormat="1">
      <c r="A397" s="16" t="str">
        <f t="shared" si="168"/>
        <v/>
      </c>
      <c r="B397" s="134"/>
      <c r="C397" s="134"/>
      <c r="D397" s="1" t="str">
        <f>+IF(LEN($K397)&gt;5,BD!A397,"")</f>
        <v/>
      </c>
      <c r="E397" s="1" t="str">
        <f>+IF(LEN($K397)&gt;5,BD!B397,"")</f>
        <v/>
      </c>
      <c r="F397" s="134"/>
      <c r="G397" s="133"/>
      <c r="H397" s="135"/>
      <c r="I397" s="3" t="str">
        <f>+IF(LEN($K397)&gt;5,BD!D397,"")</f>
        <v/>
      </c>
      <c r="J397" s="4" t="str">
        <f>+IF(LEN($K397)&gt;5,BD!E397,"")</f>
        <v/>
      </c>
      <c r="K397" s="5" t="str">
        <f>+IF(LEN(BD!G397)&gt;5,BD!G397,"")</f>
        <v/>
      </c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53" t="str">
        <f t="shared" si="169"/>
        <v/>
      </c>
      <c r="AB397" s="154" t="str">
        <f>+IF(LEN($K397)&gt;5,SUM(L397,N397,P397,R397,T397,V397,X397)+COUNTIF(L397:X397,"PCG")+'CODIGO PAGO'!$C$23*COUNTIF(L397:X397,"PDF")+'CODIGO PAGO'!$C$24*COUNTIF('PRE MAAS'!L397:X397,"PNH")+'CODIGO PAGO'!$C$25*COUNTIF('PRE MAAS'!L397:X397,"PS")+COUNTIF(L397:X397,"VAC"),"")</f>
        <v/>
      </c>
      <c r="AC397" s="154" t="str">
        <f t="shared" si="170"/>
        <v/>
      </c>
      <c r="AD397" s="155" t="str">
        <f t="shared" si="171"/>
        <v/>
      </c>
      <c r="AE397" s="155" t="str">
        <f t="shared" si="172"/>
        <v/>
      </c>
      <c r="AF397" s="155" t="str">
        <f>+IF(LEN($K397)&gt;5,IF(AND(VLOOKUP($I397,BD!$D$1:$F$501,3,0)&gt;=L$1,VLOOKUP($I397,BD!$D$1:$F$501,3,0)&lt;=X$1),1,0),"")</f>
        <v/>
      </c>
      <c r="AG397" s="155" t="str">
        <f t="shared" si="173"/>
        <v/>
      </c>
      <c r="AH397" s="156" t="str">
        <f t="shared" si="174"/>
        <v/>
      </c>
      <c r="AI397" s="156" t="str">
        <f t="shared" si="175"/>
        <v/>
      </c>
      <c r="AJ397" s="156" t="str">
        <f t="shared" si="176"/>
        <v/>
      </c>
      <c r="AK397" s="6" t="str">
        <f>+IF(LEN($K397)&gt;5,BD!H397,"")</f>
        <v/>
      </c>
      <c r="AL397" s="17" t="str">
        <f t="shared" si="177"/>
        <v/>
      </c>
      <c r="AM397" s="13"/>
      <c r="AN397" s="18" t="str">
        <f t="shared" si="178"/>
        <v/>
      </c>
      <c r="AO397" s="19" t="str">
        <f t="shared" si="179"/>
        <v/>
      </c>
      <c r="AP397" s="19" t="str">
        <f t="shared" si="180"/>
        <v/>
      </c>
      <c r="AQ397" s="20" t="str">
        <f t="shared" si="181"/>
        <v/>
      </c>
      <c r="AR397" s="7" t="str">
        <f t="shared" ca="1" si="182"/>
        <v/>
      </c>
      <c r="AS397" s="157"/>
      <c r="AT397" s="19" t="str">
        <f>+IF(LEN($K397)&gt;5,TRUNC(AS397*AK397*'CODIGO PAGO'!$C$27,2),"")</f>
        <v/>
      </c>
      <c r="AU397" s="15"/>
      <c r="AV397" s="15"/>
      <c r="AW397" s="15"/>
      <c r="AX397" s="14"/>
      <c r="AY397" s="15"/>
      <c r="AZ397" s="20" t="str">
        <f>+IF(LEN(K397)&gt;5,SUMIF(AJUSTES!$A$1:$A$50,K397,AJUSTES!$J$1:$J$50),"")</f>
        <v/>
      </c>
      <c r="BA397" s="20"/>
      <c r="BB397" s="14"/>
      <c r="BC397" s="14"/>
      <c r="BD397" s="164"/>
      <c r="BE397" s="15"/>
      <c r="BF397" s="15"/>
      <c r="BG397" s="152" t="str">
        <f t="shared" si="183"/>
        <v/>
      </c>
      <c r="BH397" s="20" t="str">
        <f t="shared" si="184"/>
        <v/>
      </c>
      <c r="BI397" s="20" t="str">
        <f>IF(LEN($K397)&gt;5,IF('CODIGO PAGO'!$C$26=9,0.5*AK397,'CODIGO PAGO'!$C$26*COUNTIF(L397:X397,"PT")*(AK397*7)/(7-(COUNTIF(L397:X397,"D")+COUNTIF(L397:X397,"DL")))),"")</f>
        <v/>
      </c>
      <c r="BJ397" s="15"/>
      <c r="BK397" s="20" t="str">
        <f>+IF(LEN(K397)&gt;5,SUMIF(AJUSTES!$A$1:$A$50,K397,AJUSTES!$K$1:$K$50),"")</f>
        <v/>
      </c>
      <c r="BL397" s="15"/>
      <c r="BM397" s="15"/>
      <c r="BN397" s="4" t="str">
        <f>+CONCATENATE(IF(COUNTIFS(INCAPACIDADES!$A$1:$A$100,"ACTIVA",INCAPACIDADES!$C$1:$C$100,'PRE MAAS'!K397)&gt;0,VLOOKUP(K397,INCAPACIDADES!$C$1:$Y$100,23,0),""),IF(LEN($K397)&gt;5,IF(BD!F397="N/A","",CONCATENATE("B (",DAY(BD!F397),"-",MONTH(BD!F397),"-",YEAR(BD!F397),")")),""))</f>
        <v/>
      </c>
      <c r="BO397" s="150"/>
      <c r="BP397" s="15"/>
      <c r="BQ397" s="15"/>
      <c r="BR397" s="15"/>
      <c r="BS397" s="15"/>
      <c r="BT397" s="15"/>
      <c r="BU397" s="9" t="str">
        <f>+IF(LEN($K397)&gt;10,IF(LEN(BD!I397)=11,BD!I397,CONCATENATE("0",BD!I397)),"")</f>
        <v/>
      </c>
      <c r="BV397" s="161" t="str">
        <f>+IF(LEN($K397)&gt;10,BD!J397,"")</f>
        <v/>
      </c>
      <c r="BW397" s="162" t="str">
        <f t="shared" si="185"/>
        <v/>
      </c>
      <c r="BX397" s="162" t="str">
        <f>+IF(LEN($K397)&gt;10,UPPER(BD!K397),"")</f>
        <v/>
      </c>
      <c r="BY397" s="161" t="str">
        <f>+IF(LEN($K405)&gt;5,BD!L397,"")</f>
        <v/>
      </c>
      <c r="BZ397" s="161" t="str">
        <f>+IF(LEN($K397)&gt;10,BD!M397,"")</f>
        <v/>
      </c>
      <c r="CA397" s="162" t="str">
        <f>+IF(LEN($K397)&gt;10,BD!N397,"")</f>
        <v/>
      </c>
      <c r="CB397" s="163" t="str">
        <f t="shared" si="186"/>
        <v/>
      </c>
      <c r="CC397" s="62" t="str">
        <f>+IF(AND(LEN($K397)&gt;10),IF(AND($J397&gt;L$1,$J397&lt;=$Y$1),1,IF((COUNTIFS(INCAPACIDADES!$C$1:$C$51,$K397,INCAPACIDADES!K$1:K$51,L$1))&gt;0,2,IF(VLOOKUP($I397,BD!D:F,3,0)&gt;L$1,0,3))),"")</f>
        <v/>
      </c>
      <c r="CD397" s="62" t="str">
        <f>+IF(AND(LEN($K397)&gt;10),IF(AND($J397&gt;M$1,$J397&lt;=$Y$1),1,IF((COUNTIFS(INCAPACIDADES!$C$1:$C$51,$K397,INCAPACIDADES!L$1:L$51,M$1))&gt;0,2,IF(VLOOKUP($I397,BD!$D:$F,3,0)&gt;M$1,0,3))),"")</f>
        <v/>
      </c>
      <c r="CE397" s="62" t="str">
        <f>+IF(AND(LEN($K397)&gt;10),IF(AND($J397&gt;N$1,$J397&lt;=$Y$1),1,IF((COUNTIFS(INCAPACIDADES!$C$1:$C$51,$K397,INCAPACIDADES!M$1:M$51,N$1))&gt;0,2,IF(VLOOKUP($I397,BD!$D:$F,3,0)&gt;N$1,0,3))),"")</f>
        <v/>
      </c>
      <c r="CF397" s="62" t="str">
        <f>+IF(AND(LEN($K397)&gt;10),IF(AND($J397&gt;O$1,$J397&lt;=$Y$1),1,IF((COUNTIFS(INCAPACIDADES!$C$1:$C$51,$K397,INCAPACIDADES!N$1:N$51,O$1))&gt;0,2,IF(VLOOKUP($I397,BD!$D:$F,3,0)&gt;O$1,0,3))),"")</f>
        <v/>
      </c>
      <c r="CG397" s="62" t="str">
        <f>+IF(AND(LEN($K397)&gt;10),IF(AND($J397&gt;P$1,$J397&lt;=$Y$1),1,IF((COUNTIFS(INCAPACIDADES!$C$1:$C$51,$K397,INCAPACIDADES!O$1:O$51,P$1))&gt;0,2,IF(VLOOKUP($I397,BD!$D:$F,3,0)&gt;P$1,0,3))),"")</f>
        <v/>
      </c>
      <c r="CH397" s="62" t="str">
        <f>+IF(AND(LEN($K397)&gt;10),IF(AND($J397&gt;Q$1,$J397&lt;=$Y$1),1,IF((COUNTIFS(INCAPACIDADES!$C$1:$C$51,$K397,INCAPACIDADES!P$1:P$51,Q$1))&gt;0,2,IF(VLOOKUP($I397,BD!$D:$F,3,0)&gt;Q$1,0,3))),"")</f>
        <v/>
      </c>
      <c r="CI397" s="62" t="str">
        <f>+IF(AND(LEN($K397)&gt;10),IF(AND($J397&gt;R$1,$J397&lt;=$Y$1),1,IF((COUNTIFS(INCAPACIDADES!$C$1:$C$51,$K397,INCAPACIDADES!Q$1:Q$51,R$1))&gt;0,2,IF(VLOOKUP($I397,BD!$D:$F,3,0)&gt;R$1,0,3))),"")</f>
        <v/>
      </c>
      <c r="CJ397" s="62" t="str">
        <f>+IF(AND(LEN($K397)&gt;10),IF(AND($J397&gt;S$1,$J397&lt;=$Y$1),1,IF((COUNTIFS(INCAPACIDADES!$C$1:$C$51,$K397,INCAPACIDADES!R$1:R$51,S$1))&gt;0,2,IF(VLOOKUP($I397,BD!$D:$F,3,0)&gt;S$1,0,3))),"")</f>
        <v/>
      </c>
      <c r="CK397" s="62" t="str">
        <f>+IF(AND(LEN($K397)&gt;10),IF(AND($J397&gt;T$1,$J397&lt;=$Y$1),1,IF((COUNTIFS(INCAPACIDADES!$C$1:$C$51,$K397,INCAPACIDADES!S$1:S$51,T$1))&gt;0,2,IF(VLOOKUP($I397,BD!$D:$F,3,0)&gt;T$1,0,3))),"")</f>
        <v/>
      </c>
      <c r="CL397" s="62" t="str">
        <f>+IF(AND(LEN($K397)&gt;10),IF(AND($J397&gt;U$1,$J397&lt;=$Y$1),1,IF((COUNTIFS(INCAPACIDADES!$C$1:$C$51,$K397,INCAPACIDADES!T$1:T$51,U$1))&gt;0,2,IF(VLOOKUP($I397,BD!$D:$F,3,0)&gt;U$1,0,3))),"")</f>
        <v/>
      </c>
      <c r="CM397" s="62" t="str">
        <f>+IF(AND(LEN($K397)&gt;10),IF(AND($J397&gt;V$1,$J397&lt;=$Y$1),1,IF((COUNTIFS(INCAPACIDADES!$C$1:$C$51,$K397,INCAPACIDADES!U$1:U$51,V$1))&gt;0,2,IF(VLOOKUP($I397,BD!$D:$F,3,0)&gt;V$1,0,3))),"")</f>
        <v/>
      </c>
      <c r="CN397" s="62" t="str">
        <f>+IF(AND(LEN($K397)&gt;10),IF(AND($J397&gt;W$1,$J397&lt;=$Y$1),1,IF((COUNTIFS(INCAPACIDADES!$C$1:$C$51,$K397,INCAPACIDADES!V$1:V$51,W$1))&gt;0,2,IF(VLOOKUP($I397,BD!$D:$F,3,0)&gt;W$1,0,3))),"")</f>
        <v/>
      </c>
      <c r="CO397" s="62" t="str">
        <f>+IF(AND(LEN($K397)&gt;10),IF(AND($J397&gt;X$1,$J397&lt;=$Y$1),1,IF((COUNTIFS(INCAPACIDADES!$C$1:$C$51,$K397,INCAPACIDADES!W$1:W$51,X$1))&gt;0,2,IF(VLOOKUP($I397,BD!$D:$F,3,0)&gt;X$1,0,3))),"")</f>
        <v/>
      </c>
      <c r="CP397" s="62" t="str">
        <f>+IF(AND(LEN($K397)&gt;10),IF(AND($J397&gt;Y$1,$J397&lt;=$Y$1),1,IF((COUNTIFS(INCAPACIDADES!$C$1:$C$51,$K397,INCAPACIDADES!X$1:X$51,Y$1))&gt;0,2,IF(VLOOKUP($I397,BD!$D:$F,3,0)&gt;Y$1,0,3))),"")</f>
        <v/>
      </c>
      <c r="CQ397" s="62" t="str">
        <f>+IF(LEN($K397)&gt;10,IF(ISERROR(VLOOKUP(L397,'CODIGO PAGO'!$B$1:$B$20,1,0)),1,IF(OR(AND(CC397=1,L397&lt;&gt;"N"),AND(CC397=3,L397&lt;&gt;"B"),AND(CC397=2,LEFT(TRIM(L397),1)&lt;&gt;"I")),1,IF(OR(AND(CC397=0,L397="N"),AND(CC397=0,L397="B"),AND(CC397=0,LEFT(TRIM(L397),1)="I")),1,0))),"")</f>
        <v/>
      </c>
      <c r="CR397" s="62" t="str">
        <f t="shared" si="187"/>
        <v/>
      </c>
      <c r="CS397" s="62" t="str">
        <f>+IF(LEN($K397)&gt;10,IF(ISERROR(VLOOKUP(N397,'CODIGO PAGO'!$B$1:$B$20,1,0)),1,IF(OR(AND(CE397=1,N397&lt;&gt;"N"),AND(CE397=3,N397&lt;&gt;"B"),AND(CE397=2,LEFT(TRIM(N397),1)&lt;&gt;"I")),1,IF(OR(AND(CE397=0,N397="N"),AND(CE397=0,N397="B"),AND(CE397=0,LEFT(TRIM(N397),1)="I")),1,0))),"")</f>
        <v/>
      </c>
      <c r="CT397" s="62" t="str">
        <f t="shared" si="188"/>
        <v/>
      </c>
      <c r="CU397" s="62" t="str">
        <f>+IF(LEN($K397)&gt;10,IF(ISERROR(VLOOKUP(P397,'CODIGO PAGO'!$B$1:$B$20,1,0)),1,IF(OR(AND(CG397=1,P397&lt;&gt;"N"),AND(CG397=3,P397&lt;&gt;"B"),AND(CG397=2,LEFT(TRIM(P397),1)&lt;&gt;"I")),1,IF(OR(AND(CG397=0,P397="N"),AND(CG397=0,P397="B"),AND(CG397=0,LEFT(TRIM(P397),1)="I")),1,0))),"")</f>
        <v/>
      </c>
      <c r="CV397" s="62" t="str">
        <f t="shared" si="189"/>
        <v/>
      </c>
      <c r="CW397" s="62" t="str">
        <f>+IF(LEN($K397)&gt;10,IF(ISERROR(VLOOKUP(R397,'CODIGO PAGO'!$B$1:$B$20,1,0)),1,IF(OR(AND(CI397=1,R397&lt;&gt;"N"),AND(CI397=3,R397&lt;&gt;"B"),AND(CI397=2,LEFT(TRIM(R397),1)&lt;&gt;"I")),1,IF(OR(AND(CI397=0,R397="N"),AND(CI397=0,R397="B"),AND(CI397=0,LEFT(TRIM(R397),1)="I")),1,0))),"")</f>
        <v/>
      </c>
      <c r="CX397" s="62" t="str">
        <f t="shared" si="190"/>
        <v/>
      </c>
      <c r="CY397" s="62" t="str">
        <f>+IF(LEN($K397)&gt;10,IF(ISERROR(VLOOKUP(T397,'CODIGO PAGO'!$B$1:$B$20,1,0)),1,IF(OR(AND(CK397=1,T397&lt;&gt;"N"),AND(CK397=3,T397&lt;&gt;"B"),AND(CK397=2,LEFT(TRIM(T397),1)&lt;&gt;"I")),1,IF(OR(AND(CK397=0,T397="N"),AND(CK397=0,T397="B"),AND(CK397=0,LEFT(TRIM(T397),1)="I")),1,0))),"")</f>
        <v/>
      </c>
      <c r="CZ397" s="62" t="str">
        <f t="shared" si="191"/>
        <v/>
      </c>
      <c r="DA397" s="62" t="str">
        <f>+IF(LEN($K397)&gt;10,IF(ISERROR(VLOOKUP(V397,'CODIGO PAGO'!$B$1:$B$20,1,0)),1,IF(OR(AND(CM397=1,V397&lt;&gt;"N"),AND(CM397=3,V397&lt;&gt;"B"),AND(CM397=2,LEFT(TRIM(V397),1)&lt;&gt;"I")),1,IF(OR(AND(CM397=0,V397="N"),AND(CM397=0,V397="B"),AND(CM397=0,LEFT(TRIM(V397),1)="I")),1,0))),"")</f>
        <v/>
      </c>
      <c r="DB397" s="62" t="str">
        <f t="shared" si="192"/>
        <v/>
      </c>
      <c r="DC397" s="62" t="str">
        <f>+IF(LEN($K397)&gt;10,IF(ISERROR(VLOOKUP(X397,'CODIGO PAGO'!$B$1:$B$20,1,0)),1,IF(OR(AND(CO397=1,X397&lt;&gt;"N"),AND(CO397=3,X397&lt;&gt;"B"),AND(CO397=2,LEFT(TRIM(X397),1)&lt;&gt;"I")),1,IF(OR(AND(CO397=0,X397="N"),AND(CO397=0,X397="B"),AND(CO397=0,LEFT(TRIM(X397),1)="I")),1,0))),"")</f>
        <v/>
      </c>
      <c r="DD397" s="62" t="str">
        <f t="shared" si="193"/>
        <v/>
      </c>
      <c r="DE397" s="62" t="str">
        <f t="shared" si="194"/>
        <v/>
      </c>
      <c r="DF397" s="63" t="str">
        <f t="shared" si="195"/>
        <v/>
      </c>
      <c r="DG397" s="171"/>
      <c r="DH397" s="63">
        <v>397</v>
      </c>
    </row>
    <row r="398" spans="1:112" s="65" customFormat="1">
      <c r="A398" s="16" t="str">
        <f t="shared" si="168"/>
        <v/>
      </c>
      <c r="B398" s="134"/>
      <c r="C398" s="134"/>
      <c r="D398" s="1" t="str">
        <f>+IF(LEN($K398)&gt;5,BD!A398,"")</f>
        <v/>
      </c>
      <c r="E398" s="1" t="str">
        <f>+IF(LEN($K398)&gt;5,BD!B398,"")</f>
        <v/>
      </c>
      <c r="F398" s="134"/>
      <c r="G398" s="133"/>
      <c r="H398" s="135"/>
      <c r="I398" s="3" t="str">
        <f>+IF(LEN($K398)&gt;5,BD!D398,"")</f>
        <v/>
      </c>
      <c r="J398" s="4" t="str">
        <f>+IF(LEN($K398)&gt;5,BD!E398,"")</f>
        <v/>
      </c>
      <c r="K398" s="5" t="str">
        <f>+IF(LEN(BD!G398)&gt;5,BD!G398,"")</f>
        <v/>
      </c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53" t="str">
        <f t="shared" si="169"/>
        <v/>
      </c>
      <c r="AB398" s="154" t="str">
        <f>+IF(LEN($K398)&gt;5,SUM(L398,N398,P398,R398,T398,V398,X398)+COUNTIF(L398:X398,"PCG")+'CODIGO PAGO'!$C$23*COUNTIF(L398:X398,"PDF")+'CODIGO PAGO'!$C$24*COUNTIF('PRE MAAS'!L398:X398,"PNH")+'CODIGO PAGO'!$C$25*COUNTIF('PRE MAAS'!L398:X398,"PS")+COUNTIF(L398:X398,"VAC"),"")</f>
        <v/>
      </c>
      <c r="AC398" s="154" t="str">
        <f t="shared" si="170"/>
        <v/>
      </c>
      <c r="AD398" s="155" t="str">
        <f t="shared" si="171"/>
        <v/>
      </c>
      <c r="AE398" s="155" t="str">
        <f t="shared" si="172"/>
        <v/>
      </c>
      <c r="AF398" s="155" t="str">
        <f>+IF(LEN($K398)&gt;5,IF(AND(VLOOKUP($I398,BD!$D$1:$F$501,3,0)&gt;=L$1,VLOOKUP($I398,BD!$D$1:$F$501,3,0)&lt;=X$1),1,0),"")</f>
        <v/>
      </c>
      <c r="AG398" s="155" t="str">
        <f t="shared" si="173"/>
        <v/>
      </c>
      <c r="AH398" s="156" t="str">
        <f t="shared" si="174"/>
        <v/>
      </c>
      <c r="AI398" s="156" t="str">
        <f t="shared" si="175"/>
        <v/>
      </c>
      <c r="AJ398" s="156" t="str">
        <f t="shared" si="176"/>
        <v/>
      </c>
      <c r="AK398" s="6" t="str">
        <f>+IF(LEN($K398)&gt;5,BD!H398,"")</f>
        <v/>
      </c>
      <c r="AL398" s="17" t="str">
        <f t="shared" si="177"/>
        <v/>
      </c>
      <c r="AM398" s="13"/>
      <c r="AN398" s="18" t="str">
        <f t="shared" si="178"/>
        <v/>
      </c>
      <c r="AO398" s="19" t="str">
        <f t="shared" si="179"/>
        <v/>
      </c>
      <c r="AP398" s="19" t="str">
        <f t="shared" si="180"/>
        <v/>
      </c>
      <c r="AQ398" s="20" t="str">
        <f t="shared" si="181"/>
        <v/>
      </c>
      <c r="AR398" s="7" t="str">
        <f t="shared" ca="1" si="182"/>
        <v/>
      </c>
      <c r="AS398" s="157"/>
      <c r="AT398" s="19" t="str">
        <f>+IF(LEN($K398)&gt;5,TRUNC(AS398*AK398*'CODIGO PAGO'!$C$27,2),"")</f>
        <v/>
      </c>
      <c r="AU398" s="15"/>
      <c r="AV398" s="15"/>
      <c r="AW398" s="15"/>
      <c r="AX398" s="14"/>
      <c r="AY398" s="15"/>
      <c r="AZ398" s="20" t="str">
        <f>+IF(LEN(K398)&gt;5,SUMIF(AJUSTES!$A$1:$A$50,K398,AJUSTES!$J$1:$J$50),"")</f>
        <v/>
      </c>
      <c r="BA398" s="20"/>
      <c r="BB398" s="14"/>
      <c r="BC398" s="14"/>
      <c r="BD398" s="164"/>
      <c r="BE398" s="15"/>
      <c r="BF398" s="15"/>
      <c r="BG398" s="152" t="str">
        <f t="shared" si="183"/>
        <v/>
      </c>
      <c r="BH398" s="20" t="str">
        <f t="shared" si="184"/>
        <v/>
      </c>
      <c r="BI398" s="20" t="str">
        <f>IF(LEN($K398)&gt;5,IF('CODIGO PAGO'!$C$26=9,0.5*AK398,'CODIGO PAGO'!$C$26*COUNTIF(L398:X398,"PT")*(AK398*7)/(7-(COUNTIF(L398:X398,"D")+COUNTIF(L398:X398,"DL")))),"")</f>
        <v/>
      </c>
      <c r="BJ398" s="15"/>
      <c r="BK398" s="20" t="str">
        <f>+IF(LEN(K398)&gt;5,SUMIF(AJUSTES!$A$1:$A$50,K398,AJUSTES!$K$1:$K$50),"")</f>
        <v/>
      </c>
      <c r="BL398" s="15"/>
      <c r="BM398" s="15"/>
      <c r="BN398" s="4" t="str">
        <f>+CONCATENATE(IF(COUNTIFS(INCAPACIDADES!$A$1:$A$100,"ACTIVA",INCAPACIDADES!$C$1:$C$100,'PRE MAAS'!K398)&gt;0,VLOOKUP(K398,INCAPACIDADES!$C$1:$Y$100,23,0),""),IF(LEN($K398)&gt;5,IF(BD!F398="N/A","",CONCATENATE("B (",DAY(BD!F398),"-",MONTH(BD!F398),"-",YEAR(BD!F398),")")),""))</f>
        <v/>
      </c>
      <c r="BO398" s="150"/>
      <c r="BP398" s="15"/>
      <c r="BQ398" s="15"/>
      <c r="BR398" s="15"/>
      <c r="BS398" s="15"/>
      <c r="BT398" s="15"/>
      <c r="BU398" s="9" t="str">
        <f>+IF(LEN($K398)&gt;10,IF(LEN(BD!I398)=11,BD!I398,CONCATENATE("0",BD!I398)),"")</f>
        <v/>
      </c>
      <c r="BV398" s="161" t="str">
        <f>+IF(LEN($K398)&gt;10,BD!J398,"")</f>
        <v/>
      </c>
      <c r="BW398" s="162" t="str">
        <f t="shared" si="185"/>
        <v/>
      </c>
      <c r="BX398" s="162" t="str">
        <f>+IF(LEN($K398)&gt;10,UPPER(BD!K398),"")</f>
        <v/>
      </c>
      <c r="BY398" s="161" t="str">
        <f>+IF(LEN($K406)&gt;5,BD!L398,"")</f>
        <v/>
      </c>
      <c r="BZ398" s="161" t="str">
        <f>+IF(LEN($K398)&gt;10,BD!M398,"")</f>
        <v/>
      </c>
      <c r="CA398" s="162" t="str">
        <f>+IF(LEN($K398)&gt;10,BD!N398,"")</f>
        <v/>
      </c>
      <c r="CB398" s="163" t="str">
        <f t="shared" si="186"/>
        <v/>
      </c>
      <c r="CC398" s="62" t="str">
        <f>+IF(AND(LEN($K398)&gt;10),IF(AND($J398&gt;L$1,$J398&lt;=$Y$1),1,IF((COUNTIFS(INCAPACIDADES!$C$1:$C$51,$K398,INCAPACIDADES!K$1:K$51,L$1))&gt;0,2,IF(VLOOKUP($I398,BD!D:F,3,0)&gt;L$1,0,3))),"")</f>
        <v/>
      </c>
      <c r="CD398" s="62" t="str">
        <f>+IF(AND(LEN($K398)&gt;10),IF(AND($J398&gt;M$1,$J398&lt;=$Y$1),1,IF((COUNTIFS(INCAPACIDADES!$C$1:$C$51,$K398,INCAPACIDADES!L$1:L$51,M$1))&gt;0,2,IF(VLOOKUP($I398,BD!$D:$F,3,0)&gt;M$1,0,3))),"")</f>
        <v/>
      </c>
      <c r="CE398" s="62" t="str">
        <f>+IF(AND(LEN($K398)&gt;10),IF(AND($J398&gt;N$1,$J398&lt;=$Y$1),1,IF((COUNTIFS(INCAPACIDADES!$C$1:$C$51,$K398,INCAPACIDADES!M$1:M$51,N$1))&gt;0,2,IF(VLOOKUP($I398,BD!$D:$F,3,0)&gt;N$1,0,3))),"")</f>
        <v/>
      </c>
      <c r="CF398" s="62" t="str">
        <f>+IF(AND(LEN($K398)&gt;10),IF(AND($J398&gt;O$1,$J398&lt;=$Y$1),1,IF((COUNTIFS(INCAPACIDADES!$C$1:$C$51,$K398,INCAPACIDADES!N$1:N$51,O$1))&gt;0,2,IF(VLOOKUP($I398,BD!$D:$F,3,0)&gt;O$1,0,3))),"")</f>
        <v/>
      </c>
      <c r="CG398" s="62" t="str">
        <f>+IF(AND(LEN($K398)&gt;10),IF(AND($J398&gt;P$1,$J398&lt;=$Y$1),1,IF((COUNTIFS(INCAPACIDADES!$C$1:$C$51,$K398,INCAPACIDADES!O$1:O$51,P$1))&gt;0,2,IF(VLOOKUP($I398,BD!$D:$F,3,0)&gt;P$1,0,3))),"")</f>
        <v/>
      </c>
      <c r="CH398" s="62" t="str">
        <f>+IF(AND(LEN($K398)&gt;10),IF(AND($J398&gt;Q$1,$J398&lt;=$Y$1),1,IF((COUNTIFS(INCAPACIDADES!$C$1:$C$51,$K398,INCAPACIDADES!P$1:P$51,Q$1))&gt;0,2,IF(VLOOKUP($I398,BD!$D:$F,3,0)&gt;Q$1,0,3))),"")</f>
        <v/>
      </c>
      <c r="CI398" s="62" t="str">
        <f>+IF(AND(LEN($K398)&gt;10),IF(AND($J398&gt;R$1,$J398&lt;=$Y$1),1,IF((COUNTIFS(INCAPACIDADES!$C$1:$C$51,$K398,INCAPACIDADES!Q$1:Q$51,R$1))&gt;0,2,IF(VLOOKUP($I398,BD!$D:$F,3,0)&gt;R$1,0,3))),"")</f>
        <v/>
      </c>
      <c r="CJ398" s="62" t="str">
        <f>+IF(AND(LEN($K398)&gt;10),IF(AND($J398&gt;S$1,$J398&lt;=$Y$1),1,IF((COUNTIFS(INCAPACIDADES!$C$1:$C$51,$K398,INCAPACIDADES!R$1:R$51,S$1))&gt;0,2,IF(VLOOKUP($I398,BD!$D:$F,3,0)&gt;S$1,0,3))),"")</f>
        <v/>
      </c>
      <c r="CK398" s="62" t="str">
        <f>+IF(AND(LEN($K398)&gt;10),IF(AND($J398&gt;T$1,$J398&lt;=$Y$1),1,IF((COUNTIFS(INCAPACIDADES!$C$1:$C$51,$K398,INCAPACIDADES!S$1:S$51,T$1))&gt;0,2,IF(VLOOKUP($I398,BD!$D:$F,3,0)&gt;T$1,0,3))),"")</f>
        <v/>
      </c>
      <c r="CL398" s="62" t="str">
        <f>+IF(AND(LEN($K398)&gt;10),IF(AND($J398&gt;U$1,$J398&lt;=$Y$1),1,IF((COUNTIFS(INCAPACIDADES!$C$1:$C$51,$K398,INCAPACIDADES!T$1:T$51,U$1))&gt;0,2,IF(VLOOKUP($I398,BD!$D:$F,3,0)&gt;U$1,0,3))),"")</f>
        <v/>
      </c>
      <c r="CM398" s="62" t="str">
        <f>+IF(AND(LEN($K398)&gt;10),IF(AND($J398&gt;V$1,$J398&lt;=$Y$1),1,IF((COUNTIFS(INCAPACIDADES!$C$1:$C$51,$K398,INCAPACIDADES!U$1:U$51,V$1))&gt;0,2,IF(VLOOKUP($I398,BD!$D:$F,3,0)&gt;V$1,0,3))),"")</f>
        <v/>
      </c>
      <c r="CN398" s="62" t="str">
        <f>+IF(AND(LEN($K398)&gt;10),IF(AND($J398&gt;W$1,$J398&lt;=$Y$1),1,IF((COUNTIFS(INCAPACIDADES!$C$1:$C$51,$K398,INCAPACIDADES!V$1:V$51,W$1))&gt;0,2,IF(VLOOKUP($I398,BD!$D:$F,3,0)&gt;W$1,0,3))),"")</f>
        <v/>
      </c>
      <c r="CO398" s="62" t="str">
        <f>+IF(AND(LEN($K398)&gt;10),IF(AND($J398&gt;X$1,$J398&lt;=$Y$1),1,IF((COUNTIFS(INCAPACIDADES!$C$1:$C$51,$K398,INCAPACIDADES!W$1:W$51,X$1))&gt;0,2,IF(VLOOKUP($I398,BD!$D:$F,3,0)&gt;X$1,0,3))),"")</f>
        <v/>
      </c>
      <c r="CP398" s="62" t="str">
        <f>+IF(AND(LEN($K398)&gt;10),IF(AND($J398&gt;Y$1,$J398&lt;=$Y$1),1,IF((COUNTIFS(INCAPACIDADES!$C$1:$C$51,$K398,INCAPACIDADES!X$1:X$51,Y$1))&gt;0,2,IF(VLOOKUP($I398,BD!$D:$F,3,0)&gt;Y$1,0,3))),"")</f>
        <v/>
      </c>
      <c r="CQ398" s="62" t="str">
        <f>+IF(LEN($K398)&gt;10,IF(ISERROR(VLOOKUP(L398,'CODIGO PAGO'!$B$1:$B$20,1,0)),1,IF(OR(AND(CC398=1,L398&lt;&gt;"N"),AND(CC398=3,L398&lt;&gt;"B"),AND(CC398=2,LEFT(TRIM(L398),1)&lt;&gt;"I")),1,IF(OR(AND(CC398=0,L398="N"),AND(CC398=0,L398="B"),AND(CC398=0,LEFT(TRIM(L398),1)="I")),1,0))),"")</f>
        <v/>
      </c>
      <c r="CR398" s="62" t="str">
        <f t="shared" si="187"/>
        <v/>
      </c>
      <c r="CS398" s="62" t="str">
        <f>+IF(LEN($K398)&gt;10,IF(ISERROR(VLOOKUP(N398,'CODIGO PAGO'!$B$1:$B$20,1,0)),1,IF(OR(AND(CE398=1,N398&lt;&gt;"N"),AND(CE398=3,N398&lt;&gt;"B"),AND(CE398=2,LEFT(TRIM(N398),1)&lt;&gt;"I")),1,IF(OR(AND(CE398=0,N398="N"),AND(CE398=0,N398="B"),AND(CE398=0,LEFT(TRIM(N398),1)="I")),1,0))),"")</f>
        <v/>
      </c>
      <c r="CT398" s="62" t="str">
        <f t="shared" si="188"/>
        <v/>
      </c>
      <c r="CU398" s="62" t="str">
        <f>+IF(LEN($K398)&gt;10,IF(ISERROR(VLOOKUP(P398,'CODIGO PAGO'!$B$1:$B$20,1,0)),1,IF(OR(AND(CG398=1,P398&lt;&gt;"N"),AND(CG398=3,P398&lt;&gt;"B"),AND(CG398=2,LEFT(TRIM(P398),1)&lt;&gt;"I")),1,IF(OR(AND(CG398=0,P398="N"),AND(CG398=0,P398="B"),AND(CG398=0,LEFT(TRIM(P398),1)="I")),1,0))),"")</f>
        <v/>
      </c>
      <c r="CV398" s="62" t="str">
        <f t="shared" si="189"/>
        <v/>
      </c>
      <c r="CW398" s="62" t="str">
        <f>+IF(LEN($K398)&gt;10,IF(ISERROR(VLOOKUP(R398,'CODIGO PAGO'!$B$1:$B$20,1,0)),1,IF(OR(AND(CI398=1,R398&lt;&gt;"N"),AND(CI398=3,R398&lt;&gt;"B"),AND(CI398=2,LEFT(TRIM(R398),1)&lt;&gt;"I")),1,IF(OR(AND(CI398=0,R398="N"),AND(CI398=0,R398="B"),AND(CI398=0,LEFT(TRIM(R398),1)="I")),1,0))),"")</f>
        <v/>
      </c>
      <c r="CX398" s="62" t="str">
        <f t="shared" si="190"/>
        <v/>
      </c>
      <c r="CY398" s="62" t="str">
        <f>+IF(LEN($K398)&gt;10,IF(ISERROR(VLOOKUP(T398,'CODIGO PAGO'!$B$1:$B$20,1,0)),1,IF(OR(AND(CK398=1,T398&lt;&gt;"N"),AND(CK398=3,T398&lt;&gt;"B"),AND(CK398=2,LEFT(TRIM(T398),1)&lt;&gt;"I")),1,IF(OR(AND(CK398=0,T398="N"),AND(CK398=0,T398="B"),AND(CK398=0,LEFT(TRIM(T398),1)="I")),1,0))),"")</f>
        <v/>
      </c>
      <c r="CZ398" s="62" t="str">
        <f t="shared" si="191"/>
        <v/>
      </c>
      <c r="DA398" s="62" t="str">
        <f>+IF(LEN($K398)&gt;10,IF(ISERROR(VLOOKUP(V398,'CODIGO PAGO'!$B$1:$B$20,1,0)),1,IF(OR(AND(CM398=1,V398&lt;&gt;"N"),AND(CM398=3,V398&lt;&gt;"B"),AND(CM398=2,LEFT(TRIM(V398),1)&lt;&gt;"I")),1,IF(OR(AND(CM398=0,V398="N"),AND(CM398=0,V398="B"),AND(CM398=0,LEFT(TRIM(V398),1)="I")),1,0))),"")</f>
        <v/>
      </c>
      <c r="DB398" s="62" t="str">
        <f t="shared" si="192"/>
        <v/>
      </c>
      <c r="DC398" s="62" t="str">
        <f>+IF(LEN($K398)&gt;10,IF(ISERROR(VLOOKUP(X398,'CODIGO PAGO'!$B$1:$B$20,1,0)),1,IF(OR(AND(CO398=1,X398&lt;&gt;"N"),AND(CO398=3,X398&lt;&gt;"B"),AND(CO398=2,LEFT(TRIM(X398),1)&lt;&gt;"I")),1,IF(OR(AND(CO398=0,X398="N"),AND(CO398=0,X398="B"),AND(CO398=0,LEFT(TRIM(X398),1)="I")),1,0))),"")</f>
        <v/>
      </c>
      <c r="DD398" s="62" t="str">
        <f t="shared" si="193"/>
        <v/>
      </c>
      <c r="DE398" s="62" t="str">
        <f t="shared" si="194"/>
        <v/>
      </c>
      <c r="DF398" s="63" t="str">
        <f t="shared" si="195"/>
        <v/>
      </c>
      <c r="DG398" s="171"/>
      <c r="DH398" s="63">
        <v>398</v>
      </c>
    </row>
    <row r="399" spans="1:112" s="65" customFormat="1">
      <c r="A399" s="16" t="str">
        <f t="shared" si="168"/>
        <v/>
      </c>
      <c r="B399" s="134"/>
      <c r="C399" s="134"/>
      <c r="D399" s="1" t="str">
        <f>+IF(LEN($K399)&gt;5,BD!A399,"")</f>
        <v/>
      </c>
      <c r="E399" s="1" t="str">
        <f>+IF(LEN($K399)&gt;5,BD!B399,"")</f>
        <v/>
      </c>
      <c r="F399" s="134"/>
      <c r="G399" s="133"/>
      <c r="H399" s="135"/>
      <c r="I399" s="3" t="str">
        <f>+IF(LEN($K399)&gt;5,BD!D399,"")</f>
        <v/>
      </c>
      <c r="J399" s="4" t="str">
        <f>+IF(LEN($K399)&gt;5,BD!E399,"")</f>
        <v/>
      </c>
      <c r="K399" s="5" t="str">
        <f>+IF(LEN(BD!G399)&gt;5,BD!G399,"")</f>
        <v/>
      </c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53" t="str">
        <f t="shared" si="169"/>
        <v/>
      </c>
      <c r="AB399" s="154" t="str">
        <f>+IF(LEN($K399)&gt;5,SUM(L399,N399,P399,R399,T399,V399,X399)+COUNTIF(L399:X399,"PCG")+'CODIGO PAGO'!$C$23*COUNTIF(L399:X399,"PDF")+'CODIGO PAGO'!$C$24*COUNTIF('PRE MAAS'!L399:X399,"PNH")+'CODIGO PAGO'!$C$25*COUNTIF('PRE MAAS'!L399:X399,"PS")+COUNTIF(L399:X399,"VAC"),"")</f>
        <v/>
      </c>
      <c r="AC399" s="154" t="str">
        <f t="shared" si="170"/>
        <v/>
      </c>
      <c r="AD399" s="155" t="str">
        <f t="shared" si="171"/>
        <v/>
      </c>
      <c r="AE399" s="155" t="str">
        <f t="shared" si="172"/>
        <v/>
      </c>
      <c r="AF399" s="155" t="str">
        <f>+IF(LEN($K399)&gt;5,IF(AND(VLOOKUP($I399,BD!$D$1:$F$501,3,0)&gt;=L$1,VLOOKUP($I399,BD!$D$1:$F$501,3,0)&lt;=X$1),1,0),"")</f>
        <v/>
      </c>
      <c r="AG399" s="155" t="str">
        <f t="shared" si="173"/>
        <v/>
      </c>
      <c r="AH399" s="156" t="str">
        <f t="shared" si="174"/>
        <v/>
      </c>
      <c r="AI399" s="156" t="str">
        <f t="shared" si="175"/>
        <v/>
      </c>
      <c r="AJ399" s="156" t="str">
        <f t="shared" si="176"/>
        <v/>
      </c>
      <c r="AK399" s="6" t="str">
        <f>+IF(LEN($K399)&gt;5,BD!H399,"")</f>
        <v/>
      </c>
      <c r="AL399" s="17" t="str">
        <f t="shared" si="177"/>
        <v/>
      </c>
      <c r="AM399" s="13"/>
      <c r="AN399" s="18" t="str">
        <f t="shared" si="178"/>
        <v/>
      </c>
      <c r="AO399" s="19" t="str">
        <f t="shared" si="179"/>
        <v/>
      </c>
      <c r="AP399" s="19" t="str">
        <f t="shared" si="180"/>
        <v/>
      </c>
      <c r="AQ399" s="20" t="str">
        <f t="shared" si="181"/>
        <v/>
      </c>
      <c r="AR399" s="7" t="str">
        <f t="shared" ca="1" si="182"/>
        <v/>
      </c>
      <c r="AS399" s="157"/>
      <c r="AT399" s="19" t="str">
        <f>+IF(LEN($K399)&gt;5,TRUNC(AS399*AK399*'CODIGO PAGO'!$C$27,2),"")</f>
        <v/>
      </c>
      <c r="AU399" s="15"/>
      <c r="AV399" s="15"/>
      <c r="AW399" s="15"/>
      <c r="AX399" s="14"/>
      <c r="AY399" s="15"/>
      <c r="AZ399" s="20" t="str">
        <f>+IF(LEN(K399)&gt;5,SUMIF(AJUSTES!$A$1:$A$50,K399,AJUSTES!$J$1:$J$50),"")</f>
        <v/>
      </c>
      <c r="BA399" s="20"/>
      <c r="BB399" s="14"/>
      <c r="BC399" s="14"/>
      <c r="BD399" s="164"/>
      <c r="BE399" s="15"/>
      <c r="BF399" s="15"/>
      <c r="BG399" s="152" t="str">
        <f t="shared" si="183"/>
        <v/>
      </c>
      <c r="BH399" s="20" t="str">
        <f t="shared" si="184"/>
        <v/>
      </c>
      <c r="BI399" s="20" t="str">
        <f>IF(LEN($K399)&gt;5,IF('CODIGO PAGO'!$C$26=9,0.5*AK399,'CODIGO PAGO'!$C$26*COUNTIF(L399:X399,"PT")*(AK399*7)/(7-(COUNTIF(L399:X399,"D")+COUNTIF(L399:X399,"DL")))),"")</f>
        <v/>
      </c>
      <c r="BJ399" s="15"/>
      <c r="BK399" s="20" t="str">
        <f>+IF(LEN(K399)&gt;5,SUMIF(AJUSTES!$A$1:$A$50,K399,AJUSTES!$K$1:$K$50),"")</f>
        <v/>
      </c>
      <c r="BL399" s="15"/>
      <c r="BM399" s="15"/>
      <c r="BN399" s="4" t="str">
        <f>+CONCATENATE(IF(COUNTIFS(INCAPACIDADES!$A$1:$A$100,"ACTIVA",INCAPACIDADES!$C$1:$C$100,'PRE MAAS'!K399)&gt;0,VLOOKUP(K399,INCAPACIDADES!$C$1:$Y$100,23,0),""),IF(LEN($K399)&gt;5,IF(BD!F399="N/A","",CONCATENATE("B (",DAY(BD!F399),"-",MONTH(BD!F399),"-",YEAR(BD!F399),")")),""))</f>
        <v/>
      </c>
      <c r="BO399" s="150"/>
      <c r="BP399" s="15"/>
      <c r="BQ399" s="15"/>
      <c r="BR399" s="15"/>
      <c r="BS399" s="15"/>
      <c r="BT399" s="15"/>
      <c r="BU399" s="9" t="str">
        <f>+IF(LEN($K399)&gt;10,IF(LEN(BD!I399)=11,BD!I399,CONCATENATE("0",BD!I399)),"")</f>
        <v/>
      </c>
      <c r="BV399" s="161" t="str">
        <f>+IF(LEN($K399)&gt;10,BD!J399,"")</f>
        <v/>
      </c>
      <c r="BW399" s="162" t="str">
        <f t="shared" si="185"/>
        <v/>
      </c>
      <c r="BX399" s="162" t="str">
        <f>+IF(LEN($K399)&gt;10,UPPER(BD!K399),"")</f>
        <v/>
      </c>
      <c r="BY399" s="161" t="str">
        <f>+IF(LEN($K407)&gt;5,BD!L399,"")</f>
        <v/>
      </c>
      <c r="BZ399" s="161" t="str">
        <f>+IF(LEN($K399)&gt;10,BD!M399,"")</f>
        <v/>
      </c>
      <c r="CA399" s="162" t="str">
        <f>+IF(LEN($K399)&gt;10,BD!N399,"")</f>
        <v/>
      </c>
      <c r="CB399" s="163" t="str">
        <f t="shared" si="186"/>
        <v/>
      </c>
      <c r="CC399" s="62" t="str">
        <f>+IF(AND(LEN($K399)&gt;10),IF(AND($J399&gt;L$1,$J399&lt;=$Y$1),1,IF((COUNTIFS(INCAPACIDADES!$C$1:$C$51,$K399,INCAPACIDADES!K$1:K$51,L$1))&gt;0,2,IF(VLOOKUP($I399,BD!D:F,3,0)&gt;L$1,0,3))),"")</f>
        <v/>
      </c>
      <c r="CD399" s="62" t="str">
        <f>+IF(AND(LEN($K399)&gt;10),IF(AND($J399&gt;M$1,$J399&lt;=$Y$1),1,IF((COUNTIFS(INCAPACIDADES!$C$1:$C$51,$K399,INCAPACIDADES!L$1:L$51,M$1))&gt;0,2,IF(VLOOKUP($I399,BD!$D:$F,3,0)&gt;M$1,0,3))),"")</f>
        <v/>
      </c>
      <c r="CE399" s="62" t="str">
        <f>+IF(AND(LEN($K399)&gt;10),IF(AND($J399&gt;N$1,$J399&lt;=$Y$1),1,IF((COUNTIFS(INCAPACIDADES!$C$1:$C$51,$K399,INCAPACIDADES!M$1:M$51,N$1))&gt;0,2,IF(VLOOKUP($I399,BD!$D:$F,3,0)&gt;N$1,0,3))),"")</f>
        <v/>
      </c>
      <c r="CF399" s="62" t="str">
        <f>+IF(AND(LEN($K399)&gt;10),IF(AND($J399&gt;O$1,$J399&lt;=$Y$1),1,IF((COUNTIFS(INCAPACIDADES!$C$1:$C$51,$K399,INCAPACIDADES!N$1:N$51,O$1))&gt;0,2,IF(VLOOKUP($I399,BD!$D:$F,3,0)&gt;O$1,0,3))),"")</f>
        <v/>
      </c>
      <c r="CG399" s="62" t="str">
        <f>+IF(AND(LEN($K399)&gt;10),IF(AND($J399&gt;P$1,$J399&lt;=$Y$1),1,IF((COUNTIFS(INCAPACIDADES!$C$1:$C$51,$K399,INCAPACIDADES!O$1:O$51,P$1))&gt;0,2,IF(VLOOKUP($I399,BD!$D:$F,3,0)&gt;P$1,0,3))),"")</f>
        <v/>
      </c>
      <c r="CH399" s="62" t="str">
        <f>+IF(AND(LEN($K399)&gt;10),IF(AND($J399&gt;Q$1,$J399&lt;=$Y$1),1,IF((COUNTIFS(INCAPACIDADES!$C$1:$C$51,$K399,INCAPACIDADES!P$1:P$51,Q$1))&gt;0,2,IF(VLOOKUP($I399,BD!$D:$F,3,0)&gt;Q$1,0,3))),"")</f>
        <v/>
      </c>
      <c r="CI399" s="62" t="str">
        <f>+IF(AND(LEN($K399)&gt;10),IF(AND($J399&gt;R$1,$J399&lt;=$Y$1),1,IF((COUNTIFS(INCAPACIDADES!$C$1:$C$51,$K399,INCAPACIDADES!Q$1:Q$51,R$1))&gt;0,2,IF(VLOOKUP($I399,BD!$D:$F,3,0)&gt;R$1,0,3))),"")</f>
        <v/>
      </c>
      <c r="CJ399" s="62" t="str">
        <f>+IF(AND(LEN($K399)&gt;10),IF(AND($J399&gt;S$1,$J399&lt;=$Y$1),1,IF((COUNTIFS(INCAPACIDADES!$C$1:$C$51,$K399,INCAPACIDADES!R$1:R$51,S$1))&gt;0,2,IF(VLOOKUP($I399,BD!$D:$F,3,0)&gt;S$1,0,3))),"")</f>
        <v/>
      </c>
      <c r="CK399" s="62" t="str">
        <f>+IF(AND(LEN($K399)&gt;10),IF(AND($J399&gt;T$1,$J399&lt;=$Y$1),1,IF((COUNTIFS(INCAPACIDADES!$C$1:$C$51,$K399,INCAPACIDADES!S$1:S$51,T$1))&gt;0,2,IF(VLOOKUP($I399,BD!$D:$F,3,0)&gt;T$1,0,3))),"")</f>
        <v/>
      </c>
      <c r="CL399" s="62" t="str">
        <f>+IF(AND(LEN($K399)&gt;10),IF(AND($J399&gt;U$1,$J399&lt;=$Y$1),1,IF((COUNTIFS(INCAPACIDADES!$C$1:$C$51,$K399,INCAPACIDADES!T$1:T$51,U$1))&gt;0,2,IF(VLOOKUP($I399,BD!$D:$F,3,0)&gt;U$1,0,3))),"")</f>
        <v/>
      </c>
      <c r="CM399" s="62" t="str">
        <f>+IF(AND(LEN($K399)&gt;10),IF(AND($J399&gt;V$1,$J399&lt;=$Y$1),1,IF((COUNTIFS(INCAPACIDADES!$C$1:$C$51,$K399,INCAPACIDADES!U$1:U$51,V$1))&gt;0,2,IF(VLOOKUP($I399,BD!$D:$F,3,0)&gt;V$1,0,3))),"")</f>
        <v/>
      </c>
      <c r="CN399" s="62" t="str">
        <f>+IF(AND(LEN($K399)&gt;10),IF(AND($J399&gt;W$1,$J399&lt;=$Y$1),1,IF((COUNTIFS(INCAPACIDADES!$C$1:$C$51,$K399,INCAPACIDADES!V$1:V$51,W$1))&gt;0,2,IF(VLOOKUP($I399,BD!$D:$F,3,0)&gt;W$1,0,3))),"")</f>
        <v/>
      </c>
      <c r="CO399" s="62" t="str">
        <f>+IF(AND(LEN($K399)&gt;10),IF(AND($J399&gt;X$1,$J399&lt;=$Y$1),1,IF((COUNTIFS(INCAPACIDADES!$C$1:$C$51,$K399,INCAPACIDADES!W$1:W$51,X$1))&gt;0,2,IF(VLOOKUP($I399,BD!$D:$F,3,0)&gt;X$1,0,3))),"")</f>
        <v/>
      </c>
      <c r="CP399" s="62" t="str">
        <f>+IF(AND(LEN($K399)&gt;10),IF(AND($J399&gt;Y$1,$J399&lt;=$Y$1),1,IF((COUNTIFS(INCAPACIDADES!$C$1:$C$51,$K399,INCAPACIDADES!X$1:X$51,Y$1))&gt;0,2,IF(VLOOKUP($I399,BD!$D:$F,3,0)&gt;Y$1,0,3))),"")</f>
        <v/>
      </c>
      <c r="CQ399" s="62" t="str">
        <f>+IF(LEN($K399)&gt;10,IF(ISERROR(VLOOKUP(L399,'CODIGO PAGO'!$B$1:$B$20,1,0)),1,IF(OR(AND(CC399=1,L399&lt;&gt;"N"),AND(CC399=3,L399&lt;&gt;"B"),AND(CC399=2,LEFT(TRIM(L399),1)&lt;&gt;"I")),1,IF(OR(AND(CC399=0,L399="N"),AND(CC399=0,L399="B"),AND(CC399=0,LEFT(TRIM(L399),1)="I")),1,0))),"")</f>
        <v/>
      </c>
      <c r="CR399" s="62" t="str">
        <f t="shared" si="187"/>
        <v/>
      </c>
      <c r="CS399" s="62" t="str">
        <f>+IF(LEN($K399)&gt;10,IF(ISERROR(VLOOKUP(N399,'CODIGO PAGO'!$B$1:$B$20,1,0)),1,IF(OR(AND(CE399=1,N399&lt;&gt;"N"),AND(CE399=3,N399&lt;&gt;"B"),AND(CE399=2,LEFT(TRIM(N399),1)&lt;&gt;"I")),1,IF(OR(AND(CE399=0,N399="N"),AND(CE399=0,N399="B"),AND(CE399=0,LEFT(TRIM(N399),1)="I")),1,0))),"")</f>
        <v/>
      </c>
      <c r="CT399" s="62" t="str">
        <f t="shared" si="188"/>
        <v/>
      </c>
      <c r="CU399" s="62" t="str">
        <f>+IF(LEN($K399)&gt;10,IF(ISERROR(VLOOKUP(P399,'CODIGO PAGO'!$B$1:$B$20,1,0)),1,IF(OR(AND(CG399=1,P399&lt;&gt;"N"),AND(CG399=3,P399&lt;&gt;"B"),AND(CG399=2,LEFT(TRIM(P399),1)&lt;&gt;"I")),1,IF(OR(AND(CG399=0,P399="N"),AND(CG399=0,P399="B"),AND(CG399=0,LEFT(TRIM(P399),1)="I")),1,0))),"")</f>
        <v/>
      </c>
      <c r="CV399" s="62" t="str">
        <f t="shared" si="189"/>
        <v/>
      </c>
      <c r="CW399" s="62" t="str">
        <f>+IF(LEN($K399)&gt;10,IF(ISERROR(VLOOKUP(R399,'CODIGO PAGO'!$B$1:$B$20,1,0)),1,IF(OR(AND(CI399=1,R399&lt;&gt;"N"),AND(CI399=3,R399&lt;&gt;"B"),AND(CI399=2,LEFT(TRIM(R399),1)&lt;&gt;"I")),1,IF(OR(AND(CI399=0,R399="N"),AND(CI399=0,R399="B"),AND(CI399=0,LEFT(TRIM(R399),1)="I")),1,0))),"")</f>
        <v/>
      </c>
      <c r="CX399" s="62" t="str">
        <f t="shared" si="190"/>
        <v/>
      </c>
      <c r="CY399" s="62" t="str">
        <f>+IF(LEN($K399)&gt;10,IF(ISERROR(VLOOKUP(T399,'CODIGO PAGO'!$B$1:$B$20,1,0)),1,IF(OR(AND(CK399=1,T399&lt;&gt;"N"),AND(CK399=3,T399&lt;&gt;"B"),AND(CK399=2,LEFT(TRIM(T399),1)&lt;&gt;"I")),1,IF(OR(AND(CK399=0,T399="N"),AND(CK399=0,T399="B"),AND(CK399=0,LEFT(TRIM(T399),1)="I")),1,0))),"")</f>
        <v/>
      </c>
      <c r="CZ399" s="62" t="str">
        <f t="shared" si="191"/>
        <v/>
      </c>
      <c r="DA399" s="62" t="str">
        <f>+IF(LEN($K399)&gt;10,IF(ISERROR(VLOOKUP(V399,'CODIGO PAGO'!$B$1:$B$20,1,0)),1,IF(OR(AND(CM399=1,V399&lt;&gt;"N"),AND(CM399=3,V399&lt;&gt;"B"),AND(CM399=2,LEFT(TRIM(V399),1)&lt;&gt;"I")),1,IF(OR(AND(CM399=0,V399="N"),AND(CM399=0,V399="B"),AND(CM399=0,LEFT(TRIM(V399),1)="I")),1,0))),"")</f>
        <v/>
      </c>
      <c r="DB399" s="62" t="str">
        <f t="shared" si="192"/>
        <v/>
      </c>
      <c r="DC399" s="62" t="str">
        <f>+IF(LEN($K399)&gt;10,IF(ISERROR(VLOOKUP(X399,'CODIGO PAGO'!$B$1:$B$20,1,0)),1,IF(OR(AND(CO399=1,X399&lt;&gt;"N"),AND(CO399=3,X399&lt;&gt;"B"),AND(CO399=2,LEFT(TRIM(X399),1)&lt;&gt;"I")),1,IF(OR(AND(CO399=0,X399="N"),AND(CO399=0,X399="B"),AND(CO399=0,LEFT(TRIM(X399),1)="I")),1,0))),"")</f>
        <v/>
      </c>
      <c r="DD399" s="62" t="str">
        <f t="shared" si="193"/>
        <v/>
      </c>
      <c r="DE399" s="62" t="str">
        <f t="shared" si="194"/>
        <v/>
      </c>
      <c r="DF399" s="63" t="str">
        <f t="shared" si="195"/>
        <v/>
      </c>
      <c r="DG399" s="171"/>
      <c r="DH399" s="63">
        <v>399</v>
      </c>
    </row>
    <row r="400" spans="1:112" s="65" customFormat="1">
      <c r="A400" s="16" t="str">
        <f t="shared" si="168"/>
        <v/>
      </c>
      <c r="B400" s="134"/>
      <c r="C400" s="134"/>
      <c r="D400" s="1" t="str">
        <f>+IF(LEN($K400)&gt;5,BD!A400,"")</f>
        <v/>
      </c>
      <c r="E400" s="1" t="str">
        <f>+IF(LEN($K400)&gt;5,BD!B400,"")</f>
        <v/>
      </c>
      <c r="F400" s="134"/>
      <c r="G400" s="133"/>
      <c r="H400" s="135"/>
      <c r="I400" s="3" t="str">
        <f>+IF(LEN($K400)&gt;5,BD!D400,"")</f>
        <v/>
      </c>
      <c r="J400" s="4" t="str">
        <f>+IF(LEN($K400)&gt;5,BD!E400,"")</f>
        <v/>
      </c>
      <c r="K400" s="5" t="str">
        <f>+IF(LEN(BD!G400)&gt;5,BD!G400,"")</f>
        <v/>
      </c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53" t="str">
        <f t="shared" si="169"/>
        <v/>
      </c>
      <c r="AB400" s="154" t="str">
        <f>+IF(LEN($K400)&gt;5,SUM(L400,N400,P400,R400,T400,V400,X400)+COUNTIF(L400:X400,"PCG")+'CODIGO PAGO'!$C$23*COUNTIF(L400:X400,"PDF")+'CODIGO PAGO'!$C$24*COUNTIF('PRE MAAS'!L400:X400,"PNH")+'CODIGO PAGO'!$C$25*COUNTIF('PRE MAAS'!L400:X400,"PS")+COUNTIF(L400:X400,"VAC"),"")</f>
        <v/>
      </c>
      <c r="AC400" s="154" t="str">
        <f t="shared" si="170"/>
        <v/>
      </c>
      <c r="AD400" s="155" t="str">
        <f t="shared" si="171"/>
        <v/>
      </c>
      <c r="AE400" s="155" t="str">
        <f t="shared" si="172"/>
        <v/>
      </c>
      <c r="AF400" s="155" t="str">
        <f>+IF(LEN($K400)&gt;5,IF(AND(VLOOKUP($I400,BD!$D$1:$F$501,3,0)&gt;=L$1,VLOOKUP($I400,BD!$D$1:$F$501,3,0)&lt;=X$1),1,0),"")</f>
        <v/>
      </c>
      <c r="AG400" s="155" t="str">
        <f t="shared" si="173"/>
        <v/>
      </c>
      <c r="AH400" s="156" t="str">
        <f t="shared" si="174"/>
        <v/>
      </c>
      <c r="AI400" s="156" t="str">
        <f t="shared" si="175"/>
        <v/>
      </c>
      <c r="AJ400" s="156" t="str">
        <f t="shared" si="176"/>
        <v/>
      </c>
      <c r="AK400" s="6" t="str">
        <f>+IF(LEN($K400)&gt;5,BD!H400,"")</f>
        <v/>
      </c>
      <c r="AL400" s="17" t="str">
        <f t="shared" si="177"/>
        <v/>
      </c>
      <c r="AM400" s="13"/>
      <c r="AN400" s="18" t="str">
        <f t="shared" si="178"/>
        <v/>
      </c>
      <c r="AO400" s="19" t="str">
        <f t="shared" si="179"/>
        <v/>
      </c>
      <c r="AP400" s="19" t="str">
        <f t="shared" si="180"/>
        <v/>
      </c>
      <c r="AQ400" s="20" t="str">
        <f t="shared" si="181"/>
        <v/>
      </c>
      <c r="AR400" s="7" t="str">
        <f t="shared" ca="1" si="182"/>
        <v/>
      </c>
      <c r="AS400" s="157"/>
      <c r="AT400" s="19" t="str">
        <f>+IF(LEN($K400)&gt;5,TRUNC(AS400*AK400*'CODIGO PAGO'!$C$27,2),"")</f>
        <v/>
      </c>
      <c r="AU400" s="15"/>
      <c r="AV400" s="15"/>
      <c r="AW400" s="15"/>
      <c r="AX400" s="14"/>
      <c r="AY400" s="15"/>
      <c r="AZ400" s="20" t="str">
        <f>+IF(LEN(K400)&gt;5,SUMIF(AJUSTES!$A$1:$A$50,K400,AJUSTES!$J$1:$J$50),"")</f>
        <v/>
      </c>
      <c r="BA400" s="20"/>
      <c r="BB400" s="14"/>
      <c r="BC400" s="14"/>
      <c r="BD400" s="164"/>
      <c r="BE400" s="15"/>
      <c r="BF400" s="15"/>
      <c r="BG400" s="152" t="str">
        <f t="shared" si="183"/>
        <v/>
      </c>
      <c r="BH400" s="20" t="str">
        <f t="shared" si="184"/>
        <v/>
      </c>
      <c r="BI400" s="20" t="str">
        <f>IF(LEN($K400)&gt;5,IF('CODIGO PAGO'!$C$26=9,0.5*AK400,'CODIGO PAGO'!$C$26*COUNTIF(L400:X400,"PT")*(AK400*7)/(7-(COUNTIF(L400:X400,"D")+COUNTIF(L400:X400,"DL")))),"")</f>
        <v/>
      </c>
      <c r="BJ400" s="15"/>
      <c r="BK400" s="20" t="str">
        <f>+IF(LEN(K400)&gt;5,SUMIF(AJUSTES!$A$1:$A$50,K400,AJUSTES!$K$1:$K$50),"")</f>
        <v/>
      </c>
      <c r="BL400" s="15"/>
      <c r="BM400" s="15"/>
      <c r="BN400" s="4" t="str">
        <f>+CONCATENATE(IF(COUNTIFS(INCAPACIDADES!$A$1:$A$100,"ACTIVA",INCAPACIDADES!$C$1:$C$100,'PRE MAAS'!K400)&gt;0,VLOOKUP(K400,INCAPACIDADES!$C$1:$Y$100,23,0),""),IF(LEN($K400)&gt;5,IF(BD!F400="N/A","",CONCATENATE("B (",DAY(BD!F400),"-",MONTH(BD!F400),"-",YEAR(BD!F400),")")),""))</f>
        <v/>
      </c>
      <c r="BO400" s="150"/>
      <c r="BP400" s="15"/>
      <c r="BQ400" s="15"/>
      <c r="BR400" s="15"/>
      <c r="BS400" s="15"/>
      <c r="BT400" s="15"/>
      <c r="BU400" s="9" t="str">
        <f>+IF(LEN($K400)&gt;10,IF(LEN(BD!I400)=11,BD!I400,CONCATENATE("0",BD!I400)),"")</f>
        <v/>
      </c>
      <c r="BV400" s="161" t="str">
        <f>+IF(LEN($K400)&gt;10,BD!J400,"")</f>
        <v/>
      </c>
      <c r="BW400" s="162" t="str">
        <f t="shared" si="185"/>
        <v/>
      </c>
      <c r="BX400" s="162" t="str">
        <f>+IF(LEN($K400)&gt;10,UPPER(BD!K400),"")</f>
        <v/>
      </c>
      <c r="BY400" s="161" t="str">
        <f>+IF(LEN($K408)&gt;5,BD!L400,"")</f>
        <v/>
      </c>
      <c r="BZ400" s="161" t="str">
        <f>+IF(LEN($K400)&gt;10,BD!M400,"")</f>
        <v/>
      </c>
      <c r="CA400" s="162" t="str">
        <f>+IF(LEN($K400)&gt;10,BD!N400,"")</f>
        <v/>
      </c>
      <c r="CB400" s="163" t="str">
        <f t="shared" si="186"/>
        <v/>
      </c>
      <c r="CC400" s="62" t="str">
        <f>+IF(AND(LEN($K400)&gt;10),IF(AND($J400&gt;L$1,$J400&lt;=$Y$1),1,IF((COUNTIFS(INCAPACIDADES!$C$1:$C$51,$K400,INCAPACIDADES!K$1:K$51,L$1))&gt;0,2,IF(VLOOKUP($I400,BD!D:F,3,0)&gt;L$1,0,3))),"")</f>
        <v/>
      </c>
      <c r="CD400" s="62" t="str">
        <f>+IF(AND(LEN($K400)&gt;10),IF(AND($J400&gt;M$1,$J400&lt;=$Y$1),1,IF((COUNTIFS(INCAPACIDADES!$C$1:$C$51,$K400,INCAPACIDADES!L$1:L$51,M$1))&gt;0,2,IF(VLOOKUP($I400,BD!$D:$F,3,0)&gt;M$1,0,3))),"")</f>
        <v/>
      </c>
      <c r="CE400" s="62" t="str">
        <f>+IF(AND(LEN($K400)&gt;10),IF(AND($J400&gt;N$1,$J400&lt;=$Y$1),1,IF((COUNTIFS(INCAPACIDADES!$C$1:$C$51,$K400,INCAPACIDADES!M$1:M$51,N$1))&gt;0,2,IF(VLOOKUP($I400,BD!$D:$F,3,0)&gt;N$1,0,3))),"")</f>
        <v/>
      </c>
      <c r="CF400" s="62" t="str">
        <f>+IF(AND(LEN($K400)&gt;10),IF(AND($J400&gt;O$1,$J400&lt;=$Y$1),1,IF((COUNTIFS(INCAPACIDADES!$C$1:$C$51,$K400,INCAPACIDADES!N$1:N$51,O$1))&gt;0,2,IF(VLOOKUP($I400,BD!$D:$F,3,0)&gt;O$1,0,3))),"")</f>
        <v/>
      </c>
      <c r="CG400" s="62" t="str">
        <f>+IF(AND(LEN($K400)&gt;10),IF(AND($J400&gt;P$1,$J400&lt;=$Y$1),1,IF((COUNTIFS(INCAPACIDADES!$C$1:$C$51,$K400,INCAPACIDADES!O$1:O$51,P$1))&gt;0,2,IF(VLOOKUP($I400,BD!$D:$F,3,0)&gt;P$1,0,3))),"")</f>
        <v/>
      </c>
      <c r="CH400" s="62" t="str">
        <f>+IF(AND(LEN($K400)&gt;10),IF(AND($J400&gt;Q$1,$J400&lt;=$Y$1),1,IF((COUNTIFS(INCAPACIDADES!$C$1:$C$51,$K400,INCAPACIDADES!P$1:P$51,Q$1))&gt;0,2,IF(VLOOKUP($I400,BD!$D:$F,3,0)&gt;Q$1,0,3))),"")</f>
        <v/>
      </c>
      <c r="CI400" s="62" t="str">
        <f>+IF(AND(LEN($K400)&gt;10),IF(AND($J400&gt;R$1,$J400&lt;=$Y$1),1,IF((COUNTIFS(INCAPACIDADES!$C$1:$C$51,$K400,INCAPACIDADES!Q$1:Q$51,R$1))&gt;0,2,IF(VLOOKUP($I400,BD!$D:$F,3,0)&gt;R$1,0,3))),"")</f>
        <v/>
      </c>
      <c r="CJ400" s="62" t="str">
        <f>+IF(AND(LEN($K400)&gt;10),IF(AND($J400&gt;S$1,$J400&lt;=$Y$1),1,IF((COUNTIFS(INCAPACIDADES!$C$1:$C$51,$K400,INCAPACIDADES!R$1:R$51,S$1))&gt;0,2,IF(VLOOKUP($I400,BD!$D:$F,3,0)&gt;S$1,0,3))),"")</f>
        <v/>
      </c>
      <c r="CK400" s="62" t="str">
        <f>+IF(AND(LEN($K400)&gt;10),IF(AND($J400&gt;T$1,$J400&lt;=$Y$1),1,IF((COUNTIFS(INCAPACIDADES!$C$1:$C$51,$K400,INCAPACIDADES!S$1:S$51,T$1))&gt;0,2,IF(VLOOKUP($I400,BD!$D:$F,3,0)&gt;T$1,0,3))),"")</f>
        <v/>
      </c>
      <c r="CL400" s="62" t="str">
        <f>+IF(AND(LEN($K400)&gt;10),IF(AND($J400&gt;U$1,$J400&lt;=$Y$1),1,IF((COUNTIFS(INCAPACIDADES!$C$1:$C$51,$K400,INCAPACIDADES!T$1:T$51,U$1))&gt;0,2,IF(VLOOKUP($I400,BD!$D:$F,3,0)&gt;U$1,0,3))),"")</f>
        <v/>
      </c>
      <c r="CM400" s="62" t="str">
        <f>+IF(AND(LEN($K400)&gt;10),IF(AND($J400&gt;V$1,$J400&lt;=$Y$1),1,IF((COUNTIFS(INCAPACIDADES!$C$1:$C$51,$K400,INCAPACIDADES!U$1:U$51,V$1))&gt;0,2,IF(VLOOKUP($I400,BD!$D:$F,3,0)&gt;V$1,0,3))),"")</f>
        <v/>
      </c>
      <c r="CN400" s="62" t="str">
        <f>+IF(AND(LEN($K400)&gt;10),IF(AND($J400&gt;W$1,$J400&lt;=$Y$1),1,IF((COUNTIFS(INCAPACIDADES!$C$1:$C$51,$K400,INCAPACIDADES!V$1:V$51,W$1))&gt;0,2,IF(VLOOKUP($I400,BD!$D:$F,3,0)&gt;W$1,0,3))),"")</f>
        <v/>
      </c>
      <c r="CO400" s="62" t="str">
        <f>+IF(AND(LEN($K400)&gt;10),IF(AND($J400&gt;X$1,$J400&lt;=$Y$1),1,IF((COUNTIFS(INCAPACIDADES!$C$1:$C$51,$K400,INCAPACIDADES!W$1:W$51,X$1))&gt;0,2,IF(VLOOKUP($I400,BD!$D:$F,3,0)&gt;X$1,0,3))),"")</f>
        <v/>
      </c>
      <c r="CP400" s="62" t="str">
        <f>+IF(AND(LEN($K400)&gt;10),IF(AND($J400&gt;Y$1,$J400&lt;=$Y$1),1,IF((COUNTIFS(INCAPACIDADES!$C$1:$C$51,$K400,INCAPACIDADES!X$1:X$51,Y$1))&gt;0,2,IF(VLOOKUP($I400,BD!$D:$F,3,0)&gt;Y$1,0,3))),"")</f>
        <v/>
      </c>
      <c r="CQ400" s="62" t="str">
        <f>+IF(LEN($K400)&gt;10,IF(ISERROR(VLOOKUP(L400,'CODIGO PAGO'!$B$1:$B$20,1,0)),1,IF(OR(AND(CC400=1,L400&lt;&gt;"N"),AND(CC400=3,L400&lt;&gt;"B"),AND(CC400=2,LEFT(TRIM(L400),1)&lt;&gt;"I")),1,IF(OR(AND(CC400=0,L400="N"),AND(CC400=0,L400="B"),AND(CC400=0,LEFT(TRIM(L400),1)="I")),1,0))),"")</f>
        <v/>
      </c>
      <c r="CR400" s="62" t="str">
        <f t="shared" si="187"/>
        <v/>
      </c>
      <c r="CS400" s="62" t="str">
        <f>+IF(LEN($K400)&gt;10,IF(ISERROR(VLOOKUP(N400,'CODIGO PAGO'!$B$1:$B$20,1,0)),1,IF(OR(AND(CE400=1,N400&lt;&gt;"N"),AND(CE400=3,N400&lt;&gt;"B"),AND(CE400=2,LEFT(TRIM(N400),1)&lt;&gt;"I")),1,IF(OR(AND(CE400=0,N400="N"),AND(CE400=0,N400="B"),AND(CE400=0,LEFT(TRIM(N400),1)="I")),1,0))),"")</f>
        <v/>
      </c>
      <c r="CT400" s="62" t="str">
        <f t="shared" si="188"/>
        <v/>
      </c>
      <c r="CU400" s="62" t="str">
        <f>+IF(LEN($K400)&gt;10,IF(ISERROR(VLOOKUP(P400,'CODIGO PAGO'!$B$1:$B$20,1,0)),1,IF(OR(AND(CG400=1,P400&lt;&gt;"N"),AND(CG400=3,P400&lt;&gt;"B"),AND(CG400=2,LEFT(TRIM(P400),1)&lt;&gt;"I")),1,IF(OR(AND(CG400=0,P400="N"),AND(CG400=0,P400="B"),AND(CG400=0,LEFT(TRIM(P400),1)="I")),1,0))),"")</f>
        <v/>
      </c>
      <c r="CV400" s="62" t="str">
        <f t="shared" si="189"/>
        <v/>
      </c>
      <c r="CW400" s="62" t="str">
        <f>+IF(LEN($K400)&gt;10,IF(ISERROR(VLOOKUP(R400,'CODIGO PAGO'!$B$1:$B$20,1,0)),1,IF(OR(AND(CI400=1,R400&lt;&gt;"N"),AND(CI400=3,R400&lt;&gt;"B"),AND(CI400=2,LEFT(TRIM(R400),1)&lt;&gt;"I")),1,IF(OR(AND(CI400=0,R400="N"),AND(CI400=0,R400="B"),AND(CI400=0,LEFT(TRIM(R400),1)="I")),1,0))),"")</f>
        <v/>
      </c>
      <c r="CX400" s="62" t="str">
        <f t="shared" si="190"/>
        <v/>
      </c>
      <c r="CY400" s="62" t="str">
        <f>+IF(LEN($K400)&gt;10,IF(ISERROR(VLOOKUP(T400,'CODIGO PAGO'!$B$1:$B$20,1,0)),1,IF(OR(AND(CK400=1,T400&lt;&gt;"N"),AND(CK400=3,T400&lt;&gt;"B"),AND(CK400=2,LEFT(TRIM(T400),1)&lt;&gt;"I")),1,IF(OR(AND(CK400=0,T400="N"),AND(CK400=0,T400="B"),AND(CK400=0,LEFT(TRIM(T400),1)="I")),1,0))),"")</f>
        <v/>
      </c>
      <c r="CZ400" s="62" t="str">
        <f t="shared" si="191"/>
        <v/>
      </c>
      <c r="DA400" s="62" t="str">
        <f>+IF(LEN($K400)&gt;10,IF(ISERROR(VLOOKUP(V400,'CODIGO PAGO'!$B$1:$B$20,1,0)),1,IF(OR(AND(CM400=1,V400&lt;&gt;"N"),AND(CM400=3,V400&lt;&gt;"B"),AND(CM400=2,LEFT(TRIM(V400),1)&lt;&gt;"I")),1,IF(OR(AND(CM400=0,V400="N"),AND(CM400=0,V400="B"),AND(CM400=0,LEFT(TRIM(V400),1)="I")),1,0))),"")</f>
        <v/>
      </c>
      <c r="DB400" s="62" t="str">
        <f t="shared" si="192"/>
        <v/>
      </c>
      <c r="DC400" s="62" t="str">
        <f>+IF(LEN($K400)&gt;10,IF(ISERROR(VLOOKUP(X400,'CODIGO PAGO'!$B$1:$B$20,1,0)),1,IF(OR(AND(CO400=1,X400&lt;&gt;"N"),AND(CO400=3,X400&lt;&gt;"B"),AND(CO400=2,LEFT(TRIM(X400),1)&lt;&gt;"I")),1,IF(OR(AND(CO400=0,X400="N"),AND(CO400=0,X400="B"),AND(CO400=0,LEFT(TRIM(X400),1)="I")),1,0))),"")</f>
        <v/>
      </c>
      <c r="DD400" s="62" t="str">
        <f t="shared" si="193"/>
        <v/>
      </c>
      <c r="DE400" s="62" t="str">
        <f t="shared" si="194"/>
        <v/>
      </c>
      <c r="DF400" s="63" t="str">
        <f t="shared" si="195"/>
        <v/>
      </c>
      <c r="DG400" s="171"/>
      <c r="DH400" s="63">
        <v>400</v>
      </c>
    </row>
    <row r="401" spans="1:112" s="65" customFormat="1">
      <c r="A401" s="16" t="str">
        <f t="shared" si="168"/>
        <v/>
      </c>
      <c r="B401" s="134"/>
      <c r="C401" s="134"/>
      <c r="D401" s="1" t="str">
        <f>+IF(LEN($K401)&gt;5,BD!A401,"")</f>
        <v/>
      </c>
      <c r="E401" s="1" t="str">
        <f>+IF(LEN($K401)&gt;5,BD!B401,"")</f>
        <v/>
      </c>
      <c r="F401" s="134"/>
      <c r="G401" s="133"/>
      <c r="H401" s="135"/>
      <c r="I401" s="3" t="str">
        <f>+IF(LEN($K401)&gt;5,BD!D401,"")</f>
        <v/>
      </c>
      <c r="J401" s="4" t="str">
        <f>+IF(LEN($K401)&gt;5,BD!E401,"")</f>
        <v/>
      </c>
      <c r="K401" s="5" t="str">
        <f>+IF(LEN(BD!G401)&gt;5,BD!G401,"")</f>
        <v/>
      </c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53" t="str">
        <f t="shared" si="169"/>
        <v/>
      </c>
      <c r="AB401" s="154" t="str">
        <f>+IF(LEN($K401)&gt;5,SUM(L401,N401,P401,R401,T401,V401,X401)+COUNTIF(L401:X401,"PCG")+'CODIGO PAGO'!$C$23*COUNTIF(L401:X401,"PDF")+'CODIGO PAGO'!$C$24*COUNTIF('PRE MAAS'!L401:X401,"PNH")+'CODIGO PAGO'!$C$25*COUNTIF('PRE MAAS'!L401:X401,"PS")+COUNTIF(L401:X401,"VAC"),"")</f>
        <v/>
      </c>
      <c r="AC401" s="154" t="str">
        <f t="shared" si="170"/>
        <v/>
      </c>
      <c r="AD401" s="155" t="str">
        <f t="shared" si="171"/>
        <v/>
      </c>
      <c r="AE401" s="155" t="str">
        <f t="shared" si="172"/>
        <v/>
      </c>
      <c r="AF401" s="155" t="str">
        <f>+IF(LEN($K401)&gt;5,IF(AND(VLOOKUP($I401,BD!$D$1:$F$501,3,0)&gt;=L$1,VLOOKUP($I401,BD!$D$1:$F$501,3,0)&lt;=X$1),1,0),"")</f>
        <v/>
      </c>
      <c r="AG401" s="155" t="str">
        <f t="shared" si="173"/>
        <v/>
      </c>
      <c r="AH401" s="156" t="str">
        <f t="shared" si="174"/>
        <v/>
      </c>
      <c r="AI401" s="156" t="str">
        <f t="shared" si="175"/>
        <v/>
      </c>
      <c r="AJ401" s="156" t="str">
        <f t="shared" si="176"/>
        <v/>
      </c>
      <c r="AK401" s="6" t="str">
        <f>+IF(LEN($K401)&gt;5,BD!H401,"")</f>
        <v/>
      </c>
      <c r="AL401" s="17" t="str">
        <f t="shared" si="177"/>
        <v/>
      </c>
      <c r="AM401" s="13"/>
      <c r="AN401" s="18" t="str">
        <f t="shared" si="178"/>
        <v/>
      </c>
      <c r="AO401" s="19" t="str">
        <f t="shared" si="179"/>
        <v/>
      </c>
      <c r="AP401" s="19" t="str">
        <f t="shared" si="180"/>
        <v/>
      </c>
      <c r="AQ401" s="20" t="str">
        <f t="shared" si="181"/>
        <v/>
      </c>
      <c r="AR401" s="7" t="str">
        <f t="shared" ca="1" si="182"/>
        <v/>
      </c>
      <c r="AS401" s="157"/>
      <c r="AT401" s="19" t="str">
        <f>+IF(LEN($K401)&gt;5,TRUNC(AS401*AK401*'CODIGO PAGO'!$C$27,2),"")</f>
        <v/>
      </c>
      <c r="AU401" s="15"/>
      <c r="AV401" s="15"/>
      <c r="AW401" s="15"/>
      <c r="AX401" s="14"/>
      <c r="AY401" s="15"/>
      <c r="AZ401" s="20" t="str">
        <f>+IF(LEN(K401)&gt;5,SUMIF(AJUSTES!$A$1:$A$50,K401,AJUSTES!$J$1:$J$50),"")</f>
        <v/>
      </c>
      <c r="BA401" s="20"/>
      <c r="BB401" s="14"/>
      <c r="BC401" s="14"/>
      <c r="BD401" s="164"/>
      <c r="BE401" s="15"/>
      <c r="BF401" s="15"/>
      <c r="BG401" s="152" t="str">
        <f t="shared" si="183"/>
        <v/>
      </c>
      <c r="BH401" s="20" t="str">
        <f t="shared" si="184"/>
        <v/>
      </c>
      <c r="BI401" s="20" t="str">
        <f>IF(LEN($K401)&gt;5,IF('CODIGO PAGO'!$C$26=9,0.5*AK401,'CODIGO PAGO'!$C$26*COUNTIF(L401:X401,"PT")*(AK401*7)/(7-(COUNTIF(L401:X401,"D")+COUNTIF(L401:X401,"DL")))),"")</f>
        <v/>
      </c>
      <c r="BJ401" s="15"/>
      <c r="BK401" s="20" t="str">
        <f>+IF(LEN(K401)&gt;5,SUMIF(AJUSTES!$A$1:$A$50,K401,AJUSTES!$K$1:$K$50),"")</f>
        <v/>
      </c>
      <c r="BL401" s="15"/>
      <c r="BM401" s="15"/>
      <c r="BN401" s="4" t="str">
        <f>+CONCATENATE(IF(COUNTIFS(INCAPACIDADES!$A$1:$A$100,"ACTIVA",INCAPACIDADES!$C$1:$C$100,'PRE MAAS'!K401)&gt;0,VLOOKUP(K401,INCAPACIDADES!$C$1:$Y$100,23,0),""),IF(LEN($K401)&gt;5,IF(BD!F401="N/A","",CONCATENATE("B (",DAY(BD!F401),"-",MONTH(BD!F401),"-",YEAR(BD!F401),")")),""))</f>
        <v/>
      </c>
      <c r="BO401" s="150"/>
      <c r="BP401" s="15"/>
      <c r="BQ401" s="15"/>
      <c r="BR401" s="15"/>
      <c r="BS401" s="15"/>
      <c r="BT401" s="15"/>
      <c r="BU401" s="9" t="str">
        <f>+IF(LEN($K401)&gt;10,IF(LEN(BD!I401)=11,BD!I401,CONCATENATE("0",BD!I401)),"")</f>
        <v/>
      </c>
      <c r="BV401" s="161" t="str">
        <f>+IF(LEN($K401)&gt;10,BD!J401,"")</f>
        <v/>
      </c>
      <c r="BW401" s="162" t="str">
        <f t="shared" si="185"/>
        <v/>
      </c>
      <c r="BX401" s="162" t="str">
        <f>+IF(LEN($K401)&gt;10,UPPER(BD!K401),"")</f>
        <v/>
      </c>
      <c r="BY401" s="161" t="str">
        <f>+IF(LEN($K409)&gt;5,BD!L401,"")</f>
        <v/>
      </c>
      <c r="BZ401" s="161" t="str">
        <f>+IF(LEN($K401)&gt;10,BD!M401,"")</f>
        <v/>
      </c>
      <c r="CA401" s="162" t="str">
        <f>+IF(LEN($K401)&gt;10,BD!N401,"")</f>
        <v/>
      </c>
      <c r="CB401" s="163" t="str">
        <f t="shared" si="186"/>
        <v/>
      </c>
      <c r="CC401" s="62" t="str">
        <f>+IF(AND(LEN($K401)&gt;10),IF(AND($J401&gt;L$1,$J401&lt;=$Y$1),1,IF((COUNTIFS(INCAPACIDADES!$C$1:$C$51,$K401,INCAPACIDADES!K$1:K$51,L$1))&gt;0,2,IF(VLOOKUP($I401,BD!D:F,3,0)&gt;L$1,0,3))),"")</f>
        <v/>
      </c>
      <c r="CD401" s="62" t="str">
        <f>+IF(AND(LEN($K401)&gt;10),IF(AND($J401&gt;M$1,$J401&lt;=$Y$1),1,IF((COUNTIFS(INCAPACIDADES!$C$1:$C$51,$K401,INCAPACIDADES!L$1:L$51,M$1))&gt;0,2,IF(VLOOKUP($I401,BD!$D:$F,3,0)&gt;M$1,0,3))),"")</f>
        <v/>
      </c>
      <c r="CE401" s="62" t="str">
        <f>+IF(AND(LEN($K401)&gt;10),IF(AND($J401&gt;N$1,$J401&lt;=$Y$1),1,IF((COUNTIFS(INCAPACIDADES!$C$1:$C$51,$K401,INCAPACIDADES!M$1:M$51,N$1))&gt;0,2,IF(VLOOKUP($I401,BD!$D:$F,3,0)&gt;N$1,0,3))),"")</f>
        <v/>
      </c>
      <c r="CF401" s="62" t="str">
        <f>+IF(AND(LEN($K401)&gt;10),IF(AND($J401&gt;O$1,$J401&lt;=$Y$1),1,IF((COUNTIFS(INCAPACIDADES!$C$1:$C$51,$K401,INCAPACIDADES!N$1:N$51,O$1))&gt;0,2,IF(VLOOKUP($I401,BD!$D:$F,3,0)&gt;O$1,0,3))),"")</f>
        <v/>
      </c>
      <c r="CG401" s="62" t="str">
        <f>+IF(AND(LEN($K401)&gt;10),IF(AND($J401&gt;P$1,$J401&lt;=$Y$1),1,IF((COUNTIFS(INCAPACIDADES!$C$1:$C$51,$K401,INCAPACIDADES!O$1:O$51,P$1))&gt;0,2,IF(VLOOKUP($I401,BD!$D:$F,3,0)&gt;P$1,0,3))),"")</f>
        <v/>
      </c>
      <c r="CH401" s="62" t="str">
        <f>+IF(AND(LEN($K401)&gt;10),IF(AND($J401&gt;Q$1,$J401&lt;=$Y$1),1,IF((COUNTIFS(INCAPACIDADES!$C$1:$C$51,$K401,INCAPACIDADES!P$1:P$51,Q$1))&gt;0,2,IF(VLOOKUP($I401,BD!$D:$F,3,0)&gt;Q$1,0,3))),"")</f>
        <v/>
      </c>
      <c r="CI401" s="62" t="str">
        <f>+IF(AND(LEN($K401)&gt;10),IF(AND($J401&gt;R$1,$J401&lt;=$Y$1),1,IF((COUNTIFS(INCAPACIDADES!$C$1:$C$51,$K401,INCAPACIDADES!Q$1:Q$51,R$1))&gt;0,2,IF(VLOOKUP($I401,BD!$D:$F,3,0)&gt;R$1,0,3))),"")</f>
        <v/>
      </c>
      <c r="CJ401" s="62" t="str">
        <f>+IF(AND(LEN($K401)&gt;10),IF(AND($J401&gt;S$1,$J401&lt;=$Y$1),1,IF((COUNTIFS(INCAPACIDADES!$C$1:$C$51,$K401,INCAPACIDADES!R$1:R$51,S$1))&gt;0,2,IF(VLOOKUP($I401,BD!$D:$F,3,0)&gt;S$1,0,3))),"")</f>
        <v/>
      </c>
      <c r="CK401" s="62" t="str">
        <f>+IF(AND(LEN($K401)&gt;10),IF(AND($J401&gt;T$1,$J401&lt;=$Y$1),1,IF((COUNTIFS(INCAPACIDADES!$C$1:$C$51,$K401,INCAPACIDADES!S$1:S$51,T$1))&gt;0,2,IF(VLOOKUP($I401,BD!$D:$F,3,0)&gt;T$1,0,3))),"")</f>
        <v/>
      </c>
      <c r="CL401" s="62" t="str">
        <f>+IF(AND(LEN($K401)&gt;10),IF(AND($J401&gt;U$1,$J401&lt;=$Y$1),1,IF((COUNTIFS(INCAPACIDADES!$C$1:$C$51,$K401,INCAPACIDADES!T$1:T$51,U$1))&gt;0,2,IF(VLOOKUP($I401,BD!$D:$F,3,0)&gt;U$1,0,3))),"")</f>
        <v/>
      </c>
      <c r="CM401" s="62" t="str">
        <f>+IF(AND(LEN($K401)&gt;10),IF(AND($J401&gt;V$1,$J401&lt;=$Y$1),1,IF((COUNTIFS(INCAPACIDADES!$C$1:$C$51,$K401,INCAPACIDADES!U$1:U$51,V$1))&gt;0,2,IF(VLOOKUP($I401,BD!$D:$F,3,0)&gt;V$1,0,3))),"")</f>
        <v/>
      </c>
      <c r="CN401" s="62" t="str">
        <f>+IF(AND(LEN($K401)&gt;10),IF(AND($J401&gt;W$1,$J401&lt;=$Y$1),1,IF((COUNTIFS(INCAPACIDADES!$C$1:$C$51,$K401,INCAPACIDADES!V$1:V$51,W$1))&gt;0,2,IF(VLOOKUP($I401,BD!$D:$F,3,0)&gt;W$1,0,3))),"")</f>
        <v/>
      </c>
      <c r="CO401" s="62" t="str">
        <f>+IF(AND(LEN($K401)&gt;10),IF(AND($J401&gt;X$1,$J401&lt;=$Y$1),1,IF((COUNTIFS(INCAPACIDADES!$C$1:$C$51,$K401,INCAPACIDADES!W$1:W$51,X$1))&gt;0,2,IF(VLOOKUP($I401,BD!$D:$F,3,0)&gt;X$1,0,3))),"")</f>
        <v/>
      </c>
      <c r="CP401" s="62" t="str">
        <f>+IF(AND(LEN($K401)&gt;10),IF(AND($J401&gt;Y$1,$J401&lt;=$Y$1),1,IF((COUNTIFS(INCAPACIDADES!$C$1:$C$51,$K401,INCAPACIDADES!X$1:X$51,Y$1))&gt;0,2,IF(VLOOKUP($I401,BD!$D:$F,3,0)&gt;Y$1,0,3))),"")</f>
        <v/>
      </c>
      <c r="CQ401" s="62" t="str">
        <f>+IF(LEN($K401)&gt;10,IF(ISERROR(VLOOKUP(L401,'CODIGO PAGO'!$B$1:$B$20,1,0)),1,IF(OR(AND(CC401=1,L401&lt;&gt;"N"),AND(CC401=3,L401&lt;&gt;"B"),AND(CC401=2,LEFT(TRIM(L401),1)&lt;&gt;"I")),1,IF(OR(AND(CC401=0,L401="N"),AND(CC401=0,L401="B"),AND(CC401=0,LEFT(TRIM(L401),1)="I")),1,0))),"")</f>
        <v/>
      </c>
      <c r="CR401" s="62" t="str">
        <f t="shared" si="187"/>
        <v/>
      </c>
      <c r="CS401" s="62" t="str">
        <f>+IF(LEN($K401)&gt;10,IF(ISERROR(VLOOKUP(N401,'CODIGO PAGO'!$B$1:$B$20,1,0)),1,IF(OR(AND(CE401=1,N401&lt;&gt;"N"),AND(CE401=3,N401&lt;&gt;"B"),AND(CE401=2,LEFT(TRIM(N401),1)&lt;&gt;"I")),1,IF(OR(AND(CE401=0,N401="N"),AND(CE401=0,N401="B"),AND(CE401=0,LEFT(TRIM(N401),1)="I")),1,0))),"")</f>
        <v/>
      </c>
      <c r="CT401" s="62" t="str">
        <f t="shared" si="188"/>
        <v/>
      </c>
      <c r="CU401" s="62" t="str">
        <f>+IF(LEN($K401)&gt;10,IF(ISERROR(VLOOKUP(P401,'CODIGO PAGO'!$B$1:$B$20,1,0)),1,IF(OR(AND(CG401=1,P401&lt;&gt;"N"),AND(CG401=3,P401&lt;&gt;"B"),AND(CG401=2,LEFT(TRIM(P401),1)&lt;&gt;"I")),1,IF(OR(AND(CG401=0,P401="N"),AND(CG401=0,P401="B"),AND(CG401=0,LEFT(TRIM(P401),1)="I")),1,0))),"")</f>
        <v/>
      </c>
      <c r="CV401" s="62" t="str">
        <f t="shared" si="189"/>
        <v/>
      </c>
      <c r="CW401" s="62" t="str">
        <f>+IF(LEN($K401)&gt;10,IF(ISERROR(VLOOKUP(R401,'CODIGO PAGO'!$B$1:$B$20,1,0)),1,IF(OR(AND(CI401=1,R401&lt;&gt;"N"),AND(CI401=3,R401&lt;&gt;"B"),AND(CI401=2,LEFT(TRIM(R401),1)&lt;&gt;"I")),1,IF(OR(AND(CI401=0,R401="N"),AND(CI401=0,R401="B"),AND(CI401=0,LEFT(TRIM(R401),1)="I")),1,0))),"")</f>
        <v/>
      </c>
      <c r="CX401" s="62" t="str">
        <f t="shared" si="190"/>
        <v/>
      </c>
      <c r="CY401" s="62" t="str">
        <f>+IF(LEN($K401)&gt;10,IF(ISERROR(VLOOKUP(T401,'CODIGO PAGO'!$B$1:$B$20,1,0)),1,IF(OR(AND(CK401=1,T401&lt;&gt;"N"),AND(CK401=3,T401&lt;&gt;"B"),AND(CK401=2,LEFT(TRIM(T401),1)&lt;&gt;"I")),1,IF(OR(AND(CK401=0,T401="N"),AND(CK401=0,T401="B"),AND(CK401=0,LEFT(TRIM(T401),1)="I")),1,0))),"")</f>
        <v/>
      </c>
      <c r="CZ401" s="62" t="str">
        <f t="shared" si="191"/>
        <v/>
      </c>
      <c r="DA401" s="62" t="str">
        <f>+IF(LEN($K401)&gt;10,IF(ISERROR(VLOOKUP(V401,'CODIGO PAGO'!$B$1:$B$20,1,0)),1,IF(OR(AND(CM401=1,V401&lt;&gt;"N"),AND(CM401=3,V401&lt;&gt;"B"),AND(CM401=2,LEFT(TRIM(V401),1)&lt;&gt;"I")),1,IF(OR(AND(CM401=0,V401="N"),AND(CM401=0,V401="B"),AND(CM401=0,LEFT(TRIM(V401),1)="I")),1,0))),"")</f>
        <v/>
      </c>
      <c r="DB401" s="62" t="str">
        <f t="shared" si="192"/>
        <v/>
      </c>
      <c r="DC401" s="62" t="str">
        <f>+IF(LEN($K401)&gt;10,IF(ISERROR(VLOOKUP(X401,'CODIGO PAGO'!$B$1:$B$20,1,0)),1,IF(OR(AND(CO401=1,X401&lt;&gt;"N"),AND(CO401=3,X401&lt;&gt;"B"),AND(CO401=2,LEFT(TRIM(X401),1)&lt;&gt;"I")),1,IF(OR(AND(CO401=0,X401="N"),AND(CO401=0,X401="B"),AND(CO401=0,LEFT(TRIM(X401),1)="I")),1,0))),"")</f>
        <v/>
      </c>
      <c r="DD401" s="62" t="str">
        <f t="shared" si="193"/>
        <v/>
      </c>
      <c r="DE401" s="62" t="str">
        <f t="shared" si="194"/>
        <v/>
      </c>
      <c r="DF401" s="63" t="str">
        <f t="shared" si="195"/>
        <v/>
      </c>
      <c r="DG401" s="171"/>
      <c r="DH401" s="63">
        <v>401</v>
      </c>
    </row>
    <row r="402" spans="1:112" s="65" customFormat="1">
      <c r="A402" s="16" t="str">
        <f t="shared" si="168"/>
        <v/>
      </c>
      <c r="B402" s="134"/>
      <c r="C402" s="134"/>
      <c r="D402" s="1" t="str">
        <f>+IF(LEN($K402)&gt;5,BD!A402,"")</f>
        <v/>
      </c>
      <c r="E402" s="1" t="str">
        <f>+IF(LEN($K402)&gt;5,BD!B402,"")</f>
        <v/>
      </c>
      <c r="F402" s="134"/>
      <c r="G402" s="133"/>
      <c r="H402" s="135"/>
      <c r="I402" s="3" t="str">
        <f>+IF(LEN($K402)&gt;5,BD!D402,"")</f>
        <v/>
      </c>
      <c r="J402" s="4" t="str">
        <f>+IF(LEN($K402)&gt;5,BD!E402,"")</f>
        <v/>
      </c>
      <c r="K402" s="5" t="str">
        <f>+IF(LEN(BD!G402)&gt;5,BD!G402,"")</f>
        <v/>
      </c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53" t="str">
        <f t="shared" si="169"/>
        <v/>
      </c>
      <c r="AB402" s="154" t="str">
        <f>+IF(LEN($K402)&gt;5,SUM(L402,N402,P402,R402,T402,V402,X402)+COUNTIF(L402:X402,"PCG")+'CODIGO PAGO'!$C$23*COUNTIF(L402:X402,"PDF")+'CODIGO PAGO'!$C$24*COUNTIF('PRE MAAS'!L402:X402,"PNH")+'CODIGO PAGO'!$C$25*COUNTIF('PRE MAAS'!L402:X402,"PS")+COUNTIF(L402:X402,"VAC"),"")</f>
        <v/>
      </c>
      <c r="AC402" s="154" t="str">
        <f t="shared" si="170"/>
        <v/>
      </c>
      <c r="AD402" s="155" t="str">
        <f t="shared" si="171"/>
        <v/>
      </c>
      <c r="AE402" s="155" t="str">
        <f t="shared" si="172"/>
        <v/>
      </c>
      <c r="AF402" s="155" t="str">
        <f>+IF(LEN($K402)&gt;5,IF(AND(VLOOKUP($I402,BD!$D$1:$F$501,3,0)&gt;=L$1,VLOOKUP($I402,BD!$D$1:$F$501,3,0)&lt;=X$1),1,0),"")</f>
        <v/>
      </c>
      <c r="AG402" s="155" t="str">
        <f t="shared" si="173"/>
        <v/>
      </c>
      <c r="AH402" s="156" t="str">
        <f t="shared" si="174"/>
        <v/>
      </c>
      <c r="AI402" s="156" t="str">
        <f t="shared" si="175"/>
        <v/>
      </c>
      <c r="AJ402" s="156" t="str">
        <f t="shared" si="176"/>
        <v/>
      </c>
      <c r="AK402" s="6" t="str">
        <f>+IF(LEN($K402)&gt;5,BD!H402,"")</f>
        <v/>
      </c>
      <c r="AL402" s="17" t="str">
        <f t="shared" si="177"/>
        <v/>
      </c>
      <c r="AM402" s="13"/>
      <c r="AN402" s="18" t="str">
        <f t="shared" si="178"/>
        <v/>
      </c>
      <c r="AO402" s="19" t="str">
        <f t="shared" si="179"/>
        <v/>
      </c>
      <c r="AP402" s="19" t="str">
        <f t="shared" si="180"/>
        <v/>
      </c>
      <c r="AQ402" s="20" t="str">
        <f t="shared" si="181"/>
        <v/>
      </c>
      <c r="AR402" s="7" t="str">
        <f t="shared" ca="1" si="182"/>
        <v/>
      </c>
      <c r="AS402" s="157"/>
      <c r="AT402" s="19" t="str">
        <f>+IF(LEN($K402)&gt;5,TRUNC(AS402*AK402*'CODIGO PAGO'!$C$27,2),"")</f>
        <v/>
      </c>
      <c r="AU402" s="15"/>
      <c r="AV402" s="15"/>
      <c r="AW402" s="15"/>
      <c r="AX402" s="14"/>
      <c r="AY402" s="15"/>
      <c r="AZ402" s="20" t="str">
        <f>+IF(LEN(K402)&gt;5,SUMIF(AJUSTES!$A$1:$A$50,K402,AJUSTES!$J$1:$J$50),"")</f>
        <v/>
      </c>
      <c r="BA402" s="20"/>
      <c r="BB402" s="14"/>
      <c r="BC402" s="14"/>
      <c r="BD402" s="164"/>
      <c r="BE402" s="15"/>
      <c r="BF402" s="15"/>
      <c r="BG402" s="152" t="str">
        <f t="shared" si="183"/>
        <v/>
      </c>
      <c r="BH402" s="20" t="str">
        <f t="shared" si="184"/>
        <v/>
      </c>
      <c r="BI402" s="20" t="str">
        <f>IF(LEN($K402)&gt;5,IF('CODIGO PAGO'!$C$26=9,0.5*AK402,'CODIGO PAGO'!$C$26*COUNTIF(L402:X402,"PT")*(AK402*7)/(7-(COUNTIF(L402:X402,"D")+COUNTIF(L402:X402,"DL")))),"")</f>
        <v/>
      </c>
      <c r="BJ402" s="15"/>
      <c r="BK402" s="20" t="str">
        <f>+IF(LEN(K402)&gt;5,SUMIF(AJUSTES!$A$1:$A$50,K402,AJUSTES!$K$1:$K$50),"")</f>
        <v/>
      </c>
      <c r="BL402" s="15"/>
      <c r="BM402" s="15"/>
      <c r="BN402" s="4" t="str">
        <f>+CONCATENATE(IF(COUNTIFS(INCAPACIDADES!$A$1:$A$100,"ACTIVA",INCAPACIDADES!$C$1:$C$100,'PRE MAAS'!K402)&gt;0,VLOOKUP(K402,INCAPACIDADES!$C$1:$Y$100,23,0),""),IF(LEN($K402)&gt;5,IF(BD!F402="N/A","",CONCATENATE("B (",DAY(BD!F402),"-",MONTH(BD!F402),"-",YEAR(BD!F402),")")),""))</f>
        <v/>
      </c>
      <c r="BO402" s="150"/>
      <c r="BP402" s="15"/>
      <c r="BQ402" s="15"/>
      <c r="BR402" s="15"/>
      <c r="BS402" s="15"/>
      <c r="BT402" s="15"/>
      <c r="BU402" s="9" t="str">
        <f>+IF(LEN($K402)&gt;10,IF(LEN(BD!I402)=11,BD!I402,CONCATENATE("0",BD!I402)),"")</f>
        <v/>
      </c>
      <c r="BV402" s="161" t="str">
        <f>+IF(LEN($K402)&gt;10,BD!J402,"")</f>
        <v/>
      </c>
      <c r="BW402" s="162" t="str">
        <f t="shared" si="185"/>
        <v/>
      </c>
      <c r="BX402" s="162" t="str">
        <f>+IF(LEN($K402)&gt;10,UPPER(BD!K402),"")</f>
        <v/>
      </c>
      <c r="BY402" s="161" t="str">
        <f>+IF(LEN($K410)&gt;5,BD!L402,"")</f>
        <v/>
      </c>
      <c r="BZ402" s="161" t="str">
        <f>+IF(LEN($K402)&gt;10,BD!M402,"")</f>
        <v/>
      </c>
      <c r="CA402" s="162" t="str">
        <f>+IF(LEN($K402)&gt;10,BD!N402,"")</f>
        <v/>
      </c>
      <c r="CB402" s="163" t="str">
        <f t="shared" si="186"/>
        <v/>
      </c>
      <c r="CC402" s="62" t="str">
        <f>+IF(AND(LEN($K402)&gt;10),IF(AND($J402&gt;L$1,$J402&lt;=$Y$1),1,IF((COUNTIFS(INCAPACIDADES!$C$1:$C$51,$K402,INCAPACIDADES!K$1:K$51,L$1))&gt;0,2,IF(VLOOKUP($I402,BD!D:F,3,0)&gt;L$1,0,3))),"")</f>
        <v/>
      </c>
      <c r="CD402" s="62" t="str">
        <f>+IF(AND(LEN($K402)&gt;10),IF(AND($J402&gt;M$1,$J402&lt;=$Y$1),1,IF((COUNTIFS(INCAPACIDADES!$C$1:$C$51,$K402,INCAPACIDADES!L$1:L$51,M$1))&gt;0,2,IF(VLOOKUP($I402,BD!$D:$F,3,0)&gt;M$1,0,3))),"")</f>
        <v/>
      </c>
      <c r="CE402" s="62" t="str">
        <f>+IF(AND(LEN($K402)&gt;10),IF(AND($J402&gt;N$1,$J402&lt;=$Y$1),1,IF((COUNTIFS(INCAPACIDADES!$C$1:$C$51,$K402,INCAPACIDADES!M$1:M$51,N$1))&gt;0,2,IF(VLOOKUP($I402,BD!$D:$F,3,0)&gt;N$1,0,3))),"")</f>
        <v/>
      </c>
      <c r="CF402" s="62" t="str">
        <f>+IF(AND(LEN($K402)&gt;10),IF(AND($J402&gt;O$1,$J402&lt;=$Y$1),1,IF((COUNTIFS(INCAPACIDADES!$C$1:$C$51,$K402,INCAPACIDADES!N$1:N$51,O$1))&gt;0,2,IF(VLOOKUP($I402,BD!$D:$F,3,0)&gt;O$1,0,3))),"")</f>
        <v/>
      </c>
      <c r="CG402" s="62" t="str">
        <f>+IF(AND(LEN($K402)&gt;10),IF(AND($J402&gt;P$1,$J402&lt;=$Y$1),1,IF((COUNTIFS(INCAPACIDADES!$C$1:$C$51,$K402,INCAPACIDADES!O$1:O$51,P$1))&gt;0,2,IF(VLOOKUP($I402,BD!$D:$F,3,0)&gt;P$1,0,3))),"")</f>
        <v/>
      </c>
      <c r="CH402" s="62" t="str">
        <f>+IF(AND(LEN($K402)&gt;10),IF(AND($J402&gt;Q$1,$J402&lt;=$Y$1),1,IF((COUNTIFS(INCAPACIDADES!$C$1:$C$51,$K402,INCAPACIDADES!P$1:P$51,Q$1))&gt;0,2,IF(VLOOKUP($I402,BD!$D:$F,3,0)&gt;Q$1,0,3))),"")</f>
        <v/>
      </c>
      <c r="CI402" s="62" t="str">
        <f>+IF(AND(LEN($K402)&gt;10),IF(AND($J402&gt;R$1,$J402&lt;=$Y$1),1,IF((COUNTIFS(INCAPACIDADES!$C$1:$C$51,$K402,INCAPACIDADES!Q$1:Q$51,R$1))&gt;0,2,IF(VLOOKUP($I402,BD!$D:$F,3,0)&gt;R$1,0,3))),"")</f>
        <v/>
      </c>
      <c r="CJ402" s="62" t="str">
        <f>+IF(AND(LEN($K402)&gt;10),IF(AND($J402&gt;S$1,$J402&lt;=$Y$1),1,IF((COUNTIFS(INCAPACIDADES!$C$1:$C$51,$K402,INCAPACIDADES!R$1:R$51,S$1))&gt;0,2,IF(VLOOKUP($I402,BD!$D:$F,3,0)&gt;S$1,0,3))),"")</f>
        <v/>
      </c>
      <c r="CK402" s="62" t="str">
        <f>+IF(AND(LEN($K402)&gt;10),IF(AND($J402&gt;T$1,$J402&lt;=$Y$1),1,IF((COUNTIFS(INCAPACIDADES!$C$1:$C$51,$K402,INCAPACIDADES!S$1:S$51,T$1))&gt;0,2,IF(VLOOKUP($I402,BD!$D:$F,3,0)&gt;T$1,0,3))),"")</f>
        <v/>
      </c>
      <c r="CL402" s="62" t="str">
        <f>+IF(AND(LEN($K402)&gt;10),IF(AND($J402&gt;U$1,$J402&lt;=$Y$1),1,IF((COUNTIFS(INCAPACIDADES!$C$1:$C$51,$K402,INCAPACIDADES!T$1:T$51,U$1))&gt;0,2,IF(VLOOKUP($I402,BD!$D:$F,3,0)&gt;U$1,0,3))),"")</f>
        <v/>
      </c>
      <c r="CM402" s="62" t="str">
        <f>+IF(AND(LEN($K402)&gt;10),IF(AND($J402&gt;V$1,$J402&lt;=$Y$1),1,IF((COUNTIFS(INCAPACIDADES!$C$1:$C$51,$K402,INCAPACIDADES!U$1:U$51,V$1))&gt;0,2,IF(VLOOKUP($I402,BD!$D:$F,3,0)&gt;V$1,0,3))),"")</f>
        <v/>
      </c>
      <c r="CN402" s="62" t="str">
        <f>+IF(AND(LEN($K402)&gt;10),IF(AND($J402&gt;W$1,$J402&lt;=$Y$1),1,IF((COUNTIFS(INCAPACIDADES!$C$1:$C$51,$K402,INCAPACIDADES!V$1:V$51,W$1))&gt;0,2,IF(VLOOKUP($I402,BD!$D:$F,3,0)&gt;W$1,0,3))),"")</f>
        <v/>
      </c>
      <c r="CO402" s="62" t="str">
        <f>+IF(AND(LEN($K402)&gt;10),IF(AND($J402&gt;X$1,$J402&lt;=$Y$1),1,IF((COUNTIFS(INCAPACIDADES!$C$1:$C$51,$K402,INCAPACIDADES!W$1:W$51,X$1))&gt;0,2,IF(VLOOKUP($I402,BD!$D:$F,3,0)&gt;X$1,0,3))),"")</f>
        <v/>
      </c>
      <c r="CP402" s="62" t="str">
        <f>+IF(AND(LEN($K402)&gt;10),IF(AND($J402&gt;Y$1,$J402&lt;=$Y$1),1,IF((COUNTIFS(INCAPACIDADES!$C$1:$C$51,$K402,INCAPACIDADES!X$1:X$51,Y$1))&gt;0,2,IF(VLOOKUP($I402,BD!$D:$F,3,0)&gt;Y$1,0,3))),"")</f>
        <v/>
      </c>
      <c r="CQ402" s="62" t="str">
        <f>+IF(LEN($K402)&gt;10,IF(ISERROR(VLOOKUP(L402,'CODIGO PAGO'!$B$1:$B$20,1,0)),1,IF(OR(AND(CC402=1,L402&lt;&gt;"N"),AND(CC402=3,L402&lt;&gt;"B"),AND(CC402=2,LEFT(TRIM(L402),1)&lt;&gt;"I")),1,IF(OR(AND(CC402=0,L402="N"),AND(CC402=0,L402="B"),AND(CC402=0,LEFT(TRIM(L402),1)="I")),1,0))),"")</f>
        <v/>
      </c>
      <c r="CR402" s="62" t="str">
        <f t="shared" si="187"/>
        <v/>
      </c>
      <c r="CS402" s="62" t="str">
        <f>+IF(LEN($K402)&gt;10,IF(ISERROR(VLOOKUP(N402,'CODIGO PAGO'!$B$1:$B$20,1,0)),1,IF(OR(AND(CE402=1,N402&lt;&gt;"N"),AND(CE402=3,N402&lt;&gt;"B"),AND(CE402=2,LEFT(TRIM(N402),1)&lt;&gt;"I")),1,IF(OR(AND(CE402=0,N402="N"),AND(CE402=0,N402="B"),AND(CE402=0,LEFT(TRIM(N402),1)="I")),1,0))),"")</f>
        <v/>
      </c>
      <c r="CT402" s="62" t="str">
        <f t="shared" si="188"/>
        <v/>
      </c>
      <c r="CU402" s="62" t="str">
        <f>+IF(LEN($K402)&gt;10,IF(ISERROR(VLOOKUP(P402,'CODIGO PAGO'!$B$1:$B$20,1,0)),1,IF(OR(AND(CG402=1,P402&lt;&gt;"N"),AND(CG402=3,P402&lt;&gt;"B"),AND(CG402=2,LEFT(TRIM(P402),1)&lt;&gt;"I")),1,IF(OR(AND(CG402=0,P402="N"),AND(CG402=0,P402="B"),AND(CG402=0,LEFT(TRIM(P402),1)="I")),1,0))),"")</f>
        <v/>
      </c>
      <c r="CV402" s="62" t="str">
        <f t="shared" si="189"/>
        <v/>
      </c>
      <c r="CW402" s="62" t="str">
        <f>+IF(LEN($K402)&gt;10,IF(ISERROR(VLOOKUP(R402,'CODIGO PAGO'!$B$1:$B$20,1,0)),1,IF(OR(AND(CI402=1,R402&lt;&gt;"N"),AND(CI402=3,R402&lt;&gt;"B"),AND(CI402=2,LEFT(TRIM(R402),1)&lt;&gt;"I")),1,IF(OR(AND(CI402=0,R402="N"),AND(CI402=0,R402="B"),AND(CI402=0,LEFT(TRIM(R402),1)="I")),1,0))),"")</f>
        <v/>
      </c>
      <c r="CX402" s="62" t="str">
        <f t="shared" si="190"/>
        <v/>
      </c>
      <c r="CY402" s="62" t="str">
        <f>+IF(LEN($K402)&gt;10,IF(ISERROR(VLOOKUP(T402,'CODIGO PAGO'!$B$1:$B$20,1,0)),1,IF(OR(AND(CK402=1,T402&lt;&gt;"N"),AND(CK402=3,T402&lt;&gt;"B"),AND(CK402=2,LEFT(TRIM(T402),1)&lt;&gt;"I")),1,IF(OR(AND(CK402=0,T402="N"),AND(CK402=0,T402="B"),AND(CK402=0,LEFT(TRIM(T402),1)="I")),1,0))),"")</f>
        <v/>
      </c>
      <c r="CZ402" s="62" t="str">
        <f t="shared" si="191"/>
        <v/>
      </c>
      <c r="DA402" s="62" t="str">
        <f>+IF(LEN($K402)&gt;10,IF(ISERROR(VLOOKUP(V402,'CODIGO PAGO'!$B$1:$B$20,1,0)),1,IF(OR(AND(CM402=1,V402&lt;&gt;"N"),AND(CM402=3,V402&lt;&gt;"B"),AND(CM402=2,LEFT(TRIM(V402),1)&lt;&gt;"I")),1,IF(OR(AND(CM402=0,V402="N"),AND(CM402=0,V402="B"),AND(CM402=0,LEFT(TRIM(V402),1)="I")),1,0))),"")</f>
        <v/>
      </c>
      <c r="DB402" s="62" t="str">
        <f t="shared" si="192"/>
        <v/>
      </c>
      <c r="DC402" s="62" t="str">
        <f>+IF(LEN($K402)&gt;10,IF(ISERROR(VLOOKUP(X402,'CODIGO PAGO'!$B$1:$B$20,1,0)),1,IF(OR(AND(CO402=1,X402&lt;&gt;"N"),AND(CO402=3,X402&lt;&gt;"B"),AND(CO402=2,LEFT(TRIM(X402),1)&lt;&gt;"I")),1,IF(OR(AND(CO402=0,X402="N"),AND(CO402=0,X402="B"),AND(CO402=0,LEFT(TRIM(X402),1)="I")),1,0))),"")</f>
        <v/>
      </c>
      <c r="DD402" s="62" t="str">
        <f t="shared" si="193"/>
        <v/>
      </c>
      <c r="DE402" s="62" t="str">
        <f t="shared" si="194"/>
        <v/>
      </c>
      <c r="DF402" s="63" t="str">
        <f t="shared" si="195"/>
        <v/>
      </c>
      <c r="DG402" s="171"/>
      <c r="DH402" s="63">
        <v>402</v>
      </c>
    </row>
    <row r="403" spans="1:112" s="65" customFormat="1">
      <c r="A403" s="16" t="str">
        <f t="shared" si="168"/>
        <v/>
      </c>
      <c r="B403" s="134"/>
      <c r="C403" s="134"/>
      <c r="D403" s="1" t="str">
        <f>+IF(LEN($K403)&gt;5,BD!A403,"")</f>
        <v/>
      </c>
      <c r="E403" s="1" t="str">
        <f>+IF(LEN($K403)&gt;5,BD!B403,"")</f>
        <v/>
      </c>
      <c r="F403" s="134"/>
      <c r="G403" s="133"/>
      <c r="H403" s="135"/>
      <c r="I403" s="3" t="str">
        <f>+IF(LEN($K403)&gt;5,BD!D403,"")</f>
        <v/>
      </c>
      <c r="J403" s="4" t="str">
        <f>+IF(LEN($K403)&gt;5,BD!E403,"")</f>
        <v/>
      </c>
      <c r="K403" s="5" t="str">
        <f>+IF(LEN(BD!G403)&gt;5,BD!G403,"")</f>
        <v/>
      </c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53" t="str">
        <f t="shared" si="169"/>
        <v/>
      </c>
      <c r="AB403" s="154" t="str">
        <f>+IF(LEN($K403)&gt;5,SUM(L403,N403,P403,R403,T403,V403,X403)+COUNTIF(L403:X403,"PCG")+'CODIGO PAGO'!$C$23*COUNTIF(L403:X403,"PDF")+'CODIGO PAGO'!$C$24*COUNTIF('PRE MAAS'!L403:X403,"PNH")+'CODIGO PAGO'!$C$25*COUNTIF('PRE MAAS'!L403:X403,"PS")+COUNTIF(L403:X403,"VAC"),"")</f>
        <v/>
      </c>
      <c r="AC403" s="154" t="str">
        <f t="shared" si="170"/>
        <v/>
      </c>
      <c r="AD403" s="155" t="str">
        <f t="shared" si="171"/>
        <v/>
      </c>
      <c r="AE403" s="155" t="str">
        <f t="shared" si="172"/>
        <v/>
      </c>
      <c r="AF403" s="155" t="str">
        <f>+IF(LEN($K403)&gt;5,IF(AND(VLOOKUP($I403,BD!$D$1:$F$501,3,0)&gt;=L$1,VLOOKUP($I403,BD!$D$1:$F$501,3,0)&lt;=X$1),1,0),"")</f>
        <v/>
      </c>
      <c r="AG403" s="155" t="str">
        <f t="shared" si="173"/>
        <v/>
      </c>
      <c r="AH403" s="156" t="str">
        <f t="shared" si="174"/>
        <v/>
      </c>
      <c r="AI403" s="156" t="str">
        <f t="shared" si="175"/>
        <v/>
      </c>
      <c r="AJ403" s="156" t="str">
        <f t="shared" si="176"/>
        <v/>
      </c>
      <c r="AK403" s="6" t="str">
        <f>+IF(LEN($K403)&gt;5,BD!H403,"")</f>
        <v/>
      </c>
      <c r="AL403" s="17" t="str">
        <f t="shared" si="177"/>
        <v/>
      </c>
      <c r="AM403" s="13"/>
      <c r="AN403" s="18" t="str">
        <f t="shared" si="178"/>
        <v/>
      </c>
      <c r="AO403" s="19" t="str">
        <f t="shared" si="179"/>
        <v/>
      </c>
      <c r="AP403" s="19" t="str">
        <f t="shared" si="180"/>
        <v/>
      </c>
      <c r="AQ403" s="20" t="str">
        <f t="shared" si="181"/>
        <v/>
      </c>
      <c r="AR403" s="7" t="str">
        <f t="shared" ca="1" si="182"/>
        <v/>
      </c>
      <c r="AS403" s="157"/>
      <c r="AT403" s="19" t="str">
        <f>+IF(LEN($K403)&gt;5,TRUNC(AS403*AK403*'CODIGO PAGO'!$C$27,2),"")</f>
        <v/>
      </c>
      <c r="AU403" s="15"/>
      <c r="AV403" s="15"/>
      <c r="AW403" s="15"/>
      <c r="AX403" s="14"/>
      <c r="AY403" s="15"/>
      <c r="AZ403" s="20" t="str">
        <f>+IF(LEN(K403)&gt;5,SUMIF(AJUSTES!$A$1:$A$50,K403,AJUSTES!$J$1:$J$50),"")</f>
        <v/>
      </c>
      <c r="BA403" s="20"/>
      <c r="BB403" s="14"/>
      <c r="BC403" s="14"/>
      <c r="BD403" s="164"/>
      <c r="BE403" s="15"/>
      <c r="BF403" s="15"/>
      <c r="BG403" s="152" t="str">
        <f t="shared" si="183"/>
        <v/>
      </c>
      <c r="BH403" s="20" t="str">
        <f t="shared" si="184"/>
        <v/>
      </c>
      <c r="BI403" s="20" t="str">
        <f>IF(LEN($K403)&gt;5,IF('CODIGO PAGO'!$C$26=9,0.5*AK403,'CODIGO PAGO'!$C$26*COUNTIF(L403:X403,"PT")*(AK403*7)/(7-(COUNTIF(L403:X403,"D")+COUNTIF(L403:X403,"DL")))),"")</f>
        <v/>
      </c>
      <c r="BJ403" s="15"/>
      <c r="BK403" s="20" t="str">
        <f>+IF(LEN(K403)&gt;5,SUMIF(AJUSTES!$A$1:$A$50,K403,AJUSTES!$K$1:$K$50),"")</f>
        <v/>
      </c>
      <c r="BL403" s="15"/>
      <c r="BM403" s="15"/>
      <c r="BN403" s="4" t="str">
        <f>+CONCATENATE(IF(COUNTIFS(INCAPACIDADES!$A$1:$A$100,"ACTIVA",INCAPACIDADES!$C$1:$C$100,'PRE MAAS'!K403)&gt;0,VLOOKUP(K403,INCAPACIDADES!$C$1:$Y$100,23,0),""),IF(LEN($K403)&gt;5,IF(BD!F403="N/A","",CONCATENATE("B (",DAY(BD!F403),"-",MONTH(BD!F403),"-",YEAR(BD!F403),")")),""))</f>
        <v/>
      </c>
      <c r="BO403" s="150"/>
      <c r="BP403" s="15"/>
      <c r="BQ403" s="15"/>
      <c r="BR403" s="15"/>
      <c r="BS403" s="15"/>
      <c r="BT403" s="15"/>
      <c r="BU403" s="9" t="str">
        <f>+IF(LEN($K403)&gt;10,IF(LEN(BD!I403)=11,BD!I403,CONCATENATE("0",BD!I403)),"")</f>
        <v/>
      </c>
      <c r="BV403" s="161" t="str">
        <f>+IF(LEN($K403)&gt;10,BD!J403,"")</f>
        <v/>
      </c>
      <c r="BW403" s="162" t="str">
        <f t="shared" si="185"/>
        <v/>
      </c>
      <c r="BX403" s="162" t="str">
        <f>+IF(LEN($K403)&gt;10,UPPER(BD!K403),"")</f>
        <v/>
      </c>
      <c r="BY403" s="161" t="str">
        <f>+IF(LEN($K411)&gt;5,BD!L403,"")</f>
        <v/>
      </c>
      <c r="BZ403" s="161" t="str">
        <f>+IF(LEN($K403)&gt;10,BD!M403,"")</f>
        <v/>
      </c>
      <c r="CA403" s="162" t="str">
        <f>+IF(LEN($K403)&gt;10,BD!N403,"")</f>
        <v/>
      </c>
      <c r="CB403" s="163" t="str">
        <f t="shared" si="186"/>
        <v/>
      </c>
      <c r="CC403" s="62" t="str">
        <f>+IF(AND(LEN($K403)&gt;10),IF(AND($J403&gt;L$1,$J403&lt;=$Y$1),1,IF((COUNTIFS(INCAPACIDADES!$C$1:$C$51,$K403,INCAPACIDADES!K$1:K$51,L$1))&gt;0,2,IF(VLOOKUP($I403,BD!D:F,3,0)&gt;L$1,0,3))),"")</f>
        <v/>
      </c>
      <c r="CD403" s="62" t="str">
        <f>+IF(AND(LEN($K403)&gt;10),IF(AND($J403&gt;M$1,$J403&lt;=$Y$1),1,IF((COUNTIFS(INCAPACIDADES!$C$1:$C$51,$K403,INCAPACIDADES!L$1:L$51,M$1))&gt;0,2,IF(VLOOKUP($I403,BD!$D:$F,3,0)&gt;M$1,0,3))),"")</f>
        <v/>
      </c>
      <c r="CE403" s="62" t="str">
        <f>+IF(AND(LEN($K403)&gt;10),IF(AND($J403&gt;N$1,$J403&lt;=$Y$1),1,IF((COUNTIFS(INCAPACIDADES!$C$1:$C$51,$K403,INCAPACIDADES!M$1:M$51,N$1))&gt;0,2,IF(VLOOKUP($I403,BD!$D:$F,3,0)&gt;N$1,0,3))),"")</f>
        <v/>
      </c>
      <c r="CF403" s="62" t="str">
        <f>+IF(AND(LEN($K403)&gt;10),IF(AND($J403&gt;O$1,$J403&lt;=$Y$1),1,IF((COUNTIFS(INCAPACIDADES!$C$1:$C$51,$K403,INCAPACIDADES!N$1:N$51,O$1))&gt;0,2,IF(VLOOKUP($I403,BD!$D:$F,3,0)&gt;O$1,0,3))),"")</f>
        <v/>
      </c>
      <c r="CG403" s="62" t="str">
        <f>+IF(AND(LEN($K403)&gt;10),IF(AND($J403&gt;P$1,$J403&lt;=$Y$1),1,IF((COUNTIFS(INCAPACIDADES!$C$1:$C$51,$K403,INCAPACIDADES!O$1:O$51,P$1))&gt;0,2,IF(VLOOKUP($I403,BD!$D:$F,3,0)&gt;P$1,0,3))),"")</f>
        <v/>
      </c>
      <c r="CH403" s="62" t="str">
        <f>+IF(AND(LEN($K403)&gt;10),IF(AND($J403&gt;Q$1,$J403&lt;=$Y$1),1,IF((COUNTIFS(INCAPACIDADES!$C$1:$C$51,$K403,INCAPACIDADES!P$1:P$51,Q$1))&gt;0,2,IF(VLOOKUP($I403,BD!$D:$F,3,0)&gt;Q$1,0,3))),"")</f>
        <v/>
      </c>
      <c r="CI403" s="62" t="str">
        <f>+IF(AND(LEN($K403)&gt;10),IF(AND($J403&gt;R$1,$J403&lt;=$Y$1),1,IF((COUNTIFS(INCAPACIDADES!$C$1:$C$51,$K403,INCAPACIDADES!Q$1:Q$51,R$1))&gt;0,2,IF(VLOOKUP($I403,BD!$D:$F,3,0)&gt;R$1,0,3))),"")</f>
        <v/>
      </c>
      <c r="CJ403" s="62" t="str">
        <f>+IF(AND(LEN($K403)&gt;10),IF(AND($J403&gt;S$1,$J403&lt;=$Y$1),1,IF((COUNTIFS(INCAPACIDADES!$C$1:$C$51,$K403,INCAPACIDADES!R$1:R$51,S$1))&gt;0,2,IF(VLOOKUP($I403,BD!$D:$F,3,0)&gt;S$1,0,3))),"")</f>
        <v/>
      </c>
      <c r="CK403" s="62" t="str">
        <f>+IF(AND(LEN($K403)&gt;10),IF(AND($J403&gt;T$1,$J403&lt;=$Y$1),1,IF((COUNTIFS(INCAPACIDADES!$C$1:$C$51,$K403,INCAPACIDADES!S$1:S$51,T$1))&gt;0,2,IF(VLOOKUP($I403,BD!$D:$F,3,0)&gt;T$1,0,3))),"")</f>
        <v/>
      </c>
      <c r="CL403" s="62" t="str">
        <f>+IF(AND(LEN($K403)&gt;10),IF(AND($J403&gt;U$1,$J403&lt;=$Y$1),1,IF((COUNTIFS(INCAPACIDADES!$C$1:$C$51,$K403,INCAPACIDADES!T$1:T$51,U$1))&gt;0,2,IF(VLOOKUP($I403,BD!$D:$F,3,0)&gt;U$1,0,3))),"")</f>
        <v/>
      </c>
      <c r="CM403" s="62" t="str">
        <f>+IF(AND(LEN($K403)&gt;10),IF(AND($J403&gt;V$1,$J403&lt;=$Y$1),1,IF((COUNTIFS(INCAPACIDADES!$C$1:$C$51,$K403,INCAPACIDADES!U$1:U$51,V$1))&gt;0,2,IF(VLOOKUP($I403,BD!$D:$F,3,0)&gt;V$1,0,3))),"")</f>
        <v/>
      </c>
      <c r="CN403" s="62" t="str">
        <f>+IF(AND(LEN($K403)&gt;10),IF(AND($J403&gt;W$1,$J403&lt;=$Y$1),1,IF((COUNTIFS(INCAPACIDADES!$C$1:$C$51,$K403,INCAPACIDADES!V$1:V$51,W$1))&gt;0,2,IF(VLOOKUP($I403,BD!$D:$F,3,0)&gt;W$1,0,3))),"")</f>
        <v/>
      </c>
      <c r="CO403" s="62" t="str">
        <f>+IF(AND(LEN($K403)&gt;10),IF(AND($J403&gt;X$1,$J403&lt;=$Y$1),1,IF((COUNTIFS(INCAPACIDADES!$C$1:$C$51,$K403,INCAPACIDADES!W$1:W$51,X$1))&gt;0,2,IF(VLOOKUP($I403,BD!$D:$F,3,0)&gt;X$1,0,3))),"")</f>
        <v/>
      </c>
      <c r="CP403" s="62" t="str">
        <f>+IF(AND(LEN($K403)&gt;10),IF(AND($J403&gt;Y$1,$J403&lt;=$Y$1),1,IF((COUNTIFS(INCAPACIDADES!$C$1:$C$51,$K403,INCAPACIDADES!X$1:X$51,Y$1))&gt;0,2,IF(VLOOKUP($I403,BD!$D:$F,3,0)&gt;Y$1,0,3))),"")</f>
        <v/>
      </c>
      <c r="CQ403" s="62" t="str">
        <f>+IF(LEN($K403)&gt;10,IF(ISERROR(VLOOKUP(L403,'CODIGO PAGO'!$B$1:$B$20,1,0)),1,IF(OR(AND(CC403=1,L403&lt;&gt;"N"),AND(CC403=3,L403&lt;&gt;"B"),AND(CC403=2,LEFT(TRIM(L403),1)&lt;&gt;"I")),1,IF(OR(AND(CC403=0,L403="N"),AND(CC403=0,L403="B"),AND(CC403=0,LEFT(TRIM(L403),1)="I")),1,0))),"")</f>
        <v/>
      </c>
      <c r="CR403" s="62" t="str">
        <f t="shared" si="187"/>
        <v/>
      </c>
      <c r="CS403" s="62" t="str">
        <f>+IF(LEN($K403)&gt;10,IF(ISERROR(VLOOKUP(N403,'CODIGO PAGO'!$B$1:$B$20,1,0)),1,IF(OR(AND(CE403=1,N403&lt;&gt;"N"),AND(CE403=3,N403&lt;&gt;"B"),AND(CE403=2,LEFT(TRIM(N403),1)&lt;&gt;"I")),1,IF(OR(AND(CE403=0,N403="N"),AND(CE403=0,N403="B"),AND(CE403=0,LEFT(TRIM(N403),1)="I")),1,0))),"")</f>
        <v/>
      </c>
      <c r="CT403" s="62" t="str">
        <f t="shared" si="188"/>
        <v/>
      </c>
      <c r="CU403" s="62" t="str">
        <f>+IF(LEN($K403)&gt;10,IF(ISERROR(VLOOKUP(P403,'CODIGO PAGO'!$B$1:$B$20,1,0)),1,IF(OR(AND(CG403=1,P403&lt;&gt;"N"),AND(CG403=3,P403&lt;&gt;"B"),AND(CG403=2,LEFT(TRIM(P403),1)&lt;&gt;"I")),1,IF(OR(AND(CG403=0,P403="N"),AND(CG403=0,P403="B"),AND(CG403=0,LEFT(TRIM(P403),1)="I")),1,0))),"")</f>
        <v/>
      </c>
      <c r="CV403" s="62" t="str">
        <f t="shared" si="189"/>
        <v/>
      </c>
      <c r="CW403" s="62" t="str">
        <f>+IF(LEN($K403)&gt;10,IF(ISERROR(VLOOKUP(R403,'CODIGO PAGO'!$B$1:$B$20,1,0)),1,IF(OR(AND(CI403=1,R403&lt;&gt;"N"),AND(CI403=3,R403&lt;&gt;"B"),AND(CI403=2,LEFT(TRIM(R403),1)&lt;&gt;"I")),1,IF(OR(AND(CI403=0,R403="N"),AND(CI403=0,R403="B"),AND(CI403=0,LEFT(TRIM(R403),1)="I")),1,0))),"")</f>
        <v/>
      </c>
      <c r="CX403" s="62" t="str">
        <f t="shared" si="190"/>
        <v/>
      </c>
      <c r="CY403" s="62" t="str">
        <f>+IF(LEN($K403)&gt;10,IF(ISERROR(VLOOKUP(T403,'CODIGO PAGO'!$B$1:$B$20,1,0)),1,IF(OR(AND(CK403=1,T403&lt;&gt;"N"),AND(CK403=3,T403&lt;&gt;"B"),AND(CK403=2,LEFT(TRIM(T403),1)&lt;&gt;"I")),1,IF(OR(AND(CK403=0,T403="N"),AND(CK403=0,T403="B"),AND(CK403=0,LEFT(TRIM(T403),1)="I")),1,0))),"")</f>
        <v/>
      </c>
      <c r="CZ403" s="62" t="str">
        <f t="shared" si="191"/>
        <v/>
      </c>
      <c r="DA403" s="62" t="str">
        <f>+IF(LEN($K403)&gt;10,IF(ISERROR(VLOOKUP(V403,'CODIGO PAGO'!$B$1:$B$20,1,0)),1,IF(OR(AND(CM403=1,V403&lt;&gt;"N"),AND(CM403=3,V403&lt;&gt;"B"),AND(CM403=2,LEFT(TRIM(V403),1)&lt;&gt;"I")),1,IF(OR(AND(CM403=0,V403="N"),AND(CM403=0,V403="B"),AND(CM403=0,LEFT(TRIM(V403),1)="I")),1,0))),"")</f>
        <v/>
      </c>
      <c r="DB403" s="62" t="str">
        <f t="shared" si="192"/>
        <v/>
      </c>
      <c r="DC403" s="62" t="str">
        <f>+IF(LEN($K403)&gt;10,IF(ISERROR(VLOOKUP(X403,'CODIGO PAGO'!$B$1:$B$20,1,0)),1,IF(OR(AND(CO403=1,X403&lt;&gt;"N"),AND(CO403=3,X403&lt;&gt;"B"),AND(CO403=2,LEFT(TRIM(X403),1)&lt;&gt;"I")),1,IF(OR(AND(CO403=0,X403="N"),AND(CO403=0,X403="B"),AND(CO403=0,LEFT(TRIM(X403),1)="I")),1,0))),"")</f>
        <v/>
      </c>
      <c r="DD403" s="62" t="str">
        <f t="shared" si="193"/>
        <v/>
      </c>
      <c r="DE403" s="62" t="str">
        <f t="shared" si="194"/>
        <v/>
      </c>
      <c r="DF403" s="63" t="str">
        <f t="shared" si="195"/>
        <v/>
      </c>
      <c r="DG403" s="171"/>
      <c r="DH403" s="63">
        <v>403</v>
      </c>
    </row>
    <row r="404" spans="1:112" s="65" customFormat="1">
      <c r="A404" s="16" t="str">
        <f t="shared" si="168"/>
        <v/>
      </c>
      <c r="B404" s="134"/>
      <c r="C404" s="134"/>
      <c r="D404" s="1" t="str">
        <f>+IF(LEN($K404)&gt;5,BD!A404,"")</f>
        <v/>
      </c>
      <c r="E404" s="1" t="str">
        <f>+IF(LEN($K404)&gt;5,BD!B404,"")</f>
        <v/>
      </c>
      <c r="F404" s="134"/>
      <c r="G404" s="133"/>
      <c r="H404" s="135"/>
      <c r="I404" s="3" t="str">
        <f>+IF(LEN($K404)&gt;5,BD!D404,"")</f>
        <v/>
      </c>
      <c r="J404" s="4" t="str">
        <f>+IF(LEN($K404)&gt;5,BD!E404,"")</f>
        <v/>
      </c>
      <c r="K404" s="5" t="str">
        <f>+IF(LEN(BD!G404)&gt;5,BD!G404,"")</f>
        <v/>
      </c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53" t="str">
        <f t="shared" si="169"/>
        <v/>
      </c>
      <c r="AB404" s="154" t="str">
        <f>+IF(LEN($K404)&gt;5,SUM(L404,N404,P404,R404,T404,V404,X404)+COUNTIF(L404:X404,"PCG")+'CODIGO PAGO'!$C$23*COUNTIF(L404:X404,"PDF")+'CODIGO PAGO'!$C$24*COUNTIF('PRE MAAS'!L404:X404,"PNH")+'CODIGO PAGO'!$C$25*COUNTIF('PRE MAAS'!L404:X404,"PS")+COUNTIF(L404:X404,"VAC"),"")</f>
        <v/>
      </c>
      <c r="AC404" s="154" t="str">
        <f t="shared" si="170"/>
        <v/>
      </c>
      <c r="AD404" s="155" t="str">
        <f t="shared" si="171"/>
        <v/>
      </c>
      <c r="AE404" s="155" t="str">
        <f t="shared" si="172"/>
        <v/>
      </c>
      <c r="AF404" s="155" t="str">
        <f>+IF(LEN($K404)&gt;5,IF(AND(VLOOKUP($I404,BD!$D$1:$F$501,3,0)&gt;=L$1,VLOOKUP($I404,BD!$D$1:$F$501,3,0)&lt;=X$1),1,0),"")</f>
        <v/>
      </c>
      <c r="AG404" s="155" t="str">
        <f t="shared" si="173"/>
        <v/>
      </c>
      <c r="AH404" s="156" t="str">
        <f t="shared" si="174"/>
        <v/>
      </c>
      <c r="AI404" s="156" t="str">
        <f t="shared" si="175"/>
        <v/>
      </c>
      <c r="AJ404" s="156" t="str">
        <f t="shared" si="176"/>
        <v/>
      </c>
      <c r="AK404" s="6" t="str">
        <f>+IF(LEN($K404)&gt;5,BD!H404,"")</f>
        <v/>
      </c>
      <c r="AL404" s="17" t="str">
        <f t="shared" si="177"/>
        <v/>
      </c>
      <c r="AM404" s="13"/>
      <c r="AN404" s="18" t="str">
        <f t="shared" si="178"/>
        <v/>
      </c>
      <c r="AO404" s="19" t="str">
        <f t="shared" si="179"/>
        <v/>
      </c>
      <c r="AP404" s="19" t="str">
        <f t="shared" si="180"/>
        <v/>
      </c>
      <c r="AQ404" s="20" t="str">
        <f t="shared" si="181"/>
        <v/>
      </c>
      <c r="AR404" s="7" t="str">
        <f t="shared" ca="1" si="182"/>
        <v/>
      </c>
      <c r="AS404" s="157"/>
      <c r="AT404" s="19" t="str">
        <f>+IF(LEN($K404)&gt;5,TRUNC(AS404*AK404*'CODIGO PAGO'!$C$27,2),"")</f>
        <v/>
      </c>
      <c r="AU404" s="15"/>
      <c r="AV404" s="15"/>
      <c r="AW404" s="15"/>
      <c r="AX404" s="14"/>
      <c r="AY404" s="15"/>
      <c r="AZ404" s="20" t="str">
        <f>+IF(LEN(K404)&gt;5,SUMIF(AJUSTES!$A$1:$A$50,K404,AJUSTES!$J$1:$J$50),"")</f>
        <v/>
      </c>
      <c r="BA404" s="20"/>
      <c r="BB404" s="14"/>
      <c r="BC404" s="14"/>
      <c r="BD404" s="164"/>
      <c r="BE404" s="15"/>
      <c r="BF404" s="15"/>
      <c r="BG404" s="152" t="str">
        <f t="shared" si="183"/>
        <v/>
      </c>
      <c r="BH404" s="20" t="str">
        <f t="shared" si="184"/>
        <v/>
      </c>
      <c r="BI404" s="20" t="str">
        <f>IF(LEN($K404)&gt;5,IF('CODIGO PAGO'!$C$26=9,0.5*AK404,'CODIGO PAGO'!$C$26*COUNTIF(L404:X404,"PT")*(AK404*7)/(7-(COUNTIF(L404:X404,"D")+COUNTIF(L404:X404,"DL")))),"")</f>
        <v/>
      </c>
      <c r="BJ404" s="15"/>
      <c r="BK404" s="20" t="str">
        <f>+IF(LEN(K404)&gt;5,SUMIF(AJUSTES!$A$1:$A$50,K404,AJUSTES!$K$1:$K$50),"")</f>
        <v/>
      </c>
      <c r="BL404" s="15"/>
      <c r="BM404" s="15"/>
      <c r="BN404" s="4" t="str">
        <f>+CONCATENATE(IF(COUNTIFS(INCAPACIDADES!$A$1:$A$100,"ACTIVA",INCAPACIDADES!$C$1:$C$100,'PRE MAAS'!K404)&gt;0,VLOOKUP(K404,INCAPACIDADES!$C$1:$Y$100,23,0),""),IF(LEN($K404)&gt;5,IF(BD!F404="N/A","",CONCATENATE("B (",DAY(BD!F404),"-",MONTH(BD!F404),"-",YEAR(BD!F404),")")),""))</f>
        <v/>
      </c>
      <c r="BO404" s="150"/>
      <c r="BP404" s="15"/>
      <c r="BQ404" s="15"/>
      <c r="BR404" s="15"/>
      <c r="BS404" s="15"/>
      <c r="BT404" s="15"/>
      <c r="BU404" s="9" t="str">
        <f>+IF(LEN($K404)&gt;10,IF(LEN(BD!I404)=11,BD!I404,CONCATENATE("0",BD!I404)),"")</f>
        <v/>
      </c>
      <c r="BV404" s="161" t="str">
        <f>+IF(LEN($K404)&gt;10,BD!J404,"")</f>
        <v/>
      </c>
      <c r="BW404" s="162" t="str">
        <f t="shared" si="185"/>
        <v/>
      </c>
      <c r="BX404" s="162" t="str">
        <f>+IF(LEN($K404)&gt;10,UPPER(BD!K404),"")</f>
        <v/>
      </c>
      <c r="BY404" s="161" t="str">
        <f>+IF(LEN($K412)&gt;5,BD!L404,"")</f>
        <v/>
      </c>
      <c r="BZ404" s="161" t="str">
        <f>+IF(LEN($K404)&gt;10,BD!M404,"")</f>
        <v/>
      </c>
      <c r="CA404" s="162" t="str">
        <f>+IF(LEN($K404)&gt;10,BD!N404,"")</f>
        <v/>
      </c>
      <c r="CB404" s="163" t="str">
        <f t="shared" si="186"/>
        <v/>
      </c>
      <c r="CC404" s="62" t="str">
        <f>+IF(AND(LEN($K404)&gt;10),IF(AND($J404&gt;L$1,$J404&lt;=$Y$1),1,IF((COUNTIFS(INCAPACIDADES!$C$1:$C$51,$K404,INCAPACIDADES!K$1:K$51,L$1))&gt;0,2,IF(VLOOKUP($I404,BD!D:F,3,0)&gt;L$1,0,3))),"")</f>
        <v/>
      </c>
      <c r="CD404" s="62" t="str">
        <f>+IF(AND(LEN($K404)&gt;10),IF(AND($J404&gt;M$1,$J404&lt;=$Y$1),1,IF((COUNTIFS(INCAPACIDADES!$C$1:$C$51,$K404,INCAPACIDADES!L$1:L$51,M$1))&gt;0,2,IF(VLOOKUP($I404,BD!$D:$F,3,0)&gt;M$1,0,3))),"")</f>
        <v/>
      </c>
      <c r="CE404" s="62" t="str">
        <f>+IF(AND(LEN($K404)&gt;10),IF(AND($J404&gt;N$1,$J404&lt;=$Y$1),1,IF((COUNTIFS(INCAPACIDADES!$C$1:$C$51,$K404,INCAPACIDADES!M$1:M$51,N$1))&gt;0,2,IF(VLOOKUP($I404,BD!$D:$F,3,0)&gt;N$1,0,3))),"")</f>
        <v/>
      </c>
      <c r="CF404" s="62" t="str">
        <f>+IF(AND(LEN($K404)&gt;10),IF(AND($J404&gt;O$1,$J404&lt;=$Y$1),1,IF((COUNTIFS(INCAPACIDADES!$C$1:$C$51,$K404,INCAPACIDADES!N$1:N$51,O$1))&gt;0,2,IF(VLOOKUP($I404,BD!$D:$F,3,0)&gt;O$1,0,3))),"")</f>
        <v/>
      </c>
      <c r="CG404" s="62" t="str">
        <f>+IF(AND(LEN($K404)&gt;10),IF(AND($J404&gt;P$1,$J404&lt;=$Y$1),1,IF((COUNTIFS(INCAPACIDADES!$C$1:$C$51,$K404,INCAPACIDADES!O$1:O$51,P$1))&gt;0,2,IF(VLOOKUP($I404,BD!$D:$F,3,0)&gt;P$1,0,3))),"")</f>
        <v/>
      </c>
      <c r="CH404" s="62" t="str">
        <f>+IF(AND(LEN($K404)&gt;10),IF(AND($J404&gt;Q$1,$J404&lt;=$Y$1),1,IF((COUNTIFS(INCAPACIDADES!$C$1:$C$51,$K404,INCAPACIDADES!P$1:P$51,Q$1))&gt;0,2,IF(VLOOKUP($I404,BD!$D:$F,3,0)&gt;Q$1,0,3))),"")</f>
        <v/>
      </c>
      <c r="CI404" s="62" t="str">
        <f>+IF(AND(LEN($K404)&gt;10),IF(AND($J404&gt;R$1,$J404&lt;=$Y$1),1,IF((COUNTIFS(INCAPACIDADES!$C$1:$C$51,$K404,INCAPACIDADES!Q$1:Q$51,R$1))&gt;0,2,IF(VLOOKUP($I404,BD!$D:$F,3,0)&gt;R$1,0,3))),"")</f>
        <v/>
      </c>
      <c r="CJ404" s="62" t="str">
        <f>+IF(AND(LEN($K404)&gt;10),IF(AND($J404&gt;S$1,$J404&lt;=$Y$1),1,IF((COUNTIFS(INCAPACIDADES!$C$1:$C$51,$K404,INCAPACIDADES!R$1:R$51,S$1))&gt;0,2,IF(VLOOKUP($I404,BD!$D:$F,3,0)&gt;S$1,0,3))),"")</f>
        <v/>
      </c>
      <c r="CK404" s="62" t="str">
        <f>+IF(AND(LEN($K404)&gt;10),IF(AND($J404&gt;T$1,$J404&lt;=$Y$1),1,IF((COUNTIFS(INCAPACIDADES!$C$1:$C$51,$K404,INCAPACIDADES!S$1:S$51,T$1))&gt;0,2,IF(VLOOKUP($I404,BD!$D:$F,3,0)&gt;T$1,0,3))),"")</f>
        <v/>
      </c>
      <c r="CL404" s="62" t="str">
        <f>+IF(AND(LEN($K404)&gt;10),IF(AND($J404&gt;U$1,$J404&lt;=$Y$1),1,IF((COUNTIFS(INCAPACIDADES!$C$1:$C$51,$K404,INCAPACIDADES!T$1:T$51,U$1))&gt;0,2,IF(VLOOKUP($I404,BD!$D:$F,3,0)&gt;U$1,0,3))),"")</f>
        <v/>
      </c>
      <c r="CM404" s="62" t="str">
        <f>+IF(AND(LEN($K404)&gt;10),IF(AND($J404&gt;V$1,$J404&lt;=$Y$1),1,IF((COUNTIFS(INCAPACIDADES!$C$1:$C$51,$K404,INCAPACIDADES!U$1:U$51,V$1))&gt;0,2,IF(VLOOKUP($I404,BD!$D:$F,3,0)&gt;V$1,0,3))),"")</f>
        <v/>
      </c>
      <c r="CN404" s="62" t="str">
        <f>+IF(AND(LEN($K404)&gt;10),IF(AND($J404&gt;W$1,$J404&lt;=$Y$1),1,IF((COUNTIFS(INCAPACIDADES!$C$1:$C$51,$K404,INCAPACIDADES!V$1:V$51,W$1))&gt;0,2,IF(VLOOKUP($I404,BD!$D:$F,3,0)&gt;W$1,0,3))),"")</f>
        <v/>
      </c>
      <c r="CO404" s="62" t="str">
        <f>+IF(AND(LEN($K404)&gt;10),IF(AND($J404&gt;X$1,$J404&lt;=$Y$1),1,IF((COUNTIFS(INCAPACIDADES!$C$1:$C$51,$K404,INCAPACIDADES!W$1:W$51,X$1))&gt;0,2,IF(VLOOKUP($I404,BD!$D:$F,3,0)&gt;X$1,0,3))),"")</f>
        <v/>
      </c>
      <c r="CP404" s="62" t="str">
        <f>+IF(AND(LEN($K404)&gt;10),IF(AND($J404&gt;Y$1,$J404&lt;=$Y$1),1,IF((COUNTIFS(INCAPACIDADES!$C$1:$C$51,$K404,INCAPACIDADES!X$1:X$51,Y$1))&gt;0,2,IF(VLOOKUP($I404,BD!$D:$F,3,0)&gt;Y$1,0,3))),"")</f>
        <v/>
      </c>
      <c r="CQ404" s="62" t="str">
        <f>+IF(LEN($K404)&gt;10,IF(ISERROR(VLOOKUP(L404,'CODIGO PAGO'!$B$1:$B$20,1,0)),1,IF(OR(AND(CC404=1,L404&lt;&gt;"N"),AND(CC404=3,L404&lt;&gt;"B"),AND(CC404=2,LEFT(TRIM(L404),1)&lt;&gt;"I")),1,IF(OR(AND(CC404=0,L404="N"),AND(CC404=0,L404="B"),AND(CC404=0,LEFT(TRIM(L404),1)="I")),1,0))),"")</f>
        <v/>
      </c>
      <c r="CR404" s="62" t="str">
        <f t="shared" si="187"/>
        <v/>
      </c>
      <c r="CS404" s="62" t="str">
        <f>+IF(LEN($K404)&gt;10,IF(ISERROR(VLOOKUP(N404,'CODIGO PAGO'!$B$1:$B$20,1,0)),1,IF(OR(AND(CE404=1,N404&lt;&gt;"N"),AND(CE404=3,N404&lt;&gt;"B"),AND(CE404=2,LEFT(TRIM(N404),1)&lt;&gt;"I")),1,IF(OR(AND(CE404=0,N404="N"),AND(CE404=0,N404="B"),AND(CE404=0,LEFT(TRIM(N404),1)="I")),1,0))),"")</f>
        <v/>
      </c>
      <c r="CT404" s="62" t="str">
        <f t="shared" si="188"/>
        <v/>
      </c>
      <c r="CU404" s="62" t="str">
        <f>+IF(LEN($K404)&gt;10,IF(ISERROR(VLOOKUP(P404,'CODIGO PAGO'!$B$1:$B$20,1,0)),1,IF(OR(AND(CG404=1,P404&lt;&gt;"N"),AND(CG404=3,P404&lt;&gt;"B"),AND(CG404=2,LEFT(TRIM(P404),1)&lt;&gt;"I")),1,IF(OR(AND(CG404=0,P404="N"),AND(CG404=0,P404="B"),AND(CG404=0,LEFT(TRIM(P404),1)="I")),1,0))),"")</f>
        <v/>
      </c>
      <c r="CV404" s="62" t="str">
        <f t="shared" si="189"/>
        <v/>
      </c>
      <c r="CW404" s="62" t="str">
        <f>+IF(LEN($K404)&gt;10,IF(ISERROR(VLOOKUP(R404,'CODIGO PAGO'!$B$1:$B$20,1,0)),1,IF(OR(AND(CI404=1,R404&lt;&gt;"N"),AND(CI404=3,R404&lt;&gt;"B"),AND(CI404=2,LEFT(TRIM(R404),1)&lt;&gt;"I")),1,IF(OR(AND(CI404=0,R404="N"),AND(CI404=0,R404="B"),AND(CI404=0,LEFT(TRIM(R404),1)="I")),1,0))),"")</f>
        <v/>
      </c>
      <c r="CX404" s="62" t="str">
        <f t="shared" si="190"/>
        <v/>
      </c>
      <c r="CY404" s="62" t="str">
        <f>+IF(LEN($K404)&gt;10,IF(ISERROR(VLOOKUP(T404,'CODIGO PAGO'!$B$1:$B$20,1,0)),1,IF(OR(AND(CK404=1,T404&lt;&gt;"N"),AND(CK404=3,T404&lt;&gt;"B"),AND(CK404=2,LEFT(TRIM(T404),1)&lt;&gt;"I")),1,IF(OR(AND(CK404=0,T404="N"),AND(CK404=0,T404="B"),AND(CK404=0,LEFT(TRIM(T404),1)="I")),1,0))),"")</f>
        <v/>
      </c>
      <c r="CZ404" s="62" t="str">
        <f t="shared" si="191"/>
        <v/>
      </c>
      <c r="DA404" s="62" t="str">
        <f>+IF(LEN($K404)&gt;10,IF(ISERROR(VLOOKUP(V404,'CODIGO PAGO'!$B$1:$B$20,1,0)),1,IF(OR(AND(CM404=1,V404&lt;&gt;"N"),AND(CM404=3,V404&lt;&gt;"B"),AND(CM404=2,LEFT(TRIM(V404),1)&lt;&gt;"I")),1,IF(OR(AND(CM404=0,V404="N"),AND(CM404=0,V404="B"),AND(CM404=0,LEFT(TRIM(V404),1)="I")),1,0))),"")</f>
        <v/>
      </c>
      <c r="DB404" s="62" t="str">
        <f t="shared" si="192"/>
        <v/>
      </c>
      <c r="DC404" s="62" t="str">
        <f>+IF(LEN($K404)&gt;10,IF(ISERROR(VLOOKUP(X404,'CODIGO PAGO'!$B$1:$B$20,1,0)),1,IF(OR(AND(CO404=1,X404&lt;&gt;"N"),AND(CO404=3,X404&lt;&gt;"B"),AND(CO404=2,LEFT(TRIM(X404),1)&lt;&gt;"I")),1,IF(OR(AND(CO404=0,X404="N"),AND(CO404=0,X404="B"),AND(CO404=0,LEFT(TRIM(X404),1)="I")),1,0))),"")</f>
        <v/>
      </c>
      <c r="DD404" s="62" t="str">
        <f t="shared" si="193"/>
        <v/>
      </c>
      <c r="DE404" s="62" t="str">
        <f t="shared" si="194"/>
        <v/>
      </c>
      <c r="DF404" s="63" t="str">
        <f t="shared" si="195"/>
        <v/>
      </c>
      <c r="DG404" s="171"/>
      <c r="DH404" s="63">
        <v>404</v>
      </c>
    </row>
    <row r="405" spans="1:112" s="65" customFormat="1">
      <c r="A405" s="16" t="str">
        <f t="shared" si="168"/>
        <v/>
      </c>
      <c r="B405" s="134"/>
      <c r="C405" s="134"/>
      <c r="D405" s="1" t="str">
        <f>+IF(LEN($K405)&gt;5,BD!A405,"")</f>
        <v/>
      </c>
      <c r="E405" s="1" t="str">
        <f>+IF(LEN($K405)&gt;5,BD!B405,"")</f>
        <v/>
      </c>
      <c r="F405" s="134"/>
      <c r="G405" s="133"/>
      <c r="H405" s="135"/>
      <c r="I405" s="3" t="str">
        <f>+IF(LEN($K405)&gt;5,BD!D405,"")</f>
        <v/>
      </c>
      <c r="J405" s="4" t="str">
        <f>+IF(LEN($K405)&gt;5,BD!E405,"")</f>
        <v/>
      </c>
      <c r="K405" s="5" t="str">
        <f>+IF(LEN(BD!G405)&gt;5,BD!G405,"")</f>
        <v/>
      </c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53" t="str">
        <f t="shared" si="169"/>
        <v/>
      </c>
      <c r="AB405" s="154" t="str">
        <f>+IF(LEN($K405)&gt;5,SUM(L405,N405,P405,R405,T405,V405,X405)+COUNTIF(L405:X405,"PCG")+'CODIGO PAGO'!$C$23*COUNTIF(L405:X405,"PDF")+'CODIGO PAGO'!$C$24*COUNTIF('PRE MAAS'!L405:X405,"PNH")+'CODIGO PAGO'!$C$25*COUNTIF('PRE MAAS'!L405:X405,"PS")+COUNTIF(L405:X405,"VAC"),"")</f>
        <v/>
      </c>
      <c r="AC405" s="154" t="str">
        <f t="shared" si="170"/>
        <v/>
      </c>
      <c r="AD405" s="155" t="str">
        <f t="shared" si="171"/>
        <v/>
      </c>
      <c r="AE405" s="155" t="str">
        <f t="shared" si="172"/>
        <v/>
      </c>
      <c r="AF405" s="155" t="str">
        <f>+IF(LEN($K405)&gt;5,IF(AND(VLOOKUP($I405,BD!$D$1:$F$501,3,0)&gt;=L$1,VLOOKUP($I405,BD!$D$1:$F$501,3,0)&lt;=X$1),1,0),"")</f>
        <v/>
      </c>
      <c r="AG405" s="155" t="str">
        <f t="shared" si="173"/>
        <v/>
      </c>
      <c r="AH405" s="156" t="str">
        <f t="shared" si="174"/>
        <v/>
      </c>
      <c r="AI405" s="156" t="str">
        <f t="shared" si="175"/>
        <v/>
      </c>
      <c r="AJ405" s="156" t="str">
        <f t="shared" si="176"/>
        <v/>
      </c>
      <c r="AK405" s="6" t="str">
        <f>+IF(LEN($K405)&gt;5,BD!H405,"")</f>
        <v/>
      </c>
      <c r="AL405" s="17" t="str">
        <f t="shared" si="177"/>
        <v/>
      </c>
      <c r="AM405" s="13"/>
      <c r="AN405" s="18" t="str">
        <f t="shared" si="178"/>
        <v/>
      </c>
      <c r="AO405" s="19" t="str">
        <f t="shared" si="179"/>
        <v/>
      </c>
      <c r="AP405" s="19" t="str">
        <f t="shared" si="180"/>
        <v/>
      </c>
      <c r="AQ405" s="20" t="str">
        <f t="shared" si="181"/>
        <v/>
      </c>
      <c r="AR405" s="7" t="str">
        <f t="shared" ca="1" si="182"/>
        <v/>
      </c>
      <c r="AS405" s="157"/>
      <c r="AT405" s="19" t="str">
        <f>+IF(LEN($K405)&gt;5,TRUNC(AS405*AK405*'CODIGO PAGO'!$C$27,2),"")</f>
        <v/>
      </c>
      <c r="AU405" s="15"/>
      <c r="AV405" s="15"/>
      <c r="AW405" s="15"/>
      <c r="AX405" s="14"/>
      <c r="AY405" s="15"/>
      <c r="AZ405" s="20" t="str">
        <f>+IF(LEN(K405)&gt;5,SUMIF(AJUSTES!$A$1:$A$50,K405,AJUSTES!$J$1:$J$50),"")</f>
        <v/>
      </c>
      <c r="BA405" s="20"/>
      <c r="BB405" s="14"/>
      <c r="BC405" s="14"/>
      <c r="BD405" s="164"/>
      <c r="BE405" s="15"/>
      <c r="BF405" s="15"/>
      <c r="BG405" s="152" t="str">
        <f t="shared" si="183"/>
        <v/>
      </c>
      <c r="BH405" s="20" t="str">
        <f t="shared" si="184"/>
        <v/>
      </c>
      <c r="BI405" s="20" t="str">
        <f>IF(LEN($K405)&gt;5,IF('CODIGO PAGO'!$C$26=9,0.5*AK405,'CODIGO PAGO'!$C$26*COUNTIF(L405:X405,"PT")*(AK405*7)/(7-(COUNTIF(L405:X405,"D")+COUNTIF(L405:X405,"DL")))),"")</f>
        <v/>
      </c>
      <c r="BJ405" s="15"/>
      <c r="BK405" s="20" t="str">
        <f>+IF(LEN(K405)&gt;5,SUMIF(AJUSTES!$A$1:$A$50,K405,AJUSTES!$K$1:$K$50),"")</f>
        <v/>
      </c>
      <c r="BL405" s="15"/>
      <c r="BM405" s="15"/>
      <c r="BN405" s="4" t="str">
        <f>+CONCATENATE(IF(COUNTIFS(INCAPACIDADES!$A$1:$A$100,"ACTIVA",INCAPACIDADES!$C$1:$C$100,'PRE MAAS'!K405)&gt;0,VLOOKUP(K405,INCAPACIDADES!$C$1:$Y$100,23,0),""),IF(LEN($K405)&gt;5,IF(BD!F405="N/A","",CONCATENATE("B (",DAY(BD!F405),"-",MONTH(BD!F405),"-",YEAR(BD!F405),")")),""))</f>
        <v/>
      </c>
      <c r="BO405" s="150"/>
      <c r="BP405" s="15"/>
      <c r="BQ405" s="15"/>
      <c r="BR405" s="15"/>
      <c r="BS405" s="15"/>
      <c r="BT405" s="15"/>
      <c r="BU405" s="9" t="str">
        <f>+IF(LEN($K405)&gt;10,IF(LEN(BD!I405)=11,BD!I405,CONCATENATE("0",BD!I405)),"")</f>
        <v/>
      </c>
      <c r="BV405" s="161" t="str">
        <f>+IF(LEN($K405)&gt;10,BD!J405,"")</f>
        <v/>
      </c>
      <c r="BW405" s="162" t="str">
        <f t="shared" si="185"/>
        <v/>
      </c>
      <c r="BX405" s="162" t="str">
        <f>+IF(LEN($K405)&gt;10,UPPER(BD!K405),"")</f>
        <v/>
      </c>
      <c r="BY405" s="161" t="str">
        <f>+IF(LEN($K413)&gt;5,BD!L405,"")</f>
        <v/>
      </c>
      <c r="BZ405" s="161" t="str">
        <f>+IF(LEN($K405)&gt;10,BD!M405,"")</f>
        <v/>
      </c>
      <c r="CA405" s="162" t="str">
        <f>+IF(LEN($K405)&gt;10,BD!N405,"")</f>
        <v/>
      </c>
      <c r="CB405" s="163" t="str">
        <f t="shared" si="186"/>
        <v/>
      </c>
      <c r="CC405" s="62" t="str">
        <f>+IF(AND(LEN($K405)&gt;10),IF(AND($J405&gt;L$1,$J405&lt;=$Y$1),1,IF((COUNTIFS(INCAPACIDADES!$C$1:$C$51,$K405,INCAPACIDADES!K$1:K$51,L$1))&gt;0,2,IF(VLOOKUP($I405,BD!D:F,3,0)&gt;L$1,0,3))),"")</f>
        <v/>
      </c>
      <c r="CD405" s="62" t="str">
        <f>+IF(AND(LEN($K405)&gt;10),IF(AND($J405&gt;M$1,$J405&lt;=$Y$1),1,IF((COUNTIFS(INCAPACIDADES!$C$1:$C$51,$K405,INCAPACIDADES!L$1:L$51,M$1))&gt;0,2,IF(VLOOKUP($I405,BD!$D:$F,3,0)&gt;M$1,0,3))),"")</f>
        <v/>
      </c>
      <c r="CE405" s="62" t="str">
        <f>+IF(AND(LEN($K405)&gt;10),IF(AND($J405&gt;N$1,$J405&lt;=$Y$1),1,IF((COUNTIFS(INCAPACIDADES!$C$1:$C$51,$K405,INCAPACIDADES!M$1:M$51,N$1))&gt;0,2,IF(VLOOKUP($I405,BD!$D:$F,3,0)&gt;N$1,0,3))),"")</f>
        <v/>
      </c>
      <c r="CF405" s="62" t="str">
        <f>+IF(AND(LEN($K405)&gt;10),IF(AND($J405&gt;O$1,$J405&lt;=$Y$1),1,IF((COUNTIFS(INCAPACIDADES!$C$1:$C$51,$K405,INCAPACIDADES!N$1:N$51,O$1))&gt;0,2,IF(VLOOKUP($I405,BD!$D:$F,3,0)&gt;O$1,0,3))),"")</f>
        <v/>
      </c>
      <c r="CG405" s="62" t="str">
        <f>+IF(AND(LEN($K405)&gt;10),IF(AND($J405&gt;P$1,$J405&lt;=$Y$1),1,IF((COUNTIFS(INCAPACIDADES!$C$1:$C$51,$K405,INCAPACIDADES!O$1:O$51,P$1))&gt;0,2,IF(VLOOKUP($I405,BD!$D:$F,3,0)&gt;P$1,0,3))),"")</f>
        <v/>
      </c>
      <c r="CH405" s="62" t="str">
        <f>+IF(AND(LEN($K405)&gt;10),IF(AND($J405&gt;Q$1,$J405&lt;=$Y$1),1,IF((COUNTIFS(INCAPACIDADES!$C$1:$C$51,$K405,INCAPACIDADES!P$1:P$51,Q$1))&gt;0,2,IF(VLOOKUP($I405,BD!$D:$F,3,0)&gt;Q$1,0,3))),"")</f>
        <v/>
      </c>
      <c r="CI405" s="62" t="str">
        <f>+IF(AND(LEN($K405)&gt;10),IF(AND($J405&gt;R$1,$J405&lt;=$Y$1),1,IF((COUNTIFS(INCAPACIDADES!$C$1:$C$51,$K405,INCAPACIDADES!Q$1:Q$51,R$1))&gt;0,2,IF(VLOOKUP($I405,BD!$D:$F,3,0)&gt;R$1,0,3))),"")</f>
        <v/>
      </c>
      <c r="CJ405" s="62" t="str">
        <f>+IF(AND(LEN($K405)&gt;10),IF(AND($J405&gt;S$1,$J405&lt;=$Y$1),1,IF((COUNTIFS(INCAPACIDADES!$C$1:$C$51,$K405,INCAPACIDADES!R$1:R$51,S$1))&gt;0,2,IF(VLOOKUP($I405,BD!$D:$F,3,0)&gt;S$1,0,3))),"")</f>
        <v/>
      </c>
      <c r="CK405" s="62" t="str">
        <f>+IF(AND(LEN($K405)&gt;10),IF(AND($J405&gt;T$1,$J405&lt;=$Y$1),1,IF((COUNTIFS(INCAPACIDADES!$C$1:$C$51,$K405,INCAPACIDADES!S$1:S$51,T$1))&gt;0,2,IF(VLOOKUP($I405,BD!$D:$F,3,0)&gt;T$1,0,3))),"")</f>
        <v/>
      </c>
      <c r="CL405" s="62" t="str">
        <f>+IF(AND(LEN($K405)&gt;10),IF(AND($J405&gt;U$1,$J405&lt;=$Y$1),1,IF((COUNTIFS(INCAPACIDADES!$C$1:$C$51,$K405,INCAPACIDADES!T$1:T$51,U$1))&gt;0,2,IF(VLOOKUP($I405,BD!$D:$F,3,0)&gt;U$1,0,3))),"")</f>
        <v/>
      </c>
      <c r="CM405" s="62" t="str">
        <f>+IF(AND(LEN($K405)&gt;10),IF(AND($J405&gt;V$1,$J405&lt;=$Y$1),1,IF((COUNTIFS(INCAPACIDADES!$C$1:$C$51,$K405,INCAPACIDADES!U$1:U$51,V$1))&gt;0,2,IF(VLOOKUP($I405,BD!$D:$F,3,0)&gt;V$1,0,3))),"")</f>
        <v/>
      </c>
      <c r="CN405" s="62" t="str">
        <f>+IF(AND(LEN($K405)&gt;10),IF(AND($J405&gt;W$1,$J405&lt;=$Y$1),1,IF((COUNTIFS(INCAPACIDADES!$C$1:$C$51,$K405,INCAPACIDADES!V$1:V$51,W$1))&gt;0,2,IF(VLOOKUP($I405,BD!$D:$F,3,0)&gt;W$1,0,3))),"")</f>
        <v/>
      </c>
      <c r="CO405" s="62" t="str">
        <f>+IF(AND(LEN($K405)&gt;10),IF(AND($J405&gt;X$1,$J405&lt;=$Y$1),1,IF((COUNTIFS(INCAPACIDADES!$C$1:$C$51,$K405,INCAPACIDADES!W$1:W$51,X$1))&gt;0,2,IF(VLOOKUP($I405,BD!$D:$F,3,0)&gt;X$1,0,3))),"")</f>
        <v/>
      </c>
      <c r="CP405" s="62" t="str">
        <f>+IF(AND(LEN($K405)&gt;10),IF(AND($J405&gt;Y$1,$J405&lt;=$Y$1),1,IF((COUNTIFS(INCAPACIDADES!$C$1:$C$51,$K405,INCAPACIDADES!X$1:X$51,Y$1))&gt;0,2,IF(VLOOKUP($I405,BD!$D:$F,3,0)&gt;Y$1,0,3))),"")</f>
        <v/>
      </c>
      <c r="CQ405" s="62" t="str">
        <f>+IF(LEN($K405)&gt;10,IF(ISERROR(VLOOKUP(L405,'CODIGO PAGO'!$B$1:$B$20,1,0)),1,IF(OR(AND(CC405=1,L405&lt;&gt;"N"),AND(CC405=3,L405&lt;&gt;"B"),AND(CC405=2,LEFT(TRIM(L405),1)&lt;&gt;"I")),1,IF(OR(AND(CC405=0,L405="N"),AND(CC405=0,L405="B"),AND(CC405=0,LEFT(TRIM(L405),1)="I")),1,0))),"")</f>
        <v/>
      </c>
      <c r="CR405" s="62" t="str">
        <f t="shared" si="187"/>
        <v/>
      </c>
      <c r="CS405" s="62" t="str">
        <f>+IF(LEN($K405)&gt;10,IF(ISERROR(VLOOKUP(N405,'CODIGO PAGO'!$B$1:$B$20,1,0)),1,IF(OR(AND(CE405=1,N405&lt;&gt;"N"),AND(CE405=3,N405&lt;&gt;"B"),AND(CE405=2,LEFT(TRIM(N405),1)&lt;&gt;"I")),1,IF(OR(AND(CE405=0,N405="N"),AND(CE405=0,N405="B"),AND(CE405=0,LEFT(TRIM(N405),1)="I")),1,0))),"")</f>
        <v/>
      </c>
      <c r="CT405" s="62" t="str">
        <f t="shared" si="188"/>
        <v/>
      </c>
      <c r="CU405" s="62" t="str">
        <f>+IF(LEN($K405)&gt;10,IF(ISERROR(VLOOKUP(P405,'CODIGO PAGO'!$B$1:$B$20,1,0)),1,IF(OR(AND(CG405=1,P405&lt;&gt;"N"),AND(CG405=3,P405&lt;&gt;"B"),AND(CG405=2,LEFT(TRIM(P405),1)&lt;&gt;"I")),1,IF(OR(AND(CG405=0,P405="N"),AND(CG405=0,P405="B"),AND(CG405=0,LEFT(TRIM(P405),1)="I")),1,0))),"")</f>
        <v/>
      </c>
      <c r="CV405" s="62" t="str">
        <f t="shared" si="189"/>
        <v/>
      </c>
      <c r="CW405" s="62" t="str">
        <f>+IF(LEN($K405)&gt;10,IF(ISERROR(VLOOKUP(R405,'CODIGO PAGO'!$B$1:$B$20,1,0)),1,IF(OR(AND(CI405=1,R405&lt;&gt;"N"),AND(CI405=3,R405&lt;&gt;"B"),AND(CI405=2,LEFT(TRIM(R405),1)&lt;&gt;"I")),1,IF(OR(AND(CI405=0,R405="N"),AND(CI405=0,R405="B"),AND(CI405=0,LEFT(TRIM(R405),1)="I")),1,0))),"")</f>
        <v/>
      </c>
      <c r="CX405" s="62" t="str">
        <f t="shared" si="190"/>
        <v/>
      </c>
      <c r="CY405" s="62" t="str">
        <f>+IF(LEN($K405)&gt;10,IF(ISERROR(VLOOKUP(T405,'CODIGO PAGO'!$B$1:$B$20,1,0)),1,IF(OR(AND(CK405=1,T405&lt;&gt;"N"),AND(CK405=3,T405&lt;&gt;"B"),AND(CK405=2,LEFT(TRIM(T405),1)&lt;&gt;"I")),1,IF(OR(AND(CK405=0,T405="N"),AND(CK405=0,T405="B"),AND(CK405=0,LEFT(TRIM(T405),1)="I")),1,0))),"")</f>
        <v/>
      </c>
      <c r="CZ405" s="62" t="str">
        <f t="shared" si="191"/>
        <v/>
      </c>
      <c r="DA405" s="62" t="str">
        <f>+IF(LEN($K405)&gt;10,IF(ISERROR(VLOOKUP(V405,'CODIGO PAGO'!$B$1:$B$20,1,0)),1,IF(OR(AND(CM405=1,V405&lt;&gt;"N"),AND(CM405=3,V405&lt;&gt;"B"),AND(CM405=2,LEFT(TRIM(V405),1)&lt;&gt;"I")),1,IF(OR(AND(CM405=0,V405="N"),AND(CM405=0,V405="B"),AND(CM405=0,LEFT(TRIM(V405),1)="I")),1,0))),"")</f>
        <v/>
      </c>
      <c r="DB405" s="62" t="str">
        <f t="shared" si="192"/>
        <v/>
      </c>
      <c r="DC405" s="62" t="str">
        <f>+IF(LEN($K405)&gt;10,IF(ISERROR(VLOOKUP(X405,'CODIGO PAGO'!$B$1:$B$20,1,0)),1,IF(OR(AND(CO405=1,X405&lt;&gt;"N"),AND(CO405=3,X405&lt;&gt;"B"),AND(CO405=2,LEFT(TRIM(X405),1)&lt;&gt;"I")),1,IF(OR(AND(CO405=0,X405="N"),AND(CO405=0,X405="B"),AND(CO405=0,LEFT(TRIM(X405),1)="I")),1,0))),"")</f>
        <v/>
      </c>
      <c r="DD405" s="62" t="str">
        <f t="shared" si="193"/>
        <v/>
      </c>
      <c r="DE405" s="62" t="str">
        <f t="shared" si="194"/>
        <v/>
      </c>
      <c r="DF405" s="63" t="str">
        <f t="shared" si="195"/>
        <v/>
      </c>
      <c r="DG405" s="171"/>
      <c r="DH405" s="63">
        <v>405</v>
      </c>
    </row>
    <row r="406" spans="1:112" s="65" customFormat="1">
      <c r="A406" s="16" t="str">
        <f t="shared" si="168"/>
        <v/>
      </c>
      <c r="B406" s="134"/>
      <c r="C406" s="134"/>
      <c r="D406" s="1" t="str">
        <f>+IF(LEN($K406)&gt;5,BD!A406,"")</f>
        <v/>
      </c>
      <c r="E406" s="1" t="str">
        <f>+IF(LEN($K406)&gt;5,BD!B406,"")</f>
        <v/>
      </c>
      <c r="F406" s="134"/>
      <c r="G406" s="133"/>
      <c r="H406" s="135"/>
      <c r="I406" s="3" t="str">
        <f>+IF(LEN($K406)&gt;5,BD!D406,"")</f>
        <v/>
      </c>
      <c r="J406" s="4" t="str">
        <f>+IF(LEN($K406)&gt;5,BD!E406,"")</f>
        <v/>
      </c>
      <c r="K406" s="5" t="str">
        <f>+IF(LEN(BD!G406)&gt;5,BD!G406,"")</f>
        <v/>
      </c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53" t="str">
        <f t="shared" si="169"/>
        <v/>
      </c>
      <c r="AB406" s="154" t="str">
        <f>+IF(LEN($K406)&gt;5,SUM(L406,N406,P406,R406,T406,V406,X406)+COUNTIF(L406:X406,"PCG")+'CODIGO PAGO'!$C$23*COUNTIF(L406:X406,"PDF")+'CODIGO PAGO'!$C$24*COUNTIF('PRE MAAS'!L406:X406,"PNH")+'CODIGO PAGO'!$C$25*COUNTIF('PRE MAAS'!L406:X406,"PS")+COUNTIF(L406:X406,"VAC"),"")</f>
        <v/>
      </c>
      <c r="AC406" s="154" t="str">
        <f t="shared" si="170"/>
        <v/>
      </c>
      <c r="AD406" s="155" t="str">
        <f t="shared" si="171"/>
        <v/>
      </c>
      <c r="AE406" s="155" t="str">
        <f t="shared" si="172"/>
        <v/>
      </c>
      <c r="AF406" s="155" t="str">
        <f>+IF(LEN($K406)&gt;5,IF(AND(VLOOKUP($I406,BD!$D$1:$F$501,3,0)&gt;=L$1,VLOOKUP($I406,BD!$D$1:$F$501,3,0)&lt;=X$1),1,0),"")</f>
        <v/>
      </c>
      <c r="AG406" s="155" t="str">
        <f t="shared" si="173"/>
        <v/>
      </c>
      <c r="AH406" s="156" t="str">
        <f t="shared" si="174"/>
        <v/>
      </c>
      <c r="AI406" s="156" t="str">
        <f t="shared" si="175"/>
        <v/>
      </c>
      <c r="AJ406" s="156" t="str">
        <f t="shared" si="176"/>
        <v/>
      </c>
      <c r="AK406" s="6" t="str">
        <f>+IF(LEN($K406)&gt;5,BD!H406,"")</f>
        <v/>
      </c>
      <c r="AL406" s="17" t="str">
        <f t="shared" si="177"/>
        <v/>
      </c>
      <c r="AM406" s="13"/>
      <c r="AN406" s="18" t="str">
        <f t="shared" si="178"/>
        <v/>
      </c>
      <c r="AO406" s="19" t="str">
        <f t="shared" si="179"/>
        <v/>
      </c>
      <c r="AP406" s="19" t="str">
        <f t="shared" si="180"/>
        <v/>
      </c>
      <c r="AQ406" s="20" t="str">
        <f t="shared" si="181"/>
        <v/>
      </c>
      <c r="AR406" s="7" t="str">
        <f t="shared" ca="1" si="182"/>
        <v/>
      </c>
      <c r="AS406" s="157"/>
      <c r="AT406" s="19" t="str">
        <f>+IF(LEN($K406)&gt;5,TRUNC(AS406*AK406*'CODIGO PAGO'!$C$27,2),"")</f>
        <v/>
      </c>
      <c r="AU406" s="15"/>
      <c r="AV406" s="15"/>
      <c r="AW406" s="15"/>
      <c r="AX406" s="14"/>
      <c r="AY406" s="15"/>
      <c r="AZ406" s="20" t="str">
        <f>+IF(LEN(K406)&gt;5,SUMIF(AJUSTES!$A$1:$A$50,K406,AJUSTES!$J$1:$J$50),"")</f>
        <v/>
      </c>
      <c r="BA406" s="20"/>
      <c r="BB406" s="14"/>
      <c r="BC406" s="14"/>
      <c r="BD406" s="164"/>
      <c r="BE406" s="15"/>
      <c r="BF406" s="15"/>
      <c r="BG406" s="152" t="str">
        <f t="shared" si="183"/>
        <v/>
      </c>
      <c r="BH406" s="20" t="str">
        <f t="shared" si="184"/>
        <v/>
      </c>
      <c r="BI406" s="20" t="str">
        <f>IF(LEN($K406)&gt;5,IF('CODIGO PAGO'!$C$26=9,0.5*AK406,'CODIGO PAGO'!$C$26*COUNTIF(L406:X406,"PT")*(AK406*7)/(7-(COUNTIF(L406:X406,"D")+COUNTIF(L406:X406,"DL")))),"")</f>
        <v/>
      </c>
      <c r="BJ406" s="15"/>
      <c r="BK406" s="20" t="str">
        <f>+IF(LEN(K406)&gt;5,SUMIF(AJUSTES!$A$1:$A$50,K406,AJUSTES!$K$1:$K$50),"")</f>
        <v/>
      </c>
      <c r="BL406" s="15"/>
      <c r="BM406" s="15"/>
      <c r="BN406" s="4" t="str">
        <f>+CONCATENATE(IF(COUNTIFS(INCAPACIDADES!$A$1:$A$100,"ACTIVA",INCAPACIDADES!$C$1:$C$100,'PRE MAAS'!K406)&gt;0,VLOOKUP(K406,INCAPACIDADES!$C$1:$Y$100,23,0),""),IF(LEN($K406)&gt;5,IF(BD!F406="N/A","",CONCATENATE("B (",DAY(BD!F406),"-",MONTH(BD!F406),"-",YEAR(BD!F406),")")),""))</f>
        <v/>
      </c>
      <c r="BO406" s="150"/>
      <c r="BP406" s="15"/>
      <c r="BQ406" s="15"/>
      <c r="BR406" s="15"/>
      <c r="BS406" s="15"/>
      <c r="BT406" s="15"/>
      <c r="BU406" s="9" t="str">
        <f>+IF(LEN($K406)&gt;10,IF(LEN(BD!I406)=11,BD!I406,CONCATENATE("0",BD!I406)),"")</f>
        <v/>
      </c>
      <c r="BV406" s="161" t="str">
        <f>+IF(LEN($K406)&gt;10,BD!J406,"")</f>
        <v/>
      </c>
      <c r="BW406" s="162" t="str">
        <f t="shared" si="185"/>
        <v/>
      </c>
      <c r="BX406" s="162" t="str">
        <f>+IF(LEN($K406)&gt;10,UPPER(BD!K406),"")</f>
        <v/>
      </c>
      <c r="BY406" s="161" t="str">
        <f>+IF(LEN($K414)&gt;5,BD!L406,"")</f>
        <v/>
      </c>
      <c r="BZ406" s="161" t="str">
        <f>+IF(LEN($K406)&gt;10,BD!M406,"")</f>
        <v/>
      </c>
      <c r="CA406" s="162" t="str">
        <f>+IF(LEN($K406)&gt;10,BD!N406,"")</f>
        <v/>
      </c>
      <c r="CB406" s="163" t="str">
        <f t="shared" si="186"/>
        <v/>
      </c>
      <c r="CC406" s="62" t="str">
        <f>+IF(AND(LEN($K406)&gt;10),IF(AND($J406&gt;L$1,$J406&lt;=$Y$1),1,IF((COUNTIFS(INCAPACIDADES!$C$1:$C$51,$K406,INCAPACIDADES!K$1:K$51,L$1))&gt;0,2,IF(VLOOKUP($I406,BD!D:F,3,0)&gt;L$1,0,3))),"")</f>
        <v/>
      </c>
      <c r="CD406" s="62" t="str">
        <f>+IF(AND(LEN($K406)&gt;10),IF(AND($J406&gt;M$1,$J406&lt;=$Y$1),1,IF((COUNTIFS(INCAPACIDADES!$C$1:$C$51,$K406,INCAPACIDADES!L$1:L$51,M$1))&gt;0,2,IF(VLOOKUP($I406,BD!$D:$F,3,0)&gt;M$1,0,3))),"")</f>
        <v/>
      </c>
      <c r="CE406" s="62" t="str">
        <f>+IF(AND(LEN($K406)&gt;10),IF(AND($J406&gt;N$1,$J406&lt;=$Y$1),1,IF((COUNTIFS(INCAPACIDADES!$C$1:$C$51,$K406,INCAPACIDADES!M$1:M$51,N$1))&gt;0,2,IF(VLOOKUP($I406,BD!$D:$F,3,0)&gt;N$1,0,3))),"")</f>
        <v/>
      </c>
      <c r="CF406" s="62" t="str">
        <f>+IF(AND(LEN($K406)&gt;10),IF(AND($J406&gt;O$1,$J406&lt;=$Y$1),1,IF((COUNTIFS(INCAPACIDADES!$C$1:$C$51,$K406,INCAPACIDADES!N$1:N$51,O$1))&gt;0,2,IF(VLOOKUP($I406,BD!$D:$F,3,0)&gt;O$1,0,3))),"")</f>
        <v/>
      </c>
      <c r="CG406" s="62" t="str">
        <f>+IF(AND(LEN($K406)&gt;10),IF(AND($J406&gt;P$1,$J406&lt;=$Y$1),1,IF((COUNTIFS(INCAPACIDADES!$C$1:$C$51,$K406,INCAPACIDADES!O$1:O$51,P$1))&gt;0,2,IF(VLOOKUP($I406,BD!$D:$F,3,0)&gt;P$1,0,3))),"")</f>
        <v/>
      </c>
      <c r="CH406" s="62" t="str">
        <f>+IF(AND(LEN($K406)&gt;10),IF(AND($J406&gt;Q$1,$J406&lt;=$Y$1),1,IF((COUNTIFS(INCAPACIDADES!$C$1:$C$51,$K406,INCAPACIDADES!P$1:P$51,Q$1))&gt;0,2,IF(VLOOKUP($I406,BD!$D:$F,3,0)&gt;Q$1,0,3))),"")</f>
        <v/>
      </c>
      <c r="CI406" s="62" t="str">
        <f>+IF(AND(LEN($K406)&gt;10),IF(AND($J406&gt;R$1,$J406&lt;=$Y$1),1,IF((COUNTIFS(INCAPACIDADES!$C$1:$C$51,$K406,INCAPACIDADES!Q$1:Q$51,R$1))&gt;0,2,IF(VLOOKUP($I406,BD!$D:$F,3,0)&gt;R$1,0,3))),"")</f>
        <v/>
      </c>
      <c r="CJ406" s="62" t="str">
        <f>+IF(AND(LEN($K406)&gt;10),IF(AND($J406&gt;S$1,$J406&lt;=$Y$1),1,IF((COUNTIFS(INCAPACIDADES!$C$1:$C$51,$K406,INCAPACIDADES!R$1:R$51,S$1))&gt;0,2,IF(VLOOKUP($I406,BD!$D:$F,3,0)&gt;S$1,0,3))),"")</f>
        <v/>
      </c>
      <c r="CK406" s="62" t="str">
        <f>+IF(AND(LEN($K406)&gt;10),IF(AND($J406&gt;T$1,$J406&lt;=$Y$1),1,IF((COUNTIFS(INCAPACIDADES!$C$1:$C$51,$K406,INCAPACIDADES!S$1:S$51,T$1))&gt;0,2,IF(VLOOKUP($I406,BD!$D:$F,3,0)&gt;T$1,0,3))),"")</f>
        <v/>
      </c>
      <c r="CL406" s="62" t="str">
        <f>+IF(AND(LEN($K406)&gt;10),IF(AND($J406&gt;U$1,$J406&lt;=$Y$1),1,IF((COUNTIFS(INCAPACIDADES!$C$1:$C$51,$K406,INCAPACIDADES!T$1:T$51,U$1))&gt;0,2,IF(VLOOKUP($I406,BD!$D:$F,3,0)&gt;U$1,0,3))),"")</f>
        <v/>
      </c>
      <c r="CM406" s="62" t="str">
        <f>+IF(AND(LEN($K406)&gt;10),IF(AND($J406&gt;V$1,$J406&lt;=$Y$1),1,IF((COUNTIFS(INCAPACIDADES!$C$1:$C$51,$K406,INCAPACIDADES!U$1:U$51,V$1))&gt;0,2,IF(VLOOKUP($I406,BD!$D:$F,3,0)&gt;V$1,0,3))),"")</f>
        <v/>
      </c>
      <c r="CN406" s="62" t="str">
        <f>+IF(AND(LEN($K406)&gt;10),IF(AND($J406&gt;W$1,$J406&lt;=$Y$1),1,IF((COUNTIFS(INCAPACIDADES!$C$1:$C$51,$K406,INCAPACIDADES!V$1:V$51,W$1))&gt;0,2,IF(VLOOKUP($I406,BD!$D:$F,3,0)&gt;W$1,0,3))),"")</f>
        <v/>
      </c>
      <c r="CO406" s="62" t="str">
        <f>+IF(AND(LEN($K406)&gt;10),IF(AND($J406&gt;X$1,$J406&lt;=$Y$1),1,IF((COUNTIFS(INCAPACIDADES!$C$1:$C$51,$K406,INCAPACIDADES!W$1:W$51,X$1))&gt;0,2,IF(VLOOKUP($I406,BD!$D:$F,3,0)&gt;X$1,0,3))),"")</f>
        <v/>
      </c>
      <c r="CP406" s="62" t="str">
        <f>+IF(AND(LEN($K406)&gt;10),IF(AND($J406&gt;Y$1,$J406&lt;=$Y$1),1,IF((COUNTIFS(INCAPACIDADES!$C$1:$C$51,$K406,INCAPACIDADES!X$1:X$51,Y$1))&gt;0,2,IF(VLOOKUP($I406,BD!$D:$F,3,0)&gt;Y$1,0,3))),"")</f>
        <v/>
      </c>
      <c r="CQ406" s="62" t="str">
        <f>+IF(LEN($K406)&gt;10,IF(ISERROR(VLOOKUP(L406,'CODIGO PAGO'!$B$1:$B$20,1,0)),1,IF(OR(AND(CC406=1,L406&lt;&gt;"N"),AND(CC406=3,L406&lt;&gt;"B"),AND(CC406=2,LEFT(TRIM(L406),1)&lt;&gt;"I")),1,IF(OR(AND(CC406=0,L406="N"),AND(CC406=0,L406="B"),AND(CC406=0,LEFT(TRIM(L406),1)="I")),1,0))),"")</f>
        <v/>
      </c>
      <c r="CR406" s="62" t="str">
        <f t="shared" si="187"/>
        <v/>
      </c>
      <c r="CS406" s="62" t="str">
        <f>+IF(LEN($K406)&gt;10,IF(ISERROR(VLOOKUP(N406,'CODIGO PAGO'!$B$1:$B$20,1,0)),1,IF(OR(AND(CE406=1,N406&lt;&gt;"N"),AND(CE406=3,N406&lt;&gt;"B"),AND(CE406=2,LEFT(TRIM(N406),1)&lt;&gt;"I")),1,IF(OR(AND(CE406=0,N406="N"),AND(CE406=0,N406="B"),AND(CE406=0,LEFT(TRIM(N406),1)="I")),1,0))),"")</f>
        <v/>
      </c>
      <c r="CT406" s="62" t="str">
        <f t="shared" si="188"/>
        <v/>
      </c>
      <c r="CU406" s="62" t="str">
        <f>+IF(LEN($K406)&gt;10,IF(ISERROR(VLOOKUP(P406,'CODIGO PAGO'!$B$1:$B$20,1,0)),1,IF(OR(AND(CG406=1,P406&lt;&gt;"N"),AND(CG406=3,P406&lt;&gt;"B"),AND(CG406=2,LEFT(TRIM(P406),1)&lt;&gt;"I")),1,IF(OR(AND(CG406=0,P406="N"),AND(CG406=0,P406="B"),AND(CG406=0,LEFT(TRIM(P406),1)="I")),1,0))),"")</f>
        <v/>
      </c>
      <c r="CV406" s="62" t="str">
        <f t="shared" si="189"/>
        <v/>
      </c>
      <c r="CW406" s="62" t="str">
        <f>+IF(LEN($K406)&gt;10,IF(ISERROR(VLOOKUP(R406,'CODIGO PAGO'!$B$1:$B$20,1,0)),1,IF(OR(AND(CI406=1,R406&lt;&gt;"N"),AND(CI406=3,R406&lt;&gt;"B"),AND(CI406=2,LEFT(TRIM(R406),1)&lt;&gt;"I")),1,IF(OR(AND(CI406=0,R406="N"),AND(CI406=0,R406="B"),AND(CI406=0,LEFT(TRIM(R406),1)="I")),1,0))),"")</f>
        <v/>
      </c>
      <c r="CX406" s="62" t="str">
        <f t="shared" si="190"/>
        <v/>
      </c>
      <c r="CY406" s="62" t="str">
        <f>+IF(LEN($K406)&gt;10,IF(ISERROR(VLOOKUP(T406,'CODIGO PAGO'!$B$1:$B$20,1,0)),1,IF(OR(AND(CK406=1,T406&lt;&gt;"N"),AND(CK406=3,T406&lt;&gt;"B"),AND(CK406=2,LEFT(TRIM(T406),1)&lt;&gt;"I")),1,IF(OR(AND(CK406=0,T406="N"),AND(CK406=0,T406="B"),AND(CK406=0,LEFT(TRIM(T406),1)="I")),1,0))),"")</f>
        <v/>
      </c>
      <c r="CZ406" s="62" t="str">
        <f t="shared" si="191"/>
        <v/>
      </c>
      <c r="DA406" s="62" t="str">
        <f>+IF(LEN($K406)&gt;10,IF(ISERROR(VLOOKUP(V406,'CODIGO PAGO'!$B$1:$B$20,1,0)),1,IF(OR(AND(CM406=1,V406&lt;&gt;"N"),AND(CM406=3,V406&lt;&gt;"B"),AND(CM406=2,LEFT(TRIM(V406),1)&lt;&gt;"I")),1,IF(OR(AND(CM406=0,V406="N"),AND(CM406=0,V406="B"),AND(CM406=0,LEFT(TRIM(V406),1)="I")),1,0))),"")</f>
        <v/>
      </c>
      <c r="DB406" s="62" t="str">
        <f t="shared" si="192"/>
        <v/>
      </c>
      <c r="DC406" s="62" t="str">
        <f>+IF(LEN($K406)&gt;10,IF(ISERROR(VLOOKUP(X406,'CODIGO PAGO'!$B$1:$B$20,1,0)),1,IF(OR(AND(CO406=1,X406&lt;&gt;"N"),AND(CO406=3,X406&lt;&gt;"B"),AND(CO406=2,LEFT(TRIM(X406),1)&lt;&gt;"I")),1,IF(OR(AND(CO406=0,X406="N"),AND(CO406=0,X406="B"),AND(CO406=0,LEFT(TRIM(X406),1)="I")),1,0))),"")</f>
        <v/>
      </c>
      <c r="DD406" s="62" t="str">
        <f t="shared" si="193"/>
        <v/>
      </c>
      <c r="DE406" s="62" t="str">
        <f t="shared" si="194"/>
        <v/>
      </c>
      <c r="DF406" s="63" t="str">
        <f t="shared" si="195"/>
        <v/>
      </c>
      <c r="DG406" s="171"/>
      <c r="DH406" s="63">
        <v>406</v>
      </c>
    </row>
    <row r="407" spans="1:112" s="65" customFormat="1">
      <c r="A407" s="16" t="str">
        <f t="shared" si="168"/>
        <v/>
      </c>
      <c r="B407" s="134"/>
      <c r="C407" s="134"/>
      <c r="D407" s="1" t="str">
        <f>+IF(LEN($K407)&gt;5,BD!A407,"")</f>
        <v/>
      </c>
      <c r="E407" s="1" t="str">
        <f>+IF(LEN($K407)&gt;5,BD!B407,"")</f>
        <v/>
      </c>
      <c r="F407" s="134"/>
      <c r="G407" s="133"/>
      <c r="H407" s="135"/>
      <c r="I407" s="3" t="str">
        <f>+IF(LEN($K407)&gt;5,BD!D407,"")</f>
        <v/>
      </c>
      <c r="J407" s="4" t="str">
        <f>+IF(LEN($K407)&gt;5,BD!E407,"")</f>
        <v/>
      </c>
      <c r="K407" s="5" t="str">
        <f>+IF(LEN(BD!G407)&gt;5,BD!G407,"")</f>
        <v/>
      </c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53" t="str">
        <f t="shared" si="169"/>
        <v/>
      </c>
      <c r="AB407" s="154" t="str">
        <f>+IF(LEN($K407)&gt;5,SUM(L407,N407,P407,R407,T407,V407,X407)+COUNTIF(L407:X407,"PCG")+'CODIGO PAGO'!$C$23*COUNTIF(L407:X407,"PDF")+'CODIGO PAGO'!$C$24*COUNTIF('PRE MAAS'!L407:X407,"PNH")+'CODIGO PAGO'!$C$25*COUNTIF('PRE MAAS'!L407:X407,"PS")+COUNTIF(L407:X407,"VAC"),"")</f>
        <v/>
      </c>
      <c r="AC407" s="154" t="str">
        <f t="shared" si="170"/>
        <v/>
      </c>
      <c r="AD407" s="155" t="str">
        <f t="shared" si="171"/>
        <v/>
      </c>
      <c r="AE407" s="155" t="str">
        <f t="shared" si="172"/>
        <v/>
      </c>
      <c r="AF407" s="155" t="str">
        <f>+IF(LEN($K407)&gt;5,IF(AND(VLOOKUP($I407,BD!$D$1:$F$501,3,0)&gt;=L$1,VLOOKUP($I407,BD!$D$1:$F$501,3,0)&lt;=X$1),1,0),"")</f>
        <v/>
      </c>
      <c r="AG407" s="155" t="str">
        <f t="shared" si="173"/>
        <v/>
      </c>
      <c r="AH407" s="156" t="str">
        <f t="shared" si="174"/>
        <v/>
      </c>
      <c r="AI407" s="156" t="str">
        <f t="shared" si="175"/>
        <v/>
      </c>
      <c r="AJ407" s="156" t="str">
        <f t="shared" si="176"/>
        <v/>
      </c>
      <c r="AK407" s="6" t="str">
        <f>+IF(LEN($K407)&gt;5,BD!H407,"")</f>
        <v/>
      </c>
      <c r="AL407" s="17" t="str">
        <f t="shared" si="177"/>
        <v/>
      </c>
      <c r="AM407" s="13"/>
      <c r="AN407" s="18" t="str">
        <f t="shared" si="178"/>
        <v/>
      </c>
      <c r="AO407" s="19" t="str">
        <f t="shared" si="179"/>
        <v/>
      </c>
      <c r="AP407" s="19" t="str">
        <f t="shared" si="180"/>
        <v/>
      </c>
      <c r="AQ407" s="20" t="str">
        <f t="shared" si="181"/>
        <v/>
      </c>
      <c r="AR407" s="7" t="str">
        <f t="shared" ca="1" si="182"/>
        <v/>
      </c>
      <c r="AS407" s="157"/>
      <c r="AT407" s="19" t="str">
        <f>+IF(LEN($K407)&gt;5,TRUNC(AS407*AK407*'CODIGO PAGO'!$C$27,2),"")</f>
        <v/>
      </c>
      <c r="AU407" s="15"/>
      <c r="AV407" s="15"/>
      <c r="AW407" s="15"/>
      <c r="AX407" s="14"/>
      <c r="AY407" s="15"/>
      <c r="AZ407" s="20" t="str">
        <f>+IF(LEN(K407)&gt;5,SUMIF(AJUSTES!$A$1:$A$50,K407,AJUSTES!$J$1:$J$50),"")</f>
        <v/>
      </c>
      <c r="BA407" s="20"/>
      <c r="BB407" s="14"/>
      <c r="BC407" s="14"/>
      <c r="BD407" s="164"/>
      <c r="BE407" s="15"/>
      <c r="BF407" s="15"/>
      <c r="BG407" s="152" t="str">
        <f t="shared" si="183"/>
        <v/>
      </c>
      <c r="BH407" s="20" t="str">
        <f t="shared" si="184"/>
        <v/>
      </c>
      <c r="BI407" s="20" t="str">
        <f>IF(LEN($K407)&gt;5,IF('CODIGO PAGO'!$C$26=9,0.5*AK407,'CODIGO PAGO'!$C$26*COUNTIF(L407:X407,"PT")*(AK407*7)/(7-(COUNTIF(L407:X407,"D")+COUNTIF(L407:X407,"DL")))),"")</f>
        <v/>
      </c>
      <c r="BJ407" s="15"/>
      <c r="BK407" s="20" t="str">
        <f>+IF(LEN(K407)&gt;5,SUMIF(AJUSTES!$A$1:$A$50,K407,AJUSTES!$K$1:$K$50),"")</f>
        <v/>
      </c>
      <c r="BL407" s="15"/>
      <c r="BM407" s="15"/>
      <c r="BN407" s="4" t="str">
        <f>+CONCATENATE(IF(COUNTIFS(INCAPACIDADES!$A$1:$A$100,"ACTIVA",INCAPACIDADES!$C$1:$C$100,'PRE MAAS'!K407)&gt;0,VLOOKUP(K407,INCAPACIDADES!$C$1:$Y$100,23,0),""),IF(LEN($K407)&gt;5,IF(BD!F407="N/A","",CONCATENATE("B (",DAY(BD!F407),"-",MONTH(BD!F407),"-",YEAR(BD!F407),")")),""))</f>
        <v/>
      </c>
      <c r="BO407" s="150"/>
      <c r="BP407" s="15"/>
      <c r="BQ407" s="15"/>
      <c r="BR407" s="15"/>
      <c r="BS407" s="15"/>
      <c r="BT407" s="15"/>
      <c r="BU407" s="9" t="str">
        <f>+IF(LEN($K407)&gt;10,IF(LEN(BD!I407)=11,BD!I407,CONCATENATE("0",BD!I407)),"")</f>
        <v/>
      </c>
      <c r="BV407" s="161" t="str">
        <f>+IF(LEN($K407)&gt;10,BD!J407,"")</f>
        <v/>
      </c>
      <c r="BW407" s="162" t="str">
        <f t="shared" si="185"/>
        <v/>
      </c>
      <c r="BX407" s="162" t="str">
        <f>+IF(LEN($K407)&gt;10,UPPER(BD!K407),"")</f>
        <v/>
      </c>
      <c r="BY407" s="161" t="str">
        <f>+IF(LEN($K415)&gt;5,BD!L407,"")</f>
        <v/>
      </c>
      <c r="BZ407" s="161" t="str">
        <f>+IF(LEN($K407)&gt;10,BD!M407,"")</f>
        <v/>
      </c>
      <c r="CA407" s="162" t="str">
        <f>+IF(LEN($K407)&gt;10,BD!N407,"")</f>
        <v/>
      </c>
      <c r="CB407" s="163" t="str">
        <f t="shared" si="186"/>
        <v/>
      </c>
      <c r="CC407" s="62" t="str">
        <f>+IF(AND(LEN($K407)&gt;10),IF(AND($J407&gt;L$1,$J407&lt;=$Y$1),1,IF((COUNTIFS(INCAPACIDADES!$C$1:$C$51,$K407,INCAPACIDADES!K$1:K$51,L$1))&gt;0,2,IF(VLOOKUP($I407,BD!D:F,3,0)&gt;L$1,0,3))),"")</f>
        <v/>
      </c>
      <c r="CD407" s="62" t="str">
        <f>+IF(AND(LEN($K407)&gt;10),IF(AND($J407&gt;M$1,$J407&lt;=$Y$1),1,IF((COUNTIFS(INCAPACIDADES!$C$1:$C$51,$K407,INCAPACIDADES!L$1:L$51,M$1))&gt;0,2,IF(VLOOKUP($I407,BD!$D:$F,3,0)&gt;M$1,0,3))),"")</f>
        <v/>
      </c>
      <c r="CE407" s="62" t="str">
        <f>+IF(AND(LEN($K407)&gt;10),IF(AND($J407&gt;N$1,$J407&lt;=$Y$1),1,IF((COUNTIFS(INCAPACIDADES!$C$1:$C$51,$K407,INCAPACIDADES!M$1:M$51,N$1))&gt;0,2,IF(VLOOKUP($I407,BD!$D:$F,3,0)&gt;N$1,0,3))),"")</f>
        <v/>
      </c>
      <c r="CF407" s="62" t="str">
        <f>+IF(AND(LEN($K407)&gt;10),IF(AND($J407&gt;O$1,$J407&lt;=$Y$1),1,IF((COUNTIFS(INCAPACIDADES!$C$1:$C$51,$K407,INCAPACIDADES!N$1:N$51,O$1))&gt;0,2,IF(VLOOKUP($I407,BD!$D:$F,3,0)&gt;O$1,0,3))),"")</f>
        <v/>
      </c>
      <c r="CG407" s="62" t="str">
        <f>+IF(AND(LEN($K407)&gt;10),IF(AND($J407&gt;P$1,$J407&lt;=$Y$1),1,IF((COUNTIFS(INCAPACIDADES!$C$1:$C$51,$K407,INCAPACIDADES!O$1:O$51,P$1))&gt;0,2,IF(VLOOKUP($I407,BD!$D:$F,3,0)&gt;P$1,0,3))),"")</f>
        <v/>
      </c>
      <c r="CH407" s="62" t="str">
        <f>+IF(AND(LEN($K407)&gt;10),IF(AND($J407&gt;Q$1,$J407&lt;=$Y$1),1,IF((COUNTIFS(INCAPACIDADES!$C$1:$C$51,$K407,INCAPACIDADES!P$1:P$51,Q$1))&gt;0,2,IF(VLOOKUP($I407,BD!$D:$F,3,0)&gt;Q$1,0,3))),"")</f>
        <v/>
      </c>
      <c r="CI407" s="62" t="str">
        <f>+IF(AND(LEN($K407)&gt;10),IF(AND($J407&gt;R$1,$J407&lt;=$Y$1),1,IF((COUNTIFS(INCAPACIDADES!$C$1:$C$51,$K407,INCAPACIDADES!Q$1:Q$51,R$1))&gt;0,2,IF(VLOOKUP($I407,BD!$D:$F,3,0)&gt;R$1,0,3))),"")</f>
        <v/>
      </c>
      <c r="CJ407" s="62" t="str">
        <f>+IF(AND(LEN($K407)&gt;10),IF(AND($J407&gt;S$1,$J407&lt;=$Y$1),1,IF((COUNTIFS(INCAPACIDADES!$C$1:$C$51,$K407,INCAPACIDADES!R$1:R$51,S$1))&gt;0,2,IF(VLOOKUP($I407,BD!$D:$F,3,0)&gt;S$1,0,3))),"")</f>
        <v/>
      </c>
      <c r="CK407" s="62" t="str">
        <f>+IF(AND(LEN($K407)&gt;10),IF(AND($J407&gt;T$1,$J407&lt;=$Y$1),1,IF((COUNTIFS(INCAPACIDADES!$C$1:$C$51,$K407,INCAPACIDADES!S$1:S$51,T$1))&gt;0,2,IF(VLOOKUP($I407,BD!$D:$F,3,0)&gt;T$1,0,3))),"")</f>
        <v/>
      </c>
      <c r="CL407" s="62" t="str">
        <f>+IF(AND(LEN($K407)&gt;10),IF(AND($J407&gt;U$1,$J407&lt;=$Y$1),1,IF((COUNTIFS(INCAPACIDADES!$C$1:$C$51,$K407,INCAPACIDADES!T$1:T$51,U$1))&gt;0,2,IF(VLOOKUP($I407,BD!$D:$F,3,0)&gt;U$1,0,3))),"")</f>
        <v/>
      </c>
      <c r="CM407" s="62" t="str">
        <f>+IF(AND(LEN($K407)&gt;10),IF(AND($J407&gt;V$1,$J407&lt;=$Y$1),1,IF((COUNTIFS(INCAPACIDADES!$C$1:$C$51,$K407,INCAPACIDADES!U$1:U$51,V$1))&gt;0,2,IF(VLOOKUP($I407,BD!$D:$F,3,0)&gt;V$1,0,3))),"")</f>
        <v/>
      </c>
      <c r="CN407" s="62" t="str">
        <f>+IF(AND(LEN($K407)&gt;10),IF(AND($J407&gt;W$1,$J407&lt;=$Y$1),1,IF((COUNTIFS(INCAPACIDADES!$C$1:$C$51,$K407,INCAPACIDADES!V$1:V$51,W$1))&gt;0,2,IF(VLOOKUP($I407,BD!$D:$F,3,0)&gt;W$1,0,3))),"")</f>
        <v/>
      </c>
      <c r="CO407" s="62" t="str">
        <f>+IF(AND(LEN($K407)&gt;10),IF(AND($J407&gt;X$1,$J407&lt;=$Y$1),1,IF((COUNTIFS(INCAPACIDADES!$C$1:$C$51,$K407,INCAPACIDADES!W$1:W$51,X$1))&gt;0,2,IF(VLOOKUP($I407,BD!$D:$F,3,0)&gt;X$1,0,3))),"")</f>
        <v/>
      </c>
      <c r="CP407" s="62" t="str">
        <f>+IF(AND(LEN($K407)&gt;10),IF(AND($J407&gt;Y$1,$J407&lt;=$Y$1),1,IF((COUNTIFS(INCAPACIDADES!$C$1:$C$51,$K407,INCAPACIDADES!X$1:X$51,Y$1))&gt;0,2,IF(VLOOKUP($I407,BD!$D:$F,3,0)&gt;Y$1,0,3))),"")</f>
        <v/>
      </c>
      <c r="CQ407" s="62" t="str">
        <f>+IF(LEN($K407)&gt;10,IF(ISERROR(VLOOKUP(L407,'CODIGO PAGO'!$B$1:$B$20,1,0)),1,IF(OR(AND(CC407=1,L407&lt;&gt;"N"),AND(CC407=3,L407&lt;&gt;"B"),AND(CC407=2,LEFT(TRIM(L407),1)&lt;&gt;"I")),1,IF(OR(AND(CC407=0,L407="N"),AND(CC407=0,L407="B"),AND(CC407=0,LEFT(TRIM(L407),1)="I")),1,0))),"")</f>
        <v/>
      </c>
      <c r="CR407" s="62" t="str">
        <f t="shared" si="187"/>
        <v/>
      </c>
      <c r="CS407" s="62" t="str">
        <f>+IF(LEN($K407)&gt;10,IF(ISERROR(VLOOKUP(N407,'CODIGO PAGO'!$B$1:$B$20,1,0)),1,IF(OR(AND(CE407=1,N407&lt;&gt;"N"),AND(CE407=3,N407&lt;&gt;"B"),AND(CE407=2,LEFT(TRIM(N407),1)&lt;&gt;"I")),1,IF(OR(AND(CE407=0,N407="N"),AND(CE407=0,N407="B"),AND(CE407=0,LEFT(TRIM(N407),1)="I")),1,0))),"")</f>
        <v/>
      </c>
      <c r="CT407" s="62" t="str">
        <f t="shared" si="188"/>
        <v/>
      </c>
      <c r="CU407" s="62" t="str">
        <f>+IF(LEN($K407)&gt;10,IF(ISERROR(VLOOKUP(P407,'CODIGO PAGO'!$B$1:$B$20,1,0)),1,IF(OR(AND(CG407=1,P407&lt;&gt;"N"),AND(CG407=3,P407&lt;&gt;"B"),AND(CG407=2,LEFT(TRIM(P407),1)&lt;&gt;"I")),1,IF(OR(AND(CG407=0,P407="N"),AND(CG407=0,P407="B"),AND(CG407=0,LEFT(TRIM(P407),1)="I")),1,0))),"")</f>
        <v/>
      </c>
      <c r="CV407" s="62" t="str">
        <f t="shared" si="189"/>
        <v/>
      </c>
      <c r="CW407" s="62" t="str">
        <f>+IF(LEN($K407)&gt;10,IF(ISERROR(VLOOKUP(R407,'CODIGO PAGO'!$B$1:$B$20,1,0)),1,IF(OR(AND(CI407=1,R407&lt;&gt;"N"),AND(CI407=3,R407&lt;&gt;"B"),AND(CI407=2,LEFT(TRIM(R407),1)&lt;&gt;"I")),1,IF(OR(AND(CI407=0,R407="N"),AND(CI407=0,R407="B"),AND(CI407=0,LEFT(TRIM(R407),1)="I")),1,0))),"")</f>
        <v/>
      </c>
      <c r="CX407" s="62" t="str">
        <f t="shared" si="190"/>
        <v/>
      </c>
      <c r="CY407" s="62" t="str">
        <f>+IF(LEN($K407)&gt;10,IF(ISERROR(VLOOKUP(T407,'CODIGO PAGO'!$B$1:$B$20,1,0)),1,IF(OR(AND(CK407=1,T407&lt;&gt;"N"),AND(CK407=3,T407&lt;&gt;"B"),AND(CK407=2,LEFT(TRIM(T407),1)&lt;&gt;"I")),1,IF(OR(AND(CK407=0,T407="N"),AND(CK407=0,T407="B"),AND(CK407=0,LEFT(TRIM(T407),1)="I")),1,0))),"")</f>
        <v/>
      </c>
      <c r="CZ407" s="62" t="str">
        <f t="shared" si="191"/>
        <v/>
      </c>
      <c r="DA407" s="62" t="str">
        <f>+IF(LEN($K407)&gt;10,IF(ISERROR(VLOOKUP(V407,'CODIGO PAGO'!$B$1:$B$20,1,0)),1,IF(OR(AND(CM407=1,V407&lt;&gt;"N"),AND(CM407=3,V407&lt;&gt;"B"),AND(CM407=2,LEFT(TRIM(V407),1)&lt;&gt;"I")),1,IF(OR(AND(CM407=0,V407="N"),AND(CM407=0,V407="B"),AND(CM407=0,LEFT(TRIM(V407),1)="I")),1,0))),"")</f>
        <v/>
      </c>
      <c r="DB407" s="62" t="str">
        <f t="shared" si="192"/>
        <v/>
      </c>
      <c r="DC407" s="62" t="str">
        <f>+IF(LEN($K407)&gt;10,IF(ISERROR(VLOOKUP(X407,'CODIGO PAGO'!$B$1:$B$20,1,0)),1,IF(OR(AND(CO407=1,X407&lt;&gt;"N"),AND(CO407=3,X407&lt;&gt;"B"),AND(CO407=2,LEFT(TRIM(X407),1)&lt;&gt;"I")),1,IF(OR(AND(CO407=0,X407="N"),AND(CO407=0,X407="B"),AND(CO407=0,LEFT(TRIM(X407),1)="I")),1,0))),"")</f>
        <v/>
      </c>
      <c r="DD407" s="62" t="str">
        <f t="shared" si="193"/>
        <v/>
      </c>
      <c r="DE407" s="62" t="str">
        <f t="shared" si="194"/>
        <v/>
      </c>
      <c r="DF407" s="63" t="str">
        <f t="shared" si="195"/>
        <v/>
      </c>
      <c r="DG407" s="171"/>
      <c r="DH407" s="63">
        <v>407</v>
      </c>
    </row>
    <row r="408" spans="1:112" s="65" customFormat="1">
      <c r="A408" s="16" t="str">
        <f t="shared" si="168"/>
        <v/>
      </c>
      <c r="B408" s="134"/>
      <c r="C408" s="134"/>
      <c r="D408" s="1" t="str">
        <f>+IF(LEN($K408)&gt;5,BD!A408,"")</f>
        <v/>
      </c>
      <c r="E408" s="1" t="str">
        <f>+IF(LEN($K408)&gt;5,BD!B408,"")</f>
        <v/>
      </c>
      <c r="F408" s="134"/>
      <c r="G408" s="133"/>
      <c r="H408" s="135"/>
      <c r="I408" s="3" t="str">
        <f>+IF(LEN($K408)&gt;5,BD!D408,"")</f>
        <v/>
      </c>
      <c r="J408" s="4" t="str">
        <f>+IF(LEN($K408)&gt;5,BD!E408,"")</f>
        <v/>
      </c>
      <c r="K408" s="5" t="str">
        <f>+IF(LEN(BD!G408)&gt;5,BD!G408,"")</f>
        <v/>
      </c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53" t="str">
        <f t="shared" si="169"/>
        <v/>
      </c>
      <c r="AB408" s="154" t="str">
        <f>+IF(LEN($K408)&gt;5,SUM(L408,N408,P408,R408,T408,V408,X408)+COUNTIF(L408:X408,"PCG")+'CODIGO PAGO'!$C$23*COUNTIF(L408:X408,"PDF")+'CODIGO PAGO'!$C$24*COUNTIF('PRE MAAS'!L408:X408,"PNH")+'CODIGO PAGO'!$C$25*COUNTIF('PRE MAAS'!L408:X408,"PS")+COUNTIF(L408:X408,"VAC"),"")</f>
        <v/>
      </c>
      <c r="AC408" s="154" t="str">
        <f t="shared" si="170"/>
        <v/>
      </c>
      <c r="AD408" s="155" t="str">
        <f t="shared" si="171"/>
        <v/>
      </c>
      <c r="AE408" s="155" t="str">
        <f t="shared" si="172"/>
        <v/>
      </c>
      <c r="AF408" s="155" t="str">
        <f>+IF(LEN($K408)&gt;5,IF(AND(VLOOKUP($I408,BD!$D$1:$F$501,3,0)&gt;=L$1,VLOOKUP($I408,BD!$D$1:$F$501,3,0)&lt;=X$1),1,0),"")</f>
        <v/>
      </c>
      <c r="AG408" s="155" t="str">
        <f t="shared" si="173"/>
        <v/>
      </c>
      <c r="AH408" s="156" t="str">
        <f t="shared" si="174"/>
        <v/>
      </c>
      <c r="AI408" s="156" t="str">
        <f t="shared" si="175"/>
        <v/>
      </c>
      <c r="AJ408" s="156" t="str">
        <f t="shared" si="176"/>
        <v/>
      </c>
      <c r="AK408" s="6" t="str">
        <f>+IF(LEN($K408)&gt;5,BD!H408,"")</f>
        <v/>
      </c>
      <c r="AL408" s="17" t="str">
        <f t="shared" si="177"/>
        <v/>
      </c>
      <c r="AM408" s="13"/>
      <c r="AN408" s="18" t="str">
        <f t="shared" si="178"/>
        <v/>
      </c>
      <c r="AO408" s="19" t="str">
        <f t="shared" si="179"/>
        <v/>
      </c>
      <c r="AP408" s="19" t="str">
        <f t="shared" si="180"/>
        <v/>
      </c>
      <c r="AQ408" s="20" t="str">
        <f t="shared" si="181"/>
        <v/>
      </c>
      <c r="AR408" s="7" t="str">
        <f t="shared" ca="1" si="182"/>
        <v/>
      </c>
      <c r="AS408" s="157"/>
      <c r="AT408" s="19" t="str">
        <f>+IF(LEN($K408)&gt;5,TRUNC(AS408*AK408*'CODIGO PAGO'!$C$27,2),"")</f>
        <v/>
      </c>
      <c r="AU408" s="15"/>
      <c r="AV408" s="15"/>
      <c r="AW408" s="15"/>
      <c r="AX408" s="14"/>
      <c r="AY408" s="15"/>
      <c r="AZ408" s="20" t="str">
        <f>+IF(LEN(K408)&gt;5,SUMIF(AJUSTES!$A$1:$A$50,K408,AJUSTES!$J$1:$J$50),"")</f>
        <v/>
      </c>
      <c r="BA408" s="20"/>
      <c r="BB408" s="14"/>
      <c r="BC408" s="14"/>
      <c r="BD408" s="164"/>
      <c r="BE408" s="15"/>
      <c r="BF408" s="15"/>
      <c r="BG408" s="152" t="str">
        <f t="shared" si="183"/>
        <v/>
      </c>
      <c r="BH408" s="20" t="str">
        <f t="shared" si="184"/>
        <v/>
      </c>
      <c r="BI408" s="20" t="str">
        <f>IF(LEN($K408)&gt;5,IF('CODIGO PAGO'!$C$26=9,0.5*AK408,'CODIGO PAGO'!$C$26*COUNTIF(L408:X408,"PT")*(AK408*7)/(7-(COUNTIF(L408:X408,"D")+COUNTIF(L408:X408,"DL")))),"")</f>
        <v/>
      </c>
      <c r="BJ408" s="15"/>
      <c r="BK408" s="20" t="str">
        <f>+IF(LEN(K408)&gt;5,SUMIF(AJUSTES!$A$1:$A$50,K408,AJUSTES!$K$1:$K$50),"")</f>
        <v/>
      </c>
      <c r="BL408" s="15"/>
      <c r="BM408" s="15"/>
      <c r="BN408" s="4" t="str">
        <f>+CONCATENATE(IF(COUNTIFS(INCAPACIDADES!$A$1:$A$100,"ACTIVA",INCAPACIDADES!$C$1:$C$100,'PRE MAAS'!K408)&gt;0,VLOOKUP(K408,INCAPACIDADES!$C$1:$Y$100,23,0),""),IF(LEN($K408)&gt;5,IF(BD!F408="N/A","",CONCATENATE("B (",DAY(BD!F408),"-",MONTH(BD!F408),"-",YEAR(BD!F408),")")),""))</f>
        <v/>
      </c>
      <c r="BO408" s="150"/>
      <c r="BP408" s="15"/>
      <c r="BQ408" s="15"/>
      <c r="BR408" s="15"/>
      <c r="BS408" s="15"/>
      <c r="BT408" s="15"/>
      <c r="BU408" s="9" t="str">
        <f>+IF(LEN($K408)&gt;10,IF(LEN(BD!I408)=11,BD!I408,CONCATENATE("0",BD!I408)),"")</f>
        <v/>
      </c>
      <c r="BV408" s="161" t="str">
        <f>+IF(LEN($K408)&gt;10,BD!J408,"")</f>
        <v/>
      </c>
      <c r="BW408" s="162" t="str">
        <f t="shared" si="185"/>
        <v/>
      </c>
      <c r="BX408" s="162" t="str">
        <f>+IF(LEN($K408)&gt;10,UPPER(BD!K408),"")</f>
        <v/>
      </c>
      <c r="BY408" s="161" t="str">
        <f>+IF(LEN($K416)&gt;5,BD!L408,"")</f>
        <v/>
      </c>
      <c r="BZ408" s="161" t="str">
        <f>+IF(LEN($K408)&gt;10,BD!M408,"")</f>
        <v/>
      </c>
      <c r="CA408" s="162" t="str">
        <f>+IF(LEN($K408)&gt;10,BD!N408,"")</f>
        <v/>
      </c>
      <c r="CB408" s="163" t="str">
        <f t="shared" si="186"/>
        <v/>
      </c>
      <c r="CC408" s="62" t="str">
        <f>+IF(AND(LEN($K408)&gt;10),IF(AND($J408&gt;L$1,$J408&lt;=$Y$1),1,IF((COUNTIFS(INCAPACIDADES!$C$1:$C$51,$K408,INCAPACIDADES!K$1:K$51,L$1))&gt;0,2,IF(VLOOKUP($I408,BD!D:F,3,0)&gt;L$1,0,3))),"")</f>
        <v/>
      </c>
      <c r="CD408" s="62" t="str">
        <f>+IF(AND(LEN($K408)&gt;10),IF(AND($J408&gt;M$1,$J408&lt;=$Y$1),1,IF((COUNTIFS(INCAPACIDADES!$C$1:$C$51,$K408,INCAPACIDADES!L$1:L$51,M$1))&gt;0,2,IF(VLOOKUP($I408,BD!$D:$F,3,0)&gt;M$1,0,3))),"")</f>
        <v/>
      </c>
      <c r="CE408" s="62" t="str">
        <f>+IF(AND(LEN($K408)&gt;10),IF(AND($J408&gt;N$1,$J408&lt;=$Y$1),1,IF((COUNTIFS(INCAPACIDADES!$C$1:$C$51,$K408,INCAPACIDADES!M$1:M$51,N$1))&gt;0,2,IF(VLOOKUP($I408,BD!$D:$F,3,0)&gt;N$1,0,3))),"")</f>
        <v/>
      </c>
      <c r="CF408" s="62" t="str">
        <f>+IF(AND(LEN($K408)&gt;10),IF(AND($J408&gt;O$1,$J408&lt;=$Y$1),1,IF((COUNTIFS(INCAPACIDADES!$C$1:$C$51,$K408,INCAPACIDADES!N$1:N$51,O$1))&gt;0,2,IF(VLOOKUP($I408,BD!$D:$F,3,0)&gt;O$1,0,3))),"")</f>
        <v/>
      </c>
      <c r="CG408" s="62" t="str">
        <f>+IF(AND(LEN($K408)&gt;10),IF(AND($J408&gt;P$1,$J408&lt;=$Y$1),1,IF((COUNTIFS(INCAPACIDADES!$C$1:$C$51,$K408,INCAPACIDADES!O$1:O$51,P$1))&gt;0,2,IF(VLOOKUP($I408,BD!$D:$F,3,0)&gt;P$1,0,3))),"")</f>
        <v/>
      </c>
      <c r="CH408" s="62" t="str">
        <f>+IF(AND(LEN($K408)&gt;10),IF(AND($J408&gt;Q$1,$J408&lt;=$Y$1),1,IF((COUNTIFS(INCAPACIDADES!$C$1:$C$51,$K408,INCAPACIDADES!P$1:P$51,Q$1))&gt;0,2,IF(VLOOKUP($I408,BD!$D:$F,3,0)&gt;Q$1,0,3))),"")</f>
        <v/>
      </c>
      <c r="CI408" s="62" t="str">
        <f>+IF(AND(LEN($K408)&gt;10),IF(AND($J408&gt;R$1,$J408&lt;=$Y$1),1,IF((COUNTIFS(INCAPACIDADES!$C$1:$C$51,$K408,INCAPACIDADES!Q$1:Q$51,R$1))&gt;0,2,IF(VLOOKUP($I408,BD!$D:$F,3,0)&gt;R$1,0,3))),"")</f>
        <v/>
      </c>
      <c r="CJ408" s="62" t="str">
        <f>+IF(AND(LEN($K408)&gt;10),IF(AND($J408&gt;S$1,$J408&lt;=$Y$1),1,IF((COUNTIFS(INCAPACIDADES!$C$1:$C$51,$K408,INCAPACIDADES!R$1:R$51,S$1))&gt;0,2,IF(VLOOKUP($I408,BD!$D:$F,3,0)&gt;S$1,0,3))),"")</f>
        <v/>
      </c>
      <c r="CK408" s="62" t="str">
        <f>+IF(AND(LEN($K408)&gt;10),IF(AND($J408&gt;T$1,$J408&lt;=$Y$1),1,IF((COUNTIFS(INCAPACIDADES!$C$1:$C$51,$K408,INCAPACIDADES!S$1:S$51,T$1))&gt;0,2,IF(VLOOKUP($I408,BD!$D:$F,3,0)&gt;T$1,0,3))),"")</f>
        <v/>
      </c>
      <c r="CL408" s="62" t="str">
        <f>+IF(AND(LEN($K408)&gt;10),IF(AND($J408&gt;U$1,$J408&lt;=$Y$1),1,IF((COUNTIFS(INCAPACIDADES!$C$1:$C$51,$K408,INCAPACIDADES!T$1:T$51,U$1))&gt;0,2,IF(VLOOKUP($I408,BD!$D:$F,3,0)&gt;U$1,0,3))),"")</f>
        <v/>
      </c>
      <c r="CM408" s="62" t="str">
        <f>+IF(AND(LEN($K408)&gt;10),IF(AND($J408&gt;V$1,$J408&lt;=$Y$1),1,IF((COUNTIFS(INCAPACIDADES!$C$1:$C$51,$K408,INCAPACIDADES!U$1:U$51,V$1))&gt;0,2,IF(VLOOKUP($I408,BD!$D:$F,3,0)&gt;V$1,0,3))),"")</f>
        <v/>
      </c>
      <c r="CN408" s="62" t="str">
        <f>+IF(AND(LEN($K408)&gt;10),IF(AND($J408&gt;W$1,$J408&lt;=$Y$1),1,IF((COUNTIFS(INCAPACIDADES!$C$1:$C$51,$K408,INCAPACIDADES!V$1:V$51,W$1))&gt;0,2,IF(VLOOKUP($I408,BD!$D:$F,3,0)&gt;W$1,0,3))),"")</f>
        <v/>
      </c>
      <c r="CO408" s="62" t="str">
        <f>+IF(AND(LEN($K408)&gt;10),IF(AND($J408&gt;X$1,$J408&lt;=$Y$1),1,IF((COUNTIFS(INCAPACIDADES!$C$1:$C$51,$K408,INCAPACIDADES!W$1:W$51,X$1))&gt;0,2,IF(VLOOKUP($I408,BD!$D:$F,3,0)&gt;X$1,0,3))),"")</f>
        <v/>
      </c>
      <c r="CP408" s="62" t="str">
        <f>+IF(AND(LEN($K408)&gt;10),IF(AND($J408&gt;Y$1,$J408&lt;=$Y$1),1,IF((COUNTIFS(INCAPACIDADES!$C$1:$C$51,$K408,INCAPACIDADES!X$1:X$51,Y$1))&gt;0,2,IF(VLOOKUP($I408,BD!$D:$F,3,0)&gt;Y$1,0,3))),"")</f>
        <v/>
      </c>
      <c r="CQ408" s="62" t="str">
        <f>+IF(LEN($K408)&gt;10,IF(ISERROR(VLOOKUP(L408,'CODIGO PAGO'!$B$1:$B$20,1,0)),1,IF(OR(AND(CC408=1,L408&lt;&gt;"N"),AND(CC408=3,L408&lt;&gt;"B"),AND(CC408=2,LEFT(TRIM(L408),1)&lt;&gt;"I")),1,IF(OR(AND(CC408=0,L408="N"),AND(CC408=0,L408="B"),AND(CC408=0,LEFT(TRIM(L408),1)="I")),1,0))),"")</f>
        <v/>
      </c>
      <c r="CR408" s="62" t="str">
        <f t="shared" si="187"/>
        <v/>
      </c>
      <c r="CS408" s="62" t="str">
        <f>+IF(LEN($K408)&gt;10,IF(ISERROR(VLOOKUP(N408,'CODIGO PAGO'!$B$1:$B$20,1,0)),1,IF(OR(AND(CE408=1,N408&lt;&gt;"N"),AND(CE408=3,N408&lt;&gt;"B"),AND(CE408=2,LEFT(TRIM(N408),1)&lt;&gt;"I")),1,IF(OR(AND(CE408=0,N408="N"),AND(CE408=0,N408="B"),AND(CE408=0,LEFT(TRIM(N408),1)="I")),1,0))),"")</f>
        <v/>
      </c>
      <c r="CT408" s="62" t="str">
        <f t="shared" si="188"/>
        <v/>
      </c>
      <c r="CU408" s="62" t="str">
        <f>+IF(LEN($K408)&gt;10,IF(ISERROR(VLOOKUP(P408,'CODIGO PAGO'!$B$1:$B$20,1,0)),1,IF(OR(AND(CG408=1,P408&lt;&gt;"N"),AND(CG408=3,P408&lt;&gt;"B"),AND(CG408=2,LEFT(TRIM(P408),1)&lt;&gt;"I")),1,IF(OR(AND(CG408=0,P408="N"),AND(CG408=0,P408="B"),AND(CG408=0,LEFT(TRIM(P408),1)="I")),1,0))),"")</f>
        <v/>
      </c>
      <c r="CV408" s="62" t="str">
        <f t="shared" si="189"/>
        <v/>
      </c>
      <c r="CW408" s="62" t="str">
        <f>+IF(LEN($K408)&gt;10,IF(ISERROR(VLOOKUP(R408,'CODIGO PAGO'!$B$1:$B$20,1,0)),1,IF(OR(AND(CI408=1,R408&lt;&gt;"N"),AND(CI408=3,R408&lt;&gt;"B"),AND(CI408=2,LEFT(TRIM(R408),1)&lt;&gt;"I")),1,IF(OR(AND(CI408=0,R408="N"),AND(CI408=0,R408="B"),AND(CI408=0,LEFT(TRIM(R408),1)="I")),1,0))),"")</f>
        <v/>
      </c>
      <c r="CX408" s="62" t="str">
        <f t="shared" si="190"/>
        <v/>
      </c>
      <c r="CY408" s="62" t="str">
        <f>+IF(LEN($K408)&gt;10,IF(ISERROR(VLOOKUP(T408,'CODIGO PAGO'!$B$1:$B$20,1,0)),1,IF(OR(AND(CK408=1,T408&lt;&gt;"N"),AND(CK408=3,T408&lt;&gt;"B"),AND(CK408=2,LEFT(TRIM(T408),1)&lt;&gt;"I")),1,IF(OR(AND(CK408=0,T408="N"),AND(CK408=0,T408="B"),AND(CK408=0,LEFT(TRIM(T408),1)="I")),1,0))),"")</f>
        <v/>
      </c>
      <c r="CZ408" s="62" t="str">
        <f t="shared" si="191"/>
        <v/>
      </c>
      <c r="DA408" s="62" t="str">
        <f>+IF(LEN($K408)&gt;10,IF(ISERROR(VLOOKUP(V408,'CODIGO PAGO'!$B$1:$B$20,1,0)),1,IF(OR(AND(CM408=1,V408&lt;&gt;"N"),AND(CM408=3,V408&lt;&gt;"B"),AND(CM408=2,LEFT(TRIM(V408),1)&lt;&gt;"I")),1,IF(OR(AND(CM408=0,V408="N"),AND(CM408=0,V408="B"),AND(CM408=0,LEFT(TRIM(V408),1)="I")),1,0))),"")</f>
        <v/>
      </c>
      <c r="DB408" s="62" t="str">
        <f t="shared" si="192"/>
        <v/>
      </c>
      <c r="DC408" s="62" t="str">
        <f>+IF(LEN($K408)&gt;10,IF(ISERROR(VLOOKUP(X408,'CODIGO PAGO'!$B$1:$B$20,1,0)),1,IF(OR(AND(CO408=1,X408&lt;&gt;"N"),AND(CO408=3,X408&lt;&gt;"B"),AND(CO408=2,LEFT(TRIM(X408),1)&lt;&gt;"I")),1,IF(OR(AND(CO408=0,X408="N"),AND(CO408=0,X408="B"),AND(CO408=0,LEFT(TRIM(X408),1)="I")),1,0))),"")</f>
        <v/>
      </c>
      <c r="DD408" s="62" t="str">
        <f t="shared" si="193"/>
        <v/>
      </c>
      <c r="DE408" s="62" t="str">
        <f t="shared" si="194"/>
        <v/>
      </c>
      <c r="DF408" s="63" t="str">
        <f t="shared" si="195"/>
        <v/>
      </c>
      <c r="DG408" s="171"/>
      <c r="DH408" s="63">
        <v>408</v>
      </c>
    </row>
    <row r="409" spans="1:112" s="65" customFormat="1">
      <c r="A409" s="16" t="str">
        <f t="shared" si="168"/>
        <v/>
      </c>
      <c r="B409" s="134"/>
      <c r="C409" s="134"/>
      <c r="D409" s="1" t="str">
        <f>+IF(LEN($K409)&gt;5,BD!A409,"")</f>
        <v/>
      </c>
      <c r="E409" s="1" t="str">
        <f>+IF(LEN($K409)&gt;5,BD!B409,"")</f>
        <v/>
      </c>
      <c r="F409" s="134"/>
      <c r="G409" s="133"/>
      <c r="H409" s="135"/>
      <c r="I409" s="3" t="str">
        <f>+IF(LEN($K409)&gt;5,BD!D409,"")</f>
        <v/>
      </c>
      <c r="J409" s="4" t="str">
        <f>+IF(LEN($K409)&gt;5,BD!E409,"")</f>
        <v/>
      </c>
      <c r="K409" s="5" t="str">
        <f>+IF(LEN(BD!G409)&gt;5,BD!G409,"")</f>
        <v/>
      </c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53" t="str">
        <f t="shared" si="169"/>
        <v/>
      </c>
      <c r="AB409" s="154" t="str">
        <f>+IF(LEN($K409)&gt;5,SUM(L409,N409,P409,R409,T409,V409,X409)+COUNTIF(L409:X409,"PCG")+'CODIGO PAGO'!$C$23*COUNTIF(L409:X409,"PDF")+'CODIGO PAGO'!$C$24*COUNTIF('PRE MAAS'!L409:X409,"PNH")+'CODIGO PAGO'!$C$25*COUNTIF('PRE MAAS'!L409:X409,"PS")+COUNTIF(L409:X409,"VAC"),"")</f>
        <v/>
      </c>
      <c r="AC409" s="154" t="str">
        <f t="shared" si="170"/>
        <v/>
      </c>
      <c r="AD409" s="155" t="str">
        <f t="shared" si="171"/>
        <v/>
      </c>
      <c r="AE409" s="155" t="str">
        <f t="shared" si="172"/>
        <v/>
      </c>
      <c r="AF409" s="155" t="str">
        <f>+IF(LEN($K409)&gt;5,IF(AND(VLOOKUP($I409,BD!$D$1:$F$501,3,0)&gt;=L$1,VLOOKUP($I409,BD!$D$1:$F$501,3,0)&lt;=X$1),1,0),"")</f>
        <v/>
      </c>
      <c r="AG409" s="155" t="str">
        <f t="shared" si="173"/>
        <v/>
      </c>
      <c r="AH409" s="156" t="str">
        <f t="shared" si="174"/>
        <v/>
      </c>
      <c r="AI409" s="156" t="str">
        <f t="shared" si="175"/>
        <v/>
      </c>
      <c r="AJ409" s="156" t="str">
        <f t="shared" si="176"/>
        <v/>
      </c>
      <c r="AK409" s="6" t="str">
        <f>+IF(LEN($K409)&gt;5,BD!H409,"")</f>
        <v/>
      </c>
      <c r="AL409" s="17" t="str">
        <f t="shared" si="177"/>
        <v/>
      </c>
      <c r="AM409" s="13"/>
      <c r="AN409" s="18" t="str">
        <f t="shared" si="178"/>
        <v/>
      </c>
      <c r="AO409" s="19" t="str">
        <f t="shared" si="179"/>
        <v/>
      </c>
      <c r="AP409" s="19" t="str">
        <f t="shared" si="180"/>
        <v/>
      </c>
      <c r="AQ409" s="20" t="str">
        <f t="shared" si="181"/>
        <v/>
      </c>
      <c r="AR409" s="7" t="str">
        <f t="shared" ca="1" si="182"/>
        <v/>
      </c>
      <c r="AS409" s="157"/>
      <c r="AT409" s="19" t="str">
        <f>+IF(LEN($K409)&gt;5,TRUNC(AS409*AK409*'CODIGO PAGO'!$C$27,2),"")</f>
        <v/>
      </c>
      <c r="AU409" s="15"/>
      <c r="AV409" s="15"/>
      <c r="AW409" s="15"/>
      <c r="AX409" s="14"/>
      <c r="AY409" s="15"/>
      <c r="AZ409" s="20" t="str">
        <f>+IF(LEN(K409)&gt;5,SUMIF(AJUSTES!$A$1:$A$50,K409,AJUSTES!$J$1:$J$50),"")</f>
        <v/>
      </c>
      <c r="BA409" s="20"/>
      <c r="BB409" s="14"/>
      <c r="BC409" s="14"/>
      <c r="BD409" s="164"/>
      <c r="BE409" s="15"/>
      <c r="BF409" s="15"/>
      <c r="BG409" s="152" t="str">
        <f t="shared" si="183"/>
        <v/>
      </c>
      <c r="BH409" s="20" t="str">
        <f t="shared" si="184"/>
        <v/>
      </c>
      <c r="BI409" s="20" t="str">
        <f>IF(LEN($K409)&gt;5,IF('CODIGO PAGO'!$C$26=9,0.5*AK409,'CODIGO PAGO'!$C$26*COUNTIF(L409:X409,"PT")*(AK409*7)/(7-(COUNTIF(L409:X409,"D")+COUNTIF(L409:X409,"DL")))),"")</f>
        <v/>
      </c>
      <c r="BJ409" s="15"/>
      <c r="BK409" s="20" t="str">
        <f>+IF(LEN(K409)&gt;5,SUMIF(AJUSTES!$A$1:$A$50,K409,AJUSTES!$K$1:$K$50),"")</f>
        <v/>
      </c>
      <c r="BL409" s="15"/>
      <c r="BM409" s="15"/>
      <c r="BN409" s="4" t="str">
        <f>+CONCATENATE(IF(COUNTIFS(INCAPACIDADES!$A$1:$A$100,"ACTIVA",INCAPACIDADES!$C$1:$C$100,'PRE MAAS'!K409)&gt;0,VLOOKUP(K409,INCAPACIDADES!$C$1:$Y$100,23,0),""),IF(LEN($K409)&gt;5,IF(BD!F409="N/A","",CONCATENATE("B (",DAY(BD!F409),"-",MONTH(BD!F409),"-",YEAR(BD!F409),")")),""))</f>
        <v/>
      </c>
      <c r="BO409" s="150"/>
      <c r="BP409" s="15"/>
      <c r="BQ409" s="15"/>
      <c r="BR409" s="15"/>
      <c r="BS409" s="15"/>
      <c r="BT409" s="15"/>
      <c r="BU409" s="9" t="str">
        <f>+IF(LEN($K409)&gt;10,IF(LEN(BD!I409)=11,BD!I409,CONCATENATE("0",BD!I409)),"")</f>
        <v/>
      </c>
      <c r="BV409" s="161" t="str">
        <f>+IF(LEN($K409)&gt;10,BD!J409,"")</f>
        <v/>
      </c>
      <c r="BW409" s="162" t="str">
        <f t="shared" si="185"/>
        <v/>
      </c>
      <c r="BX409" s="162" t="str">
        <f>+IF(LEN($K409)&gt;10,UPPER(BD!K409),"")</f>
        <v/>
      </c>
      <c r="BY409" s="161" t="str">
        <f>+IF(LEN($K417)&gt;5,BD!L409,"")</f>
        <v/>
      </c>
      <c r="BZ409" s="161" t="str">
        <f>+IF(LEN($K409)&gt;10,BD!M409,"")</f>
        <v/>
      </c>
      <c r="CA409" s="162" t="str">
        <f>+IF(LEN($K409)&gt;10,BD!N409,"")</f>
        <v/>
      </c>
      <c r="CB409" s="163" t="str">
        <f t="shared" si="186"/>
        <v/>
      </c>
      <c r="CC409" s="62" t="str">
        <f>+IF(AND(LEN($K409)&gt;10),IF(AND($J409&gt;L$1,$J409&lt;=$Y$1),1,IF((COUNTIFS(INCAPACIDADES!$C$1:$C$51,$K409,INCAPACIDADES!K$1:K$51,L$1))&gt;0,2,IF(VLOOKUP($I409,BD!D:F,3,0)&gt;L$1,0,3))),"")</f>
        <v/>
      </c>
      <c r="CD409" s="62" t="str">
        <f>+IF(AND(LEN($K409)&gt;10),IF(AND($J409&gt;M$1,$J409&lt;=$Y$1),1,IF((COUNTIFS(INCAPACIDADES!$C$1:$C$51,$K409,INCAPACIDADES!L$1:L$51,M$1))&gt;0,2,IF(VLOOKUP($I409,BD!$D:$F,3,0)&gt;M$1,0,3))),"")</f>
        <v/>
      </c>
      <c r="CE409" s="62" t="str">
        <f>+IF(AND(LEN($K409)&gt;10),IF(AND($J409&gt;N$1,$J409&lt;=$Y$1),1,IF((COUNTIFS(INCAPACIDADES!$C$1:$C$51,$K409,INCAPACIDADES!M$1:M$51,N$1))&gt;0,2,IF(VLOOKUP($I409,BD!$D:$F,3,0)&gt;N$1,0,3))),"")</f>
        <v/>
      </c>
      <c r="CF409" s="62" t="str">
        <f>+IF(AND(LEN($K409)&gt;10),IF(AND($J409&gt;O$1,$J409&lt;=$Y$1),1,IF((COUNTIFS(INCAPACIDADES!$C$1:$C$51,$K409,INCAPACIDADES!N$1:N$51,O$1))&gt;0,2,IF(VLOOKUP($I409,BD!$D:$F,3,0)&gt;O$1,0,3))),"")</f>
        <v/>
      </c>
      <c r="CG409" s="62" t="str">
        <f>+IF(AND(LEN($K409)&gt;10),IF(AND($J409&gt;P$1,$J409&lt;=$Y$1),1,IF((COUNTIFS(INCAPACIDADES!$C$1:$C$51,$K409,INCAPACIDADES!O$1:O$51,P$1))&gt;0,2,IF(VLOOKUP($I409,BD!$D:$F,3,0)&gt;P$1,0,3))),"")</f>
        <v/>
      </c>
      <c r="CH409" s="62" t="str">
        <f>+IF(AND(LEN($K409)&gt;10),IF(AND($J409&gt;Q$1,$J409&lt;=$Y$1),1,IF((COUNTIFS(INCAPACIDADES!$C$1:$C$51,$K409,INCAPACIDADES!P$1:P$51,Q$1))&gt;0,2,IF(VLOOKUP($I409,BD!$D:$F,3,0)&gt;Q$1,0,3))),"")</f>
        <v/>
      </c>
      <c r="CI409" s="62" t="str">
        <f>+IF(AND(LEN($K409)&gt;10),IF(AND($J409&gt;R$1,$J409&lt;=$Y$1),1,IF((COUNTIFS(INCAPACIDADES!$C$1:$C$51,$K409,INCAPACIDADES!Q$1:Q$51,R$1))&gt;0,2,IF(VLOOKUP($I409,BD!$D:$F,3,0)&gt;R$1,0,3))),"")</f>
        <v/>
      </c>
      <c r="CJ409" s="62" t="str">
        <f>+IF(AND(LEN($K409)&gt;10),IF(AND($J409&gt;S$1,$J409&lt;=$Y$1),1,IF((COUNTIFS(INCAPACIDADES!$C$1:$C$51,$K409,INCAPACIDADES!R$1:R$51,S$1))&gt;0,2,IF(VLOOKUP($I409,BD!$D:$F,3,0)&gt;S$1,0,3))),"")</f>
        <v/>
      </c>
      <c r="CK409" s="62" t="str">
        <f>+IF(AND(LEN($K409)&gt;10),IF(AND($J409&gt;T$1,$J409&lt;=$Y$1),1,IF((COUNTIFS(INCAPACIDADES!$C$1:$C$51,$K409,INCAPACIDADES!S$1:S$51,T$1))&gt;0,2,IF(VLOOKUP($I409,BD!$D:$F,3,0)&gt;T$1,0,3))),"")</f>
        <v/>
      </c>
      <c r="CL409" s="62" t="str">
        <f>+IF(AND(LEN($K409)&gt;10),IF(AND($J409&gt;U$1,$J409&lt;=$Y$1),1,IF((COUNTIFS(INCAPACIDADES!$C$1:$C$51,$K409,INCAPACIDADES!T$1:T$51,U$1))&gt;0,2,IF(VLOOKUP($I409,BD!$D:$F,3,0)&gt;U$1,0,3))),"")</f>
        <v/>
      </c>
      <c r="CM409" s="62" t="str">
        <f>+IF(AND(LEN($K409)&gt;10),IF(AND($J409&gt;V$1,$J409&lt;=$Y$1),1,IF((COUNTIFS(INCAPACIDADES!$C$1:$C$51,$K409,INCAPACIDADES!U$1:U$51,V$1))&gt;0,2,IF(VLOOKUP($I409,BD!$D:$F,3,0)&gt;V$1,0,3))),"")</f>
        <v/>
      </c>
      <c r="CN409" s="62" t="str">
        <f>+IF(AND(LEN($K409)&gt;10),IF(AND($J409&gt;W$1,$J409&lt;=$Y$1),1,IF((COUNTIFS(INCAPACIDADES!$C$1:$C$51,$K409,INCAPACIDADES!V$1:V$51,W$1))&gt;0,2,IF(VLOOKUP($I409,BD!$D:$F,3,0)&gt;W$1,0,3))),"")</f>
        <v/>
      </c>
      <c r="CO409" s="62" t="str">
        <f>+IF(AND(LEN($K409)&gt;10),IF(AND($J409&gt;X$1,$J409&lt;=$Y$1),1,IF((COUNTIFS(INCAPACIDADES!$C$1:$C$51,$K409,INCAPACIDADES!W$1:W$51,X$1))&gt;0,2,IF(VLOOKUP($I409,BD!$D:$F,3,0)&gt;X$1,0,3))),"")</f>
        <v/>
      </c>
      <c r="CP409" s="62" t="str">
        <f>+IF(AND(LEN($K409)&gt;10),IF(AND($J409&gt;Y$1,$J409&lt;=$Y$1),1,IF((COUNTIFS(INCAPACIDADES!$C$1:$C$51,$K409,INCAPACIDADES!X$1:X$51,Y$1))&gt;0,2,IF(VLOOKUP($I409,BD!$D:$F,3,0)&gt;Y$1,0,3))),"")</f>
        <v/>
      </c>
      <c r="CQ409" s="62" t="str">
        <f>+IF(LEN($K409)&gt;10,IF(ISERROR(VLOOKUP(L409,'CODIGO PAGO'!$B$1:$B$20,1,0)),1,IF(OR(AND(CC409=1,L409&lt;&gt;"N"),AND(CC409=3,L409&lt;&gt;"B"),AND(CC409=2,LEFT(TRIM(L409),1)&lt;&gt;"I")),1,IF(OR(AND(CC409=0,L409="N"),AND(CC409=0,L409="B"),AND(CC409=0,LEFT(TRIM(L409),1)="I")),1,0))),"")</f>
        <v/>
      </c>
      <c r="CR409" s="62" t="str">
        <f t="shared" si="187"/>
        <v/>
      </c>
      <c r="CS409" s="62" t="str">
        <f>+IF(LEN($K409)&gt;10,IF(ISERROR(VLOOKUP(N409,'CODIGO PAGO'!$B$1:$B$20,1,0)),1,IF(OR(AND(CE409=1,N409&lt;&gt;"N"),AND(CE409=3,N409&lt;&gt;"B"),AND(CE409=2,LEFT(TRIM(N409),1)&lt;&gt;"I")),1,IF(OR(AND(CE409=0,N409="N"),AND(CE409=0,N409="B"),AND(CE409=0,LEFT(TRIM(N409),1)="I")),1,0))),"")</f>
        <v/>
      </c>
      <c r="CT409" s="62" t="str">
        <f t="shared" si="188"/>
        <v/>
      </c>
      <c r="CU409" s="62" t="str">
        <f>+IF(LEN($K409)&gt;10,IF(ISERROR(VLOOKUP(P409,'CODIGO PAGO'!$B$1:$B$20,1,0)),1,IF(OR(AND(CG409=1,P409&lt;&gt;"N"),AND(CG409=3,P409&lt;&gt;"B"),AND(CG409=2,LEFT(TRIM(P409),1)&lt;&gt;"I")),1,IF(OR(AND(CG409=0,P409="N"),AND(CG409=0,P409="B"),AND(CG409=0,LEFT(TRIM(P409),1)="I")),1,0))),"")</f>
        <v/>
      </c>
      <c r="CV409" s="62" t="str">
        <f t="shared" si="189"/>
        <v/>
      </c>
      <c r="CW409" s="62" t="str">
        <f>+IF(LEN($K409)&gt;10,IF(ISERROR(VLOOKUP(R409,'CODIGO PAGO'!$B$1:$B$20,1,0)),1,IF(OR(AND(CI409=1,R409&lt;&gt;"N"),AND(CI409=3,R409&lt;&gt;"B"),AND(CI409=2,LEFT(TRIM(R409),1)&lt;&gt;"I")),1,IF(OR(AND(CI409=0,R409="N"),AND(CI409=0,R409="B"),AND(CI409=0,LEFT(TRIM(R409),1)="I")),1,0))),"")</f>
        <v/>
      </c>
      <c r="CX409" s="62" t="str">
        <f t="shared" si="190"/>
        <v/>
      </c>
      <c r="CY409" s="62" t="str">
        <f>+IF(LEN($K409)&gt;10,IF(ISERROR(VLOOKUP(T409,'CODIGO PAGO'!$B$1:$B$20,1,0)),1,IF(OR(AND(CK409=1,T409&lt;&gt;"N"),AND(CK409=3,T409&lt;&gt;"B"),AND(CK409=2,LEFT(TRIM(T409),1)&lt;&gt;"I")),1,IF(OR(AND(CK409=0,T409="N"),AND(CK409=0,T409="B"),AND(CK409=0,LEFT(TRIM(T409),1)="I")),1,0))),"")</f>
        <v/>
      </c>
      <c r="CZ409" s="62" t="str">
        <f t="shared" si="191"/>
        <v/>
      </c>
      <c r="DA409" s="62" t="str">
        <f>+IF(LEN($K409)&gt;10,IF(ISERROR(VLOOKUP(V409,'CODIGO PAGO'!$B$1:$B$20,1,0)),1,IF(OR(AND(CM409=1,V409&lt;&gt;"N"),AND(CM409=3,V409&lt;&gt;"B"),AND(CM409=2,LEFT(TRIM(V409),1)&lt;&gt;"I")),1,IF(OR(AND(CM409=0,V409="N"),AND(CM409=0,V409="B"),AND(CM409=0,LEFT(TRIM(V409),1)="I")),1,0))),"")</f>
        <v/>
      </c>
      <c r="DB409" s="62" t="str">
        <f t="shared" si="192"/>
        <v/>
      </c>
      <c r="DC409" s="62" t="str">
        <f>+IF(LEN($K409)&gt;10,IF(ISERROR(VLOOKUP(X409,'CODIGO PAGO'!$B$1:$B$20,1,0)),1,IF(OR(AND(CO409=1,X409&lt;&gt;"N"),AND(CO409=3,X409&lt;&gt;"B"),AND(CO409=2,LEFT(TRIM(X409),1)&lt;&gt;"I")),1,IF(OR(AND(CO409=0,X409="N"),AND(CO409=0,X409="B"),AND(CO409=0,LEFT(TRIM(X409),1)="I")),1,0))),"")</f>
        <v/>
      </c>
      <c r="DD409" s="62" t="str">
        <f t="shared" si="193"/>
        <v/>
      </c>
      <c r="DE409" s="62" t="str">
        <f t="shared" si="194"/>
        <v/>
      </c>
      <c r="DF409" s="63" t="str">
        <f t="shared" si="195"/>
        <v/>
      </c>
      <c r="DG409" s="171"/>
      <c r="DH409" s="63">
        <v>409</v>
      </c>
    </row>
    <row r="410" spans="1:112" s="65" customFormat="1">
      <c r="A410" s="16" t="str">
        <f t="shared" si="168"/>
        <v/>
      </c>
      <c r="B410" s="134"/>
      <c r="C410" s="134"/>
      <c r="D410" s="1" t="str">
        <f>+IF(LEN($K410)&gt;5,BD!A410,"")</f>
        <v/>
      </c>
      <c r="E410" s="1" t="str">
        <f>+IF(LEN($K410)&gt;5,BD!B410,"")</f>
        <v/>
      </c>
      <c r="F410" s="134"/>
      <c r="G410" s="133"/>
      <c r="H410" s="135"/>
      <c r="I410" s="3" t="str">
        <f>+IF(LEN($K410)&gt;5,BD!D410,"")</f>
        <v/>
      </c>
      <c r="J410" s="4" t="str">
        <f>+IF(LEN($K410)&gt;5,BD!E410,"")</f>
        <v/>
      </c>
      <c r="K410" s="5" t="str">
        <f>+IF(LEN(BD!G410)&gt;5,BD!G410,"")</f>
        <v/>
      </c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53" t="str">
        <f t="shared" si="169"/>
        <v/>
      </c>
      <c r="AB410" s="154" t="str">
        <f>+IF(LEN($K410)&gt;5,SUM(L410,N410,P410,R410,T410,V410,X410)+COUNTIF(L410:X410,"PCG")+'CODIGO PAGO'!$C$23*COUNTIF(L410:X410,"PDF")+'CODIGO PAGO'!$C$24*COUNTIF('PRE MAAS'!L410:X410,"PNH")+'CODIGO PAGO'!$C$25*COUNTIF('PRE MAAS'!L410:X410,"PS")+COUNTIF(L410:X410,"VAC"),"")</f>
        <v/>
      </c>
      <c r="AC410" s="154" t="str">
        <f t="shared" si="170"/>
        <v/>
      </c>
      <c r="AD410" s="155" t="str">
        <f t="shared" si="171"/>
        <v/>
      </c>
      <c r="AE410" s="155" t="str">
        <f t="shared" si="172"/>
        <v/>
      </c>
      <c r="AF410" s="155" t="str">
        <f>+IF(LEN($K410)&gt;5,IF(AND(VLOOKUP($I410,BD!$D$1:$F$501,3,0)&gt;=L$1,VLOOKUP($I410,BD!$D$1:$F$501,3,0)&lt;=X$1),1,0),"")</f>
        <v/>
      </c>
      <c r="AG410" s="155" t="str">
        <f t="shared" si="173"/>
        <v/>
      </c>
      <c r="AH410" s="156" t="str">
        <f t="shared" si="174"/>
        <v/>
      </c>
      <c r="AI410" s="156" t="str">
        <f t="shared" si="175"/>
        <v/>
      </c>
      <c r="AJ410" s="156" t="str">
        <f t="shared" si="176"/>
        <v/>
      </c>
      <c r="AK410" s="6" t="str">
        <f>+IF(LEN($K410)&gt;5,BD!H410,"")</f>
        <v/>
      </c>
      <c r="AL410" s="17" t="str">
        <f t="shared" si="177"/>
        <v/>
      </c>
      <c r="AM410" s="13"/>
      <c r="AN410" s="18" t="str">
        <f t="shared" si="178"/>
        <v/>
      </c>
      <c r="AO410" s="19" t="str">
        <f t="shared" si="179"/>
        <v/>
      </c>
      <c r="AP410" s="19" t="str">
        <f t="shared" si="180"/>
        <v/>
      </c>
      <c r="AQ410" s="20" t="str">
        <f t="shared" si="181"/>
        <v/>
      </c>
      <c r="AR410" s="7" t="str">
        <f t="shared" ca="1" si="182"/>
        <v/>
      </c>
      <c r="AS410" s="157"/>
      <c r="AT410" s="19" t="str">
        <f>+IF(LEN($K410)&gt;5,TRUNC(AS410*AK410*'CODIGO PAGO'!$C$27,2),"")</f>
        <v/>
      </c>
      <c r="AU410" s="15"/>
      <c r="AV410" s="15"/>
      <c r="AW410" s="15"/>
      <c r="AX410" s="14"/>
      <c r="AY410" s="15"/>
      <c r="AZ410" s="20" t="str">
        <f>+IF(LEN(K410)&gt;5,SUMIF(AJUSTES!$A$1:$A$50,K410,AJUSTES!$J$1:$J$50),"")</f>
        <v/>
      </c>
      <c r="BA410" s="20"/>
      <c r="BB410" s="14"/>
      <c r="BC410" s="14"/>
      <c r="BD410" s="164"/>
      <c r="BE410" s="15"/>
      <c r="BF410" s="15"/>
      <c r="BG410" s="152" t="str">
        <f t="shared" si="183"/>
        <v/>
      </c>
      <c r="BH410" s="20" t="str">
        <f t="shared" si="184"/>
        <v/>
      </c>
      <c r="BI410" s="20" t="str">
        <f>IF(LEN($K410)&gt;5,IF('CODIGO PAGO'!$C$26=9,0.5*AK410,'CODIGO PAGO'!$C$26*COUNTIF(L410:X410,"PT")*(AK410*7)/(7-(COUNTIF(L410:X410,"D")+COUNTIF(L410:X410,"DL")))),"")</f>
        <v/>
      </c>
      <c r="BJ410" s="15"/>
      <c r="BK410" s="20" t="str">
        <f>+IF(LEN(K410)&gt;5,SUMIF(AJUSTES!$A$1:$A$50,K410,AJUSTES!$K$1:$K$50),"")</f>
        <v/>
      </c>
      <c r="BL410" s="15"/>
      <c r="BM410" s="15"/>
      <c r="BN410" s="4" t="str">
        <f>+CONCATENATE(IF(COUNTIFS(INCAPACIDADES!$A$1:$A$100,"ACTIVA",INCAPACIDADES!$C$1:$C$100,'PRE MAAS'!K410)&gt;0,VLOOKUP(K410,INCAPACIDADES!$C$1:$Y$100,23,0),""),IF(LEN($K410)&gt;5,IF(BD!F410="N/A","",CONCATENATE("B (",DAY(BD!F410),"-",MONTH(BD!F410),"-",YEAR(BD!F410),")")),""))</f>
        <v/>
      </c>
      <c r="BO410" s="150"/>
      <c r="BP410" s="15"/>
      <c r="BQ410" s="15"/>
      <c r="BR410" s="15"/>
      <c r="BS410" s="15"/>
      <c r="BT410" s="15"/>
      <c r="BU410" s="9" t="str">
        <f>+IF(LEN($K410)&gt;10,IF(LEN(BD!I410)=11,BD!I410,CONCATENATE("0",BD!I410)),"")</f>
        <v/>
      </c>
      <c r="BV410" s="161" t="str">
        <f>+IF(LEN($K410)&gt;10,BD!J410,"")</f>
        <v/>
      </c>
      <c r="BW410" s="162" t="str">
        <f t="shared" si="185"/>
        <v/>
      </c>
      <c r="BX410" s="162" t="str">
        <f>+IF(LEN($K410)&gt;10,UPPER(BD!K410),"")</f>
        <v/>
      </c>
      <c r="BY410" s="161" t="str">
        <f>+IF(LEN($K418)&gt;5,BD!L410,"")</f>
        <v/>
      </c>
      <c r="BZ410" s="161" t="str">
        <f>+IF(LEN($K410)&gt;10,BD!M410,"")</f>
        <v/>
      </c>
      <c r="CA410" s="162" t="str">
        <f>+IF(LEN($K410)&gt;10,BD!N410,"")</f>
        <v/>
      </c>
      <c r="CB410" s="163" t="str">
        <f t="shared" si="186"/>
        <v/>
      </c>
      <c r="CC410" s="62" t="str">
        <f>+IF(AND(LEN($K410)&gt;10),IF(AND($J410&gt;L$1,$J410&lt;=$Y$1),1,IF((COUNTIFS(INCAPACIDADES!$C$1:$C$51,$K410,INCAPACIDADES!K$1:K$51,L$1))&gt;0,2,IF(VLOOKUP($I410,BD!D:F,3,0)&gt;L$1,0,3))),"")</f>
        <v/>
      </c>
      <c r="CD410" s="62" t="str">
        <f>+IF(AND(LEN($K410)&gt;10),IF(AND($J410&gt;M$1,$J410&lt;=$Y$1),1,IF((COUNTIFS(INCAPACIDADES!$C$1:$C$51,$K410,INCAPACIDADES!L$1:L$51,M$1))&gt;0,2,IF(VLOOKUP($I410,BD!$D:$F,3,0)&gt;M$1,0,3))),"")</f>
        <v/>
      </c>
      <c r="CE410" s="62" t="str">
        <f>+IF(AND(LEN($K410)&gt;10),IF(AND($J410&gt;N$1,$J410&lt;=$Y$1),1,IF((COUNTIFS(INCAPACIDADES!$C$1:$C$51,$K410,INCAPACIDADES!M$1:M$51,N$1))&gt;0,2,IF(VLOOKUP($I410,BD!$D:$F,3,0)&gt;N$1,0,3))),"")</f>
        <v/>
      </c>
      <c r="CF410" s="62" t="str">
        <f>+IF(AND(LEN($K410)&gt;10),IF(AND($J410&gt;O$1,$J410&lt;=$Y$1),1,IF((COUNTIFS(INCAPACIDADES!$C$1:$C$51,$K410,INCAPACIDADES!N$1:N$51,O$1))&gt;0,2,IF(VLOOKUP($I410,BD!$D:$F,3,0)&gt;O$1,0,3))),"")</f>
        <v/>
      </c>
      <c r="CG410" s="62" t="str">
        <f>+IF(AND(LEN($K410)&gt;10),IF(AND($J410&gt;P$1,$J410&lt;=$Y$1),1,IF((COUNTIFS(INCAPACIDADES!$C$1:$C$51,$K410,INCAPACIDADES!O$1:O$51,P$1))&gt;0,2,IF(VLOOKUP($I410,BD!$D:$F,3,0)&gt;P$1,0,3))),"")</f>
        <v/>
      </c>
      <c r="CH410" s="62" t="str">
        <f>+IF(AND(LEN($K410)&gt;10),IF(AND($J410&gt;Q$1,$J410&lt;=$Y$1),1,IF((COUNTIFS(INCAPACIDADES!$C$1:$C$51,$K410,INCAPACIDADES!P$1:P$51,Q$1))&gt;0,2,IF(VLOOKUP($I410,BD!$D:$F,3,0)&gt;Q$1,0,3))),"")</f>
        <v/>
      </c>
      <c r="CI410" s="62" t="str">
        <f>+IF(AND(LEN($K410)&gt;10),IF(AND($J410&gt;R$1,$J410&lt;=$Y$1),1,IF((COUNTIFS(INCAPACIDADES!$C$1:$C$51,$K410,INCAPACIDADES!Q$1:Q$51,R$1))&gt;0,2,IF(VLOOKUP($I410,BD!$D:$F,3,0)&gt;R$1,0,3))),"")</f>
        <v/>
      </c>
      <c r="CJ410" s="62" t="str">
        <f>+IF(AND(LEN($K410)&gt;10),IF(AND($J410&gt;S$1,$J410&lt;=$Y$1),1,IF((COUNTIFS(INCAPACIDADES!$C$1:$C$51,$K410,INCAPACIDADES!R$1:R$51,S$1))&gt;0,2,IF(VLOOKUP($I410,BD!$D:$F,3,0)&gt;S$1,0,3))),"")</f>
        <v/>
      </c>
      <c r="CK410" s="62" t="str">
        <f>+IF(AND(LEN($K410)&gt;10),IF(AND($J410&gt;T$1,$J410&lt;=$Y$1),1,IF((COUNTIFS(INCAPACIDADES!$C$1:$C$51,$K410,INCAPACIDADES!S$1:S$51,T$1))&gt;0,2,IF(VLOOKUP($I410,BD!$D:$F,3,0)&gt;T$1,0,3))),"")</f>
        <v/>
      </c>
      <c r="CL410" s="62" t="str">
        <f>+IF(AND(LEN($K410)&gt;10),IF(AND($J410&gt;U$1,$J410&lt;=$Y$1),1,IF((COUNTIFS(INCAPACIDADES!$C$1:$C$51,$K410,INCAPACIDADES!T$1:T$51,U$1))&gt;0,2,IF(VLOOKUP($I410,BD!$D:$F,3,0)&gt;U$1,0,3))),"")</f>
        <v/>
      </c>
      <c r="CM410" s="62" t="str">
        <f>+IF(AND(LEN($K410)&gt;10),IF(AND($J410&gt;V$1,$J410&lt;=$Y$1),1,IF((COUNTIFS(INCAPACIDADES!$C$1:$C$51,$K410,INCAPACIDADES!U$1:U$51,V$1))&gt;0,2,IF(VLOOKUP($I410,BD!$D:$F,3,0)&gt;V$1,0,3))),"")</f>
        <v/>
      </c>
      <c r="CN410" s="62" t="str">
        <f>+IF(AND(LEN($K410)&gt;10),IF(AND($J410&gt;W$1,$J410&lt;=$Y$1),1,IF((COUNTIFS(INCAPACIDADES!$C$1:$C$51,$K410,INCAPACIDADES!V$1:V$51,W$1))&gt;0,2,IF(VLOOKUP($I410,BD!$D:$F,3,0)&gt;W$1,0,3))),"")</f>
        <v/>
      </c>
      <c r="CO410" s="62" t="str">
        <f>+IF(AND(LEN($K410)&gt;10),IF(AND($J410&gt;X$1,$J410&lt;=$Y$1),1,IF((COUNTIFS(INCAPACIDADES!$C$1:$C$51,$K410,INCAPACIDADES!W$1:W$51,X$1))&gt;0,2,IF(VLOOKUP($I410,BD!$D:$F,3,0)&gt;X$1,0,3))),"")</f>
        <v/>
      </c>
      <c r="CP410" s="62" t="str">
        <f>+IF(AND(LEN($K410)&gt;10),IF(AND($J410&gt;Y$1,$J410&lt;=$Y$1),1,IF((COUNTIFS(INCAPACIDADES!$C$1:$C$51,$K410,INCAPACIDADES!X$1:X$51,Y$1))&gt;0,2,IF(VLOOKUP($I410,BD!$D:$F,3,0)&gt;Y$1,0,3))),"")</f>
        <v/>
      </c>
      <c r="CQ410" s="62" t="str">
        <f>+IF(LEN($K410)&gt;10,IF(ISERROR(VLOOKUP(L410,'CODIGO PAGO'!$B$1:$B$20,1,0)),1,IF(OR(AND(CC410=1,L410&lt;&gt;"N"),AND(CC410=3,L410&lt;&gt;"B"),AND(CC410=2,LEFT(TRIM(L410),1)&lt;&gt;"I")),1,IF(OR(AND(CC410=0,L410="N"),AND(CC410=0,L410="B"),AND(CC410=0,LEFT(TRIM(L410),1)="I")),1,0))),"")</f>
        <v/>
      </c>
      <c r="CR410" s="62" t="str">
        <f t="shared" si="187"/>
        <v/>
      </c>
      <c r="CS410" s="62" t="str">
        <f>+IF(LEN($K410)&gt;10,IF(ISERROR(VLOOKUP(N410,'CODIGO PAGO'!$B$1:$B$20,1,0)),1,IF(OR(AND(CE410=1,N410&lt;&gt;"N"),AND(CE410=3,N410&lt;&gt;"B"),AND(CE410=2,LEFT(TRIM(N410),1)&lt;&gt;"I")),1,IF(OR(AND(CE410=0,N410="N"),AND(CE410=0,N410="B"),AND(CE410=0,LEFT(TRIM(N410),1)="I")),1,0))),"")</f>
        <v/>
      </c>
      <c r="CT410" s="62" t="str">
        <f t="shared" si="188"/>
        <v/>
      </c>
      <c r="CU410" s="62" t="str">
        <f>+IF(LEN($K410)&gt;10,IF(ISERROR(VLOOKUP(P410,'CODIGO PAGO'!$B$1:$B$20,1,0)),1,IF(OR(AND(CG410=1,P410&lt;&gt;"N"),AND(CG410=3,P410&lt;&gt;"B"),AND(CG410=2,LEFT(TRIM(P410),1)&lt;&gt;"I")),1,IF(OR(AND(CG410=0,P410="N"),AND(CG410=0,P410="B"),AND(CG410=0,LEFT(TRIM(P410),1)="I")),1,0))),"")</f>
        <v/>
      </c>
      <c r="CV410" s="62" t="str">
        <f t="shared" si="189"/>
        <v/>
      </c>
      <c r="CW410" s="62" t="str">
        <f>+IF(LEN($K410)&gt;10,IF(ISERROR(VLOOKUP(R410,'CODIGO PAGO'!$B$1:$B$20,1,0)),1,IF(OR(AND(CI410=1,R410&lt;&gt;"N"),AND(CI410=3,R410&lt;&gt;"B"),AND(CI410=2,LEFT(TRIM(R410),1)&lt;&gt;"I")),1,IF(OR(AND(CI410=0,R410="N"),AND(CI410=0,R410="B"),AND(CI410=0,LEFT(TRIM(R410),1)="I")),1,0))),"")</f>
        <v/>
      </c>
      <c r="CX410" s="62" t="str">
        <f t="shared" si="190"/>
        <v/>
      </c>
      <c r="CY410" s="62" t="str">
        <f>+IF(LEN($K410)&gt;10,IF(ISERROR(VLOOKUP(T410,'CODIGO PAGO'!$B$1:$B$20,1,0)),1,IF(OR(AND(CK410=1,T410&lt;&gt;"N"),AND(CK410=3,T410&lt;&gt;"B"),AND(CK410=2,LEFT(TRIM(T410),1)&lt;&gt;"I")),1,IF(OR(AND(CK410=0,T410="N"),AND(CK410=0,T410="B"),AND(CK410=0,LEFT(TRIM(T410),1)="I")),1,0))),"")</f>
        <v/>
      </c>
      <c r="CZ410" s="62" t="str">
        <f t="shared" si="191"/>
        <v/>
      </c>
      <c r="DA410" s="62" t="str">
        <f>+IF(LEN($K410)&gt;10,IF(ISERROR(VLOOKUP(V410,'CODIGO PAGO'!$B$1:$B$20,1,0)),1,IF(OR(AND(CM410=1,V410&lt;&gt;"N"),AND(CM410=3,V410&lt;&gt;"B"),AND(CM410=2,LEFT(TRIM(V410),1)&lt;&gt;"I")),1,IF(OR(AND(CM410=0,V410="N"),AND(CM410=0,V410="B"),AND(CM410=0,LEFT(TRIM(V410),1)="I")),1,0))),"")</f>
        <v/>
      </c>
      <c r="DB410" s="62" t="str">
        <f t="shared" si="192"/>
        <v/>
      </c>
      <c r="DC410" s="62" t="str">
        <f>+IF(LEN($K410)&gt;10,IF(ISERROR(VLOOKUP(X410,'CODIGO PAGO'!$B$1:$B$20,1,0)),1,IF(OR(AND(CO410=1,X410&lt;&gt;"N"),AND(CO410=3,X410&lt;&gt;"B"),AND(CO410=2,LEFT(TRIM(X410),1)&lt;&gt;"I")),1,IF(OR(AND(CO410=0,X410="N"),AND(CO410=0,X410="B"),AND(CO410=0,LEFT(TRIM(X410),1)="I")),1,0))),"")</f>
        <v/>
      </c>
      <c r="DD410" s="62" t="str">
        <f t="shared" si="193"/>
        <v/>
      </c>
      <c r="DE410" s="62" t="str">
        <f t="shared" si="194"/>
        <v/>
      </c>
      <c r="DF410" s="63" t="str">
        <f t="shared" si="195"/>
        <v/>
      </c>
      <c r="DG410" s="171"/>
      <c r="DH410" s="63">
        <v>410</v>
      </c>
    </row>
    <row r="411" spans="1:112" s="65" customFormat="1">
      <c r="A411" s="16" t="str">
        <f t="shared" si="168"/>
        <v/>
      </c>
      <c r="B411" s="134"/>
      <c r="C411" s="134"/>
      <c r="D411" s="1" t="str">
        <f>+IF(LEN($K411)&gt;5,BD!A411,"")</f>
        <v/>
      </c>
      <c r="E411" s="1" t="str">
        <f>+IF(LEN($K411)&gt;5,BD!B411,"")</f>
        <v/>
      </c>
      <c r="F411" s="134"/>
      <c r="G411" s="133"/>
      <c r="H411" s="135"/>
      <c r="I411" s="3" t="str">
        <f>+IF(LEN($K411)&gt;5,BD!D411,"")</f>
        <v/>
      </c>
      <c r="J411" s="4" t="str">
        <f>+IF(LEN($K411)&gt;5,BD!E411,"")</f>
        <v/>
      </c>
      <c r="K411" s="5" t="str">
        <f>+IF(LEN(BD!G411)&gt;5,BD!G411,"")</f>
        <v/>
      </c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53" t="str">
        <f t="shared" si="169"/>
        <v/>
      </c>
      <c r="AB411" s="154" t="str">
        <f>+IF(LEN($K411)&gt;5,SUM(L411,N411,P411,R411,T411,V411,X411)+COUNTIF(L411:X411,"PCG")+'CODIGO PAGO'!$C$23*COUNTIF(L411:X411,"PDF")+'CODIGO PAGO'!$C$24*COUNTIF('PRE MAAS'!L411:X411,"PNH")+'CODIGO PAGO'!$C$25*COUNTIF('PRE MAAS'!L411:X411,"PS")+COUNTIF(L411:X411,"VAC"),"")</f>
        <v/>
      </c>
      <c r="AC411" s="154" t="str">
        <f t="shared" si="170"/>
        <v/>
      </c>
      <c r="AD411" s="155" t="str">
        <f t="shared" si="171"/>
        <v/>
      </c>
      <c r="AE411" s="155" t="str">
        <f t="shared" si="172"/>
        <v/>
      </c>
      <c r="AF411" s="155" t="str">
        <f>+IF(LEN($K411)&gt;5,IF(AND(VLOOKUP($I411,BD!$D$1:$F$501,3,0)&gt;=L$1,VLOOKUP($I411,BD!$D$1:$F$501,3,0)&lt;=X$1),1,0),"")</f>
        <v/>
      </c>
      <c r="AG411" s="155" t="str">
        <f t="shared" si="173"/>
        <v/>
      </c>
      <c r="AH411" s="156" t="str">
        <f t="shared" si="174"/>
        <v/>
      </c>
      <c r="AI411" s="156" t="str">
        <f t="shared" si="175"/>
        <v/>
      </c>
      <c r="AJ411" s="156" t="str">
        <f t="shared" si="176"/>
        <v/>
      </c>
      <c r="AK411" s="6" t="str">
        <f>+IF(LEN($K411)&gt;5,BD!H411,"")</f>
        <v/>
      </c>
      <c r="AL411" s="17" t="str">
        <f t="shared" si="177"/>
        <v/>
      </c>
      <c r="AM411" s="13"/>
      <c r="AN411" s="18" t="str">
        <f t="shared" si="178"/>
        <v/>
      </c>
      <c r="AO411" s="19" t="str">
        <f t="shared" si="179"/>
        <v/>
      </c>
      <c r="AP411" s="19" t="str">
        <f t="shared" si="180"/>
        <v/>
      </c>
      <c r="AQ411" s="20" t="str">
        <f t="shared" si="181"/>
        <v/>
      </c>
      <c r="AR411" s="7" t="str">
        <f t="shared" ca="1" si="182"/>
        <v/>
      </c>
      <c r="AS411" s="157"/>
      <c r="AT411" s="19" t="str">
        <f>+IF(LEN($K411)&gt;5,TRUNC(AS411*AK411*'CODIGO PAGO'!$C$27,2),"")</f>
        <v/>
      </c>
      <c r="AU411" s="15"/>
      <c r="AV411" s="15"/>
      <c r="AW411" s="15"/>
      <c r="AX411" s="14"/>
      <c r="AY411" s="15"/>
      <c r="AZ411" s="20" t="str">
        <f>+IF(LEN(K411)&gt;5,SUMIF(AJUSTES!$A$1:$A$50,K411,AJUSTES!$J$1:$J$50),"")</f>
        <v/>
      </c>
      <c r="BA411" s="20"/>
      <c r="BB411" s="14"/>
      <c r="BC411" s="14"/>
      <c r="BD411" s="164"/>
      <c r="BE411" s="15"/>
      <c r="BF411" s="15"/>
      <c r="BG411" s="152" t="str">
        <f t="shared" si="183"/>
        <v/>
      </c>
      <c r="BH411" s="20" t="str">
        <f t="shared" si="184"/>
        <v/>
      </c>
      <c r="BI411" s="20" t="str">
        <f>IF(LEN($K411)&gt;5,IF('CODIGO PAGO'!$C$26=9,0.5*AK411,'CODIGO PAGO'!$C$26*COUNTIF(L411:X411,"PT")*(AK411*7)/(7-(COUNTIF(L411:X411,"D")+COUNTIF(L411:X411,"DL")))),"")</f>
        <v/>
      </c>
      <c r="BJ411" s="15"/>
      <c r="BK411" s="20" t="str">
        <f>+IF(LEN(K411)&gt;5,SUMIF(AJUSTES!$A$1:$A$50,K411,AJUSTES!$K$1:$K$50),"")</f>
        <v/>
      </c>
      <c r="BL411" s="15"/>
      <c r="BM411" s="15"/>
      <c r="BN411" s="4" t="str">
        <f>+CONCATENATE(IF(COUNTIFS(INCAPACIDADES!$A$1:$A$100,"ACTIVA",INCAPACIDADES!$C$1:$C$100,'PRE MAAS'!K411)&gt;0,VLOOKUP(K411,INCAPACIDADES!$C$1:$Y$100,23,0),""),IF(LEN($K411)&gt;5,IF(BD!F411="N/A","",CONCATENATE("B (",DAY(BD!F411),"-",MONTH(BD!F411),"-",YEAR(BD!F411),")")),""))</f>
        <v/>
      </c>
      <c r="BO411" s="150"/>
      <c r="BP411" s="15"/>
      <c r="BQ411" s="15"/>
      <c r="BR411" s="15"/>
      <c r="BS411" s="15"/>
      <c r="BT411" s="15"/>
      <c r="BU411" s="9" t="str">
        <f>+IF(LEN($K411)&gt;10,IF(LEN(BD!I411)=11,BD!I411,CONCATENATE("0",BD!I411)),"")</f>
        <v/>
      </c>
      <c r="BV411" s="161" t="str">
        <f>+IF(LEN($K411)&gt;10,BD!J411,"")</f>
        <v/>
      </c>
      <c r="BW411" s="162" t="str">
        <f t="shared" si="185"/>
        <v/>
      </c>
      <c r="BX411" s="162" t="str">
        <f>+IF(LEN($K411)&gt;10,UPPER(BD!K411),"")</f>
        <v/>
      </c>
      <c r="BY411" s="161" t="str">
        <f>+IF(LEN($K419)&gt;5,BD!L411,"")</f>
        <v/>
      </c>
      <c r="BZ411" s="161" t="str">
        <f>+IF(LEN($K411)&gt;10,BD!M411,"")</f>
        <v/>
      </c>
      <c r="CA411" s="162" t="str">
        <f>+IF(LEN($K411)&gt;10,BD!N411,"")</f>
        <v/>
      </c>
      <c r="CB411" s="163" t="str">
        <f t="shared" si="186"/>
        <v/>
      </c>
      <c r="CC411" s="62" t="str">
        <f>+IF(AND(LEN($K411)&gt;10),IF(AND($J411&gt;L$1,$J411&lt;=$Y$1),1,IF((COUNTIFS(INCAPACIDADES!$C$1:$C$51,$K411,INCAPACIDADES!K$1:K$51,L$1))&gt;0,2,IF(VLOOKUP($I411,BD!D:F,3,0)&gt;L$1,0,3))),"")</f>
        <v/>
      </c>
      <c r="CD411" s="62" t="str">
        <f>+IF(AND(LEN($K411)&gt;10),IF(AND($J411&gt;M$1,$J411&lt;=$Y$1),1,IF((COUNTIFS(INCAPACIDADES!$C$1:$C$51,$K411,INCAPACIDADES!L$1:L$51,M$1))&gt;0,2,IF(VLOOKUP($I411,BD!$D:$F,3,0)&gt;M$1,0,3))),"")</f>
        <v/>
      </c>
      <c r="CE411" s="62" t="str">
        <f>+IF(AND(LEN($K411)&gt;10),IF(AND($J411&gt;N$1,$J411&lt;=$Y$1),1,IF((COUNTIFS(INCAPACIDADES!$C$1:$C$51,$K411,INCAPACIDADES!M$1:M$51,N$1))&gt;0,2,IF(VLOOKUP($I411,BD!$D:$F,3,0)&gt;N$1,0,3))),"")</f>
        <v/>
      </c>
      <c r="CF411" s="62" t="str">
        <f>+IF(AND(LEN($K411)&gt;10),IF(AND($J411&gt;O$1,$J411&lt;=$Y$1),1,IF((COUNTIFS(INCAPACIDADES!$C$1:$C$51,$K411,INCAPACIDADES!N$1:N$51,O$1))&gt;0,2,IF(VLOOKUP($I411,BD!$D:$F,3,0)&gt;O$1,0,3))),"")</f>
        <v/>
      </c>
      <c r="CG411" s="62" t="str">
        <f>+IF(AND(LEN($K411)&gt;10),IF(AND($J411&gt;P$1,$J411&lt;=$Y$1),1,IF((COUNTIFS(INCAPACIDADES!$C$1:$C$51,$K411,INCAPACIDADES!O$1:O$51,P$1))&gt;0,2,IF(VLOOKUP($I411,BD!$D:$F,3,0)&gt;P$1,0,3))),"")</f>
        <v/>
      </c>
      <c r="CH411" s="62" t="str">
        <f>+IF(AND(LEN($K411)&gt;10),IF(AND($J411&gt;Q$1,$J411&lt;=$Y$1),1,IF((COUNTIFS(INCAPACIDADES!$C$1:$C$51,$K411,INCAPACIDADES!P$1:P$51,Q$1))&gt;0,2,IF(VLOOKUP($I411,BD!$D:$F,3,0)&gt;Q$1,0,3))),"")</f>
        <v/>
      </c>
      <c r="CI411" s="62" t="str">
        <f>+IF(AND(LEN($K411)&gt;10),IF(AND($J411&gt;R$1,$J411&lt;=$Y$1),1,IF((COUNTIFS(INCAPACIDADES!$C$1:$C$51,$K411,INCAPACIDADES!Q$1:Q$51,R$1))&gt;0,2,IF(VLOOKUP($I411,BD!$D:$F,3,0)&gt;R$1,0,3))),"")</f>
        <v/>
      </c>
      <c r="CJ411" s="62" t="str">
        <f>+IF(AND(LEN($K411)&gt;10),IF(AND($J411&gt;S$1,$J411&lt;=$Y$1),1,IF((COUNTIFS(INCAPACIDADES!$C$1:$C$51,$K411,INCAPACIDADES!R$1:R$51,S$1))&gt;0,2,IF(VLOOKUP($I411,BD!$D:$F,3,0)&gt;S$1,0,3))),"")</f>
        <v/>
      </c>
      <c r="CK411" s="62" t="str">
        <f>+IF(AND(LEN($K411)&gt;10),IF(AND($J411&gt;T$1,$J411&lt;=$Y$1),1,IF((COUNTIFS(INCAPACIDADES!$C$1:$C$51,$K411,INCAPACIDADES!S$1:S$51,T$1))&gt;0,2,IF(VLOOKUP($I411,BD!$D:$F,3,0)&gt;T$1,0,3))),"")</f>
        <v/>
      </c>
      <c r="CL411" s="62" t="str">
        <f>+IF(AND(LEN($K411)&gt;10),IF(AND($J411&gt;U$1,$J411&lt;=$Y$1),1,IF((COUNTIFS(INCAPACIDADES!$C$1:$C$51,$K411,INCAPACIDADES!T$1:T$51,U$1))&gt;0,2,IF(VLOOKUP($I411,BD!$D:$F,3,0)&gt;U$1,0,3))),"")</f>
        <v/>
      </c>
      <c r="CM411" s="62" t="str">
        <f>+IF(AND(LEN($K411)&gt;10),IF(AND($J411&gt;V$1,$J411&lt;=$Y$1),1,IF((COUNTIFS(INCAPACIDADES!$C$1:$C$51,$K411,INCAPACIDADES!U$1:U$51,V$1))&gt;0,2,IF(VLOOKUP($I411,BD!$D:$F,3,0)&gt;V$1,0,3))),"")</f>
        <v/>
      </c>
      <c r="CN411" s="62" t="str">
        <f>+IF(AND(LEN($K411)&gt;10),IF(AND($J411&gt;W$1,$J411&lt;=$Y$1),1,IF((COUNTIFS(INCAPACIDADES!$C$1:$C$51,$K411,INCAPACIDADES!V$1:V$51,W$1))&gt;0,2,IF(VLOOKUP($I411,BD!$D:$F,3,0)&gt;W$1,0,3))),"")</f>
        <v/>
      </c>
      <c r="CO411" s="62" t="str">
        <f>+IF(AND(LEN($K411)&gt;10),IF(AND($J411&gt;X$1,$J411&lt;=$Y$1),1,IF((COUNTIFS(INCAPACIDADES!$C$1:$C$51,$K411,INCAPACIDADES!W$1:W$51,X$1))&gt;0,2,IF(VLOOKUP($I411,BD!$D:$F,3,0)&gt;X$1,0,3))),"")</f>
        <v/>
      </c>
      <c r="CP411" s="62" t="str">
        <f>+IF(AND(LEN($K411)&gt;10),IF(AND($J411&gt;Y$1,$J411&lt;=$Y$1),1,IF((COUNTIFS(INCAPACIDADES!$C$1:$C$51,$K411,INCAPACIDADES!X$1:X$51,Y$1))&gt;0,2,IF(VLOOKUP($I411,BD!$D:$F,3,0)&gt;Y$1,0,3))),"")</f>
        <v/>
      </c>
      <c r="CQ411" s="62" t="str">
        <f>+IF(LEN($K411)&gt;10,IF(ISERROR(VLOOKUP(L411,'CODIGO PAGO'!$B$1:$B$20,1,0)),1,IF(OR(AND(CC411=1,L411&lt;&gt;"N"),AND(CC411=3,L411&lt;&gt;"B"),AND(CC411=2,LEFT(TRIM(L411),1)&lt;&gt;"I")),1,IF(OR(AND(CC411=0,L411="N"),AND(CC411=0,L411="B"),AND(CC411=0,LEFT(TRIM(L411),1)="I")),1,0))),"")</f>
        <v/>
      </c>
      <c r="CR411" s="62" t="str">
        <f t="shared" si="187"/>
        <v/>
      </c>
      <c r="CS411" s="62" t="str">
        <f>+IF(LEN($K411)&gt;10,IF(ISERROR(VLOOKUP(N411,'CODIGO PAGO'!$B$1:$B$20,1,0)),1,IF(OR(AND(CE411=1,N411&lt;&gt;"N"),AND(CE411=3,N411&lt;&gt;"B"),AND(CE411=2,LEFT(TRIM(N411),1)&lt;&gt;"I")),1,IF(OR(AND(CE411=0,N411="N"),AND(CE411=0,N411="B"),AND(CE411=0,LEFT(TRIM(N411),1)="I")),1,0))),"")</f>
        <v/>
      </c>
      <c r="CT411" s="62" t="str">
        <f t="shared" si="188"/>
        <v/>
      </c>
      <c r="CU411" s="62" t="str">
        <f>+IF(LEN($K411)&gt;10,IF(ISERROR(VLOOKUP(P411,'CODIGO PAGO'!$B$1:$B$20,1,0)),1,IF(OR(AND(CG411=1,P411&lt;&gt;"N"),AND(CG411=3,P411&lt;&gt;"B"),AND(CG411=2,LEFT(TRIM(P411),1)&lt;&gt;"I")),1,IF(OR(AND(CG411=0,P411="N"),AND(CG411=0,P411="B"),AND(CG411=0,LEFT(TRIM(P411),1)="I")),1,0))),"")</f>
        <v/>
      </c>
      <c r="CV411" s="62" t="str">
        <f t="shared" si="189"/>
        <v/>
      </c>
      <c r="CW411" s="62" t="str">
        <f>+IF(LEN($K411)&gt;10,IF(ISERROR(VLOOKUP(R411,'CODIGO PAGO'!$B$1:$B$20,1,0)),1,IF(OR(AND(CI411=1,R411&lt;&gt;"N"),AND(CI411=3,R411&lt;&gt;"B"),AND(CI411=2,LEFT(TRIM(R411),1)&lt;&gt;"I")),1,IF(OR(AND(CI411=0,R411="N"),AND(CI411=0,R411="B"),AND(CI411=0,LEFT(TRIM(R411),1)="I")),1,0))),"")</f>
        <v/>
      </c>
      <c r="CX411" s="62" t="str">
        <f t="shared" si="190"/>
        <v/>
      </c>
      <c r="CY411" s="62" t="str">
        <f>+IF(LEN($K411)&gt;10,IF(ISERROR(VLOOKUP(T411,'CODIGO PAGO'!$B$1:$B$20,1,0)),1,IF(OR(AND(CK411=1,T411&lt;&gt;"N"),AND(CK411=3,T411&lt;&gt;"B"),AND(CK411=2,LEFT(TRIM(T411),1)&lt;&gt;"I")),1,IF(OR(AND(CK411=0,T411="N"),AND(CK411=0,T411="B"),AND(CK411=0,LEFT(TRIM(T411),1)="I")),1,0))),"")</f>
        <v/>
      </c>
      <c r="CZ411" s="62" t="str">
        <f t="shared" si="191"/>
        <v/>
      </c>
      <c r="DA411" s="62" t="str">
        <f>+IF(LEN($K411)&gt;10,IF(ISERROR(VLOOKUP(V411,'CODIGO PAGO'!$B$1:$B$20,1,0)),1,IF(OR(AND(CM411=1,V411&lt;&gt;"N"),AND(CM411=3,V411&lt;&gt;"B"),AND(CM411=2,LEFT(TRIM(V411),1)&lt;&gt;"I")),1,IF(OR(AND(CM411=0,V411="N"),AND(CM411=0,V411="B"),AND(CM411=0,LEFT(TRIM(V411),1)="I")),1,0))),"")</f>
        <v/>
      </c>
      <c r="DB411" s="62" t="str">
        <f t="shared" si="192"/>
        <v/>
      </c>
      <c r="DC411" s="62" t="str">
        <f>+IF(LEN($K411)&gt;10,IF(ISERROR(VLOOKUP(X411,'CODIGO PAGO'!$B$1:$B$20,1,0)),1,IF(OR(AND(CO411=1,X411&lt;&gt;"N"),AND(CO411=3,X411&lt;&gt;"B"),AND(CO411=2,LEFT(TRIM(X411),1)&lt;&gt;"I")),1,IF(OR(AND(CO411=0,X411="N"),AND(CO411=0,X411="B"),AND(CO411=0,LEFT(TRIM(X411),1)="I")),1,0))),"")</f>
        <v/>
      </c>
      <c r="DD411" s="62" t="str">
        <f t="shared" si="193"/>
        <v/>
      </c>
      <c r="DE411" s="62" t="str">
        <f t="shared" si="194"/>
        <v/>
      </c>
      <c r="DF411" s="63" t="str">
        <f t="shared" si="195"/>
        <v/>
      </c>
      <c r="DG411" s="171"/>
      <c r="DH411" s="63">
        <v>411</v>
      </c>
    </row>
    <row r="412" spans="1:112" s="65" customFormat="1">
      <c r="A412" s="16" t="str">
        <f t="shared" si="168"/>
        <v/>
      </c>
      <c r="B412" s="134"/>
      <c r="C412" s="134"/>
      <c r="D412" s="1" t="str">
        <f>+IF(LEN($K412)&gt;5,BD!A412,"")</f>
        <v/>
      </c>
      <c r="E412" s="1" t="str">
        <f>+IF(LEN($K412)&gt;5,BD!B412,"")</f>
        <v/>
      </c>
      <c r="F412" s="134"/>
      <c r="G412" s="133"/>
      <c r="H412" s="135"/>
      <c r="I412" s="3" t="str">
        <f>+IF(LEN($K412)&gt;5,BD!D412,"")</f>
        <v/>
      </c>
      <c r="J412" s="4" t="str">
        <f>+IF(LEN($K412)&gt;5,BD!E412,"")</f>
        <v/>
      </c>
      <c r="K412" s="5" t="str">
        <f>+IF(LEN(BD!G412)&gt;5,BD!G412,"")</f>
        <v/>
      </c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53" t="str">
        <f t="shared" si="169"/>
        <v/>
      </c>
      <c r="AB412" s="154" t="str">
        <f>+IF(LEN($K412)&gt;5,SUM(L412,N412,P412,R412,T412,V412,X412)+COUNTIF(L412:X412,"PCG")+'CODIGO PAGO'!$C$23*COUNTIF(L412:X412,"PDF")+'CODIGO PAGO'!$C$24*COUNTIF('PRE MAAS'!L412:X412,"PNH")+'CODIGO PAGO'!$C$25*COUNTIF('PRE MAAS'!L412:X412,"PS")+COUNTIF(L412:X412,"VAC"),"")</f>
        <v/>
      </c>
      <c r="AC412" s="154" t="str">
        <f t="shared" si="170"/>
        <v/>
      </c>
      <c r="AD412" s="155" t="str">
        <f t="shared" si="171"/>
        <v/>
      </c>
      <c r="AE412" s="155" t="str">
        <f t="shared" si="172"/>
        <v/>
      </c>
      <c r="AF412" s="155" t="str">
        <f>+IF(LEN($K412)&gt;5,IF(AND(VLOOKUP($I412,BD!$D$1:$F$501,3,0)&gt;=L$1,VLOOKUP($I412,BD!$D$1:$F$501,3,0)&lt;=X$1),1,0),"")</f>
        <v/>
      </c>
      <c r="AG412" s="155" t="str">
        <f t="shared" si="173"/>
        <v/>
      </c>
      <c r="AH412" s="156" t="str">
        <f t="shared" si="174"/>
        <v/>
      </c>
      <c r="AI412" s="156" t="str">
        <f t="shared" si="175"/>
        <v/>
      </c>
      <c r="AJ412" s="156" t="str">
        <f t="shared" si="176"/>
        <v/>
      </c>
      <c r="AK412" s="6" t="str">
        <f>+IF(LEN($K412)&gt;5,BD!H412,"")</f>
        <v/>
      </c>
      <c r="AL412" s="17" t="str">
        <f t="shared" si="177"/>
        <v/>
      </c>
      <c r="AM412" s="13"/>
      <c r="AN412" s="18" t="str">
        <f t="shared" si="178"/>
        <v/>
      </c>
      <c r="AO412" s="19" t="str">
        <f t="shared" si="179"/>
        <v/>
      </c>
      <c r="AP412" s="19" t="str">
        <f t="shared" si="180"/>
        <v/>
      </c>
      <c r="AQ412" s="20" t="str">
        <f t="shared" si="181"/>
        <v/>
      </c>
      <c r="AR412" s="7" t="str">
        <f t="shared" ca="1" si="182"/>
        <v/>
      </c>
      <c r="AS412" s="157"/>
      <c r="AT412" s="19" t="str">
        <f>+IF(LEN($K412)&gt;5,TRUNC(AS412*AK412*'CODIGO PAGO'!$C$27,2),"")</f>
        <v/>
      </c>
      <c r="AU412" s="15"/>
      <c r="AV412" s="15"/>
      <c r="AW412" s="15"/>
      <c r="AX412" s="14"/>
      <c r="AY412" s="15"/>
      <c r="AZ412" s="20" t="str">
        <f>+IF(LEN(K412)&gt;5,SUMIF(AJUSTES!$A$1:$A$50,K412,AJUSTES!$J$1:$J$50),"")</f>
        <v/>
      </c>
      <c r="BA412" s="20"/>
      <c r="BB412" s="14"/>
      <c r="BC412" s="14"/>
      <c r="BD412" s="164"/>
      <c r="BE412" s="15"/>
      <c r="BF412" s="15"/>
      <c r="BG412" s="152" t="str">
        <f t="shared" si="183"/>
        <v/>
      </c>
      <c r="BH412" s="20" t="str">
        <f t="shared" si="184"/>
        <v/>
      </c>
      <c r="BI412" s="20" t="str">
        <f>IF(LEN($K412)&gt;5,IF('CODIGO PAGO'!$C$26=9,0.5*AK412,'CODIGO PAGO'!$C$26*COUNTIF(L412:X412,"PT")*(AK412*7)/(7-(COUNTIF(L412:X412,"D")+COUNTIF(L412:X412,"DL")))),"")</f>
        <v/>
      </c>
      <c r="BJ412" s="15"/>
      <c r="BK412" s="20" t="str">
        <f>+IF(LEN(K412)&gt;5,SUMIF(AJUSTES!$A$1:$A$50,K412,AJUSTES!$K$1:$K$50),"")</f>
        <v/>
      </c>
      <c r="BL412" s="15"/>
      <c r="BM412" s="15"/>
      <c r="BN412" s="4" t="str">
        <f>+CONCATENATE(IF(COUNTIFS(INCAPACIDADES!$A$1:$A$100,"ACTIVA",INCAPACIDADES!$C$1:$C$100,'PRE MAAS'!K412)&gt;0,VLOOKUP(K412,INCAPACIDADES!$C$1:$Y$100,23,0),""),IF(LEN($K412)&gt;5,IF(BD!F412="N/A","",CONCATENATE("B (",DAY(BD!F412),"-",MONTH(BD!F412),"-",YEAR(BD!F412),")")),""))</f>
        <v/>
      </c>
      <c r="BO412" s="150"/>
      <c r="BP412" s="15"/>
      <c r="BQ412" s="15"/>
      <c r="BR412" s="15"/>
      <c r="BS412" s="15"/>
      <c r="BT412" s="15"/>
      <c r="BU412" s="9" t="str">
        <f>+IF(LEN($K412)&gt;10,IF(LEN(BD!I412)=11,BD!I412,CONCATENATE("0",BD!I412)),"")</f>
        <v/>
      </c>
      <c r="BV412" s="161" t="str">
        <f>+IF(LEN($K412)&gt;10,BD!J412,"")</f>
        <v/>
      </c>
      <c r="BW412" s="162" t="str">
        <f t="shared" si="185"/>
        <v/>
      </c>
      <c r="BX412" s="162" t="str">
        <f>+IF(LEN($K412)&gt;10,UPPER(BD!K412),"")</f>
        <v/>
      </c>
      <c r="BY412" s="161" t="str">
        <f>+IF(LEN($K420)&gt;5,BD!L412,"")</f>
        <v/>
      </c>
      <c r="BZ412" s="161" t="str">
        <f>+IF(LEN($K412)&gt;10,BD!M412,"")</f>
        <v/>
      </c>
      <c r="CA412" s="162" t="str">
        <f>+IF(LEN($K412)&gt;10,BD!N412,"")</f>
        <v/>
      </c>
      <c r="CB412" s="163" t="str">
        <f t="shared" si="186"/>
        <v/>
      </c>
      <c r="CC412" s="62" t="str">
        <f>+IF(AND(LEN($K412)&gt;10),IF(AND($J412&gt;L$1,$J412&lt;=$Y$1),1,IF((COUNTIFS(INCAPACIDADES!$C$1:$C$51,$K412,INCAPACIDADES!K$1:K$51,L$1))&gt;0,2,IF(VLOOKUP($I412,BD!D:F,3,0)&gt;L$1,0,3))),"")</f>
        <v/>
      </c>
      <c r="CD412" s="62" t="str">
        <f>+IF(AND(LEN($K412)&gt;10),IF(AND($J412&gt;M$1,$J412&lt;=$Y$1),1,IF((COUNTIFS(INCAPACIDADES!$C$1:$C$51,$K412,INCAPACIDADES!L$1:L$51,M$1))&gt;0,2,IF(VLOOKUP($I412,BD!$D:$F,3,0)&gt;M$1,0,3))),"")</f>
        <v/>
      </c>
      <c r="CE412" s="62" t="str">
        <f>+IF(AND(LEN($K412)&gt;10),IF(AND($J412&gt;N$1,$J412&lt;=$Y$1),1,IF((COUNTIFS(INCAPACIDADES!$C$1:$C$51,$K412,INCAPACIDADES!M$1:M$51,N$1))&gt;0,2,IF(VLOOKUP($I412,BD!$D:$F,3,0)&gt;N$1,0,3))),"")</f>
        <v/>
      </c>
      <c r="CF412" s="62" t="str">
        <f>+IF(AND(LEN($K412)&gt;10),IF(AND($J412&gt;O$1,$J412&lt;=$Y$1),1,IF((COUNTIFS(INCAPACIDADES!$C$1:$C$51,$K412,INCAPACIDADES!N$1:N$51,O$1))&gt;0,2,IF(VLOOKUP($I412,BD!$D:$F,3,0)&gt;O$1,0,3))),"")</f>
        <v/>
      </c>
      <c r="CG412" s="62" t="str">
        <f>+IF(AND(LEN($K412)&gt;10),IF(AND($J412&gt;P$1,$J412&lt;=$Y$1),1,IF((COUNTIFS(INCAPACIDADES!$C$1:$C$51,$K412,INCAPACIDADES!O$1:O$51,P$1))&gt;0,2,IF(VLOOKUP($I412,BD!$D:$F,3,0)&gt;P$1,0,3))),"")</f>
        <v/>
      </c>
      <c r="CH412" s="62" t="str">
        <f>+IF(AND(LEN($K412)&gt;10),IF(AND($J412&gt;Q$1,$J412&lt;=$Y$1),1,IF((COUNTIFS(INCAPACIDADES!$C$1:$C$51,$K412,INCAPACIDADES!P$1:P$51,Q$1))&gt;0,2,IF(VLOOKUP($I412,BD!$D:$F,3,0)&gt;Q$1,0,3))),"")</f>
        <v/>
      </c>
      <c r="CI412" s="62" t="str">
        <f>+IF(AND(LEN($K412)&gt;10),IF(AND($J412&gt;R$1,$J412&lt;=$Y$1),1,IF((COUNTIFS(INCAPACIDADES!$C$1:$C$51,$K412,INCAPACIDADES!Q$1:Q$51,R$1))&gt;0,2,IF(VLOOKUP($I412,BD!$D:$F,3,0)&gt;R$1,0,3))),"")</f>
        <v/>
      </c>
      <c r="CJ412" s="62" t="str">
        <f>+IF(AND(LEN($K412)&gt;10),IF(AND($J412&gt;S$1,$J412&lt;=$Y$1),1,IF((COUNTIFS(INCAPACIDADES!$C$1:$C$51,$K412,INCAPACIDADES!R$1:R$51,S$1))&gt;0,2,IF(VLOOKUP($I412,BD!$D:$F,3,0)&gt;S$1,0,3))),"")</f>
        <v/>
      </c>
      <c r="CK412" s="62" t="str">
        <f>+IF(AND(LEN($K412)&gt;10),IF(AND($J412&gt;T$1,$J412&lt;=$Y$1),1,IF((COUNTIFS(INCAPACIDADES!$C$1:$C$51,$K412,INCAPACIDADES!S$1:S$51,T$1))&gt;0,2,IF(VLOOKUP($I412,BD!$D:$F,3,0)&gt;T$1,0,3))),"")</f>
        <v/>
      </c>
      <c r="CL412" s="62" t="str">
        <f>+IF(AND(LEN($K412)&gt;10),IF(AND($J412&gt;U$1,$J412&lt;=$Y$1),1,IF((COUNTIFS(INCAPACIDADES!$C$1:$C$51,$K412,INCAPACIDADES!T$1:T$51,U$1))&gt;0,2,IF(VLOOKUP($I412,BD!$D:$F,3,0)&gt;U$1,0,3))),"")</f>
        <v/>
      </c>
      <c r="CM412" s="62" t="str">
        <f>+IF(AND(LEN($K412)&gt;10),IF(AND($J412&gt;V$1,$J412&lt;=$Y$1),1,IF((COUNTIFS(INCAPACIDADES!$C$1:$C$51,$K412,INCAPACIDADES!U$1:U$51,V$1))&gt;0,2,IF(VLOOKUP($I412,BD!$D:$F,3,0)&gt;V$1,0,3))),"")</f>
        <v/>
      </c>
      <c r="CN412" s="62" t="str">
        <f>+IF(AND(LEN($K412)&gt;10),IF(AND($J412&gt;W$1,$J412&lt;=$Y$1),1,IF((COUNTIFS(INCAPACIDADES!$C$1:$C$51,$K412,INCAPACIDADES!V$1:V$51,W$1))&gt;0,2,IF(VLOOKUP($I412,BD!$D:$F,3,0)&gt;W$1,0,3))),"")</f>
        <v/>
      </c>
      <c r="CO412" s="62" t="str">
        <f>+IF(AND(LEN($K412)&gt;10),IF(AND($J412&gt;X$1,$J412&lt;=$Y$1),1,IF((COUNTIFS(INCAPACIDADES!$C$1:$C$51,$K412,INCAPACIDADES!W$1:W$51,X$1))&gt;0,2,IF(VLOOKUP($I412,BD!$D:$F,3,0)&gt;X$1,0,3))),"")</f>
        <v/>
      </c>
      <c r="CP412" s="62" t="str">
        <f>+IF(AND(LEN($K412)&gt;10),IF(AND($J412&gt;Y$1,$J412&lt;=$Y$1),1,IF((COUNTIFS(INCAPACIDADES!$C$1:$C$51,$K412,INCAPACIDADES!X$1:X$51,Y$1))&gt;0,2,IF(VLOOKUP($I412,BD!$D:$F,3,0)&gt;Y$1,0,3))),"")</f>
        <v/>
      </c>
      <c r="CQ412" s="62" t="str">
        <f>+IF(LEN($K412)&gt;10,IF(ISERROR(VLOOKUP(L412,'CODIGO PAGO'!$B$1:$B$20,1,0)),1,IF(OR(AND(CC412=1,L412&lt;&gt;"N"),AND(CC412=3,L412&lt;&gt;"B"),AND(CC412=2,LEFT(TRIM(L412),1)&lt;&gt;"I")),1,IF(OR(AND(CC412=0,L412="N"),AND(CC412=0,L412="B"),AND(CC412=0,LEFT(TRIM(L412),1)="I")),1,0))),"")</f>
        <v/>
      </c>
      <c r="CR412" s="62" t="str">
        <f t="shared" si="187"/>
        <v/>
      </c>
      <c r="CS412" s="62" t="str">
        <f>+IF(LEN($K412)&gt;10,IF(ISERROR(VLOOKUP(N412,'CODIGO PAGO'!$B$1:$B$20,1,0)),1,IF(OR(AND(CE412=1,N412&lt;&gt;"N"),AND(CE412=3,N412&lt;&gt;"B"),AND(CE412=2,LEFT(TRIM(N412),1)&lt;&gt;"I")),1,IF(OR(AND(CE412=0,N412="N"),AND(CE412=0,N412="B"),AND(CE412=0,LEFT(TRIM(N412),1)="I")),1,0))),"")</f>
        <v/>
      </c>
      <c r="CT412" s="62" t="str">
        <f t="shared" si="188"/>
        <v/>
      </c>
      <c r="CU412" s="62" t="str">
        <f>+IF(LEN($K412)&gt;10,IF(ISERROR(VLOOKUP(P412,'CODIGO PAGO'!$B$1:$B$20,1,0)),1,IF(OR(AND(CG412=1,P412&lt;&gt;"N"),AND(CG412=3,P412&lt;&gt;"B"),AND(CG412=2,LEFT(TRIM(P412),1)&lt;&gt;"I")),1,IF(OR(AND(CG412=0,P412="N"),AND(CG412=0,P412="B"),AND(CG412=0,LEFT(TRIM(P412),1)="I")),1,0))),"")</f>
        <v/>
      </c>
      <c r="CV412" s="62" t="str">
        <f t="shared" si="189"/>
        <v/>
      </c>
      <c r="CW412" s="62" t="str">
        <f>+IF(LEN($K412)&gt;10,IF(ISERROR(VLOOKUP(R412,'CODIGO PAGO'!$B$1:$B$20,1,0)),1,IF(OR(AND(CI412=1,R412&lt;&gt;"N"),AND(CI412=3,R412&lt;&gt;"B"),AND(CI412=2,LEFT(TRIM(R412),1)&lt;&gt;"I")),1,IF(OR(AND(CI412=0,R412="N"),AND(CI412=0,R412="B"),AND(CI412=0,LEFT(TRIM(R412),1)="I")),1,0))),"")</f>
        <v/>
      </c>
      <c r="CX412" s="62" t="str">
        <f t="shared" si="190"/>
        <v/>
      </c>
      <c r="CY412" s="62" t="str">
        <f>+IF(LEN($K412)&gt;10,IF(ISERROR(VLOOKUP(T412,'CODIGO PAGO'!$B$1:$B$20,1,0)),1,IF(OR(AND(CK412=1,T412&lt;&gt;"N"),AND(CK412=3,T412&lt;&gt;"B"),AND(CK412=2,LEFT(TRIM(T412),1)&lt;&gt;"I")),1,IF(OR(AND(CK412=0,T412="N"),AND(CK412=0,T412="B"),AND(CK412=0,LEFT(TRIM(T412),1)="I")),1,0))),"")</f>
        <v/>
      </c>
      <c r="CZ412" s="62" t="str">
        <f t="shared" si="191"/>
        <v/>
      </c>
      <c r="DA412" s="62" t="str">
        <f>+IF(LEN($K412)&gt;10,IF(ISERROR(VLOOKUP(V412,'CODIGO PAGO'!$B$1:$B$20,1,0)),1,IF(OR(AND(CM412=1,V412&lt;&gt;"N"),AND(CM412=3,V412&lt;&gt;"B"),AND(CM412=2,LEFT(TRIM(V412),1)&lt;&gt;"I")),1,IF(OR(AND(CM412=0,V412="N"),AND(CM412=0,V412="B"),AND(CM412=0,LEFT(TRIM(V412),1)="I")),1,0))),"")</f>
        <v/>
      </c>
      <c r="DB412" s="62" t="str">
        <f t="shared" si="192"/>
        <v/>
      </c>
      <c r="DC412" s="62" t="str">
        <f>+IF(LEN($K412)&gt;10,IF(ISERROR(VLOOKUP(X412,'CODIGO PAGO'!$B$1:$B$20,1,0)),1,IF(OR(AND(CO412=1,X412&lt;&gt;"N"),AND(CO412=3,X412&lt;&gt;"B"),AND(CO412=2,LEFT(TRIM(X412),1)&lt;&gt;"I")),1,IF(OR(AND(CO412=0,X412="N"),AND(CO412=0,X412="B"),AND(CO412=0,LEFT(TRIM(X412),1)="I")),1,0))),"")</f>
        <v/>
      </c>
      <c r="DD412" s="62" t="str">
        <f t="shared" si="193"/>
        <v/>
      </c>
      <c r="DE412" s="62" t="str">
        <f t="shared" si="194"/>
        <v/>
      </c>
      <c r="DF412" s="63" t="str">
        <f t="shared" si="195"/>
        <v/>
      </c>
      <c r="DG412" s="171"/>
      <c r="DH412" s="63">
        <v>412</v>
      </c>
    </row>
    <row r="413" spans="1:112" s="65" customFormat="1">
      <c r="A413" s="16" t="str">
        <f t="shared" si="168"/>
        <v/>
      </c>
      <c r="B413" s="134"/>
      <c r="C413" s="134"/>
      <c r="D413" s="1" t="str">
        <f>+IF(LEN($K413)&gt;5,BD!A413,"")</f>
        <v/>
      </c>
      <c r="E413" s="1" t="str">
        <f>+IF(LEN($K413)&gt;5,BD!B413,"")</f>
        <v/>
      </c>
      <c r="F413" s="134"/>
      <c r="G413" s="133"/>
      <c r="H413" s="135"/>
      <c r="I413" s="3" t="str">
        <f>+IF(LEN($K413)&gt;5,BD!D413,"")</f>
        <v/>
      </c>
      <c r="J413" s="4" t="str">
        <f>+IF(LEN($K413)&gt;5,BD!E413,"")</f>
        <v/>
      </c>
      <c r="K413" s="5" t="str">
        <f>+IF(LEN(BD!G413)&gt;5,BD!G413,"")</f>
        <v/>
      </c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53" t="str">
        <f t="shared" si="169"/>
        <v/>
      </c>
      <c r="AB413" s="154" t="str">
        <f>+IF(LEN($K413)&gt;5,SUM(L413,N413,P413,R413,T413,V413,X413)+COUNTIF(L413:X413,"PCG")+'CODIGO PAGO'!$C$23*COUNTIF(L413:X413,"PDF")+'CODIGO PAGO'!$C$24*COUNTIF('PRE MAAS'!L413:X413,"PNH")+'CODIGO PAGO'!$C$25*COUNTIF('PRE MAAS'!L413:X413,"PS")+COUNTIF(L413:X413,"VAC"),"")</f>
        <v/>
      </c>
      <c r="AC413" s="154" t="str">
        <f t="shared" si="170"/>
        <v/>
      </c>
      <c r="AD413" s="155" t="str">
        <f t="shared" si="171"/>
        <v/>
      </c>
      <c r="AE413" s="155" t="str">
        <f t="shared" si="172"/>
        <v/>
      </c>
      <c r="AF413" s="155" t="str">
        <f>+IF(LEN($K413)&gt;5,IF(AND(VLOOKUP($I413,BD!$D$1:$F$501,3,0)&gt;=L$1,VLOOKUP($I413,BD!$D$1:$F$501,3,0)&lt;=X$1),1,0),"")</f>
        <v/>
      </c>
      <c r="AG413" s="155" t="str">
        <f t="shared" si="173"/>
        <v/>
      </c>
      <c r="AH413" s="156" t="str">
        <f t="shared" si="174"/>
        <v/>
      </c>
      <c r="AI413" s="156" t="str">
        <f t="shared" si="175"/>
        <v/>
      </c>
      <c r="AJ413" s="156" t="str">
        <f t="shared" si="176"/>
        <v/>
      </c>
      <c r="AK413" s="6" t="str">
        <f>+IF(LEN($K413)&gt;5,BD!H413,"")</f>
        <v/>
      </c>
      <c r="AL413" s="17" t="str">
        <f t="shared" si="177"/>
        <v/>
      </c>
      <c r="AM413" s="13"/>
      <c r="AN413" s="18" t="str">
        <f t="shared" si="178"/>
        <v/>
      </c>
      <c r="AO413" s="19" t="str">
        <f t="shared" si="179"/>
        <v/>
      </c>
      <c r="AP413" s="19" t="str">
        <f t="shared" si="180"/>
        <v/>
      </c>
      <c r="AQ413" s="20" t="str">
        <f t="shared" si="181"/>
        <v/>
      </c>
      <c r="AR413" s="7" t="str">
        <f t="shared" ca="1" si="182"/>
        <v/>
      </c>
      <c r="AS413" s="157"/>
      <c r="AT413" s="19" t="str">
        <f>+IF(LEN($K413)&gt;5,TRUNC(AS413*AK413*'CODIGO PAGO'!$C$27,2),"")</f>
        <v/>
      </c>
      <c r="AU413" s="15"/>
      <c r="AV413" s="15"/>
      <c r="AW413" s="15"/>
      <c r="AX413" s="14"/>
      <c r="AY413" s="15"/>
      <c r="AZ413" s="20" t="str">
        <f>+IF(LEN(K413)&gt;5,SUMIF(AJUSTES!$A$1:$A$50,K413,AJUSTES!$J$1:$J$50),"")</f>
        <v/>
      </c>
      <c r="BA413" s="20"/>
      <c r="BB413" s="14"/>
      <c r="BC413" s="14"/>
      <c r="BD413" s="164"/>
      <c r="BE413" s="15"/>
      <c r="BF413" s="15"/>
      <c r="BG413" s="152" t="str">
        <f t="shared" si="183"/>
        <v/>
      </c>
      <c r="BH413" s="20" t="str">
        <f t="shared" si="184"/>
        <v/>
      </c>
      <c r="BI413" s="20" t="str">
        <f>IF(LEN($K413)&gt;5,IF('CODIGO PAGO'!$C$26=9,0.5*AK413,'CODIGO PAGO'!$C$26*COUNTIF(L413:X413,"PT")*(AK413*7)/(7-(COUNTIF(L413:X413,"D")+COUNTIF(L413:X413,"DL")))),"")</f>
        <v/>
      </c>
      <c r="BJ413" s="15"/>
      <c r="BK413" s="20" t="str">
        <f>+IF(LEN(K413)&gt;5,SUMIF(AJUSTES!$A$1:$A$50,K413,AJUSTES!$K$1:$K$50),"")</f>
        <v/>
      </c>
      <c r="BL413" s="15"/>
      <c r="BM413" s="15"/>
      <c r="BN413" s="4" t="str">
        <f>+CONCATENATE(IF(COUNTIFS(INCAPACIDADES!$A$1:$A$100,"ACTIVA",INCAPACIDADES!$C$1:$C$100,'PRE MAAS'!K413)&gt;0,VLOOKUP(K413,INCAPACIDADES!$C$1:$Y$100,23,0),""),IF(LEN($K413)&gt;5,IF(BD!F413="N/A","",CONCATENATE("B (",DAY(BD!F413),"-",MONTH(BD!F413),"-",YEAR(BD!F413),")")),""))</f>
        <v/>
      </c>
      <c r="BO413" s="150"/>
      <c r="BP413" s="15"/>
      <c r="BQ413" s="15"/>
      <c r="BR413" s="15"/>
      <c r="BS413" s="15"/>
      <c r="BT413" s="15"/>
      <c r="BU413" s="9" t="str">
        <f>+IF(LEN($K413)&gt;10,IF(LEN(BD!I413)=11,BD!I413,CONCATENATE("0",BD!I413)),"")</f>
        <v/>
      </c>
      <c r="BV413" s="161" t="str">
        <f>+IF(LEN($K413)&gt;10,BD!J413,"")</f>
        <v/>
      </c>
      <c r="BW413" s="162" t="str">
        <f t="shared" si="185"/>
        <v/>
      </c>
      <c r="BX413" s="162" t="str">
        <f>+IF(LEN($K413)&gt;10,UPPER(BD!K413),"")</f>
        <v/>
      </c>
      <c r="BY413" s="161" t="str">
        <f>+IF(LEN($K421)&gt;5,BD!L413,"")</f>
        <v/>
      </c>
      <c r="BZ413" s="161" t="str">
        <f>+IF(LEN($K413)&gt;10,BD!M413,"")</f>
        <v/>
      </c>
      <c r="CA413" s="162" t="str">
        <f>+IF(LEN($K413)&gt;10,BD!N413,"")</f>
        <v/>
      </c>
      <c r="CB413" s="163" t="str">
        <f t="shared" si="186"/>
        <v/>
      </c>
      <c r="CC413" s="62" t="str">
        <f>+IF(AND(LEN($K413)&gt;10),IF(AND($J413&gt;L$1,$J413&lt;=$Y$1),1,IF((COUNTIFS(INCAPACIDADES!$C$1:$C$51,$K413,INCAPACIDADES!K$1:K$51,L$1))&gt;0,2,IF(VLOOKUP($I413,BD!D:F,3,0)&gt;L$1,0,3))),"")</f>
        <v/>
      </c>
      <c r="CD413" s="62" t="str">
        <f>+IF(AND(LEN($K413)&gt;10),IF(AND($J413&gt;M$1,$J413&lt;=$Y$1),1,IF((COUNTIFS(INCAPACIDADES!$C$1:$C$51,$K413,INCAPACIDADES!L$1:L$51,M$1))&gt;0,2,IF(VLOOKUP($I413,BD!$D:$F,3,0)&gt;M$1,0,3))),"")</f>
        <v/>
      </c>
      <c r="CE413" s="62" t="str">
        <f>+IF(AND(LEN($K413)&gt;10),IF(AND($J413&gt;N$1,$J413&lt;=$Y$1),1,IF((COUNTIFS(INCAPACIDADES!$C$1:$C$51,$K413,INCAPACIDADES!M$1:M$51,N$1))&gt;0,2,IF(VLOOKUP($I413,BD!$D:$F,3,0)&gt;N$1,0,3))),"")</f>
        <v/>
      </c>
      <c r="CF413" s="62" t="str">
        <f>+IF(AND(LEN($K413)&gt;10),IF(AND($J413&gt;O$1,$J413&lt;=$Y$1),1,IF((COUNTIFS(INCAPACIDADES!$C$1:$C$51,$K413,INCAPACIDADES!N$1:N$51,O$1))&gt;0,2,IF(VLOOKUP($I413,BD!$D:$F,3,0)&gt;O$1,0,3))),"")</f>
        <v/>
      </c>
      <c r="CG413" s="62" t="str">
        <f>+IF(AND(LEN($K413)&gt;10),IF(AND($J413&gt;P$1,$J413&lt;=$Y$1),1,IF((COUNTIFS(INCAPACIDADES!$C$1:$C$51,$K413,INCAPACIDADES!O$1:O$51,P$1))&gt;0,2,IF(VLOOKUP($I413,BD!$D:$F,3,0)&gt;P$1,0,3))),"")</f>
        <v/>
      </c>
      <c r="CH413" s="62" t="str">
        <f>+IF(AND(LEN($K413)&gt;10),IF(AND($J413&gt;Q$1,$J413&lt;=$Y$1),1,IF((COUNTIFS(INCAPACIDADES!$C$1:$C$51,$K413,INCAPACIDADES!P$1:P$51,Q$1))&gt;0,2,IF(VLOOKUP($I413,BD!$D:$F,3,0)&gt;Q$1,0,3))),"")</f>
        <v/>
      </c>
      <c r="CI413" s="62" t="str">
        <f>+IF(AND(LEN($K413)&gt;10),IF(AND($J413&gt;R$1,$J413&lt;=$Y$1),1,IF((COUNTIFS(INCAPACIDADES!$C$1:$C$51,$K413,INCAPACIDADES!Q$1:Q$51,R$1))&gt;0,2,IF(VLOOKUP($I413,BD!$D:$F,3,0)&gt;R$1,0,3))),"")</f>
        <v/>
      </c>
      <c r="CJ413" s="62" t="str">
        <f>+IF(AND(LEN($K413)&gt;10),IF(AND($J413&gt;S$1,$J413&lt;=$Y$1),1,IF((COUNTIFS(INCAPACIDADES!$C$1:$C$51,$K413,INCAPACIDADES!R$1:R$51,S$1))&gt;0,2,IF(VLOOKUP($I413,BD!$D:$F,3,0)&gt;S$1,0,3))),"")</f>
        <v/>
      </c>
      <c r="CK413" s="62" t="str">
        <f>+IF(AND(LEN($K413)&gt;10),IF(AND($J413&gt;T$1,$J413&lt;=$Y$1),1,IF((COUNTIFS(INCAPACIDADES!$C$1:$C$51,$K413,INCAPACIDADES!S$1:S$51,T$1))&gt;0,2,IF(VLOOKUP($I413,BD!$D:$F,3,0)&gt;T$1,0,3))),"")</f>
        <v/>
      </c>
      <c r="CL413" s="62" t="str">
        <f>+IF(AND(LEN($K413)&gt;10),IF(AND($J413&gt;U$1,$J413&lt;=$Y$1),1,IF((COUNTIFS(INCAPACIDADES!$C$1:$C$51,$K413,INCAPACIDADES!T$1:T$51,U$1))&gt;0,2,IF(VLOOKUP($I413,BD!$D:$F,3,0)&gt;U$1,0,3))),"")</f>
        <v/>
      </c>
      <c r="CM413" s="62" t="str">
        <f>+IF(AND(LEN($K413)&gt;10),IF(AND($J413&gt;V$1,$J413&lt;=$Y$1),1,IF((COUNTIFS(INCAPACIDADES!$C$1:$C$51,$K413,INCAPACIDADES!U$1:U$51,V$1))&gt;0,2,IF(VLOOKUP($I413,BD!$D:$F,3,0)&gt;V$1,0,3))),"")</f>
        <v/>
      </c>
      <c r="CN413" s="62" t="str">
        <f>+IF(AND(LEN($K413)&gt;10),IF(AND($J413&gt;W$1,$J413&lt;=$Y$1),1,IF((COUNTIFS(INCAPACIDADES!$C$1:$C$51,$K413,INCAPACIDADES!V$1:V$51,W$1))&gt;0,2,IF(VLOOKUP($I413,BD!$D:$F,3,0)&gt;W$1,0,3))),"")</f>
        <v/>
      </c>
      <c r="CO413" s="62" t="str">
        <f>+IF(AND(LEN($K413)&gt;10),IF(AND($J413&gt;X$1,$J413&lt;=$Y$1),1,IF((COUNTIFS(INCAPACIDADES!$C$1:$C$51,$K413,INCAPACIDADES!W$1:W$51,X$1))&gt;0,2,IF(VLOOKUP($I413,BD!$D:$F,3,0)&gt;X$1,0,3))),"")</f>
        <v/>
      </c>
      <c r="CP413" s="62" t="str">
        <f>+IF(AND(LEN($K413)&gt;10),IF(AND($J413&gt;Y$1,$J413&lt;=$Y$1),1,IF((COUNTIFS(INCAPACIDADES!$C$1:$C$51,$K413,INCAPACIDADES!X$1:X$51,Y$1))&gt;0,2,IF(VLOOKUP($I413,BD!$D:$F,3,0)&gt;Y$1,0,3))),"")</f>
        <v/>
      </c>
      <c r="CQ413" s="62" t="str">
        <f>+IF(LEN($K413)&gt;10,IF(ISERROR(VLOOKUP(L413,'CODIGO PAGO'!$B$1:$B$20,1,0)),1,IF(OR(AND(CC413=1,L413&lt;&gt;"N"),AND(CC413=3,L413&lt;&gt;"B"),AND(CC413=2,LEFT(TRIM(L413),1)&lt;&gt;"I")),1,IF(OR(AND(CC413=0,L413="N"),AND(CC413=0,L413="B"),AND(CC413=0,LEFT(TRIM(L413),1)="I")),1,0))),"")</f>
        <v/>
      </c>
      <c r="CR413" s="62" t="str">
        <f t="shared" si="187"/>
        <v/>
      </c>
      <c r="CS413" s="62" t="str">
        <f>+IF(LEN($K413)&gt;10,IF(ISERROR(VLOOKUP(N413,'CODIGO PAGO'!$B$1:$B$20,1,0)),1,IF(OR(AND(CE413=1,N413&lt;&gt;"N"),AND(CE413=3,N413&lt;&gt;"B"),AND(CE413=2,LEFT(TRIM(N413),1)&lt;&gt;"I")),1,IF(OR(AND(CE413=0,N413="N"),AND(CE413=0,N413="B"),AND(CE413=0,LEFT(TRIM(N413),1)="I")),1,0))),"")</f>
        <v/>
      </c>
      <c r="CT413" s="62" t="str">
        <f t="shared" si="188"/>
        <v/>
      </c>
      <c r="CU413" s="62" t="str">
        <f>+IF(LEN($K413)&gt;10,IF(ISERROR(VLOOKUP(P413,'CODIGO PAGO'!$B$1:$B$20,1,0)),1,IF(OR(AND(CG413=1,P413&lt;&gt;"N"),AND(CG413=3,P413&lt;&gt;"B"),AND(CG413=2,LEFT(TRIM(P413),1)&lt;&gt;"I")),1,IF(OR(AND(CG413=0,P413="N"),AND(CG413=0,P413="B"),AND(CG413=0,LEFT(TRIM(P413),1)="I")),1,0))),"")</f>
        <v/>
      </c>
      <c r="CV413" s="62" t="str">
        <f t="shared" si="189"/>
        <v/>
      </c>
      <c r="CW413" s="62" t="str">
        <f>+IF(LEN($K413)&gt;10,IF(ISERROR(VLOOKUP(R413,'CODIGO PAGO'!$B$1:$B$20,1,0)),1,IF(OR(AND(CI413=1,R413&lt;&gt;"N"),AND(CI413=3,R413&lt;&gt;"B"),AND(CI413=2,LEFT(TRIM(R413),1)&lt;&gt;"I")),1,IF(OR(AND(CI413=0,R413="N"),AND(CI413=0,R413="B"),AND(CI413=0,LEFT(TRIM(R413),1)="I")),1,0))),"")</f>
        <v/>
      </c>
      <c r="CX413" s="62" t="str">
        <f t="shared" si="190"/>
        <v/>
      </c>
      <c r="CY413" s="62" t="str">
        <f>+IF(LEN($K413)&gt;10,IF(ISERROR(VLOOKUP(T413,'CODIGO PAGO'!$B$1:$B$20,1,0)),1,IF(OR(AND(CK413=1,T413&lt;&gt;"N"),AND(CK413=3,T413&lt;&gt;"B"),AND(CK413=2,LEFT(TRIM(T413),1)&lt;&gt;"I")),1,IF(OR(AND(CK413=0,T413="N"),AND(CK413=0,T413="B"),AND(CK413=0,LEFT(TRIM(T413),1)="I")),1,0))),"")</f>
        <v/>
      </c>
      <c r="CZ413" s="62" t="str">
        <f t="shared" si="191"/>
        <v/>
      </c>
      <c r="DA413" s="62" t="str">
        <f>+IF(LEN($K413)&gt;10,IF(ISERROR(VLOOKUP(V413,'CODIGO PAGO'!$B$1:$B$20,1,0)),1,IF(OR(AND(CM413=1,V413&lt;&gt;"N"),AND(CM413=3,V413&lt;&gt;"B"),AND(CM413=2,LEFT(TRIM(V413),1)&lt;&gt;"I")),1,IF(OR(AND(CM413=0,V413="N"),AND(CM413=0,V413="B"),AND(CM413=0,LEFT(TRIM(V413),1)="I")),1,0))),"")</f>
        <v/>
      </c>
      <c r="DB413" s="62" t="str">
        <f t="shared" si="192"/>
        <v/>
      </c>
      <c r="DC413" s="62" t="str">
        <f>+IF(LEN($K413)&gt;10,IF(ISERROR(VLOOKUP(X413,'CODIGO PAGO'!$B$1:$B$20,1,0)),1,IF(OR(AND(CO413=1,X413&lt;&gt;"N"),AND(CO413=3,X413&lt;&gt;"B"),AND(CO413=2,LEFT(TRIM(X413),1)&lt;&gt;"I")),1,IF(OR(AND(CO413=0,X413="N"),AND(CO413=0,X413="B"),AND(CO413=0,LEFT(TRIM(X413),1)="I")),1,0))),"")</f>
        <v/>
      </c>
      <c r="DD413" s="62" t="str">
        <f t="shared" si="193"/>
        <v/>
      </c>
      <c r="DE413" s="62" t="str">
        <f t="shared" si="194"/>
        <v/>
      </c>
      <c r="DF413" s="63" t="str">
        <f t="shared" si="195"/>
        <v/>
      </c>
      <c r="DG413" s="171"/>
      <c r="DH413" s="63">
        <v>413</v>
      </c>
    </row>
    <row r="414" spans="1:112" s="65" customFormat="1">
      <c r="A414" s="16" t="str">
        <f t="shared" si="168"/>
        <v/>
      </c>
      <c r="B414" s="134"/>
      <c r="C414" s="134"/>
      <c r="D414" s="1" t="str">
        <f>+IF(LEN($K414)&gt;5,BD!A414,"")</f>
        <v/>
      </c>
      <c r="E414" s="1" t="str">
        <f>+IF(LEN($K414)&gt;5,BD!B414,"")</f>
        <v/>
      </c>
      <c r="F414" s="134"/>
      <c r="G414" s="133"/>
      <c r="H414" s="135"/>
      <c r="I414" s="3" t="str">
        <f>+IF(LEN($K414)&gt;5,BD!D414,"")</f>
        <v/>
      </c>
      <c r="J414" s="4" t="str">
        <f>+IF(LEN($K414)&gt;5,BD!E414,"")</f>
        <v/>
      </c>
      <c r="K414" s="5" t="str">
        <f>+IF(LEN(BD!G414)&gt;5,BD!G414,"")</f>
        <v/>
      </c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53" t="str">
        <f t="shared" si="169"/>
        <v/>
      </c>
      <c r="AB414" s="154" t="str">
        <f>+IF(LEN($K414)&gt;5,SUM(L414,N414,P414,R414,T414,V414,X414)+COUNTIF(L414:X414,"PCG")+'CODIGO PAGO'!$C$23*COUNTIF(L414:X414,"PDF")+'CODIGO PAGO'!$C$24*COUNTIF('PRE MAAS'!L414:X414,"PNH")+'CODIGO PAGO'!$C$25*COUNTIF('PRE MAAS'!L414:X414,"PS")+COUNTIF(L414:X414,"VAC"),"")</f>
        <v/>
      </c>
      <c r="AC414" s="154" t="str">
        <f t="shared" si="170"/>
        <v/>
      </c>
      <c r="AD414" s="155" t="str">
        <f t="shared" si="171"/>
        <v/>
      </c>
      <c r="AE414" s="155" t="str">
        <f t="shared" si="172"/>
        <v/>
      </c>
      <c r="AF414" s="155" t="str">
        <f>+IF(LEN($K414)&gt;5,IF(AND(VLOOKUP($I414,BD!$D$1:$F$501,3,0)&gt;=L$1,VLOOKUP($I414,BD!$D$1:$F$501,3,0)&lt;=X$1),1,0),"")</f>
        <v/>
      </c>
      <c r="AG414" s="155" t="str">
        <f t="shared" si="173"/>
        <v/>
      </c>
      <c r="AH414" s="156" t="str">
        <f t="shared" si="174"/>
        <v/>
      </c>
      <c r="AI414" s="156" t="str">
        <f t="shared" si="175"/>
        <v/>
      </c>
      <c r="AJ414" s="156" t="str">
        <f t="shared" si="176"/>
        <v/>
      </c>
      <c r="AK414" s="6" t="str">
        <f>+IF(LEN($K414)&gt;5,BD!H414,"")</f>
        <v/>
      </c>
      <c r="AL414" s="17" t="str">
        <f t="shared" si="177"/>
        <v/>
      </c>
      <c r="AM414" s="13"/>
      <c r="AN414" s="18" t="str">
        <f t="shared" si="178"/>
        <v/>
      </c>
      <c r="AO414" s="19" t="str">
        <f t="shared" si="179"/>
        <v/>
      </c>
      <c r="AP414" s="19" t="str">
        <f t="shared" si="180"/>
        <v/>
      </c>
      <c r="AQ414" s="20" t="str">
        <f t="shared" si="181"/>
        <v/>
      </c>
      <c r="AR414" s="7" t="str">
        <f t="shared" ca="1" si="182"/>
        <v/>
      </c>
      <c r="AS414" s="157"/>
      <c r="AT414" s="19" t="str">
        <f>+IF(LEN($K414)&gt;5,TRUNC(AS414*AK414*'CODIGO PAGO'!$C$27,2),"")</f>
        <v/>
      </c>
      <c r="AU414" s="15"/>
      <c r="AV414" s="15"/>
      <c r="AW414" s="15"/>
      <c r="AX414" s="14"/>
      <c r="AY414" s="15"/>
      <c r="AZ414" s="20" t="str">
        <f>+IF(LEN(K414)&gt;5,SUMIF(AJUSTES!$A$1:$A$50,K414,AJUSTES!$J$1:$J$50),"")</f>
        <v/>
      </c>
      <c r="BA414" s="20"/>
      <c r="BB414" s="14"/>
      <c r="BC414" s="14"/>
      <c r="BD414" s="164"/>
      <c r="BE414" s="15"/>
      <c r="BF414" s="15"/>
      <c r="BG414" s="152" t="str">
        <f t="shared" si="183"/>
        <v/>
      </c>
      <c r="BH414" s="20" t="str">
        <f t="shared" si="184"/>
        <v/>
      </c>
      <c r="BI414" s="20" t="str">
        <f>IF(LEN($K414)&gt;5,IF('CODIGO PAGO'!$C$26=9,0.5*AK414,'CODIGO PAGO'!$C$26*COUNTIF(L414:X414,"PT")*(AK414*7)/(7-(COUNTIF(L414:X414,"D")+COUNTIF(L414:X414,"DL")))),"")</f>
        <v/>
      </c>
      <c r="BJ414" s="15"/>
      <c r="BK414" s="20" t="str">
        <f>+IF(LEN(K414)&gt;5,SUMIF(AJUSTES!$A$1:$A$50,K414,AJUSTES!$K$1:$K$50),"")</f>
        <v/>
      </c>
      <c r="BL414" s="15"/>
      <c r="BM414" s="15"/>
      <c r="BN414" s="4" t="str">
        <f>+CONCATENATE(IF(COUNTIFS(INCAPACIDADES!$A$1:$A$100,"ACTIVA",INCAPACIDADES!$C$1:$C$100,'PRE MAAS'!K414)&gt;0,VLOOKUP(K414,INCAPACIDADES!$C$1:$Y$100,23,0),""),IF(LEN($K414)&gt;5,IF(BD!F414="N/A","",CONCATENATE("B (",DAY(BD!F414),"-",MONTH(BD!F414),"-",YEAR(BD!F414),")")),""))</f>
        <v/>
      </c>
      <c r="BO414" s="150"/>
      <c r="BP414" s="15"/>
      <c r="BQ414" s="15"/>
      <c r="BR414" s="15"/>
      <c r="BS414" s="15"/>
      <c r="BT414" s="15"/>
      <c r="BU414" s="9" t="str">
        <f>+IF(LEN($K414)&gt;10,IF(LEN(BD!I414)=11,BD!I414,CONCATENATE("0",BD!I414)),"")</f>
        <v/>
      </c>
      <c r="BV414" s="161" t="str">
        <f>+IF(LEN($K414)&gt;10,BD!J414,"")</f>
        <v/>
      </c>
      <c r="BW414" s="162" t="str">
        <f t="shared" si="185"/>
        <v/>
      </c>
      <c r="BX414" s="162" t="str">
        <f>+IF(LEN($K414)&gt;10,UPPER(BD!K414),"")</f>
        <v/>
      </c>
      <c r="BY414" s="161" t="str">
        <f>+IF(LEN($K422)&gt;5,BD!L414,"")</f>
        <v/>
      </c>
      <c r="BZ414" s="161" t="str">
        <f>+IF(LEN($K414)&gt;10,BD!M414,"")</f>
        <v/>
      </c>
      <c r="CA414" s="162" t="str">
        <f>+IF(LEN($K414)&gt;10,BD!N414,"")</f>
        <v/>
      </c>
      <c r="CB414" s="163" t="str">
        <f t="shared" si="186"/>
        <v/>
      </c>
      <c r="CC414" s="62" t="str">
        <f>+IF(AND(LEN($K414)&gt;10),IF(AND($J414&gt;L$1,$J414&lt;=$Y$1),1,IF((COUNTIFS(INCAPACIDADES!$C$1:$C$51,$K414,INCAPACIDADES!K$1:K$51,L$1))&gt;0,2,IF(VLOOKUP($I414,BD!D:F,3,0)&gt;L$1,0,3))),"")</f>
        <v/>
      </c>
      <c r="CD414" s="62" t="str">
        <f>+IF(AND(LEN($K414)&gt;10),IF(AND($J414&gt;M$1,$J414&lt;=$Y$1),1,IF((COUNTIFS(INCAPACIDADES!$C$1:$C$51,$K414,INCAPACIDADES!L$1:L$51,M$1))&gt;0,2,IF(VLOOKUP($I414,BD!$D:$F,3,0)&gt;M$1,0,3))),"")</f>
        <v/>
      </c>
      <c r="CE414" s="62" t="str">
        <f>+IF(AND(LEN($K414)&gt;10),IF(AND($J414&gt;N$1,$J414&lt;=$Y$1),1,IF((COUNTIFS(INCAPACIDADES!$C$1:$C$51,$K414,INCAPACIDADES!M$1:M$51,N$1))&gt;0,2,IF(VLOOKUP($I414,BD!$D:$F,3,0)&gt;N$1,0,3))),"")</f>
        <v/>
      </c>
      <c r="CF414" s="62" t="str">
        <f>+IF(AND(LEN($K414)&gt;10),IF(AND($J414&gt;O$1,$J414&lt;=$Y$1),1,IF((COUNTIFS(INCAPACIDADES!$C$1:$C$51,$K414,INCAPACIDADES!N$1:N$51,O$1))&gt;0,2,IF(VLOOKUP($I414,BD!$D:$F,3,0)&gt;O$1,0,3))),"")</f>
        <v/>
      </c>
      <c r="CG414" s="62" t="str">
        <f>+IF(AND(LEN($K414)&gt;10),IF(AND($J414&gt;P$1,$J414&lt;=$Y$1),1,IF((COUNTIFS(INCAPACIDADES!$C$1:$C$51,$K414,INCAPACIDADES!O$1:O$51,P$1))&gt;0,2,IF(VLOOKUP($I414,BD!$D:$F,3,0)&gt;P$1,0,3))),"")</f>
        <v/>
      </c>
      <c r="CH414" s="62" t="str">
        <f>+IF(AND(LEN($K414)&gt;10),IF(AND($J414&gt;Q$1,$J414&lt;=$Y$1),1,IF((COUNTIFS(INCAPACIDADES!$C$1:$C$51,$K414,INCAPACIDADES!P$1:P$51,Q$1))&gt;0,2,IF(VLOOKUP($I414,BD!$D:$F,3,0)&gt;Q$1,0,3))),"")</f>
        <v/>
      </c>
      <c r="CI414" s="62" t="str">
        <f>+IF(AND(LEN($K414)&gt;10),IF(AND($J414&gt;R$1,$J414&lt;=$Y$1),1,IF((COUNTIFS(INCAPACIDADES!$C$1:$C$51,$K414,INCAPACIDADES!Q$1:Q$51,R$1))&gt;0,2,IF(VLOOKUP($I414,BD!$D:$F,3,0)&gt;R$1,0,3))),"")</f>
        <v/>
      </c>
      <c r="CJ414" s="62" t="str">
        <f>+IF(AND(LEN($K414)&gt;10),IF(AND($J414&gt;S$1,$J414&lt;=$Y$1),1,IF((COUNTIFS(INCAPACIDADES!$C$1:$C$51,$K414,INCAPACIDADES!R$1:R$51,S$1))&gt;0,2,IF(VLOOKUP($I414,BD!$D:$F,3,0)&gt;S$1,0,3))),"")</f>
        <v/>
      </c>
      <c r="CK414" s="62" t="str">
        <f>+IF(AND(LEN($K414)&gt;10),IF(AND($J414&gt;T$1,$J414&lt;=$Y$1),1,IF((COUNTIFS(INCAPACIDADES!$C$1:$C$51,$K414,INCAPACIDADES!S$1:S$51,T$1))&gt;0,2,IF(VLOOKUP($I414,BD!$D:$F,3,0)&gt;T$1,0,3))),"")</f>
        <v/>
      </c>
      <c r="CL414" s="62" t="str">
        <f>+IF(AND(LEN($K414)&gt;10),IF(AND($J414&gt;U$1,$J414&lt;=$Y$1),1,IF((COUNTIFS(INCAPACIDADES!$C$1:$C$51,$K414,INCAPACIDADES!T$1:T$51,U$1))&gt;0,2,IF(VLOOKUP($I414,BD!$D:$F,3,0)&gt;U$1,0,3))),"")</f>
        <v/>
      </c>
      <c r="CM414" s="62" t="str">
        <f>+IF(AND(LEN($K414)&gt;10),IF(AND($J414&gt;V$1,$J414&lt;=$Y$1),1,IF((COUNTIFS(INCAPACIDADES!$C$1:$C$51,$K414,INCAPACIDADES!U$1:U$51,V$1))&gt;0,2,IF(VLOOKUP($I414,BD!$D:$F,3,0)&gt;V$1,0,3))),"")</f>
        <v/>
      </c>
      <c r="CN414" s="62" t="str">
        <f>+IF(AND(LEN($K414)&gt;10),IF(AND($J414&gt;W$1,$J414&lt;=$Y$1),1,IF((COUNTIFS(INCAPACIDADES!$C$1:$C$51,$K414,INCAPACIDADES!V$1:V$51,W$1))&gt;0,2,IF(VLOOKUP($I414,BD!$D:$F,3,0)&gt;W$1,0,3))),"")</f>
        <v/>
      </c>
      <c r="CO414" s="62" t="str">
        <f>+IF(AND(LEN($K414)&gt;10),IF(AND($J414&gt;X$1,$J414&lt;=$Y$1),1,IF((COUNTIFS(INCAPACIDADES!$C$1:$C$51,$K414,INCAPACIDADES!W$1:W$51,X$1))&gt;0,2,IF(VLOOKUP($I414,BD!$D:$F,3,0)&gt;X$1,0,3))),"")</f>
        <v/>
      </c>
      <c r="CP414" s="62" t="str">
        <f>+IF(AND(LEN($K414)&gt;10),IF(AND($J414&gt;Y$1,$J414&lt;=$Y$1),1,IF((COUNTIFS(INCAPACIDADES!$C$1:$C$51,$K414,INCAPACIDADES!X$1:X$51,Y$1))&gt;0,2,IF(VLOOKUP($I414,BD!$D:$F,3,0)&gt;Y$1,0,3))),"")</f>
        <v/>
      </c>
      <c r="CQ414" s="62" t="str">
        <f>+IF(LEN($K414)&gt;10,IF(ISERROR(VLOOKUP(L414,'CODIGO PAGO'!$B$1:$B$20,1,0)),1,IF(OR(AND(CC414=1,L414&lt;&gt;"N"),AND(CC414=3,L414&lt;&gt;"B"),AND(CC414=2,LEFT(TRIM(L414),1)&lt;&gt;"I")),1,IF(OR(AND(CC414=0,L414="N"),AND(CC414=0,L414="B"),AND(CC414=0,LEFT(TRIM(L414),1)="I")),1,0))),"")</f>
        <v/>
      </c>
      <c r="CR414" s="62" t="str">
        <f t="shared" si="187"/>
        <v/>
      </c>
      <c r="CS414" s="62" t="str">
        <f>+IF(LEN($K414)&gt;10,IF(ISERROR(VLOOKUP(N414,'CODIGO PAGO'!$B$1:$B$20,1,0)),1,IF(OR(AND(CE414=1,N414&lt;&gt;"N"),AND(CE414=3,N414&lt;&gt;"B"),AND(CE414=2,LEFT(TRIM(N414),1)&lt;&gt;"I")),1,IF(OR(AND(CE414=0,N414="N"),AND(CE414=0,N414="B"),AND(CE414=0,LEFT(TRIM(N414),1)="I")),1,0))),"")</f>
        <v/>
      </c>
      <c r="CT414" s="62" t="str">
        <f t="shared" si="188"/>
        <v/>
      </c>
      <c r="CU414" s="62" t="str">
        <f>+IF(LEN($K414)&gt;10,IF(ISERROR(VLOOKUP(P414,'CODIGO PAGO'!$B$1:$B$20,1,0)),1,IF(OR(AND(CG414=1,P414&lt;&gt;"N"),AND(CG414=3,P414&lt;&gt;"B"),AND(CG414=2,LEFT(TRIM(P414),1)&lt;&gt;"I")),1,IF(OR(AND(CG414=0,P414="N"),AND(CG414=0,P414="B"),AND(CG414=0,LEFT(TRIM(P414),1)="I")),1,0))),"")</f>
        <v/>
      </c>
      <c r="CV414" s="62" t="str">
        <f t="shared" si="189"/>
        <v/>
      </c>
      <c r="CW414" s="62" t="str">
        <f>+IF(LEN($K414)&gt;10,IF(ISERROR(VLOOKUP(R414,'CODIGO PAGO'!$B$1:$B$20,1,0)),1,IF(OR(AND(CI414=1,R414&lt;&gt;"N"),AND(CI414=3,R414&lt;&gt;"B"),AND(CI414=2,LEFT(TRIM(R414),1)&lt;&gt;"I")),1,IF(OR(AND(CI414=0,R414="N"),AND(CI414=0,R414="B"),AND(CI414=0,LEFT(TRIM(R414),1)="I")),1,0))),"")</f>
        <v/>
      </c>
      <c r="CX414" s="62" t="str">
        <f t="shared" si="190"/>
        <v/>
      </c>
      <c r="CY414" s="62" t="str">
        <f>+IF(LEN($K414)&gt;10,IF(ISERROR(VLOOKUP(T414,'CODIGO PAGO'!$B$1:$B$20,1,0)),1,IF(OR(AND(CK414=1,T414&lt;&gt;"N"),AND(CK414=3,T414&lt;&gt;"B"),AND(CK414=2,LEFT(TRIM(T414),1)&lt;&gt;"I")),1,IF(OR(AND(CK414=0,T414="N"),AND(CK414=0,T414="B"),AND(CK414=0,LEFT(TRIM(T414),1)="I")),1,0))),"")</f>
        <v/>
      </c>
      <c r="CZ414" s="62" t="str">
        <f t="shared" si="191"/>
        <v/>
      </c>
      <c r="DA414" s="62" t="str">
        <f>+IF(LEN($K414)&gt;10,IF(ISERROR(VLOOKUP(V414,'CODIGO PAGO'!$B$1:$B$20,1,0)),1,IF(OR(AND(CM414=1,V414&lt;&gt;"N"),AND(CM414=3,V414&lt;&gt;"B"),AND(CM414=2,LEFT(TRIM(V414),1)&lt;&gt;"I")),1,IF(OR(AND(CM414=0,V414="N"),AND(CM414=0,V414="B"),AND(CM414=0,LEFT(TRIM(V414),1)="I")),1,0))),"")</f>
        <v/>
      </c>
      <c r="DB414" s="62" t="str">
        <f t="shared" si="192"/>
        <v/>
      </c>
      <c r="DC414" s="62" t="str">
        <f>+IF(LEN($K414)&gt;10,IF(ISERROR(VLOOKUP(X414,'CODIGO PAGO'!$B$1:$B$20,1,0)),1,IF(OR(AND(CO414=1,X414&lt;&gt;"N"),AND(CO414=3,X414&lt;&gt;"B"),AND(CO414=2,LEFT(TRIM(X414),1)&lt;&gt;"I")),1,IF(OR(AND(CO414=0,X414="N"),AND(CO414=0,X414="B"),AND(CO414=0,LEFT(TRIM(X414),1)="I")),1,0))),"")</f>
        <v/>
      </c>
      <c r="DD414" s="62" t="str">
        <f t="shared" si="193"/>
        <v/>
      </c>
      <c r="DE414" s="62" t="str">
        <f t="shared" si="194"/>
        <v/>
      </c>
      <c r="DF414" s="63" t="str">
        <f t="shared" si="195"/>
        <v/>
      </c>
      <c r="DG414" s="171"/>
      <c r="DH414" s="63">
        <v>414</v>
      </c>
    </row>
    <row r="415" spans="1:112" s="65" customFormat="1">
      <c r="A415" s="16" t="str">
        <f t="shared" si="168"/>
        <v/>
      </c>
      <c r="B415" s="134"/>
      <c r="C415" s="134"/>
      <c r="D415" s="1" t="str">
        <f>+IF(LEN($K415)&gt;5,BD!A415,"")</f>
        <v/>
      </c>
      <c r="E415" s="1" t="str">
        <f>+IF(LEN($K415)&gt;5,BD!B415,"")</f>
        <v/>
      </c>
      <c r="F415" s="134"/>
      <c r="G415" s="133"/>
      <c r="H415" s="135"/>
      <c r="I415" s="3" t="str">
        <f>+IF(LEN($K415)&gt;5,BD!D415,"")</f>
        <v/>
      </c>
      <c r="J415" s="4" t="str">
        <f>+IF(LEN($K415)&gt;5,BD!E415,"")</f>
        <v/>
      </c>
      <c r="K415" s="5" t="str">
        <f>+IF(LEN(BD!G415)&gt;5,BD!G415,"")</f>
        <v/>
      </c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53" t="str">
        <f t="shared" si="169"/>
        <v/>
      </c>
      <c r="AB415" s="154" t="str">
        <f>+IF(LEN($K415)&gt;5,SUM(L415,N415,P415,R415,T415,V415,X415)+COUNTIF(L415:X415,"PCG")+'CODIGO PAGO'!$C$23*COUNTIF(L415:X415,"PDF")+'CODIGO PAGO'!$C$24*COUNTIF('PRE MAAS'!L415:X415,"PNH")+'CODIGO PAGO'!$C$25*COUNTIF('PRE MAAS'!L415:X415,"PS")+COUNTIF(L415:X415,"VAC"),"")</f>
        <v/>
      </c>
      <c r="AC415" s="154" t="str">
        <f t="shared" si="170"/>
        <v/>
      </c>
      <c r="AD415" s="155" t="str">
        <f t="shared" si="171"/>
        <v/>
      </c>
      <c r="AE415" s="155" t="str">
        <f t="shared" si="172"/>
        <v/>
      </c>
      <c r="AF415" s="155" t="str">
        <f>+IF(LEN($K415)&gt;5,IF(AND(VLOOKUP($I415,BD!$D$1:$F$501,3,0)&gt;=L$1,VLOOKUP($I415,BD!$D$1:$F$501,3,0)&lt;=X$1),1,0),"")</f>
        <v/>
      </c>
      <c r="AG415" s="155" t="str">
        <f t="shared" si="173"/>
        <v/>
      </c>
      <c r="AH415" s="156" t="str">
        <f t="shared" si="174"/>
        <v/>
      </c>
      <c r="AI415" s="156" t="str">
        <f t="shared" si="175"/>
        <v/>
      </c>
      <c r="AJ415" s="156" t="str">
        <f t="shared" si="176"/>
        <v/>
      </c>
      <c r="AK415" s="6" t="str">
        <f>+IF(LEN($K415)&gt;5,BD!H415,"")</f>
        <v/>
      </c>
      <c r="AL415" s="17" t="str">
        <f t="shared" si="177"/>
        <v/>
      </c>
      <c r="AM415" s="13"/>
      <c r="AN415" s="18" t="str">
        <f t="shared" si="178"/>
        <v/>
      </c>
      <c r="AO415" s="19" t="str">
        <f t="shared" si="179"/>
        <v/>
      </c>
      <c r="AP415" s="19" t="str">
        <f t="shared" si="180"/>
        <v/>
      </c>
      <c r="AQ415" s="20" t="str">
        <f t="shared" si="181"/>
        <v/>
      </c>
      <c r="AR415" s="7" t="str">
        <f t="shared" ca="1" si="182"/>
        <v/>
      </c>
      <c r="AS415" s="157"/>
      <c r="AT415" s="19" t="str">
        <f>+IF(LEN($K415)&gt;5,TRUNC(AS415*AK415*'CODIGO PAGO'!$C$27,2),"")</f>
        <v/>
      </c>
      <c r="AU415" s="15"/>
      <c r="AV415" s="15"/>
      <c r="AW415" s="15"/>
      <c r="AX415" s="14"/>
      <c r="AY415" s="15"/>
      <c r="AZ415" s="20" t="str">
        <f>+IF(LEN(K415)&gt;5,SUMIF(AJUSTES!$A$1:$A$50,K415,AJUSTES!$J$1:$J$50),"")</f>
        <v/>
      </c>
      <c r="BA415" s="20"/>
      <c r="BB415" s="14"/>
      <c r="BC415" s="14"/>
      <c r="BD415" s="164"/>
      <c r="BE415" s="15"/>
      <c r="BF415" s="15"/>
      <c r="BG415" s="152" t="str">
        <f t="shared" si="183"/>
        <v/>
      </c>
      <c r="BH415" s="20" t="str">
        <f t="shared" si="184"/>
        <v/>
      </c>
      <c r="BI415" s="20" t="str">
        <f>IF(LEN($K415)&gt;5,IF('CODIGO PAGO'!$C$26=9,0.5*AK415,'CODIGO PAGO'!$C$26*COUNTIF(L415:X415,"PT")*(AK415*7)/(7-(COUNTIF(L415:X415,"D")+COUNTIF(L415:X415,"DL")))),"")</f>
        <v/>
      </c>
      <c r="BJ415" s="15"/>
      <c r="BK415" s="20" t="str">
        <f>+IF(LEN(K415)&gt;5,SUMIF(AJUSTES!$A$1:$A$50,K415,AJUSTES!$K$1:$K$50),"")</f>
        <v/>
      </c>
      <c r="BL415" s="15"/>
      <c r="BM415" s="15"/>
      <c r="BN415" s="4" t="str">
        <f>+CONCATENATE(IF(COUNTIFS(INCAPACIDADES!$A$1:$A$100,"ACTIVA",INCAPACIDADES!$C$1:$C$100,'PRE MAAS'!K415)&gt;0,VLOOKUP(K415,INCAPACIDADES!$C$1:$Y$100,23,0),""),IF(LEN($K415)&gt;5,IF(BD!F415="N/A","",CONCATENATE("B (",DAY(BD!F415),"-",MONTH(BD!F415),"-",YEAR(BD!F415),")")),""))</f>
        <v/>
      </c>
      <c r="BO415" s="150"/>
      <c r="BP415" s="15"/>
      <c r="BQ415" s="15"/>
      <c r="BR415" s="15"/>
      <c r="BS415" s="15"/>
      <c r="BT415" s="15"/>
      <c r="BU415" s="9" t="str">
        <f>+IF(LEN($K415)&gt;10,IF(LEN(BD!I415)=11,BD!I415,CONCATENATE("0",BD!I415)),"")</f>
        <v/>
      </c>
      <c r="BV415" s="161" t="str">
        <f>+IF(LEN($K415)&gt;10,BD!J415,"")</f>
        <v/>
      </c>
      <c r="BW415" s="162" t="str">
        <f t="shared" si="185"/>
        <v/>
      </c>
      <c r="BX415" s="162" t="str">
        <f>+IF(LEN($K415)&gt;10,UPPER(BD!K415),"")</f>
        <v/>
      </c>
      <c r="BY415" s="161" t="str">
        <f>+IF(LEN($K423)&gt;5,BD!L415,"")</f>
        <v/>
      </c>
      <c r="BZ415" s="161" t="str">
        <f>+IF(LEN($K415)&gt;10,BD!M415,"")</f>
        <v/>
      </c>
      <c r="CA415" s="162" t="str">
        <f>+IF(LEN($K415)&gt;10,BD!N415,"")</f>
        <v/>
      </c>
      <c r="CB415" s="163" t="str">
        <f t="shared" si="186"/>
        <v/>
      </c>
      <c r="CC415" s="62" t="str">
        <f>+IF(AND(LEN($K415)&gt;10),IF(AND($J415&gt;L$1,$J415&lt;=$Y$1),1,IF((COUNTIFS(INCAPACIDADES!$C$1:$C$51,$K415,INCAPACIDADES!K$1:K$51,L$1))&gt;0,2,IF(VLOOKUP($I415,BD!D:F,3,0)&gt;L$1,0,3))),"")</f>
        <v/>
      </c>
      <c r="CD415" s="62" t="str">
        <f>+IF(AND(LEN($K415)&gt;10),IF(AND($J415&gt;M$1,$J415&lt;=$Y$1),1,IF((COUNTIFS(INCAPACIDADES!$C$1:$C$51,$K415,INCAPACIDADES!L$1:L$51,M$1))&gt;0,2,IF(VLOOKUP($I415,BD!$D:$F,3,0)&gt;M$1,0,3))),"")</f>
        <v/>
      </c>
      <c r="CE415" s="62" t="str">
        <f>+IF(AND(LEN($K415)&gt;10),IF(AND($J415&gt;N$1,$J415&lt;=$Y$1),1,IF((COUNTIFS(INCAPACIDADES!$C$1:$C$51,$K415,INCAPACIDADES!M$1:M$51,N$1))&gt;0,2,IF(VLOOKUP($I415,BD!$D:$F,3,0)&gt;N$1,0,3))),"")</f>
        <v/>
      </c>
      <c r="CF415" s="62" t="str">
        <f>+IF(AND(LEN($K415)&gt;10),IF(AND($J415&gt;O$1,$J415&lt;=$Y$1),1,IF((COUNTIFS(INCAPACIDADES!$C$1:$C$51,$K415,INCAPACIDADES!N$1:N$51,O$1))&gt;0,2,IF(VLOOKUP($I415,BD!$D:$F,3,0)&gt;O$1,0,3))),"")</f>
        <v/>
      </c>
      <c r="CG415" s="62" t="str">
        <f>+IF(AND(LEN($K415)&gt;10),IF(AND($J415&gt;P$1,$J415&lt;=$Y$1),1,IF((COUNTIFS(INCAPACIDADES!$C$1:$C$51,$K415,INCAPACIDADES!O$1:O$51,P$1))&gt;0,2,IF(VLOOKUP($I415,BD!$D:$F,3,0)&gt;P$1,0,3))),"")</f>
        <v/>
      </c>
      <c r="CH415" s="62" t="str">
        <f>+IF(AND(LEN($K415)&gt;10),IF(AND($J415&gt;Q$1,$J415&lt;=$Y$1),1,IF((COUNTIFS(INCAPACIDADES!$C$1:$C$51,$K415,INCAPACIDADES!P$1:P$51,Q$1))&gt;0,2,IF(VLOOKUP($I415,BD!$D:$F,3,0)&gt;Q$1,0,3))),"")</f>
        <v/>
      </c>
      <c r="CI415" s="62" t="str">
        <f>+IF(AND(LEN($K415)&gt;10),IF(AND($J415&gt;R$1,$J415&lt;=$Y$1),1,IF((COUNTIFS(INCAPACIDADES!$C$1:$C$51,$K415,INCAPACIDADES!Q$1:Q$51,R$1))&gt;0,2,IF(VLOOKUP($I415,BD!$D:$F,3,0)&gt;R$1,0,3))),"")</f>
        <v/>
      </c>
      <c r="CJ415" s="62" t="str">
        <f>+IF(AND(LEN($K415)&gt;10),IF(AND($J415&gt;S$1,$J415&lt;=$Y$1),1,IF((COUNTIFS(INCAPACIDADES!$C$1:$C$51,$K415,INCAPACIDADES!R$1:R$51,S$1))&gt;0,2,IF(VLOOKUP($I415,BD!$D:$F,3,0)&gt;S$1,0,3))),"")</f>
        <v/>
      </c>
      <c r="CK415" s="62" t="str">
        <f>+IF(AND(LEN($K415)&gt;10),IF(AND($J415&gt;T$1,$J415&lt;=$Y$1),1,IF((COUNTIFS(INCAPACIDADES!$C$1:$C$51,$K415,INCAPACIDADES!S$1:S$51,T$1))&gt;0,2,IF(VLOOKUP($I415,BD!$D:$F,3,0)&gt;T$1,0,3))),"")</f>
        <v/>
      </c>
      <c r="CL415" s="62" t="str">
        <f>+IF(AND(LEN($K415)&gt;10),IF(AND($J415&gt;U$1,$J415&lt;=$Y$1),1,IF((COUNTIFS(INCAPACIDADES!$C$1:$C$51,$K415,INCAPACIDADES!T$1:T$51,U$1))&gt;0,2,IF(VLOOKUP($I415,BD!$D:$F,3,0)&gt;U$1,0,3))),"")</f>
        <v/>
      </c>
      <c r="CM415" s="62" t="str">
        <f>+IF(AND(LEN($K415)&gt;10),IF(AND($J415&gt;V$1,$J415&lt;=$Y$1),1,IF((COUNTIFS(INCAPACIDADES!$C$1:$C$51,$K415,INCAPACIDADES!U$1:U$51,V$1))&gt;0,2,IF(VLOOKUP($I415,BD!$D:$F,3,0)&gt;V$1,0,3))),"")</f>
        <v/>
      </c>
      <c r="CN415" s="62" t="str">
        <f>+IF(AND(LEN($K415)&gt;10),IF(AND($J415&gt;W$1,$J415&lt;=$Y$1),1,IF((COUNTIFS(INCAPACIDADES!$C$1:$C$51,$K415,INCAPACIDADES!V$1:V$51,W$1))&gt;0,2,IF(VLOOKUP($I415,BD!$D:$F,3,0)&gt;W$1,0,3))),"")</f>
        <v/>
      </c>
      <c r="CO415" s="62" t="str">
        <f>+IF(AND(LEN($K415)&gt;10),IF(AND($J415&gt;X$1,$J415&lt;=$Y$1),1,IF((COUNTIFS(INCAPACIDADES!$C$1:$C$51,$K415,INCAPACIDADES!W$1:W$51,X$1))&gt;0,2,IF(VLOOKUP($I415,BD!$D:$F,3,0)&gt;X$1,0,3))),"")</f>
        <v/>
      </c>
      <c r="CP415" s="62" t="str">
        <f>+IF(AND(LEN($K415)&gt;10),IF(AND($J415&gt;Y$1,$J415&lt;=$Y$1),1,IF((COUNTIFS(INCAPACIDADES!$C$1:$C$51,$K415,INCAPACIDADES!X$1:X$51,Y$1))&gt;0,2,IF(VLOOKUP($I415,BD!$D:$F,3,0)&gt;Y$1,0,3))),"")</f>
        <v/>
      </c>
      <c r="CQ415" s="62" t="str">
        <f>+IF(LEN($K415)&gt;10,IF(ISERROR(VLOOKUP(L415,'CODIGO PAGO'!$B$1:$B$20,1,0)),1,IF(OR(AND(CC415=1,L415&lt;&gt;"N"),AND(CC415=3,L415&lt;&gt;"B"),AND(CC415=2,LEFT(TRIM(L415),1)&lt;&gt;"I")),1,IF(OR(AND(CC415=0,L415="N"),AND(CC415=0,L415="B"),AND(CC415=0,LEFT(TRIM(L415),1)="I")),1,0))),"")</f>
        <v/>
      </c>
      <c r="CR415" s="62" t="str">
        <f t="shared" si="187"/>
        <v/>
      </c>
      <c r="CS415" s="62" t="str">
        <f>+IF(LEN($K415)&gt;10,IF(ISERROR(VLOOKUP(N415,'CODIGO PAGO'!$B$1:$B$20,1,0)),1,IF(OR(AND(CE415=1,N415&lt;&gt;"N"),AND(CE415=3,N415&lt;&gt;"B"),AND(CE415=2,LEFT(TRIM(N415),1)&lt;&gt;"I")),1,IF(OR(AND(CE415=0,N415="N"),AND(CE415=0,N415="B"),AND(CE415=0,LEFT(TRIM(N415),1)="I")),1,0))),"")</f>
        <v/>
      </c>
      <c r="CT415" s="62" t="str">
        <f t="shared" si="188"/>
        <v/>
      </c>
      <c r="CU415" s="62" t="str">
        <f>+IF(LEN($K415)&gt;10,IF(ISERROR(VLOOKUP(P415,'CODIGO PAGO'!$B$1:$B$20,1,0)),1,IF(OR(AND(CG415=1,P415&lt;&gt;"N"),AND(CG415=3,P415&lt;&gt;"B"),AND(CG415=2,LEFT(TRIM(P415),1)&lt;&gt;"I")),1,IF(OR(AND(CG415=0,P415="N"),AND(CG415=0,P415="B"),AND(CG415=0,LEFT(TRIM(P415),1)="I")),1,0))),"")</f>
        <v/>
      </c>
      <c r="CV415" s="62" t="str">
        <f t="shared" si="189"/>
        <v/>
      </c>
      <c r="CW415" s="62" t="str">
        <f>+IF(LEN($K415)&gt;10,IF(ISERROR(VLOOKUP(R415,'CODIGO PAGO'!$B$1:$B$20,1,0)),1,IF(OR(AND(CI415=1,R415&lt;&gt;"N"),AND(CI415=3,R415&lt;&gt;"B"),AND(CI415=2,LEFT(TRIM(R415),1)&lt;&gt;"I")),1,IF(OR(AND(CI415=0,R415="N"),AND(CI415=0,R415="B"),AND(CI415=0,LEFT(TRIM(R415),1)="I")),1,0))),"")</f>
        <v/>
      </c>
      <c r="CX415" s="62" t="str">
        <f t="shared" si="190"/>
        <v/>
      </c>
      <c r="CY415" s="62" t="str">
        <f>+IF(LEN($K415)&gt;10,IF(ISERROR(VLOOKUP(T415,'CODIGO PAGO'!$B$1:$B$20,1,0)),1,IF(OR(AND(CK415=1,T415&lt;&gt;"N"),AND(CK415=3,T415&lt;&gt;"B"),AND(CK415=2,LEFT(TRIM(T415),1)&lt;&gt;"I")),1,IF(OR(AND(CK415=0,T415="N"),AND(CK415=0,T415="B"),AND(CK415=0,LEFT(TRIM(T415),1)="I")),1,0))),"")</f>
        <v/>
      </c>
      <c r="CZ415" s="62" t="str">
        <f t="shared" si="191"/>
        <v/>
      </c>
      <c r="DA415" s="62" t="str">
        <f>+IF(LEN($K415)&gt;10,IF(ISERROR(VLOOKUP(V415,'CODIGO PAGO'!$B$1:$B$20,1,0)),1,IF(OR(AND(CM415=1,V415&lt;&gt;"N"),AND(CM415=3,V415&lt;&gt;"B"),AND(CM415=2,LEFT(TRIM(V415),1)&lt;&gt;"I")),1,IF(OR(AND(CM415=0,V415="N"),AND(CM415=0,V415="B"),AND(CM415=0,LEFT(TRIM(V415),1)="I")),1,0))),"")</f>
        <v/>
      </c>
      <c r="DB415" s="62" t="str">
        <f t="shared" si="192"/>
        <v/>
      </c>
      <c r="DC415" s="62" t="str">
        <f>+IF(LEN($K415)&gt;10,IF(ISERROR(VLOOKUP(X415,'CODIGO PAGO'!$B$1:$B$20,1,0)),1,IF(OR(AND(CO415=1,X415&lt;&gt;"N"),AND(CO415=3,X415&lt;&gt;"B"),AND(CO415=2,LEFT(TRIM(X415),1)&lt;&gt;"I")),1,IF(OR(AND(CO415=0,X415="N"),AND(CO415=0,X415="B"),AND(CO415=0,LEFT(TRIM(X415),1)="I")),1,0))),"")</f>
        <v/>
      </c>
      <c r="DD415" s="62" t="str">
        <f t="shared" si="193"/>
        <v/>
      </c>
      <c r="DE415" s="62" t="str">
        <f t="shared" si="194"/>
        <v/>
      </c>
      <c r="DF415" s="63" t="str">
        <f t="shared" si="195"/>
        <v/>
      </c>
      <c r="DG415" s="171"/>
      <c r="DH415" s="63">
        <v>415</v>
      </c>
    </row>
    <row r="416" spans="1:112" s="65" customFormat="1">
      <c r="A416" s="16" t="str">
        <f t="shared" si="168"/>
        <v/>
      </c>
      <c r="B416" s="134"/>
      <c r="C416" s="134"/>
      <c r="D416" s="1" t="str">
        <f>+IF(LEN($K416)&gt;5,BD!A416,"")</f>
        <v/>
      </c>
      <c r="E416" s="1" t="str">
        <f>+IF(LEN($K416)&gt;5,BD!B416,"")</f>
        <v/>
      </c>
      <c r="F416" s="134"/>
      <c r="G416" s="133"/>
      <c r="H416" s="135"/>
      <c r="I416" s="3" t="str">
        <f>+IF(LEN($K416)&gt;5,BD!D416,"")</f>
        <v/>
      </c>
      <c r="J416" s="4" t="str">
        <f>+IF(LEN($K416)&gt;5,BD!E416,"")</f>
        <v/>
      </c>
      <c r="K416" s="5" t="str">
        <f>+IF(LEN(BD!G416)&gt;5,BD!G416,"")</f>
        <v/>
      </c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53" t="str">
        <f t="shared" si="169"/>
        <v/>
      </c>
      <c r="AB416" s="154" t="str">
        <f>+IF(LEN($K416)&gt;5,SUM(L416,N416,P416,R416,T416,V416,X416)+COUNTIF(L416:X416,"PCG")+'CODIGO PAGO'!$C$23*COUNTIF(L416:X416,"PDF")+'CODIGO PAGO'!$C$24*COUNTIF('PRE MAAS'!L416:X416,"PNH")+'CODIGO PAGO'!$C$25*COUNTIF('PRE MAAS'!L416:X416,"PS")+COUNTIF(L416:X416,"VAC"),"")</f>
        <v/>
      </c>
      <c r="AC416" s="154" t="str">
        <f t="shared" si="170"/>
        <v/>
      </c>
      <c r="AD416" s="155" t="str">
        <f t="shared" si="171"/>
        <v/>
      </c>
      <c r="AE416" s="155" t="str">
        <f t="shared" si="172"/>
        <v/>
      </c>
      <c r="AF416" s="155" t="str">
        <f>+IF(LEN($K416)&gt;5,IF(AND(VLOOKUP($I416,BD!$D$1:$F$501,3,0)&gt;=L$1,VLOOKUP($I416,BD!$D$1:$F$501,3,0)&lt;=X$1),1,0),"")</f>
        <v/>
      </c>
      <c r="AG416" s="155" t="str">
        <f t="shared" si="173"/>
        <v/>
      </c>
      <c r="AH416" s="156" t="str">
        <f t="shared" si="174"/>
        <v/>
      </c>
      <c r="AI416" s="156" t="str">
        <f t="shared" si="175"/>
        <v/>
      </c>
      <c r="AJ416" s="156" t="str">
        <f t="shared" si="176"/>
        <v/>
      </c>
      <c r="AK416" s="6" t="str">
        <f>+IF(LEN($K416)&gt;5,BD!H416,"")</f>
        <v/>
      </c>
      <c r="AL416" s="17" t="str">
        <f t="shared" si="177"/>
        <v/>
      </c>
      <c r="AM416" s="13"/>
      <c r="AN416" s="18" t="str">
        <f t="shared" si="178"/>
        <v/>
      </c>
      <c r="AO416" s="19" t="str">
        <f t="shared" si="179"/>
        <v/>
      </c>
      <c r="AP416" s="19" t="str">
        <f t="shared" si="180"/>
        <v/>
      </c>
      <c r="AQ416" s="20" t="str">
        <f t="shared" si="181"/>
        <v/>
      </c>
      <c r="AR416" s="7" t="str">
        <f t="shared" ca="1" si="182"/>
        <v/>
      </c>
      <c r="AS416" s="157"/>
      <c r="AT416" s="19" t="str">
        <f>+IF(LEN($K416)&gt;5,TRUNC(AS416*AK416*'CODIGO PAGO'!$C$27,2),"")</f>
        <v/>
      </c>
      <c r="AU416" s="15"/>
      <c r="AV416" s="15"/>
      <c r="AW416" s="15"/>
      <c r="AX416" s="14"/>
      <c r="AY416" s="15"/>
      <c r="AZ416" s="20" t="str">
        <f>+IF(LEN(K416)&gt;5,SUMIF(AJUSTES!$A$1:$A$50,K416,AJUSTES!$J$1:$J$50),"")</f>
        <v/>
      </c>
      <c r="BA416" s="20"/>
      <c r="BB416" s="14"/>
      <c r="BC416" s="14"/>
      <c r="BD416" s="164"/>
      <c r="BE416" s="15"/>
      <c r="BF416" s="15"/>
      <c r="BG416" s="152" t="str">
        <f t="shared" si="183"/>
        <v/>
      </c>
      <c r="BH416" s="20" t="str">
        <f t="shared" si="184"/>
        <v/>
      </c>
      <c r="BI416" s="20" t="str">
        <f>IF(LEN($K416)&gt;5,IF('CODIGO PAGO'!$C$26=9,0.5*AK416,'CODIGO PAGO'!$C$26*COUNTIF(L416:X416,"PT")*(AK416*7)/(7-(COUNTIF(L416:X416,"D")+COUNTIF(L416:X416,"DL")))),"")</f>
        <v/>
      </c>
      <c r="BJ416" s="15"/>
      <c r="BK416" s="20" t="str">
        <f>+IF(LEN(K416)&gt;5,SUMIF(AJUSTES!$A$1:$A$50,K416,AJUSTES!$K$1:$K$50),"")</f>
        <v/>
      </c>
      <c r="BL416" s="15"/>
      <c r="BM416" s="15"/>
      <c r="BN416" s="4" t="str">
        <f>+CONCATENATE(IF(COUNTIFS(INCAPACIDADES!$A$1:$A$100,"ACTIVA",INCAPACIDADES!$C$1:$C$100,'PRE MAAS'!K416)&gt;0,VLOOKUP(K416,INCAPACIDADES!$C$1:$Y$100,23,0),""),IF(LEN($K416)&gt;5,IF(BD!F416="N/A","",CONCATENATE("B (",DAY(BD!F416),"-",MONTH(BD!F416),"-",YEAR(BD!F416),")")),""))</f>
        <v/>
      </c>
      <c r="BO416" s="150"/>
      <c r="BP416" s="15"/>
      <c r="BQ416" s="15"/>
      <c r="BR416" s="15"/>
      <c r="BS416" s="15"/>
      <c r="BT416" s="15"/>
      <c r="BU416" s="9" t="str">
        <f>+IF(LEN($K416)&gt;10,IF(LEN(BD!I416)=11,BD!I416,CONCATENATE("0",BD!I416)),"")</f>
        <v/>
      </c>
      <c r="BV416" s="161" t="str">
        <f>+IF(LEN($K416)&gt;10,BD!J416,"")</f>
        <v/>
      </c>
      <c r="BW416" s="162" t="str">
        <f t="shared" si="185"/>
        <v/>
      </c>
      <c r="BX416" s="162" t="str">
        <f>+IF(LEN($K416)&gt;10,UPPER(BD!K416),"")</f>
        <v/>
      </c>
      <c r="BY416" s="161" t="str">
        <f>+IF(LEN($K424)&gt;5,BD!L416,"")</f>
        <v/>
      </c>
      <c r="BZ416" s="161" t="str">
        <f>+IF(LEN($K416)&gt;10,BD!M416,"")</f>
        <v/>
      </c>
      <c r="CA416" s="162" t="str">
        <f>+IF(LEN($K416)&gt;10,BD!N416,"")</f>
        <v/>
      </c>
      <c r="CB416" s="163" t="str">
        <f t="shared" si="186"/>
        <v/>
      </c>
      <c r="CC416" s="62" t="str">
        <f>+IF(AND(LEN($K416)&gt;10),IF(AND($J416&gt;L$1,$J416&lt;=$Y$1),1,IF((COUNTIFS(INCAPACIDADES!$C$1:$C$51,$K416,INCAPACIDADES!K$1:K$51,L$1))&gt;0,2,IF(VLOOKUP($I416,BD!D:F,3,0)&gt;L$1,0,3))),"")</f>
        <v/>
      </c>
      <c r="CD416" s="62" t="str">
        <f>+IF(AND(LEN($K416)&gt;10),IF(AND($J416&gt;M$1,$J416&lt;=$Y$1),1,IF((COUNTIFS(INCAPACIDADES!$C$1:$C$51,$K416,INCAPACIDADES!L$1:L$51,M$1))&gt;0,2,IF(VLOOKUP($I416,BD!$D:$F,3,0)&gt;M$1,0,3))),"")</f>
        <v/>
      </c>
      <c r="CE416" s="62" t="str">
        <f>+IF(AND(LEN($K416)&gt;10),IF(AND($J416&gt;N$1,$J416&lt;=$Y$1),1,IF((COUNTIFS(INCAPACIDADES!$C$1:$C$51,$K416,INCAPACIDADES!M$1:M$51,N$1))&gt;0,2,IF(VLOOKUP($I416,BD!$D:$F,3,0)&gt;N$1,0,3))),"")</f>
        <v/>
      </c>
      <c r="CF416" s="62" t="str">
        <f>+IF(AND(LEN($K416)&gt;10),IF(AND($J416&gt;O$1,$J416&lt;=$Y$1),1,IF((COUNTIFS(INCAPACIDADES!$C$1:$C$51,$K416,INCAPACIDADES!N$1:N$51,O$1))&gt;0,2,IF(VLOOKUP($I416,BD!$D:$F,3,0)&gt;O$1,0,3))),"")</f>
        <v/>
      </c>
      <c r="CG416" s="62" t="str">
        <f>+IF(AND(LEN($K416)&gt;10),IF(AND($J416&gt;P$1,$J416&lt;=$Y$1),1,IF((COUNTIFS(INCAPACIDADES!$C$1:$C$51,$K416,INCAPACIDADES!O$1:O$51,P$1))&gt;0,2,IF(VLOOKUP($I416,BD!$D:$F,3,0)&gt;P$1,0,3))),"")</f>
        <v/>
      </c>
      <c r="CH416" s="62" t="str">
        <f>+IF(AND(LEN($K416)&gt;10),IF(AND($J416&gt;Q$1,$J416&lt;=$Y$1),1,IF((COUNTIFS(INCAPACIDADES!$C$1:$C$51,$K416,INCAPACIDADES!P$1:P$51,Q$1))&gt;0,2,IF(VLOOKUP($I416,BD!$D:$F,3,0)&gt;Q$1,0,3))),"")</f>
        <v/>
      </c>
      <c r="CI416" s="62" t="str">
        <f>+IF(AND(LEN($K416)&gt;10),IF(AND($J416&gt;R$1,$J416&lt;=$Y$1),1,IF((COUNTIFS(INCAPACIDADES!$C$1:$C$51,$K416,INCAPACIDADES!Q$1:Q$51,R$1))&gt;0,2,IF(VLOOKUP($I416,BD!$D:$F,3,0)&gt;R$1,0,3))),"")</f>
        <v/>
      </c>
      <c r="CJ416" s="62" t="str">
        <f>+IF(AND(LEN($K416)&gt;10),IF(AND($J416&gt;S$1,$J416&lt;=$Y$1),1,IF((COUNTIFS(INCAPACIDADES!$C$1:$C$51,$K416,INCAPACIDADES!R$1:R$51,S$1))&gt;0,2,IF(VLOOKUP($I416,BD!$D:$F,3,0)&gt;S$1,0,3))),"")</f>
        <v/>
      </c>
      <c r="CK416" s="62" t="str">
        <f>+IF(AND(LEN($K416)&gt;10),IF(AND($J416&gt;T$1,$J416&lt;=$Y$1),1,IF((COUNTIFS(INCAPACIDADES!$C$1:$C$51,$K416,INCAPACIDADES!S$1:S$51,T$1))&gt;0,2,IF(VLOOKUP($I416,BD!$D:$F,3,0)&gt;T$1,0,3))),"")</f>
        <v/>
      </c>
      <c r="CL416" s="62" t="str">
        <f>+IF(AND(LEN($K416)&gt;10),IF(AND($J416&gt;U$1,$J416&lt;=$Y$1),1,IF((COUNTIFS(INCAPACIDADES!$C$1:$C$51,$K416,INCAPACIDADES!T$1:T$51,U$1))&gt;0,2,IF(VLOOKUP($I416,BD!$D:$F,3,0)&gt;U$1,0,3))),"")</f>
        <v/>
      </c>
      <c r="CM416" s="62" t="str">
        <f>+IF(AND(LEN($K416)&gt;10),IF(AND($J416&gt;V$1,$J416&lt;=$Y$1),1,IF((COUNTIFS(INCAPACIDADES!$C$1:$C$51,$K416,INCAPACIDADES!U$1:U$51,V$1))&gt;0,2,IF(VLOOKUP($I416,BD!$D:$F,3,0)&gt;V$1,0,3))),"")</f>
        <v/>
      </c>
      <c r="CN416" s="62" t="str">
        <f>+IF(AND(LEN($K416)&gt;10),IF(AND($J416&gt;W$1,$J416&lt;=$Y$1),1,IF((COUNTIFS(INCAPACIDADES!$C$1:$C$51,$K416,INCAPACIDADES!V$1:V$51,W$1))&gt;0,2,IF(VLOOKUP($I416,BD!$D:$F,3,0)&gt;W$1,0,3))),"")</f>
        <v/>
      </c>
      <c r="CO416" s="62" t="str">
        <f>+IF(AND(LEN($K416)&gt;10),IF(AND($J416&gt;X$1,$J416&lt;=$Y$1),1,IF((COUNTIFS(INCAPACIDADES!$C$1:$C$51,$K416,INCAPACIDADES!W$1:W$51,X$1))&gt;0,2,IF(VLOOKUP($I416,BD!$D:$F,3,0)&gt;X$1,0,3))),"")</f>
        <v/>
      </c>
      <c r="CP416" s="62" t="str">
        <f>+IF(AND(LEN($K416)&gt;10),IF(AND($J416&gt;Y$1,$J416&lt;=$Y$1),1,IF((COUNTIFS(INCAPACIDADES!$C$1:$C$51,$K416,INCAPACIDADES!X$1:X$51,Y$1))&gt;0,2,IF(VLOOKUP($I416,BD!$D:$F,3,0)&gt;Y$1,0,3))),"")</f>
        <v/>
      </c>
      <c r="CQ416" s="62" t="str">
        <f>+IF(LEN($K416)&gt;10,IF(ISERROR(VLOOKUP(L416,'CODIGO PAGO'!$B$1:$B$20,1,0)),1,IF(OR(AND(CC416=1,L416&lt;&gt;"N"),AND(CC416=3,L416&lt;&gt;"B"),AND(CC416=2,LEFT(TRIM(L416),1)&lt;&gt;"I")),1,IF(OR(AND(CC416=0,L416="N"),AND(CC416=0,L416="B"),AND(CC416=0,LEFT(TRIM(L416),1)="I")),1,0))),"")</f>
        <v/>
      </c>
      <c r="CR416" s="62" t="str">
        <f t="shared" si="187"/>
        <v/>
      </c>
      <c r="CS416" s="62" t="str">
        <f>+IF(LEN($K416)&gt;10,IF(ISERROR(VLOOKUP(N416,'CODIGO PAGO'!$B$1:$B$20,1,0)),1,IF(OR(AND(CE416=1,N416&lt;&gt;"N"),AND(CE416=3,N416&lt;&gt;"B"),AND(CE416=2,LEFT(TRIM(N416),1)&lt;&gt;"I")),1,IF(OR(AND(CE416=0,N416="N"),AND(CE416=0,N416="B"),AND(CE416=0,LEFT(TRIM(N416),1)="I")),1,0))),"")</f>
        <v/>
      </c>
      <c r="CT416" s="62" t="str">
        <f t="shared" si="188"/>
        <v/>
      </c>
      <c r="CU416" s="62" t="str">
        <f>+IF(LEN($K416)&gt;10,IF(ISERROR(VLOOKUP(P416,'CODIGO PAGO'!$B$1:$B$20,1,0)),1,IF(OR(AND(CG416=1,P416&lt;&gt;"N"),AND(CG416=3,P416&lt;&gt;"B"),AND(CG416=2,LEFT(TRIM(P416),1)&lt;&gt;"I")),1,IF(OR(AND(CG416=0,P416="N"),AND(CG416=0,P416="B"),AND(CG416=0,LEFT(TRIM(P416),1)="I")),1,0))),"")</f>
        <v/>
      </c>
      <c r="CV416" s="62" t="str">
        <f t="shared" si="189"/>
        <v/>
      </c>
      <c r="CW416" s="62" t="str">
        <f>+IF(LEN($K416)&gt;10,IF(ISERROR(VLOOKUP(R416,'CODIGO PAGO'!$B$1:$B$20,1,0)),1,IF(OR(AND(CI416=1,R416&lt;&gt;"N"),AND(CI416=3,R416&lt;&gt;"B"),AND(CI416=2,LEFT(TRIM(R416),1)&lt;&gt;"I")),1,IF(OR(AND(CI416=0,R416="N"),AND(CI416=0,R416="B"),AND(CI416=0,LEFT(TRIM(R416),1)="I")),1,0))),"")</f>
        <v/>
      </c>
      <c r="CX416" s="62" t="str">
        <f t="shared" si="190"/>
        <v/>
      </c>
      <c r="CY416" s="62" t="str">
        <f>+IF(LEN($K416)&gt;10,IF(ISERROR(VLOOKUP(T416,'CODIGO PAGO'!$B$1:$B$20,1,0)),1,IF(OR(AND(CK416=1,T416&lt;&gt;"N"),AND(CK416=3,T416&lt;&gt;"B"),AND(CK416=2,LEFT(TRIM(T416),1)&lt;&gt;"I")),1,IF(OR(AND(CK416=0,T416="N"),AND(CK416=0,T416="B"),AND(CK416=0,LEFT(TRIM(T416),1)="I")),1,0))),"")</f>
        <v/>
      </c>
      <c r="CZ416" s="62" t="str">
        <f t="shared" si="191"/>
        <v/>
      </c>
      <c r="DA416" s="62" t="str">
        <f>+IF(LEN($K416)&gt;10,IF(ISERROR(VLOOKUP(V416,'CODIGO PAGO'!$B$1:$B$20,1,0)),1,IF(OR(AND(CM416=1,V416&lt;&gt;"N"),AND(CM416=3,V416&lt;&gt;"B"),AND(CM416=2,LEFT(TRIM(V416),1)&lt;&gt;"I")),1,IF(OR(AND(CM416=0,V416="N"),AND(CM416=0,V416="B"),AND(CM416=0,LEFT(TRIM(V416),1)="I")),1,0))),"")</f>
        <v/>
      </c>
      <c r="DB416" s="62" t="str">
        <f t="shared" si="192"/>
        <v/>
      </c>
      <c r="DC416" s="62" t="str">
        <f>+IF(LEN($K416)&gt;10,IF(ISERROR(VLOOKUP(X416,'CODIGO PAGO'!$B$1:$B$20,1,0)),1,IF(OR(AND(CO416=1,X416&lt;&gt;"N"),AND(CO416=3,X416&lt;&gt;"B"),AND(CO416=2,LEFT(TRIM(X416),1)&lt;&gt;"I")),1,IF(OR(AND(CO416=0,X416="N"),AND(CO416=0,X416="B"),AND(CO416=0,LEFT(TRIM(X416),1)="I")),1,0))),"")</f>
        <v/>
      </c>
      <c r="DD416" s="62" t="str">
        <f t="shared" si="193"/>
        <v/>
      </c>
      <c r="DE416" s="62" t="str">
        <f t="shared" si="194"/>
        <v/>
      </c>
      <c r="DF416" s="63" t="str">
        <f t="shared" si="195"/>
        <v/>
      </c>
      <c r="DG416" s="171"/>
      <c r="DH416" s="63">
        <v>416</v>
      </c>
    </row>
    <row r="417" spans="1:112" s="65" customFormat="1">
      <c r="A417" s="16" t="str">
        <f t="shared" si="168"/>
        <v/>
      </c>
      <c r="B417" s="134"/>
      <c r="C417" s="134"/>
      <c r="D417" s="1" t="str">
        <f>+IF(LEN($K417)&gt;5,BD!A417,"")</f>
        <v/>
      </c>
      <c r="E417" s="1" t="str">
        <f>+IF(LEN($K417)&gt;5,BD!B417,"")</f>
        <v/>
      </c>
      <c r="F417" s="134"/>
      <c r="G417" s="133"/>
      <c r="H417" s="135"/>
      <c r="I417" s="3" t="str">
        <f>+IF(LEN($K417)&gt;5,BD!D417,"")</f>
        <v/>
      </c>
      <c r="J417" s="4" t="str">
        <f>+IF(LEN($K417)&gt;5,BD!E417,"")</f>
        <v/>
      </c>
      <c r="K417" s="5" t="str">
        <f>+IF(LEN(BD!G417)&gt;5,BD!G417,"")</f>
        <v/>
      </c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53" t="str">
        <f t="shared" si="169"/>
        <v/>
      </c>
      <c r="AB417" s="154" t="str">
        <f>+IF(LEN($K417)&gt;5,SUM(L417,N417,P417,R417,T417,V417,X417)+COUNTIF(L417:X417,"PCG")+'CODIGO PAGO'!$C$23*COUNTIF(L417:X417,"PDF")+'CODIGO PAGO'!$C$24*COUNTIF('PRE MAAS'!L417:X417,"PNH")+'CODIGO PAGO'!$C$25*COUNTIF('PRE MAAS'!L417:X417,"PS")+COUNTIF(L417:X417,"VAC"),"")</f>
        <v/>
      </c>
      <c r="AC417" s="154" t="str">
        <f t="shared" si="170"/>
        <v/>
      </c>
      <c r="AD417" s="155" t="str">
        <f t="shared" si="171"/>
        <v/>
      </c>
      <c r="AE417" s="155" t="str">
        <f t="shared" si="172"/>
        <v/>
      </c>
      <c r="AF417" s="155" t="str">
        <f>+IF(LEN($K417)&gt;5,IF(AND(VLOOKUP($I417,BD!$D$1:$F$501,3,0)&gt;=L$1,VLOOKUP($I417,BD!$D$1:$F$501,3,0)&lt;=X$1),1,0),"")</f>
        <v/>
      </c>
      <c r="AG417" s="155" t="str">
        <f t="shared" si="173"/>
        <v/>
      </c>
      <c r="AH417" s="156" t="str">
        <f t="shared" si="174"/>
        <v/>
      </c>
      <c r="AI417" s="156" t="str">
        <f t="shared" si="175"/>
        <v/>
      </c>
      <c r="AJ417" s="156" t="str">
        <f t="shared" si="176"/>
        <v/>
      </c>
      <c r="AK417" s="6" t="str">
        <f>+IF(LEN($K417)&gt;5,BD!H417,"")</f>
        <v/>
      </c>
      <c r="AL417" s="17" t="str">
        <f t="shared" si="177"/>
        <v/>
      </c>
      <c r="AM417" s="13"/>
      <c r="AN417" s="18" t="str">
        <f t="shared" si="178"/>
        <v/>
      </c>
      <c r="AO417" s="19" t="str">
        <f t="shared" si="179"/>
        <v/>
      </c>
      <c r="AP417" s="19" t="str">
        <f t="shared" si="180"/>
        <v/>
      </c>
      <c r="AQ417" s="20" t="str">
        <f t="shared" si="181"/>
        <v/>
      </c>
      <c r="AR417" s="7" t="str">
        <f t="shared" ca="1" si="182"/>
        <v/>
      </c>
      <c r="AS417" s="157"/>
      <c r="AT417" s="19" t="str">
        <f>+IF(LEN($K417)&gt;5,TRUNC(AS417*AK417*'CODIGO PAGO'!$C$27,2),"")</f>
        <v/>
      </c>
      <c r="AU417" s="15"/>
      <c r="AV417" s="15"/>
      <c r="AW417" s="15"/>
      <c r="AX417" s="14"/>
      <c r="AY417" s="15"/>
      <c r="AZ417" s="20" t="str">
        <f>+IF(LEN(K417)&gt;5,SUMIF(AJUSTES!$A$1:$A$50,K417,AJUSTES!$J$1:$J$50),"")</f>
        <v/>
      </c>
      <c r="BA417" s="20"/>
      <c r="BB417" s="14"/>
      <c r="BC417" s="14"/>
      <c r="BD417" s="164"/>
      <c r="BE417" s="15"/>
      <c r="BF417" s="15"/>
      <c r="BG417" s="152" t="str">
        <f t="shared" si="183"/>
        <v/>
      </c>
      <c r="BH417" s="20" t="str">
        <f t="shared" si="184"/>
        <v/>
      </c>
      <c r="BI417" s="20" t="str">
        <f>IF(LEN($K417)&gt;5,IF('CODIGO PAGO'!$C$26=9,0.5*AK417,'CODIGO PAGO'!$C$26*COUNTIF(L417:X417,"PT")*(AK417*7)/(7-(COUNTIF(L417:X417,"D")+COUNTIF(L417:X417,"DL")))),"")</f>
        <v/>
      </c>
      <c r="BJ417" s="15"/>
      <c r="BK417" s="20" t="str">
        <f>+IF(LEN(K417)&gt;5,SUMIF(AJUSTES!$A$1:$A$50,K417,AJUSTES!$K$1:$K$50),"")</f>
        <v/>
      </c>
      <c r="BL417" s="15"/>
      <c r="BM417" s="15"/>
      <c r="BN417" s="4" t="str">
        <f>+CONCATENATE(IF(COUNTIFS(INCAPACIDADES!$A$1:$A$100,"ACTIVA",INCAPACIDADES!$C$1:$C$100,'PRE MAAS'!K417)&gt;0,VLOOKUP(K417,INCAPACIDADES!$C$1:$Y$100,23,0),""),IF(LEN($K417)&gt;5,IF(BD!F417="N/A","",CONCATENATE("B (",DAY(BD!F417),"-",MONTH(BD!F417),"-",YEAR(BD!F417),")")),""))</f>
        <v/>
      </c>
      <c r="BO417" s="150"/>
      <c r="BP417" s="15"/>
      <c r="BQ417" s="15"/>
      <c r="BR417" s="15"/>
      <c r="BS417" s="15"/>
      <c r="BT417" s="15"/>
      <c r="BU417" s="9" t="str">
        <f>+IF(LEN($K417)&gt;10,IF(LEN(BD!I417)=11,BD!I417,CONCATENATE("0",BD!I417)),"")</f>
        <v/>
      </c>
      <c r="BV417" s="161" t="str">
        <f>+IF(LEN($K417)&gt;10,BD!J417,"")</f>
        <v/>
      </c>
      <c r="BW417" s="162" t="str">
        <f t="shared" si="185"/>
        <v/>
      </c>
      <c r="BX417" s="162" t="str">
        <f>+IF(LEN($K417)&gt;10,UPPER(BD!K417),"")</f>
        <v/>
      </c>
      <c r="BY417" s="161" t="str">
        <f>+IF(LEN($K425)&gt;5,BD!L417,"")</f>
        <v/>
      </c>
      <c r="BZ417" s="161" t="str">
        <f>+IF(LEN($K417)&gt;10,BD!M417,"")</f>
        <v/>
      </c>
      <c r="CA417" s="162" t="str">
        <f>+IF(LEN($K417)&gt;10,BD!N417,"")</f>
        <v/>
      </c>
      <c r="CB417" s="163" t="str">
        <f t="shared" si="186"/>
        <v/>
      </c>
      <c r="CC417" s="62" t="str">
        <f>+IF(AND(LEN($K417)&gt;10),IF(AND($J417&gt;L$1,$J417&lt;=$Y$1),1,IF((COUNTIFS(INCAPACIDADES!$C$1:$C$51,$K417,INCAPACIDADES!K$1:K$51,L$1))&gt;0,2,IF(VLOOKUP($I417,BD!D:F,3,0)&gt;L$1,0,3))),"")</f>
        <v/>
      </c>
      <c r="CD417" s="62" t="str">
        <f>+IF(AND(LEN($K417)&gt;10),IF(AND($J417&gt;M$1,$J417&lt;=$Y$1),1,IF((COUNTIFS(INCAPACIDADES!$C$1:$C$51,$K417,INCAPACIDADES!L$1:L$51,M$1))&gt;0,2,IF(VLOOKUP($I417,BD!$D:$F,3,0)&gt;M$1,0,3))),"")</f>
        <v/>
      </c>
      <c r="CE417" s="62" t="str">
        <f>+IF(AND(LEN($K417)&gt;10),IF(AND($J417&gt;N$1,$J417&lt;=$Y$1),1,IF((COUNTIFS(INCAPACIDADES!$C$1:$C$51,$K417,INCAPACIDADES!M$1:M$51,N$1))&gt;0,2,IF(VLOOKUP($I417,BD!$D:$F,3,0)&gt;N$1,0,3))),"")</f>
        <v/>
      </c>
      <c r="CF417" s="62" t="str">
        <f>+IF(AND(LEN($K417)&gt;10),IF(AND($J417&gt;O$1,$J417&lt;=$Y$1),1,IF((COUNTIFS(INCAPACIDADES!$C$1:$C$51,$K417,INCAPACIDADES!N$1:N$51,O$1))&gt;0,2,IF(VLOOKUP($I417,BD!$D:$F,3,0)&gt;O$1,0,3))),"")</f>
        <v/>
      </c>
      <c r="CG417" s="62" t="str">
        <f>+IF(AND(LEN($K417)&gt;10),IF(AND($J417&gt;P$1,$J417&lt;=$Y$1),1,IF((COUNTIFS(INCAPACIDADES!$C$1:$C$51,$K417,INCAPACIDADES!O$1:O$51,P$1))&gt;0,2,IF(VLOOKUP($I417,BD!$D:$F,3,0)&gt;P$1,0,3))),"")</f>
        <v/>
      </c>
      <c r="CH417" s="62" t="str">
        <f>+IF(AND(LEN($K417)&gt;10),IF(AND($J417&gt;Q$1,$J417&lt;=$Y$1),1,IF((COUNTIFS(INCAPACIDADES!$C$1:$C$51,$K417,INCAPACIDADES!P$1:P$51,Q$1))&gt;0,2,IF(VLOOKUP($I417,BD!$D:$F,3,0)&gt;Q$1,0,3))),"")</f>
        <v/>
      </c>
      <c r="CI417" s="62" t="str">
        <f>+IF(AND(LEN($K417)&gt;10),IF(AND($J417&gt;R$1,$J417&lt;=$Y$1),1,IF((COUNTIFS(INCAPACIDADES!$C$1:$C$51,$K417,INCAPACIDADES!Q$1:Q$51,R$1))&gt;0,2,IF(VLOOKUP($I417,BD!$D:$F,3,0)&gt;R$1,0,3))),"")</f>
        <v/>
      </c>
      <c r="CJ417" s="62" t="str">
        <f>+IF(AND(LEN($K417)&gt;10),IF(AND($J417&gt;S$1,$J417&lt;=$Y$1),1,IF((COUNTIFS(INCAPACIDADES!$C$1:$C$51,$K417,INCAPACIDADES!R$1:R$51,S$1))&gt;0,2,IF(VLOOKUP($I417,BD!$D:$F,3,0)&gt;S$1,0,3))),"")</f>
        <v/>
      </c>
      <c r="CK417" s="62" t="str">
        <f>+IF(AND(LEN($K417)&gt;10),IF(AND($J417&gt;T$1,$J417&lt;=$Y$1),1,IF((COUNTIFS(INCAPACIDADES!$C$1:$C$51,$K417,INCAPACIDADES!S$1:S$51,T$1))&gt;0,2,IF(VLOOKUP($I417,BD!$D:$F,3,0)&gt;T$1,0,3))),"")</f>
        <v/>
      </c>
      <c r="CL417" s="62" t="str">
        <f>+IF(AND(LEN($K417)&gt;10),IF(AND($J417&gt;U$1,$J417&lt;=$Y$1),1,IF((COUNTIFS(INCAPACIDADES!$C$1:$C$51,$K417,INCAPACIDADES!T$1:T$51,U$1))&gt;0,2,IF(VLOOKUP($I417,BD!$D:$F,3,0)&gt;U$1,0,3))),"")</f>
        <v/>
      </c>
      <c r="CM417" s="62" t="str">
        <f>+IF(AND(LEN($K417)&gt;10),IF(AND($J417&gt;V$1,$J417&lt;=$Y$1),1,IF((COUNTIFS(INCAPACIDADES!$C$1:$C$51,$K417,INCAPACIDADES!U$1:U$51,V$1))&gt;0,2,IF(VLOOKUP($I417,BD!$D:$F,3,0)&gt;V$1,0,3))),"")</f>
        <v/>
      </c>
      <c r="CN417" s="62" t="str">
        <f>+IF(AND(LEN($K417)&gt;10),IF(AND($J417&gt;W$1,$J417&lt;=$Y$1),1,IF((COUNTIFS(INCAPACIDADES!$C$1:$C$51,$K417,INCAPACIDADES!V$1:V$51,W$1))&gt;0,2,IF(VLOOKUP($I417,BD!$D:$F,3,0)&gt;W$1,0,3))),"")</f>
        <v/>
      </c>
      <c r="CO417" s="62" t="str">
        <f>+IF(AND(LEN($K417)&gt;10),IF(AND($J417&gt;X$1,$J417&lt;=$Y$1),1,IF((COUNTIFS(INCAPACIDADES!$C$1:$C$51,$K417,INCAPACIDADES!W$1:W$51,X$1))&gt;0,2,IF(VLOOKUP($I417,BD!$D:$F,3,0)&gt;X$1,0,3))),"")</f>
        <v/>
      </c>
      <c r="CP417" s="62" t="str">
        <f>+IF(AND(LEN($K417)&gt;10),IF(AND($J417&gt;Y$1,$J417&lt;=$Y$1),1,IF((COUNTIFS(INCAPACIDADES!$C$1:$C$51,$K417,INCAPACIDADES!X$1:X$51,Y$1))&gt;0,2,IF(VLOOKUP($I417,BD!$D:$F,3,0)&gt;Y$1,0,3))),"")</f>
        <v/>
      </c>
      <c r="CQ417" s="62" t="str">
        <f>+IF(LEN($K417)&gt;10,IF(ISERROR(VLOOKUP(L417,'CODIGO PAGO'!$B$1:$B$20,1,0)),1,IF(OR(AND(CC417=1,L417&lt;&gt;"N"),AND(CC417=3,L417&lt;&gt;"B"),AND(CC417=2,LEFT(TRIM(L417),1)&lt;&gt;"I")),1,IF(OR(AND(CC417=0,L417="N"),AND(CC417=0,L417="B"),AND(CC417=0,LEFT(TRIM(L417),1)="I")),1,0))),"")</f>
        <v/>
      </c>
      <c r="CR417" s="62" t="str">
        <f t="shared" si="187"/>
        <v/>
      </c>
      <c r="CS417" s="62" t="str">
        <f>+IF(LEN($K417)&gt;10,IF(ISERROR(VLOOKUP(N417,'CODIGO PAGO'!$B$1:$B$20,1,0)),1,IF(OR(AND(CE417=1,N417&lt;&gt;"N"),AND(CE417=3,N417&lt;&gt;"B"),AND(CE417=2,LEFT(TRIM(N417),1)&lt;&gt;"I")),1,IF(OR(AND(CE417=0,N417="N"),AND(CE417=0,N417="B"),AND(CE417=0,LEFT(TRIM(N417),1)="I")),1,0))),"")</f>
        <v/>
      </c>
      <c r="CT417" s="62" t="str">
        <f t="shared" si="188"/>
        <v/>
      </c>
      <c r="CU417" s="62" t="str">
        <f>+IF(LEN($K417)&gt;10,IF(ISERROR(VLOOKUP(P417,'CODIGO PAGO'!$B$1:$B$20,1,0)),1,IF(OR(AND(CG417=1,P417&lt;&gt;"N"),AND(CG417=3,P417&lt;&gt;"B"),AND(CG417=2,LEFT(TRIM(P417),1)&lt;&gt;"I")),1,IF(OR(AND(CG417=0,P417="N"),AND(CG417=0,P417="B"),AND(CG417=0,LEFT(TRIM(P417),1)="I")),1,0))),"")</f>
        <v/>
      </c>
      <c r="CV417" s="62" t="str">
        <f t="shared" si="189"/>
        <v/>
      </c>
      <c r="CW417" s="62" t="str">
        <f>+IF(LEN($K417)&gt;10,IF(ISERROR(VLOOKUP(R417,'CODIGO PAGO'!$B$1:$B$20,1,0)),1,IF(OR(AND(CI417=1,R417&lt;&gt;"N"),AND(CI417=3,R417&lt;&gt;"B"),AND(CI417=2,LEFT(TRIM(R417),1)&lt;&gt;"I")),1,IF(OR(AND(CI417=0,R417="N"),AND(CI417=0,R417="B"),AND(CI417=0,LEFT(TRIM(R417),1)="I")),1,0))),"")</f>
        <v/>
      </c>
      <c r="CX417" s="62" t="str">
        <f t="shared" si="190"/>
        <v/>
      </c>
      <c r="CY417" s="62" t="str">
        <f>+IF(LEN($K417)&gt;10,IF(ISERROR(VLOOKUP(T417,'CODIGO PAGO'!$B$1:$B$20,1,0)),1,IF(OR(AND(CK417=1,T417&lt;&gt;"N"),AND(CK417=3,T417&lt;&gt;"B"),AND(CK417=2,LEFT(TRIM(T417),1)&lt;&gt;"I")),1,IF(OR(AND(CK417=0,T417="N"),AND(CK417=0,T417="B"),AND(CK417=0,LEFT(TRIM(T417),1)="I")),1,0))),"")</f>
        <v/>
      </c>
      <c r="CZ417" s="62" t="str">
        <f t="shared" si="191"/>
        <v/>
      </c>
      <c r="DA417" s="62" t="str">
        <f>+IF(LEN($K417)&gt;10,IF(ISERROR(VLOOKUP(V417,'CODIGO PAGO'!$B$1:$B$20,1,0)),1,IF(OR(AND(CM417=1,V417&lt;&gt;"N"),AND(CM417=3,V417&lt;&gt;"B"),AND(CM417=2,LEFT(TRIM(V417),1)&lt;&gt;"I")),1,IF(OR(AND(CM417=0,V417="N"),AND(CM417=0,V417="B"),AND(CM417=0,LEFT(TRIM(V417),1)="I")),1,0))),"")</f>
        <v/>
      </c>
      <c r="DB417" s="62" t="str">
        <f t="shared" si="192"/>
        <v/>
      </c>
      <c r="DC417" s="62" t="str">
        <f>+IF(LEN($K417)&gt;10,IF(ISERROR(VLOOKUP(X417,'CODIGO PAGO'!$B$1:$B$20,1,0)),1,IF(OR(AND(CO417=1,X417&lt;&gt;"N"),AND(CO417=3,X417&lt;&gt;"B"),AND(CO417=2,LEFT(TRIM(X417),1)&lt;&gt;"I")),1,IF(OR(AND(CO417=0,X417="N"),AND(CO417=0,X417="B"),AND(CO417=0,LEFT(TRIM(X417),1)="I")),1,0))),"")</f>
        <v/>
      </c>
      <c r="DD417" s="62" t="str">
        <f t="shared" si="193"/>
        <v/>
      </c>
      <c r="DE417" s="62" t="str">
        <f t="shared" si="194"/>
        <v/>
      </c>
      <c r="DF417" s="63" t="str">
        <f t="shared" si="195"/>
        <v/>
      </c>
      <c r="DG417" s="171"/>
      <c r="DH417" s="63">
        <v>417</v>
      </c>
    </row>
    <row r="418" spans="1:112" s="65" customFormat="1">
      <c r="A418" s="16" t="str">
        <f t="shared" si="168"/>
        <v/>
      </c>
      <c r="B418" s="134"/>
      <c r="C418" s="134"/>
      <c r="D418" s="1" t="str">
        <f>+IF(LEN($K418)&gt;5,BD!A418,"")</f>
        <v/>
      </c>
      <c r="E418" s="1" t="str">
        <f>+IF(LEN($K418)&gt;5,BD!B418,"")</f>
        <v/>
      </c>
      <c r="F418" s="134"/>
      <c r="G418" s="133"/>
      <c r="H418" s="135"/>
      <c r="I418" s="3" t="str">
        <f>+IF(LEN($K418)&gt;5,BD!D418,"")</f>
        <v/>
      </c>
      <c r="J418" s="4" t="str">
        <f>+IF(LEN($K418)&gt;5,BD!E418,"")</f>
        <v/>
      </c>
      <c r="K418" s="5" t="str">
        <f>+IF(LEN(BD!G418)&gt;5,BD!G418,"")</f>
        <v/>
      </c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53" t="str">
        <f t="shared" si="169"/>
        <v/>
      </c>
      <c r="AB418" s="154" t="str">
        <f>+IF(LEN($K418)&gt;5,SUM(L418,N418,P418,R418,T418,V418,X418)+COUNTIF(L418:X418,"PCG")+'CODIGO PAGO'!$C$23*COUNTIF(L418:X418,"PDF")+'CODIGO PAGO'!$C$24*COUNTIF('PRE MAAS'!L418:X418,"PNH")+'CODIGO PAGO'!$C$25*COUNTIF('PRE MAAS'!L418:X418,"PS")+COUNTIF(L418:X418,"VAC"),"")</f>
        <v/>
      </c>
      <c r="AC418" s="154" t="str">
        <f t="shared" si="170"/>
        <v/>
      </c>
      <c r="AD418" s="155" t="str">
        <f t="shared" si="171"/>
        <v/>
      </c>
      <c r="AE418" s="155" t="str">
        <f t="shared" si="172"/>
        <v/>
      </c>
      <c r="AF418" s="155" t="str">
        <f>+IF(LEN($K418)&gt;5,IF(AND(VLOOKUP($I418,BD!$D$1:$F$501,3,0)&gt;=L$1,VLOOKUP($I418,BD!$D$1:$F$501,3,0)&lt;=X$1),1,0),"")</f>
        <v/>
      </c>
      <c r="AG418" s="155" t="str">
        <f t="shared" si="173"/>
        <v/>
      </c>
      <c r="AH418" s="156" t="str">
        <f t="shared" si="174"/>
        <v/>
      </c>
      <c r="AI418" s="156" t="str">
        <f t="shared" si="175"/>
        <v/>
      </c>
      <c r="AJ418" s="156" t="str">
        <f t="shared" si="176"/>
        <v/>
      </c>
      <c r="AK418" s="6" t="str">
        <f>+IF(LEN($K418)&gt;5,BD!H418,"")</f>
        <v/>
      </c>
      <c r="AL418" s="17" t="str">
        <f t="shared" si="177"/>
        <v/>
      </c>
      <c r="AM418" s="13"/>
      <c r="AN418" s="18" t="str">
        <f t="shared" si="178"/>
        <v/>
      </c>
      <c r="AO418" s="19" t="str">
        <f t="shared" si="179"/>
        <v/>
      </c>
      <c r="AP418" s="19" t="str">
        <f t="shared" si="180"/>
        <v/>
      </c>
      <c r="AQ418" s="20" t="str">
        <f t="shared" si="181"/>
        <v/>
      </c>
      <c r="AR418" s="7" t="str">
        <f t="shared" ca="1" si="182"/>
        <v/>
      </c>
      <c r="AS418" s="157"/>
      <c r="AT418" s="19" t="str">
        <f>+IF(LEN($K418)&gt;5,TRUNC(AS418*AK418*'CODIGO PAGO'!$C$27,2),"")</f>
        <v/>
      </c>
      <c r="AU418" s="15"/>
      <c r="AV418" s="15"/>
      <c r="AW418" s="15"/>
      <c r="AX418" s="14"/>
      <c r="AY418" s="15"/>
      <c r="AZ418" s="20" t="str">
        <f>+IF(LEN(K418)&gt;5,SUMIF(AJUSTES!$A$1:$A$50,K418,AJUSTES!$J$1:$J$50),"")</f>
        <v/>
      </c>
      <c r="BA418" s="20"/>
      <c r="BB418" s="14"/>
      <c r="BC418" s="14"/>
      <c r="BD418" s="164"/>
      <c r="BE418" s="15"/>
      <c r="BF418" s="15"/>
      <c r="BG418" s="152" t="str">
        <f t="shared" si="183"/>
        <v/>
      </c>
      <c r="BH418" s="20" t="str">
        <f t="shared" si="184"/>
        <v/>
      </c>
      <c r="BI418" s="20" t="str">
        <f>IF(LEN($K418)&gt;5,IF('CODIGO PAGO'!$C$26=9,0.5*AK418,'CODIGO PAGO'!$C$26*COUNTIF(L418:X418,"PT")*(AK418*7)/(7-(COUNTIF(L418:X418,"D")+COUNTIF(L418:X418,"DL")))),"")</f>
        <v/>
      </c>
      <c r="BJ418" s="15"/>
      <c r="BK418" s="20" t="str">
        <f>+IF(LEN(K418)&gt;5,SUMIF(AJUSTES!$A$1:$A$50,K418,AJUSTES!$K$1:$K$50),"")</f>
        <v/>
      </c>
      <c r="BL418" s="15"/>
      <c r="BM418" s="15"/>
      <c r="BN418" s="4" t="str">
        <f>+CONCATENATE(IF(COUNTIFS(INCAPACIDADES!$A$1:$A$100,"ACTIVA",INCAPACIDADES!$C$1:$C$100,'PRE MAAS'!K418)&gt;0,VLOOKUP(K418,INCAPACIDADES!$C$1:$Y$100,23,0),""),IF(LEN($K418)&gt;5,IF(BD!F418="N/A","",CONCATENATE("B (",DAY(BD!F418),"-",MONTH(BD!F418),"-",YEAR(BD!F418),")")),""))</f>
        <v/>
      </c>
      <c r="BO418" s="150"/>
      <c r="BP418" s="15"/>
      <c r="BQ418" s="15"/>
      <c r="BR418" s="15"/>
      <c r="BS418" s="15"/>
      <c r="BT418" s="15"/>
      <c r="BU418" s="9" t="str">
        <f>+IF(LEN($K418)&gt;10,IF(LEN(BD!I418)=11,BD!I418,CONCATENATE("0",BD!I418)),"")</f>
        <v/>
      </c>
      <c r="BV418" s="161" t="str">
        <f>+IF(LEN($K418)&gt;10,BD!J418,"")</f>
        <v/>
      </c>
      <c r="BW418" s="162" t="str">
        <f t="shared" si="185"/>
        <v/>
      </c>
      <c r="BX418" s="162" t="str">
        <f>+IF(LEN($K418)&gt;10,UPPER(BD!K418),"")</f>
        <v/>
      </c>
      <c r="BY418" s="161" t="str">
        <f>+IF(LEN($K426)&gt;5,BD!L418,"")</f>
        <v/>
      </c>
      <c r="BZ418" s="161" t="str">
        <f>+IF(LEN($K418)&gt;10,BD!M418,"")</f>
        <v/>
      </c>
      <c r="CA418" s="162" t="str">
        <f>+IF(LEN($K418)&gt;10,BD!N418,"")</f>
        <v/>
      </c>
      <c r="CB418" s="163" t="str">
        <f t="shared" si="186"/>
        <v/>
      </c>
      <c r="CC418" s="62" t="str">
        <f>+IF(AND(LEN($K418)&gt;10),IF(AND($J418&gt;L$1,$J418&lt;=$Y$1),1,IF((COUNTIFS(INCAPACIDADES!$C$1:$C$51,$K418,INCAPACIDADES!K$1:K$51,L$1))&gt;0,2,IF(VLOOKUP($I418,BD!D:F,3,0)&gt;L$1,0,3))),"")</f>
        <v/>
      </c>
      <c r="CD418" s="62" t="str">
        <f>+IF(AND(LEN($K418)&gt;10),IF(AND($J418&gt;M$1,$J418&lt;=$Y$1),1,IF((COUNTIFS(INCAPACIDADES!$C$1:$C$51,$K418,INCAPACIDADES!L$1:L$51,M$1))&gt;0,2,IF(VLOOKUP($I418,BD!$D:$F,3,0)&gt;M$1,0,3))),"")</f>
        <v/>
      </c>
      <c r="CE418" s="62" t="str">
        <f>+IF(AND(LEN($K418)&gt;10),IF(AND($J418&gt;N$1,$J418&lt;=$Y$1),1,IF((COUNTIFS(INCAPACIDADES!$C$1:$C$51,$K418,INCAPACIDADES!M$1:M$51,N$1))&gt;0,2,IF(VLOOKUP($I418,BD!$D:$F,3,0)&gt;N$1,0,3))),"")</f>
        <v/>
      </c>
      <c r="CF418" s="62" t="str">
        <f>+IF(AND(LEN($K418)&gt;10),IF(AND($J418&gt;O$1,$J418&lt;=$Y$1),1,IF((COUNTIFS(INCAPACIDADES!$C$1:$C$51,$K418,INCAPACIDADES!N$1:N$51,O$1))&gt;0,2,IF(VLOOKUP($I418,BD!$D:$F,3,0)&gt;O$1,0,3))),"")</f>
        <v/>
      </c>
      <c r="CG418" s="62" t="str">
        <f>+IF(AND(LEN($K418)&gt;10),IF(AND($J418&gt;P$1,$J418&lt;=$Y$1),1,IF((COUNTIFS(INCAPACIDADES!$C$1:$C$51,$K418,INCAPACIDADES!O$1:O$51,P$1))&gt;0,2,IF(VLOOKUP($I418,BD!$D:$F,3,0)&gt;P$1,0,3))),"")</f>
        <v/>
      </c>
      <c r="CH418" s="62" t="str">
        <f>+IF(AND(LEN($K418)&gt;10),IF(AND($J418&gt;Q$1,$J418&lt;=$Y$1),1,IF((COUNTIFS(INCAPACIDADES!$C$1:$C$51,$K418,INCAPACIDADES!P$1:P$51,Q$1))&gt;0,2,IF(VLOOKUP($I418,BD!$D:$F,3,0)&gt;Q$1,0,3))),"")</f>
        <v/>
      </c>
      <c r="CI418" s="62" t="str">
        <f>+IF(AND(LEN($K418)&gt;10),IF(AND($J418&gt;R$1,$J418&lt;=$Y$1),1,IF((COUNTIFS(INCAPACIDADES!$C$1:$C$51,$K418,INCAPACIDADES!Q$1:Q$51,R$1))&gt;0,2,IF(VLOOKUP($I418,BD!$D:$F,3,0)&gt;R$1,0,3))),"")</f>
        <v/>
      </c>
      <c r="CJ418" s="62" t="str">
        <f>+IF(AND(LEN($K418)&gt;10),IF(AND($J418&gt;S$1,$J418&lt;=$Y$1),1,IF((COUNTIFS(INCAPACIDADES!$C$1:$C$51,$K418,INCAPACIDADES!R$1:R$51,S$1))&gt;0,2,IF(VLOOKUP($I418,BD!$D:$F,3,0)&gt;S$1,0,3))),"")</f>
        <v/>
      </c>
      <c r="CK418" s="62" t="str">
        <f>+IF(AND(LEN($K418)&gt;10),IF(AND($J418&gt;T$1,$J418&lt;=$Y$1),1,IF((COUNTIFS(INCAPACIDADES!$C$1:$C$51,$K418,INCAPACIDADES!S$1:S$51,T$1))&gt;0,2,IF(VLOOKUP($I418,BD!$D:$F,3,0)&gt;T$1,0,3))),"")</f>
        <v/>
      </c>
      <c r="CL418" s="62" t="str">
        <f>+IF(AND(LEN($K418)&gt;10),IF(AND($J418&gt;U$1,$J418&lt;=$Y$1),1,IF((COUNTIFS(INCAPACIDADES!$C$1:$C$51,$K418,INCAPACIDADES!T$1:T$51,U$1))&gt;0,2,IF(VLOOKUP($I418,BD!$D:$F,3,0)&gt;U$1,0,3))),"")</f>
        <v/>
      </c>
      <c r="CM418" s="62" t="str">
        <f>+IF(AND(LEN($K418)&gt;10),IF(AND($J418&gt;V$1,$J418&lt;=$Y$1),1,IF((COUNTIFS(INCAPACIDADES!$C$1:$C$51,$K418,INCAPACIDADES!U$1:U$51,V$1))&gt;0,2,IF(VLOOKUP($I418,BD!$D:$F,3,0)&gt;V$1,0,3))),"")</f>
        <v/>
      </c>
      <c r="CN418" s="62" t="str">
        <f>+IF(AND(LEN($K418)&gt;10),IF(AND($J418&gt;W$1,$J418&lt;=$Y$1),1,IF((COUNTIFS(INCAPACIDADES!$C$1:$C$51,$K418,INCAPACIDADES!V$1:V$51,W$1))&gt;0,2,IF(VLOOKUP($I418,BD!$D:$F,3,0)&gt;W$1,0,3))),"")</f>
        <v/>
      </c>
      <c r="CO418" s="62" t="str">
        <f>+IF(AND(LEN($K418)&gt;10),IF(AND($J418&gt;X$1,$J418&lt;=$Y$1),1,IF((COUNTIFS(INCAPACIDADES!$C$1:$C$51,$K418,INCAPACIDADES!W$1:W$51,X$1))&gt;0,2,IF(VLOOKUP($I418,BD!$D:$F,3,0)&gt;X$1,0,3))),"")</f>
        <v/>
      </c>
      <c r="CP418" s="62" t="str">
        <f>+IF(AND(LEN($K418)&gt;10),IF(AND($J418&gt;Y$1,$J418&lt;=$Y$1),1,IF((COUNTIFS(INCAPACIDADES!$C$1:$C$51,$K418,INCAPACIDADES!X$1:X$51,Y$1))&gt;0,2,IF(VLOOKUP($I418,BD!$D:$F,3,0)&gt;Y$1,0,3))),"")</f>
        <v/>
      </c>
      <c r="CQ418" s="62" t="str">
        <f>+IF(LEN($K418)&gt;10,IF(ISERROR(VLOOKUP(L418,'CODIGO PAGO'!$B$1:$B$20,1,0)),1,IF(OR(AND(CC418=1,L418&lt;&gt;"N"),AND(CC418=3,L418&lt;&gt;"B"),AND(CC418=2,LEFT(TRIM(L418),1)&lt;&gt;"I")),1,IF(OR(AND(CC418=0,L418="N"),AND(CC418=0,L418="B"),AND(CC418=0,LEFT(TRIM(L418),1)="I")),1,0))),"")</f>
        <v/>
      </c>
      <c r="CR418" s="62" t="str">
        <f t="shared" si="187"/>
        <v/>
      </c>
      <c r="CS418" s="62" t="str">
        <f>+IF(LEN($K418)&gt;10,IF(ISERROR(VLOOKUP(N418,'CODIGO PAGO'!$B$1:$B$20,1,0)),1,IF(OR(AND(CE418=1,N418&lt;&gt;"N"),AND(CE418=3,N418&lt;&gt;"B"),AND(CE418=2,LEFT(TRIM(N418),1)&lt;&gt;"I")),1,IF(OR(AND(CE418=0,N418="N"),AND(CE418=0,N418="B"),AND(CE418=0,LEFT(TRIM(N418),1)="I")),1,0))),"")</f>
        <v/>
      </c>
      <c r="CT418" s="62" t="str">
        <f t="shared" si="188"/>
        <v/>
      </c>
      <c r="CU418" s="62" t="str">
        <f>+IF(LEN($K418)&gt;10,IF(ISERROR(VLOOKUP(P418,'CODIGO PAGO'!$B$1:$B$20,1,0)),1,IF(OR(AND(CG418=1,P418&lt;&gt;"N"),AND(CG418=3,P418&lt;&gt;"B"),AND(CG418=2,LEFT(TRIM(P418),1)&lt;&gt;"I")),1,IF(OR(AND(CG418=0,P418="N"),AND(CG418=0,P418="B"),AND(CG418=0,LEFT(TRIM(P418),1)="I")),1,0))),"")</f>
        <v/>
      </c>
      <c r="CV418" s="62" t="str">
        <f t="shared" si="189"/>
        <v/>
      </c>
      <c r="CW418" s="62" t="str">
        <f>+IF(LEN($K418)&gt;10,IF(ISERROR(VLOOKUP(R418,'CODIGO PAGO'!$B$1:$B$20,1,0)),1,IF(OR(AND(CI418=1,R418&lt;&gt;"N"),AND(CI418=3,R418&lt;&gt;"B"),AND(CI418=2,LEFT(TRIM(R418),1)&lt;&gt;"I")),1,IF(OR(AND(CI418=0,R418="N"),AND(CI418=0,R418="B"),AND(CI418=0,LEFT(TRIM(R418),1)="I")),1,0))),"")</f>
        <v/>
      </c>
      <c r="CX418" s="62" t="str">
        <f t="shared" si="190"/>
        <v/>
      </c>
      <c r="CY418" s="62" t="str">
        <f>+IF(LEN($K418)&gt;10,IF(ISERROR(VLOOKUP(T418,'CODIGO PAGO'!$B$1:$B$20,1,0)),1,IF(OR(AND(CK418=1,T418&lt;&gt;"N"),AND(CK418=3,T418&lt;&gt;"B"),AND(CK418=2,LEFT(TRIM(T418),1)&lt;&gt;"I")),1,IF(OR(AND(CK418=0,T418="N"),AND(CK418=0,T418="B"),AND(CK418=0,LEFT(TRIM(T418),1)="I")),1,0))),"")</f>
        <v/>
      </c>
      <c r="CZ418" s="62" t="str">
        <f t="shared" si="191"/>
        <v/>
      </c>
      <c r="DA418" s="62" t="str">
        <f>+IF(LEN($K418)&gt;10,IF(ISERROR(VLOOKUP(V418,'CODIGO PAGO'!$B$1:$B$20,1,0)),1,IF(OR(AND(CM418=1,V418&lt;&gt;"N"),AND(CM418=3,V418&lt;&gt;"B"),AND(CM418=2,LEFT(TRIM(V418),1)&lt;&gt;"I")),1,IF(OR(AND(CM418=0,V418="N"),AND(CM418=0,V418="B"),AND(CM418=0,LEFT(TRIM(V418),1)="I")),1,0))),"")</f>
        <v/>
      </c>
      <c r="DB418" s="62" t="str">
        <f t="shared" si="192"/>
        <v/>
      </c>
      <c r="DC418" s="62" t="str">
        <f>+IF(LEN($K418)&gt;10,IF(ISERROR(VLOOKUP(X418,'CODIGO PAGO'!$B$1:$B$20,1,0)),1,IF(OR(AND(CO418=1,X418&lt;&gt;"N"),AND(CO418=3,X418&lt;&gt;"B"),AND(CO418=2,LEFT(TRIM(X418),1)&lt;&gt;"I")),1,IF(OR(AND(CO418=0,X418="N"),AND(CO418=0,X418="B"),AND(CO418=0,LEFT(TRIM(X418),1)="I")),1,0))),"")</f>
        <v/>
      </c>
      <c r="DD418" s="62" t="str">
        <f t="shared" si="193"/>
        <v/>
      </c>
      <c r="DE418" s="62" t="str">
        <f t="shared" si="194"/>
        <v/>
      </c>
      <c r="DF418" s="63" t="str">
        <f t="shared" si="195"/>
        <v/>
      </c>
      <c r="DG418" s="171"/>
      <c r="DH418" s="63">
        <v>418</v>
      </c>
    </row>
    <row r="419" spans="1:112" s="65" customFormat="1">
      <c r="A419" s="16" t="str">
        <f t="shared" si="168"/>
        <v/>
      </c>
      <c r="B419" s="134"/>
      <c r="C419" s="134"/>
      <c r="D419" s="1" t="str">
        <f>+IF(LEN($K419)&gt;5,BD!A419,"")</f>
        <v/>
      </c>
      <c r="E419" s="1" t="str">
        <f>+IF(LEN($K419)&gt;5,BD!B419,"")</f>
        <v/>
      </c>
      <c r="F419" s="134"/>
      <c r="G419" s="133"/>
      <c r="H419" s="135"/>
      <c r="I419" s="3" t="str">
        <f>+IF(LEN($K419)&gt;5,BD!D419,"")</f>
        <v/>
      </c>
      <c r="J419" s="4" t="str">
        <f>+IF(LEN($K419)&gt;5,BD!E419,"")</f>
        <v/>
      </c>
      <c r="K419" s="5" t="str">
        <f>+IF(LEN(BD!G419)&gt;5,BD!G419,"")</f>
        <v/>
      </c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53" t="str">
        <f t="shared" si="169"/>
        <v/>
      </c>
      <c r="AB419" s="154" t="str">
        <f>+IF(LEN($K419)&gt;5,SUM(L419,N419,P419,R419,T419,V419,X419)+COUNTIF(L419:X419,"PCG")+'CODIGO PAGO'!$C$23*COUNTIF(L419:X419,"PDF")+'CODIGO PAGO'!$C$24*COUNTIF('PRE MAAS'!L419:X419,"PNH")+'CODIGO PAGO'!$C$25*COUNTIF('PRE MAAS'!L419:X419,"PS")+COUNTIF(L419:X419,"VAC"),"")</f>
        <v/>
      </c>
      <c r="AC419" s="154" t="str">
        <f t="shared" si="170"/>
        <v/>
      </c>
      <c r="AD419" s="155" t="str">
        <f t="shared" si="171"/>
        <v/>
      </c>
      <c r="AE419" s="155" t="str">
        <f t="shared" si="172"/>
        <v/>
      </c>
      <c r="AF419" s="155" t="str">
        <f>+IF(LEN($K419)&gt;5,IF(AND(VLOOKUP($I419,BD!$D$1:$F$501,3,0)&gt;=L$1,VLOOKUP($I419,BD!$D$1:$F$501,3,0)&lt;=X$1),1,0),"")</f>
        <v/>
      </c>
      <c r="AG419" s="155" t="str">
        <f t="shared" si="173"/>
        <v/>
      </c>
      <c r="AH419" s="156" t="str">
        <f t="shared" si="174"/>
        <v/>
      </c>
      <c r="AI419" s="156" t="str">
        <f t="shared" si="175"/>
        <v/>
      </c>
      <c r="AJ419" s="156" t="str">
        <f t="shared" si="176"/>
        <v/>
      </c>
      <c r="AK419" s="6" t="str">
        <f>+IF(LEN($K419)&gt;5,BD!H419,"")</f>
        <v/>
      </c>
      <c r="AL419" s="17" t="str">
        <f t="shared" si="177"/>
        <v/>
      </c>
      <c r="AM419" s="13"/>
      <c r="AN419" s="18" t="str">
        <f t="shared" si="178"/>
        <v/>
      </c>
      <c r="AO419" s="19" t="str">
        <f t="shared" si="179"/>
        <v/>
      </c>
      <c r="AP419" s="19" t="str">
        <f t="shared" si="180"/>
        <v/>
      </c>
      <c r="AQ419" s="20" t="str">
        <f t="shared" si="181"/>
        <v/>
      </c>
      <c r="AR419" s="7" t="str">
        <f t="shared" ca="1" si="182"/>
        <v/>
      </c>
      <c r="AS419" s="157"/>
      <c r="AT419" s="19" t="str">
        <f>+IF(LEN($K419)&gt;5,TRUNC(AS419*AK419*'CODIGO PAGO'!$C$27,2),"")</f>
        <v/>
      </c>
      <c r="AU419" s="15"/>
      <c r="AV419" s="15"/>
      <c r="AW419" s="15"/>
      <c r="AX419" s="14"/>
      <c r="AY419" s="15"/>
      <c r="AZ419" s="20" t="str">
        <f>+IF(LEN(K419)&gt;5,SUMIF(AJUSTES!$A$1:$A$50,K419,AJUSTES!$J$1:$J$50),"")</f>
        <v/>
      </c>
      <c r="BA419" s="20"/>
      <c r="BB419" s="14"/>
      <c r="BC419" s="14"/>
      <c r="BD419" s="164"/>
      <c r="BE419" s="15"/>
      <c r="BF419" s="15"/>
      <c r="BG419" s="152" t="str">
        <f t="shared" si="183"/>
        <v/>
      </c>
      <c r="BH419" s="20" t="str">
        <f t="shared" si="184"/>
        <v/>
      </c>
      <c r="BI419" s="20" t="str">
        <f>IF(LEN($K419)&gt;5,IF('CODIGO PAGO'!$C$26=9,0.5*AK419,'CODIGO PAGO'!$C$26*COUNTIF(L419:X419,"PT")*(AK419*7)/(7-(COUNTIF(L419:X419,"D")+COUNTIF(L419:X419,"DL")))),"")</f>
        <v/>
      </c>
      <c r="BJ419" s="15"/>
      <c r="BK419" s="20" t="str">
        <f>+IF(LEN(K419)&gt;5,SUMIF(AJUSTES!$A$1:$A$50,K419,AJUSTES!$K$1:$K$50),"")</f>
        <v/>
      </c>
      <c r="BL419" s="15"/>
      <c r="BM419" s="15"/>
      <c r="BN419" s="4" t="str">
        <f>+CONCATENATE(IF(COUNTIFS(INCAPACIDADES!$A$1:$A$100,"ACTIVA",INCAPACIDADES!$C$1:$C$100,'PRE MAAS'!K419)&gt;0,VLOOKUP(K419,INCAPACIDADES!$C$1:$Y$100,23,0),""),IF(LEN($K419)&gt;5,IF(BD!F419="N/A","",CONCATENATE("B (",DAY(BD!F419),"-",MONTH(BD!F419),"-",YEAR(BD!F419),")")),""))</f>
        <v/>
      </c>
      <c r="BO419" s="150"/>
      <c r="BP419" s="15"/>
      <c r="BQ419" s="15"/>
      <c r="BR419" s="15"/>
      <c r="BS419" s="15"/>
      <c r="BT419" s="15"/>
      <c r="BU419" s="9" t="str">
        <f>+IF(LEN($K419)&gt;10,IF(LEN(BD!I419)=11,BD!I419,CONCATENATE("0",BD!I419)),"")</f>
        <v/>
      </c>
      <c r="BV419" s="161" t="str">
        <f>+IF(LEN($K419)&gt;10,BD!J419,"")</f>
        <v/>
      </c>
      <c r="BW419" s="162" t="str">
        <f t="shared" si="185"/>
        <v/>
      </c>
      <c r="BX419" s="162" t="str">
        <f>+IF(LEN($K419)&gt;10,UPPER(BD!K419),"")</f>
        <v/>
      </c>
      <c r="BY419" s="161" t="str">
        <f>+IF(LEN($K427)&gt;5,BD!L419,"")</f>
        <v/>
      </c>
      <c r="BZ419" s="161" t="str">
        <f>+IF(LEN($K419)&gt;10,BD!M419,"")</f>
        <v/>
      </c>
      <c r="CA419" s="162" t="str">
        <f>+IF(LEN($K419)&gt;10,BD!N419,"")</f>
        <v/>
      </c>
      <c r="CB419" s="163" t="str">
        <f t="shared" si="186"/>
        <v/>
      </c>
      <c r="CC419" s="62" t="str">
        <f>+IF(AND(LEN($K419)&gt;10),IF(AND($J419&gt;L$1,$J419&lt;=$Y$1),1,IF((COUNTIFS(INCAPACIDADES!$C$1:$C$51,$K419,INCAPACIDADES!K$1:K$51,L$1))&gt;0,2,IF(VLOOKUP($I419,BD!D:F,3,0)&gt;L$1,0,3))),"")</f>
        <v/>
      </c>
      <c r="CD419" s="62" t="str">
        <f>+IF(AND(LEN($K419)&gt;10),IF(AND($J419&gt;M$1,$J419&lt;=$Y$1),1,IF((COUNTIFS(INCAPACIDADES!$C$1:$C$51,$K419,INCAPACIDADES!L$1:L$51,M$1))&gt;0,2,IF(VLOOKUP($I419,BD!$D:$F,3,0)&gt;M$1,0,3))),"")</f>
        <v/>
      </c>
      <c r="CE419" s="62" t="str">
        <f>+IF(AND(LEN($K419)&gt;10),IF(AND($J419&gt;N$1,$J419&lt;=$Y$1),1,IF((COUNTIFS(INCAPACIDADES!$C$1:$C$51,$K419,INCAPACIDADES!M$1:M$51,N$1))&gt;0,2,IF(VLOOKUP($I419,BD!$D:$F,3,0)&gt;N$1,0,3))),"")</f>
        <v/>
      </c>
      <c r="CF419" s="62" t="str">
        <f>+IF(AND(LEN($K419)&gt;10),IF(AND($J419&gt;O$1,$J419&lt;=$Y$1),1,IF((COUNTIFS(INCAPACIDADES!$C$1:$C$51,$K419,INCAPACIDADES!N$1:N$51,O$1))&gt;0,2,IF(VLOOKUP($I419,BD!$D:$F,3,0)&gt;O$1,0,3))),"")</f>
        <v/>
      </c>
      <c r="CG419" s="62" t="str">
        <f>+IF(AND(LEN($K419)&gt;10),IF(AND($J419&gt;P$1,$J419&lt;=$Y$1),1,IF((COUNTIFS(INCAPACIDADES!$C$1:$C$51,$K419,INCAPACIDADES!O$1:O$51,P$1))&gt;0,2,IF(VLOOKUP($I419,BD!$D:$F,3,0)&gt;P$1,0,3))),"")</f>
        <v/>
      </c>
      <c r="CH419" s="62" t="str">
        <f>+IF(AND(LEN($K419)&gt;10),IF(AND($J419&gt;Q$1,$J419&lt;=$Y$1),1,IF((COUNTIFS(INCAPACIDADES!$C$1:$C$51,$K419,INCAPACIDADES!P$1:P$51,Q$1))&gt;0,2,IF(VLOOKUP($I419,BD!$D:$F,3,0)&gt;Q$1,0,3))),"")</f>
        <v/>
      </c>
      <c r="CI419" s="62" t="str">
        <f>+IF(AND(LEN($K419)&gt;10),IF(AND($J419&gt;R$1,$J419&lt;=$Y$1),1,IF((COUNTIFS(INCAPACIDADES!$C$1:$C$51,$K419,INCAPACIDADES!Q$1:Q$51,R$1))&gt;0,2,IF(VLOOKUP($I419,BD!$D:$F,3,0)&gt;R$1,0,3))),"")</f>
        <v/>
      </c>
      <c r="CJ419" s="62" t="str">
        <f>+IF(AND(LEN($K419)&gt;10),IF(AND($J419&gt;S$1,$J419&lt;=$Y$1),1,IF((COUNTIFS(INCAPACIDADES!$C$1:$C$51,$K419,INCAPACIDADES!R$1:R$51,S$1))&gt;0,2,IF(VLOOKUP($I419,BD!$D:$F,3,0)&gt;S$1,0,3))),"")</f>
        <v/>
      </c>
      <c r="CK419" s="62" t="str">
        <f>+IF(AND(LEN($K419)&gt;10),IF(AND($J419&gt;T$1,$J419&lt;=$Y$1),1,IF((COUNTIFS(INCAPACIDADES!$C$1:$C$51,$K419,INCAPACIDADES!S$1:S$51,T$1))&gt;0,2,IF(VLOOKUP($I419,BD!$D:$F,3,0)&gt;T$1,0,3))),"")</f>
        <v/>
      </c>
      <c r="CL419" s="62" t="str">
        <f>+IF(AND(LEN($K419)&gt;10),IF(AND($J419&gt;U$1,$J419&lt;=$Y$1),1,IF((COUNTIFS(INCAPACIDADES!$C$1:$C$51,$K419,INCAPACIDADES!T$1:T$51,U$1))&gt;0,2,IF(VLOOKUP($I419,BD!$D:$F,3,0)&gt;U$1,0,3))),"")</f>
        <v/>
      </c>
      <c r="CM419" s="62" t="str">
        <f>+IF(AND(LEN($K419)&gt;10),IF(AND($J419&gt;V$1,$J419&lt;=$Y$1),1,IF((COUNTIFS(INCAPACIDADES!$C$1:$C$51,$K419,INCAPACIDADES!U$1:U$51,V$1))&gt;0,2,IF(VLOOKUP($I419,BD!$D:$F,3,0)&gt;V$1,0,3))),"")</f>
        <v/>
      </c>
      <c r="CN419" s="62" t="str">
        <f>+IF(AND(LEN($K419)&gt;10),IF(AND($J419&gt;W$1,$J419&lt;=$Y$1),1,IF((COUNTIFS(INCAPACIDADES!$C$1:$C$51,$K419,INCAPACIDADES!V$1:V$51,W$1))&gt;0,2,IF(VLOOKUP($I419,BD!$D:$F,3,0)&gt;W$1,0,3))),"")</f>
        <v/>
      </c>
      <c r="CO419" s="62" t="str">
        <f>+IF(AND(LEN($K419)&gt;10),IF(AND($J419&gt;X$1,$J419&lt;=$Y$1),1,IF((COUNTIFS(INCAPACIDADES!$C$1:$C$51,$K419,INCAPACIDADES!W$1:W$51,X$1))&gt;0,2,IF(VLOOKUP($I419,BD!$D:$F,3,0)&gt;X$1,0,3))),"")</f>
        <v/>
      </c>
      <c r="CP419" s="62" t="str">
        <f>+IF(AND(LEN($K419)&gt;10),IF(AND($J419&gt;Y$1,$J419&lt;=$Y$1),1,IF((COUNTIFS(INCAPACIDADES!$C$1:$C$51,$K419,INCAPACIDADES!X$1:X$51,Y$1))&gt;0,2,IF(VLOOKUP($I419,BD!$D:$F,3,0)&gt;Y$1,0,3))),"")</f>
        <v/>
      </c>
      <c r="CQ419" s="62" t="str">
        <f>+IF(LEN($K419)&gt;10,IF(ISERROR(VLOOKUP(L419,'CODIGO PAGO'!$B$1:$B$20,1,0)),1,IF(OR(AND(CC419=1,L419&lt;&gt;"N"),AND(CC419=3,L419&lt;&gt;"B"),AND(CC419=2,LEFT(TRIM(L419),1)&lt;&gt;"I")),1,IF(OR(AND(CC419=0,L419="N"),AND(CC419=0,L419="B"),AND(CC419=0,LEFT(TRIM(L419),1)="I")),1,0))),"")</f>
        <v/>
      </c>
      <c r="CR419" s="62" t="str">
        <f t="shared" si="187"/>
        <v/>
      </c>
      <c r="CS419" s="62" t="str">
        <f>+IF(LEN($K419)&gt;10,IF(ISERROR(VLOOKUP(N419,'CODIGO PAGO'!$B$1:$B$20,1,0)),1,IF(OR(AND(CE419=1,N419&lt;&gt;"N"),AND(CE419=3,N419&lt;&gt;"B"),AND(CE419=2,LEFT(TRIM(N419),1)&lt;&gt;"I")),1,IF(OR(AND(CE419=0,N419="N"),AND(CE419=0,N419="B"),AND(CE419=0,LEFT(TRIM(N419),1)="I")),1,0))),"")</f>
        <v/>
      </c>
      <c r="CT419" s="62" t="str">
        <f t="shared" si="188"/>
        <v/>
      </c>
      <c r="CU419" s="62" t="str">
        <f>+IF(LEN($K419)&gt;10,IF(ISERROR(VLOOKUP(P419,'CODIGO PAGO'!$B$1:$B$20,1,0)),1,IF(OR(AND(CG419=1,P419&lt;&gt;"N"),AND(CG419=3,P419&lt;&gt;"B"),AND(CG419=2,LEFT(TRIM(P419),1)&lt;&gt;"I")),1,IF(OR(AND(CG419=0,P419="N"),AND(CG419=0,P419="B"),AND(CG419=0,LEFT(TRIM(P419),1)="I")),1,0))),"")</f>
        <v/>
      </c>
      <c r="CV419" s="62" t="str">
        <f t="shared" si="189"/>
        <v/>
      </c>
      <c r="CW419" s="62" t="str">
        <f>+IF(LEN($K419)&gt;10,IF(ISERROR(VLOOKUP(R419,'CODIGO PAGO'!$B$1:$B$20,1,0)),1,IF(OR(AND(CI419=1,R419&lt;&gt;"N"),AND(CI419=3,R419&lt;&gt;"B"),AND(CI419=2,LEFT(TRIM(R419),1)&lt;&gt;"I")),1,IF(OR(AND(CI419=0,R419="N"),AND(CI419=0,R419="B"),AND(CI419=0,LEFT(TRIM(R419),1)="I")),1,0))),"")</f>
        <v/>
      </c>
      <c r="CX419" s="62" t="str">
        <f t="shared" si="190"/>
        <v/>
      </c>
      <c r="CY419" s="62" t="str">
        <f>+IF(LEN($K419)&gt;10,IF(ISERROR(VLOOKUP(T419,'CODIGO PAGO'!$B$1:$B$20,1,0)),1,IF(OR(AND(CK419=1,T419&lt;&gt;"N"),AND(CK419=3,T419&lt;&gt;"B"),AND(CK419=2,LEFT(TRIM(T419),1)&lt;&gt;"I")),1,IF(OR(AND(CK419=0,T419="N"),AND(CK419=0,T419="B"),AND(CK419=0,LEFT(TRIM(T419),1)="I")),1,0))),"")</f>
        <v/>
      </c>
      <c r="CZ419" s="62" t="str">
        <f t="shared" si="191"/>
        <v/>
      </c>
      <c r="DA419" s="62" t="str">
        <f>+IF(LEN($K419)&gt;10,IF(ISERROR(VLOOKUP(V419,'CODIGO PAGO'!$B$1:$B$20,1,0)),1,IF(OR(AND(CM419=1,V419&lt;&gt;"N"),AND(CM419=3,V419&lt;&gt;"B"),AND(CM419=2,LEFT(TRIM(V419),1)&lt;&gt;"I")),1,IF(OR(AND(CM419=0,V419="N"),AND(CM419=0,V419="B"),AND(CM419=0,LEFT(TRIM(V419),1)="I")),1,0))),"")</f>
        <v/>
      </c>
      <c r="DB419" s="62" t="str">
        <f t="shared" si="192"/>
        <v/>
      </c>
      <c r="DC419" s="62" t="str">
        <f>+IF(LEN($K419)&gt;10,IF(ISERROR(VLOOKUP(X419,'CODIGO PAGO'!$B$1:$B$20,1,0)),1,IF(OR(AND(CO419=1,X419&lt;&gt;"N"),AND(CO419=3,X419&lt;&gt;"B"),AND(CO419=2,LEFT(TRIM(X419),1)&lt;&gt;"I")),1,IF(OR(AND(CO419=0,X419="N"),AND(CO419=0,X419="B"),AND(CO419=0,LEFT(TRIM(X419),1)="I")),1,0))),"")</f>
        <v/>
      </c>
      <c r="DD419" s="62" t="str">
        <f t="shared" si="193"/>
        <v/>
      </c>
      <c r="DE419" s="62" t="str">
        <f t="shared" si="194"/>
        <v/>
      </c>
      <c r="DF419" s="63" t="str">
        <f t="shared" si="195"/>
        <v/>
      </c>
      <c r="DG419" s="171"/>
      <c r="DH419" s="63">
        <v>419</v>
      </c>
    </row>
    <row r="420" spans="1:112" s="65" customFormat="1">
      <c r="A420" s="16" t="str">
        <f t="shared" si="168"/>
        <v/>
      </c>
      <c r="B420" s="134"/>
      <c r="C420" s="134"/>
      <c r="D420" s="1" t="str">
        <f>+IF(LEN($K420)&gt;5,BD!A420,"")</f>
        <v/>
      </c>
      <c r="E420" s="1" t="str">
        <f>+IF(LEN($K420)&gt;5,BD!B420,"")</f>
        <v/>
      </c>
      <c r="F420" s="134"/>
      <c r="G420" s="133"/>
      <c r="H420" s="135"/>
      <c r="I420" s="3" t="str">
        <f>+IF(LEN($K420)&gt;5,BD!D420,"")</f>
        <v/>
      </c>
      <c r="J420" s="4" t="str">
        <f>+IF(LEN($K420)&gt;5,BD!E420,"")</f>
        <v/>
      </c>
      <c r="K420" s="5" t="str">
        <f>+IF(LEN(BD!G420)&gt;5,BD!G420,"")</f>
        <v/>
      </c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53" t="str">
        <f t="shared" si="169"/>
        <v/>
      </c>
      <c r="AB420" s="154" t="str">
        <f>+IF(LEN($K420)&gt;5,SUM(L420,N420,P420,R420,T420,V420,X420)+COUNTIF(L420:X420,"PCG")+'CODIGO PAGO'!$C$23*COUNTIF(L420:X420,"PDF")+'CODIGO PAGO'!$C$24*COUNTIF('PRE MAAS'!L420:X420,"PNH")+'CODIGO PAGO'!$C$25*COUNTIF('PRE MAAS'!L420:X420,"PS")+COUNTIF(L420:X420,"VAC"),"")</f>
        <v/>
      </c>
      <c r="AC420" s="154" t="str">
        <f t="shared" si="170"/>
        <v/>
      </c>
      <c r="AD420" s="155" t="str">
        <f t="shared" si="171"/>
        <v/>
      </c>
      <c r="AE420" s="155" t="str">
        <f t="shared" si="172"/>
        <v/>
      </c>
      <c r="AF420" s="155" t="str">
        <f>+IF(LEN($K420)&gt;5,IF(AND(VLOOKUP($I420,BD!$D$1:$F$501,3,0)&gt;=L$1,VLOOKUP($I420,BD!$D$1:$F$501,3,0)&lt;=X$1),1,0),"")</f>
        <v/>
      </c>
      <c r="AG420" s="155" t="str">
        <f t="shared" si="173"/>
        <v/>
      </c>
      <c r="AH420" s="156" t="str">
        <f t="shared" si="174"/>
        <v/>
      </c>
      <c r="AI420" s="156" t="str">
        <f t="shared" si="175"/>
        <v/>
      </c>
      <c r="AJ420" s="156" t="str">
        <f t="shared" si="176"/>
        <v/>
      </c>
      <c r="AK420" s="6" t="str">
        <f>+IF(LEN($K420)&gt;5,BD!H420,"")</f>
        <v/>
      </c>
      <c r="AL420" s="17" t="str">
        <f t="shared" si="177"/>
        <v/>
      </c>
      <c r="AM420" s="13"/>
      <c r="AN420" s="18" t="str">
        <f t="shared" si="178"/>
        <v/>
      </c>
      <c r="AO420" s="19" t="str">
        <f t="shared" si="179"/>
        <v/>
      </c>
      <c r="AP420" s="19" t="str">
        <f t="shared" si="180"/>
        <v/>
      </c>
      <c r="AQ420" s="20" t="str">
        <f t="shared" si="181"/>
        <v/>
      </c>
      <c r="AR420" s="7" t="str">
        <f t="shared" ca="1" si="182"/>
        <v/>
      </c>
      <c r="AS420" s="157"/>
      <c r="AT420" s="19" t="str">
        <f>+IF(LEN($K420)&gt;5,TRUNC(AS420*AK420*'CODIGO PAGO'!$C$27,2),"")</f>
        <v/>
      </c>
      <c r="AU420" s="15"/>
      <c r="AV420" s="15"/>
      <c r="AW420" s="15"/>
      <c r="AX420" s="14"/>
      <c r="AY420" s="15"/>
      <c r="AZ420" s="20" t="str">
        <f>+IF(LEN(K420)&gt;5,SUMIF(AJUSTES!$A$1:$A$50,K420,AJUSTES!$J$1:$J$50),"")</f>
        <v/>
      </c>
      <c r="BA420" s="20"/>
      <c r="BB420" s="14"/>
      <c r="BC420" s="14"/>
      <c r="BD420" s="164"/>
      <c r="BE420" s="15"/>
      <c r="BF420" s="15"/>
      <c r="BG420" s="152" t="str">
        <f t="shared" si="183"/>
        <v/>
      </c>
      <c r="BH420" s="20" t="str">
        <f t="shared" si="184"/>
        <v/>
      </c>
      <c r="BI420" s="20" t="str">
        <f>IF(LEN($K420)&gt;5,IF('CODIGO PAGO'!$C$26=9,0.5*AK420,'CODIGO PAGO'!$C$26*COUNTIF(L420:X420,"PT")*(AK420*7)/(7-(COUNTIF(L420:X420,"D")+COUNTIF(L420:X420,"DL")))),"")</f>
        <v/>
      </c>
      <c r="BJ420" s="15"/>
      <c r="BK420" s="20" t="str">
        <f>+IF(LEN(K420)&gt;5,SUMIF(AJUSTES!$A$1:$A$50,K420,AJUSTES!$K$1:$K$50),"")</f>
        <v/>
      </c>
      <c r="BL420" s="15"/>
      <c r="BM420" s="15"/>
      <c r="BN420" s="4" t="str">
        <f>+CONCATENATE(IF(COUNTIFS(INCAPACIDADES!$A$1:$A$100,"ACTIVA",INCAPACIDADES!$C$1:$C$100,'PRE MAAS'!K420)&gt;0,VLOOKUP(K420,INCAPACIDADES!$C$1:$Y$100,23,0),""),IF(LEN($K420)&gt;5,IF(BD!F420="N/A","",CONCATENATE("B (",DAY(BD!F420),"-",MONTH(BD!F420),"-",YEAR(BD!F420),")")),""))</f>
        <v/>
      </c>
      <c r="BO420" s="150"/>
      <c r="BP420" s="15"/>
      <c r="BQ420" s="15"/>
      <c r="BR420" s="15"/>
      <c r="BS420" s="15"/>
      <c r="BT420" s="15"/>
      <c r="BU420" s="9" t="str">
        <f>+IF(LEN($K420)&gt;10,IF(LEN(BD!I420)=11,BD!I420,CONCATENATE("0",BD!I420)),"")</f>
        <v/>
      </c>
      <c r="BV420" s="161" t="str">
        <f>+IF(LEN($K420)&gt;10,BD!J420,"")</f>
        <v/>
      </c>
      <c r="BW420" s="162" t="str">
        <f t="shared" si="185"/>
        <v/>
      </c>
      <c r="BX420" s="162" t="str">
        <f>+IF(LEN($K420)&gt;10,UPPER(BD!K420),"")</f>
        <v/>
      </c>
      <c r="BY420" s="161" t="str">
        <f>+IF(LEN($K428)&gt;5,BD!L420,"")</f>
        <v/>
      </c>
      <c r="BZ420" s="161" t="str">
        <f>+IF(LEN($K420)&gt;10,BD!M420,"")</f>
        <v/>
      </c>
      <c r="CA420" s="162" t="str">
        <f>+IF(LEN($K420)&gt;10,BD!N420,"")</f>
        <v/>
      </c>
      <c r="CB420" s="163" t="str">
        <f t="shared" si="186"/>
        <v/>
      </c>
      <c r="CC420" s="62" t="str">
        <f>+IF(AND(LEN($K420)&gt;10),IF(AND($J420&gt;L$1,$J420&lt;=$Y$1),1,IF((COUNTIFS(INCAPACIDADES!$C$1:$C$51,$K420,INCAPACIDADES!K$1:K$51,L$1))&gt;0,2,IF(VLOOKUP($I420,BD!D:F,3,0)&gt;L$1,0,3))),"")</f>
        <v/>
      </c>
      <c r="CD420" s="62" t="str">
        <f>+IF(AND(LEN($K420)&gt;10),IF(AND($J420&gt;M$1,$J420&lt;=$Y$1),1,IF((COUNTIFS(INCAPACIDADES!$C$1:$C$51,$K420,INCAPACIDADES!L$1:L$51,M$1))&gt;0,2,IF(VLOOKUP($I420,BD!$D:$F,3,0)&gt;M$1,0,3))),"")</f>
        <v/>
      </c>
      <c r="CE420" s="62" t="str">
        <f>+IF(AND(LEN($K420)&gt;10),IF(AND($J420&gt;N$1,$J420&lt;=$Y$1),1,IF((COUNTIFS(INCAPACIDADES!$C$1:$C$51,$K420,INCAPACIDADES!M$1:M$51,N$1))&gt;0,2,IF(VLOOKUP($I420,BD!$D:$F,3,0)&gt;N$1,0,3))),"")</f>
        <v/>
      </c>
      <c r="CF420" s="62" t="str">
        <f>+IF(AND(LEN($K420)&gt;10),IF(AND($J420&gt;O$1,$J420&lt;=$Y$1),1,IF((COUNTIFS(INCAPACIDADES!$C$1:$C$51,$K420,INCAPACIDADES!N$1:N$51,O$1))&gt;0,2,IF(VLOOKUP($I420,BD!$D:$F,3,0)&gt;O$1,0,3))),"")</f>
        <v/>
      </c>
      <c r="CG420" s="62" t="str">
        <f>+IF(AND(LEN($K420)&gt;10),IF(AND($J420&gt;P$1,$J420&lt;=$Y$1),1,IF((COUNTIFS(INCAPACIDADES!$C$1:$C$51,$K420,INCAPACIDADES!O$1:O$51,P$1))&gt;0,2,IF(VLOOKUP($I420,BD!$D:$F,3,0)&gt;P$1,0,3))),"")</f>
        <v/>
      </c>
      <c r="CH420" s="62" t="str">
        <f>+IF(AND(LEN($K420)&gt;10),IF(AND($J420&gt;Q$1,$J420&lt;=$Y$1),1,IF((COUNTIFS(INCAPACIDADES!$C$1:$C$51,$K420,INCAPACIDADES!P$1:P$51,Q$1))&gt;0,2,IF(VLOOKUP($I420,BD!$D:$F,3,0)&gt;Q$1,0,3))),"")</f>
        <v/>
      </c>
      <c r="CI420" s="62" t="str">
        <f>+IF(AND(LEN($K420)&gt;10),IF(AND($J420&gt;R$1,$J420&lt;=$Y$1),1,IF((COUNTIFS(INCAPACIDADES!$C$1:$C$51,$K420,INCAPACIDADES!Q$1:Q$51,R$1))&gt;0,2,IF(VLOOKUP($I420,BD!$D:$F,3,0)&gt;R$1,0,3))),"")</f>
        <v/>
      </c>
      <c r="CJ420" s="62" t="str">
        <f>+IF(AND(LEN($K420)&gt;10),IF(AND($J420&gt;S$1,$J420&lt;=$Y$1),1,IF((COUNTIFS(INCAPACIDADES!$C$1:$C$51,$K420,INCAPACIDADES!R$1:R$51,S$1))&gt;0,2,IF(VLOOKUP($I420,BD!$D:$F,3,0)&gt;S$1,0,3))),"")</f>
        <v/>
      </c>
      <c r="CK420" s="62" t="str">
        <f>+IF(AND(LEN($K420)&gt;10),IF(AND($J420&gt;T$1,$J420&lt;=$Y$1),1,IF((COUNTIFS(INCAPACIDADES!$C$1:$C$51,$K420,INCAPACIDADES!S$1:S$51,T$1))&gt;0,2,IF(VLOOKUP($I420,BD!$D:$F,3,0)&gt;T$1,0,3))),"")</f>
        <v/>
      </c>
      <c r="CL420" s="62" t="str">
        <f>+IF(AND(LEN($K420)&gt;10),IF(AND($J420&gt;U$1,$J420&lt;=$Y$1),1,IF((COUNTIFS(INCAPACIDADES!$C$1:$C$51,$K420,INCAPACIDADES!T$1:T$51,U$1))&gt;0,2,IF(VLOOKUP($I420,BD!$D:$F,3,0)&gt;U$1,0,3))),"")</f>
        <v/>
      </c>
      <c r="CM420" s="62" t="str">
        <f>+IF(AND(LEN($K420)&gt;10),IF(AND($J420&gt;V$1,$J420&lt;=$Y$1),1,IF((COUNTIFS(INCAPACIDADES!$C$1:$C$51,$K420,INCAPACIDADES!U$1:U$51,V$1))&gt;0,2,IF(VLOOKUP($I420,BD!$D:$F,3,0)&gt;V$1,0,3))),"")</f>
        <v/>
      </c>
      <c r="CN420" s="62" t="str">
        <f>+IF(AND(LEN($K420)&gt;10),IF(AND($J420&gt;W$1,$J420&lt;=$Y$1),1,IF((COUNTIFS(INCAPACIDADES!$C$1:$C$51,$K420,INCAPACIDADES!V$1:V$51,W$1))&gt;0,2,IF(VLOOKUP($I420,BD!$D:$F,3,0)&gt;W$1,0,3))),"")</f>
        <v/>
      </c>
      <c r="CO420" s="62" t="str">
        <f>+IF(AND(LEN($K420)&gt;10),IF(AND($J420&gt;X$1,$J420&lt;=$Y$1),1,IF((COUNTIFS(INCAPACIDADES!$C$1:$C$51,$K420,INCAPACIDADES!W$1:W$51,X$1))&gt;0,2,IF(VLOOKUP($I420,BD!$D:$F,3,0)&gt;X$1,0,3))),"")</f>
        <v/>
      </c>
      <c r="CP420" s="62" t="str">
        <f>+IF(AND(LEN($K420)&gt;10),IF(AND($J420&gt;Y$1,$J420&lt;=$Y$1),1,IF((COUNTIFS(INCAPACIDADES!$C$1:$C$51,$K420,INCAPACIDADES!X$1:X$51,Y$1))&gt;0,2,IF(VLOOKUP($I420,BD!$D:$F,3,0)&gt;Y$1,0,3))),"")</f>
        <v/>
      </c>
      <c r="CQ420" s="62" t="str">
        <f>+IF(LEN($K420)&gt;10,IF(ISERROR(VLOOKUP(L420,'CODIGO PAGO'!$B$1:$B$20,1,0)),1,IF(OR(AND(CC420=1,L420&lt;&gt;"N"),AND(CC420=3,L420&lt;&gt;"B"),AND(CC420=2,LEFT(TRIM(L420),1)&lt;&gt;"I")),1,IF(OR(AND(CC420=0,L420="N"),AND(CC420=0,L420="B"),AND(CC420=0,LEFT(TRIM(L420),1)="I")),1,0))),"")</f>
        <v/>
      </c>
      <c r="CR420" s="62" t="str">
        <f t="shared" si="187"/>
        <v/>
      </c>
      <c r="CS420" s="62" t="str">
        <f>+IF(LEN($K420)&gt;10,IF(ISERROR(VLOOKUP(N420,'CODIGO PAGO'!$B$1:$B$20,1,0)),1,IF(OR(AND(CE420=1,N420&lt;&gt;"N"),AND(CE420=3,N420&lt;&gt;"B"),AND(CE420=2,LEFT(TRIM(N420),1)&lt;&gt;"I")),1,IF(OR(AND(CE420=0,N420="N"),AND(CE420=0,N420="B"),AND(CE420=0,LEFT(TRIM(N420),1)="I")),1,0))),"")</f>
        <v/>
      </c>
      <c r="CT420" s="62" t="str">
        <f t="shared" si="188"/>
        <v/>
      </c>
      <c r="CU420" s="62" t="str">
        <f>+IF(LEN($K420)&gt;10,IF(ISERROR(VLOOKUP(P420,'CODIGO PAGO'!$B$1:$B$20,1,0)),1,IF(OR(AND(CG420=1,P420&lt;&gt;"N"),AND(CG420=3,P420&lt;&gt;"B"),AND(CG420=2,LEFT(TRIM(P420),1)&lt;&gt;"I")),1,IF(OR(AND(CG420=0,P420="N"),AND(CG420=0,P420="B"),AND(CG420=0,LEFT(TRIM(P420),1)="I")),1,0))),"")</f>
        <v/>
      </c>
      <c r="CV420" s="62" t="str">
        <f t="shared" si="189"/>
        <v/>
      </c>
      <c r="CW420" s="62" t="str">
        <f>+IF(LEN($K420)&gt;10,IF(ISERROR(VLOOKUP(R420,'CODIGO PAGO'!$B$1:$B$20,1,0)),1,IF(OR(AND(CI420=1,R420&lt;&gt;"N"),AND(CI420=3,R420&lt;&gt;"B"),AND(CI420=2,LEFT(TRIM(R420),1)&lt;&gt;"I")),1,IF(OR(AND(CI420=0,R420="N"),AND(CI420=0,R420="B"),AND(CI420=0,LEFT(TRIM(R420),1)="I")),1,0))),"")</f>
        <v/>
      </c>
      <c r="CX420" s="62" t="str">
        <f t="shared" si="190"/>
        <v/>
      </c>
      <c r="CY420" s="62" t="str">
        <f>+IF(LEN($K420)&gt;10,IF(ISERROR(VLOOKUP(T420,'CODIGO PAGO'!$B$1:$B$20,1,0)),1,IF(OR(AND(CK420=1,T420&lt;&gt;"N"),AND(CK420=3,T420&lt;&gt;"B"),AND(CK420=2,LEFT(TRIM(T420),1)&lt;&gt;"I")),1,IF(OR(AND(CK420=0,T420="N"),AND(CK420=0,T420="B"),AND(CK420=0,LEFT(TRIM(T420),1)="I")),1,0))),"")</f>
        <v/>
      </c>
      <c r="CZ420" s="62" t="str">
        <f t="shared" si="191"/>
        <v/>
      </c>
      <c r="DA420" s="62" t="str">
        <f>+IF(LEN($K420)&gt;10,IF(ISERROR(VLOOKUP(V420,'CODIGO PAGO'!$B$1:$B$20,1,0)),1,IF(OR(AND(CM420=1,V420&lt;&gt;"N"),AND(CM420=3,V420&lt;&gt;"B"),AND(CM420=2,LEFT(TRIM(V420),1)&lt;&gt;"I")),1,IF(OR(AND(CM420=0,V420="N"),AND(CM420=0,V420="B"),AND(CM420=0,LEFT(TRIM(V420),1)="I")),1,0))),"")</f>
        <v/>
      </c>
      <c r="DB420" s="62" t="str">
        <f t="shared" si="192"/>
        <v/>
      </c>
      <c r="DC420" s="62" t="str">
        <f>+IF(LEN($K420)&gt;10,IF(ISERROR(VLOOKUP(X420,'CODIGO PAGO'!$B$1:$B$20,1,0)),1,IF(OR(AND(CO420=1,X420&lt;&gt;"N"),AND(CO420=3,X420&lt;&gt;"B"),AND(CO420=2,LEFT(TRIM(X420),1)&lt;&gt;"I")),1,IF(OR(AND(CO420=0,X420="N"),AND(CO420=0,X420="B"),AND(CO420=0,LEFT(TRIM(X420),1)="I")),1,0))),"")</f>
        <v/>
      </c>
      <c r="DD420" s="62" t="str">
        <f t="shared" si="193"/>
        <v/>
      </c>
      <c r="DE420" s="62" t="str">
        <f t="shared" si="194"/>
        <v/>
      </c>
      <c r="DF420" s="63" t="str">
        <f t="shared" si="195"/>
        <v/>
      </c>
      <c r="DG420" s="171"/>
      <c r="DH420" s="63">
        <v>420</v>
      </c>
    </row>
    <row r="421" spans="1:112" s="65" customFormat="1">
      <c r="A421" s="16" t="str">
        <f t="shared" si="168"/>
        <v/>
      </c>
      <c r="B421" s="134"/>
      <c r="C421" s="134"/>
      <c r="D421" s="1" t="str">
        <f>+IF(LEN($K421)&gt;5,BD!A421,"")</f>
        <v/>
      </c>
      <c r="E421" s="1" t="str">
        <f>+IF(LEN($K421)&gt;5,BD!B421,"")</f>
        <v/>
      </c>
      <c r="F421" s="134"/>
      <c r="G421" s="133"/>
      <c r="H421" s="135"/>
      <c r="I421" s="3" t="str">
        <f>+IF(LEN($K421)&gt;5,BD!D421,"")</f>
        <v/>
      </c>
      <c r="J421" s="4" t="str">
        <f>+IF(LEN($K421)&gt;5,BD!E421,"")</f>
        <v/>
      </c>
      <c r="K421" s="5" t="str">
        <f>+IF(LEN(BD!G421)&gt;5,BD!G421,"")</f>
        <v/>
      </c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53" t="str">
        <f t="shared" si="169"/>
        <v/>
      </c>
      <c r="AB421" s="154" t="str">
        <f>+IF(LEN($K421)&gt;5,SUM(L421,N421,P421,R421,T421,V421,X421)+COUNTIF(L421:X421,"PCG")+'CODIGO PAGO'!$C$23*COUNTIF(L421:X421,"PDF")+'CODIGO PAGO'!$C$24*COUNTIF('PRE MAAS'!L421:X421,"PNH")+'CODIGO PAGO'!$C$25*COUNTIF('PRE MAAS'!L421:X421,"PS")+COUNTIF(L421:X421,"VAC"),"")</f>
        <v/>
      </c>
      <c r="AC421" s="154" t="str">
        <f t="shared" si="170"/>
        <v/>
      </c>
      <c r="AD421" s="155" t="str">
        <f t="shared" si="171"/>
        <v/>
      </c>
      <c r="AE421" s="155" t="str">
        <f t="shared" si="172"/>
        <v/>
      </c>
      <c r="AF421" s="155" t="str">
        <f>+IF(LEN($K421)&gt;5,IF(AND(VLOOKUP($I421,BD!$D$1:$F$501,3,0)&gt;=L$1,VLOOKUP($I421,BD!$D$1:$F$501,3,0)&lt;=X$1),1,0),"")</f>
        <v/>
      </c>
      <c r="AG421" s="155" t="str">
        <f t="shared" si="173"/>
        <v/>
      </c>
      <c r="AH421" s="156" t="str">
        <f t="shared" si="174"/>
        <v/>
      </c>
      <c r="AI421" s="156" t="str">
        <f t="shared" si="175"/>
        <v/>
      </c>
      <c r="AJ421" s="156" t="str">
        <f t="shared" si="176"/>
        <v/>
      </c>
      <c r="AK421" s="6" t="str">
        <f>+IF(LEN($K421)&gt;5,BD!H421,"")</f>
        <v/>
      </c>
      <c r="AL421" s="17" t="str">
        <f t="shared" si="177"/>
        <v/>
      </c>
      <c r="AM421" s="13"/>
      <c r="AN421" s="18" t="str">
        <f t="shared" si="178"/>
        <v/>
      </c>
      <c r="AO421" s="19" t="str">
        <f t="shared" si="179"/>
        <v/>
      </c>
      <c r="AP421" s="19" t="str">
        <f t="shared" si="180"/>
        <v/>
      </c>
      <c r="AQ421" s="20" t="str">
        <f t="shared" si="181"/>
        <v/>
      </c>
      <c r="AR421" s="7" t="str">
        <f t="shared" ca="1" si="182"/>
        <v/>
      </c>
      <c r="AS421" s="157"/>
      <c r="AT421" s="19" t="str">
        <f>+IF(LEN($K421)&gt;5,TRUNC(AS421*AK421*'CODIGO PAGO'!$C$27,2),"")</f>
        <v/>
      </c>
      <c r="AU421" s="15"/>
      <c r="AV421" s="15"/>
      <c r="AW421" s="15"/>
      <c r="AX421" s="14"/>
      <c r="AY421" s="15"/>
      <c r="AZ421" s="20" t="str">
        <f>+IF(LEN(K421)&gt;5,SUMIF(AJUSTES!$A$1:$A$50,K421,AJUSTES!$J$1:$J$50),"")</f>
        <v/>
      </c>
      <c r="BA421" s="20"/>
      <c r="BB421" s="14"/>
      <c r="BC421" s="14"/>
      <c r="BD421" s="164"/>
      <c r="BE421" s="15"/>
      <c r="BF421" s="15"/>
      <c r="BG421" s="152" t="str">
        <f t="shared" si="183"/>
        <v/>
      </c>
      <c r="BH421" s="20" t="str">
        <f t="shared" si="184"/>
        <v/>
      </c>
      <c r="BI421" s="20" t="str">
        <f>IF(LEN($K421)&gt;5,IF('CODIGO PAGO'!$C$26=9,0.5*AK421,'CODIGO PAGO'!$C$26*COUNTIF(L421:X421,"PT")*(AK421*7)/(7-(COUNTIF(L421:X421,"D")+COUNTIF(L421:X421,"DL")))),"")</f>
        <v/>
      </c>
      <c r="BJ421" s="15"/>
      <c r="BK421" s="20" t="str">
        <f>+IF(LEN(K421)&gt;5,SUMIF(AJUSTES!$A$1:$A$50,K421,AJUSTES!$K$1:$K$50),"")</f>
        <v/>
      </c>
      <c r="BL421" s="15"/>
      <c r="BM421" s="15"/>
      <c r="BN421" s="4" t="str">
        <f>+CONCATENATE(IF(COUNTIFS(INCAPACIDADES!$A$1:$A$100,"ACTIVA",INCAPACIDADES!$C$1:$C$100,'PRE MAAS'!K421)&gt;0,VLOOKUP(K421,INCAPACIDADES!$C$1:$Y$100,23,0),""),IF(LEN($K421)&gt;5,IF(BD!F421="N/A","",CONCATENATE("B (",DAY(BD!F421),"-",MONTH(BD!F421),"-",YEAR(BD!F421),")")),""))</f>
        <v/>
      </c>
      <c r="BO421" s="150"/>
      <c r="BP421" s="15"/>
      <c r="BQ421" s="15"/>
      <c r="BR421" s="15"/>
      <c r="BS421" s="15"/>
      <c r="BT421" s="15"/>
      <c r="BU421" s="9" t="str">
        <f>+IF(LEN($K421)&gt;10,IF(LEN(BD!I421)=11,BD!I421,CONCATENATE("0",BD!I421)),"")</f>
        <v/>
      </c>
      <c r="BV421" s="161" t="str">
        <f>+IF(LEN($K421)&gt;10,BD!J421,"")</f>
        <v/>
      </c>
      <c r="BW421" s="162" t="str">
        <f t="shared" si="185"/>
        <v/>
      </c>
      <c r="BX421" s="162" t="str">
        <f>+IF(LEN($K421)&gt;10,UPPER(BD!K421),"")</f>
        <v/>
      </c>
      <c r="BY421" s="161" t="str">
        <f>+IF(LEN($K429)&gt;5,BD!L421,"")</f>
        <v/>
      </c>
      <c r="BZ421" s="161" t="str">
        <f>+IF(LEN($K421)&gt;10,BD!M421,"")</f>
        <v/>
      </c>
      <c r="CA421" s="162" t="str">
        <f>+IF(LEN($K421)&gt;10,BD!N421,"")</f>
        <v/>
      </c>
      <c r="CB421" s="163" t="str">
        <f t="shared" si="186"/>
        <v/>
      </c>
      <c r="CC421" s="62" t="str">
        <f>+IF(AND(LEN($K421)&gt;10),IF(AND($J421&gt;L$1,$J421&lt;=$Y$1),1,IF((COUNTIFS(INCAPACIDADES!$C$1:$C$51,$K421,INCAPACIDADES!K$1:K$51,L$1))&gt;0,2,IF(VLOOKUP($I421,BD!D:F,3,0)&gt;L$1,0,3))),"")</f>
        <v/>
      </c>
      <c r="CD421" s="62" t="str">
        <f>+IF(AND(LEN($K421)&gt;10),IF(AND($J421&gt;M$1,$J421&lt;=$Y$1),1,IF((COUNTIFS(INCAPACIDADES!$C$1:$C$51,$K421,INCAPACIDADES!L$1:L$51,M$1))&gt;0,2,IF(VLOOKUP($I421,BD!$D:$F,3,0)&gt;M$1,0,3))),"")</f>
        <v/>
      </c>
      <c r="CE421" s="62" t="str">
        <f>+IF(AND(LEN($K421)&gt;10),IF(AND($J421&gt;N$1,$J421&lt;=$Y$1),1,IF((COUNTIFS(INCAPACIDADES!$C$1:$C$51,$K421,INCAPACIDADES!M$1:M$51,N$1))&gt;0,2,IF(VLOOKUP($I421,BD!$D:$F,3,0)&gt;N$1,0,3))),"")</f>
        <v/>
      </c>
      <c r="CF421" s="62" t="str">
        <f>+IF(AND(LEN($K421)&gt;10),IF(AND($J421&gt;O$1,$J421&lt;=$Y$1),1,IF((COUNTIFS(INCAPACIDADES!$C$1:$C$51,$K421,INCAPACIDADES!N$1:N$51,O$1))&gt;0,2,IF(VLOOKUP($I421,BD!$D:$F,3,0)&gt;O$1,0,3))),"")</f>
        <v/>
      </c>
      <c r="CG421" s="62" t="str">
        <f>+IF(AND(LEN($K421)&gt;10),IF(AND($J421&gt;P$1,$J421&lt;=$Y$1),1,IF((COUNTIFS(INCAPACIDADES!$C$1:$C$51,$K421,INCAPACIDADES!O$1:O$51,P$1))&gt;0,2,IF(VLOOKUP($I421,BD!$D:$F,3,0)&gt;P$1,0,3))),"")</f>
        <v/>
      </c>
      <c r="CH421" s="62" t="str">
        <f>+IF(AND(LEN($K421)&gt;10),IF(AND($J421&gt;Q$1,$J421&lt;=$Y$1),1,IF((COUNTIFS(INCAPACIDADES!$C$1:$C$51,$K421,INCAPACIDADES!P$1:P$51,Q$1))&gt;0,2,IF(VLOOKUP($I421,BD!$D:$F,3,0)&gt;Q$1,0,3))),"")</f>
        <v/>
      </c>
      <c r="CI421" s="62" t="str">
        <f>+IF(AND(LEN($K421)&gt;10),IF(AND($J421&gt;R$1,$J421&lt;=$Y$1),1,IF((COUNTIFS(INCAPACIDADES!$C$1:$C$51,$K421,INCAPACIDADES!Q$1:Q$51,R$1))&gt;0,2,IF(VLOOKUP($I421,BD!$D:$F,3,0)&gt;R$1,0,3))),"")</f>
        <v/>
      </c>
      <c r="CJ421" s="62" t="str">
        <f>+IF(AND(LEN($K421)&gt;10),IF(AND($J421&gt;S$1,$J421&lt;=$Y$1),1,IF((COUNTIFS(INCAPACIDADES!$C$1:$C$51,$K421,INCAPACIDADES!R$1:R$51,S$1))&gt;0,2,IF(VLOOKUP($I421,BD!$D:$F,3,0)&gt;S$1,0,3))),"")</f>
        <v/>
      </c>
      <c r="CK421" s="62" t="str">
        <f>+IF(AND(LEN($K421)&gt;10),IF(AND($J421&gt;T$1,$J421&lt;=$Y$1),1,IF((COUNTIFS(INCAPACIDADES!$C$1:$C$51,$K421,INCAPACIDADES!S$1:S$51,T$1))&gt;0,2,IF(VLOOKUP($I421,BD!$D:$F,3,0)&gt;T$1,0,3))),"")</f>
        <v/>
      </c>
      <c r="CL421" s="62" t="str">
        <f>+IF(AND(LEN($K421)&gt;10),IF(AND($J421&gt;U$1,$J421&lt;=$Y$1),1,IF((COUNTIFS(INCAPACIDADES!$C$1:$C$51,$K421,INCAPACIDADES!T$1:T$51,U$1))&gt;0,2,IF(VLOOKUP($I421,BD!$D:$F,3,0)&gt;U$1,0,3))),"")</f>
        <v/>
      </c>
      <c r="CM421" s="62" t="str">
        <f>+IF(AND(LEN($K421)&gt;10),IF(AND($J421&gt;V$1,$J421&lt;=$Y$1),1,IF((COUNTIFS(INCAPACIDADES!$C$1:$C$51,$K421,INCAPACIDADES!U$1:U$51,V$1))&gt;0,2,IF(VLOOKUP($I421,BD!$D:$F,3,0)&gt;V$1,0,3))),"")</f>
        <v/>
      </c>
      <c r="CN421" s="62" t="str">
        <f>+IF(AND(LEN($K421)&gt;10),IF(AND($J421&gt;W$1,$J421&lt;=$Y$1),1,IF((COUNTIFS(INCAPACIDADES!$C$1:$C$51,$K421,INCAPACIDADES!V$1:V$51,W$1))&gt;0,2,IF(VLOOKUP($I421,BD!$D:$F,3,0)&gt;W$1,0,3))),"")</f>
        <v/>
      </c>
      <c r="CO421" s="62" t="str">
        <f>+IF(AND(LEN($K421)&gt;10),IF(AND($J421&gt;X$1,$J421&lt;=$Y$1),1,IF((COUNTIFS(INCAPACIDADES!$C$1:$C$51,$K421,INCAPACIDADES!W$1:W$51,X$1))&gt;0,2,IF(VLOOKUP($I421,BD!$D:$F,3,0)&gt;X$1,0,3))),"")</f>
        <v/>
      </c>
      <c r="CP421" s="62" t="str">
        <f>+IF(AND(LEN($K421)&gt;10),IF(AND($J421&gt;Y$1,$J421&lt;=$Y$1),1,IF((COUNTIFS(INCAPACIDADES!$C$1:$C$51,$K421,INCAPACIDADES!X$1:X$51,Y$1))&gt;0,2,IF(VLOOKUP($I421,BD!$D:$F,3,0)&gt;Y$1,0,3))),"")</f>
        <v/>
      </c>
      <c r="CQ421" s="62" t="str">
        <f>+IF(LEN($K421)&gt;10,IF(ISERROR(VLOOKUP(L421,'CODIGO PAGO'!$B$1:$B$20,1,0)),1,IF(OR(AND(CC421=1,L421&lt;&gt;"N"),AND(CC421=3,L421&lt;&gt;"B"),AND(CC421=2,LEFT(TRIM(L421),1)&lt;&gt;"I")),1,IF(OR(AND(CC421=0,L421="N"),AND(CC421=0,L421="B"),AND(CC421=0,LEFT(TRIM(L421),1)="I")),1,0))),"")</f>
        <v/>
      </c>
      <c r="CR421" s="62" t="str">
        <f t="shared" si="187"/>
        <v/>
      </c>
      <c r="CS421" s="62" t="str">
        <f>+IF(LEN($K421)&gt;10,IF(ISERROR(VLOOKUP(N421,'CODIGO PAGO'!$B$1:$B$20,1,0)),1,IF(OR(AND(CE421=1,N421&lt;&gt;"N"),AND(CE421=3,N421&lt;&gt;"B"),AND(CE421=2,LEFT(TRIM(N421),1)&lt;&gt;"I")),1,IF(OR(AND(CE421=0,N421="N"),AND(CE421=0,N421="B"),AND(CE421=0,LEFT(TRIM(N421),1)="I")),1,0))),"")</f>
        <v/>
      </c>
      <c r="CT421" s="62" t="str">
        <f t="shared" si="188"/>
        <v/>
      </c>
      <c r="CU421" s="62" t="str">
        <f>+IF(LEN($K421)&gt;10,IF(ISERROR(VLOOKUP(P421,'CODIGO PAGO'!$B$1:$B$20,1,0)),1,IF(OR(AND(CG421=1,P421&lt;&gt;"N"),AND(CG421=3,P421&lt;&gt;"B"),AND(CG421=2,LEFT(TRIM(P421),1)&lt;&gt;"I")),1,IF(OR(AND(CG421=0,P421="N"),AND(CG421=0,P421="B"),AND(CG421=0,LEFT(TRIM(P421),1)="I")),1,0))),"")</f>
        <v/>
      </c>
      <c r="CV421" s="62" t="str">
        <f t="shared" si="189"/>
        <v/>
      </c>
      <c r="CW421" s="62" t="str">
        <f>+IF(LEN($K421)&gt;10,IF(ISERROR(VLOOKUP(R421,'CODIGO PAGO'!$B$1:$B$20,1,0)),1,IF(OR(AND(CI421=1,R421&lt;&gt;"N"),AND(CI421=3,R421&lt;&gt;"B"),AND(CI421=2,LEFT(TRIM(R421),1)&lt;&gt;"I")),1,IF(OR(AND(CI421=0,R421="N"),AND(CI421=0,R421="B"),AND(CI421=0,LEFT(TRIM(R421),1)="I")),1,0))),"")</f>
        <v/>
      </c>
      <c r="CX421" s="62" t="str">
        <f t="shared" si="190"/>
        <v/>
      </c>
      <c r="CY421" s="62" t="str">
        <f>+IF(LEN($K421)&gt;10,IF(ISERROR(VLOOKUP(T421,'CODIGO PAGO'!$B$1:$B$20,1,0)),1,IF(OR(AND(CK421=1,T421&lt;&gt;"N"),AND(CK421=3,T421&lt;&gt;"B"),AND(CK421=2,LEFT(TRIM(T421),1)&lt;&gt;"I")),1,IF(OR(AND(CK421=0,T421="N"),AND(CK421=0,T421="B"),AND(CK421=0,LEFT(TRIM(T421),1)="I")),1,0))),"")</f>
        <v/>
      </c>
      <c r="CZ421" s="62" t="str">
        <f t="shared" si="191"/>
        <v/>
      </c>
      <c r="DA421" s="62" t="str">
        <f>+IF(LEN($K421)&gt;10,IF(ISERROR(VLOOKUP(V421,'CODIGO PAGO'!$B$1:$B$20,1,0)),1,IF(OR(AND(CM421=1,V421&lt;&gt;"N"),AND(CM421=3,V421&lt;&gt;"B"),AND(CM421=2,LEFT(TRIM(V421),1)&lt;&gt;"I")),1,IF(OR(AND(CM421=0,V421="N"),AND(CM421=0,V421="B"),AND(CM421=0,LEFT(TRIM(V421),1)="I")),1,0))),"")</f>
        <v/>
      </c>
      <c r="DB421" s="62" t="str">
        <f t="shared" si="192"/>
        <v/>
      </c>
      <c r="DC421" s="62" t="str">
        <f>+IF(LEN($K421)&gt;10,IF(ISERROR(VLOOKUP(X421,'CODIGO PAGO'!$B$1:$B$20,1,0)),1,IF(OR(AND(CO421=1,X421&lt;&gt;"N"),AND(CO421=3,X421&lt;&gt;"B"),AND(CO421=2,LEFT(TRIM(X421),1)&lt;&gt;"I")),1,IF(OR(AND(CO421=0,X421="N"),AND(CO421=0,X421="B"),AND(CO421=0,LEFT(TRIM(X421),1)="I")),1,0))),"")</f>
        <v/>
      </c>
      <c r="DD421" s="62" t="str">
        <f t="shared" si="193"/>
        <v/>
      </c>
      <c r="DE421" s="62" t="str">
        <f t="shared" si="194"/>
        <v/>
      </c>
      <c r="DF421" s="63" t="str">
        <f t="shared" si="195"/>
        <v/>
      </c>
      <c r="DG421" s="171"/>
      <c r="DH421" s="63">
        <v>421</v>
      </c>
    </row>
    <row r="422" spans="1:112" s="65" customFormat="1">
      <c r="A422" s="16" t="str">
        <f t="shared" si="168"/>
        <v/>
      </c>
      <c r="B422" s="134"/>
      <c r="C422" s="134"/>
      <c r="D422" s="1" t="str">
        <f>+IF(LEN($K422)&gt;5,BD!A422,"")</f>
        <v/>
      </c>
      <c r="E422" s="1" t="str">
        <f>+IF(LEN($K422)&gt;5,BD!B422,"")</f>
        <v/>
      </c>
      <c r="F422" s="134"/>
      <c r="G422" s="133"/>
      <c r="H422" s="135"/>
      <c r="I422" s="3" t="str">
        <f>+IF(LEN($K422)&gt;5,BD!D422,"")</f>
        <v/>
      </c>
      <c r="J422" s="4" t="str">
        <f>+IF(LEN($K422)&gt;5,BD!E422,"")</f>
        <v/>
      </c>
      <c r="K422" s="5" t="str">
        <f>+IF(LEN(BD!G422)&gt;5,BD!G422,"")</f>
        <v/>
      </c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53" t="str">
        <f t="shared" si="169"/>
        <v/>
      </c>
      <c r="AB422" s="154" t="str">
        <f>+IF(LEN($K422)&gt;5,SUM(L422,N422,P422,R422,T422,V422,X422)+COUNTIF(L422:X422,"PCG")+'CODIGO PAGO'!$C$23*COUNTIF(L422:X422,"PDF")+'CODIGO PAGO'!$C$24*COUNTIF('PRE MAAS'!L422:X422,"PNH")+'CODIGO PAGO'!$C$25*COUNTIF('PRE MAAS'!L422:X422,"PS")+COUNTIF(L422:X422,"VAC"),"")</f>
        <v/>
      </c>
      <c r="AC422" s="154" t="str">
        <f t="shared" si="170"/>
        <v/>
      </c>
      <c r="AD422" s="155" t="str">
        <f t="shared" si="171"/>
        <v/>
      </c>
      <c r="AE422" s="155" t="str">
        <f t="shared" si="172"/>
        <v/>
      </c>
      <c r="AF422" s="155" t="str">
        <f>+IF(LEN($K422)&gt;5,IF(AND(VLOOKUP($I422,BD!$D$1:$F$501,3,0)&gt;=L$1,VLOOKUP($I422,BD!$D$1:$F$501,3,0)&lt;=X$1),1,0),"")</f>
        <v/>
      </c>
      <c r="AG422" s="155" t="str">
        <f t="shared" si="173"/>
        <v/>
      </c>
      <c r="AH422" s="156" t="str">
        <f t="shared" si="174"/>
        <v/>
      </c>
      <c r="AI422" s="156" t="str">
        <f t="shared" si="175"/>
        <v/>
      </c>
      <c r="AJ422" s="156" t="str">
        <f t="shared" si="176"/>
        <v/>
      </c>
      <c r="AK422" s="6" t="str">
        <f>+IF(LEN($K422)&gt;5,BD!H422,"")</f>
        <v/>
      </c>
      <c r="AL422" s="17" t="str">
        <f t="shared" si="177"/>
        <v/>
      </c>
      <c r="AM422" s="13"/>
      <c r="AN422" s="18" t="str">
        <f t="shared" si="178"/>
        <v/>
      </c>
      <c r="AO422" s="19" t="str">
        <f t="shared" si="179"/>
        <v/>
      </c>
      <c r="AP422" s="19" t="str">
        <f t="shared" si="180"/>
        <v/>
      </c>
      <c r="AQ422" s="20" t="str">
        <f t="shared" si="181"/>
        <v/>
      </c>
      <c r="AR422" s="7" t="str">
        <f t="shared" ca="1" si="182"/>
        <v/>
      </c>
      <c r="AS422" s="157"/>
      <c r="AT422" s="19" t="str">
        <f>+IF(LEN($K422)&gt;5,TRUNC(AS422*AK422*'CODIGO PAGO'!$C$27,2),"")</f>
        <v/>
      </c>
      <c r="AU422" s="15"/>
      <c r="AV422" s="15"/>
      <c r="AW422" s="15"/>
      <c r="AX422" s="14"/>
      <c r="AY422" s="15"/>
      <c r="AZ422" s="20" t="str">
        <f>+IF(LEN(K422)&gt;5,SUMIF(AJUSTES!$A$1:$A$50,K422,AJUSTES!$J$1:$J$50),"")</f>
        <v/>
      </c>
      <c r="BA422" s="20"/>
      <c r="BB422" s="14"/>
      <c r="BC422" s="14"/>
      <c r="BD422" s="164"/>
      <c r="BE422" s="15"/>
      <c r="BF422" s="15"/>
      <c r="BG422" s="152" t="str">
        <f t="shared" si="183"/>
        <v/>
      </c>
      <c r="BH422" s="20" t="str">
        <f t="shared" si="184"/>
        <v/>
      </c>
      <c r="BI422" s="20" t="str">
        <f>IF(LEN($K422)&gt;5,IF('CODIGO PAGO'!$C$26=9,0.5*AK422,'CODIGO PAGO'!$C$26*COUNTIF(L422:X422,"PT")*(AK422*7)/(7-(COUNTIF(L422:X422,"D")+COUNTIF(L422:X422,"DL")))),"")</f>
        <v/>
      </c>
      <c r="BJ422" s="15"/>
      <c r="BK422" s="20" t="str">
        <f>+IF(LEN(K422)&gt;5,SUMIF(AJUSTES!$A$1:$A$50,K422,AJUSTES!$K$1:$K$50),"")</f>
        <v/>
      </c>
      <c r="BL422" s="15"/>
      <c r="BM422" s="15"/>
      <c r="BN422" s="4" t="str">
        <f>+CONCATENATE(IF(COUNTIFS(INCAPACIDADES!$A$1:$A$100,"ACTIVA",INCAPACIDADES!$C$1:$C$100,'PRE MAAS'!K422)&gt;0,VLOOKUP(K422,INCAPACIDADES!$C$1:$Y$100,23,0),""),IF(LEN($K422)&gt;5,IF(BD!F422="N/A","",CONCATENATE("B (",DAY(BD!F422),"-",MONTH(BD!F422),"-",YEAR(BD!F422),")")),""))</f>
        <v/>
      </c>
      <c r="BO422" s="150"/>
      <c r="BP422" s="15"/>
      <c r="BQ422" s="15"/>
      <c r="BR422" s="15"/>
      <c r="BS422" s="15"/>
      <c r="BT422" s="15"/>
      <c r="BU422" s="9" t="str">
        <f>+IF(LEN($K422)&gt;10,IF(LEN(BD!I422)=11,BD!I422,CONCATENATE("0",BD!I422)),"")</f>
        <v/>
      </c>
      <c r="BV422" s="161" t="str">
        <f>+IF(LEN($K422)&gt;10,BD!J422,"")</f>
        <v/>
      </c>
      <c r="BW422" s="162" t="str">
        <f t="shared" si="185"/>
        <v/>
      </c>
      <c r="BX422" s="162" t="str">
        <f>+IF(LEN($K422)&gt;10,UPPER(BD!K422),"")</f>
        <v/>
      </c>
      <c r="BY422" s="161" t="str">
        <f>+IF(LEN($K430)&gt;5,BD!L422,"")</f>
        <v/>
      </c>
      <c r="BZ422" s="161" t="str">
        <f>+IF(LEN($K422)&gt;10,BD!M422,"")</f>
        <v/>
      </c>
      <c r="CA422" s="162" t="str">
        <f>+IF(LEN($K422)&gt;10,BD!N422,"")</f>
        <v/>
      </c>
      <c r="CB422" s="163" t="str">
        <f t="shared" si="186"/>
        <v/>
      </c>
      <c r="CC422" s="62" t="str">
        <f>+IF(AND(LEN($K422)&gt;10),IF(AND($J422&gt;L$1,$J422&lt;=$Y$1),1,IF((COUNTIFS(INCAPACIDADES!$C$1:$C$51,$K422,INCAPACIDADES!K$1:K$51,L$1))&gt;0,2,IF(VLOOKUP($I422,BD!D:F,3,0)&gt;L$1,0,3))),"")</f>
        <v/>
      </c>
      <c r="CD422" s="62" t="str">
        <f>+IF(AND(LEN($K422)&gt;10),IF(AND($J422&gt;M$1,$J422&lt;=$Y$1),1,IF((COUNTIFS(INCAPACIDADES!$C$1:$C$51,$K422,INCAPACIDADES!L$1:L$51,M$1))&gt;0,2,IF(VLOOKUP($I422,BD!$D:$F,3,0)&gt;M$1,0,3))),"")</f>
        <v/>
      </c>
      <c r="CE422" s="62" t="str">
        <f>+IF(AND(LEN($K422)&gt;10),IF(AND($J422&gt;N$1,$J422&lt;=$Y$1),1,IF((COUNTIFS(INCAPACIDADES!$C$1:$C$51,$K422,INCAPACIDADES!M$1:M$51,N$1))&gt;0,2,IF(VLOOKUP($I422,BD!$D:$F,3,0)&gt;N$1,0,3))),"")</f>
        <v/>
      </c>
      <c r="CF422" s="62" t="str">
        <f>+IF(AND(LEN($K422)&gt;10),IF(AND($J422&gt;O$1,$J422&lt;=$Y$1),1,IF((COUNTIFS(INCAPACIDADES!$C$1:$C$51,$K422,INCAPACIDADES!N$1:N$51,O$1))&gt;0,2,IF(VLOOKUP($I422,BD!$D:$F,3,0)&gt;O$1,0,3))),"")</f>
        <v/>
      </c>
      <c r="CG422" s="62" t="str">
        <f>+IF(AND(LEN($K422)&gt;10),IF(AND($J422&gt;P$1,$J422&lt;=$Y$1),1,IF((COUNTIFS(INCAPACIDADES!$C$1:$C$51,$K422,INCAPACIDADES!O$1:O$51,P$1))&gt;0,2,IF(VLOOKUP($I422,BD!$D:$F,3,0)&gt;P$1,0,3))),"")</f>
        <v/>
      </c>
      <c r="CH422" s="62" t="str">
        <f>+IF(AND(LEN($K422)&gt;10),IF(AND($J422&gt;Q$1,$J422&lt;=$Y$1),1,IF((COUNTIFS(INCAPACIDADES!$C$1:$C$51,$K422,INCAPACIDADES!P$1:P$51,Q$1))&gt;0,2,IF(VLOOKUP($I422,BD!$D:$F,3,0)&gt;Q$1,0,3))),"")</f>
        <v/>
      </c>
      <c r="CI422" s="62" t="str">
        <f>+IF(AND(LEN($K422)&gt;10),IF(AND($J422&gt;R$1,$J422&lt;=$Y$1),1,IF((COUNTIFS(INCAPACIDADES!$C$1:$C$51,$K422,INCAPACIDADES!Q$1:Q$51,R$1))&gt;0,2,IF(VLOOKUP($I422,BD!$D:$F,3,0)&gt;R$1,0,3))),"")</f>
        <v/>
      </c>
      <c r="CJ422" s="62" t="str">
        <f>+IF(AND(LEN($K422)&gt;10),IF(AND($J422&gt;S$1,$J422&lt;=$Y$1),1,IF((COUNTIFS(INCAPACIDADES!$C$1:$C$51,$K422,INCAPACIDADES!R$1:R$51,S$1))&gt;0,2,IF(VLOOKUP($I422,BD!$D:$F,3,0)&gt;S$1,0,3))),"")</f>
        <v/>
      </c>
      <c r="CK422" s="62" t="str">
        <f>+IF(AND(LEN($K422)&gt;10),IF(AND($J422&gt;T$1,$J422&lt;=$Y$1),1,IF((COUNTIFS(INCAPACIDADES!$C$1:$C$51,$K422,INCAPACIDADES!S$1:S$51,T$1))&gt;0,2,IF(VLOOKUP($I422,BD!$D:$F,3,0)&gt;T$1,0,3))),"")</f>
        <v/>
      </c>
      <c r="CL422" s="62" t="str">
        <f>+IF(AND(LEN($K422)&gt;10),IF(AND($J422&gt;U$1,$J422&lt;=$Y$1),1,IF((COUNTIFS(INCAPACIDADES!$C$1:$C$51,$K422,INCAPACIDADES!T$1:T$51,U$1))&gt;0,2,IF(VLOOKUP($I422,BD!$D:$F,3,0)&gt;U$1,0,3))),"")</f>
        <v/>
      </c>
      <c r="CM422" s="62" t="str">
        <f>+IF(AND(LEN($K422)&gt;10),IF(AND($J422&gt;V$1,$J422&lt;=$Y$1),1,IF((COUNTIFS(INCAPACIDADES!$C$1:$C$51,$K422,INCAPACIDADES!U$1:U$51,V$1))&gt;0,2,IF(VLOOKUP($I422,BD!$D:$F,3,0)&gt;V$1,0,3))),"")</f>
        <v/>
      </c>
      <c r="CN422" s="62" t="str">
        <f>+IF(AND(LEN($K422)&gt;10),IF(AND($J422&gt;W$1,$J422&lt;=$Y$1),1,IF((COUNTIFS(INCAPACIDADES!$C$1:$C$51,$K422,INCAPACIDADES!V$1:V$51,W$1))&gt;0,2,IF(VLOOKUP($I422,BD!$D:$F,3,0)&gt;W$1,0,3))),"")</f>
        <v/>
      </c>
      <c r="CO422" s="62" t="str">
        <f>+IF(AND(LEN($K422)&gt;10),IF(AND($J422&gt;X$1,$J422&lt;=$Y$1),1,IF((COUNTIFS(INCAPACIDADES!$C$1:$C$51,$K422,INCAPACIDADES!W$1:W$51,X$1))&gt;0,2,IF(VLOOKUP($I422,BD!$D:$F,3,0)&gt;X$1,0,3))),"")</f>
        <v/>
      </c>
      <c r="CP422" s="62" t="str">
        <f>+IF(AND(LEN($K422)&gt;10),IF(AND($J422&gt;Y$1,$J422&lt;=$Y$1),1,IF((COUNTIFS(INCAPACIDADES!$C$1:$C$51,$K422,INCAPACIDADES!X$1:X$51,Y$1))&gt;0,2,IF(VLOOKUP($I422,BD!$D:$F,3,0)&gt;Y$1,0,3))),"")</f>
        <v/>
      </c>
      <c r="CQ422" s="62" t="str">
        <f>+IF(LEN($K422)&gt;10,IF(ISERROR(VLOOKUP(L422,'CODIGO PAGO'!$B$1:$B$20,1,0)),1,IF(OR(AND(CC422=1,L422&lt;&gt;"N"),AND(CC422=3,L422&lt;&gt;"B"),AND(CC422=2,LEFT(TRIM(L422),1)&lt;&gt;"I")),1,IF(OR(AND(CC422=0,L422="N"),AND(CC422=0,L422="B"),AND(CC422=0,LEFT(TRIM(L422),1)="I")),1,0))),"")</f>
        <v/>
      </c>
      <c r="CR422" s="62" t="str">
        <f t="shared" si="187"/>
        <v/>
      </c>
      <c r="CS422" s="62" t="str">
        <f>+IF(LEN($K422)&gt;10,IF(ISERROR(VLOOKUP(N422,'CODIGO PAGO'!$B$1:$B$20,1,0)),1,IF(OR(AND(CE422=1,N422&lt;&gt;"N"),AND(CE422=3,N422&lt;&gt;"B"),AND(CE422=2,LEFT(TRIM(N422),1)&lt;&gt;"I")),1,IF(OR(AND(CE422=0,N422="N"),AND(CE422=0,N422="B"),AND(CE422=0,LEFT(TRIM(N422),1)="I")),1,0))),"")</f>
        <v/>
      </c>
      <c r="CT422" s="62" t="str">
        <f t="shared" si="188"/>
        <v/>
      </c>
      <c r="CU422" s="62" t="str">
        <f>+IF(LEN($K422)&gt;10,IF(ISERROR(VLOOKUP(P422,'CODIGO PAGO'!$B$1:$B$20,1,0)),1,IF(OR(AND(CG422=1,P422&lt;&gt;"N"),AND(CG422=3,P422&lt;&gt;"B"),AND(CG422=2,LEFT(TRIM(P422),1)&lt;&gt;"I")),1,IF(OR(AND(CG422=0,P422="N"),AND(CG422=0,P422="B"),AND(CG422=0,LEFT(TRIM(P422),1)="I")),1,0))),"")</f>
        <v/>
      </c>
      <c r="CV422" s="62" t="str">
        <f t="shared" si="189"/>
        <v/>
      </c>
      <c r="CW422" s="62" t="str">
        <f>+IF(LEN($K422)&gt;10,IF(ISERROR(VLOOKUP(R422,'CODIGO PAGO'!$B$1:$B$20,1,0)),1,IF(OR(AND(CI422=1,R422&lt;&gt;"N"),AND(CI422=3,R422&lt;&gt;"B"),AND(CI422=2,LEFT(TRIM(R422),1)&lt;&gt;"I")),1,IF(OR(AND(CI422=0,R422="N"),AND(CI422=0,R422="B"),AND(CI422=0,LEFT(TRIM(R422),1)="I")),1,0))),"")</f>
        <v/>
      </c>
      <c r="CX422" s="62" t="str">
        <f t="shared" si="190"/>
        <v/>
      </c>
      <c r="CY422" s="62" t="str">
        <f>+IF(LEN($K422)&gt;10,IF(ISERROR(VLOOKUP(T422,'CODIGO PAGO'!$B$1:$B$20,1,0)),1,IF(OR(AND(CK422=1,T422&lt;&gt;"N"),AND(CK422=3,T422&lt;&gt;"B"),AND(CK422=2,LEFT(TRIM(T422),1)&lt;&gt;"I")),1,IF(OR(AND(CK422=0,T422="N"),AND(CK422=0,T422="B"),AND(CK422=0,LEFT(TRIM(T422),1)="I")),1,0))),"")</f>
        <v/>
      </c>
      <c r="CZ422" s="62" t="str">
        <f t="shared" si="191"/>
        <v/>
      </c>
      <c r="DA422" s="62" t="str">
        <f>+IF(LEN($K422)&gt;10,IF(ISERROR(VLOOKUP(V422,'CODIGO PAGO'!$B$1:$B$20,1,0)),1,IF(OR(AND(CM422=1,V422&lt;&gt;"N"),AND(CM422=3,V422&lt;&gt;"B"),AND(CM422=2,LEFT(TRIM(V422),1)&lt;&gt;"I")),1,IF(OR(AND(CM422=0,V422="N"),AND(CM422=0,V422="B"),AND(CM422=0,LEFT(TRIM(V422),1)="I")),1,0))),"")</f>
        <v/>
      </c>
      <c r="DB422" s="62" t="str">
        <f t="shared" si="192"/>
        <v/>
      </c>
      <c r="DC422" s="62" t="str">
        <f>+IF(LEN($K422)&gt;10,IF(ISERROR(VLOOKUP(X422,'CODIGO PAGO'!$B$1:$B$20,1,0)),1,IF(OR(AND(CO422=1,X422&lt;&gt;"N"),AND(CO422=3,X422&lt;&gt;"B"),AND(CO422=2,LEFT(TRIM(X422),1)&lt;&gt;"I")),1,IF(OR(AND(CO422=0,X422="N"),AND(CO422=0,X422="B"),AND(CO422=0,LEFT(TRIM(X422),1)="I")),1,0))),"")</f>
        <v/>
      </c>
      <c r="DD422" s="62" t="str">
        <f t="shared" si="193"/>
        <v/>
      </c>
      <c r="DE422" s="62" t="str">
        <f t="shared" si="194"/>
        <v/>
      </c>
      <c r="DF422" s="63" t="str">
        <f t="shared" si="195"/>
        <v/>
      </c>
      <c r="DG422" s="171"/>
      <c r="DH422" s="63">
        <v>422</v>
      </c>
    </row>
    <row r="423" spans="1:112" s="65" customFormat="1">
      <c r="A423" s="16" t="str">
        <f t="shared" si="168"/>
        <v/>
      </c>
      <c r="B423" s="134"/>
      <c r="C423" s="134"/>
      <c r="D423" s="1" t="str">
        <f>+IF(LEN($K423)&gt;5,BD!A423,"")</f>
        <v/>
      </c>
      <c r="E423" s="1" t="str">
        <f>+IF(LEN($K423)&gt;5,BD!B423,"")</f>
        <v/>
      </c>
      <c r="F423" s="134"/>
      <c r="G423" s="133"/>
      <c r="H423" s="135"/>
      <c r="I423" s="3" t="str">
        <f>+IF(LEN($K423)&gt;5,BD!D423,"")</f>
        <v/>
      </c>
      <c r="J423" s="4" t="str">
        <f>+IF(LEN($K423)&gt;5,BD!E423,"")</f>
        <v/>
      </c>
      <c r="K423" s="5" t="str">
        <f>+IF(LEN(BD!G423)&gt;5,BD!G423,"")</f>
        <v/>
      </c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53" t="str">
        <f t="shared" si="169"/>
        <v/>
      </c>
      <c r="AB423" s="154" t="str">
        <f>+IF(LEN($K423)&gt;5,SUM(L423,N423,P423,R423,T423,V423,X423)+COUNTIF(L423:X423,"PCG")+'CODIGO PAGO'!$C$23*COUNTIF(L423:X423,"PDF")+'CODIGO PAGO'!$C$24*COUNTIF('PRE MAAS'!L423:X423,"PNH")+'CODIGO PAGO'!$C$25*COUNTIF('PRE MAAS'!L423:X423,"PS")+COUNTIF(L423:X423,"VAC"),"")</f>
        <v/>
      </c>
      <c r="AC423" s="154" t="str">
        <f t="shared" si="170"/>
        <v/>
      </c>
      <c r="AD423" s="155" t="str">
        <f t="shared" si="171"/>
        <v/>
      </c>
      <c r="AE423" s="155" t="str">
        <f t="shared" si="172"/>
        <v/>
      </c>
      <c r="AF423" s="155" t="str">
        <f>+IF(LEN($K423)&gt;5,IF(AND(VLOOKUP($I423,BD!$D$1:$F$501,3,0)&gt;=L$1,VLOOKUP($I423,BD!$D$1:$F$501,3,0)&lt;=X$1),1,0),"")</f>
        <v/>
      </c>
      <c r="AG423" s="155" t="str">
        <f t="shared" si="173"/>
        <v/>
      </c>
      <c r="AH423" s="156" t="str">
        <f t="shared" si="174"/>
        <v/>
      </c>
      <c r="AI423" s="156" t="str">
        <f t="shared" si="175"/>
        <v/>
      </c>
      <c r="AJ423" s="156" t="str">
        <f t="shared" si="176"/>
        <v/>
      </c>
      <c r="AK423" s="6" t="str">
        <f>+IF(LEN($K423)&gt;5,BD!H423,"")</f>
        <v/>
      </c>
      <c r="AL423" s="17" t="str">
        <f t="shared" si="177"/>
        <v/>
      </c>
      <c r="AM423" s="13"/>
      <c r="AN423" s="18" t="str">
        <f t="shared" si="178"/>
        <v/>
      </c>
      <c r="AO423" s="19" t="str">
        <f t="shared" si="179"/>
        <v/>
      </c>
      <c r="AP423" s="19" t="str">
        <f t="shared" si="180"/>
        <v/>
      </c>
      <c r="AQ423" s="20" t="str">
        <f t="shared" si="181"/>
        <v/>
      </c>
      <c r="AR423" s="7" t="str">
        <f t="shared" ca="1" si="182"/>
        <v/>
      </c>
      <c r="AS423" s="157"/>
      <c r="AT423" s="19" t="str">
        <f>+IF(LEN($K423)&gt;5,TRUNC(AS423*AK423*'CODIGO PAGO'!$C$27,2),"")</f>
        <v/>
      </c>
      <c r="AU423" s="15"/>
      <c r="AV423" s="15"/>
      <c r="AW423" s="15"/>
      <c r="AX423" s="14"/>
      <c r="AY423" s="15"/>
      <c r="AZ423" s="20" t="str">
        <f>+IF(LEN(K423)&gt;5,SUMIF(AJUSTES!$A$1:$A$50,K423,AJUSTES!$J$1:$J$50),"")</f>
        <v/>
      </c>
      <c r="BA423" s="20"/>
      <c r="BB423" s="14"/>
      <c r="BC423" s="14"/>
      <c r="BD423" s="164"/>
      <c r="BE423" s="15"/>
      <c r="BF423" s="15"/>
      <c r="BG423" s="152" t="str">
        <f t="shared" si="183"/>
        <v/>
      </c>
      <c r="BH423" s="20" t="str">
        <f t="shared" si="184"/>
        <v/>
      </c>
      <c r="BI423" s="20" t="str">
        <f>IF(LEN($K423)&gt;5,IF('CODIGO PAGO'!$C$26=9,0.5*AK423,'CODIGO PAGO'!$C$26*COUNTIF(L423:X423,"PT")*(AK423*7)/(7-(COUNTIF(L423:X423,"D")+COUNTIF(L423:X423,"DL")))),"")</f>
        <v/>
      </c>
      <c r="BJ423" s="15"/>
      <c r="BK423" s="20" t="str">
        <f>+IF(LEN(K423)&gt;5,SUMIF(AJUSTES!$A$1:$A$50,K423,AJUSTES!$K$1:$K$50),"")</f>
        <v/>
      </c>
      <c r="BL423" s="15"/>
      <c r="BM423" s="15"/>
      <c r="BN423" s="4" t="str">
        <f>+CONCATENATE(IF(COUNTIFS(INCAPACIDADES!$A$1:$A$100,"ACTIVA",INCAPACIDADES!$C$1:$C$100,'PRE MAAS'!K423)&gt;0,VLOOKUP(K423,INCAPACIDADES!$C$1:$Y$100,23,0),""),IF(LEN($K423)&gt;5,IF(BD!F423="N/A","",CONCATENATE("B (",DAY(BD!F423),"-",MONTH(BD!F423),"-",YEAR(BD!F423),")")),""))</f>
        <v/>
      </c>
      <c r="BO423" s="150"/>
      <c r="BP423" s="15"/>
      <c r="BQ423" s="15"/>
      <c r="BR423" s="15"/>
      <c r="BS423" s="15"/>
      <c r="BT423" s="15"/>
      <c r="BU423" s="9" t="str">
        <f>+IF(LEN($K423)&gt;10,IF(LEN(BD!I423)=11,BD!I423,CONCATENATE("0",BD!I423)),"")</f>
        <v/>
      </c>
      <c r="BV423" s="161" t="str">
        <f>+IF(LEN($K423)&gt;10,BD!J423,"")</f>
        <v/>
      </c>
      <c r="BW423" s="162" t="str">
        <f t="shared" si="185"/>
        <v/>
      </c>
      <c r="BX423" s="162" t="str">
        <f>+IF(LEN($K423)&gt;10,UPPER(BD!K423),"")</f>
        <v/>
      </c>
      <c r="BY423" s="161" t="str">
        <f>+IF(LEN($K431)&gt;5,BD!L423,"")</f>
        <v/>
      </c>
      <c r="BZ423" s="161" t="str">
        <f>+IF(LEN($K423)&gt;10,BD!M423,"")</f>
        <v/>
      </c>
      <c r="CA423" s="162" t="str">
        <f>+IF(LEN($K423)&gt;10,BD!N423,"")</f>
        <v/>
      </c>
      <c r="CB423" s="163" t="str">
        <f t="shared" si="186"/>
        <v/>
      </c>
      <c r="CC423" s="62" t="str">
        <f>+IF(AND(LEN($K423)&gt;10),IF(AND($J423&gt;L$1,$J423&lt;=$Y$1),1,IF((COUNTIFS(INCAPACIDADES!$C$1:$C$51,$K423,INCAPACIDADES!K$1:K$51,L$1))&gt;0,2,IF(VLOOKUP($I423,BD!D:F,3,0)&gt;L$1,0,3))),"")</f>
        <v/>
      </c>
      <c r="CD423" s="62" t="str">
        <f>+IF(AND(LEN($K423)&gt;10),IF(AND($J423&gt;M$1,$J423&lt;=$Y$1),1,IF((COUNTIFS(INCAPACIDADES!$C$1:$C$51,$K423,INCAPACIDADES!L$1:L$51,M$1))&gt;0,2,IF(VLOOKUP($I423,BD!$D:$F,3,0)&gt;M$1,0,3))),"")</f>
        <v/>
      </c>
      <c r="CE423" s="62" t="str">
        <f>+IF(AND(LEN($K423)&gt;10),IF(AND($J423&gt;N$1,$J423&lt;=$Y$1),1,IF((COUNTIFS(INCAPACIDADES!$C$1:$C$51,$K423,INCAPACIDADES!M$1:M$51,N$1))&gt;0,2,IF(VLOOKUP($I423,BD!$D:$F,3,0)&gt;N$1,0,3))),"")</f>
        <v/>
      </c>
      <c r="CF423" s="62" t="str">
        <f>+IF(AND(LEN($K423)&gt;10),IF(AND($J423&gt;O$1,$J423&lt;=$Y$1),1,IF((COUNTIFS(INCAPACIDADES!$C$1:$C$51,$K423,INCAPACIDADES!N$1:N$51,O$1))&gt;0,2,IF(VLOOKUP($I423,BD!$D:$F,3,0)&gt;O$1,0,3))),"")</f>
        <v/>
      </c>
      <c r="CG423" s="62" t="str">
        <f>+IF(AND(LEN($K423)&gt;10),IF(AND($J423&gt;P$1,$J423&lt;=$Y$1),1,IF((COUNTIFS(INCAPACIDADES!$C$1:$C$51,$K423,INCAPACIDADES!O$1:O$51,P$1))&gt;0,2,IF(VLOOKUP($I423,BD!$D:$F,3,0)&gt;P$1,0,3))),"")</f>
        <v/>
      </c>
      <c r="CH423" s="62" t="str">
        <f>+IF(AND(LEN($K423)&gt;10),IF(AND($J423&gt;Q$1,$J423&lt;=$Y$1),1,IF((COUNTIFS(INCAPACIDADES!$C$1:$C$51,$K423,INCAPACIDADES!P$1:P$51,Q$1))&gt;0,2,IF(VLOOKUP($I423,BD!$D:$F,3,0)&gt;Q$1,0,3))),"")</f>
        <v/>
      </c>
      <c r="CI423" s="62" t="str">
        <f>+IF(AND(LEN($K423)&gt;10),IF(AND($J423&gt;R$1,$J423&lt;=$Y$1),1,IF((COUNTIFS(INCAPACIDADES!$C$1:$C$51,$K423,INCAPACIDADES!Q$1:Q$51,R$1))&gt;0,2,IF(VLOOKUP($I423,BD!$D:$F,3,0)&gt;R$1,0,3))),"")</f>
        <v/>
      </c>
      <c r="CJ423" s="62" t="str">
        <f>+IF(AND(LEN($K423)&gt;10),IF(AND($J423&gt;S$1,$J423&lt;=$Y$1),1,IF((COUNTIFS(INCAPACIDADES!$C$1:$C$51,$K423,INCAPACIDADES!R$1:R$51,S$1))&gt;0,2,IF(VLOOKUP($I423,BD!$D:$F,3,0)&gt;S$1,0,3))),"")</f>
        <v/>
      </c>
      <c r="CK423" s="62" t="str">
        <f>+IF(AND(LEN($K423)&gt;10),IF(AND($J423&gt;T$1,$J423&lt;=$Y$1),1,IF((COUNTIFS(INCAPACIDADES!$C$1:$C$51,$K423,INCAPACIDADES!S$1:S$51,T$1))&gt;0,2,IF(VLOOKUP($I423,BD!$D:$F,3,0)&gt;T$1,0,3))),"")</f>
        <v/>
      </c>
      <c r="CL423" s="62" t="str">
        <f>+IF(AND(LEN($K423)&gt;10),IF(AND($J423&gt;U$1,$J423&lt;=$Y$1),1,IF((COUNTIFS(INCAPACIDADES!$C$1:$C$51,$K423,INCAPACIDADES!T$1:T$51,U$1))&gt;0,2,IF(VLOOKUP($I423,BD!$D:$F,3,0)&gt;U$1,0,3))),"")</f>
        <v/>
      </c>
      <c r="CM423" s="62" t="str">
        <f>+IF(AND(LEN($K423)&gt;10),IF(AND($J423&gt;V$1,$J423&lt;=$Y$1),1,IF((COUNTIFS(INCAPACIDADES!$C$1:$C$51,$K423,INCAPACIDADES!U$1:U$51,V$1))&gt;0,2,IF(VLOOKUP($I423,BD!$D:$F,3,0)&gt;V$1,0,3))),"")</f>
        <v/>
      </c>
      <c r="CN423" s="62" t="str">
        <f>+IF(AND(LEN($K423)&gt;10),IF(AND($J423&gt;W$1,$J423&lt;=$Y$1),1,IF((COUNTIFS(INCAPACIDADES!$C$1:$C$51,$K423,INCAPACIDADES!V$1:V$51,W$1))&gt;0,2,IF(VLOOKUP($I423,BD!$D:$F,3,0)&gt;W$1,0,3))),"")</f>
        <v/>
      </c>
      <c r="CO423" s="62" t="str">
        <f>+IF(AND(LEN($K423)&gt;10),IF(AND($J423&gt;X$1,$J423&lt;=$Y$1),1,IF((COUNTIFS(INCAPACIDADES!$C$1:$C$51,$K423,INCAPACIDADES!W$1:W$51,X$1))&gt;0,2,IF(VLOOKUP($I423,BD!$D:$F,3,0)&gt;X$1,0,3))),"")</f>
        <v/>
      </c>
      <c r="CP423" s="62" t="str">
        <f>+IF(AND(LEN($K423)&gt;10),IF(AND($J423&gt;Y$1,$J423&lt;=$Y$1),1,IF((COUNTIFS(INCAPACIDADES!$C$1:$C$51,$K423,INCAPACIDADES!X$1:X$51,Y$1))&gt;0,2,IF(VLOOKUP($I423,BD!$D:$F,3,0)&gt;Y$1,0,3))),"")</f>
        <v/>
      </c>
      <c r="CQ423" s="62" t="str">
        <f>+IF(LEN($K423)&gt;10,IF(ISERROR(VLOOKUP(L423,'CODIGO PAGO'!$B$1:$B$20,1,0)),1,IF(OR(AND(CC423=1,L423&lt;&gt;"N"),AND(CC423=3,L423&lt;&gt;"B"),AND(CC423=2,LEFT(TRIM(L423),1)&lt;&gt;"I")),1,IF(OR(AND(CC423=0,L423="N"),AND(CC423=0,L423="B"),AND(CC423=0,LEFT(TRIM(L423),1)="I")),1,0))),"")</f>
        <v/>
      </c>
      <c r="CR423" s="62" t="str">
        <f t="shared" si="187"/>
        <v/>
      </c>
      <c r="CS423" s="62" t="str">
        <f>+IF(LEN($K423)&gt;10,IF(ISERROR(VLOOKUP(N423,'CODIGO PAGO'!$B$1:$B$20,1,0)),1,IF(OR(AND(CE423=1,N423&lt;&gt;"N"),AND(CE423=3,N423&lt;&gt;"B"),AND(CE423=2,LEFT(TRIM(N423),1)&lt;&gt;"I")),1,IF(OR(AND(CE423=0,N423="N"),AND(CE423=0,N423="B"),AND(CE423=0,LEFT(TRIM(N423),1)="I")),1,0))),"")</f>
        <v/>
      </c>
      <c r="CT423" s="62" t="str">
        <f t="shared" si="188"/>
        <v/>
      </c>
      <c r="CU423" s="62" t="str">
        <f>+IF(LEN($K423)&gt;10,IF(ISERROR(VLOOKUP(P423,'CODIGO PAGO'!$B$1:$B$20,1,0)),1,IF(OR(AND(CG423=1,P423&lt;&gt;"N"),AND(CG423=3,P423&lt;&gt;"B"),AND(CG423=2,LEFT(TRIM(P423),1)&lt;&gt;"I")),1,IF(OR(AND(CG423=0,P423="N"),AND(CG423=0,P423="B"),AND(CG423=0,LEFT(TRIM(P423),1)="I")),1,0))),"")</f>
        <v/>
      </c>
      <c r="CV423" s="62" t="str">
        <f t="shared" si="189"/>
        <v/>
      </c>
      <c r="CW423" s="62" t="str">
        <f>+IF(LEN($K423)&gt;10,IF(ISERROR(VLOOKUP(R423,'CODIGO PAGO'!$B$1:$B$20,1,0)),1,IF(OR(AND(CI423=1,R423&lt;&gt;"N"),AND(CI423=3,R423&lt;&gt;"B"),AND(CI423=2,LEFT(TRIM(R423),1)&lt;&gt;"I")),1,IF(OR(AND(CI423=0,R423="N"),AND(CI423=0,R423="B"),AND(CI423=0,LEFT(TRIM(R423),1)="I")),1,0))),"")</f>
        <v/>
      </c>
      <c r="CX423" s="62" t="str">
        <f t="shared" si="190"/>
        <v/>
      </c>
      <c r="CY423" s="62" t="str">
        <f>+IF(LEN($K423)&gt;10,IF(ISERROR(VLOOKUP(T423,'CODIGO PAGO'!$B$1:$B$20,1,0)),1,IF(OR(AND(CK423=1,T423&lt;&gt;"N"),AND(CK423=3,T423&lt;&gt;"B"),AND(CK423=2,LEFT(TRIM(T423),1)&lt;&gt;"I")),1,IF(OR(AND(CK423=0,T423="N"),AND(CK423=0,T423="B"),AND(CK423=0,LEFT(TRIM(T423),1)="I")),1,0))),"")</f>
        <v/>
      </c>
      <c r="CZ423" s="62" t="str">
        <f t="shared" si="191"/>
        <v/>
      </c>
      <c r="DA423" s="62" t="str">
        <f>+IF(LEN($K423)&gt;10,IF(ISERROR(VLOOKUP(V423,'CODIGO PAGO'!$B$1:$B$20,1,0)),1,IF(OR(AND(CM423=1,V423&lt;&gt;"N"),AND(CM423=3,V423&lt;&gt;"B"),AND(CM423=2,LEFT(TRIM(V423),1)&lt;&gt;"I")),1,IF(OR(AND(CM423=0,V423="N"),AND(CM423=0,V423="B"),AND(CM423=0,LEFT(TRIM(V423),1)="I")),1,0))),"")</f>
        <v/>
      </c>
      <c r="DB423" s="62" t="str">
        <f t="shared" si="192"/>
        <v/>
      </c>
      <c r="DC423" s="62" t="str">
        <f>+IF(LEN($K423)&gt;10,IF(ISERROR(VLOOKUP(X423,'CODIGO PAGO'!$B$1:$B$20,1,0)),1,IF(OR(AND(CO423=1,X423&lt;&gt;"N"),AND(CO423=3,X423&lt;&gt;"B"),AND(CO423=2,LEFT(TRIM(X423),1)&lt;&gt;"I")),1,IF(OR(AND(CO423=0,X423="N"),AND(CO423=0,X423="B"),AND(CO423=0,LEFT(TRIM(X423),1)="I")),1,0))),"")</f>
        <v/>
      </c>
      <c r="DD423" s="62" t="str">
        <f t="shared" si="193"/>
        <v/>
      </c>
      <c r="DE423" s="62" t="str">
        <f t="shared" si="194"/>
        <v/>
      </c>
      <c r="DF423" s="63" t="str">
        <f t="shared" si="195"/>
        <v/>
      </c>
      <c r="DG423" s="171"/>
      <c r="DH423" s="63">
        <v>423</v>
      </c>
    </row>
    <row r="424" spans="1:112" s="65" customFormat="1">
      <c r="A424" s="16" t="str">
        <f t="shared" si="168"/>
        <v/>
      </c>
      <c r="B424" s="134"/>
      <c r="C424" s="134"/>
      <c r="D424" s="1" t="str">
        <f>+IF(LEN($K424)&gt;5,BD!A424,"")</f>
        <v/>
      </c>
      <c r="E424" s="1" t="str">
        <f>+IF(LEN($K424)&gt;5,BD!B424,"")</f>
        <v/>
      </c>
      <c r="F424" s="134"/>
      <c r="G424" s="133"/>
      <c r="H424" s="135"/>
      <c r="I424" s="3" t="str">
        <f>+IF(LEN($K424)&gt;5,BD!D424,"")</f>
        <v/>
      </c>
      <c r="J424" s="4" t="str">
        <f>+IF(LEN($K424)&gt;5,BD!E424,"")</f>
        <v/>
      </c>
      <c r="K424" s="5" t="str">
        <f>+IF(LEN(BD!G424)&gt;5,BD!G424,"")</f>
        <v/>
      </c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53" t="str">
        <f t="shared" si="169"/>
        <v/>
      </c>
      <c r="AB424" s="154" t="str">
        <f>+IF(LEN($K424)&gt;5,SUM(L424,N424,P424,R424,T424,V424,X424)+COUNTIF(L424:X424,"PCG")+'CODIGO PAGO'!$C$23*COUNTIF(L424:X424,"PDF")+'CODIGO PAGO'!$C$24*COUNTIF('PRE MAAS'!L424:X424,"PNH")+'CODIGO PAGO'!$C$25*COUNTIF('PRE MAAS'!L424:X424,"PS")+COUNTIF(L424:X424,"VAC"),"")</f>
        <v/>
      </c>
      <c r="AC424" s="154" t="str">
        <f t="shared" si="170"/>
        <v/>
      </c>
      <c r="AD424" s="155" t="str">
        <f t="shared" si="171"/>
        <v/>
      </c>
      <c r="AE424" s="155" t="str">
        <f t="shared" si="172"/>
        <v/>
      </c>
      <c r="AF424" s="155" t="str">
        <f>+IF(LEN($K424)&gt;5,IF(AND(VLOOKUP($I424,BD!$D$1:$F$501,3,0)&gt;=L$1,VLOOKUP($I424,BD!$D$1:$F$501,3,0)&lt;=X$1),1,0),"")</f>
        <v/>
      </c>
      <c r="AG424" s="155" t="str">
        <f t="shared" si="173"/>
        <v/>
      </c>
      <c r="AH424" s="156" t="str">
        <f t="shared" si="174"/>
        <v/>
      </c>
      <c r="AI424" s="156" t="str">
        <f t="shared" si="175"/>
        <v/>
      </c>
      <c r="AJ424" s="156" t="str">
        <f t="shared" si="176"/>
        <v/>
      </c>
      <c r="AK424" s="6" t="str">
        <f>+IF(LEN($K424)&gt;5,BD!H424,"")</f>
        <v/>
      </c>
      <c r="AL424" s="17" t="str">
        <f t="shared" si="177"/>
        <v/>
      </c>
      <c r="AM424" s="13"/>
      <c r="AN424" s="18" t="str">
        <f t="shared" si="178"/>
        <v/>
      </c>
      <c r="AO424" s="19" t="str">
        <f t="shared" si="179"/>
        <v/>
      </c>
      <c r="AP424" s="19" t="str">
        <f t="shared" si="180"/>
        <v/>
      </c>
      <c r="AQ424" s="20" t="str">
        <f t="shared" si="181"/>
        <v/>
      </c>
      <c r="AR424" s="7" t="str">
        <f t="shared" ca="1" si="182"/>
        <v/>
      </c>
      <c r="AS424" s="157"/>
      <c r="AT424" s="19" t="str">
        <f>+IF(LEN($K424)&gt;5,TRUNC(AS424*AK424*'CODIGO PAGO'!$C$27,2),"")</f>
        <v/>
      </c>
      <c r="AU424" s="15"/>
      <c r="AV424" s="15"/>
      <c r="AW424" s="15"/>
      <c r="AX424" s="14"/>
      <c r="AY424" s="15"/>
      <c r="AZ424" s="20" t="str">
        <f>+IF(LEN(K424)&gt;5,SUMIF(AJUSTES!$A$1:$A$50,K424,AJUSTES!$J$1:$J$50),"")</f>
        <v/>
      </c>
      <c r="BA424" s="20"/>
      <c r="BB424" s="14"/>
      <c r="BC424" s="14"/>
      <c r="BD424" s="164"/>
      <c r="BE424" s="15"/>
      <c r="BF424" s="15"/>
      <c r="BG424" s="152" t="str">
        <f t="shared" si="183"/>
        <v/>
      </c>
      <c r="BH424" s="20" t="str">
        <f t="shared" si="184"/>
        <v/>
      </c>
      <c r="BI424" s="20" t="str">
        <f>IF(LEN($K424)&gt;5,IF('CODIGO PAGO'!$C$26=9,0.5*AK424,'CODIGO PAGO'!$C$26*COUNTIF(L424:X424,"PT")*(AK424*7)/(7-(COUNTIF(L424:X424,"D")+COUNTIF(L424:X424,"DL")))),"")</f>
        <v/>
      </c>
      <c r="BJ424" s="15"/>
      <c r="BK424" s="20" t="str">
        <f>+IF(LEN(K424)&gt;5,SUMIF(AJUSTES!$A$1:$A$50,K424,AJUSTES!$K$1:$K$50),"")</f>
        <v/>
      </c>
      <c r="BL424" s="15"/>
      <c r="BM424" s="15"/>
      <c r="BN424" s="4" t="str">
        <f>+CONCATENATE(IF(COUNTIFS(INCAPACIDADES!$A$1:$A$100,"ACTIVA",INCAPACIDADES!$C$1:$C$100,'PRE MAAS'!K424)&gt;0,VLOOKUP(K424,INCAPACIDADES!$C$1:$Y$100,23,0),""),IF(LEN($K424)&gt;5,IF(BD!F424="N/A","",CONCATENATE("B (",DAY(BD!F424),"-",MONTH(BD!F424),"-",YEAR(BD!F424),")")),""))</f>
        <v/>
      </c>
      <c r="BO424" s="150"/>
      <c r="BP424" s="15"/>
      <c r="BQ424" s="15"/>
      <c r="BR424" s="15"/>
      <c r="BS424" s="15"/>
      <c r="BT424" s="15"/>
      <c r="BU424" s="9" t="str">
        <f>+IF(LEN($K424)&gt;10,IF(LEN(BD!I424)=11,BD!I424,CONCATENATE("0",BD!I424)),"")</f>
        <v/>
      </c>
      <c r="BV424" s="161" t="str">
        <f>+IF(LEN($K424)&gt;10,BD!J424,"")</f>
        <v/>
      </c>
      <c r="BW424" s="162" t="str">
        <f t="shared" si="185"/>
        <v/>
      </c>
      <c r="BX424" s="162" t="str">
        <f>+IF(LEN($K424)&gt;10,UPPER(BD!K424),"")</f>
        <v/>
      </c>
      <c r="BY424" s="161" t="str">
        <f>+IF(LEN($K432)&gt;5,BD!L424,"")</f>
        <v/>
      </c>
      <c r="BZ424" s="161" t="str">
        <f>+IF(LEN($K424)&gt;10,BD!M424,"")</f>
        <v/>
      </c>
      <c r="CA424" s="162" t="str">
        <f>+IF(LEN($K424)&gt;10,BD!N424,"")</f>
        <v/>
      </c>
      <c r="CB424" s="163" t="str">
        <f t="shared" si="186"/>
        <v/>
      </c>
      <c r="CC424" s="62" t="str">
        <f>+IF(AND(LEN($K424)&gt;10),IF(AND($J424&gt;L$1,$J424&lt;=$Y$1),1,IF((COUNTIFS(INCAPACIDADES!$C$1:$C$51,$K424,INCAPACIDADES!K$1:K$51,L$1))&gt;0,2,IF(VLOOKUP($I424,BD!D:F,3,0)&gt;L$1,0,3))),"")</f>
        <v/>
      </c>
      <c r="CD424" s="62" t="str">
        <f>+IF(AND(LEN($K424)&gt;10),IF(AND($J424&gt;M$1,$J424&lt;=$Y$1),1,IF((COUNTIFS(INCAPACIDADES!$C$1:$C$51,$K424,INCAPACIDADES!L$1:L$51,M$1))&gt;0,2,IF(VLOOKUP($I424,BD!$D:$F,3,0)&gt;M$1,0,3))),"")</f>
        <v/>
      </c>
      <c r="CE424" s="62" t="str">
        <f>+IF(AND(LEN($K424)&gt;10),IF(AND($J424&gt;N$1,$J424&lt;=$Y$1),1,IF((COUNTIFS(INCAPACIDADES!$C$1:$C$51,$K424,INCAPACIDADES!M$1:M$51,N$1))&gt;0,2,IF(VLOOKUP($I424,BD!$D:$F,3,0)&gt;N$1,0,3))),"")</f>
        <v/>
      </c>
      <c r="CF424" s="62" t="str">
        <f>+IF(AND(LEN($K424)&gt;10),IF(AND($J424&gt;O$1,$J424&lt;=$Y$1),1,IF((COUNTIFS(INCAPACIDADES!$C$1:$C$51,$K424,INCAPACIDADES!N$1:N$51,O$1))&gt;0,2,IF(VLOOKUP($I424,BD!$D:$F,3,0)&gt;O$1,0,3))),"")</f>
        <v/>
      </c>
      <c r="CG424" s="62" t="str">
        <f>+IF(AND(LEN($K424)&gt;10),IF(AND($J424&gt;P$1,$J424&lt;=$Y$1),1,IF((COUNTIFS(INCAPACIDADES!$C$1:$C$51,$K424,INCAPACIDADES!O$1:O$51,P$1))&gt;0,2,IF(VLOOKUP($I424,BD!$D:$F,3,0)&gt;P$1,0,3))),"")</f>
        <v/>
      </c>
      <c r="CH424" s="62" t="str">
        <f>+IF(AND(LEN($K424)&gt;10),IF(AND($J424&gt;Q$1,$J424&lt;=$Y$1),1,IF((COUNTIFS(INCAPACIDADES!$C$1:$C$51,$K424,INCAPACIDADES!P$1:P$51,Q$1))&gt;0,2,IF(VLOOKUP($I424,BD!$D:$F,3,0)&gt;Q$1,0,3))),"")</f>
        <v/>
      </c>
      <c r="CI424" s="62" t="str">
        <f>+IF(AND(LEN($K424)&gt;10),IF(AND($J424&gt;R$1,$J424&lt;=$Y$1),1,IF((COUNTIFS(INCAPACIDADES!$C$1:$C$51,$K424,INCAPACIDADES!Q$1:Q$51,R$1))&gt;0,2,IF(VLOOKUP($I424,BD!$D:$F,3,0)&gt;R$1,0,3))),"")</f>
        <v/>
      </c>
      <c r="CJ424" s="62" t="str">
        <f>+IF(AND(LEN($K424)&gt;10),IF(AND($J424&gt;S$1,$J424&lt;=$Y$1),1,IF((COUNTIFS(INCAPACIDADES!$C$1:$C$51,$K424,INCAPACIDADES!R$1:R$51,S$1))&gt;0,2,IF(VLOOKUP($I424,BD!$D:$F,3,0)&gt;S$1,0,3))),"")</f>
        <v/>
      </c>
      <c r="CK424" s="62" t="str">
        <f>+IF(AND(LEN($K424)&gt;10),IF(AND($J424&gt;T$1,$J424&lt;=$Y$1),1,IF((COUNTIFS(INCAPACIDADES!$C$1:$C$51,$K424,INCAPACIDADES!S$1:S$51,T$1))&gt;0,2,IF(VLOOKUP($I424,BD!$D:$F,3,0)&gt;T$1,0,3))),"")</f>
        <v/>
      </c>
      <c r="CL424" s="62" t="str">
        <f>+IF(AND(LEN($K424)&gt;10),IF(AND($J424&gt;U$1,$J424&lt;=$Y$1),1,IF((COUNTIFS(INCAPACIDADES!$C$1:$C$51,$K424,INCAPACIDADES!T$1:T$51,U$1))&gt;0,2,IF(VLOOKUP($I424,BD!$D:$F,3,0)&gt;U$1,0,3))),"")</f>
        <v/>
      </c>
      <c r="CM424" s="62" t="str">
        <f>+IF(AND(LEN($K424)&gt;10),IF(AND($J424&gt;V$1,$J424&lt;=$Y$1),1,IF((COUNTIFS(INCAPACIDADES!$C$1:$C$51,$K424,INCAPACIDADES!U$1:U$51,V$1))&gt;0,2,IF(VLOOKUP($I424,BD!$D:$F,3,0)&gt;V$1,0,3))),"")</f>
        <v/>
      </c>
      <c r="CN424" s="62" t="str">
        <f>+IF(AND(LEN($K424)&gt;10),IF(AND($J424&gt;W$1,$J424&lt;=$Y$1),1,IF((COUNTIFS(INCAPACIDADES!$C$1:$C$51,$K424,INCAPACIDADES!V$1:V$51,W$1))&gt;0,2,IF(VLOOKUP($I424,BD!$D:$F,3,0)&gt;W$1,0,3))),"")</f>
        <v/>
      </c>
      <c r="CO424" s="62" t="str">
        <f>+IF(AND(LEN($K424)&gt;10),IF(AND($J424&gt;X$1,$J424&lt;=$Y$1),1,IF((COUNTIFS(INCAPACIDADES!$C$1:$C$51,$K424,INCAPACIDADES!W$1:W$51,X$1))&gt;0,2,IF(VLOOKUP($I424,BD!$D:$F,3,0)&gt;X$1,0,3))),"")</f>
        <v/>
      </c>
      <c r="CP424" s="62" t="str">
        <f>+IF(AND(LEN($K424)&gt;10),IF(AND($J424&gt;Y$1,$J424&lt;=$Y$1),1,IF((COUNTIFS(INCAPACIDADES!$C$1:$C$51,$K424,INCAPACIDADES!X$1:X$51,Y$1))&gt;0,2,IF(VLOOKUP($I424,BD!$D:$F,3,0)&gt;Y$1,0,3))),"")</f>
        <v/>
      </c>
      <c r="CQ424" s="62" t="str">
        <f>+IF(LEN($K424)&gt;10,IF(ISERROR(VLOOKUP(L424,'CODIGO PAGO'!$B$1:$B$20,1,0)),1,IF(OR(AND(CC424=1,L424&lt;&gt;"N"),AND(CC424=3,L424&lt;&gt;"B"),AND(CC424=2,LEFT(TRIM(L424),1)&lt;&gt;"I")),1,IF(OR(AND(CC424=0,L424="N"),AND(CC424=0,L424="B"),AND(CC424=0,LEFT(TRIM(L424),1)="I")),1,0))),"")</f>
        <v/>
      </c>
      <c r="CR424" s="62" t="str">
        <f t="shared" si="187"/>
        <v/>
      </c>
      <c r="CS424" s="62" t="str">
        <f>+IF(LEN($K424)&gt;10,IF(ISERROR(VLOOKUP(N424,'CODIGO PAGO'!$B$1:$B$20,1,0)),1,IF(OR(AND(CE424=1,N424&lt;&gt;"N"),AND(CE424=3,N424&lt;&gt;"B"),AND(CE424=2,LEFT(TRIM(N424),1)&lt;&gt;"I")),1,IF(OR(AND(CE424=0,N424="N"),AND(CE424=0,N424="B"),AND(CE424=0,LEFT(TRIM(N424),1)="I")),1,0))),"")</f>
        <v/>
      </c>
      <c r="CT424" s="62" t="str">
        <f t="shared" si="188"/>
        <v/>
      </c>
      <c r="CU424" s="62" t="str">
        <f>+IF(LEN($K424)&gt;10,IF(ISERROR(VLOOKUP(P424,'CODIGO PAGO'!$B$1:$B$20,1,0)),1,IF(OR(AND(CG424=1,P424&lt;&gt;"N"),AND(CG424=3,P424&lt;&gt;"B"),AND(CG424=2,LEFT(TRIM(P424),1)&lt;&gt;"I")),1,IF(OR(AND(CG424=0,P424="N"),AND(CG424=0,P424="B"),AND(CG424=0,LEFT(TRIM(P424),1)="I")),1,0))),"")</f>
        <v/>
      </c>
      <c r="CV424" s="62" t="str">
        <f t="shared" si="189"/>
        <v/>
      </c>
      <c r="CW424" s="62" t="str">
        <f>+IF(LEN($K424)&gt;10,IF(ISERROR(VLOOKUP(R424,'CODIGO PAGO'!$B$1:$B$20,1,0)),1,IF(OR(AND(CI424=1,R424&lt;&gt;"N"),AND(CI424=3,R424&lt;&gt;"B"),AND(CI424=2,LEFT(TRIM(R424),1)&lt;&gt;"I")),1,IF(OR(AND(CI424=0,R424="N"),AND(CI424=0,R424="B"),AND(CI424=0,LEFT(TRIM(R424),1)="I")),1,0))),"")</f>
        <v/>
      </c>
      <c r="CX424" s="62" t="str">
        <f t="shared" si="190"/>
        <v/>
      </c>
      <c r="CY424" s="62" t="str">
        <f>+IF(LEN($K424)&gt;10,IF(ISERROR(VLOOKUP(T424,'CODIGO PAGO'!$B$1:$B$20,1,0)),1,IF(OR(AND(CK424=1,T424&lt;&gt;"N"),AND(CK424=3,T424&lt;&gt;"B"),AND(CK424=2,LEFT(TRIM(T424),1)&lt;&gt;"I")),1,IF(OR(AND(CK424=0,T424="N"),AND(CK424=0,T424="B"),AND(CK424=0,LEFT(TRIM(T424),1)="I")),1,0))),"")</f>
        <v/>
      </c>
      <c r="CZ424" s="62" t="str">
        <f t="shared" si="191"/>
        <v/>
      </c>
      <c r="DA424" s="62" t="str">
        <f>+IF(LEN($K424)&gt;10,IF(ISERROR(VLOOKUP(V424,'CODIGO PAGO'!$B$1:$B$20,1,0)),1,IF(OR(AND(CM424=1,V424&lt;&gt;"N"),AND(CM424=3,V424&lt;&gt;"B"),AND(CM424=2,LEFT(TRIM(V424),1)&lt;&gt;"I")),1,IF(OR(AND(CM424=0,V424="N"),AND(CM424=0,V424="B"),AND(CM424=0,LEFT(TRIM(V424),1)="I")),1,0))),"")</f>
        <v/>
      </c>
      <c r="DB424" s="62" t="str">
        <f t="shared" si="192"/>
        <v/>
      </c>
      <c r="DC424" s="62" t="str">
        <f>+IF(LEN($K424)&gt;10,IF(ISERROR(VLOOKUP(X424,'CODIGO PAGO'!$B$1:$B$20,1,0)),1,IF(OR(AND(CO424=1,X424&lt;&gt;"N"),AND(CO424=3,X424&lt;&gt;"B"),AND(CO424=2,LEFT(TRIM(X424),1)&lt;&gt;"I")),1,IF(OR(AND(CO424=0,X424="N"),AND(CO424=0,X424="B"),AND(CO424=0,LEFT(TRIM(X424),1)="I")),1,0))),"")</f>
        <v/>
      </c>
      <c r="DD424" s="62" t="str">
        <f t="shared" si="193"/>
        <v/>
      </c>
      <c r="DE424" s="62" t="str">
        <f t="shared" si="194"/>
        <v/>
      </c>
      <c r="DF424" s="63" t="str">
        <f t="shared" si="195"/>
        <v/>
      </c>
      <c r="DG424" s="171"/>
      <c r="DH424" s="63">
        <v>424</v>
      </c>
    </row>
    <row r="425" spans="1:112" s="65" customFormat="1">
      <c r="A425" s="16" t="str">
        <f t="shared" si="168"/>
        <v/>
      </c>
      <c r="B425" s="134"/>
      <c r="C425" s="134"/>
      <c r="D425" s="1" t="str">
        <f>+IF(LEN($K425)&gt;5,BD!A425,"")</f>
        <v/>
      </c>
      <c r="E425" s="1" t="str">
        <f>+IF(LEN($K425)&gt;5,BD!B425,"")</f>
        <v/>
      </c>
      <c r="F425" s="134"/>
      <c r="G425" s="133"/>
      <c r="H425" s="135"/>
      <c r="I425" s="3" t="str">
        <f>+IF(LEN($K425)&gt;5,BD!D425,"")</f>
        <v/>
      </c>
      <c r="J425" s="4" t="str">
        <f>+IF(LEN($K425)&gt;5,BD!E425,"")</f>
        <v/>
      </c>
      <c r="K425" s="5" t="str">
        <f>+IF(LEN(BD!G425)&gt;5,BD!G425,"")</f>
        <v/>
      </c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53" t="str">
        <f t="shared" si="169"/>
        <v/>
      </c>
      <c r="AB425" s="154" t="str">
        <f>+IF(LEN($K425)&gt;5,SUM(L425,N425,P425,R425,T425,V425,X425)+COUNTIF(L425:X425,"PCG")+'CODIGO PAGO'!$C$23*COUNTIF(L425:X425,"PDF")+'CODIGO PAGO'!$C$24*COUNTIF('PRE MAAS'!L425:X425,"PNH")+'CODIGO PAGO'!$C$25*COUNTIF('PRE MAAS'!L425:X425,"PS")+COUNTIF(L425:X425,"VAC"),"")</f>
        <v/>
      </c>
      <c r="AC425" s="154" t="str">
        <f t="shared" si="170"/>
        <v/>
      </c>
      <c r="AD425" s="155" t="str">
        <f t="shared" si="171"/>
        <v/>
      </c>
      <c r="AE425" s="155" t="str">
        <f t="shared" si="172"/>
        <v/>
      </c>
      <c r="AF425" s="155" t="str">
        <f>+IF(LEN($K425)&gt;5,IF(AND(VLOOKUP($I425,BD!$D$1:$F$501,3,0)&gt;=L$1,VLOOKUP($I425,BD!$D$1:$F$501,3,0)&lt;=X$1),1,0),"")</f>
        <v/>
      </c>
      <c r="AG425" s="155" t="str">
        <f t="shared" si="173"/>
        <v/>
      </c>
      <c r="AH425" s="156" t="str">
        <f t="shared" si="174"/>
        <v/>
      </c>
      <c r="AI425" s="156" t="str">
        <f t="shared" si="175"/>
        <v/>
      </c>
      <c r="AJ425" s="156" t="str">
        <f t="shared" si="176"/>
        <v/>
      </c>
      <c r="AK425" s="6" t="str">
        <f>+IF(LEN($K425)&gt;5,BD!H425,"")</f>
        <v/>
      </c>
      <c r="AL425" s="17" t="str">
        <f t="shared" si="177"/>
        <v/>
      </c>
      <c r="AM425" s="13"/>
      <c r="AN425" s="18" t="str">
        <f t="shared" si="178"/>
        <v/>
      </c>
      <c r="AO425" s="19" t="str">
        <f t="shared" si="179"/>
        <v/>
      </c>
      <c r="AP425" s="19" t="str">
        <f t="shared" si="180"/>
        <v/>
      </c>
      <c r="AQ425" s="20" t="str">
        <f t="shared" si="181"/>
        <v/>
      </c>
      <c r="AR425" s="7" t="str">
        <f t="shared" ca="1" si="182"/>
        <v/>
      </c>
      <c r="AS425" s="157"/>
      <c r="AT425" s="19" t="str">
        <f>+IF(LEN($K425)&gt;5,TRUNC(AS425*AK425*'CODIGO PAGO'!$C$27,2),"")</f>
        <v/>
      </c>
      <c r="AU425" s="15"/>
      <c r="AV425" s="15"/>
      <c r="AW425" s="15"/>
      <c r="AX425" s="14"/>
      <c r="AY425" s="15"/>
      <c r="AZ425" s="20" t="str">
        <f>+IF(LEN(K425)&gt;5,SUMIF(AJUSTES!$A$1:$A$50,K425,AJUSTES!$J$1:$J$50),"")</f>
        <v/>
      </c>
      <c r="BA425" s="20"/>
      <c r="BB425" s="14"/>
      <c r="BC425" s="14"/>
      <c r="BD425" s="164"/>
      <c r="BE425" s="15"/>
      <c r="BF425" s="15"/>
      <c r="BG425" s="152" t="str">
        <f t="shared" si="183"/>
        <v/>
      </c>
      <c r="BH425" s="20" t="str">
        <f t="shared" si="184"/>
        <v/>
      </c>
      <c r="BI425" s="20" t="str">
        <f>IF(LEN($K425)&gt;5,IF('CODIGO PAGO'!$C$26=9,0.5*AK425,'CODIGO PAGO'!$C$26*COUNTIF(L425:X425,"PT")*(AK425*7)/(7-(COUNTIF(L425:X425,"D")+COUNTIF(L425:X425,"DL")))),"")</f>
        <v/>
      </c>
      <c r="BJ425" s="15"/>
      <c r="BK425" s="20" t="str">
        <f>+IF(LEN(K425)&gt;5,SUMIF(AJUSTES!$A$1:$A$50,K425,AJUSTES!$K$1:$K$50),"")</f>
        <v/>
      </c>
      <c r="BL425" s="15"/>
      <c r="BM425" s="15"/>
      <c r="BN425" s="4" t="str">
        <f>+CONCATENATE(IF(COUNTIFS(INCAPACIDADES!$A$1:$A$100,"ACTIVA",INCAPACIDADES!$C$1:$C$100,'PRE MAAS'!K425)&gt;0,VLOOKUP(K425,INCAPACIDADES!$C$1:$Y$100,23,0),""),IF(LEN($K425)&gt;5,IF(BD!F425="N/A","",CONCATENATE("B (",DAY(BD!F425),"-",MONTH(BD!F425),"-",YEAR(BD!F425),")")),""))</f>
        <v/>
      </c>
      <c r="BO425" s="150"/>
      <c r="BP425" s="15"/>
      <c r="BQ425" s="15"/>
      <c r="BR425" s="15"/>
      <c r="BS425" s="15"/>
      <c r="BT425" s="15"/>
      <c r="BU425" s="9" t="str">
        <f>+IF(LEN($K425)&gt;10,IF(LEN(BD!I425)=11,BD!I425,CONCATENATE("0",BD!I425)),"")</f>
        <v/>
      </c>
      <c r="BV425" s="161" t="str">
        <f>+IF(LEN($K425)&gt;10,BD!J425,"")</f>
        <v/>
      </c>
      <c r="BW425" s="162" t="str">
        <f t="shared" si="185"/>
        <v/>
      </c>
      <c r="BX425" s="162" t="str">
        <f>+IF(LEN($K425)&gt;10,UPPER(BD!K425),"")</f>
        <v/>
      </c>
      <c r="BY425" s="161" t="str">
        <f>+IF(LEN($K433)&gt;5,BD!L425,"")</f>
        <v/>
      </c>
      <c r="BZ425" s="161" t="str">
        <f>+IF(LEN($K425)&gt;10,BD!M425,"")</f>
        <v/>
      </c>
      <c r="CA425" s="162" t="str">
        <f>+IF(LEN($K425)&gt;10,BD!N425,"")</f>
        <v/>
      </c>
      <c r="CB425" s="163" t="str">
        <f t="shared" si="186"/>
        <v/>
      </c>
      <c r="CC425" s="62" t="str">
        <f>+IF(AND(LEN($K425)&gt;10),IF(AND($J425&gt;L$1,$J425&lt;=$Y$1),1,IF((COUNTIFS(INCAPACIDADES!$C$1:$C$51,$K425,INCAPACIDADES!K$1:K$51,L$1))&gt;0,2,IF(VLOOKUP($I425,BD!D:F,3,0)&gt;L$1,0,3))),"")</f>
        <v/>
      </c>
      <c r="CD425" s="62" t="str">
        <f>+IF(AND(LEN($K425)&gt;10),IF(AND($J425&gt;M$1,$J425&lt;=$Y$1),1,IF((COUNTIFS(INCAPACIDADES!$C$1:$C$51,$K425,INCAPACIDADES!L$1:L$51,M$1))&gt;0,2,IF(VLOOKUP($I425,BD!$D:$F,3,0)&gt;M$1,0,3))),"")</f>
        <v/>
      </c>
      <c r="CE425" s="62" t="str">
        <f>+IF(AND(LEN($K425)&gt;10),IF(AND($J425&gt;N$1,$J425&lt;=$Y$1),1,IF((COUNTIFS(INCAPACIDADES!$C$1:$C$51,$K425,INCAPACIDADES!M$1:M$51,N$1))&gt;0,2,IF(VLOOKUP($I425,BD!$D:$F,3,0)&gt;N$1,0,3))),"")</f>
        <v/>
      </c>
      <c r="CF425" s="62" t="str">
        <f>+IF(AND(LEN($K425)&gt;10),IF(AND($J425&gt;O$1,$J425&lt;=$Y$1),1,IF((COUNTIFS(INCAPACIDADES!$C$1:$C$51,$K425,INCAPACIDADES!N$1:N$51,O$1))&gt;0,2,IF(VLOOKUP($I425,BD!$D:$F,3,0)&gt;O$1,0,3))),"")</f>
        <v/>
      </c>
      <c r="CG425" s="62" t="str">
        <f>+IF(AND(LEN($K425)&gt;10),IF(AND($J425&gt;P$1,$J425&lt;=$Y$1),1,IF((COUNTIFS(INCAPACIDADES!$C$1:$C$51,$K425,INCAPACIDADES!O$1:O$51,P$1))&gt;0,2,IF(VLOOKUP($I425,BD!$D:$F,3,0)&gt;P$1,0,3))),"")</f>
        <v/>
      </c>
      <c r="CH425" s="62" t="str">
        <f>+IF(AND(LEN($K425)&gt;10),IF(AND($J425&gt;Q$1,$J425&lt;=$Y$1),1,IF((COUNTIFS(INCAPACIDADES!$C$1:$C$51,$K425,INCAPACIDADES!P$1:P$51,Q$1))&gt;0,2,IF(VLOOKUP($I425,BD!$D:$F,3,0)&gt;Q$1,0,3))),"")</f>
        <v/>
      </c>
      <c r="CI425" s="62" t="str">
        <f>+IF(AND(LEN($K425)&gt;10),IF(AND($J425&gt;R$1,$J425&lt;=$Y$1),1,IF((COUNTIFS(INCAPACIDADES!$C$1:$C$51,$K425,INCAPACIDADES!Q$1:Q$51,R$1))&gt;0,2,IF(VLOOKUP($I425,BD!$D:$F,3,0)&gt;R$1,0,3))),"")</f>
        <v/>
      </c>
      <c r="CJ425" s="62" t="str">
        <f>+IF(AND(LEN($K425)&gt;10),IF(AND($J425&gt;S$1,$J425&lt;=$Y$1),1,IF((COUNTIFS(INCAPACIDADES!$C$1:$C$51,$K425,INCAPACIDADES!R$1:R$51,S$1))&gt;0,2,IF(VLOOKUP($I425,BD!$D:$F,3,0)&gt;S$1,0,3))),"")</f>
        <v/>
      </c>
      <c r="CK425" s="62" t="str">
        <f>+IF(AND(LEN($K425)&gt;10),IF(AND($J425&gt;T$1,$J425&lt;=$Y$1),1,IF((COUNTIFS(INCAPACIDADES!$C$1:$C$51,$K425,INCAPACIDADES!S$1:S$51,T$1))&gt;0,2,IF(VLOOKUP($I425,BD!$D:$F,3,0)&gt;T$1,0,3))),"")</f>
        <v/>
      </c>
      <c r="CL425" s="62" t="str">
        <f>+IF(AND(LEN($K425)&gt;10),IF(AND($J425&gt;U$1,$J425&lt;=$Y$1),1,IF((COUNTIFS(INCAPACIDADES!$C$1:$C$51,$K425,INCAPACIDADES!T$1:T$51,U$1))&gt;0,2,IF(VLOOKUP($I425,BD!$D:$F,3,0)&gt;U$1,0,3))),"")</f>
        <v/>
      </c>
      <c r="CM425" s="62" t="str">
        <f>+IF(AND(LEN($K425)&gt;10),IF(AND($J425&gt;V$1,$J425&lt;=$Y$1),1,IF((COUNTIFS(INCAPACIDADES!$C$1:$C$51,$K425,INCAPACIDADES!U$1:U$51,V$1))&gt;0,2,IF(VLOOKUP($I425,BD!$D:$F,3,0)&gt;V$1,0,3))),"")</f>
        <v/>
      </c>
      <c r="CN425" s="62" t="str">
        <f>+IF(AND(LEN($K425)&gt;10),IF(AND($J425&gt;W$1,$J425&lt;=$Y$1),1,IF((COUNTIFS(INCAPACIDADES!$C$1:$C$51,$K425,INCAPACIDADES!V$1:V$51,W$1))&gt;0,2,IF(VLOOKUP($I425,BD!$D:$F,3,0)&gt;W$1,0,3))),"")</f>
        <v/>
      </c>
      <c r="CO425" s="62" t="str">
        <f>+IF(AND(LEN($K425)&gt;10),IF(AND($J425&gt;X$1,$J425&lt;=$Y$1),1,IF((COUNTIFS(INCAPACIDADES!$C$1:$C$51,$K425,INCAPACIDADES!W$1:W$51,X$1))&gt;0,2,IF(VLOOKUP($I425,BD!$D:$F,3,0)&gt;X$1,0,3))),"")</f>
        <v/>
      </c>
      <c r="CP425" s="62" t="str">
        <f>+IF(AND(LEN($K425)&gt;10),IF(AND($J425&gt;Y$1,$J425&lt;=$Y$1),1,IF((COUNTIFS(INCAPACIDADES!$C$1:$C$51,$K425,INCAPACIDADES!X$1:X$51,Y$1))&gt;0,2,IF(VLOOKUP($I425,BD!$D:$F,3,0)&gt;Y$1,0,3))),"")</f>
        <v/>
      </c>
      <c r="CQ425" s="62" t="str">
        <f>+IF(LEN($K425)&gt;10,IF(ISERROR(VLOOKUP(L425,'CODIGO PAGO'!$B$1:$B$20,1,0)),1,IF(OR(AND(CC425=1,L425&lt;&gt;"N"),AND(CC425=3,L425&lt;&gt;"B"),AND(CC425=2,LEFT(TRIM(L425),1)&lt;&gt;"I")),1,IF(OR(AND(CC425=0,L425="N"),AND(CC425=0,L425="B"),AND(CC425=0,LEFT(TRIM(L425),1)="I")),1,0))),"")</f>
        <v/>
      </c>
      <c r="CR425" s="62" t="str">
        <f t="shared" si="187"/>
        <v/>
      </c>
      <c r="CS425" s="62" t="str">
        <f>+IF(LEN($K425)&gt;10,IF(ISERROR(VLOOKUP(N425,'CODIGO PAGO'!$B$1:$B$20,1,0)),1,IF(OR(AND(CE425=1,N425&lt;&gt;"N"),AND(CE425=3,N425&lt;&gt;"B"),AND(CE425=2,LEFT(TRIM(N425),1)&lt;&gt;"I")),1,IF(OR(AND(CE425=0,N425="N"),AND(CE425=0,N425="B"),AND(CE425=0,LEFT(TRIM(N425),1)="I")),1,0))),"")</f>
        <v/>
      </c>
      <c r="CT425" s="62" t="str">
        <f t="shared" si="188"/>
        <v/>
      </c>
      <c r="CU425" s="62" t="str">
        <f>+IF(LEN($K425)&gt;10,IF(ISERROR(VLOOKUP(P425,'CODIGO PAGO'!$B$1:$B$20,1,0)),1,IF(OR(AND(CG425=1,P425&lt;&gt;"N"),AND(CG425=3,P425&lt;&gt;"B"),AND(CG425=2,LEFT(TRIM(P425),1)&lt;&gt;"I")),1,IF(OR(AND(CG425=0,P425="N"),AND(CG425=0,P425="B"),AND(CG425=0,LEFT(TRIM(P425),1)="I")),1,0))),"")</f>
        <v/>
      </c>
      <c r="CV425" s="62" t="str">
        <f t="shared" si="189"/>
        <v/>
      </c>
      <c r="CW425" s="62" t="str">
        <f>+IF(LEN($K425)&gt;10,IF(ISERROR(VLOOKUP(R425,'CODIGO PAGO'!$B$1:$B$20,1,0)),1,IF(OR(AND(CI425=1,R425&lt;&gt;"N"),AND(CI425=3,R425&lt;&gt;"B"),AND(CI425=2,LEFT(TRIM(R425),1)&lt;&gt;"I")),1,IF(OR(AND(CI425=0,R425="N"),AND(CI425=0,R425="B"),AND(CI425=0,LEFT(TRIM(R425),1)="I")),1,0))),"")</f>
        <v/>
      </c>
      <c r="CX425" s="62" t="str">
        <f t="shared" si="190"/>
        <v/>
      </c>
      <c r="CY425" s="62" t="str">
        <f>+IF(LEN($K425)&gt;10,IF(ISERROR(VLOOKUP(T425,'CODIGO PAGO'!$B$1:$B$20,1,0)),1,IF(OR(AND(CK425=1,T425&lt;&gt;"N"),AND(CK425=3,T425&lt;&gt;"B"),AND(CK425=2,LEFT(TRIM(T425),1)&lt;&gt;"I")),1,IF(OR(AND(CK425=0,T425="N"),AND(CK425=0,T425="B"),AND(CK425=0,LEFT(TRIM(T425),1)="I")),1,0))),"")</f>
        <v/>
      </c>
      <c r="CZ425" s="62" t="str">
        <f t="shared" si="191"/>
        <v/>
      </c>
      <c r="DA425" s="62" t="str">
        <f>+IF(LEN($K425)&gt;10,IF(ISERROR(VLOOKUP(V425,'CODIGO PAGO'!$B$1:$B$20,1,0)),1,IF(OR(AND(CM425=1,V425&lt;&gt;"N"),AND(CM425=3,V425&lt;&gt;"B"),AND(CM425=2,LEFT(TRIM(V425),1)&lt;&gt;"I")),1,IF(OR(AND(CM425=0,V425="N"),AND(CM425=0,V425="B"),AND(CM425=0,LEFT(TRIM(V425),1)="I")),1,0))),"")</f>
        <v/>
      </c>
      <c r="DB425" s="62" t="str">
        <f t="shared" si="192"/>
        <v/>
      </c>
      <c r="DC425" s="62" t="str">
        <f>+IF(LEN($K425)&gt;10,IF(ISERROR(VLOOKUP(X425,'CODIGO PAGO'!$B$1:$B$20,1,0)),1,IF(OR(AND(CO425=1,X425&lt;&gt;"N"),AND(CO425=3,X425&lt;&gt;"B"),AND(CO425=2,LEFT(TRIM(X425),1)&lt;&gt;"I")),1,IF(OR(AND(CO425=0,X425="N"),AND(CO425=0,X425="B"),AND(CO425=0,LEFT(TRIM(X425),1)="I")),1,0))),"")</f>
        <v/>
      </c>
      <c r="DD425" s="62" t="str">
        <f t="shared" si="193"/>
        <v/>
      </c>
      <c r="DE425" s="62" t="str">
        <f t="shared" si="194"/>
        <v/>
      </c>
      <c r="DF425" s="63" t="str">
        <f t="shared" si="195"/>
        <v/>
      </c>
      <c r="DG425" s="171"/>
      <c r="DH425" s="63">
        <v>425</v>
      </c>
    </row>
    <row r="426" spans="1:112" s="65" customFormat="1">
      <c r="A426" s="16" t="str">
        <f t="shared" si="168"/>
        <v/>
      </c>
      <c r="B426" s="134"/>
      <c r="C426" s="134"/>
      <c r="D426" s="1" t="str">
        <f>+IF(LEN($K426)&gt;5,BD!A426,"")</f>
        <v/>
      </c>
      <c r="E426" s="1" t="str">
        <f>+IF(LEN($K426)&gt;5,BD!B426,"")</f>
        <v/>
      </c>
      <c r="F426" s="134"/>
      <c r="G426" s="133"/>
      <c r="H426" s="135"/>
      <c r="I426" s="3" t="str">
        <f>+IF(LEN($K426)&gt;5,BD!D426,"")</f>
        <v/>
      </c>
      <c r="J426" s="4" t="str">
        <f>+IF(LEN($K426)&gt;5,BD!E426,"")</f>
        <v/>
      </c>
      <c r="K426" s="5" t="str">
        <f>+IF(LEN(BD!G426)&gt;5,BD!G426,"")</f>
        <v/>
      </c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53" t="str">
        <f t="shared" si="169"/>
        <v/>
      </c>
      <c r="AB426" s="154" t="str">
        <f>+IF(LEN($K426)&gt;5,SUM(L426,N426,P426,R426,T426,V426,X426)+COUNTIF(L426:X426,"PCG")+'CODIGO PAGO'!$C$23*COUNTIF(L426:X426,"PDF")+'CODIGO PAGO'!$C$24*COUNTIF('PRE MAAS'!L426:X426,"PNH")+'CODIGO PAGO'!$C$25*COUNTIF('PRE MAAS'!L426:X426,"PS")+COUNTIF(L426:X426,"VAC"),"")</f>
        <v/>
      </c>
      <c r="AC426" s="154" t="str">
        <f t="shared" si="170"/>
        <v/>
      </c>
      <c r="AD426" s="155" t="str">
        <f t="shared" si="171"/>
        <v/>
      </c>
      <c r="AE426" s="155" t="str">
        <f t="shared" si="172"/>
        <v/>
      </c>
      <c r="AF426" s="155" t="str">
        <f>+IF(LEN($K426)&gt;5,IF(AND(VLOOKUP($I426,BD!$D$1:$F$501,3,0)&gt;=L$1,VLOOKUP($I426,BD!$D$1:$F$501,3,0)&lt;=X$1),1,0),"")</f>
        <v/>
      </c>
      <c r="AG426" s="155" t="str">
        <f t="shared" si="173"/>
        <v/>
      </c>
      <c r="AH426" s="156" t="str">
        <f t="shared" si="174"/>
        <v/>
      </c>
      <c r="AI426" s="156" t="str">
        <f t="shared" si="175"/>
        <v/>
      </c>
      <c r="AJ426" s="156" t="str">
        <f t="shared" si="176"/>
        <v/>
      </c>
      <c r="AK426" s="6" t="str">
        <f>+IF(LEN($K426)&gt;5,BD!H426,"")</f>
        <v/>
      </c>
      <c r="AL426" s="17" t="str">
        <f t="shared" si="177"/>
        <v/>
      </c>
      <c r="AM426" s="13"/>
      <c r="AN426" s="18" t="str">
        <f t="shared" si="178"/>
        <v/>
      </c>
      <c r="AO426" s="19" t="str">
        <f t="shared" si="179"/>
        <v/>
      </c>
      <c r="AP426" s="19" t="str">
        <f t="shared" si="180"/>
        <v/>
      </c>
      <c r="AQ426" s="20" t="str">
        <f t="shared" si="181"/>
        <v/>
      </c>
      <c r="AR426" s="7" t="str">
        <f t="shared" ca="1" si="182"/>
        <v/>
      </c>
      <c r="AS426" s="157"/>
      <c r="AT426" s="19" t="str">
        <f>+IF(LEN($K426)&gt;5,TRUNC(AS426*AK426*'CODIGO PAGO'!$C$27,2),"")</f>
        <v/>
      </c>
      <c r="AU426" s="15"/>
      <c r="AV426" s="15"/>
      <c r="AW426" s="15"/>
      <c r="AX426" s="14"/>
      <c r="AY426" s="15"/>
      <c r="AZ426" s="20" t="str">
        <f>+IF(LEN(K426)&gt;5,SUMIF(AJUSTES!$A$1:$A$50,K426,AJUSTES!$J$1:$J$50),"")</f>
        <v/>
      </c>
      <c r="BA426" s="20"/>
      <c r="BB426" s="14"/>
      <c r="BC426" s="14"/>
      <c r="BD426" s="164"/>
      <c r="BE426" s="15"/>
      <c r="BF426" s="15"/>
      <c r="BG426" s="152" t="str">
        <f t="shared" si="183"/>
        <v/>
      </c>
      <c r="BH426" s="20" t="str">
        <f t="shared" si="184"/>
        <v/>
      </c>
      <c r="BI426" s="20" t="str">
        <f>IF(LEN($K426)&gt;5,IF('CODIGO PAGO'!$C$26=9,0.5*AK426,'CODIGO PAGO'!$C$26*COUNTIF(L426:X426,"PT")*(AK426*7)/(7-(COUNTIF(L426:X426,"D")+COUNTIF(L426:X426,"DL")))),"")</f>
        <v/>
      </c>
      <c r="BJ426" s="15"/>
      <c r="BK426" s="20" t="str">
        <f>+IF(LEN(K426)&gt;5,SUMIF(AJUSTES!$A$1:$A$50,K426,AJUSTES!$K$1:$K$50),"")</f>
        <v/>
      </c>
      <c r="BL426" s="15"/>
      <c r="BM426" s="15"/>
      <c r="BN426" s="4" t="str">
        <f>+CONCATENATE(IF(COUNTIFS(INCAPACIDADES!$A$1:$A$100,"ACTIVA",INCAPACIDADES!$C$1:$C$100,'PRE MAAS'!K426)&gt;0,VLOOKUP(K426,INCAPACIDADES!$C$1:$Y$100,23,0),""),IF(LEN($K426)&gt;5,IF(BD!F426="N/A","",CONCATENATE("B (",DAY(BD!F426),"-",MONTH(BD!F426),"-",YEAR(BD!F426),")")),""))</f>
        <v/>
      </c>
      <c r="BO426" s="150"/>
      <c r="BP426" s="15"/>
      <c r="BQ426" s="15"/>
      <c r="BR426" s="15"/>
      <c r="BS426" s="15"/>
      <c r="BT426" s="15"/>
      <c r="BU426" s="9" t="str">
        <f>+IF(LEN($K426)&gt;10,IF(LEN(BD!I426)=11,BD!I426,CONCATENATE("0",BD!I426)),"")</f>
        <v/>
      </c>
      <c r="BV426" s="161" t="str">
        <f>+IF(LEN($K426)&gt;10,BD!J426,"")</f>
        <v/>
      </c>
      <c r="BW426" s="162" t="str">
        <f t="shared" si="185"/>
        <v/>
      </c>
      <c r="BX426" s="162" t="str">
        <f>+IF(LEN($K426)&gt;10,UPPER(BD!K426),"")</f>
        <v/>
      </c>
      <c r="BY426" s="161" t="str">
        <f>+IF(LEN($K434)&gt;5,BD!L426,"")</f>
        <v/>
      </c>
      <c r="BZ426" s="161" t="str">
        <f>+IF(LEN($K426)&gt;10,BD!M426,"")</f>
        <v/>
      </c>
      <c r="CA426" s="162" t="str">
        <f>+IF(LEN($K426)&gt;10,BD!N426,"")</f>
        <v/>
      </c>
      <c r="CB426" s="163" t="str">
        <f t="shared" si="186"/>
        <v/>
      </c>
      <c r="CC426" s="62" t="str">
        <f>+IF(AND(LEN($K426)&gt;10),IF(AND($J426&gt;L$1,$J426&lt;=$Y$1),1,IF((COUNTIFS(INCAPACIDADES!$C$1:$C$51,$K426,INCAPACIDADES!K$1:K$51,L$1))&gt;0,2,IF(VLOOKUP($I426,BD!D:F,3,0)&gt;L$1,0,3))),"")</f>
        <v/>
      </c>
      <c r="CD426" s="62" t="str">
        <f>+IF(AND(LEN($K426)&gt;10),IF(AND($J426&gt;M$1,$J426&lt;=$Y$1),1,IF((COUNTIFS(INCAPACIDADES!$C$1:$C$51,$K426,INCAPACIDADES!L$1:L$51,M$1))&gt;0,2,IF(VLOOKUP($I426,BD!$D:$F,3,0)&gt;M$1,0,3))),"")</f>
        <v/>
      </c>
      <c r="CE426" s="62" t="str">
        <f>+IF(AND(LEN($K426)&gt;10),IF(AND($J426&gt;N$1,$J426&lt;=$Y$1),1,IF((COUNTIFS(INCAPACIDADES!$C$1:$C$51,$K426,INCAPACIDADES!M$1:M$51,N$1))&gt;0,2,IF(VLOOKUP($I426,BD!$D:$F,3,0)&gt;N$1,0,3))),"")</f>
        <v/>
      </c>
      <c r="CF426" s="62" t="str">
        <f>+IF(AND(LEN($K426)&gt;10),IF(AND($J426&gt;O$1,$J426&lt;=$Y$1),1,IF((COUNTIFS(INCAPACIDADES!$C$1:$C$51,$K426,INCAPACIDADES!N$1:N$51,O$1))&gt;0,2,IF(VLOOKUP($I426,BD!$D:$F,3,0)&gt;O$1,0,3))),"")</f>
        <v/>
      </c>
      <c r="CG426" s="62" t="str">
        <f>+IF(AND(LEN($K426)&gt;10),IF(AND($J426&gt;P$1,$J426&lt;=$Y$1),1,IF((COUNTIFS(INCAPACIDADES!$C$1:$C$51,$K426,INCAPACIDADES!O$1:O$51,P$1))&gt;0,2,IF(VLOOKUP($I426,BD!$D:$F,3,0)&gt;P$1,0,3))),"")</f>
        <v/>
      </c>
      <c r="CH426" s="62" t="str">
        <f>+IF(AND(LEN($K426)&gt;10),IF(AND($J426&gt;Q$1,$J426&lt;=$Y$1),1,IF((COUNTIFS(INCAPACIDADES!$C$1:$C$51,$K426,INCAPACIDADES!P$1:P$51,Q$1))&gt;0,2,IF(VLOOKUP($I426,BD!$D:$F,3,0)&gt;Q$1,0,3))),"")</f>
        <v/>
      </c>
      <c r="CI426" s="62" t="str">
        <f>+IF(AND(LEN($K426)&gt;10),IF(AND($J426&gt;R$1,$J426&lt;=$Y$1),1,IF((COUNTIFS(INCAPACIDADES!$C$1:$C$51,$K426,INCAPACIDADES!Q$1:Q$51,R$1))&gt;0,2,IF(VLOOKUP($I426,BD!$D:$F,3,0)&gt;R$1,0,3))),"")</f>
        <v/>
      </c>
      <c r="CJ426" s="62" t="str">
        <f>+IF(AND(LEN($K426)&gt;10),IF(AND($J426&gt;S$1,$J426&lt;=$Y$1),1,IF((COUNTIFS(INCAPACIDADES!$C$1:$C$51,$K426,INCAPACIDADES!R$1:R$51,S$1))&gt;0,2,IF(VLOOKUP($I426,BD!$D:$F,3,0)&gt;S$1,0,3))),"")</f>
        <v/>
      </c>
      <c r="CK426" s="62" t="str">
        <f>+IF(AND(LEN($K426)&gt;10),IF(AND($J426&gt;T$1,$J426&lt;=$Y$1),1,IF((COUNTIFS(INCAPACIDADES!$C$1:$C$51,$K426,INCAPACIDADES!S$1:S$51,T$1))&gt;0,2,IF(VLOOKUP($I426,BD!$D:$F,3,0)&gt;T$1,0,3))),"")</f>
        <v/>
      </c>
      <c r="CL426" s="62" t="str">
        <f>+IF(AND(LEN($K426)&gt;10),IF(AND($J426&gt;U$1,$J426&lt;=$Y$1),1,IF((COUNTIFS(INCAPACIDADES!$C$1:$C$51,$K426,INCAPACIDADES!T$1:T$51,U$1))&gt;0,2,IF(VLOOKUP($I426,BD!$D:$F,3,0)&gt;U$1,0,3))),"")</f>
        <v/>
      </c>
      <c r="CM426" s="62" t="str">
        <f>+IF(AND(LEN($K426)&gt;10),IF(AND($J426&gt;V$1,$J426&lt;=$Y$1),1,IF((COUNTIFS(INCAPACIDADES!$C$1:$C$51,$K426,INCAPACIDADES!U$1:U$51,V$1))&gt;0,2,IF(VLOOKUP($I426,BD!$D:$F,3,0)&gt;V$1,0,3))),"")</f>
        <v/>
      </c>
      <c r="CN426" s="62" t="str">
        <f>+IF(AND(LEN($K426)&gt;10),IF(AND($J426&gt;W$1,$J426&lt;=$Y$1),1,IF((COUNTIFS(INCAPACIDADES!$C$1:$C$51,$K426,INCAPACIDADES!V$1:V$51,W$1))&gt;0,2,IF(VLOOKUP($I426,BD!$D:$F,3,0)&gt;W$1,0,3))),"")</f>
        <v/>
      </c>
      <c r="CO426" s="62" t="str">
        <f>+IF(AND(LEN($K426)&gt;10),IF(AND($J426&gt;X$1,$J426&lt;=$Y$1),1,IF((COUNTIFS(INCAPACIDADES!$C$1:$C$51,$K426,INCAPACIDADES!W$1:W$51,X$1))&gt;0,2,IF(VLOOKUP($I426,BD!$D:$F,3,0)&gt;X$1,0,3))),"")</f>
        <v/>
      </c>
      <c r="CP426" s="62" t="str">
        <f>+IF(AND(LEN($K426)&gt;10),IF(AND($J426&gt;Y$1,$J426&lt;=$Y$1),1,IF((COUNTIFS(INCAPACIDADES!$C$1:$C$51,$K426,INCAPACIDADES!X$1:X$51,Y$1))&gt;0,2,IF(VLOOKUP($I426,BD!$D:$F,3,0)&gt;Y$1,0,3))),"")</f>
        <v/>
      </c>
      <c r="CQ426" s="62" t="str">
        <f>+IF(LEN($K426)&gt;10,IF(ISERROR(VLOOKUP(L426,'CODIGO PAGO'!$B$1:$B$20,1,0)),1,IF(OR(AND(CC426=1,L426&lt;&gt;"N"),AND(CC426=3,L426&lt;&gt;"B"),AND(CC426=2,LEFT(TRIM(L426),1)&lt;&gt;"I")),1,IF(OR(AND(CC426=0,L426="N"),AND(CC426=0,L426="B"),AND(CC426=0,LEFT(TRIM(L426),1)="I")),1,0))),"")</f>
        <v/>
      </c>
      <c r="CR426" s="62" t="str">
        <f t="shared" si="187"/>
        <v/>
      </c>
      <c r="CS426" s="62" t="str">
        <f>+IF(LEN($K426)&gt;10,IF(ISERROR(VLOOKUP(N426,'CODIGO PAGO'!$B$1:$B$20,1,0)),1,IF(OR(AND(CE426=1,N426&lt;&gt;"N"),AND(CE426=3,N426&lt;&gt;"B"),AND(CE426=2,LEFT(TRIM(N426),1)&lt;&gt;"I")),1,IF(OR(AND(CE426=0,N426="N"),AND(CE426=0,N426="B"),AND(CE426=0,LEFT(TRIM(N426),1)="I")),1,0))),"")</f>
        <v/>
      </c>
      <c r="CT426" s="62" t="str">
        <f t="shared" si="188"/>
        <v/>
      </c>
      <c r="CU426" s="62" t="str">
        <f>+IF(LEN($K426)&gt;10,IF(ISERROR(VLOOKUP(P426,'CODIGO PAGO'!$B$1:$B$20,1,0)),1,IF(OR(AND(CG426=1,P426&lt;&gt;"N"),AND(CG426=3,P426&lt;&gt;"B"),AND(CG426=2,LEFT(TRIM(P426),1)&lt;&gt;"I")),1,IF(OR(AND(CG426=0,P426="N"),AND(CG426=0,P426="B"),AND(CG426=0,LEFT(TRIM(P426),1)="I")),1,0))),"")</f>
        <v/>
      </c>
      <c r="CV426" s="62" t="str">
        <f t="shared" si="189"/>
        <v/>
      </c>
      <c r="CW426" s="62" t="str">
        <f>+IF(LEN($K426)&gt;10,IF(ISERROR(VLOOKUP(R426,'CODIGO PAGO'!$B$1:$B$20,1,0)),1,IF(OR(AND(CI426=1,R426&lt;&gt;"N"),AND(CI426=3,R426&lt;&gt;"B"),AND(CI426=2,LEFT(TRIM(R426),1)&lt;&gt;"I")),1,IF(OR(AND(CI426=0,R426="N"),AND(CI426=0,R426="B"),AND(CI426=0,LEFT(TRIM(R426),1)="I")),1,0))),"")</f>
        <v/>
      </c>
      <c r="CX426" s="62" t="str">
        <f t="shared" si="190"/>
        <v/>
      </c>
      <c r="CY426" s="62" t="str">
        <f>+IF(LEN($K426)&gt;10,IF(ISERROR(VLOOKUP(T426,'CODIGO PAGO'!$B$1:$B$20,1,0)),1,IF(OR(AND(CK426=1,T426&lt;&gt;"N"),AND(CK426=3,T426&lt;&gt;"B"),AND(CK426=2,LEFT(TRIM(T426),1)&lt;&gt;"I")),1,IF(OR(AND(CK426=0,T426="N"),AND(CK426=0,T426="B"),AND(CK426=0,LEFT(TRIM(T426),1)="I")),1,0))),"")</f>
        <v/>
      </c>
      <c r="CZ426" s="62" t="str">
        <f t="shared" si="191"/>
        <v/>
      </c>
      <c r="DA426" s="62" t="str">
        <f>+IF(LEN($K426)&gt;10,IF(ISERROR(VLOOKUP(V426,'CODIGO PAGO'!$B$1:$B$20,1,0)),1,IF(OR(AND(CM426=1,V426&lt;&gt;"N"),AND(CM426=3,V426&lt;&gt;"B"),AND(CM426=2,LEFT(TRIM(V426),1)&lt;&gt;"I")),1,IF(OR(AND(CM426=0,V426="N"),AND(CM426=0,V426="B"),AND(CM426=0,LEFT(TRIM(V426),1)="I")),1,0))),"")</f>
        <v/>
      </c>
      <c r="DB426" s="62" t="str">
        <f t="shared" si="192"/>
        <v/>
      </c>
      <c r="DC426" s="62" t="str">
        <f>+IF(LEN($K426)&gt;10,IF(ISERROR(VLOOKUP(X426,'CODIGO PAGO'!$B$1:$B$20,1,0)),1,IF(OR(AND(CO426=1,X426&lt;&gt;"N"),AND(CO426=3,X426&lt;&gt;"B"),AND(CO426=2,LEFT(TRIM(X426),1)&lt;&gt;"I")),1,IF(OR(AND(CO426=0,X426="N"),AND(CO426=0,X426="B"),AND(CO426=0,LEFT(TRIM(X426),1)="I")),1,0))),"")</f>
        <v/>
      </c>
      <c r="DD426" s="62" t="str">
        <f t="shared" si="193"/>
        <v/>
      </c>
      <c r="DE426" s="62" t="str">
        <f t="shared" si="194"/>
        <v/>
      </c>
      <c r="DF426" s="63" t="str">
        <f t="shared" si="195"/>
        <v/>
      </c>
      <c r="DG426" s="171"/>
      <c r="DH426" s="63">
        <v>426</v>
      </c>
    </row>
    <row r="427" spans="1:112" s="65" customFormat="1">
      <c r="A427" s="16" t="str">
        <f t="shared" si="168"/>
        <v/>
      </c>
      <c r="B427" s="134"/>
      <c r="C427" s="134"/>
      <c r="D427" s="1" t="str">
        <f>+IF(LEN($K427)&gt;5,BD!A427,"")</f>
        <v/>
      </c>
      <c r="E427" s="1" t="str">
        <f>+IF(LEN($K427)&gt;5,BD!B427,"")</f>
        <v/>
      </c>
      <c r="F427" s="134"/>
      <c r="G427" s="133"/>
      <c r="H427" s="135"/>
      <c r="I427" s="3" t="str">
        <f>+IF(LEN($K427)&gt;5,BD!D427,"")</f>
        <v/>
      </c>
      <c r="J427" s="4" t="str">
        <f>+IF(LEN($K427)&gt;5,BD!E427,"")</f>
        <v/>
      </c>
      <c r="K427" s="5" t="str">
        <f>+IF(LEN(BD!G427)&gt;5,BD!G427,"")</f>
        <v/>
      </c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53" t="str">
        <f t="shared" si="169"/>
        <v/>
      </c>
      <c r="AB427" s="154" t="str">
        <f>+IF(LEN($K427)&gt;5,SUM(L427,N427,P427,R427,T427,V427,X427)+COUNTIF(L427:X427,"PCG")+'CODIGO PAGO'!$C$23*COUNTIF(L427:X427,"PDF")+'CODIGO PAGO'!$C$24*COUNTIF('PRE MAAS'!L427:X427,"PNH")+'CODIGO PAGO'!$C$25*COUNTIF('PRE MAAS'!L427:X427,"PS")+COUNTIF(L427:X427,"VAC"),"")</f>
        <v/>
      </c>
      <c r="AC427" s="154" t="str">
        <f t="shared" si="170"/>
        <v/>
      </c>
      <c r="AD427" s="155" t="str">
        <f t="shared" si="171"/>
        <v/>
      </c>
      <c r="AE427" s="155" t="str">
        <f t="shared" si="172"/>
        <v/>
      </c>
      <c r="AF427" s="155" t="str">
        <f>+IF(LEN($K427)&gt;5,IF(AND(VLOOKUP($I427,BD!$D$1:$F$501,3,0)&gt;=L$1,VLOOKUP($I427,BD!$D$1:$F$501,3,0)&lt;=X$1),1,0),"")</f>
        <v/>
      </c>
      <c r="AG427" s="155" t="str">
        <f t="shared" si="173"/>
        <v/>
      </c>
      <c r="AH427" s="156" t="str">
        <f t="shared" si="174"/>
        <v/>
      </c>
      <c r="AI427" s="156" t="str">
        <f t="shared" si="175"/>
        <v/>
      </c>
      <c r="AJ427" s="156" t="str">
        <f t="shared" si="176"/>
        <v/>
      </c>
      <c r="AK427" s="6" t="str">
        <f>+IF(LEN($K427)&gt;5,BD!H427,"")</f>
        <v/>
      </c>
      <c r="AL427" s="17" t="str">
        <f t="shared" si="177"/>
        <v/>
      </c>
      <c r="AM427" s="13"/>
      <c r="AN427" s="18" t="str">
        <f t="shared" si="178"/>
        <v/>
      </c>
      <c r="AO427" s="19" t="str">
        <f t="shared" si="179"/>
        <v/>
      </c>
      <c r="AP427" s="19" t="str">
        <f t="shared" si="180"/>
        <v/>
      </c>
      <c r="AQ427" s="20" t="str">
        <f t="shared" si="181"/>
        <v/>
      </c>
      <c r="AR427" s="7" t="str">
        <f t="shared" ca="1" si="182"/>
        <v/>
      </c>
      <c r="AS427" s="157"/>
      <c r="AT427" s="19" t="str">
        <f>+IF(LEN($K427)&gt;5,TRUNC(AS427*AK427*'CODIGO PAGO'!$C$27,2),"")</f>
        <v/>
      </c>
      <c r="AU427" s="15"/>
      <c r="AV427" s="15"/>
      <c r="AW427" s="15"/>
      <c r="AX427" s="14"/>
      <c r="AY427" s="15"/>
      <c r="AZ427" s="20" t="str">
        <f>+IF(LEN(K427)&gt;5,SUMIF(AJUSTES!$A$1:$A$50,K427,AJUSTES!$J$1:$J$50),"")</f>
        <v/>
      </c>
      <c r="BA427" s="20"/>
      <c r="BB427" s="14"/>
      <c r="BC427" s="14"/>
      <c r="BD427" s="164"/>
      <c r="BE427" s="15"/>
      <c r="BF427" s="15"/>
      <c r="BG427" s="152" t="str">
        <f t="shared" si="183"/>
        <v/>
      </c>
      <c r="BH427" s="20" t="str">
        <f t="shared" si="184"/>
        <v/>
      </c>
      <c r="BI427" s="20" t="str">
        <f>IF(LEN($K427)&gt;5,IF('CODIGO PAGO'!$C$26=9,0.5*AK427,'CODIGO PAGO'!$C$26*COUNTIF(L427:X427,"PT")*(AK427*7)/(7-(COUNTIF(L427:X427,"D")+COUNTIF(L427:X427,"DL")))),"")</f>
        <v/>
      </c>
      <c r="BJ427" s="15"/>
      <c r="BK427" s="20" t="str">
        <f>+IF(LEN(K427)&gt;5,SUMIF(AJUSTES!$A$1:$A$50,K427,AJUSTES!$K$1:$K$50),"")</f>
        <v/>
      </c>
      <c r="BL427" s="15"/>
      <c r="BM427" s="15"/>
      <c r="BN427" s="4" t="str">
        <f>+CONCATENATE(IF(COUNTIFS(INCAPACIDADES!$A$1:$A$100,"ACTIVA",INCAPACIDADES!$C$1:$C$100,'PRE MAAS'!K427)&gt;0,VLOOKUP(K427,INCAPACIDADES!$C$1:$Y$100,23,0),""),IF(LEN($K427)&gt;5,IF(BD!F427="N/A","",CONCATENATE("B (",DAY(BD!F427),"-",MONTH(BD!F427),"-",YEAR(BD!F427),")")),""))</f>
        <v/>
      </c>
      <c r="BO427" s="150"/>
      <c r="BP427" s="15"/>
      <c r="BQ427" s="15"/>
      <c r="BR427" s="15"/>
      <c r="BS427" s="15"/>
      <c r="BT427" s="15"/>
      <c r="BU427" s="9" t="str">
        <f>+IF(LEN($K427)&gt;10,IF(LEN(BD!I427)=11,BD!I427,CONCATENATE("0",BD!I427)),"")</f>
        <v/>
      </c>
      <c r="BV427" s="161" t="str">
        <f>+IF(LEN($K427)&gt;10,BD!J427,"")</f>
        <v/>
      </c>
      <c r="BW427" s="162" t="str">
        <f t="shared" si="185"/>
        <v/>
      </c>
      <c r="BX427" s="162" t="str">
        <f>+IF(LEN($K427)&gt;10,UPPER(BD!K427),"")</f>
        <v/>
      </c>
      <c r="BY427" s="161" t="str">
        <f>+IF(LEN($K435)&gt;5,BD!L427,"")</f>
        <v/>
      </c>
      <c r="BZ427" s="161" t="str">
        <f>+IF(LEN($K427)&gt;10,BD!M427,"")</f>
        <v/>
      </c>
      <c r="CA427" s="162" t="str">
        <f>+IF(LEN($K427)&gt;10,BD!N427,"")</f>
        <v/>
      </c>
      <c r="CB427" s="163" t="str">
        <f t="shared" si="186"/>
        <v/>
      </c>
      <c r="CC427" s="62" t="str">
        <f>+IF(AND(LEN($K427)&gt;10),IF(AND($J427&gt;L$1,$J427&lt;=$Y$1),1,IF((COUNTIFS(INCAPACIDADES!$C$1:$C$51,$K427,INCAPACIDADES!K$1:K$51,L$1))&gt;0,2,IF(VLOOKUP($I427,BD!D:F,3,0)&gt;L$1,0,3))),"")</f>
        <v/>
      </c>
      <c r="CD427" s="62" t="str">
        <f>+IF(AND(LEN($K427)&gt;10),IF(AND($J427&gt;M$1,$J427&lt;=$Y$1),1,IF((COUNTIFS(INCAPACIDADES!$C$1:$C$51,$K427,INCAPACIDADES!L$1:L$51,M$1))&gt;0,2,IF(VLOOKUP($I427,BD!$D:$F,3,0)&gt;M$1,0,3))),"")</f>
        <v/>
      </c>
      <c r="CE427" s="62" t="str">
        <f>+IF(AND(LEN($K427)&gt;10),IF(AND($J427&gt;N$1,$J427&lt;=$Y$1),1,IF((COUNTIFS(INCAPACIDADES!$C$1:$C$51,$K427,INCAPACIDADES!M$1:M$51,N$1))&gt;0,2,IF(VLOOKUP($I427,BD!$D:$F,3,0)&gt;N$1,0,3))),"")</f>
        <v/>
      </c>
      <c r="CF427" s="62" t="str">
        <f>+IF(AND(LEN($K427)&gt;10),IF(AND($J427&gt;O$1,$J427&lt;=$Y$1),1,IF((COUNTIFS(INCAPACIDADES!$C$1:$C$51,$K427,INCAPACIDADES!N$1:N$51,O$1))&gt;0,2,IF(VLOOKUP($I427,BD!$D:$F,3,0)&gt;O$1,0,3))),"")</f>
        <v/>
      </c>
      <c r="CG427" s="62" t="str">
        <f>+IF(AND(LEN($K427)&gt;10),IF(AND($J427&gt;P$1,$J427&lt;=$Y$1),1,IF((COUNTIFS(INCAPACIDADES!$C$1:$C$51,$K427,INCAPACIDADES!O$1:O$51,P$1))&gt;0,2,IF(VLOOKUP($I427,BD!$D:$F,3,0)&gt;P$1,0,3))),"")</f>
        <v/>
      </c>
      <c r="CH427" s="62" t="str">
        <f>+IF(AND(LEN($K427)&gt;10),IF(AND($J427&gt;Q$1,$J427&lt;=$Y$1),1,IF((COUNTIFS(INCAPACIDADES!$C$1:$C$51,$K427,INCAPACIDADES!P$1:P$51,Q$1))&gt;0,2,IF(VLOOKUP($I427,BD!$D:$F,3,0)&gt;Q$1,0,3))),"")</f>
        <v/>
      </c>
      <c r="CI427" s="62" t="str">
        <f>+IF(AND(LEN($K427)&gt;10),IF(AND($J427&gt;R$1,$J427&lt;=$Y$1),1,IF((COUNTIFS(INCAPACIDADES!$C$1:$C$51,$K427,INCAPACIDADES!Q$1:Q$51,R$1))&gt;0,2,IF(VLOOKUP($I427,BD!$D:$F,3,0)&gt;R$1,0,3))),"")</f>
        <v/>
      </c>
      <c r="CJ427" s="62" t="str">
        <f>+IF(AND(LEN($K427)&gt;10),IF(AND($J427&gt;S$1,$J427&lt;=$Y$1),1,IF((COUNTIFS(INCAPACIDADES!$C$1:$C$51,$K427,INCAPACIDADES!R$1:R$51,S$1))&gt;0,2,IF(VLOOKUP($I427,BD!$D:$F,3,0)&gt;S$1,0,3))),"")</f>
        <v/>
      </c>
      <c r="CK427" s="62" t="str">
        <f>+IF(AND(LEN($K427)&gt;10),IF(AND($J427&gt;T$1,$J427&lt;=$Y$1),1,IF((COUNTIFS(INCAPACIDADES!$C$1:$C$51,$K427,INCAPACIDADES!S$1:S$51,T$1))&gt;0,2,IF(VLOOKUP($I427,BD!$D:$F,3,0)&gt;T$1,0,3))),"")</f>
        <v/>
      </c>
      <c r="CL427" s="62" t="str">
        <f>+IF(AND(LEN($K427)&gt;10),IF(AND($J427&gt;U$1,$J427&lt;=$Y$1),1,IF((COUNTIFS(INCAPACIDADES!$C$1:$C$51,$K427,INCAPACIDADES!T$1:T$51,U$1))&gt;0,2,IF(VLOOKUP($I427,BD!$D:$F,3,0)&gt;U$1,0,3))),"")</f>
        <v/>
      </c>
      <c r="CM427" s="62" t="str">
        <f>+IF(AND(LEN($K427)&gt;10),IF(AND($J427&gt;V$1,$J427&lt;=$Y$1),1,IF((COUNTIFS(INCAPACIDADES!$C$1:$C$51,$K427,INCAPACIDADES!U$1:U$51,V$1))&gt;0,2,IF(VLOOKUP($I427,BD!$D:$F,3,0)&gt;V$1,0,3))),"")</f>
        <v/>
      </c>
      <c r="CN427" s="62" t="str">
        <f>+IF(AND(LEN($K427)&gt;10),IF(AND($J427&gt;W$1,$J427&lt;=$Y$1),1,IF((COUNTIFS(INCAPACIDADES!$C$1:$C$51,$K427,INCAPACIDADES!V$1:V$51,W$1))&gt;0,2,IF(VLOOKUP($I427,BD!$D:$F,3,0)&gt;W$1,0,3))),"")</f>
        <v/>
      </c>
      <c r="CO427" s="62" t="str">
        <f>+IF(AND(LEN($K427)&gt;10),IF(AND($J427&gt;X$1,$J427&lt;=$Y$1),1,IF((COUNTIFS(INCAPACIDADES!$C$1:$C$51,$K427,INCAPACIDADES!W$1:W$51,X$1))&gt;0,2,IF(VLOOKUP($I427,BD!$D:$F,3,0)&gt;X$1,0,3))),"")</f>
        <v/>
      </c>
      <c r="CP427" s="62" t="str">
        <f>+IF(AND(LEN($K427)&gt;10),IF(AND($J427&gt;Y$1,$J427&lt;=$Y$1),1,IF((COUNTIFS(INCAPACIDADES!$C$1:$C$51,$K427,INCAPACIDADES!X$1:X$51,Y$1))&gt;0,2,IF(VLOOKUP($I427,BD!$D:$F,3,0)&gt;Y$1,0,3))),"")</f>
        <v/>
      </c>
      <c r="CQ427" s="62" t="str">
        <f>+IF(LEN($K427)&gt;10,IF(ISERROR(VLOOKUP(L427,'CODIGO PAGO'!$B$1:$B$20,1,0)),1,IF(OR(AND(CC427=1,L427&lt;&gt;"N"),AND(CC427=3,L427&lt;&gt;"B"),AND(CC427=2,LEFT(TRIM(L427),1)&lt;&gt;"I")),1,IF(OR(AND(CC427=0,L427="N"),AND(CC427=0,L427="B"),AND(CC427=0,LEFT(TRIM(L427),1)="I")),1,0))),"")</f>
        <v/>
      </c>
      <c r="CR427" s="62" t="str">
        <f t="shared" si="187"/>
        <v/>
      </c>
      <c r="CS427" s="62" t="str">
        <f>+IF(LEN($K427)&gt;10,IF(ISERROR(VLOOKUP(N427,'CODIGO PAGO'!$B$1:$B$20,1,0)),1,IF(OR(AND(CE427=1,N427&lt;&gt;"N"),AND(CE427=3,N427&lt;&gt;"B"),AND(CE427=2,LEFT(TRIM(N427),1)&lt;&gt;"I")),1,IF(OR(AND(CE427=0,N427="N"),AND(CE427=0,N427="B"),AND(CE427=0,LEFT(TRIM(N427),1)="I")),1,0))),"")</f>
        <v/>
      </c>
      <c r="CT427" s="62" t="str">
        <f t="shared" si="188"/>
        <v/>
      </c>
      <c r="CU427" s="62" t="str">
        <f>+IF(LEN($K427)&gt;10,IF(ISERROR(VLOOKUP(P427,'CODIGO PAGO'!$B$1:$B$20,1,0)),1,IF(OR(AND(CG427=1,P427&lt;&gt;"N"),AND(CG427=3,P427&lt;&gt;"B"),AND(CG427=2,LEFT(TRIM(P427),1)&lt;&gt;"I")),1,IF(OR(AND(CG427=0,P427="N"),AND(CG427=0,P427="B"),AND(CG427=0,LEFT(TRIM(P427),1)="I")),1,0))),"")</f>
        <v/>
      </c>
      <c r="CV427" s="62" t="str">
        <f t="shared" si="189"/>
        <v/>
      </c>
      <c r="CW427" s="62" t="str">
        <f>+IF(LEN($K427)&gt;10,IF(ISERROR(VLOOKUP(R427,'CODIGO PAGO'!$B$1:$B$20,1,0)),1,IF(OR(AND(CI427=1,R427&lt;&gt;"N"),AND(CI427=3,R427&lt;&gt;"B"),AND(CI427=2,LEFT(TRIM(R427),1)&lt;&gt;"I")),1,IF(OR(AND(CI427=0,R427="N"),AND(CI427=0,R427="B"),AND(CI427=0,LEFT(TRIM(R427),1)="I")),1,0))),"")</f>
        <v/>
      </c>
      <c r="CX427" s="62" t="str">
        <f t="shared" si="190"/>
        <v/>
      </c>
      <c r="CY427" s="62" t="str">
        <f>+IF(LEN($K427)&gt;10,IF(ISERROR(VLOOKUP(T427,'CODIGO PAGO'!$B$1:$B$20,1,0)),1,IF(OR(AND(CK427=1,T427&lt;&gt;"N"),AND(CK427=3,T427&lt;&gt;"B"),AND(CK427=2,LEFT(TRIM(T427),1)&lt;&gt;"I")),1,IF(OR(AND(CK427=0,T427="N"),AND(CK427=0,T427="B"),AND(CK427=0,LEFT(TRIM(T427),1)="I")),1,0))),"")</f>
        <v/>
      </c>
      <c r="CZ427" s="62" t="str">
        <f t="shared" si="191"/>
        <v/>
      </c>
      <c r="DA427" s="62" t="str">
        <f>+IF(LEN($K427)&gt;10,IF(ISERROR(VLOOKUP(V427,'CODIGO PAGO'!$B$1:$B$20,1,0)),1,IF(OR(AND(CM427=1,V427&lt;&gt;"N"),AND(CM427=3,V427&lt;&gt;"B"),AND(CM427=2,LEFT(TRIM(V427),1)&lt;&gt;"I")),1,IF(OR(AND(CM427=0,V427="N"),AND(CM427=0,V427="B"),AND(CM427=0,LEFT(TRIM(V427),1)="I")),1,0))),"")</f>
        <v/>
      </c>
      <c r="DB427" s="62" t="str">
        <f t="shared" si="192"/>
        <v/>
      </c>
      <c r="DC427" s="62" t="str">
        <f>+IF(LEN($K427)&gt;10,IF(ISERROR(VLOOKUP(X427,'CODIGO PAGO'!$B$1:$B$20,1,0)),1,IF(OR(AND(CO427=1,X427&lt;&gt;"N"),AND(CO427=3,X427&lt;&gt;"B"),AND(CO427=2,LEFT(TRIM(X427),1)&lt;&gt;"I")),1,IF(OR(AND(CO427=0,X427="N"),AND(CO427=0,X427="B"),AND(CO427=0,LEFT(TRIM(X427),1)="I")),1,0))),"")</f>
        <v/>
      </c>
      <c r="DD427" s="62" t="str">
        <f t="shared" si="193"/>
        <v/>
      </c>
      <c r="DE427" s="62" t="str">
        <f t="shared" si="194"/>
        <v/>
      </c>
      <c r="DF427" s="63" t="str">
        <f t="shared" si="195"/>
        <v/>
      </c>
      <c r="DG427" s="171"/>
      <c r="DH427" s="63">
        <v>427</v>
      </c>
    </row>
    <row r="428" spans="1:112" s="65" customFormat="1">
      <c r="A428" s="16" t="str">
        <f t="shared" si="168"/>
        <v/>
      </c>
      <c r="B428" s="134"/>
      <c r="C428" s="134"/>
      <c r="D428" s="1" t="str">
        <f>+IF(LEN($K428)&gt;5,BD!A428,"")</f>
        <v/>
      </c>
      <c r="E428" s="1" t="str">
        <f>+IF(LEN($K428)&gt;5,BD!B428,"")</f>
        <v/>
      </c>
      <c r="F428" s="134"/>
      <c r="G428" s="133"/>
      <c r="H428" s="135"/>
      <c r="I428" s="3" t="str">
        <f>+IF(LEN($K428)&gt;5,BD!D428,"")</f>
        <v/>
      </c>
      <c r="J428" s="4" t="str">
        <f>+IF(LEN($K428)&gt;5,BD!E428,"")</f>
        <v/>
      </c>
      <c r="K428" s="5" t="str">
        <f>+IF(LEN(BD!G428)&gt;5,BD!G428,"")</f>
        <v/>
      </c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53" t="str">
        <f t="shared" si="169"/>
        <v/>
      </c>
      <c r="AB428" s="154" t="str">
        <f>+IF(LEN($K428)&gt;5,SUM(L428,N428,P428,R428,T428,V428,X428)+COUNTIF(L428:X428,"PCG")+'CODIGO PAGO'!$C$23*COUNTIF(L428:X428,"PDF")+'CODIGO PAGO'!$C$24*COUNTIF('PRE MAAS'!L428:X428,"PNH")+'CODIGO PAGO'!$C$25*COUNTIF('PRE MAAS'!L428:X428,"PS")+COUNTIF(L428:X428,"VAC"),"")</f>
        <v/>
      </c>
      <c r="AC428" s="154" t="str">
        <f t="shared" si="170"/>
        <v/>
      </c>
      <c r="AD428" s="155" t="str">
        <f t="shared" si="171"/>
        <v/>
      </c>
      <c r="AE428" s="155" t="str">
        <f t="shared" si="172"/>
        <v/>
      </c>
      <c r="AF428" s="155" t="str">
        <f>+IF(LEN($K428)&gt;5,IF(AND(VLOOKUP($I428,BD!$D$1:$F$501,3,0)&gt;=L$1,VLOOKUP($I428,BD!$D$1:$F$501,3,0)&lt;=X$1),1,0),"")</f>
        <v/>
      </c>
      <c r="AG428" s="155" t="str">
        <f t="shared" si="173"/>
        <v/>
      </c>
      <c r="AH428" s="156" t="str">
        <f t="shared" si="174"/>
        <v/>
      </c>
      <c r="AI428" s="156" t="str">
        <f t="shared" si="175"/>
        <v/>
      </c>
      <c r="AJ428" s="156" t="str">
        <f t="shared" si="176"/>
        <v/>
      </c>
      <c r="AK428" s="6" t="str">
        <f>+IF(LEN($K428)&gt;5,BD!H428,"")</f>
        <v/>
      </c>
      <c r="AL428" s="17" t="str">
        <f t="shared" si="177"/>
        <v/>
      </c>
      <c r="AM428" s="13"/>
      <c r="AN428" s="18" t="str">
        <f t="shared" si="178"/>
        <v/>
      </c>
      <c r="AO428" s="19" t="str">
        <f t="shared" si="179"/>
        <v/>
      </c>
      <c r="AP428" s="19" t="str">
        <f t="shared" si="180"/>
        <v/>
      </c>
      <c r="AQ428" s="20" t="str">
        <f t="shared" si="181"/>
        <v/>
      </c>
      <c r="AR428" s="7" t="str">
        <f t="shared" ca="1" si="182"/>
        <v/>
      </c>
      <c r="AS428" s="157"/>
      <c r="AT428" s="19" t="str">
        <f>+IF(LEN($K428)&gt;5,TRUNC(AS428*AK428*'CODIGO PAGO'!$C$27,2),"")</f>
        <v/>
      </c>
      <c r="AU428" s="15"/>
      <c r="AV428" s="15"/>
      <c r="AW428" s="15"/>
      <c r="AX428" s="14"/>
      <c r="AY428" s="15"/>
      <c r="AZ428" s="20" t="str">
        <f>+IF(LEN(K428)&gt;5,SUMIF(AJUSTES!$A$1:$A$50,K428,AJUSTES!$J$1:$J$50),"")</f>
        <v/>
      </c>
      <c r="BA428" s="20"/>
      <c r="BB428" s="14"/>
      <c r="BC428" s="14"/>
      <c r="BD428" s="164"/>
      <c r="BE428" s="15"/>
      <c r="BF428" s="15"/>
      <c r="BG428" s="152" t="str">
        <f t="shared" si="183"/>
        <v/>
      </c>
      <c r="BH428" s="20" t="str">
        <f t="shared" si="184"/>
        <v/>
      </c>
      <c r="BI428" s="20" t="str">
        <f>IF(LEN($K428)&gt;5,IF('CODIGO PAGO'!$C$26=9,0.5*AK428,'CODIGO PAGO'!$C$26*COUNTIF(L428:X428,"PT")*(AK428*7)/(7-(COUNTIF(L428:X428,"D")+COUNTIF(L428:X428,"DL")))),"")</f>
        <v/>
      </c>
      <c r="BJ428" s="15"/>
      <c r="BK428" s="20" t="str">
        <f>+IF(LEN(K428)&gt;5,SUMIF(AJUSTES!$A$1:$A$50,K428,AJUSTES!$K$1:$K$50),"")</f>
        <v/>
      </c>
      <c r="BL428" s="15"/>
      <c r="BM428" s="15"/>
      <c r="BN428" s="4" t="str">
        <f>+CONCATENATE(IF(COUNTIFS(INCAPACIDADES!$A$1:$A$100,"ACTIVA",INCAPACIDADES!$C$1:$C$100,'PRE MAAS'!K428)&gt;0,VLOOKUP(K428,INCAPACIDADES!$C$1:$Y$100,23,0),""),IF(LEN($K428)&gt;5,IF(BD!F428="N/A","",CONCATENATE("B (",DAY(BD!F428),"-",MONTH(BD!F428),"-",YEAR(BD!F428),")")),""))</f>
        <v/>
      </c>
      <c r="BO428" s="150"/>
      <c r="BP428" s="15"/>
      <c r="BQ428" s="15"/>
      <c r="BR428" s="15"/>
      <c r="BS428" s="15"/>
      <c r="BT428" s="15"/>
      <c r="BU428" s="9" t="str">
        <f>+IF(LEN($K428)&gt;10,IF(LEN(BD!I428)=11,BD!I428,CONCATENATE("0",BD!I428)),"")</f>
        <v/>
      </c>
      <c r="BV428" s="161" t="str">
        <f>+IF(LEN($K428)&gt;10,BD!J428,"")</f>
        <v/>
      </c>
      <c r="BW428" s="162" t="str">
        <f t="shared" si="185"/>
        <v/>
      </c>
      <c r="BX428" s="162" t="str">
        <f>+IF(LEN($K428)&gt;10,UPPER(BD!K428),"")</f>
        <v/>
      </c>
      <c r="BY428" s="161" t="str">
        <f>+IF(LEN($K436)&gt;5,BD!L428,"")</f>
        <v/>
      </c>
      <c r="BZ428" s="161" t="str">
        <f>+IF(LEN($K428)&gt;10,BD!M428,"")</f>
        <v/>
      </c>
      <c r="CA428" s="162" t="str">
        <f>+IF(LEN($K428)&gt;10,BD!N428,"")</f>
        <v/>
      </c>
      <c r="CB428" s="163" t="str">
        <f t="shared" si="186"/>
        <v/>
      </c>
      <c r="CC428" s="62" t="str">
        <f>+IF(AND(LEN($K428)&gt;10),IF(AND($J428&gt;L$1,$J428&lt;=$Y$1),1,IF((COUNTIFS(INCAPACIDADES!$C$1:$C$51,$K428,INCAPACIDADES!K$1:K$51,L$1))&gt;0,2,IF(VLOOKUP($I428,BD!D:F,3,0)&gt;L$1,0,3))),"")</f>
        <v/>
      </c>
      <c r="CD428" s="62" t="str">
        <f>+IF(AND(LEN($K428)&gt;10),IF(AND($J428&gt;M$1,$J428&lt;=$Y$1),1,IF((COUNTIFS(INCAPACIDADES!$C$1:$C$51,$K428,INCAPACIDADES!L$1:L$51,M$1))&gt;0,2,IF(VLOOKUP($I428,BD!$D:$F,3,0)&gt;M$1,0,3))),"")</f>
        <v/>
      </c>
      <c r="CE428" s="62" t="str">
        <f>+IF(AND(LEN($K428)&gt;10),IF(AND($J428&gt;N$1,$J428&lt;=$Y$1),1,IF((COUNTIFS(INCAPACIDADES!$C$1:$C$51,$K428,INCAPACIDADES!M$1:M$51,N$1))&gt;0,2,IF(VLOOKUP($I428,BD!$D:$F,3,0)&gt;N$1,0,3))),"")</f>
        <v/>
      </c>
      <c r="CF428" s="62" t="str">
        <f>+IF(AND(LEN($K428)&gt;10),IF(AND($J428&gt;O$1,$J428&lt;=$Y$1),1,IF((COUNTIFS(INCAPACIDADES!$C$1:$C$51,$K428,INCAPACIDADES!N$1:N$51,O$1))&gt;0,2,IF(VLOOKUP($I428,BD!$D:$F,3,0)&gt;O$1,0,3))),"")</f>
        <v/>
      </c>
      <c r="CG428" s="62" t="str">
        <f>+IF(AND(LEN($K428)&gt;10),IF(AND($J428&gt;P$1,$J428&lt;=$Y$1),1,IF((COUNTIFS(INCAPACIDADES!$C$1:$C$51,$K428,INCAPACIDADES!O$1:O$51,P$1))&gt;0,2,IF(VLOOKUP($I428,BD!$D:$F,3,0)&gt;P$1,0,3))),"")</f>
        <v/>
      </c>
      <c r="CH428" s="62" t="str">
        <f>+IF(AND(LEN($K428)&gt;10),IF(AND($J428&gt;Q$1,$J428&lt;=$Y$1),1,IF((COUNTIFS(INCAPACIDADES!$C$1:$C$51,$K428,INCAPACIDADES!P$1:P$51,Q$1))&gt;0,2,IF(VLOOKUP($I428,BD!$D:$F,3,0)&gt;Q$1,0,3))),"")</f>
        <v/>
      </c>
      <c r="CI428" s="62" t="str">
        <f>+IF(AND(LEN($K428)&gt;10),IF(AND($J428&gt;R$1,$J428&lt;=$Y$1),1,IF((COUNTIFS(INCAPACIDADES!$C$1:$C$51,$K428,INCAPACIDADES!Q$1:Q$51,R$1))&gt;0,2,IF(VLOOKUP($I428,BD!$D:$F,3,0)&gt;R$1,0,3))),"")</f>
        <v/>
      </c>
      <c r="CJ428" s="62" t="str">
        <f>+IF(AND(LEN($K428)&gt;10),IF(AND($J428&gt;S$1,$J428&lt;=$Y$1),1,IF((COUNTIFS(INCAPACIDADES!$C$1:$C$51,$K428,INCAPACIDADES!R$1:R$51,S$1))&gt;0,2,IF(VLOOKUP($I428,BD!$D:$F,3,0)&gt;S$1,0,3))),"")</f>
        <v/>
      </c>
      <c r="CK428" s="62" t="str">
        <f>+IF(AND(LEN($K428)&gt;10),IF(AND($J428&gt;T$1,$J428&lt;=$Y$1),1,IF((COUNTIFS(INCAPACIDADES!$C$1:$C$51,$K428,INCAPACIDADES!S$1:S$51,T$1))&gt;0,2,IF(VLOOKUP($I428,BD!$D:$F,3,0)&gt;T$1,0,3))),"")</f>
        <v/>
      </c>
      <c r="CL428" s="62" t="str">
        <f>+IF(AND(LEN($K428)&gt;10),IF(AND($J428&gt;U$1,$J428&lt;=$Y$1),1,IF((COUNTIFS(INCAPACIDADES!$C$1:$C$51,$K428,INCAPACIDADES!T$1:T$51,U$1))&gt;0,2,IF(VLOOKUP($I428,BD!$D:$F,3,0)&gt;U$1,0,3))),"")</f>
        <v/>
      </c>
      <c r="CM428" s="62" t="str">
        <f>+IF(AND(LEN($K428)&gt;10),IF(AND($J428&gt;V$1,$J428&lt;=$Y$1),1,IF((COUNTIFS(INCAPACIDADES!$C$1:$C$51,$K428,INCAPACIDADES!U$1:U$51,V$1))&gt;0,2,IF(VLOOKUP($I428,BD!$D:$F,3,0)&gt;V$1,0,3))),"")</f>
        <v/>
      </c>
      <c r="CN428" s="62" t="str">
        <f>+IF(AND(LEN($K428)&gt;10),IF(AND($J428&gt;W$1,$J428&lt;=$Y$1),1,IF((COUNTIFS(INCAPACIDADES!$C$1:$C$51,$K428,INCAPACIDADES!V$1:V$51,W$1))&gt;0,2,IF(VLOOKUP($I428,BD!$D:$F,3,0)&gt;W$1,0,3))),"")</f>
        <v/>
      </c>
      <c r="CO428" s="62" t="str">
        <f>+IF(AND(LEN($K428)&gt;10),IF(AND($J428&gt;X$1,$J428&lt;=$Y$1),1,IF((COUNTIFS(INCAPACIDADES!$C$1:$C$51,$K428,INCAPACIDADES!W$1:W$51,X$1))&gt;0,2,IF(VLOOKUP($I428,BD!$D:$F,3,0)&gt;X$1,0,3))),"")</f>
        <v/>
      </c>
      <c r="CP428" s="62" t="str">
        <f>+IF(AND(LEN($K428)&gt;10),IF(AND($J428&gt;Y$1,$J428&lt;=$Y$1),1,IF((COUNTIFS(INCAPACIDADES!$C$1:$C$51,$K428,INCAPACIDADES!X$1:X$51,Y$1))&gt;0,2,IF(VLOOKUP($I428,BD!$D:$F,3,0)&gt;Y$1,0,3))),"")</f>
        <v/>
      </c>
      <c r="CQ428" s="62" t="str">
        <f>+IF(LEN($K428)&gt;10,IF(ISERROR(VLOOKUP(L428,'CODIGO PAGO'!$B$1:$B$20,1,0)),1,IF(OR(AND(CC428=1,L428&lt;&gt;"N"),AND(CC428=3,L428&lt;&gt;"B"),AND(CC428=2,LEFT(TRIM(L428),1)&lt;&gt;"I")),1,IF(OR(AND(CC428=0,L428="N"),AND(CC428=0,L428="B"),AND(CC428=0,LEFT(TRIM(L428),1)="I")),1,0))),"")</f>
        <v/>
      </c>
      <c r="CR428" s="62" t="str">
        <f t="shared" si="187"/>
        <v/>
      </c>
      <c r="CS428" s="62" t="str">
        <f>+IF(LEN($K428)&gt;10,IF(ISERROR(VLOOKUP(N428,'CODIGO PAGO'!$B$1:$B$20,1,0)),1,IF(OR(AND(CE428=1,N428&lt;&gt;"N"),AND(CE428=3,N428&lt;&gt;"B"),AND(CE428=2,LEFT(TRIM(N428),1)&lt;&gt;"I")),1,IF(OR(AND(CE428=0,N428="N"),AND(CE428=0,N428="B"),AND(CE428=0,LEFT(TRIM(N428),1)="I")),1,0))),"")</f>
        <v/>
      </c>
      <c r="CT428" s="62" t="str">
        <f t="shared" si="188"/>
        <v/>
      </c>
      <c r="CU428" s="62" t="str">
        <f>+IF(LEN($K428)&gt;10,IF(ISERROR(VLOOKUP(P428,'CODIGO PAGO'!$B$1:$B$20,1,0)),1,IF(OR(AND(CG428=1,P428&lt;&gt;"N"),AND(CG428=3,P428&lt;&gt;"B"),AND(CG428=2,LEFT(TRIM(P428),1)&lt;&gt;"I")),1,IF(OR(AND(CG428=0,P428="N"),AND(CG428=0,P428="B"),AND(CG428=0,LEFT(TRIM(P428),1)="I")),1,0))),"")</f>
        <v/>
      </c>
      <c r="CV428" s="62" t="str">
        <f t="shared" si="189"/>
        <v/>
      </c>
      <c r="CW428" s="62" t="str">
        <f>+IF(LEN($K428)&gt;10,IF(ISERROR(VLOOKUP(R428,'CODIGO PAGO'!$B$1:$B$20,1,0)),1,IF(OR(AND(CI428=1,R428&lt;&gt;"N"),AND(CI428=3,R428&lt;&gt;"B"),AND(CI428=2,LEFT(TRIM(R428),1)&lt;&gt;"I")),1,IF(OR(AND(CI428=0,R428="N"),AND(CI428=0,R428="B"),AND(CI428=0,LEFT(TRIM(R428),1)="I")),1,0))),"")</f>
        <v/>
      </c>
      <c r="CX428" s="62" t="str">
        <f t="shared" si="190"/>
        <v/>
      </c>
      <c r="CY428" s="62" t="str">
        <f>+IF(LEN($K428)&gt;10,IF(ISERROR(VLOOKUP(T428,'CODIGO PAGO'!$B$1:$B$20,1,0)),1,IF(OR(AND(CK428=1,T428&lt;&gt;"N"),AND(CK428=3,T428&lt;&gt;"B"),AND(CK428=2,LEFT(TRIM(T428),1)&lt;&gt;"I")),1,IF(OR(AND(CK428=0,T428="N"),AND(CK428=0,T428="B"),AND(CK428=0,LEFT(TRIM(T428),1)="I")),1,0))),"")</f>
        <v/>
      </c>
      <c r="CZ428" s="62" t="str">
        <f t="shared" si="191"/>
        <v/>
      </c>
      <c r="DA428" s="62" t="str">
        <f>+IF(LEN($K428)&gt;10,IF(ISERROR(VLOOKUP(V428,'CODIGO PAGO'!$B$1:$B$20,1,0)),1,IF(OR(AND(CM428=1,V428&lt;&gt;"N"),AND(CM428=3,V428&lt;&gt;"B"),AND(CM428=2,LEFT(TRIM(V428),1)&lt;&gt;"I")),1,IF(OR(AND(CM428=0,V428="N"),AND(CM428=0,V428="B"),AND(CM428=0,LEFT(TRIM(V428),1)="I")),1,0))),"")</f>
        <v/>
      </c>
      <c r="DB428" s="62" t="str">
        <f t="shared" si="192"/>
        <v/>
      </c>
      <c r="DC428" s="62" t="str">
        <f>+IF(LEN($K428)&gt;10,IF(ISERROR(VLOOKUP(X428,'CODIGO PAGO'!$B$1:$B$20,1,0)),1,IF(OR(AND(CO428=1,X428&lt;&gt;"N"),AND(CO428=3,X428&lt;&gt;"B"),AND(CO428=2,LEFT(TRIM(X428),1)&lt;&gt;"I")),1,IF(OR(AND(CO428=0,X428="N"),AND(CO428=0,X428="B"),AND(CO428=0,LEFT(TRIM(X428),1)="I")),1,0))),"")</f>
        <v/>
      </c>
      <c r="DD428" s="62" t="str">
        <f t="shared" si="193"/>
        <v/>
      </c>
      <c r="DE428" s="62" t="str">
        <f t="shared" si="194"/>
        <v/>
      </c>
      <c r="DF428" s="63" t="str">
        <f t="shared" si="195"/>
        <v/>
      </c>
      <c r="DG428" s="171"/>
      <c r="DH428" s="63">
        <v>428</v>
      </c>
    </row>
    <row r="429" spans="1:112" s="65" customFormat="1">
      <c r="A429" s="16" t="str">
        <f t="shared" si="168"/>
        <v/>
      </c>
      <c r="B429" s="134"/>
      <c r="C429" s="134"/>
      <c r="D429" s="1" t="str">
        <f>+IF(LEN($K429)&gt;5,BD!A429,"")</f>
        <v/>
      </c>
      <c r="E429" s="1" t="str">
        <f>+IF(LEN($K429)&gt;5,BD!B429,"")</f>
        <v/>
      </c>
      <c r="F429" s="134"/>
      <c r="G429" s="133"/>
      <c r="H429" s="135"/>
      <c r="I429" s="3" t="str">
        <f>+IF(LEN($K429)&gt;5,BD!D429,"")</f>
        <v/>
      </c>
      <c r="J429" s="4" t="str">
        <f>+IF(LEN($K429)&gt;5,BD!E429,"")</f>
        <v/>
      </c>
      <c r="K429" s="5" t="str">
        <f>+IF(LEN(BD!G429)&gt;5,BD!G429,"")</f>
        <v/>
      </c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53" t="str">
        <f t="shared" si="169"/>
        <v/>
      </c>
      <c r="AB429" s="154" t="str">
        <f>+IF(LEN($K429)&gt;5,SUM(L429,N429,P429,R429,T429,V429,X429)+COUNTIF(L429:X429,"PCG")+'CODIGO PAGO'!$C$23*COUNTIF(L429:X429,"PDF")+'CODIGO PAGO'!$C$24*COUNTIF('PRE MAAS'!L429:X429,"PNH")+'CODIGO PAGO'!$C$25*COUNTIF('PRE MAAS'!L429:X429,"PS")+COUNTIF(L429:X429,"VAC"),"")</f>
        <v/>
      </c>
      <c r="AC429" s="154" t="str">
        <f t="shared" si="170"/>
        <v/>
      </c>
      <c r="AD429" s="155" t="str">
        <f t="shared" si="171"/>
        <v/>
      </c>
      <c r="AE429" s="155" t="str">
        <f t="shared" si="172"/>
        <v/>
      </c>
      <c r="AF429" s="155" t="str">
        <f>+IF(LEN($K429)&gt;5,IF(AND(VLOOKUP($I429,BD!$D$1:$F$501,3,0)&gt;=L$1,VLOOKUP($I429,BD!$D$1:$F$501,3,0)&lt;=X$1),1,0),"")</f>
        <v/>
      </c>
      <c r="AG429" s="155" t="str">
        <f t="shared" si="173"/>
        <v/>
      </c>
      <c r="AH429" s="156" t="str">
        <f t="shared" si="174"/>
        <v/>
      </c>
      <c r="AI429" s="156" t="str">
        <f t="shared" si="175"/>
        <v/>
      </c>
      <c r="AJ429" s="156" t="str">
        <f t="shared" si="176"/>
        <v/>
      </c>
      <c r="AK429" s="6" t="str">
        <f>+IF(LEN($K429)&gt;5,BD!H429,"")</f>
        <v/>
      </c>
      <c r="AL429" s="17" t="str">
        <f t="shared" si="177"/>
        <v/>
      </c>
      <c r="AM429" s="13"/>
      <c r="AN429" s="18" t="str">
        <f t="shared" si="178"/>
        <v/>
      </c>
      <c r="AO429" s="19" t="str">
        <f t="shared" si="179"/>
        <v/>
      </c>
      <c r="AP429" s="19" t="str">
        <f t="shared" si="180"/>
        <v/>
      </c>
      <c r="AQ429" s="20" t="str">
        <f t="shared" si="181"/>
        <v/>
      </c>
      <c r="AR429" s="7" t="str">
        <f t="shared" ca="1" si="182"/>
        <v/>
      </c>
      <c r="AS429" s="157"/>
      <c r="AT429" s="19" t="str">
        <f>+IF(LEN($K429)&gt;5,TRUNC(AS429*AK429*'CODIGO PAGO'!$C$27,2),"")</f>
        <v/>
      </c>
      <c r="AU429" s="15"/>
      <c r="AV429" s="15"/>
      <c r="AW429" s="15"/>
      <c r="AX429" s="14"/>
      <c r="AY429" s="15"/>
      <c r="AZ429" s="20" t="str">
        <f>+IF(LEN(K429)&gt;5,SUMIF(AJUSTES!$A$1:$A$50,K429,AJUSTES!$J$1:$J$50),"")</f>
        <v/>
      </c>
      <c r="BA429" s="20"/>
      <c r="BB429" s="14"/>
      <c r="BC429" s="14"/>
      <c r="BD429" s="164"/>
      <c r="BE429" s="15"/>
      <c r="BF429" s="15"/>
      <c r="BG429" s="152" t="str">
        <f t="shared" si="183"/>
        <v/>
      </c>
      <c r="BH429" s="20" t="str">
        <f t="shared" si="184"/>
        <v/>
      </c>
      <c r="BI429" s="20" t="str">
        <f>IF(LEN($K429)&gt;5,IF('CODIGO PAGO'!$C$26=9,0.5*AK429,'CODIGO PAGO'!$C$26*COUNTIF(L429:X429,"PT")*(AK429*7)/(7-(COUNTIF(L429:X429,"D")+COUNTIF(L429:X429,"DL")))),"")</f>
        <v/>
      </c>
      <c r="BJ429" s="15"/>
      <c r="BK429" s="20" t="str">
        <f>+IF(LEN(K429)&gt;5,SUMIF(AJUSTES!$A$1:$A$50,K429,AJUSTES!$K$1:$K$50),"")</f>
        <v/>
      </c>
      <c r="BL429" s="15"/>
      <c r="BM429" s="15"/>
      <c r="BN429" s="4" t="str">
        <f>+CONCATENATE(IF(COUNTIFS(INCAPACIDADES!$A$1:$A$100,"ACTIVA",INCAPACIDADES!$C$1:$C$100,'PRE MAAS'!K429)&gt;0,VLOOKUP(K429,INCAPACIDADES!$C$1:$Y$100,23,0),""),IF(LEN($K429)&gt;5,IF(BD!F429="N/A","",CONCATENATE("B (",DAY(BD!F429),"-",MONTH(BD!F429),"-",YEAR(BD!F429),")")),""))</f>
        <v/>
      </c>
      <c r="BO429" s="150"/>
      <c r="BP429" s="15"/>
      <c r="BQ429" s="15"/>
      <c r="BR429" s="15"/>
      <c r="BS429" s="15"/>
      <c r="BT429" s="15"/>
      <c r="BU429" s="9" t="str">
        <f>+IF(LEN($K429)&gt;10,IF(LEN(BD!I429)=11,BD!I429,CONCATENATE("0",BD!I429)),"")</f>
        <v/>
      </c>
      <c r="BV429" s="161" t="str">
        <f>+IF(LEN($K429)&gt;10,BD!J429,"")</f>
        <v/>
      </c>
      <c r="BW429" s="162" t="str">
        <f t="shared" si="185"/>
        <v/>
      </c>
      <c r="BX429" s="162" t="str">
        <f>+IF(LEN($K429)&gt;10,UPPER(BD!K429),"")</f>
        <v/>
      </c>
      <c r="BY429" s="161" t="str">
        <f>+IF(LEN($K437)&gt;5,BD!L429,"")</f>
        <v/>
      </c>
      <c r="BZ429" s="161" t="str">
        <f>+IF(LEN($K429)&gt;10,BD!M429,"")</f>
        <v/>
      </c>
      <c r="CA429" s="162" t="str">
        <f>+IF(LEN($K429)&gt;10,BD!N429,"")</f>
        <v/>
      </c>
      <c r="CB429" s="163" t="str">
        <f t="shared" si="186"/>
        <v/>
      </c>
      <c r="CC429" s="62" t="str">
        <f>+IF(AND(LEN($K429)&gt;10),IF(AND($J429&gt;L$1,$J429&lt;=$Y$1),1,IF((COUNTIFS(INCAPACIDADES!$C$1:$C$51,$K429,INCAPACIDADES!K$1:K$51,L$1))&gt;0,2,IF(VLOOKUP($I429,BD!D:F,3,0)&gt;L$1,0,3))),"")</f>
        <v/>
      </c>
      <c r="CD429" s="62" t="str">
        <f>+IF(AND(LEN($K429)&gt;10),IF(AND($J429&gt;M$1,$J429&lt;=$Y$1),1,IF((COUNTIFS(INCAPACIDADES!$C$1:$C$51,$K429,INCAPACIDADES!L$1:L$51,M$1))&gt;0,2,IF(VLOOKUP($I429,BD!$D:$F,3,0)&gt;M$1,0,3))),"")</f>
        <v/>
      </c>
      <c r="CE429" s="62" t="str">
        <f>+IF(AND(LEN($K429)&gt;10),IF(AND($J429&gt;N$1,$J429&lt;=$Y$1),1,IF((COUNTIFS(INCAPACIDADES!$C$1:$C$51,$K429,INCAPACIDADES!M$1:M$51,N$1))&gt;0,2,IF(VLOOKUP($I429,BD!$D:$F,3,0)&gt;N$1,0,3))),"")</f>
        <v/>
      </c>
      <c r="CF429" s="62" t="str">
        <f>+IF(AND(LEN($K429)&gt;10),IF(AND($J429&gt;O$1,$J429&lt;=$Y$1),1,IF((COUNTIFS(INCAPACIDADES!$C$1:$C$51,$K429,INCAPACIDADES!N$1:N$51,O$1))&gt;0,2,IF(VLOOKUP($I429,BD!$D:$F,3,0)&gt;O$1,0,3))),"")</f>
        <v/>
      </c>
      <c r="CG429" s="62" t="str">
        <f>+IF(AND(LEN($K429)&gt;10),IF(AND($J429&gt;P$1,$J429&lt;=$Y$1),1,IF((COUNTIFS(INCAPACIDADES!$C$1:$C$51,$K429,INCAPACIDADES!O$1:O$51,P$1))&gt;0,2,IF(VLOOKUP($I429,BD!$D:$F,3,0)&gt;P$1,0,3))),"")</f>
        <v/>
      </c>
      <c r="CH429" s="62" t="str">
        <f>+IF(AND(LEN($K429)&gt;10),IF(AND($J429&gt;Q$1,$J429&lt;=$Y$1),1,IF((COUNTIFS(INCAPACIDADES!$C$1:$C$51,$K429,INCAPACIDADES!P$1:P$51,Q$1))&gt;0,2,IF(VLOOKUP($I429,BD!$D:$F,3,0)&gt;Q$1,0,3))),"")</f>
        <v/>
      </c>
      <c r="CI429" s="62" t="str">
        <f>+IF(AND(LEN($K429)&gt;10),IF(AND($J429&gt;R$1,$J429&lt;=$Y$1),1,IF((COUNTIFS(INCAPACIDADES!$C$1:$C$51,$K429,INCAPACIDADES!Q$1:Q$51,R$1))&gt;0,2,IF(VLOOKUP($I429,BD!$D:$F,3,0)&gt;R$1,0,3))),"")</f>
        <v/>
      </c>
      <c r="CJ429" s="62" t="str">
        <f>+IF(AND(LEN($K429)&gt;10),IF(AND($J429&gt;S$1,$J429&lt;=$Y$1),1,IF((COUNTIFS(INCAPACIDADES!$C$1:$C$51,$K429,INCAPACIDADES!R$1:R$51,S$1))&gt;0,2,IF(VLOOKUP($I429,BD!$D:$F,3,0)&gt;S$1,0,3))),"")</f>
        <v/>
      </c>
      <c r="CK429" s="62" t="str">
        <f>+IF(AND(LEN($K429)&gt;10),IF(AND($J429&gt;T$1,$J429&lt;=$Y$1),1,IF((COUNTIFS(INCAPACIDADES!$C$1:$C$51,$K429,INCAPACIDADES!S$1:S$51,T$1))&gt;0,2,IF(VLOOKUP($I429,BD!$D:$F,3,0)&gt;T$1,0,3))),"")</f>
        <v/>
      </c>
      <c r="CL429" s="62" t="str">
        <f>+IF(AND(LEN($K429)&gt;10),IF(AND($J429&gt;U$1,$J429&lt;=$Y$1),1,IF((COUNTIFS(INCAPACIDADES!$C$1:$C$51,$K429,INCAPACIDADES!T$1:T$51,U$1))&gt;0,2,IF(VLOOKUP($I429,BD!$D:$F,3,0)&gt;U$1,0,3))),"")</f>
        <v/>
      </c>
      <c r="CM429" s="62" t="str">
        <f>+IF(AND(LEN($K429)&gt;10),IF(AND($J429&gt;V$1,$J429&lt;=$Y$1),1,IF((COUNTIFS(INCAPACIDADES!$C$1:$C$51,$K429,INCAPACIDADES!U$1:U$51,V$1))&gt;0,2,IF(VLOOKUP($I429,BD!$D:$F,3,0)&gt;V$1,0,3))),"")</f>
        <v/>
      </c>
      <c r="CN429" s="62" t="str">
        <f>+IF(AND(LEN($K429)&gt;10),IF(AND($J429&gt;W$1,$J429&lt;=$Y$1),1,IF((COUNTIFS(INCAPACIDADES!$C$1:$C$51,$K429,INCAPACIDADES!V$1:V$51,W$1))&gt;0,2,IF(VLOOKUP($I429,BD!$D:$F,3,0)&gt;W$1,0,3))),"")</f>
        <v/>
      </c>
      <c r="CO429" s="62" t="str">
        <f>+IF(AND(LEN($K429)&gt;10),IF(AND($J429&gt;X$1,$J429&lt;=$Y$1),1,IF((COUNTIFS(INCAPACIDADES!$C$1:$C$51,$K429,INCAPACIDADES!W$1:W$51,X$1))&gt;0,2,IF(VLOOKUP($I429,BD!$D:$F,3,0)&gt;X$1,0,3))),"")</f>
        <v/>
      </c>
      <c r="CP429" s="62" t="str">
        <f>+IF(AND(LEN($K429)&gt;10),IF(AND($J429&gt;Y$1,$J429&lt;=$Y$1),1,IF((COUNTIFS(INCAPACIDADES!$C$1:$C$51,$K429,INCAPACIDADES!X$1:X$51,Y$1))&gt;0,2,IF(VLOOKUP($I429,BD!$D:$F,3,0)&gt;Y$1,0,3))),"")</f>
        <v/>
      </c>
      <c r="CQ429" s="62" t="str">
        <f>+IF(LEN($K429)&gt;10,IF(ISERROR(VLOOKUP(L429,'CODIGO PAGO'!$B$1:$B$20,1,0)),1,IF(OR(AND(CC429=1,L429&lt;&gt;"N"),AND(CC429=3,L429&lt;&gt;"B"),AND(CC429=2,LEFT(TRIM(L429),1)&lt;&gt;"I")),1,IF(OR(AND(CC429=0,L429="N"),AND(CC429=0,L429="B"),AND(CC429=0,LEFT(TRIM(L429),1)="I")),1,0))),"")</f>
        <v/>
      </c>
      <c r="CR429" s="62" t="str">
        <f t="shared" si="187"/>
        <v/>
      </c>
      <c r="CS429" s="62" t="str">
        <f>+IF(LEN($K429)&gt;10,IF(ISERROR(VLOOKUP(N429,'CODIGO PAGO'!$B$1:$B$20,1,0)),1,IF(OR(AND(CE429=1,N429&lt;&gt;"N"),AND(CE429=3,N429&lt;&gt;"B"),AND(CE429=2,LEFT(TRIM(N429),1)&lt;&gt;"I")),1,IF(OR(AND(CE429=0,N429="N"),AND(CE429=0,N429="B"),AND(CE429=0,LEFT(TRIM(N429),1)="I")),1,0))),"")</f>
        <v/>
      </c>
      <c r="CT429" s="62" t="str">
        <f t="shared" si="188"/>
        <v/>
      </c>
      <c r="CU429" s="62" t="str">
        <f>+IF(LEN($K429)&gt;10,IF(ISERROR(VLOOKUP(P429,'CODIGO PAGO'!$B$1:$B$20,1,0)),1,IF(OR(AND(CG429=1,P429&lt;&gt;"N"),AND(CG429=3,P429&lt;&gt;"B"),AND(CG429=2,LEFT(TRIM(P429),1)&lt;&gt;"I")),1,IF(OR(AND(CG429=0,P429="N"),AND(CG429=0,P429="B"),AND(CG429=0,LEFT(TRIM(P429),1)="I")),1,0))),"")</f>
        <v/>
      </c>
      <c r="CV429" s="62" t="str">
        <f t="shared" si="189"/>
        <v/>
      </c>
      <c r="CW429" s="62" t="str">
        <f>+IF(LEN($K429)&gt;10,IF(ISERROR(VLOOKUP(R429,'CODIGO PAGO'!$B$1:$B$20,1,0)),1,IF(OR(AND(CI429=1,R429&lt;&gt;"N"),AND(CI429=3,R429&lt;&gt;"B"),AND(CI429=2,LEFT(TRIM(R429),1)&lt;&gt;"I")),1,IF(OR(AND(CI429=0,R429="N"),AND(CI429=0,R429="B"),AND(CI429=0,LEFT(TRIM(R429),1)="I")),1,0))),"")</f>
        <v/>
      </c>
      <c r="CX429" s="62" t="str">
        <f t="shared" si="190"/>
        <v/>
      </c>
      <c r="CY429" s="62" t="str">
        <f>+IF(LEN($K429)&gt;10,IF(ISERROR(VLOOKUP(T429,'CODIGO PAGO'!$B$1:$B$20,1,0)),1,IF(OR(AND(CK429=1,T429&lt;&gt;"N"),AND(CK429=3,T429&lt;&gt;"B"),AND(CK429=2,LEFT(TRIM(T429),1)&lt;&gt;"I")),1,IF(OR(AND(CK429=0,T429="N"),AND(CK429=0,T429="B"),AND(CK429=0,LEFT(TRIM(T429),1)="I")),1,0))),"")</f>
        <v/>
      </c>
      <c r="CZ429" s="62" t="str">
        <f t="shared" si="191"/>
        <v/>
      </c>
      <c r="DA429" s="62" t="str">
        <f>+IF(LEN($K429)&gt;10,IF(ISERROR(VLOOKUP(V429,'CODIGO PAGO'!$B$1:$B$20,1,0)),1,IF(OR(AND(CM429=1,V429&lt;&gt;"N"),AND(CM429=3,V429&lt;&gt;"B"),AND(CM429=2,LEFT(TRIM(V429),1)&lt;&gt;"I")),1,IF(OR(AND(CM429=0,V429="N"),AND(CM429=0,V429="B"),AND(CM429=0,LEFT(TRIM(V429),1)="I")),1,0))),"")</f>
        <v/>
      </c>
      <c r="DB429" s="62" t="str">
        <f t="shared" si="192"/>
        <v/>
      </c>
      <c r="DC429" s="62" t="str">
        <f>+IF(LEN($K429)&gt;10,IF(ISERROR(VLOOKUP(X429,'CODIGO PAGO'!$B$1:$B$20,1,0)),1,IF(OR(AND(CO429=1,X429&lt;&gt;"N"),AND(CO429=3,X429&lt;&gt;"B"),AND(CO429=2,LEFT(TRIM(X429),1)&lt;&gt;"I")),1,IF(OR(AND(CO429=0,X429="N"),AND(CO429=0,X429="B"),AND(CO429=0,LEFT(TRIM(X429),1)="I")),1,0))),"")</f>
        <v/>
      </c>
      <c r="DD429" s="62" t="str">
        <f t="shared" si="193"/>
        <v/>
      </c>
      <c r="DE429" s="62" t="str">
        <f t="shared" si="194"/>
        <v/>
      </c>
      <c r="DF429" s="63" t="str">
        <f t="shared" si="195"/>
        <v/>
      </c>
      <c r="DG429" s="171"/>
      <c r="DH429" s="63">
        <v>429</v>
      </c>
    </row>
    <row r="430" spans="1:112" s="65" customFormat="1">
      <c r="A430" s="16" t="str">
        <f t="shared" si="168"/>
        <v/>
      </c>
      <c r="B430" s="134"/>
      <c r="C430" s="134"/>
      <c r="D430" s="1" t="str">
        <f>+IF(LEN($K430)&gt;5,BD!A430,"")</f>
        <v/>
      </c>
      <c r="E430" s="1" t="str">
        <f>+IF(LEN($K430)&gt;5,BD!B430,"")</f>
        <v/>
      </c>
      <c r="F430" s="134"/>
      <c r="G430" s="133"/>
      <c r="H430" s="135"/>
      <c r="I430" s="3" t="str">
        <f>+IF(LEN($K430)&gt;5,BD!D430,"")</f>
        <v/>
      </c>
      <c r="J430" s="4" t="str">
        <f>+IF(LEN($K430)&gt;5,BD!E430,"")</f>
        <v/>
      </c>
      <c r="K430" s="5" t="str">
        <f>+IF(LEN(BD!G430)&gt;5,BD!G430,"")</f>
        <v/>
      </c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53" t="str">
        <f t="shared" si="169"/>
        <v/>
      </c>
      <c r="AB430" s="154" t="str">
        <f>+IF(LEN($K430)&gt;5,SUM(L430,N430,P430,R430,T430,V430,X430)+COUNTIF(L430:X430,"PCG")+'CODIGO PAGO'!$C$23*COUNTIF(L430:X430,"PDF")+'CODIGO PAGO'!$C$24*COUNTIF('PRE MAAS'!L430:X430,"PNH")+'CODIGO PAGO'!$C$25*COUNTIF('PRE MAAS'!L430:X430,"PS")+COUNTIF(L430:X430,"VAC"),"")</f>
        <v/>
      </c>
      <c r="AC430" s="154" t="str">
        <f t="shared" si="170"/>
        <v/>
      </c>
      <c r="AD430" s="155" t="str">
        <f t="shared" si="171"/>
        <v/>
      </c>
      <c r="AE430" s="155" t="str">
        <f t="shared" si="172"/>
        <v/>
      </c>
      <c r="AF430" s="155" t="str">
        <f>+IF(LEN($K430)&gt;5,IF(AND(VLOOKUP($I430,BD!$D$1:$F$501,3,0)&gt;=L$1,VLOOKUP($I430,BD!$D$1:$F$501,3,0)&lt;=X$1),1,0),"")</f>
        <v/>
      </c>
      <c r="AG430" s="155" t="str">
        <f t="shared" si="173"/>
        <v/>
      </c>
      <c r="AH430" s="156" t="str">
        <f t="shared" si="174"/>
        <v/>
      </c>
      <c r="AI430" s="156" t="str">
        <f t="shared" si="175"/>
        <v/>
      </c>
      <c r="AJ430" s="156" t="str">
        <f t="shared" si="176"/>
        <v/>
      </c>
      <c r="AK430" s="6" t="str">
        <f>+IF(LEN($K430)&gt;5,BD!H430,"")</f>
        <v/>
      </c>
      <c r="AL430" s="17" t="str">
        <f t="shared" si="177"/>
        <v/>
      </c>
      <c r="AM430" s="13"/>
      <c r="AN430" s="18" t="str">
        <f t="shared" si="178"/>
        <v/>
      </c>
      <c r="AO430" s="19" t="str">
        <f t="shared" si="179"/>
        <v/>
      </c>
      <c r="AP430" s="19" t="str">
        <f t="shared" si="180"/>
        <v/>
      </c>
      <c r="AQ430" s="20" t="str">
        <f t="shared" si="181"/>
        <v/>
      </c>
      <c r="AR430" s="7" t="str">
        <f t="shared" ca="1" si="182"/>
        <v/>
      </c>
      <c r="AS430" s="157"/>
      <c r="AT430" s="19" t="str">
        <f>+IF(LEN($K430)&gt;5,TRUNC(AS430*AK430*'CODIGO PAGO'!$C$27,2),"")</f>
        <v/>
      </c>
      <c r="AU430" s="15"/>
      <c r="AV430" s="15"/>
      <c r="AW430" s="15"/>
      <c r="AX430" s="14"/>
      <c r="AY430" s="15"/>
      <c r="AZ430" s="20" t="str">
        <f>+IF(LEN(K430)&gt;5,SUMIF(AJUSTES!$A$1:$A$50,K430,AJUSTES!$J$1:$J$50),"")</f>
        <v/>
      </c>
      <c r="BA430" s="20"/>
      <c r="BB430" s="14"/>
      <c r="BC430" s="14"/>
      <c r="BD430" s="164"/>
      <c r="BE430" s="15"/>
      <c r="BF430" s="15"/>
      <c r="BG430" s="152" t="str">
        <f t="shared" si="183"/>
        <v/>
      </c>
      <c r="BH430" s="20" t="str">
        <f t="shared" si="184"/>
        <v/>
      </c>
      <c r="BI430" s="20" t="str">
        <f>IF(LEN($K430)&gt;5,IF('CODIGO PAGO'!$C$26=9,0.5*AK430,'CODIGO PAGO'!$C$26*COUNTIF(L430:X430,"PT")*(AK430*7)/(7-(COUNTIF(L430:X430,"D")+COUNTIF(L430:X430,"DL")))),"")</f>
        <v/>
      </c>
      <c r="BJ430" s="15"/>
      <c r="BK430" s="20" t="str">
        <f>+IF(LEN(K430)&gt;5,SUMIF(AJUSTES!$A$1:$A$50,K430,AJUSTES!$K$1:$K$50),"")</f>
        <v/>
      </c>
      <c r="BL430" s="15"/>
      <c r="BM430" s="15"/>
      <c r="BN430" s="4" t="str">
        <f>+CONCATENATE(IF(COUNTIFS(INCAPACIDADES!$A$1:$A$100,"ACTIVA",INCAPACIDADES!$C$1:$C$100,'PRE MAAS'!K430)&gt;0,VLOOKUP(K430,INCAPACIDADES!$C$1:$Y$100,23,0),""),IF(LEN($K430)&gt;5,IF(BD!F430="N/A","",CONCATENATE("B (",DAY(BD!F430),"-",MONTH(BD!F430),"-",YEAR(BD!F430),")")),""))</f>
        <v/>
      </c>
      <c r="BO430" s="150"/>
      <c r="BP430" s="15"/>
      <c r="BQ430" s="15"/>
      <c r="BR430" s="15"/>
      <c r="BS430" s="15"/>
      <c r="BT430" s="15"/>
      <c r="BU430" s="9" t="str">
        <f>+IF(LEN($K430)&gt;10,IF(LEN(BD!I430)=11,BD!I430,CONCATENATE("0",BD!I430)),"")</f>
        <v/>
      </c>
      <c r="BV430" s="161" t="str">
        <f>+IF(LEN($K430)&gt;10,BD!J430,"")</f>
        <v/>
      </c>
      <c r="BW430" s="162" t="str">
        <f t="shared" si="185"/>
        <v/>
      </c>
      <c r="BX430" s="162" t="str">
        <f>+IF(LEN($K430)&gt;10,UPPER(BD!K430),"")</f>
        <v/>
      </c>
      <c r="BY430" s="161" t="str">
        <f>+IF(LEN($K438)&gt;5,BD!L430,"")</f>
        <v/>
      </c>
      <c r="BZ430" s="161" t="str">
        <f>+IF(LEN($K430)&gt;10,BD!M430,"")</f>
        <v/>
      </c>
      <c r="CA430" s="162" t="str">
        <f>+IF(LEN($K430)&gt;10,BD!N430,"")</f>
        <v/>
      </c>
      <c r="CB430" s="163" t="str">
        <f t="shared" si="186"/>
        <v/>
      </c>
      <c r="CC430" s="62" t="str">
        <f>+IF(AND(LEN($K430)&gt;10),IF(AND($J430&gt;L$1,$J430&lt;=$Y$1),1,IF((COUNTIFS(INCAPACIDADES!$C$1:$C$51,$K430,INCAPACIDADES!K$1:K$51,L$1))&gt;0,2,IF(VLOOKUP($I430,BD!D:F,3,0)&gt;L$1,0,3))),"")</f>
        <v/>
      </c>
      <c r="CD430" s="62" t="str">
        <f>+IF(AND(LEN($K430)&gt;10),IF(AND($J430&gt;M$1,$J430&lt;=$Y$1),1,IF((COUNTIFS(INCAPACIDADES!$C$1:$C$51,$K430,INCAPACIDADES!L$1:L$51,M$1))&gt;0,2,IF(VLOOKUP($I430,BD!$D:$F,3,0)&gt;M$1,0,3))),"")</f>
        <v/>
      </c>
      <c r="CE430" s="62" t="str">
        <f>+IF(AND(LEN($K430)&gt;10),IF(AND($J430&gt;N$1,$J430&lt;=$Y$1),1,IF((COUNTIFS(INCAPACIDADES!$C$1:$C$51,$K430,INCAPACIDADES!M$1:M$51,N$1))&gt;0,2,IF(VLOOKUP($I430,BD!$D:$F,3,0)&gt;N$1,0,3))),"")</f>
        <v/>
      </c>
      <c r="CF430" s="62" t="str">
        <f>+IF(AND(LEN($K430)&gt;10),IF(AND($J430&gt;O$1,$J430&lt;=$Y$1),1,IF((COUNTIFS(INCAPACIDADES!$C$1:$C$51,$K430,INCAPACIDADES!N$1:N$51,O$1))&gt;0,2,IF(VLOOKUP($I430,BD!$D:$F,3,0)&gt;O$1,0,3))),"")</f>
        <v/>
      </c>
      <c r="CG430" s="62" t="str">
        <f>+IF(AND(LEN($K430)&gt;10),IF(AND($J430&gt;P$1,$J430&lt;=$Y$1),1,IF((COUNTIFS(INCAPACIDADES!$C$1:$C$51,$K430,INCAPACIDADES!O$1:O$51,P$1))&gt;0,2,IF(VLOOKUP($I430,BD!$D:$F,3,0)&gt;P$1,0,3))),"")</f>
        <v/>
      </c>
      <c r="CH430" s="62" t="str">
        <f>+IF(AND(LEN($K430)&gt;10),IF(AND($J430&gt;Q$1,$J430&lt;=$Y$1),1,IF((COUNTIFS(INCAPACIDADES!$C$1:$C$51,$K430,INCAPACIDADES!P$1:P$51,Q$1))&gt;0,2,IF(VLOOKUP($I430,BD!$D:$F,3,0)&gt;Q$1,0,3))),"")</f>
        <v/>
      </c>
      <c r="CI430" s="62" t="str">
        <f>+IF(AND(LEN($K430)&gt;10),IF(AND($J430&gt;R$1,$J430&lt;=$Y$1),1,IF((COUNTIFS(INCAPACIDADES!$C$1:$C$51,$K430,INCAPACIDADES!Q$1:Q$51,R$1))&gt;0,2,IF(VLOOKUP($I430,BD!$D:$F,3,0)&gt;R$1,0,3))),"")</f>
        <v/>
      </c>
      <c r="CJ430" s="62" t="str">
        <f>+IF(AND(LEN($K430)&gt;10),IF(AND($J430&gt;S$1,$J430&lt;=$Y$1),1,IF((COUNTIFS(INCAPACIDADES!$C$1:$C$51,$K430,INCAPACIDADES!R$1:R$51,S$1))&gt;0,2,IF(VLOOKUP($I430,BD!$D:$F,3,0)&gt;S$1,0,3))),"")</f>
        <v/>
      </c>
      <c r="CK430" s="62" t="str">
        <f>+IF(AND(LEN($K430)&gt;10),IF(AND($J430&gt;T$1,$J430&lt;=$Y$1),1,IF((COUNTIFS(INCAPACIDADES!$C$1:$C$51,$K430,INCAPACIDADES!S$1:S$51,T$1))&gt;0,2,IF(VLOOKUP($I430,BD!$D:$F,3,0)&gt;T$1,0,3))),"")</f>
        <v/>
      </c>
      <c r="CL430" s="62" t="str">
        <f>+IF(AND(LEN($K430)&gt;10),IF(AND($J430&gt;U$1,$J430&lt;=$Y$1),1,IF((COUNTIFS(INCAPACIDADES!$C$1:$C$51,$K430,INCAPACIDADES!T$1:T$51,U$1))&gt;0,2,IF(VLOOKUP($I430,BD!$D:$F,3,0)&gt;U$1,0,3))),"")</f>
        <v/>
      </c>
      <c r="CM430" s="62" t="str">
        <f>+IF(AND(LEN($K430)&gt;10),IF(AND($J430&gt;V$1,$J430&lt;=$Y$1),1,IF((COUNTIFS(INCAPACIDADES!$C$1:$C$51,$K430,INCAPACIDADES!U$1:U$51,V$1))&gt;0,2,IF(VLOOKUP($I430,BD!$D:$F,3,0)&gt;V$1,0,3))),"")</f>
        <v/>
      </c>
      <c r="CN430" s="62" t="str">
        <f>+IF(AND(LEN($K430)&gt;10),IF(AND($J430&gt;W$1,$J430&lt;=$Y$1),1,IF((COUNTIFS(INCAPACIDADES!$C$1:$C$51,$K430,INCAPACIDADES!V$1:V$51,W$1))&gt;0,2,IF(VLOOKUP($I430,BD!$D:$F,3,0)&gt;W$1,0,3))),"")</f>
        <v/>
      </c>
      <c r="CO430" s="62" t="str">
        <f>+IF(AND(LEN($K430)&gt;10),IF(AND($J430&gt;X$1,$J430&lt;=$Y$1),1,IF((COUNTIFS(INCAPACIDADES!$C$1:$C$51,$K430,INCAPACIDADES!W$1:W$51,X$1))&gt;0,2,IF(VLOOKUP($I430,BD!$D:$F,3,0)&gt;X$1,0,3))),"")</f>
        <v/>
      </c>
      <c r="CP430" s="62" t="str">
        <f>+IF(AND(LEN($K430)&gt;10),IF(AND($J430&gt;Y$1,$J430&lt;=$Y$1),1,IF((COUNTIFS(INCAPACIDADES!$C$1:$C$51,$K430,INCAPACIDADES!X$1:X$51,Y$1))&gt;0,2,IF(VLOOKUP($I430,BD!$D:$F,3,0)&gt;Y$1,0,3))),"")</f>
        <v/>
      </c>
      <c r="CQ430" s="62" t="str">
        <f>+IF(LEN($K430)&gt;10,IF(ISERROR(VLOOKUP(L430,'CODIGO PAGO'!$B$1:$B$20,1,0)),1,IF(OR(AND(CC430=1,L430&lt;&gt;"N"),AND(CC430=3,L430&lt;&gt;"B"),AND(CC430=2,LEFT(TRIM(L430),1)&lt;&gt;"I")),1,IF(OR(AND(CC430=0,L430="N"),AND(CC430=0,L430="B"),AND(CC430=0,LEFT(TRIM(L430),1)="I")),1,0))),"")</f>
        <v/>
      </c>
      <c r="CR430" s="62" t="str">
        <f t="shared" si="187"/>
        <v/>
      </c>
      <c r="CS430" s="62" t="str">
        <f>+IF(LEN($K430)&gt;10,IF(ISERROR(VLOOKUP(N430,'CODIGO PAGO'!$B$1:$B$20,1,0)),1,IF(OR(AND(CE430=1,N430&lt;&gt;"N"),AND(CE430=3,N430&lt;&gt;"B"),AND(CE430=2,LEFT(TRIM(N430),1)&lt;&gt;"I")),1,IF(OR(AND(CE430=0,N430="N"),AND(CE430=0,N430="B"),AND(CE430=0,LEFT(TRIM(N430),1)="I")),1,0))),"")</f>
        <v/>
      </c>
      <c r="CT430" s="62" t="str">
        <f t="shared" si="188"/>
        <v/>
      </c>
      <c r="CU430" s="62" t="str">
        <f>+IF(LEN($K430)&gt;10,IF(ISERROR(VLOOKUP(P430,'CODIGO PAGO'!$B$1:$B$20,1,0)),1,IF(OR(AND(CG430=1,P430&lt;&gt;"N"),AND(CG430=3,P430&lt;&gt;"B"),AND(CG430=2,LEFT(TRIM(P430),1)&lt;&gt;"I")),1,IF(OR(AND(CG430=0,P430="N"),AND(CG430=0,P430="B"),AND(CG430=0,LEFT(TRIM(P430),1)="I")),1,0))),"")</f>
        <v/>
      </c>
      <c r="CV430" s="62" t="str">
        <f t="shared" si="189"/>
        <v/>
      </c>
      <c r="CW430" s="62" t="str">
        <f>+IF(LEN($K430)&gt;10,IF(ISERROR(VLOOKUP(R430,'CODIGO PAGO'!$B$1:$B$20,1,0)),1,IF(OR(AND(CI430=1,R430&lt;&gt;"N"),AND(CI430=3,R430&lt;&gt;"B"),AND(CI430=2,LEFT(TRIM(R430),1)&lt;&gt;"I")),1,IF(OR(AND(CI430=0,R430="N"),AND(CI430=0,R430="B"),AND(CI430=0,LEFT(TRIM(R430),1)="I")),1,0))),"")</f>
        <v/>
      </c>
      <c r="CX430" s="62" t="str">
        <f t="shared" si="190"/>
        <v/>
      </c>
      <c r="CY430" s="62" t="str">
        <f>+IF(LEN($K430)&gt;10,IF(ISERROR(VLOOKUP(T430,'CODIGO PAGO'!$B$1:$B$20,1,0)),1,IF(OR(AND(CK430=1,T430&lt;&gt;"N"),AND(CK430=3,T430&lt;&gt;"B"),AND(CK430=2,LEFT(TRIM(T430),1)&lt;&gt;"I")),1,IF(OR(AND(CK430=0,T430="N"),AND(CK430=0,T430="B"),AND(CK430=0,LEFT(TRIM(T430),1)="I")),1,0))),"")</f>
        <v/>
      </c>
      <c r="CZ430" s="62" t="str">
        <f t="shared" si="191"/>
        <v/>
      </c>
      <c r="DA430" s="62" t="str">
        <f>+IF(LEN($K430)&gt;10,IF(ISERROR(VLOOKUP(V430,'CODIGO PAGO'!$B$1:$B$20,1,0)),1,IF(OR(AND(CM430=1,V430&lt;&gt;"N"),AND(CM430=3,V430&lt;&gt;"B"),AND(CM430=2,LEFT(TRIM(V430),1)&lt;&gt;"I")),1,IF(OR(AND(CM430=0,V430="N"),AND(CM430=0,V430="B"),AND(CM430=0,LEFT(TRIM(V430),1)="I")),1,0))),"")</f>
        <v/>
      </c>
      <c r="DB430" s="62" t="str">
        <f t="shared" si="192"/>
        <v/>
      </c>
      <c r="DC430" s="62" t="str">
        <f>+IF(LEN($K430)&gt;10,IF(ISERROR(VLOOKUP(X430,'CODIGO PAGO'!$B$1:$B$20,1,0)),1,IF(OR(AND(CO430=1,X430&lt;&gt;"N"),AND(CO430=3,X430&lt;&gt;"B"),AND(CO430=2,LEFT(TRIM(X430),1)&lt;&gt;"I")),1,IF(OR(AND(CO430=0,X430="N"),AND(CO430=0,X430="B"),AND(CO430=0,LEFT(TRIM(X430),1)="I")),1,0))),"")</f>
        <v/>
      </c>
      <c r="DD430" s="62" t="str">
        <f t="shared" si="193"/>
        <v/>
      </c>
      <c r="DE430" s="62" t="str">
        <f t="shared" si="194"/>
        <v/>
      </c>
      <c r="DF430" s="63" t="str">
        <f t="shared" si="195"/>
        <v/>
      </c>
      <c r="DG430" s="171"/>
      <c r="DH430" s="63">
        <v>430</v>
      </c>
    </row>
    <row r="431" spans="1:112" s="65" customFormat="1">
      <c r="A431" s="16" t="str">
        <f t="shared" si="168"/>
        <v/>
      </c>
      <c r="B431" s="134"/>
      <c r="C431" s="134"/>
      <c r="D431" s="1" t="str">
        <f>+IF(LEN($K431)&gt;5,BD!A431,"")</f>
        <v/>
      </c>
      <c r="E431" s="1" t="str">
        <f>+IF(LEN($K431)&gt;5,BD!B431,"")</f>
        <v/>
      </c>
      <c r="F431" s="134"/>
      <c r="G431" s="133"/>
      <c r="H431" s="135"/>
      <c r="I431" s="3" t="str">
        <f>+IF(LEN($K431)&gt;5,BD!D431,"")</f>
        <v/>
      </c>
      <c r="J431" s="4" t="str">
        <f>+IF(LEN($K431)&gt;5,BD!E431,"")</f>
        <v/>
      </c>
      <c r="K431" s="5" t="str">
        <f>+IF(LEN(BD!G431)&gt;5,BD!G431,"")</f>
        <v/>
      </c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53" t="str">
        <f t="shared" si="169"/>
        <v/>
      </c>
      <c r="AB431" s="154" t="str">
        <f>+IF(LEN($K431)&gt;5,SUM(L431,N431,P431,R431,T431,V431,X431)+COUNTIF(L431:X431,"PCG")+'CODIGO PAGO'!$C$23*COUNTIF(L431:X431,"PDF")+'CODIGO PAGO'!$C$24*COUNTIF('PRE MAAS'!L431:X431,"PNH")+'CODIGO PAGO'!$C$25*COUNTIF('PRE MAAS'!L431:X431,"PS")+COUNTIF(L431:X431,"VAC"),"")</f>
        <v/>
      </c>
      <c r="AC431" s="154" t="str">
        <f t="shared" si="170"/>
        <v/>
      </c>
      <c r="AD431" s="155" t="str">
        <f t="shared" si="171"/>
        <v/>
      </c>
      <c r="AE431" s="155" t="str">
        <f t="shared" si="172"/>
        <v/>
      </c>
      <c r="AF431" s="155" t="str">
        <f>+IF(LEN($K431)&gt;5,IF(AND(VLOOKUP($I431,BD!$D$1:$F$501,3,0)&gt;=L$1,VLOOKUP($I431,BD!$D$1:$F$501,3,0)&lt;=X$1),1,0),"")</f>
        <v/>
      </c>
      <c r="AG431" s="155" t="str">
        <f t="shared" si="173"/>
        <v/>
      </c>
      <c r="AH431" s="156" t="str">
        <f t="shared" si="174"/>
        <v/>
      </c>
      <c r="AI431" s="156" t="str">
        <f t="shared" si="175"/>
        <v/>
      </c>
      <c r="AJ431" s="156" t="str">
        <f t="shared" si="176"/>
        <v/>
      </c>
      <c r="AK431" s="6" t="str">
        <f>+IF(LEN($K431)&gt;5,BD!H431,"")</f>
        <v/>
      </c>
      <c r="AL431" s="17" t="str">
        <f t="shared" si="177"/>
        <v/>
      </c>
      <c r="AM431" s="13"/>
      <c r="AN431" s="18" t="str">
        <f t="shared" si="178"/>
        <v/>
      </c>
      <c r="AO431" s="19" t="str">
        <f t="shared" si="179"/>
        <v/>
      </c>
      <c r="AP431" s="19" t="str">
        <f t="shared" si="180"/>
        <v/>
      </c>
      <c r="AQ431" s="20" t="str">
        <f t="shared" si="181"/>
        <v/>
      </c>
      <c r="AR431" s="7" t="str">
        <f t="shared" ca="1" si="182"/>
        <v/>
      </c>
      <c r="AS431" s="157"/>
      <c r="AT431" s="19" t="str">
        <f>+IF(LEN($K431)&gt;5,TRUNC(AS431*AK431*'CODIGO PAGO'!$C$27,2),"")</f>
        <v/>
      </c>
      <c r="AU431" s="15"/>
      <c r="AV431" s="15"/>
      <c r="AW431" s="15"/>
      <c r="AX431" s="14"/>
      <c r="AY431" s="15"/>
      <c r="AZ431" s="20" t="str">
        <f>+IF(LEN(K431)&gt;5,SUMIF(AJUSTES!$A$1:$A$50,K431,AJUSTES!$J$1:$J$50),"")</f>
        <v/>
      </c>
      <c r="BA431" s="20"/>
      <c r="BB431" s="14"/>
      <c r="BC431" s="14"/>
      <c r="BD431" s="164"/>
      <c r="BE431" s="15"/>
      <c r="BF431" s="15"/>
      <c r="BG431" s="152" t="str">
        <f t="shared" si="183"/>
        <v/>
      </c>
      <c r="BH431" s="20" t="str">
        <f t="shared" si="184"/>
        <v/>
      </c>
      <c r="BI431" s="20" t="str">
        <f>IF(LEN($K431)&gt;5,IF('CODIGO PAGO'!$C$26=9,0.5*AK431,'CODIGO PAGO'!$C$26*COUNTIF(L431:X431,"PT")*(AK431*7)/(7-(COUNTIF(L431:X431,"D")+COUNTIF(L431:X431,"DL")))),"")</f>
        <v/>
      </c>
      <c r="BJ431" s="15"/>
      <c r="BK431" s="20" t="str">
        <f>+IF(LEN(K431)&gt;5,SUMIF(AJUSTES!$A$1:$A$50,K431,AJUSTES!$K$1:$K$50),"")</f>
        <v/>
      </c>
      <c r="BL431" s="15"/>
      <c r="BM431" s="15"/>
      <c r="BN431" s="4" t="str">
        <f>+CONCATENATE(IF(COUNTIFS(INCAPACIDADES!$A$1:$A$100,"ACTIVA",INCAPACIDADES!$C$1:$C$100,'PRE MAAS'!K431)&gt;0,VLOOKUP(K431,INCAPACIDADES!$C$1:$Y$100,23,0),""),IF(LEN($K431)&gt;5,IF(BD!F431="N/A","",CONCATENATE("B (",DAY(BD!F431),"-",MONTH(BD!F431),"-",YEAR(BD!F431),")")),""))</f>
        <v/>
      </c>
      <c r="BO431" s="150"/>
      <c r="BP431" s="15"/>
      <c r="BQ431" s="15"/>
      <c r="BR431" s="15"/>
      <c r="BS431" s="15"/>
      <c r="BT431" s="15"/>
      <c r="BU431" s="9" t="str">
        <f>+IF(LEN($K431)&gt;10,IF(LEN(BD!I431)=11,BD!I431,CONCATENATE("0",BD!I431)),"")</f>
        <v/>
      </c>
      <c r="BV431" s="161" t="str">
        <f>+IF(LEN($K431)&gt;10,BD!J431,"")</f>
        <v/>
      </c>
      <c r="BW431" s="162" t="str">
        <f t="shared" si="185"/>
        <v/>
      </c>
      <c r="BX431" s="162" t="str">
        <f>+IF(LEN($K431)&gt;10,UPPER(BD!K431),"")</f>
        <v/>
      </c>
      <c r="BY431" s="161" t="str">
        <f>+IF(LEN($K439)&gt;5,BD!L431,"")</f>
        <v/>
      </c>
      <c r="BZ431" s="161" t="str">
        <f>+IF(LEN($K431)&gt;10,BD!M431,"")</f>
        <v/>
      </c>
      <c r="CA431" s="162" t="str">
        <f>+IF(LEN($K431)&gt;10,BD!N431,"")</f>
        <v/>
      </c>
      <c r="CB431" s="163" t="str">
        <f t="shared" si="186"/>
        <v/>
      </c>
      <c r="CC431" s="62" t="str">
        <f>+IF(AND(LEN($K431)&gt;10),IF(AND($J431&gt;L$1,$J431&lt;=$Y$1),1,IF((COUNTIFS(INCAPACIDADES!$C$1:$C$51,$K431,INCAPACIDADES!K$1:K$51,L$1))&gt;0,2,IF(VLOOKUP($I431,BD!D:F,3,0)&gt;L$1,0,3))),"")</f>
        <v/>
      </c>
      <c r="CD431" s="62" t="str">
        <f>+IF(AND(LEN($K431)&gt;10),IF(AND($J431&gt;M$1,$J431&lt;=$Y$1),1,IF((COUNTIFS(INCAPACIDADES!$C$1:$C$51,$K431,INCAPACIDADES!L$1:L$51,M$1))&gt;0,2,IF(VLOOKUP($I431,BD!$D:$F,3,0)&gt;M$1,0,3))),"")</f>
        <v/>
      </c>
      <c r="CE431" s="62" t="str">
        <f>+IF(AND(LEN($K431)&gt;10),IF(AND($J431&gt;N$1,$J431&lt;=$Y$1),1,IF((COUNTIFS(INCAPACIDADES!$C$1:$C$51,$K431,INCAPACIDADES!M$1:M$51,N$1))&gt;0,2,IF(VLOOKUP($I431,BD!$D:$F,3,0)&gt;N$1,0,3))),"")</f>
        <v/>
      </c>
      <c r="CF431" s="62" t="str">
        <f>+IF(AND(LEN($K431)&gt;10),IF(AND($J431&gt;O$1,$J431&lt;=$Y$1),1,IF((COUNTIFS(INCAPACIDADES!$C$1:$C$51,$K431,INCAPACIDADES!N$1:N$51,O$1))&gt;0,2,IF(VLOOKUP($I431,BD!$D:$F,3,0)&gt;O$1,0,3))),"")</f>
        <v/>
      </c>
      <c r="CG431" s="62" t="str">
        <f>+IF(AND(LEN($K431)&gt;10),IF(AND($J431&gt;P$1,$J431&lt;=$Y$1),1,IF((COUNTIFS(INCAPACIDADES!$C$1:$C$51,$K431,INCAPACIDADES!O$1:O$51,P$1))&gt;0,2,IF(VLOOKUP($I431,BD!$D:$F,3,0)&gt;P$1,0,3))),"")</f>
        <v/>
      </c>
      <c r="CH431" s="62" t="str">
        <f>+IF(AND(LEN($K431)&gt;10),IF(AND($J431&gt;Q$1,$J431&lt;=$Y$1),1,IF((COUNTIFS(INCAPACIDADES!$C$1:$C$51,$K431,INCAPACIDADES!P$1:P$51,Q$1))&gt;0,2,IF(VLOOKUP($I431,BD!$D:$F,3,0)&gt;Q$1,0,3))),"")</f>
        <v/>
      </c>
      <c r="CI431" s="62" t="str">
        <f>+IF(AND(LEN($K431)&gt;10),IF(AND($J431&gt;R$1,$J431&lt;=$Y$1),1,IF((COUNTIFS(INCAPACIDADES!$C$1:$C$51,$K431,INCAPACIDADES!Q$1:Q$51,R$1))&gt;0,2,IF(VLOOKUP($I431,BD!$D:$F,3,0)&gt;R$1,0,3))),"")</f>
        <v/>
      </c>
      <c r="CJ431" s="62" t="str">
        <f>+IF(AND(LEN($K431)&gt;10),IF(AND($J431&gt;S$1,$J431&lt;=$Y$1),1,IF((COUNTIFS(INCAPACIDADES!$C$1:$C$51,$K431,INCAPACIDADES!R$1:R$51,S$1))&gt;0,2,IF(VLOOKUP($I431,BD!$D:$F,3,0)&gt;S$1,0,3))),"")</f>
        <v/>
      </c>
      <c r="CK431" s="62" t="str">
        <f>+IF(AND(LEN($K431)&gt;10),IF(AND($J431&gt;T$1,$J431&lt;=$Y$1),1,IF((COUNTIFS(INCAPACIDADES!$C$1:$C$51,$K431,INCAPACIDADES!S$1:S$51,T$1))&gt;0,2,IF(VLOOKUP($I431,BD!$D:$F,3,0)&gt;T$1,0,3))),"")</f>
        <v/>
      </c>
      <c r="CL431" s="62" t="str">
        <f>+IF(AND(LEN($K431)&gt;10),IF(AND($J431&gt;U$1,$J431&lt;=$Y$1),1,IF((COUNTIFS(INCAPACIDADES!$C$1:$C$51,$K431,INCAPACIDADES!T$1:T$51,U$1))&gt;0,2,IF(VLOOKUP($I431,BD!$D:$F,3,0)&gt;U$1,0,3))),"")</f>
        <v/>
      </c>
      <c r="CM431" s="62" t="str">
        <f>+IF(AND(LEN($K431)&gt;10),IF(AND($J431&gt;V$1,$J431&lt;=$Y$1),1,IF((COUNTIFS(INCAPACIDADES!$C$1:$C$51,$K431,INCAPACIDADES!U$1:U$51,V$1))&gt;0,2,IF(VLOOKUP($I431,BD!$D:$F,3,0)&gt;V$1,0,3))),"")</f>
        <v/>
      </c>
      <c r="CN431" s="62" t="str">
        <f>+IF(AND(LEN($K431)&gt;10),IF(AND($J431&gt;W$1,$J431&lt;=$Y$1),1,IF((COUNTIFS(INCAPACIDADES!$C$1:$C$51,$K431,INCAPACIDADES!V$1:V$51,W$1))&gt;0,2,IF(VLOOKUP($I431,BD!$D:$F,3,0)&gt;W$1,0,3))),"")</f>
        <v/>
      </c>
      <c r="CO431" s="62" t="str">
        <f>+IF(AND(LEN($K431)&gt;10),IF(AND($J431&gt;X$1,$J431&lt;=$Y$1),1,IF((COUNTIFS(INCAPACIDADES!$C$1:$C$51,$K431,INCAPACIDADES!W$1:W$51,X$1))&gt;0,2,IF(VLOOKUP($I431,BD!$D:$F,3,0)&gt;X$1,0,3))),"")</f>
        <v/>
      </c>
      <c r="CP431" s="62" t="str">
        <f>+IF(AND(LEN($K431)&gt;10),IF(AND($J431&gt;Y$1,$J431&lt;=$Y$1),1,IF((COUNTIFS(INCAPACIDADES!$C$1:$C$51,$K431,INCAPACIDADES!X$1:X$51,Y$1))&gt;0,2,IF(VLOOKUP($I431,BD!$D:$F,3,0)&gt;Y$1,0,3))),"")</f>
        <v/>
      </c>
      <c r="CQ431" s="62" t="str">
        <f>+IF(LEN($K431)&gt;10,IF(ISERROR(VLOOKUP(L431,'CODIGO PAGO'!$B$1:$B$20,1,0)),1,IF(OR(AND(CC431=1,L431&lt;&gt;"N"),AND(CC431=3,L431&lt;&gt;"B"),AND(CC431=2,LEFT(TRIM(L431),1)&lt;&gt;"I")),1,IF(OR(AND(CC431=0,L431="N"),AND(CC431=0,L431="B"),AND(CC431=0,LEFT(TRIM(L431),1)="I")),1,0))),"")</f>
        <v/>
      </c>
      <c r="CR431" s="62" t="str">
        <f t="shared" si="187"/>
        <v/>
      </c>
      <c r="CS431" s="62" t="str">
        <f>+IF(LEN($K431)&gt;10,IF(ISERROR(VLOOKUP(N431,'CODIGO PAGO'!$B$1:$B$20,1,0)),1,IF(OR(AND(CE431=1,N431&lt;&gt;"N"),AND(CE431=3,N431&lt;&gt;"B"),AND(CE431=2,LEFT(TRIM(N431),1)&lt;&gt;"I")),1,IF(OR(AND(CE431=0,N431="N"),AND(CE431=0,N431="B"),AND(CE431=0,LEFT(TRIM(N431),1)="I")),1,0))),"")</f>
        <v/>
      </c>
      <c r="CT431" s="62" t="str">
        <f t="shared" si="188"/>
        <v/>
      </c>
      <c r="CU431" s="62" t="str">
        <f>+IF(LEN($K431)&gt;10,IF(ISERROR(VLOOKUP(P431,'CODIGO PAGO'!$B$1:$B$20,1,0)),1,IF(OR(AND(CG431=1,P431&lt;&gt;"N"),AND(CG431=3,P431&lt;&gt;"B"),AND(CG431=2,LEFT(TRIM(P431),1)&lt;&gt;"I")),1,IF(OR(AND(CG431=0,P431="N"),AND(CG431=0,P431="B"),AND(CG431=0,LEFT(TRIM(P431),1)="I")),1,0))),"")</f>
        <v/>
      </c>
      <c r="CV431" s="62" t="str">
        <f t="shared" si="189"/>
        <v/>
      </c>
      <c r="CW431" s="62" t="str">
        <f>+IF(LEN($K431)&gt;10,IF(ISERROR(VLOOKUP(R431,'CODIGO PAGO'!$B$1:$B$20,1,0)),1,IF(OR(AND(CI431=1,R431&lt;&gt;"N"),AND(CI431=3,R431&lt;&gt;"B"),AND(CI431=2,LEFT(TRIM(R431),1)&lt;&gt;"I")),1,IF(OR(AND(CI431=0,R431="N"),AND(CI431=0,R431="B"),AND(CI431=0,LEFT(TRIM(R431),1)="I")),1,0))),"")</f>
        <v/>
      </c>
      <c r="CX431" s="62" t="str">
        <f t="shared" si="190"/>
        <v/>
      </c>
      <c r="CY431" s="62" t="str">
        <f>+IF(LEN($K431)&gt;10,IF(ISERROR(VLOOKUP(T431,'CODIGO PAGO'!$B$1:$B$20,1,0)),1,IF(OR(AND(CK431=1,T431&lt;&gt;"N"),AND(CK431=3,T431&lt;&gt;"B"),AND(CK431=2,LEFT(TRIM(T431),1)&lt;&gt;"I")),1,IF(OR(AND(CK431=0,T431="N"),AND(CK431=0,T431="B"),AND(CK431=0,LEFT(TRIM(T431),1)="I")),1,0))),"")</f>
        <v/>
      </c>
      <c r="CZ431" s="62" t="str">
        <f t="shared" si="191"/>
        <v/>
      </c>
      <c r="DA431" s="62" t="str">
        <f>+IF(LEN($K431)&gt;10,IF(ISERROR(VLOOKUP(V431,'CODIGO PAGO'!$B$1:$B$20,1,0)),1,IF(OR(AND(CM431=1,V431&lt;&gt;"N"),AND(CM431=3,V431&lt;&gt;"B"),AND(CM431=2,LEFT(TRIM(V431),1)&lt;&gt;"I")),1,IF(OR(AND(CM431=0,V431="N"),AND(CM431=0,V431="B"),AND(CM431=0,LEFT(TRIM(V431),1)="I")),1,0))),"")</f>
        <v/>
      </c>
      <c r="DB431" s="62" t="str">
        <f t="shared" si="192"/>
        <v/>
      </c>
      <c r="DC431" s="62" t="str">
        <f>+IF(LEN($K431)&gt;10,IF(ISERROR(VLOOKUP(X431,'CODIGO PAGO'!$B$1:$B$20,1,0)),1,IF(OR(AND(CO431=1,X431&lt;&gt;"N"),AND(CO431=3,X431&lt;&gt;"B"),AND(CO431=2,LEFT(TRIM(X431),1)&lt;&gt;"I")),1,IF(OR(AND(CO431=0,X431="N"),AND(CO431=0,X431="B"),AND(CO431=0,LEFT(TRIM(X431),1)="I")),1,0))),"")</f>
        <v/>
      </c>
      <c r="DD431" s="62" t="str">
        <f t="shared" si="193"/>
        <v/>
      </c>
      <c r="DE431" s="62" t="str">
        <f t="shared" si="194"/>
        <v/>
      </c>
      <c r="DF431" s="63" t="str">
        <f t="shared" si="195"/>
        <v/>
      </c>
      <c r="DG431" s="171"/>
      <c r="DH431" s="63">
        <v>431</v>
      </c>
    </row>
    <row r="432" spans="1:112" s="65" customFormat="1">
      <c r="A432" s="16" t="str">
        <f t="shared" si="168"/>
        <v/>
      </c>
      <c r="B432" s="134"/>
      <c r="C432" s="134"/>
      <c r="D432" s="1" t="str">
        <f>+IF(LEN($K432)&gt;5,BD!A432,"")</f>
        <v/>
      </c>
      <c r="E432" s="1" t="str">
        <f>+IF(LEN($K432)&gt;5,BD!B432,"")</f>
        <v/>
      </c>
      <c r="F432" s="134"/>
      <c r="G432" s="133"/>
      <c r="H432" s="135"/>
      <c r="I432" s="3" t="str">
        <f>+IF(LEN($K432)&gt;5,BD!D432,"")</f>
        <v/>
      </c>
      <c r="J432" s="4" t="str">
        <f>+IF(LEN($K432)&gt;5,BD!E432,"")</f>
        <v/>
      </c>
      <c r="K432" s="5" t="str">
        <f>+IF(LEN(BD!G432)&gt;5,BD!G432,"")</f>
        <v/>
      </c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53" t="str">
        <f t="shared" si="169"/>
        <v/>
      </c>
      <c r="AB432" s="154" t="str">
        <f>+IF(LEN($K432)&gt;5,SUM(L432,N432,P432,R432,T432,V432,X432)+COUNTIF(L432:X432,"PCG")+'CODIGO PAGO'!$C$23*COUNTIF(L432:X432,"PDF")+'CODIGO PAGO'!$C$24*COUNTIF('PRE MAAS'!L432:X432,"PNH")+'CODIGO PAGO'!$C$25*COUNTIF('PRE MAAS'!L432:X432,"PS")+COUNTIF(L432:X432,"VAC"),"")</f>
        <v/>
      </c>
      <c r="AC432" s="154" t="str">
        <f t="shared" si="170"/>
        <v/>
      </c>
      <c r="AD432" s="155" t="str">
        <f t="shared" si="171"/>
        <v/>
      </c>
      <c r="AE432" s="155" t="str">
        <f t="shared" si="172"/>
        <v/>
      </c>
      <c r="AF432" s="155" t="str">
        <f>+IF(LEN($K432)&gt;5,IF(AND(VLOOKUP($I432,BD!$D$1:$F$501,3,0)&gt;=L$1,VLOOKUP($I432,BD!$D$1:$F$501,3,0)&lt;=X$1),1,0),"")</f>
        <v/>
      </c>
      <c r="AG432" s="155" t="str">
        <f t="shared" si="173"/>
        <v/>
      </c>
      <c r="AH432" s="156" t="str">
        <f t="shared" si="174"/>
        <v/>
      </c>
      <c r="AI432" s="156" t="str">
        <f t="shared" si="175"/>
        <v/>
      </c>
      <c r="AJ432" s="156" t="str">
        <f t="shared" si="176"/>
        <v/>
      </c>
      <c r="AK432" s="6" t="str">
        <f>+IF(LEN($K432)&gt;5,BD!H432,"")</f>
        <v/>
      </c>
      <c r="AL432" s="17" t="str">
        <f t="shared" si="177"/>
        <v/>
      </c>
      <c r="AM432" s="13"/>
      <c r="AN432" s="18" t="str">
        <f t="shared" si="178"/>
        <v/>
      </c>
      <c r="AO432" s="19" t="str">
        <f t="shared" si="179"/>
        <v/>
      </c>
      <c r="AP432" s="19" t="str">
        <f t="shared" si="180"/>
        <v/>
      </c>
      <c r="AQ432" s="20" t="str">
        <f t="shared" si="181"/>
        <v/>
      </c>
      <c r="AR432" s="7" t="str">
        <f t="shared" ca="1" si="182"/>
        <v/>
      </c>
      <c r="AS432" s="157"/>
      <c r="AT432" s="19" t="str">
        <f>+IF(LEN($K432)&gt;5,TRUNC(AS432*AK432*'CODIGO PAGO'!$C$27,2),"")</f>
        <v/>
      </c>
      <c r="AU432" s="15"/>
      <c r="AV432" s="15"/>
      <c r="AW432" s="15"/>
      <c r="AX432" s="14"/>
      <c r="AY432" s="15"/>
      <c r="AZ432" s="20" t="str">
        <f>+IF(LEN(K432)&gt;5,SUMIF(AJUSTES!$A$1:$A$50,K432,AJUSTES!$J$1:$J$50),"")</f>
        <v/>
      </c>
      <c r="BA432" s="20"/>
      <c r="BB432" s="14"/>
      <c r="BC432" s="14"/>
      <c r="BD432" s="164"/>
      <c r="BE432" s="15"/>
      <c r="BF432" s="15"/>
      <c r="BG432" s="152" t="str">
        <f t="shared" si="183"/>
        <v/>
      </c>
      <c r="BH432" s="20" t="str">
        <f t="shared" si="184"/>
        <v/>
      </c>
      <c r="BI432" s="20" t="str">
        <f>IF(LEN($K432)&gt;5,IF('CODIGO PAGO'!$C$26=9,0.5*AK432,'CODIGO PAGO'!$C$26*COUNTIF(L432:X432,"PT")*(AK432*7)/(7-(COUNTIF(L432:X432,"D")+COUNTIF(L432:X432,"DL")))),"")</f>
        <v/>
      </c>
      <c r="BJ432" s="15"/>
      <c r="BK432" s="20" t="str">
        <f>+IF(LEN(K432)&gt;5,SUMIF(AJUSTES!$A$1:$A$50,K432,AJUSTES!$K$1:$K$50),"")</f>
        <v/>
      </c>
      <c r="BL432" s="15"/>
      <c r="BM432" s="15"/>
      <c r="BN432" s="4" t="str">
        <f>+CONCATENATE(IF(COUNTIFS(INCAPACIDADES!$A$1:$A$100,"ACTIVA",INCAPACIDADES!$C$1:$C$100,'PRE MAAS'!K432)&gt;0,VLOOKUP(K432,INCAPACIDADES!$C$1:$Y$100,23,0),""),IF(LEN($K432)&gt;5,IF(BD!F432="N/A","",CONCATENATE("B (",DAY(BD!F432),"-",MONTH(BD!F432),"-",YEAR(BD!F432),")")),""))</f>
        <v/>
      </c>
      <c r="BO432" s="150"/>
      <c r="BP432" s="15"/>
      <c r="BQ432" s="15"/>
      <c r="BR432" s="15"/>
      <c r="BS432" s="15"/>
      <c r="BT432" s="15"/>
      <c r="BU432" s="9" t="str">
        <f>+IF(LEN($K432)&gt;10,IF(LEN(BD!I432)=11,BD!I432,CONCATENATE("0",BD!I432)),"")</f>
        <v/>
      </c>
      <c r="BV432" s="161" t="str">
        <f>+IF(LEN($K432)&gt;10,BD!J432,"")</f>
        <v/>
      </c>
      <c r="BW432" s="162" t="str">
        <f t="shared" si="185"/>
        <v/>
      </c>
      <c r="BX432" s="162" t="str">
        <f>+IF(LEN($K432)&gt;10,UPPER(BD!K432),"")</f>
        <v/>
      </c>
      <c r="BY432" s="161" t="str">
        <f>+IF(LEN($K440)&gt;5,BD!L432,"")</f>
        <v/>
      </c>
      <c r="BZ432" s="161" t="str">
        <f>+IF(LEN($K432)&gt;10,BD!M432,"")</f>
        <v/>
      </c>
      <c r="CA432" s="162" t="str">
        <f>+IF(LEN($K432)&gt;10,BD!N432,"")</f>
        <v/>
      </c>
      <c r="CB432" s="163" t="str">
        <f t="shared" si="186"/>
        <v/>
      </c>
      <c r="CC432" s="62" t="str">
        <f>+IF(AND(LEN($K432)&gt;10),IF(AND($J432&gt;L$1,$J432&lt;=$Y$1),1,IF((COUNTIFS(INCAPACIDADES!$C$1:$C$51,$K432,INCAPACIDADES!K$1:K$51,L$1))&gt;0,2,IF(VLOOKUP($I432,BD!D:F,3,0)&gt;L$1,0,3))),"")</f>
        <v/>
      </c>
      <c r="CD432" s="62" t="str">
        <f>+IF(AND(LEN($K432)&gt;10),IF(AND($J432&gt;M$1,$J432&lt;=$Y$1),1,IF((COUNTIFS(INCAPACIDADES!$C$1:$C$51,$K432,INCAPACIDADES!L$1:L$51,M$1))&gt;0,2,IF(VLOOKUP($I432,BD!$D:$F,3,0)&gt;M$1,0,3))),"")</f>
        <v/>
      </c>
      <c r="CE432" s="62" t="str">
        <f>+IF(AND(LEN($K432)&gt;10),IF(AND($J432&gt;N$1,$J432&lt;=$Y$1),1,IF((COUNTIFS(INCAPACIDADES!$C$1:$C$51,$K432,INCAPACIDADES!M$1:M$51,N$1))&gt;0,2,IF(VLOOKUP($I432,BD!$D:$F,3,0)&gt;N$1,0,3))),"")</f>
        <v/>
      </c>
      <c r="CF432" s="62" t="str">
        <f>+IF(AND(LEN($K432)&gt;10),IF(AND($J432&gt;O$1,$J432&lt;=$Y$1),1,IF((COUNTIFS(INCAPACIDADES!$C$1:$C$51,$K432,INCAPACIDADES!N$1:N$51,O$1))&gt;0,2,IF(VLOOKUP($I432,BD!$D:$F,3,0)&gt;O$1,0,3))),"")</f>
        <v/>
      </c>
      <c r="CG432" s="62" t="str">
        <f>+IF(AND(LEN($K432)&gt;10),IF(AND($J432&gt;P$1,$J432&lt;=$Y$1),1,IF((COUNTIFS(INCAPACIDADES!$C$1:$C$51,$K432,INCAPACIDADES!O$1:O$51,P$1))&gt;0,2,IF(VLOOKUP($I432,BD!$D:$F,3,0)&gt;P$1,0,3))),"")</f>
        <v/>
      </c>
      <c r="CH432" s="62" t="str">
        <f>+IF(AND(LEN($K432)&gt;10),IF(AND($J432&gt;Q$1,$J432&lt;=$Y$1),1,IF((COUNTIFS(INCAPACIDADES!$C$1:$C$51,$K432,INCAPACIDADES!P$1:P$51,Q$1))&gt;0,2,IF(VLOOKUP($I432,BD!$D:$F,3,0)&gt;Q$1,0,3))),"")</f>
        <v/>
      </c>
      <c r="CI432" s="62" t="str">
        <f>+IF(AND(LEN($K432)&gt;10),IF(AND($J432&gt;R$1,$J432&lt;=$Y$1),1,IF((COUNTIFS(INCAPACIDADES!$C$1:$C$51,$K432,INCAPACIDADES!Q$1:Q$51,R$1))&gt;0,2,IF(VLOOKUP($I432,BD!$D:$F,3,0)&gt;R$1,0,3))),"")</f>
        <v/>
      </c>
      <c r="CJ432" s="62" t="str">
        <f>+IF(AND(LEN($K432)&gt;10),IF(AND($J432&gt;S$1,$J432&lt;=$Y$1),1,IF((COUNTIFS(INCAPACIDADES!$C$1:$C$51,$K432,INCAPACIDADES!R$1:R$51,S$1))&gt;0,2,IF(VLOOKUP($I432,BD!$D:$F,3,0)&gt;S$1,0,3))),"")</f>
        <v/>
      </c>
      <c r="CK432" s="62" t="str">
        <f>+IF(AND(LEN($K432)&gt;10),IF(AND($J432&gt;T$1,$J432&lt;=$Y$1),1,IF((COUNTIFS(INCAPACIDADES!$C$1:$C$51,$K432,INCAPACIDADES!S$1:S$51,T$1))&gt;0,2,IF(VLOOKUP($I432,BD!$D:$F,3,0)&gt;T$1,0,3))),"")</f>
        <v/>
      </c>
      <c r="CL432" s="62" t="str">
        <f>+IF(AND(LEN($K432)&gt;10),IF(AND($J432&gt;U$1,$J432&lt;=$Y$1),1,IF((COUNTIFS(INCAPACIDADES!$C$1:$C$51,$K432,INCAPACIDADES!T$1:T$51,U$1))&gt;0,2,IF(VLOOKUP($I432,BD!$D:$F,3,0)&gt;U$1,0,3))),"")</f>
        <v/>
      </c>
      <c r="CM432" s="62" t="str">
        <f>+IF(AND(LEN($K432)&gt;10),IF(AND($J432&gt;V$1,$J432&lt;=$Y$1),1,IF((COUNTIFS(INCAPACIDADES!$C$1:$C$51,$K432,INCAPACIDADES!U$1:U$51,V$1))&gt;0,2,IF(VLOOKUP($I432,BD!$D:$F,3,0)&gt;V$1,0,3))),"")</f>
        <v/>
      </c>
      <c r="CN432" s="62" t="str">
        <f>+IF(AND(LEN($K432)&gt;10),IF(AND($J432&gt;W$1,$J432&lt;=$Y$1),1,IF((COUNTIFS(INCAPACIDADES!$C$1:$C$51,$K432,INCAPACIDADES!V$1:V$51,W$1))&gt;0,2,IF(VLOOKUP($I432,BD!$D:$F,3,0)&gt;W$1,0,3))),"")</f>
        <v/>
      </c>
      <c r="CO432" s="62" t="str">
        <f>+IF(AND(LEN($K432)&gt;10),IF(AND($J432&gt;X$1,$J432&lt;=$Y$1),1,IF((COUNTIFS(INCAPACIDADES!$C$1:$C$51,$K432,INCAPACIDADES!W$1:W$51,X$1))&gt;0,2,IF(VLOOKUP($I432,BD!$D:$F,3,0)&gt;X$1,0,3))),"")</f>
        <v/>
      </c>
      <c r="CP432" s="62" t="str">
        <f>+IF(AND(LEN($K432)&gt;10),IF(AND($J432&gt;Y$1,$J432&lt;=$Y$1),1,IF((COUNTIFS(INCAPACIDADES!$C$1:$C$51,$K432,INCAPACIDADES!X$1:X$51,Y$1))&gt;0,2,IF(VLOOKUP($I432,BD!$D:$F,3,0)&gt;Y$1,0,3))),"")</f>
        <v/>
      </c>
      <c r="CQ432" s="62" t="str">
        <f>+IF(LEN($K432)&gt;10,IF(ISERROR(VLOOKUP(L432,'CODIGO PAGO'!$B$1:$B$20,1,0)),1,IF(OR(AND(CC432=1,L432&lt;&gt;"N"),AND(CC432=3,L432&lt;&gt;"B"),AND(CC432=2,LEFT(TRIM(L432),1)&lt;&gt;"I")),1,IF(OR(AND(CC432=0,L432="N"),AND(CC432=0,L432="B"),AND(CC432=0,LEFT(TRIM(L432),1)="I")),1,0))),"")</f>
        <v/>
      </c>
      <c r="CR432" s="62" t="str">
        <f t="shared" si="187"/>
        <v/>
      </c>
      <c r="CS432" s="62" t="str">
        <f>+IF(LEN($K432)&gt;10,IF(ISERROR(VLOOKUP(N432,'CODIGO PAGO'!$B$1:$B$20,1,0)),1,IF(OR(AND(CE432=1,N432&lt;&gt;"N"),AND(CE432=3,N432&lt;&gt;"B"),AND(CE432=2,LEFT(TRIM(N432),1)&lt;&gt;"I")),1,IF(OR(AND(CE432=0,N432="N"),AND(CE432=0,N432="B"),AND(CE432=0,LEFT(TRIM(N432),1)="I")),1,0))),"")</f>
        <v/>
      </c>
      <c r="CT432" s="62" t="str">
        <f t="shared" si="188"/>
        <v/>
      </c>
      <c r="CU432" s="62" t="str">
        <f>+IF(LEN($K432)&gt;10,IF(ISERROR(VLOOKUP(P432,'CODIGO PAGO'!$B$1:$B$20,1,0)),1,IF(OR(AND(CG432=1,P432&lt;&gt;"N"),AND(CG432=3,P432&lt;&gt;"B"),AND(CG432=2,LEFT(TRIM(P432),1)&lt;&gt;"I")),1,IF(OR(AND(CG432=0,P432="N"),AND(CG432=0,P432="B"),AND(CG432=0,LEFT(TRIM(P432),1)="I")),1,0))),"")</f>
        <v/>
      </c>
      <c r="CV432" s="62" t="str">
        <f t="shared" si="189"/>
        <v/>
      </c>
      <c r="CW432" s="62" t="str">
        <f>+IF(LEN($K432)&gt;10,IF(ISERROR(VLOOKUP(R432,'CODIGO PAGO'!$B$1:$B$20,1,0)),1,IF(OR(AND(CI432=1,R432&lt;&gt;"N"),AND(CI432=3,R432&lt;&gt;"B"),AND(CI432=2,LEFT(TRIM(R432),1)&lt;&gt;"I")),1,IF(OR(AND(CI432=0,R432="N"),AND(CI432=0,R432="B"),AND(CI432=0,LEFT(TRIM(R432),1)="I")),1,0))),"")</f>
        <v/>
      </c>
      <c r="CX432" s="62" t="str">
        <f t="shared" si="190"/>
        <v/>
      </c>
      <c r="CY432" s="62" t="str">
        <f>+IF(LEN($K432)&gt;10,IF(ISERROR(VLOOKUP(T432,'CODIGO PAGO'!$B$1:$B$20,1,0)),1,IF(OR(AND(CK432=1,T432&lt;&gt;"N"),AND(CK432=3,T432&lt;&gt;"B"),AND(CK432=2,LEFT(TRIM(T432),1)&lt;&gt;"I")),1,IF(OR(AND(CK432=0,T432="N"),AND(CK432=0,T432="B"),AND(CK432=0,LEFT(TRIM(T432),1)="I")),1,0))),"")</f>
        <v/>
      </c>
      <c r="CZ432" s="62" t="str">
        <f t="shared" si="191"/>
        <v/>
      </c>
      <c r="DA432" s="62" t="str">
        <f>+IF(LEN($K432)&gt;10,IF(ISERROR(VLOOKUP(V432,'CODIGO PAGO'!$B$1:$B$20,1,0)),1,IF(OR(AND(CM432=1,V432&lt;&gt;"N"),AND(CM432=3,V432&lt;&gt;"B"),AND(CM432=2,LEFT(TRIM(V432),1)&lt;&gt;"I")),1,IF(OR(AND(CM432=0,V432="N"),AND(CM432=0,V432="B"),AND(CM432=0,LEFT(TRIM(V432),1)="I")),1,0))),"")</f>
        <v/>
      </c>
      <c r="DB432" s="62" t="str">
        <f t="shared" si="192"/>
        <v/>
      </c>
      <c r="DC432" s="62" t="str">
        <f>+IF(LEN($K432)&gt;10,IF(ISERROR(VLOOKUP(X432,'CODIGO PAGO'!$B$1:$B$20,1,0)),1,IF(OR(AND(CO432=1,X432&lt;&gt;"N"),AND(CO432=3,X432&lt;&gt;"B"),AND(CO432=2,LEFT(TRIM(X432),1)&lt;&gt;"I")),1,IF(OR(AND(CO432=0,X432="N"),AND(CO432=0,X432="B"),AND(CO432=0,LEFT(TRIM(X432),1)="I")),1,0))),"")</f>
        <v/>
      </c>
      <c r="DD432" s="62" t="str">
        <f t="shared" si="193"/>
        <v/>
      </c>
      <c r="DE432" s="62" t="str">
        <f t="shared" si="194"/>
        <v/>
      </c>
      <c r="DF432" s="63" t="str">
        <f t="shared" si="195"/>
        <v/>
      </c>
      <c r="DG432" s="171"/>
      <c r="DH432" s="63">
        <v>432</v>
      </c>
    </row>
    <row r="433" spans="1:112" s="65" customFormat="1">
      <c r="A433" s="16" t="str">
        <f t="shared" si="168"/>
        <v/>
      </c>
      <c r="B433" s="134"/>
      <c r="C433" s="134"/>
      <c r="D433" s="1" t="str">
        <f>+IF(LEN($K433)&gt;5,BD!A433,"")</f>
        <v/>
      </c>
      <c r="E433" s="1" t="str">
        <f>+IF(LEN($K433)&gt;5,BD!B433,"")</f>
        <v/>
      </c>
      <c r="F433" s="134"/>
      <c r="G433" s="133"/>
      <c r="H433" s="135"/>
      <c r="I433" s="3" t="str">
        <f>+IF(LEN($K433)&gt;5,BD!D433,"")</f>
        <v/>
      </c>
      <c r="J433" s="4" t="str">
        <f>+IF(LEN($K433)&gt;5,BD!E433,"")</f>
        <v/>
      </c>
      <c r="K433" s="5" t="str">
        <f>+IF(LEN(BD!G433)&gt;5,BD!G433,"")</f>
        <v/>
      </c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53" t="str">
        <f t="shared" si="169"/>
        <v/>
      </c>
      <c r="AB433" s="154" t="str">
        <f>+IF(LEN($K433)&gt;5,SUM(L433,N433,P433,R433,T433,V433,X433)+COUNTIF(L433:X433,"PCG")+'CODIGO PAGO'!$C$23*COUNTIF(L433:X433,"PDF")+'CODIGO PAGO'!$C$24*COUNTIF('PRE MAAS'!L433:X433,"PNH")+'CODIGO PAGO'!$C$25*COUNTIF('PRE MAAS'!L433:X433,"PS")+COUNTIF(L433:X433,"VAC"),"")</f>
        <v/>
      </c>
      <c r="AC433" s="154" t="str">
        <f t="shared" si="170"/>
        <v/>
      </c>
      <c r="AD433" s="155" t="str">
        <f t="shared" si="171"/>
        <v/>
      </c>
      <c r="AE433" s="155" t="str">
        <f t="shared" si="172"/>
        <v/>
      </c>
      <c r="AF433" s="155" t="str">
        <f>+IF(LEN($K433)&gt;5,IF(AND(VLOOKUP($I433,BD!$D$1:$F$501,3,0)&gt;=L$1,VLOOKUP($I433,BD!$D$1:$F$501,3,0)&lt;=X$1),1,0),"")</f>
        <v/>
      </c>
      <c r="AG433" s="155" t="str">
        <f t="shared" si="173"/>
        <v/>
      </c>
      <c r="AH433" s="156" t="str">
        <f t="shared" si="174"/>
        <v/>
      </c>
      <c r="AI433" s="156" t="str">
        <f t="shared" si="175"/>
        <v/>
      </c>
      <c r="AJ433" s="156" t="str">
        <f t="shared" si="176"/>
        <v/>
      </c>
      <c r="AK433" s="6" t="str">
        <f>+IF(LEN($K433)&gt;5,BD!H433,"")</f>
        <v/>
      </c>
      <c r="AL433" s="17" t="str">
        <f t="shared" si="177"/>
        <v/>
      </c>
      <c r="AM433" s="13"/>
      <c r="AN433" s="18" t="str">
        <f t="shared" si="178"/>
        <v/>
      </c>
      <c r="AO433" s="19" t="str">
        <f t="shared" si="179"/>
        <v/>
      </c>
      <c r="AP433" s="19" t="str">
        <f t="shared" si="180"/>
        <v/>
      </c>
      <c r="AQ433" s="20" t="str">
        <f t="shared" si="181"/>
        <v/>
      </c>
      <c r="AR433" s="7" t="str">
        <f t="shared" ca="1" si="182"/>
        <v/>
      </c>
      <c r="AS433" s="157"/>
      <c r="AT433" s="19" t="str">
        <f>+IF(LEN($K433)&gt;5,TRUNC(AS433*AK433*'CODIGO PAGO'!$C$27,2),"")</f>
        <v/>
      </c>
      <c r="AU433" s="15"/>
      <c r="AV433" s="15"/>
      <c r="AW433" s="15"/>
      <c r="AX433" s="14"/>
      <c r="AY433" s="15"/>
      <c r="AZ433" s="20" t="str">
        <f>+IF(LEN(K433)&gt;5,SUMIF(AJUSTES!$A$1:$A$50,K433,AJUSTES!$J$1:$J$50),"")</f>
        <v/>
      </c>
      <c r="BA433" s="20"/>
      <c r="BB433" s="14"/>
      <c r="BC433" s="14"/>
      <c r="BD433" s="164"/>
      <c r="BE433" s="15"/>
      <c r="BF433" s="15"/>
      <c r="BG433" s="152" t="str">
        <f t="shared" si="183"/>
        <v/>
      </c>
      <c r="BH433" s="20" t="str">
        <f t="shared" si="184"/>
        <v/>
      </c>
      <c r="BI433" s="20" t="str">
        <f>IF(LEN($K433)&gt;5,IF('CODIGO PAGO'!$C$26=9,0.5*AK433,'CODIGO PAGO'!$C$26*COUNTIF(L433:X433,"PT")*(AK433*7)/(7-(COUNTIF(L433:X433,"D")+COUNTIF(L433:X433,"DL")))),"")</f>
        <v/>
      </c>
      <c r="BJ433" s="15"/>
      <c r="BK433" s="20" t="str">
        <f>+IF(LEN(K433)&gt;5,SUMIF(AJUSTES!$A$1:$A$50,K433,AJUSTES!$K$1:$K$50),"")</f>
        <v/>
      </c>
      <c r="BL433" s="15"/>
      <c r="BM433" s="15"/>
      <c r="BN433" s="4" t="str">
        <f>+CONCATENATE(IF(COUNTIFS(INCAPACIDADES!$A$1:$A$100,"ACTIVA",INCAPACIDADES!$C$1:$C$100,'PRE MAAS'!K433)&gt;0,VLOOKUP(K433,INCAPACIDADES!$C$1:$Y$100,23,0),""),IF(LEN($K433)&gt;5,IF(BD!F433="N/A","",CONCATENATE("B (",DAY(BD!F433),"-",MONTH(BD!F433),"-",YEAR(BD!F433),")")),""))</f>
        <v/>
      </c>
      <c r="BO433" s="150"/>
      <c r="BP433" s="15"/>
      <c r="BQ433" s="15"/>
      <c r="BR433" s="15"/>
      <c r="BS433" s="15"/>
      <c r="BT433" s="15"/>
      <c r="BU433" s="9" t="str">
        <f>+IF(LEN($K433)&gt;10,IF(LEN(BD!I433)=11,BD!I433,CONCATENATE("0",BD!I433)),"")</f>
        <v/>
      </c>
      <c r="BV433" s="161" t="str">
        <f>+IF(LEN($K433)&gt;10,BD!J433,"")</f>
        <v/>
      </c>
      <c r="BW433" s="162" t="str">
        <f t="shared" si="185"/>
        <v/>
      </c>
      <c r="BX433" s="162" t="str">
        <f>+IF(LEN($K433)&gt;10,UPPER(BD!K433),"")</f>
        <v/>
      </c>
      <c r="BY433" s="161" t="str">
        <f>+IF(LEN($K441)&gt;5,BD!L433,"")</f>
        <v/>
      </c>
      <c r="BZ433" s="161" t="str">
        <f>+IF(LEN($K433)&gt;10,BD!M433,"")</f>
        <v/>
      </c>
      <c r="CA433" s="162" t="str">
        <f>+IF(LEN($K433)&gt;10,BD!N433,"")</f>
        <v/>
      </c>
      <c r="CB433" s="163" t="str">
        <f t="shared" si="186"/>
        <v/>
      </c>
      <c r="CC433" s="62" t="str">
        <f>+IF(AND(LEN($K433)&gt;10),IF(AND($J433&gt;L$1,$J433&lt;=$Y$1),1,IF((COUNTIFS(INCAPACIDADES!$C$1:$C$51,$K433,INCAPACIDADES!K$1:K$51,L$1))&gt;0,2,IF(VLOOKUP($I433,BD!D:F,3,0)&gt;L$1,0,3))),"")</f>
        <v/>
      </c>
      <c r="CD433" s="62" t="str">
        <f>+IF(AND(LEN($K433)&gt;10),IF(AND($J433&gt;M$1,$J433&lt;=$Y$1),1,IF((COUNTIFS(INCAPACIDADES!$C$1:$C$51,$K433,INCAPACIDADES!L$1:L$51,M$1))&gt;0,2,IF(VLOOKUP($I433,BD!$D:$F,3,0)&gt;M$1,0,3))),"")</f>
        <v/>
      </c>
      <c r="CE433" s="62" t="str">
        <f>+IF(AND(LEN($K433)&gt;10),IF(AND($J433&gt;N$1,$J433&lt;=$Y$1),1,IF((COUNTIFS(INCAPACIDADES!$C$1:$C$51,$K433,INCAPACIDADES!M$1:M$51,N$1))&gt;0,2,IF(VLOOKUP($I433,BD!$D:$F,3,0)&gt;N$1,0,3))),"")</f>
        <v/>
      </c>
      <c r="CF433" s="62" t="str">
        <f>+IF(AND(LEN($K433)&gt;10),IF(AND($J433&gt;O$1,$J433&lt;=$Y$1),1,IF((COUNTIFS(INCAPACIDADES!$C$1:$C$51,$K433,INCAPACIDADES!N$1:N$51,O$1))&gt;0,2,IF(VLOOKUP($I433,BD!$D:$F,3,0)&gt;O$1,0,3))),"")</f>
        <v/>
      </c>
      <c r="CG433" s="62" t="str">
        <f>+IF(AND(LEN($K433)&gt;10),IF(AND($J433&gt;P$1,$J433&lt;=$Y$1),1,IF((COUNTIFS(INCAPACIDADES!$C$1:$C$51,$K433,INCAPACIDADES!O$1:O$51,P$1))&gt;0,2,IF(VLOOKUP($I433,BD!$D:$F,3,0)&gt;P$1,0,3))),"")</f>
        <v/>
      </c>
      <c r="CH433" s="62" t="str">
        <f>+IF(AND(LEN($K433)&gt;10),IF(AND($J433&gt;Q$1,$J433&lt;=$Y$1),1,IF((COUNTIFS(INCAPACIDADES!$C$1:$C$51,$K433,INCAPACIDADES!P$1:P$51,Q$1))&gt;0,2,IF(VLOOKUP($I433,BD!$D:$F,3,0)&gt;Q$1,0,3))),"")</f>
        <v/>
      </c>
      <c r="CI433" s="62" t="str">
        <f>+IF(AND(LEN($K433)&gt;10),IF(AND($J433&gt;R$1,$J433&lt;=$Y$1),1,IF((COUNTIFS(INCAPACIDADES!$C$1:$C$51,$K433,INCAPACIDADES!Q$1:Q$51,R$1))&gt;0,2,IF(VLOOKUP($I433,BD!$D:$F,3,0)&gt;R$1,0,3))),"")</f>
        <v/>
      </c>
      <c r="CJ433" s="62" t="str">
        <f>+IF(AND(LEN($K433)&gt;10),IF(AND($J433&gt;S$1,$J433&lt;=$Y$1),1,IF((COUNTIFS(INCAPACIDADES!$C$1:$C$51,$K433,INCAPACIDADES!R$1:R$51,S$1))&gt;0,2,IF(VLOOKUP($I433,BD!$D:$F,3,0)&gt;S$1,0,3))),"")</f>
        <v/>
      </c>
      <c r="CK433" s="62" t="str">
        <f>+IF(AND(LEN($K433)&gt;10),IF(AND($J433&gt;T$1,$J433&lt;=$Y$1),1,IF((COUNTIFS(INCAPACIDADES!$C$1:$C$51,$K433,INCAPACIDADES!S$1:S$51,T$1))&gt;0,2,IF(VLOOKUP($I433,BD!$D:$F,3,0)&gt;T$1,0,3))),"")</f>
        <v/>
      </c>
      <c r="CL433" s="62" t="str">
        <f>+IF(AND(LEN($K433)&gt;10),IF(AND($J433&gt;U$1,$J433&lt;=$Y$1),1,IF((COUNTIFS(INCAPACIDADES!$C$1:$C$51,$K433,INCAPACIDADES!T$1:T$51,U$1))&gt;0,2,IF(VLOOKUP($I433,BD!$D:$F,3,0)&gt;U$1,0,3))),"")</f>
        <v/>
      </c>
      <c r="CM433" s="62" t="str">
        <f>+IF(AND(LEN($K433)&gt;10),IF(AND($J433&gt;V$1,$J433&lt;=$Y$1),1,IF((COUNTIFS(INCAPACIDADES!$C$1:$C$51,$K433,INCAPACIDADES!U$1:U$51,V$1))&gt;0,2,IF(VLOOKUP($I433,BD!$D:$F,3,0)&gt;V$1,0,3))),"")</f>
        <v/>
      </c>
      <c r="CN433" s="62" t="str">
        <f>+IF(AND(LEN($K433)&gt;10),IF(AND($J433&gt;W$1,$J433&lt;=$Y$1),1,IF((COUNTIFS(INCAPACIDADES!$C$1:$C$51,$K433,INCAPACIDADES!V$1:V$51,W$1))&gt;0,2,IF(VLOOKUP($I433,BD!$D:$F,3,0)&gt;W$1,0,3))),"")</f>
        <v/>
      </c>
      <c r="CO433" s="62" t="str">
        <f>+IF(AND(LEN($K433)&gt;10),IF(AND($J433&gt;X$1,$J433&lt;=$Y$1),1,IF((COUNTIFS(INCAPACIDADES!$C$1:$C$51,$K433,INCAPACIDADES!W$1:W$51,X$1))&gt;0,2,IF(VLOOKUP($I433,BD!$D:$F,3,0)&gt;X$1,0,3))),"")</f>
        <v/>
      </c>
      <c r="CP433" s="62" t="str">
        <f>+IF(AND(LEN($K433)&gt;10),IF(AND($J433&gt;Y$1,$J433&lt;=$Y$1),1,IF((COUNTIFS(INCAPACIDADES!$C$1:$C$51,$K433,INCAPACIDADES!X$1:X$51,Y$1))&gt;0,2,IF(VLOOKUP($I433,BD!$D:$F,3,0)&gt;Y$1,0,3))),"")</f>
        <v/>
      </c>
      <c r="CQ433" s="62" t="str">
        <f>+IF(LEN($K433)&gt;10,IF(ISERROR(VLOOKUP(L433,'CODIGO PAGO'!$B$1:$B$20,1,0)),1,IF(OR(AND(CC433=1,L433&lt;&gt;"N"),AND(CC433=3,L433&lt;&gt;"B"),AND(CC433=2,LEFT(TRIM(L433),1)&lt;&gt;"I")),1,IF(OR(AND(CC433=0,L433="N"),AND(CC433=0,L433="B"),AND(CC433=0,LEFT(TRIM(L433),1)="I")),1,0))),"")</f>
        <v/>
      </c>
      <c r="CR433" s="62" t="str">
        <f t="shared" si="187"/>
        <v/>
      </c>
      <c r="CS433" s="62" t="str">
        <f>+IF(LEN($K433)&gt;10,IF(ISERROR(VLOOKUP(N433,'CODIGO PAGO'!$B$1:$B$20,1,0)),1,IF(OR(AND(CE433=1,N433&lt;&gt;"N"),AND(CE433=3,N433&lt;&gt;"B"),AND(CE433=2,LEFT(TRIM(N433),1)&lt;&gt;"I")),1,IF(OR(AND(CE433=0,N433="N"),AND(CE433=0,N433="B"),AND(CE433=0,LEFT(TRIM(N433),1)="I")),1,0))),"")</f>
        <v/>
      </c>
      <c r="CT433" s="62" t="str">
        <f t="shared" si="188"/>
        <v/>
      </c>
      <c r="CU433" s="62" t="str">
        <f>+IF(LEN($K433)&gt;10,IF(ISERROR(VLOOKUP(P433,'CODIGO PAGO'!$B$1:$B$20,1,0)),1,IF(OR(AND(CG433=1,P433&lt;&gt;"N"),AND(CG433=3,P433&lt;&gt;"B"),AND(CG433=2,LEFT(TRIM(P433),1)&lt;&gt;"I")),1,IF(OR(AND(CG433=0,P433="N"),AND(CG433=0,P433="B"),AND(CG433=0,LEFT(TRIM(P433),1)="I")),1,0))),"")</f>
        <v/>
      </c>
      <c r="CV433" s="62" t="str">
        <f t="shared" si="189"/>
        <v/>
      </c>
      <c r="CW433" s="62" t="str">
        <f>+IF(LEN($K433)&gt;10,IF(ISERROR(VLOOKUP(R433,'CODIGO PAGO'!$B$1:$B$20,1,0)),1,IF(OR(AND(CI433=1,R433&lt;&gt;"N"),AND(CI433=3,R433&lt;&gt;"B"),AND(CI433=2,LEFT(TRIM(R433),1)&lt;&gt;"I")),1,IF(OR(AND(CI433=0,R433="N"),AND(CI433=0,R433="B"),AND(CI433=0,LEFT(TRIM(R433),1)="I")),1,0))),"")</f>
        <v/>
      </c>
      <c r="CX433" s="62" t="str">
        <f t="shared" si="190"/>
        <v/>
      </c>
      <c r="CY433" s="62" t="str">
        <f>+IF(LEN($K433)&gt;10,IF(ISERROR(VLOOKUP(T433,'CODIGO PAGO'!$B$1:$B$20,1,0)),1,IF(OR(AND(CK433=1,T433&lt;&gt;"N"),AND(CK433=3,T433&lt;&gt;"B"),AND(CK433=2,LEFT(TRIM(T433),1)&lt;&gt;"I")),1,IF(OR(AND(CK433=0,T433="N"),AND(CK433=0,T433="B"),AND(CK433=0,LEFT(TRIM(T433),1)="I")),1,0))),"")</f>
        <v/>
      </c>
      <c r="CZ433" s="62" t="str">
        <f t="shared" si="191"/>
        <v/>
      </c>
      <c r="DA433" s="62" t="str">
        <f>+IF(LEN($K433)&gt;10,IF(ISERROR(VLOOKUP(V433,'CODIGO PAGO'!$B$1:$B$20,1,0)),1,IF(OR(AND(CM433=1,V433&lt;&gt;"N"),AND(CM433=3,V433&lt;&gt;"B"),AND(CM433=2,LEFT(TRIM(V433),1)&lt;&gt;"I")),1,IF(OR(AND(CM433=0,V433="N"),AND(CM433=0,V433="B"),AND(CM433=0,LEFT(TRIM(V433),1)="I")),1,0))),"")</f>
        <v/>
      </c>
      <c r="DB433" s="62" t="str">
        <f t="shared" si="192"/>
        <v/>
      </c>
      <c r="DC433" s="62" t="str">
        <f>+IF(LEN($K433)&gt;10,IF(ISERROR(VLOOKUP(X433,'CODIGO PAGO'!$B$1:$B$20,1,0)),1,IF(OR(AND(CO433=1,X433&lt;&gt;"N"),AND(CO433=3,X433&lt;&gt;"B"),AND(CO433=2,LEFT(TRIM(X433),1)&lt;&gt;"I")),1,IF(OR(AND(CO433=0,X433="N"),AND(CO433=0,X433="B"),AND(CO433=0,LEFT(TRIM(X433),1)="I")),1,0))),"")</f>
        <v/>
      </c>
      <c r="DD433" s="62" t="str">
        <f t="shared" si="193"/>
        <v/>
      </c>
      <c r="DE433" s="62" t="str">
        <f t="shared" si="194"/>
        <v/>
      </c>
      <c r="DF433" s="63" t="str">
        <f t="shared" si="195"/>
        <v/>
      </c>
      <c r="DG433" s="171"/>
      <c r="DH433" s="63">
        <v>433</v>
      </c>
    </row>
    <row r="434" spans="1:112" s="65" customFormat="1">
      <c r="A434" s="16" t="str">
        <f t="shared" si="168"/>
        <v/>
      </c>
      <c r="B434" s="134"/>
      <c r="C434" s="134"/>
      <c r="D434" s="1" t="str">
        <f>+IF(LEN($K434)&gt;5,BD!A434,"")</f>
        <v/>
      </c>
      <c r="E434" s="1" t="str">
        <f>+IF(LEN($K434)&gt;5,BD!B434,"")</f>
        <v/>
      </c>
      <c r="F434" s="134"/>
      <c r="G434" s="133"/>
      <c r="H434" s="135"/>
      <c r="I434" s="3" t="str">
        <f>+IF(LEN($K434)&gt;5,BD!D434,"")</f>
        <v/>
      </c>
      <c r="J434" s="4" t="str">
        <f>+IF(LEN($K434)&gt;5,BD!E434,"")</f>
        <v/>
      </c>
      <c r="K434" s="5" t="str">
        <f>+IF(LEN(BD!G434)&gt;5,BD!G434,"")</f>
        <v/>
      </c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53" t="str">
        <f t="shared" si="169"/>
        <v/>
      </c>
      <c r="AB434" s="154" t="str">
        <f>+IF(LEN($K434)&gt;5,SUM(L434,N434,P434,R434,T434,V434,X434)+COUNTIF(L434:X434,"PCG")+'CODIGO PAGO'!$C$23*COUNTIF(L434:X434,"PDF")+'CODIGO PAGO'!$C$24*COUNTIF('PRE MAAS'!L434:X434,"PNH")+'CODIGO PAGO'!$C$25*COUNTIF('PRE MAAS'!L434:X434,"PS")+COUNTIF(L434:X434,"VAC"),"")</f>
        <v/>
      </c>
      <c r="AC434" s="154" t="str">
        <f t="shared" si="170"/>
        <v/>
      </c>
      <c r="AD434" s="155" t="str">
        <f t="shared" si="171"/>
        <v/>
      </c>
      <c r="AE434" s="155" t="str">
        <f t="shared" si="172"/>
        <v/>
      </c>
      <c r="AF434" s="155" t="str">
        <f>+IF(LEN($K434)&gt;5,IF(AND(VLOOKUP($I434,BD!$D$1:$F$501,3,0)&gt;=L$1,VLOOKUP($I434,BD!$D$1:$F$501,3,0)&lt;=X$1),1,0),"")</f>
        <v/>
      </c>
      <c r="AG434" s="155" t="str">
        <f t="shared" si="173"/>
        <v/>
      </c>
      <c r="AH434" s="156" t="str">
        <f t="shared" si="174"/>
        <v/>
      </c>
      <c r="AI434" s="156" t="str">
        <f t="shared" si="175"/>
        <v/>
      </c>
      <c r="AJ434" s="156" t="str">
        <f t="shared" si="176"/>
        <v/>
      </c>
      <c r="AK434" s="6" t="str">
        <f>+IF(LEN($K434)&gt;5,BD!H434,"")</f>
        <v/>
      </c>
      <c r="AL434" s="17" t="str">
        <f t="shared" si="177"/>
        <v/>
      </c>
      <c r="AM434" s="13"/>
      <c r="AN434" s="18" t="str">
        <f t="shared" si="178"/>
        <v/>
      </c>
      <c r="AO434" s="19" t="str">
        <f t="shared" si="179"/>
        <v/>
      </c>
      <c r="AP434" s="19" t="str">
        <f t="shared" si="180"/>
        <v/>
      </c>
      <c r="AQ434" s="20" t="str">
        <f t="shared" si="181"/>
        <v/>
      </c>
      <c r="AR434" s="7" t="str">
        <f t="shared" ca="1" si="182"/>
        <v/>
      </c>
      <c r="AS434" s="157"/>
      <c r="AT434" s="19" t="str">
        <f>+IF(LEN($K434)&gt;5,TRUNC(AS434*AK434*'CODIGO PAGO'!$C$27,2),"")</f>
        <v/>
      </c>
      <c r="AU434" s="15"/>
      <c r="AV434" s="15"/>
      <c r="AW434" s="15"/>
      <c r="AX434" s="14"/>
      <c r="AY434" s="15"/>
      <c r="AZ434" s="20" t="str">
        <f>+IF(LEN(K434)&gt;5,SUMIF(AJUSTES!$A$1:$A$50,K434,AJUSTES!$J$1:$J$50),"")</f>
        <v/>
      </c>
      <c r="BA434" s="20"/>
      <c r="BB434" s="14"/>
      <c r="BC434" s="14"/>
      <c r="BD434" s="164"/>
      <c r="BE434" s="15"/>
      <c r="BF434" s="15"/>
      <c r="BG434" s="152" t="str">
        <f t="shared" si="183"/>
        <v/>
      </c>
      <c r="BH434" s="20" t="str">
        <f t="shared" si="184"/>
        <v/>
      </c>
      <c r="BI434" s="20" t="str">
        <f>IF(LEN($K434)&gt;5,IF('CODIGO PAGO'!$C$26=9,0.5*AK434,'CODIGO PAGO'!$C$26*COUNTIF(L434:X434,"PT")*(AK434*7)/(7-(COUNTIF(L434:X434,"D")+COUNTIF(L434:X434,"DL")))),"")</f>
        <v/>
      </c>
      <c r="BJ434" s="15"/>
      <c r="BK434" s="20" t="str">
        <f>+IF(LEN(K434)&gt;5,SUMIF(AJUSTES!$A$1:$A$50,K434,AJUSTES!$K$1:$K$50),"")</f>
        <v/>
      </c>
      <c r="BL434" s="15"/>
      <c r="BM434" s="15"/>
      <c r="BN434" s="4" t="str">
        <f>+CONCATENATE(IF(COUNTIFS(INCAPACIDADES!$A$1:$A$100,"ACTIVA",INCAPACIDADES!$C$1:$C$100,'PRE MAAS'!K434)&gt;0,VLOOKUP(K434,INCAPACIDADES!$C$1:$Y$100,23,0),""),IF(LEN($K434)&gt;5,IF(BD!F434="N/A","",CONCATENATE("B (",DAY(BD!F434),"-",MONTH(BD!F434),"-",YEAR(BD!F434),")")),""))</f>
        <v/>
      </c>
      <c r="BO434" s="150"/>
      <c r="BP434" s="15"/>
      <c r="BQ434" s="15"/>
      <c r="BR434" s="15"/>
      <c r="BS434" s="15"/>
      <c r="BT434" s="15"/>
      <c r="BU434" s="9" t="str">
        <f>+IF(LEN($K434)&gt;10,IF(LEN(BD!I434)=11,BD!I434,CONCATENATE("0",BD!I434)),"")</f>
        <v/>
      </c>
      <c r="BV434" s="161" t="str">
        <f>+IF(LEN($K434)&gt;10,BD!J434,"")</f>
        <v/>
      </c>
      <c r="BW434" s="162" t="str">
        <f t="shared" si="185"/>
        <v/>
      </c>
      <c r="BX434" s="162" t="str">
        <f>+IF(LEN($K434)&gt;10,UPPER(BD!K434),"")</f>
        <v/>
      </c>
      <c r="BY434" s="161" t="str">
        <f>+IF(LEN($K442)&gt;5,BD!L434,"")</f>
        <v/>
      </c>
      <c r="BZ434" s="161" t="str">
        <f>+IF(LEN($K434)&gt;10,BD!M434,"")</f>
        <v/>
      </c>
      <c r="CA434" s="162" t="str">
        <f>+IF(LEN($K434)&gt;10,BD!N434,"")</f>
        <v/>
      </c>
      <c r="CB434" s="163" t="str">
        <f t="shared" si="186"/>
        <v/>
      </c>
      <c r="CC434" s="62" t="str">
        <f>+IF(AND(LEN($K434)&gt;10),IF(AND($J434&gt;L$1,$J434&lt;=$Y$1),1,IF((COUNTIFS(INCAPACIDADES!$C$1:$C$51,$K434,INCAPACIDADES!K$1:K$51,L$1))&gt;0,2,IF(VLOOKUP($I434,BD!D:F,3,0)&gt;L$1,0,3))),"")</f>
        <v/>
      </c>
      <c r="CD434" s="62" t="str">
        <f>+IF(AND(LEN($K434)&gt;10),IF(AND($J434&gt;M$1,$J434&lt;=$Y$1),1,IF((COUNTIFS(INCAPACIDADES!$C$1:$C$51,$K434,INCAPACIDADES!L$1:L$51,M$1))&gt;0,2,IF(VLOOKUP($I434,BD!$D:$F,3,0)&gt;M$1,0,3))),"")</f>
        <v/>
      </c>
      <c r="CE434" s="62" t="str">
        <f>+IF(AND(LEN($K434)&gt;10),IF(AND($J434&gt;N$1,$J434&lt;=$Y$1),1,IF((COUNTIFS(INCAPACIDADES!$C$1:$C$51,$K434,INCAPACIDADES!M$1:M$51,N$1))&gt;0,2,IF(VLOOKUP($I434,BD!$D:$F,3,0)&gt;N$1,0,3))),"")</f>
        <v/>
      </c>
      <c r="CF434" s="62" t="str">
        <f>+IF(AND(LEN($K434)&gt;10),IF(AND($J434&gt;O$1,$J434&lt;=$Y$1),1,IF((COUNTIFS(INCAPACIDADES!$C$1:$C$51,$K434,INCAPACIDADES!N$1:N$51,O$1))&gt;0,2,IF(VLOOKUP($I434,BD!$D:$F,3,0)&gt;O$1,0,3))),"")</f>
        <v/>
      </c>
      <c r="CG434" s="62" t="str">
        <f>+IF(AND(LEN($K434)&gt;10),IF(AND($J434&gt;P$1,$J434&lt;=$Y$1),1,IF((COUNTIFS(INCAPACIDADES!$C$1:$C$51,$K434,INCAPACIDADES!O$1:O$51,P$1))&gt;0,2,IF(VLOOKUP($I434,BD!$D:$F,3,0)&gt;P$1,0,3))),"")</f>
        <v/>
      </c>
      <c r="CH434" s="62" t="str">
        <f>+IF(AND(LEN($K434)&gt;10),IF(AND($J434&gt;Q$1,$J434&lt;=$Y$1),1,IF((COUNTIFS(INCAPACIDADES!$C$1:$C$51,$K434,INCAPACIDADES!P$1:P$51,Q$1))&gt;0,2,IF(VLOOKUP($I434,BD!$D:$F,3,0)&gt;Q$1,0,3))),"")</f>
        <v/>
      </c>
      <c r="CI434" s="62" t="str">
        <f>+IF(AND(LEN($K434)&gt;10),IF(AND($J434&gt;R$1,$J434&lt;=$Y$1),1,IF((COUNTIFS(INCAPACIDADES!$C$1:$C$51,$K434,INCAPACIDADES!Q$1:Q$51,R$1))&gt;0,2,IF(VLOOKUP($I434,BD!$D:$F,3,0)&gt;R$1,0,3))),"")</f>
        <v/>
      </c>
      <c r="CJ434" s="62" t="str">
        <f>+IF(AND(LEN($K434)&gt;10),IF(AND($J434&gt;S$1,$J434&lt;=$Y$1),1,IF((COUNTIFS(INCAPACIDADES!$C$1:$C$51,$K434,INCAPACIDADES!R$1:R$51,S$1))&gt;0,2,IF(VLOOKUP($I434,BD!$D:$F,3,0)&gt;S$1,0,3))),"")</f>
        <v/>
      </c>
      <c r="CK434" s="62" t="str">
        <f>+IF(AND(LEN($K434)&gt;10),IF(AND($J434&gt;T$1,$J434&lt;=$Y$1),1,IF((COUNTIFS(INCAPACIDADES!$C$1:$C$51,$K434,INCAPACIDADES!S$1:S$51,T$1))&gt;0,2,IF(VLOOKUP($I434,BD!$D:$F,3,0)&gt;T$1,0,3))),"")</f>
        <v/>
      </c>
      <c r="CL434" s="62" t="str">
        <f>+IF(AND(LEN($K434)&gt;10),IF(AND($J434&gt;U$1,$J434&lt;=$Y$1),1,IF((COUNTIFS(INCAPACIDADES!$C$1:$C$51,$K434,INCAPACIDADES!T$1:T$51,U$1))&gt;0,2,IF(VLOOKUP($I434,BD!$D:$F,3,0)&gt;U$1,0,3))),"")</f>
        <v/>
      </c>
      <c r="CM434" s="62" t="str">
        <f>+IF(AND(LEN($K434)&gt;10),IF(AND($J434&gt;V$1,$J434&lt;=$Y$1),1,IF((COUNTIFS(INCAPACIDADES!$C$1:$C$51,$K434,INCAPACIDADES!U$1:U$51,V$1))&gt;0,2,IF(VLOOKUP($I434,BD!$D:$F,3,0)&gt;V$1,0,3))),"")</f>
        <v/>
      </c>
      <c r="CN434" s="62" t="str">
        <f>+IF(AND(LEN($K434)&gt;10),IF(AND($J434&gt;W$1,$J434&lt;=$Y$1),1,IF((COUNTIFS(INCAPACIDADES!$C$1:$C$51,$K434,INCAPACIDADES!V$1:V$51,W$1))&gt;0,2,IF(VLOOKUP($I434,BD!$D:$F,3,0)&gt;W$1,0,3))),"")</f>
        <v/>
      </c>
      <c r="CO434" s="62" t="str">
        <f>+IF(AND(LEN($K434)&gt;10),IF(AND($J434&gt;X$1,$J434&lt;=$Y$1),1,IF((COUNTIFS(INCAPACIDADES!$C$1:$C$51,$K434,INCAPACIDADES!W$1:W$51,X$1))&gt;0,2,IF(VLOOKUP($I434,BD!$D:$F,3,0)&gt;X$1,0,3))),"")</f>
        <v/>
      </c>
      <c r="CP434" s="62" t="str">
        <f>+IF(AND(LEN($K434)&gt;10),IF(AND($J434&gt;Y$1,$J434&lt;=$Y$1),1,IF((COUNTIFS(INCAPACIDADES!$C$1:$C$51,$K434,INCAPACIDADES!X$1:X$51,Y$1))&gt;0,2,IF(VLOOKUP($I434,BD!$D:$F,3,0)&gt;Y$1,0,3))),"")</f>
        <v/>
      </c>
      <c r="CQ434" s="62" t="str">
        <f>+IF(LEN($K434)&gt;10,IF(ISERROR(VLOOKUP(L434,'CODIGO PAGO'!$B$1:$B$20,1,0)),1,IF(OR(AND(CC434=1,L434&lt;&gt;"N"),AND(CC434=3,L434&lt;&gt;"B"),AND(CC434=2,LEFT(TRIM(L434),1)&lt;&gt;"I")),1,IF(OR(AND(CC434=0,L434="N"),AND(CC434=0,L434="B"),AND(CC434=0,LEFT(TRIM(L434),1)="I")),1,0))),"")</f>
        <v/>
      </c>
      <c r="CR434" s="62" t="str">
        <f t="shared" si="187"/>
        <v/>
      </c>
      <c r="CS434" s="62" t="str">
        <f>+IF(LEN($K434)&gt;10,IF(ISERROR(VLOOKUP(N434,'CODIGO PAGO'!$B$1:$B$20,1,0)),1,IF(OR(AND(CE434=1,N434&lt;&gt;"N"),AND(CE434=3,N434&lt;&gt;"B"),AND(CE434=2,LEFT(TRIM(N434),1)&lt;&gt;"I")),1,IF(OR(AND(CE434=0,N434="N"),AND(CE434=0,N434="B"),AND(CE434=0,LEFT(TRIM(N434),1)="I")),1,0))),"")</f>
        <v/>
      </c>
      <c r="CT434" s="62" t="str">
        <f t="shared" si="188"/>
        <v/>
      </c>
      <c r="CU434" s="62" t="str">
        <f>+IF(LEN($K434)&gt;10,IF(ISERROR(VLOOKUP(P434,'CODIGO PAGO'!$B$1:$B$20,1,0)),1,IF(OR(AND(CG434=1,P434&lt;&gt;"N"),AND(CG434=3,P434&lt;&gt;"B"),AND(CG434=2,LEFT(TRIM(P434),1)&lt;&gt;"I")),1,IF(OR(AND(CG434=0,P434="N"),AND(CG434=0,P434="B"),AND(CG434=0,LEFT(TRIM(P434),1)="I")),1,0))),"")</f>
        <v/>
      </c>
      <c r="CV434" s="62" t="str">
        <f t="shared" si="189"/>
        <v/>
      </c>
      <c r="CW434" s="62" t="str">
        <f>+IF(LEN($K434)&gt;10,IF(ISERROR(VLOOKUP(R434,'CODIGO PAGO'!$B$1:$B$20,1,0)),1,IF(OR(AND(CI434=1,R434&lt;&gt;"N"),AND(CI434=3,R434&lt;&gt;"B"),AND(CI434=2,LEFT(TRIM(R434),1)&lt;&gt;"I")),1,IF(OR(AND(CI434=0,R434="N"),AND(CI434=0,R434="B"),AND(CI434=0,LEFT(TRIM(R434),1)="I")),1,0))),"")</f>
        <v/>
      </c>
      <c r="CX434" s="62" t="str">
        <f t="shared" si="190"/>
        <v/>
      </c>
      <c r="CY434" s="62" t="str">
        <f>+IF(LEN($K434)&gt;10,IF(ISERROR(VLOOKUP(T434,'CODIGO PAGO'!$B$1:$B$20,1,0)),1,IF(OR(AND(CK434=1,T434&lt;&gt;"N"),AND(CK434=3,T434&lt;&gt;"B"),AND(CK434=2,LEFT(TRIM(T434),1)&lt;&gt;"I")),1,IF(OR(AND(CK434=0,T434="N"),AND(CK434=0,T434="B"),AND(CK434=0,LEFT(TRIM(T434),1)="I")),1,0))),"")</f>
        <v/>
      </c>
      <c r="CZ434" s="62" t="str">
        <f t="shared" si="191"/>
        <v/>
      </c>
      <c r="DA434" s="62" t="str">
        <f>+IF(LEN($K434)&gt;10,IF(ISERROR(VLOOKUP(V434,'CODIGO PAGO'!$B$1:$B$20,1,0)),1,IF(OR(AND(CM434=1,V434&lt;&gt;"N"),AND(CM434=3,V434&lt;&gt;"B"),AND(CM434=2,LEFT(TRIM(V434),1)&lt;&gt;"I")),1,IF(OR(AND(CM434=0,V434="N"),AND(CM434=0,V434="B"),AND(CM434=0,LEFT(TRIM(V434),1)="I")),1,0))),"")</f>
        <v/>
      </c>
      <c r="DB434" s="62" t="str">
        <f t="shared" si="192"/>
        <v/>
      </c>
      <c r="DC434" s="62" t="str">
        <f>+IF(LEN($K434)&gt;10,IF(ISERROR(VLOOKUP(X434,'CODIGO PAGO'!$B$1:$B$20,1,0)),1,IF(OR(AND(CO434=1,X434&lt;&gt;"N"),AND(CO434=3,X434&lt;&gt;"B"),AND(CO434=2,LEFT(TRIM(X434),1)&lt;&gt;"I")),1,IF(OR(AND(CO434=0,X434="N"),AND(CO434=0,X434="B"),AND(CO434=0,LEFT(TRIM(X434),1)="I")),1,0))),"")</f>
        <v/>
      </c>
      <c r="DD434" s="62" t="str">
        <f t="shared" si="193"/>
        <v/>
      </c>
      <c r="DE434" s="62" t="str">
        <f t="shared" si="194"/>
        <v/>
      </c>
      <c r="DF434" s="63" t="str">
        <f t="shared" si="195"/>
        <v/>
      </c>
      <c r="DG434" s="171"/>
      <c r="DH434" s="63">
        <v>434</v>
      </c>
    </row>
    <row r="435" spans="1:112" s="65" customFormat="1">
      <c r="A435" s="16" t="str">
        <f t="shared" si="168"/>
        <v/>
      </c>
      <c r="B435" s="134"/>
      <c r="C435" s="134"/>
      <c r="D435" s="1" t="str">
        <f>+IF(LEN($K435)&gt;5,BD!A435,"")</f>
        <v/>
      </c>
      <c r="E435" s="1" t="str">
        <f>+IF(LEN($K435)&gt;5,BD!B435,"")</f>
        <v/>
      </c>
      <c r="F435" s="134"/>
      <c r="G435" s="133"/>
      <c r="H435" s="135"/>
      <c r="I435" s="3" t="str">
        <f>+IF(LEN($K435)&gt;5,BD!D435,"")</f>
        <v/>
      </c>
      <c r="J435" s="4" t="str">
        <f>+IF(LEN($K435)&gt;5,BD!E435,"")</f>
        <v/>
      </c>
      <c r="K435" s="5" t="str">
        <f>+IF(LEN(BD!G435)&gt;5,BD!G435,"")</f>
        <v/>
      </c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53" t="str">
        <f t="shared" si="169"/>
        <v/>
      </c>
      <c r="AB435" s="154" t="str">
        <f>+IF(LEN($K435)&gt;5,SUM(L435,N435,P435,R435,T435,V435,X435)+COUNTIF(L435:X435,"PCG")+'CODIGO PAGO'!$C$23*COUNTIF(L435:X435,"PDF")+'CODIGO PAGO'!$C$24*COUNTIF('PRE MAAS'!L435:X435,"PNH")+'CODIGO PAGO'!$C$25*COUNTIF('PRE MAAS'!L435:X435,"PS")+COUNTIF(L435:X435,"VAC"),"")</f>
        <v/>
      </c>
      <c r="AC435" s="154" t="str">
        <f t="shared" si="170"/>
        <v/>
      </c>
      <c r="AD435" s="155" t="str">
        <f t="shared" si="171"/>
        <v/>
      </c>
      <c r="AE435" s="155" t="str">
        <f t="shared" si="172"/>
        <v/>
      </c>
      <c r="AF435" s="155" t="str">
        <f>+IF(LEN($K435)&gt;5,IF(AND(VLOOKUP($I435,BD!$D$1:$F$501,3,0)&gt;=L$1,VLOOKUP($I435,BD!$D$1:$F$501,3,0)&lt;=X$1),1,0),"")</f>
        <v/>
      </c>
      <c r="AG435" s="155" t="str">
        <f t="shared" si="173"/>
        <v/>
      </c>
      <c r="AH435" s="156" t="str">
        <f t="shared" si="174"/>
        <v/>
      </c>
      <c r="AI435" s="156" t="str">
        <f t="shared" si="175"/>
        <v/>
      </c>
      <c r="AJ435" s="156" t="str">
        <f t="shared" si="176"/>
        <v/>
      </c>
      <c r="AK435" s="6" t="str">
        <f>+IF(LEN($K435)&gt;5,BD!H435,"")</f>
        <v/>
      </c>
      <c r="AL435" s="17" t="str">
        <f t="shared" si="177"/>
        <v/>
      </c>
      <c r="AM435" s="13"/>
      <c r="AN435" s="18" t="str">
        <f t="shared" si="178"/>
        <v/>
      </c>
      <c r="AO435" s="19" t="str">
        <f t="shared" si="179"/>
        <v/>
      </c>
      <c r="AP435" s="19" t="str">
        <f t="shared" si="180"/>
        <v/>
      </c>
      <c r="AQ435" s="20" t="str">
        <f t="shared" si="181"/>
        <v/>
      </c>
      <c r="AR435" s="7" t="str">
        <f t="shared" ca="1" si="182"/>
        <v/>
      </c>
      <c r="AS435" s="157"/>
      <c r="AT435" s="19" t="str">
        <f>+IF(LEN($K435)&gt;5,TRUNC(AS435*AK435*'CODIGO PAGO'!$C$27,2),"")</f>
        <v/>
      </c>
      <c r="AU435" s="15"/>
      <c r="AV435" s="15"/>
      <c r="AW435" s="15"/>
      <c r="AX435" s="14"/>
      <c r="AY435" s="15"/>
      <c r="AZ435" s="20" t="str">
        <f>+IF(LEN(K435)&gt;5,SUMIF(AJUSTES!$A$1:$A$50,K435,AJUSTES!$J$1:$J$50),"")</f>
        <v/>
      </c>
      <c r="BA435" s="20"/>
      <c r="BB435" s="14"/>
      <c r="BC435" s="14"/>
      <c r="BD435" s="164"/>
      <c r="BE435" s="15"/>
      <c r="BF435" s="15"/>
      <c r="BG435" s="152" t="str">
        <f t="shared" si="183"/>
        <v/>
      </c>
      <c r="BH435" s="20" t="str">
        <f t="shared" si="184"/>
        <v/>
      </c>
      <c r="BI435" s="20" t="str">
        <f>IF(LEN($K435)&gt;5,IF('CODIGO PAGO'!$C$26=9,0.5*AK435,'CODIGO PAGO'!$C$26*COUNTIF(L435:X435,"PT")*(AK435*7)/(7-(COUNTIF(L435:X435,"D")+COUNTIF(L435:X435,"DL")))),"")</f>
        <v/>
      </c>
      <c r="BJ435" s="15"/>
      <c r="BK435" s="20" t="str">
        <f>+IF(LEN(K435)&gt;5,SUMIF(AJUSTES!$A$1:$A$50,K435,AJUSTES!$K$1:$K$50),"")</f>
        <v/>
      </c>
      <c r="BL435" s="15"/>
      <c r="BM435" s="15"/>
      <c r="BN435" s="4" t="str">
        <f>+CONCATENATE(IF(COUNTIFS(INCAPACIDADES!$A$1:$A$100,"ACTIVA",INCAPACIDADES!$C$1:$C$100,'PRE MAAS'!K435)&gt;0,VLOOKUP(K435,INCAPACIDADES!$C$1:$Y$100,23,0),""),IF(LEN($K435)&gt;5,IF(BD!F435="N/A","",CONCATENATE("B (",DAY(BD!F435),"-",MONTH(BD!F435),"-",YEAR(BD!F435),")")),""))</f>
        <v/>
      </c>
      <c r="BO435" s="150"/>
      <c r="BP435" s="15"/>
      <c r="BQ435" s="15"/>
      <c r="BR435" s="15"/>
      <c r="BS435" s="15"/>
      <c r="BT435" s="15"/>
      <c r="BU435" s="9" t="str">
        <f>+IF(LEN($K435)&gt;10,IF(LEN(BD!I435)=11,BD!I435,CONCATENATE("0",BD!I435)),"")</f>
        <v/>
      </c>
      <c r="BV435" s="161" t="str">
        <f>+IF(LEN($K435)&gt;10,BD!J435,"")</f>
        <v/>
      </c>
      <c r="BW435" s="162" t="str">
        <f t="shared" si="185"/>
        <v/>
      </c>
      <c r="BX435" s="162" t="str">
        <f>+IF(LEN($K435)&gt;10,UPPER(BD!K435),"")</f>
        <v/>
      </c>
      <c r="BY435" s="161" t="str">
        <f>+IF(LEN($K443)&gt;5,BD!L435,"")</f>
        <v/>
      </c>
      <c r="BZ435" s="161" t="str">
        <f>+IF(LEN($K435)&gt;10,BD!M435,"")</f>
        <v/>
      </c>
      <c r="CA435" s="162" t="str">
        <f>+IF(LEN($K435)&gt;10,BD!N435,"")</f>
        <v/>
      </c>
      <c r="CB435" s="163" t="str">
        <f t="shared" si="186"/>
        <v/>
      </c>
      <c r="CC435" s="62" t="str">
        <f>+IF(AND(LEN($K435)&gt;10),IF(AND($J435&gt;L$1,$J435&lt;=$Y$1),1,IF((COUNTIFS(INCAPACIDADES!$C$1:$C$51,$K435,INCAPACIDADES!K$1:K$51,L$1))&gt;0,2,IF(VLOOKUP($I435,BD!D:F,3,0)&gt;L$1,0,3))),"")</f>
        <v/>
      </c>
      <c r="CD435" s="62" t="str">
        <f>+IF(AND(LEN($K435)&gt;10),IF(AND($J435&gt;M$1,$J435&lt;=$Y$1),1,IF((COUNTIFS(INCAPACIDADES!$C$1:$C$51,$K435,INCAPACIDADES!L$1:L$51,M$1))&gt;0,2,IF(VLOOKUP($I435,BD!$D:$F,3,0)&gt;M$1,0,3))),"")</f>
        <v/>
      </c>
      <c r="CE435" s="62" t="str">
        <f>+IF(AND(LEN($K435)&gt;10),IF(AND($J435&gt;N$1,$J435&lt;=$Y$1),1,IF((COUNTIFS(INCAPACIDADES!$C$1:$C$51,$K435,INCAPACIDADES!M$1:M$51,N$1))&gt;0,2,IF(VLOOKUP($I435,BD!$D:$F,3,0)&gt;N$1,0,3))),"")</f>
        <v/>
      </c>
      <c r="CF435" s="62" t="str">
        <f>+IF(AND(LEN($K435)&gt;10),IF(AND($J435&gt;O$1,$J435&lt;=$Y$1),1,IF((COUNTIFS(INCAPACIDADES!$C$1:$C$51,$K435,INCAPACIDADES!N$1:N$51,O$1))&gt;0,2,IF(VLOOKUP($I435,BD!$D:$F,3,0)&gt;O$1,0,3))),"")</f>
        <v/>
      </c>
      <c r="CG435" s="62" t="str">
        <f>+IF(AND(LEN($K435)&gt;10),IF(AND($J435&gt;P$1,$J435&lt;=$Y$1),1,IF((COUNTIFS(INCAPACIDADES!$C$1:$C$51,$K435,INCAPACIDADES!O$1:O$51,P$1))&gt;0,2,IF(VLOOKUP($I435,BD!$D:$F,3,0)&gt;P$1,0,3))),"")</f>
        <v/>
      </c>
      <c r="CH435" s="62" t="str">
        <f>+IF(AND(LEN($K435)&gt;10),IF(AND($J435&gt;Q$1,$J435&lt;=$Y$1),1,IF((COUNTIFS(INCAPACIDADES!$C$1:$C$51,$K435,INCAPACIDADES!P$1:P$51,Q$1))&gt;0,2,IF(VLOOKUP($I435,BD!$D:$F,3,0)&gt;Q$1,0,3))),"")</f>
        <v/>
      </c>
      <c r="CI435" s="62" t="str">
        <f>+IF(AND(LEN($K435)&gt;10),IF(AND($J435&gt;R$1,$J435&lt;=$Y$1),1,IF((COUNTIFS(INCAPACIDADES!$C$1:$C$51,$K435,INCAPACIDADES!Q$1:Q$51,R$1))&gt;0,2,IF(VLOOKUP($I435,BD!$D:$F,3,0)&gt;R$1,0,3))),"")</f>
        <v/>
      </c>
      <c r="CJ435" s="62" t="str">
        <f>+IF(AND(LEN($K435)&gt;10),IF(AND($J435&gt;S$1,$J435&lt;=$Y$1),1,IF((COUNTIFS(INCAPACIDADES!$C$1:$C$51,$K435,INCAPACIDADES!R$1:R$51,S$1))&gt;0,2,IF(VLOOKUP($I435,BD!$D:$F,3,0)&gt;S$1,0,3))),"")</f>
        <v/>
      </c>
      <c r="CK435" s="62" t="str">
        <f>+IF(AND(LEN($K435)&gt;10),IF(AND($J435&gt;T$1,$J435&lt;=$Y$1),1,IF((COUNTIFS(INCAPACIDADES!$C$1:$C$51,$K435,INCAPACIDADES!S$1:S$51,T$1))&gt;0,2,IF(VLOOKUP($I435,BD!$D:$F,3,0)&gt;T$1,0,3))),"")</f>
        <v/>
      </c>
      <c r="CL435" s="62" t="str">
        <f>+IF(AND(LEN($K435)&gt;10),IF(AND($J435&gt;U$1,$J435&lt;=$Y$1),1,IF((COUNTIFS(INCAPACIDADES!$C$1:$C$51,$K435,INCAPACIDADES!T$1:T$51,U$1))&gt;0,2,IF(VLOOKUP($I435,BD!$D:$F,3,0)&gt;U$1,0,3))),"")</f>
        <v/>
      </c>
      <c r="CM435" s="62" t="str">
        <f>+IF(AND(LEN($K435)&gt;10),IF(AND($J435&gt;V$1,$J435&lt;=$Y$1),1,IF((COUNTIFS(INCAPACIDADES!$C$1:$C$51,$K435,INCAPACIDADES!U$1:U$51,V$1))&gt;0,2,IF(VLOOKUP($I435,BD!$D:$F,3,0)&gt;V$1,0,3))),"")</f>
        <v/>
      </c>
      <c r="CN435" s="62" t="str">
        <f>+IF(AND(LEN($K435)&gt;10),IF(AND($J435&gt;W$1,$J435&lt;=$Y$1),1,IF((COUNTIFS(INCAPACIDADES!$C$1:$C$51,$K435,INCAPACIDADES!V$1:V$51,W$1))&gt;0,2,IF(VLOOKUP($I435,BD!$D:$F,3,0)&gt;W$1,0,3))),"")</f>
        <v/>
      </c>
      <c r="CO435" s="62" t="str">
        <f>+IF(AND(LEN($K435)&gt;10),IF(AND($J435&gt;X$1,$J435&lt;=$Y$1),1,IF((COUNTIFS(INCAPACIDADES!$C$1:$C$51,$K435,INCAPACIDADES!W$1:W$51,X$1))&gt;0,2,IF(VLOOKUP($I435,BD!$D:$F,3,0)&gt;X$1,0,3))),"")</f>
        <v/>
      </c>
      <c r="CP435" s="62" t="str">
        <f>+IF(AND(LEN($K435)&gt;10),IF(AND($J435&gt;Y$1,$J435&lt;=$Y$1),1,IF((COUNTIFS(INCAPACIDADES!$C$1:$C$51,$K435,INCAPACIDADES!X$1:X$51,Y$1))&gt;0,2,IF(VLOOKUP($I435,BD!$D:$F,3,0)&gt;Y$1,0,3))),"")</f>
        <v/>
      </c>
      <c r="CQ435" s="62" t="str">
        <f>+IF(LEN($K435)&gt;10,IF(ISERROR(VLOOKUP(L435,'CODIGO PAGO'!$B$1:$B$20,1,0)),1,IF(OR(AND(CC435=1,L435&lt;&gt;"N"),AND(CC435=3,L435&lt;&gt;"B"),AND(CC435=2,LEFT(TRIM(L435),1)&lt;&gt;"I")),1,IF(OR(AND(CC435=0,L435="N"),AND(CC435=0,L435="B"),AND(CC435=0,LEFT(TRIM(L435),1)="I")),1,0))),"")</f>
        <v/>
      </c>
      <c r="CR435" s="62" t="str">
        <f t="shared" si="187"/>
        <v/>
      </c>
      <c r="CS435" s="62" t="str">
        <f>+IF(LEN($K435)&gt;10,IF(ISERROR(VLOOKUP(N435,'CODIGO PAGO'!$B$1:$B$20,1,0)),1,IF(OR(AND(CE435=1,N435&lt;&gt;"N"),AND(CE435=3,N435&lt;&gt;"B"),AND(CE435=2,LEFT(TRIM(N435),1)&lt;&gt;"I")),1,IF(OR(AND(CE435=0,N435="N"),AND(CE435=0,N435="B"),AND(CE435=0,LEFT(TRIM(N435),1)="I")),1,0))),"")</f>
        <v/>
      </c>
      <c r="CT435" s="62" t="str">
        <f t="shared" si="188"/>
        <v/>
      </c>
      <c r="CU435" s="62" t="str">
        <f>+IF(LEN($K435)&gt;10,IF(ISERROR(VLOOKUP(P435,'CODIGO PAGO'!$B$1:$B$20,1,0)),1,IF(OR(AND(CG435=1,P435&lt;&gt;"N"),AND(CG435=3,P435&lt;&gt;"B"),AND(CG435=2,LEFT(TRIM(P435),1)&lt;&gt;"I")),1,IF(OR(AND(CG435=0,P435="N"),AND(CG435=0,P435="B"),AND(CG435=0,LEFT(TRIM(P435),1)="I")),1,0))),"")</f>
        <v/>
      </c>
      <c r="CV435" s="62" t="str">
        <f t="shared" si="189"/>
        <v/>
      </c>
      <c r="CW435" s="62" t="str">
        <f>+IF(LEN($K435)&gt;10,IF(ISERROR(VLOOKUP(R435,'CODIGO PAGO'!$B$1:$B$20,1,0)),1,IF(OR(AND(CI435=1,R435&lt;&gt;"N"),AND(CI435=3,R435&lt;&gt;"B"),AND(CI435=2,LEFT(TRIM(R435),1)&lt;&gt;"I")),1,IF(OR(AND(CI435=0,R435="N"),AND(CI435=0,R435="B"),AND(CI435=0,LEFT(TRIM(R435),1)="I")),1,0))),"")</f>
        <v/>
      </c>
      <c r="CX435" s="62" t="str">
        <f t="shared" si="190"/>
        <v/>
      </c>
      <c r="CY435" s="62" t="str">
        <f>+IF(LEN($K435)&gt;10,IF(ISERROR(VLOOKUP(T435,'CODIGO PAGO'!$B$1:$B$20,1,0)),1,IF(OR(AND(CK435=1,T435&lt;&gt;"N"),AND(CK435=3,T435&lt;&gt;"B"),AND(CK435=2,LEFT(TRIM(T435),1)&lt;&gt;"I")),1,IF(OR(AND(CK435=0,T435="N"),AND(CK435=0,T435="B"),AND(CK435=0,LEFT(TRIM(T435),1)="I")),1,0))),"")</f>
        <v/>
      </c>
      <c r="CZ435" s="62" t="str">
        <f t="shared" si="191"/>
        <v/>
      </c>
      <c r="DA435" s="62" t="str">
        <f>+IF(LEN($K435)&gt;10,IF(ISERROR(VLOOKUP(V435,'CODIGO PAGO'!$B$1:$B$20,1,0)),1,IF(OR(AND(CM435=1,V435&lt;&gt;"N"),AND(CM435=3,V435&lt;&gt;"B"),AND(CM435=2,LEFT(TRIM(V435),1)&lt;&gt;"I")),1,IF(OR(AND(CM435=0,V435="N"),AND(CM435=0,V435="B"),AND(CM435=0,LEFT(TRIM(V435),1)="I")),1,0))),"")</f>
        <v/>
      </c>
      <c r="DB435" s="62" t="str">
        <f t="shared" si="192"/>
        <v/>
      </c>
      <c r="DC435" s="62" t="str">
        <f>+IF(LEN($K435)&gt;10,IF(ISERROR(VLOOKUP(X435,'CODIGO PAGO'!$B$1:$B$20,1,0)),1,IF(OR(AND(CO435=1,X435&lt;&gt;"N"),AND(CO435=3,X435&lt;&gt;"B"),AND(CO435=2,LEFT(TRIM(X435),1)&lt;&gt;"I")),1,IF(OR(AND(CO435=0,X435="N"),AND(CO435=0,X435="B"),AND(CO435=0,LEFT(TRIM(X435),1)="I")),1,0))),"")</f>
        <v/>
      </c>
      <c r="DD435" s="62" t="str">
        <f t="shared" si="193"/>
        <v/>
      </c>
      <c r="DE435" s="62" t="str">
        <f t="shared" si="194"/>
        <v/>
      </c>
      <c r="DF435" s="63" t="str">
        <f t="shared" si="195"/>
        <v/>
      </c>
      <c r="DG435" s="171"/>
      <c r="DH435" s="63">
        <v>435</v>
      </c>
    </row>
    <row r="436" spans="1:112" s="65" customFormat="1">
      <c r="A436" s="16" t="str">
        <f t="shared" si="168"/>
        <v/>
      </c>
      <c r="B436" s="134"/>
      <c r="C436" s="134"/>
      <c r="D436" s="1" t="str">
        <f>+IF(LEN($K436)&gt;5,BD!A436,"")</f>
        <v/>
      </c>
      <c r="E436" s="1" t="str">
        <f>+IF(LEN($K436)&gt;5,BD!B436,"")</f>
        <v/>
      </c>
      <c r="F436" s="134"/>
      <c r="G436" s="133"/>
      <c r="H436" s="135"/>
      <c r="I436" s="3" t="str">
        <f>+IF(LEN($K436)&gt;5,BD!D436,"")</f>
        <v/>
      </c>
      <c r="J436" s="4" t="str">
        <f>+IF(LEN($K436)&gt;5,BD!E436,"")</f>
        <v/>
      </c>
      <c r="K436" s="5" t="str">
        <f>+IF(LEN(BD!G436)&gt;5,BD!G436,"")</f>
        <v/>
      </c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53" t="str">
        <f t="shared" si="169"/>
        <v/>
      </c>
      <c r="AB436" s="154" t="str">
        <f>+IF(LEN($K436)&gt;5,SUM(L436,N436,P436,R436,T436,V436,X436)+COUNTIF(L436:X436,"PCG")+'CODIGO PAGO'!$C$23*COUNTIF(L436:X436,"PDF")+'CODIGO PAGO'!$C$24*COUNTIF('PRE MAAS'!L436:X436,"PNH")+'CODIGO PAGO'!$C$25*COUNTIF('PRE MAAS'!L436:X436,"PS")+COUNTIF(L436:X436,"VAC"),"")</f>
        <v/>
      </c>
      <c r="AC436" s="154" t="str">
        <f t="shared" si="170"/>
        <v/>
      </c>
      <c r="AD436" s="155" t="str">
        <f t="shared" si="171"/>
        <v/>
      </c>
      <c r="AE436" s="155" t="str">
        <f t="shared" si="172"/>
        <v/>
      </c>
      <c r="AF436" s="155" t="str">
        <f>+IF(LEN($K436)&gt;5,IF(AND(VLOOKUP($I436,BD!$D$1:$F$501,3,0)&gt;=L$1,VLOOKUP($I436,BD!$D$1:$F$501,3,0)&lt;=X$1),1,0),"")</f>
        <v/>
      </c>
      <c r="AG436" s="155" t="str">
        <f t="shared" si="173"/>
        <v/>
      </c>
      <c r="AH436" s="156" t="str">
        <f t="shared" si="174"/>
        <v/>
      </c>
      <c r="AI436" s="156" t="str">
        <f t="shared" si="175"/>
        <v/>
      </c>
      <c r="AJ436" s="156" t="str">
        <f t="shared" si="176"/>
        <v/>
      </c>
      <c r="AK436" s="6" t="str">
        <f>+IF(LEN($K436)&gt;5,BD!H436,"")</f>
        <v/>
      </c>
      <c r="AL436" s="17" t="str">
        <f t="shared" si="177"/>
        <v/>
      </c>
      <c r="AM436" s="13"/>
      <c r="AN436" s="18" t="str">
        <f t="shared" si="178"/>
        <v/>
      </c>
      <c r="AO436" s="19" t="str">
        <f t="shared" si="179"/>
        <v/>
      </c>
      <c r="AP436" s="19" t="str">
        <f t="shared" si="180"/>
        <v/>
      </c>
      <c r="AQ436" s="20" t="str">
        <f t="shared" si="181"/>
        <v/>
      </c>
      <c r="AR436" s="7" t="str">
        <f t="shared" ca="1" si="182"/>
        <v/>
      </c>
      <c r="AS436" s="157"/>
      <c r="AT436" s="19" t="str">
        <f>+IF(LEN($K436)&gt;5,TRUNC(AS436*AK436*'CODIGO PAGO'!$C$27,2),"")</f>
        <v/>
      </c>
      <c r="AU436" s="15"/>
      <c r="AV436" s="15"/>
      <c r="AW436" s="15"/>
      <c r="AX436" s="14"/>
      <c r="AY436" s="15"/>
      <c r="AZ436" s="20" t="str">
        <f>+IF(LEN(K436)&gt;5,SUMIF(AJUSTES!$A$1:$A$50,K436,AJUSTES!$J$1:$J$50),"")</f>
        <v/>
      </c>
      <c r="BA436" s="20"/>
      <c r="BB436" s="14"/>
      <c r="BC436" s="14"/>
      <c r="BD436" s="164"/>
      <c r="BE436" s="15"/>
      <c r="BF436" s="15"/>
      <c r="BG436" s="152" t="str">
        <f t="shared" si="183"/>
        <v/>
      </c>
      <c r="BH436" s="20" t="str">
        <f t="shared" si="184"/>
        <v/>
      </c>
      <c r="BI436" s="20" t="str">
        <f>IF(LEN($K436)&gt;5,IF('CODIGO PAGO'!$C$26=9,0.5*AK436,'CODIGO PAGO'!$C$26*COUNTIF(L436:X436,"PT")*(AK436*7)/(7-(COUNTIF(L436:X436,"D")+COUNTIF(L436:X436,"DL")))),"")</f>
        <v/>
      </c>
      <c r="BJ436" s="15"/>
      <c r="BK436" s="20" t="str">
        <f>+IF(LEN(K436)&gt;5,SUMIF(AJUSTES!$A$1:$A$50,K436,AJUSTES!$K$1:$K$50),"")</f>
        <v/>
      </c>
      <c r="BL436" s="15"/>
      <c r="BM436" s="15"/>
      <c r="BN436" s="4" t="str">
        <f>+CONCATENATE(IF(COUNTIFS(INCAPACIDADES!$A$1:$A$100,"ACTIVA",INCAPACIDADES!$C$1:$C$100,'PRE MAAS'!K436)&gt;0,VLOOKUP(K436,INCAPACIDADES!$C$1:$Y$100,23,0),""),IF(LEN($K436)&gt;5,IF(BD!F436="N/A","",CONCATENATE("B (",DAY(BD!F436),"-",MONTH(BD!F436),"-",YEAR(BD!F436),")")),""))</f>
        <v/>
      </c>
      <c r="BO436" s="150"/>
      <c r="BP436" s="15"/>
      <c r="BQ436" s="15"/>
      <c r="BR436" s="15"/>
      <c r="BS436" s="15"/>
      <c r="BT436" s="15"/>
      <c r="BU436" s="9" t="str">
        <f>+IF(LEN($K436)&gt;10,IF(LEN(BD!I436)=11,BD!I436,CONCATENATE("0",BD!I436)),"")</f>
        <v/>
      </c>
      <c r="BV436" s="161" t="str">
        <f>+IF(LEN($K436)&gt;10,BD!J436,"")</f>
        <v/>
      </c>
      <c r="BW436" s="162" t="str">
        <f t="shared" si="185"/>
        <v/>
      </c>
      <c r="BX436" s="162" t="str">
        <f>+IF(LEN($K436)&gt;10,UPPER(BD!K436),"")</f>
        <v/>
      </c>
      <c r="BY436" s="161" t="str">
        <f>+IF(LEN($K444)&gt;5,BD!L436,"")</f>
        <v/>
      </c>
      <c r="BZ436" s="161" t="str">
        <f>+IF(LEN($K436)&gt;10,BD!M436,"")</f>
        <v/>
      </c>
      <c r="CA436" s="162" t="str">
        <f>+IF(LEN($K436)&gt;10,BD!N436,"")</f>
        <v/>
      </c>
      <c r="CB436" s="163" t="str">
        <f t="shared" si="186"/>
        <v/>
      </c>
      <c r="CC436" s="62" t="str">
        <f>+IF(AND(LEN($K436)&gt;10),IF(AND($J436&gt;L$1,$J436&lt;=$Y$1),1,IF((COUNTIFS(INCAPACIDADES!$C$1:$C$51,$K436,INCAPACIDADES!K$1:K$51,L$1))&gt;0,2,IF(VLOOKUP($I436,BD!D:F,3,0)&gt;L$1,0,3))),"")</f>
        <v/>
      </c>
      <c r="CD436" s="62" t="str">
        <f>+IF(AND(LEN($K436)&gt;10),IF(AND($J436&gt;M$1,$J436&lt;=$Y$1),1,IF((COUNTIFS(INCAPACIDADES!$C$1:$C$51,$K436,INCAPACIDADES!L$1:L$51,M$1))&gt;0,2,IF(VLOOKUP($I436,BD!$D:$F,3,0)&gt;M$1,0,3))),"")</f>
        <v/>
      </c>
      <c r="CE436" s="62" t="str">
        <f>+IF(AND(LEN($K436)&gt;10),IF(AND($J436&gt;N$1,$J436&lt;=$Y$1),1,IF((COUNTIFS(INCAPACIDADES!$C$1:$C$51,$K436,INCAPACIDADES!M$1:M$51,N$1))&gt;0,2,IF(VLOOKUP($I436,BD!$D:$F,3,0)&gt;N$1,0,3))),"")</f>
        <v/>
      </c>
      <c r="CF436" s="62" t="str">
        <f>+IF(AND(LEN($K436)&gt;10),IF(AND($J436&gt;O$1,$J436&lt;=$Y$1),1,IF((COUNTIFS(INCAPACIDADES!$C$1:$C$51,$K436,INCAPACIDADES!N$1:N$51,O$1))&gt;0,2,IF(VLOOKUP($I436,BD!$D:$F,3,0)&gt;O$1,0,3))),"")</f>
        <v/>
      </c>
      <c r="CG436" s="62" t="str">
        <f>+IF(AND(LEN($K436)&gt;10),IF(AND($J436&gt;P$1,$J436&lt;=$Y$1),1,IF((COUNTIFS(INCAPACIDADES!$C$1:$C$51,$K436,INCAPACIDADES!O$1:O$51,P$1))&gt;0,2,IF(VLOOKUP($I436,BD!$D:$F,3,0)&gt;P$1,0,3))),"")</f>
        <v/>
      </c>
      <c r="CH436" s="62" t="str">
        <f>+IF(AND(LEN($K436)&gt;10),IF(AND($J436&gt;Q$1,$J436&lt;=$Y$1),1,IF((COUNTIFS(INCAPACIDADES!$C$1:$C$51,$K436,INCAPACIDADES!P$1:P$51,Q$1))&gt;0,2,IF(VLOOKUP($I436,BD!$D:$F,3,0)&gt;Q$1,0,3))),"")</f>
        <v/>
      </c>
      <c r="CI436" s="62" t="str">
        <f>+IF(AND(LEN($K436)&gt;10),IF(AND($J436&gt;R$1,$J436&lt;=$Y$1),1,IF((COUNTIFS(INCAPACIDADES!$C$1:$C$51,$K436,INCAPACIDADES!Q$1:Q$51,R$1))&gt;0,2,IF(VLOOKUP($I436,BD!$D:$F,3,0)&gt;R$1,0,3))),"")</f>
        <v/>
      </c>
      <c r="CJ436" s="62" t="str">
        <f>+IF(AND(LEN($K436)&gt;10),IF(AND($J436&gt;S$1,$J436&lt;=$Y$1),1,IF((COUNTIFS(INCAPACIDADES!$C$1:$C$51,$K436,INCAPACIDADES!R$1:R$51,S$1))&gt;0,2,IF(VLOOKUP($I436,BD!$D:$F,3,0)&gt;S$1,0,3))),"")</f>
        <v/>
      </c>
      <c r="CK436" s="62" t="str">
        <f>+IF(AND(LEN($K436)&gt;10),IF(AND($J436&gt;T$1,$J436&lt;=$Y$1),1,IF((COUNTIFS(INCAPACIDADES!$C$1:$C$51,$K436,INCAPACIDADES!S$1:S$51,T$1))&gt;0,2,IF(VLOOKUP($I436,BD!$D:$F,3,0)&gt;T$1,0,3))),"")</f>
        <v/>
      </c>
      <c r="CL436" s="62" t="str">
        <f>+IF(AND(LEN($K436)&gt;10),IF(AND($J436&gt;U$1,$J436&lt;=$Y$1),1,IF((COUNTIFS(INCAPACIDADES!$C$1:$C$51,$K436,INCAPACIDADES!T$1:T$51,U$1))&gt;0,2,IF(VLOOKUP($I436,BD!$D:$F,3,0)&gt;U$1,0,3))),"")</f>
        <v/>
      </c>
      <c r="CM436" s="62" t="str">
        <f>+IF(AND(LEN($K436)&gt;10),IF(AND($J436&gt;V$1,$J436&lt;=$Y$1),1,IF((COUNTIFS(INCAPACIDADES!$C$1:$C$51,$K436,INCAPACIDADES!U$1:U$51,V$1))&gt;0,2,IF(VLOOKUP($I436,BD!$D:$F,3,0)&gt;V$1,0,3))),"")</f>
        <v/>
      </c>
      <c r="CN436" s="62" t="str">
        <f>+IF(AND(LEN($K436)&gt;10),IF(AND($J436&gt;W$1,$J436&lt;=$Y$1),1,IF((COUNTIFS(INCAPACIDADES!$C$1:$C$51,$K436,INCAPACIDADES!V$1:V$51,W$1))&gt;0,2,IF(VLOOKUP($I436,BD!$D:$F,3,0)&gt;W$1,0,3))),"")</f>
        <v/>
      </c>
      <c r="CO436" s="62" t="str">
        <f>+IF(AND(LEN($K436)&gt;10),IF(AND($J436&gt;X$1,$J436&lt;=$Y$1),1,IF((COUNTIFS(INCAPACIDADES!$C$1:$C$51,$K436,INCAPACIDADES!W$1:W$51,X$1))&gt;0,2,IF(VLOOKUP($I436,BD!$D:$F,3,0)&gt;X$1,0,3))),"")</f>
        <v/>
      </c>
      <c r="CP436" s="62" t="str">
        <f>+IF(AND(LEN($K436)&gt;10),IF(AND($J436&gt;Y$1,$J436&lt;=$Y$1),1,IF((COUNTIFS(INCAPACIDADES!$C$1:$C$51,$K436,INCAPACIDADES!X$1:X$51,Y$1))&gt;0,2,IF(VLOOKUP($I436,BD!$D:$F,3,0)&gt;Y$1,0,3))),"")</f>
        <v/>
      </c>
      <c r="CQ436" s="62" t="str">
        <f>+IF(LEN($K436)&gt;10,IF(ISERROR(VLOOKUP(L436,'CODIGO PAGO'!$B$1:$B$20,1,0)),1,IF(OR(AND(CC436=1,L436&lt;&gt;"N"),AND(CC436=3,L436&lt;&gt;"B"),AND(CC436=2,LEFT(TRIM(L436),1)&lt;&gt;"I")),1,IF(OR(AND(CC436=0,L436="N"),AND(CC436=0,L436="B"),AND(CC436=0,LEFT(TRIM(L436),1)="I")),1,0))),"")</f>
        <v/>
      </c>
      <c r="CR436" s="62" t="str">
        <f t="shared" si="187"/>
        <v/>
      </c>
      <c r="CS436" s="62" t="str">
        <f>+IF(LEN($K436)&gt;10,IF(ISERROR(VLOOKUP(N436,'CODIGO PAGO'!$B$1:$B$20,1,0)),1,IF(OR(AND(CE436=1,N436&lt;&gt;"N"),AND(CE436=3,N436&lt;&gt;"B"),AND(CE436=2,LEFT(TRIM(N436),1)&lt;&gt;"I")),1,IF(OR(AND(CE436=0,N436="N"),AND(CE436=0,N436="B"),AND(CE436=0,LEFT(TRIM(N436),1)="I")),1,0))),"")</f>
        <v/>
      </c>
      <c r="CT436" s="62" t="str">
        <f t="shared" si="188"/>
        <v/>
      </c>
      <c r="CU436" s="62" t="str">
        <f>+IF(LEN($K436)&gt;10,IF(ISERROR(VLOOKUP(P436,'CODIGO PAGO'!$B$1:$B$20,1,0)),1,IF(OR(AND(CG436=1,P436&lt;&gt;"N"),AND(CG436=3,P436&lt;&gt;"B"),AND(CG436=2,LEFT(TRIM(P436),1)&lt;&gt;"I")),1,IF(OR(AND(CG436=0,P436="N"),AND(CG436=0,P436="B"),AND(CG436=0,LEFT(TRIM(P436),1)="I")),1,0))),"")</f>
        <v/>
      </c>
      <c r="CV436" s="62" t="str">
        <f t="shared" si="189"/>
        <v/>
      </c>
      <c r="CW436" s="62" t="str">
        <f>+IF(LEN($K436)&gt;10,IF(ISERROR(VLOOKUP(R436,'CODIGO PAGO'!$B$1:$B$20,1,0)),1,IF(OR(AND(CI436=1,R436&lt;&gt;"N"),AND(CI436=3,R436&lt;&gt;"B"),AND(CI436=2,LEFT(TRIM(R436),1)&lt;&gt;"I")),1,IF(OR(AND(CI436=0,R436="N"),AND(CI436=0,R436="B"),AND(CI436=0,LEFT(TRIM(R436),1)="I")),1,0))),"")</f>
        <v/>
      </c>
      <c r="CX436" s="62" t="str">
        <f t="shared" si="190"/>
        <v/>
      </c>
      <c r="CY436" s="62" t="str">
        <f>+IF(LEN($K436)&gt;10,IF(ISERROR(VLOOKUP(T436,'CODIGO PAGO'!$B$1:$B$20,1,0)),1,IF(OR(AND(CK436=1,T436&lt;&gt;"N"),AND(CK436=3,T436&lt;&gt;"B"),AND(CK436=2,LEFT(TRIM(T436),1)&lt;&gt;"I")),1,IF(OR(AND(CK436=0,T436="N"),AND(CK436=0,T436="B"),AND(CK436=0,LEFT(TRIM(T436),1)="I")),1,0))),"")</f>
        <v/>
      </c>
      <c r="CZ436" s="62" t="str">
        <f t="shared" si="191"/>
        <v/>
      </c>
      <c r="DA436" s="62" t="str">
        <f>+IF(LEN($K436)&gt;10,IF(ISERROR(VLOOKUP(V436,'CODIGO PAGO'!$B$1:$B$20,1,0)),1,IF(OR(AND(CM436=1,V436&lt;&gt;"N"),AND(CM436=3,V436&lt;&gt;"B"),AND(CM436=2,LEFT(TRIM(V436),1)&lt;&gt;"I")),1,IF(OR(AND(CM436=0,V436="N"),AND(CM436=0,V436="B"),AND(CM436=0,LEFT(TRIM(V436),1)="I")),1,0))),"")</f>
        <v/>
      </c>
      <c r="DB436" s="62" t="str">
        <f t="shared" si="192"/>
        <v/>
      </c>
      <c r="DC436" s="62" t="str">
        <f>+IF(LEN($K436)&gt;10,IF(ISERROR(VLOOKUP(X436,'CODIGO PAGO'!$B$1:$B$20,1,0)),1,IF(OR(AND(CO436=1,X436&lt;&gt;"N"),AND(CO436=3,X436&lt;&gt;"B"),AND(CO436=2,LEFT(TRIM(X436),1)&lt;&gt;"I")),1,IF(OR(AND(CO436=0,X436="N"),AND(CO436=0,X436="B"),AND(CO436=0,LEFT(TRIM(X436),1)="I")),1,0))),"")</f>
        <v/>
      </c>
      <c r="DD436" s="62" t="str">
        <f t="shared" si="193"/>
        <v/>
      </c>
      <c r="DE436" s="62" t="str">
        <f t="shared" si="194"/>
        <v/>
      </c>
      <c r="DF436" s="63" t="str">
        <f t="shared" si="195"/>
        <v/>
      </c>
      <c r="DG436" s="171"/>
      <c r="DH436" s="63">
        <v>436</v>
      </c>
    </row>
    <row r="437" spans="1:112" s="65" customFormat="1">
      <c r="A437" s="16" t="str">
        <f t="shared" si="168"/>
        <v/>
      </c>
      <c r="B437" s="134"/>
      <c r="C437" s="134"/>
      <c r="D437" s="1" t="str">
        <f>+IF(LEN($K437)&gt;5,BD!A437,"")</f>
        <v/>
      </c>
      <c r="E437" s="1" t="str">
        <f>+IF(LEN($K437)&gt;5,BD!B437,"")</f>
        <v/>
      </c>
      <c r="F437" s="134"/>
      <c r="G437" s="133"/>
      <c r="H437" s="135"/>
      <c r="I437" s="3" t="str">
        <f>+IF(LEN($K437)&gt;5,BD!D437,"")</f>
        <v/>
      </c>
      <c r="J437" s="4" t="str">
        <f>+IF(LEN($K437)&gt;5,BD!E437,"")</f>
        <v/>
      </c>
      <c r="K437" s="5" t="str">
        <f>+IF(LEN(BD!G437)&gt;5,BD!G437,"")</f>
        <v/>
      </c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53" t="str">
        <f t="shared" si="169"/>
        <v/>
      </c>
      <c r="AB437" s="154" t="str">
        <f>+IF(LEN($K437)&gt;5,SUM(L437,N437,P437,R437,T437,V437,X437)+COUNTIF(L437:X437,"PCG")+'CODIGO PAGO'!$C$23*COUNTIF(L437:X437,"PDF")+'CODIGO PAGO'!$C$24*COUNTIF('PRE MAAS'!L437:X437,"PNH")+'CODIGO PAGO'!$C$25*COUNTIF('PRE MAAS'!L437:X437,"PS")+COUNTIF(L437:X437,"VAC"),"")</f>
        <v/>
      </c>
      <c r="AC437" s="154" t="str">
        <f t="shared" si="170"/>
        <v/>
      </c>
      <c r="AD437" s="155" t="str">
        <f t="shared" si="171"/>
        <v/>
      </c>
      <c r="AE437" s="155" t="str">
        <f t="shared" si="172"/>
        <v/>
      </c>
      <c r="AF437" s="155" t="str">
        <f>+IF(LEN($K437)&gt;5,IF(AND(VLOOKUP($I437,BD!$D$1:$F$501,3,0)&gt;=L$1,VLOOKUP($I437,BD!$D$1:$F$501,3,0)&lt;=X$1),1,0),"")</f>
        <v/>
      </c>
      <c r="AG437" s="155" t="str">
        <f t="shared" si="173"/>
        <v/>
      </c>
      <c r="AH437" s="156" t="str">
        <f t="shared" si="174"/>
        <v/>
      </c>
      <c r="AI437" s="156" t="str">
        <f t="shared" si="175"/>
        <v/>
      </c>
      <c r="AJ437" s="156" t="str">
        <f t="shared" si="176"/>
        <v/>
      </c>
      <c r="AK437" s="6" t="str">
        <f>+IF(LEN($K437)&gt;5,BD!H437,"")</f>
        <v/>
      </c>
      <c r="AL437" s="17" t="str">
        <f t="shared" si="177"/>
        <v/>
      </c>
      <c r="AM437" s="13"/>
      <c r="AN437" s="18" t="str">
        <f t="shared" si="178"/>
        <v/>
      </c>
      <c r="AO437" s="19" t="str">
        <f t="shared" si="179"/>
        <v/>
      </c>
      <c r="AP437" s="19" t="str">
        <f t="shared" si="180"/>
        <v/>
      </c>
      <c r="AQ437" s="20" t="str">
        <f t="shared" si="181"/>
        <v/>
      </c>
      <c r="AR437" s="7" t="str">
        <f t="shared" ca="1" si="182"/>
        <v/>
      </c>
      <c r="AS437" s="157"/>
      <c r="AT437" s="19" t="str">
        <f>+IF(LEN($K437)&gt;5,TRUNC(AS437*AK437*'CODIGO PAGO'!$C$27,2),"")</f>
        <v/>
      </c>
      <c r="AU437" s="15"/>
      <c r="AV437" s="15"/>
      <c r="AW437" s="15"/>
      <c r="AX437" s="14"/>
      <c r="AY437" s="15"/>
      <c r="AZ437" s="20" t="str">
        <f>+IF(LEN(K437)&gt;5,SUMIF(AJUSTES!$A$1:$A$50,K437,AJUSTES!$J$1:$J$50),"")</f>
        <v/>
      </c>
      <c r="BA437" s="20"/>
      <c r="BB437" s="14"/>
      <c r="BC437" s="14"/>
      <c r="BD437" s="164"/>
      <c r="BE437" s="15"/>
      <c r="BF437" s="15"/>
      <c r="BG437" s="152" t="str">
        <f t="shared" si="183"/>
        <v/>
      </c>
      <c r="BH437" s="20" t="str">
        <f t="shared" si="184"/>
        <v/>
      </c>
      <c r="BI437" s="20" t="str">
        <f>IF(LEN($K437)&gt;5,IF('CODIGO PAGO'!$C$26=9,0.5*AK437,'CODIGO PAGO'!$C$26*COUNTIF(L437:X437,"PT")*(AK437*7)/(7-(COUNTIF(L437:X437,"D")+COUNTIF(L437:X437,"DL")))),"")</f>
        <v/>
      </c>
      <c r="BJ437" s="15"/>
      <c r="BK437" s="20" t="str">
        <f>+IF(LEN(K437)&gt;5,SUMIF(AJUSTES!$A$1:$A$50,K437,AJUSTES!$K$1:$K$50),"")</f>
        <v/>
      </c>
      <c r="BL437" s="15"/>
      <c r="BM437" s="15"/>
      <c r="BN437" s="4" t="str">
        <f>+CONCATENATE(IF(COUNTIFS(INCAPACIDADES!$A$1:$A$100,"ACTIVA",INCAPACIDADES!$C$1:$C$100,'PRE MAAS'!K437)&gt;0,VLOOKUP(K437,INCAPACIDADES!$C$1:$Y$100,23,0),""),IF(LEN($K437)&gt;5,IF(BD!F437="N/A","",CONCATENATE("B (",DAY(BD!F437),"-",MONTH(BD!F437),"-",YEAR(BD!F437),")")),""))</f>
        <v/>
      </c>
      <c r="BO437" s="150"/>
      <c r="BP437" s="15"/>
      <c r="BQ437" s="15"/>
      <c r="BR437" s="15"/>
      <c r="BS437" s="15"/>
      <c r="BT437" s="15"/>
      <c r="BU437" s="9" t="str">
        <f>+IF(LEN($K437)&gt;10,IF(LEN(BD!I437)=11,BD!I437,CONCATENATE("0",BD!I437)),"")</f>
        <v/>
      </c>
      <c r="BV437" s="161" t="str">
        <f>+IF(LEN($K437)&gt;10,BD!J437,"")</f>
        <v/>
      </c>
      <c r="BW437" s="162" t="str">
        <f t="shared" si="185"/>
        <v/>
      </c>
      <c r="BX437" s="162" t="str">
        <f>+IF(LEN($K437)&gt;10,UPPER(BD!K437),"")</f>
        <v/>
      </c>
      <c r="BY437" s="161" t="str">
        <f>+IF(LEN($K445)&gt;5,BD!L437,"")</f>
        <v/>
      </c>
      <c r="BZ437" s="161" t="str">
        <f>+IF(LEN($K437)&gt;10,BD!M437,"")</f>
        <v/>
      </c>
      <c r="CA437" s="162" t="str">
        <f>+IF(LEN($K437)&gt;10,BD!N437,"")</f>
        <v/>
      </c>
      <c r="CB437" s="163" t="str">
        <f t="shared" si="186"/>
        <v/>
      </c>
      <c r="CC437" s="62" t="str">
        <f>+IF(AND(LEN($K437)&gt;10),IF(AND($J437&gt;L$1,$J437&lt;=$Y$1),1,IF((COUNTIFS(INCAPACIDADES!$C$1:$C$51,$K437,INCAPACIDADES!K$1:K$51,L$1))&gt;0,2,IF(VLOOKUP($I437,BD!D:F,3,0)&gt;L$1,0,3))),"")</f>
        <v/>
      </c>
      <c r="CD437" s="62" t="str">
        <f>+IF(AND(LEN($K437)&gt;10),IF(AND($J437&gt;M$1,$J437&lt;=$Y$1),1,IF((COUNTIFS(INCAPACIDADES!$C$1:$C$51,$K437,INCAPACIDADES!L$1:L$51,M$1))&gt;0,2,IF(VLOOKUP($I437,BD!$D:$F,3,0)&gt;M$1,0,3))),"")</f>
        <v/>
      </c>
      <c r="CE437" s="62" t="str">
        <f>+IF(AND(LEN($K437)&gt;10),IF(AND($J437&gt;N$1,$J437&lt;=$Y$1),1,IF((COUNTIFS(INCAPACIDADES!$C$1:$C$51,$K437,INCAPACIDADES!M$1:M$51,N$1))&gt;0,2,IF(VLOOKUP($I437,BD!$D:$F,3,0)&gt;N$1,0,3))),"")</f>
        <v/>
      </c>
      <c r="CF437" s="62" t="str">
        <f>+IF(AND(LEN($K437)&gt;10),IF(AND($J437&gt;O$1,$J437&lt;=$Y$1),1,IF((COUNTIFS(INCAPACIDADES!$C$1:$C$51,$K437,INCAPACIDADES!N$1:N$51,O$1))&gt;0,2,IF(VLOOKUP($I437,BD!$D:$F,3,0)&gt;O$1,0,3))),"")</f>
        <v/>
      </c>
      <c r="CG437" s="62" t="str">
        <f>+IF(AND(LEN($K437)&gt;10),IF(AND($J437&gt;P$1,$J437&lt;=$Y$1),1,IF((COUNTIFS(INCAPACIDADES!$C$1:$C$51,$K437,INCAPACIDADES!O$1:O$51,P$1))&gt;0,2,IF(VLOOKUP($I437,BD!$D:$F,3,0)&gt;P$1,0,3))),"")</f>
        <v/>
      </c>
      <c r="CH437" s="62" t="str">
        <f>+IF(AND(LEN($K437)&gt;10),IF(AND($J437&gt;Q$1,$J437&lt;=$Y$1),1,IF((COUNTIFS(INCAPACIDADES!$C$1:$C$51,$K437,INCAPACIDADES!P$1:P$51,Q$1))&gt;0,2,IF(VLOOKUP($I437,BD!$D:$F,3,0)&gt;Q$1,0,3))),"")</f>
        <v/>
      </c>
      <c r="CI437" s="62" t="str">
        <f>+IF(AND(LEN($K437)&gt;10),IF(AND($J437&gt;R$1,$J437&lt;=$Y$1),1,IF((COUNTIFS(INCAPACIDADES!$C$1:$C$51,$K437,INCAPACIDADES!Q$1:Q$51,R$1))&gt;0,2,IF(VLOOKUP($I437,BD!$D:$F,3,0)&gt;R$1,0,3))),"")</f>
        <v/>
      </c>
      <c r="CJ437" s="62" t="str">
        <f>+IF(AND(LEN($K437)&gt;10),IF(AND($J437&gt;S$1,$J437&lt;=$Y$1),1,IF((COUNTIFS(INCAPACIDADES!$C$1:$C$51,$K437,INCAPACIDADES!R$1:R$51,S$1))&gt;0,2,IF(VLOOKUP($I437,BD!$D:$F,3,0)&gt;S$1,0,3))),"")</f>
        <v/>
      </c>
      <c r="CK437" s="62" t="str">
        <f>+IF(AND(LEN($K437)&gt;10),IF(AND($J437&gt;T$1,$J437&lt;=$Y$1),1,IF((COUNTIFS(INCAPACIDADES!$C$1:$C$51,$K437,INCAPACIDADES!S$1:S$51,T$1))&gt;0,2,IF(VLOOKUP($I437,BD!$D:$F,3,0)&gt;T$1,0,3))),"")</f>
        <v/>
      </c>
      <c r="CL437" s="62" t="str">
        <f>+IF(AND(LEN($K437)&gt;10),IF(AND($J437&gt;U$1,$J437&lt;=$Y$1),1,IF((COUNTIFS(INCAPACIDADES!$C$1:$C$51,$K437,INCAPACIDADES!T$1:T$51,U$1))&gt;0,2,IF(VLOOKUP($I437,BD!$D:$F,3,0)&gt;U$1,0,3))),"")</f>
        <v/>
      </c>
      <c r="CM437" s="62" t="str">
        <f>+IF(AND(LEN($K437)&gt;10),IF(AND($J437&gt;V$1,$J437&lt;=$Y$1),1,IF((COUNTIFS(INCAPACIDADES!$C$1:$C$51,$K437,INCAPACIDADES!U$1:U$51,V$1))&gt;0,2,IF(VLOOKUP($I437,BD!$D:$F,3,0)&gt;V$1,0,3))),"")</f>
        <v/>
      </c>
      <c r="CN437" s="62" t="str">
        <f>+IF(AND(LEN($K437)&gt;10),IF(AND($J437&gt;W$1,$J437&lt;=$Y$1),1,IF((COUNTIFS(INCAPACIDADES!$C$1:$C$51,$K437,INCAPACIDADES!V$1:V$51,W$1))&gt;0,2,IF(VLOOKUP($I437,BD!$D:$F,3,0)&gt;W$1,0,3))),"")</f>
        <v/>
      </c>
      <c r="CO437" s="62" t="str">
        <f>+IF(AND(LEN($K437)&gt;10),IF(AND($J437&gt;X$1,$J437&lt;=$Y$1),1,IF((COUNTIFS(INCAPACIDADES!$C$1:$C$51,$K437,INCAPACIDADES!W$1:W$51,X$1))&gt;0,2,IF(VLOOKUP($I437,BD!$D:$F,3,0)&gt;X$1,0,3))),"")</f>
        <v/>
      </c>
      <c r="CP437" s="62" t="str">
        <f>+IF(AND(LEN($K437)&gt;10),IF(AND($J437&gt;Y$1,$J437&lt;=$Y$1),1,IF((COUNTIFS(INCAPACIDADES!$C$1:$C$51,$K437,INCAPACIDADES!X$1:X$51,Y$1))&gt;0,2,IF(VLOOKUP($I437,BD!$D:$F,3,0)&gt;Y$1,0,3))),"")</f>
        <v/>
      </c>
      <c r="CQ437" s="62" t="str">
        <f>+IF(LEN($K437)&gt;10,IF(ISERROR(VLOOKUP(L437,'CODIGO PAGO'!$B$1:$B$20,1,0)),1,IF(OR(AND(CC437=1,L437&lt;&gt;"N"),AND(CC437=3,L437&lt;&gt;"B"),AND(CC437=2,LEFT(TRIM(L437),1)&lt;&gt;"I")),1,IF(OR(AND(CC437=0,L437="N"),AND(CC437=0,L437="B"),AND(CC437=0,LEFT(TRIM(L437),1)="I")),1,0))),"")</f>
        <v/>
      </c>
      <c r="CR437" s="62" t="str">
        <f t="shared" si="187"/>
        <v/>
      </c>
      <c r="CS437" s="62" t="str">
        <f>+IF(LEN($K437)&gt;10,IF(ISERROR(VLOOKUP(N437,'CODIGO PAGO'!$B$1:$B$20,1,0)),1,IF(OR(AND(CE437=1,N437&lt;&gt;"N"),AND(CE437=3,N437&lt;&gt;"B"),AND(CE437=2,LEFT(TRIM(N437),1)&lt;&gt;"I")),1,IF(OR(AND(CE437=0,N437="N"),AND(CE437=0,N437="B"),AND(CE437=0,LEFT(TRIM(N437),1)="I")),1,0))),"")</f>
        <v/>
      </c>
      <c r="CT437" s="62" t="str">
        <f t="shared" si="188"/>
        <v/>
      </c>
      <c r="CU437" s="62" t="str">
        <f>+IF(LEN($K437)&gt;10,IF(ISERROR(VLOOKUP(P437,'CODIGO PAGO'!$B$1:$B$20,1,0)),1,IF(OR(AND(CG437=1,P437&lt;&gt;"N"),AND(CG437=3,P437&lt;&gt;"B"),AND(CG437=2,LEFT(TRIM(P437),1)&lt;&gt;"I")),1,IF(OR(AND(CG437=0,P437="N"),AND(CG437=0,P437="B"),AND(CG437=0,LEFT(TRIM(P437),1)="I")),1,0))),"")</f>
        <v/>
      </c>
      <c r="CV437" s="62" t="str">
        <f t="shared" si="189"/>
        <v/>
      </c>
      <c r="CW437" s="62" t="str">
        <f>+IF(LEN($K437)&gt;10,IF(ISERROR(VLOOKUP(R437,'CODIGO PAGO'!$B$1:$B$20,1,0)),1,IF(OR(AND(CI437=1,R437&lt;&gt;"N"),AND(CI437=3,R437&lt;&gt;"B"),AND(CI437=2,LEFT(TRIM(R437),1)&lt;&gt;"I")),1,IF(OR(AND(CI437=0,R437="N"),AND(CI437=0,R437="B"),AND(CI437=0,LEFT(TRIM(R437),1)="I")),1,0))),"")</f>
        <v/>
      </c>
      <c r="CX437" s="62" t="str">
        <f t="shared" si="190"/>
        <v/>
      </c>
      <c r="CY437" s="62" t="str">
        <f>+IF(LEN($K437)&gt;10,IF(ISERROR(VLOOKUP(T437,'CODIGO PAGO'!$B$1:$B$20,1,0)),1,IF(OR(AND(CK437=1,T437&lt;&gt;"N"),AND(CK437=3,T437&lt;&gt;"B"),AND(CK437=2,LEFT(TRIM(T437),1)&lt;&gt;"I")),1,IF(OR(AND(CK437=0,T437="N"),AND(CK437=0,T437="B"),AND(CK437=0,LEFT(TRIM(T437),1)="I")),1,0))),"")</f>
        <v/>
      </c>
      <c r="CZ437" s="62" t="str">
        <f t="shared" si="191"/>
        <v/>
      </c>
      <c r="DA437" s="62" t="str">
        <f>+IF(LEN($K437)&gt;10,IF(ISERROR(VLOOKUP(V437,'CODIGO PAGO'!$B$1:$B$20,1,0)),1,IF(OR(AND(CM437=1,V437&lt;&gt;"N"),AND(CM437=3,V437&lt;&gt;"B"),AND(CM437=2,LEFT(TRIM(V437),1)&lt;&gt;"I")),1,IF(OR(AND(CM437=0,V437="N"),AND(CM437=0,V437="B"),AND(CM437=0,LEFT(TRIM(V437),1)="I")),1,0))),"")</f>
        <v/>
      </c>
      <c r="DB437" s="62" t="str">
        <f t="shared" si="192"/>
        <v/>
      </c>
      <c r="DC437" s="62" t="str">
        <f>+IF(LEN($K437)&gt;10,IF(ISERROR(VLOOKUP(X437,'CODIGO PAGO'!$B$1:$B$20,1,0)),1,IF(OR(AND(CO437=1,X437&lt;&gt;"N"),AND(CO437=3,X437&lt;&gt;"B"),AND(CO437=2,LEFT(TRIM(X437),1)&lt;&gt;"I")),1,IF(OR(AND(CO437=0,X437="N"),AND(CO437=0,X437="B"),AND(CO437=0,LEFT(TRIM(X437),1)="I")),1,0))),"")</f>
        <v/>
      </c>
      <c r="DD437" s="62" t="str">
        <f t="shared" si="193"/>
        <v/>
      </c>
      <c r="DE437" s="62" t="str">
        <f t="shared" si="194"/>
        <v/>
      </c>
      <c r="DF437" s="63" t="str">
        <f t="shared" si="195"/>
        <v/>
      </c>
      <c r="DG437" s="171"/>
      <c r="DH437" s="63">
        <v>437</v>
      </c>
    </row>
    <row r="438" spans="1:112" s="65" customFormat="1">
      <c r="A438" s="16" t="str">
        <f t="shared" si="168"/>
        <v/>
      </c>
      <c r="B438" s="134"/>
      <c r="C438" s="134"/>
      <c r="D438" s="1" t="str">
        <f>+IF(LEN($K438)&gt;5,BD!A438,"")</f>
        <v/>
      </c>
      <c r="E438" s="1" t="str">
        <f>+IF(LEN($K438)&gt;5,BD!B438,"")</f>
        <v/>
      </c>
      <c r="F438" s="134"/>
      <c r="G438" s="133"/>
      <c r="H438" s="135"/>
      <c r="I438" s="3" t="str">
        <f>+IF(LEN($K438)&gt;5,BD!D438,"")</f>
        <v/>
      </c>
      <c r="J438" s="4" t="str">
        <f>+IF(LEN($K438)&gt;5,BD!E438,"")</f>
        <v/>
      </c>
      <c r="K438" s="5" t="str">
        <f>+IF(LEN(BD!G438)&gt;5,BD!G438,"")</f>
        <v/>
      </c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53" t="str">
        <f t="shared" si="169"/>
        <v/>
      </c>
      <c r="AB438" s="154" t="str">
        <f>+IF(LEN($K438)&gt;5,SUM(L438,N438,P438,R438,T438,V438,X438)+COUNTIF(L438:X438,"PCG")+'CODIGO PAGO'!$C$23*COUNTIF(L438:X438,"PDF")+'CODIGO PAGO'!$C$24*COUNTIF('PRE MAAS'!L438:X438,"PNH")+'CODIGO PAGO'!$C$25*COUNTIF('PRE MAAS'!L438:X438,"PS")+COUNTIF(L438:X438,"VAC"),"")</f>
        <v/>
      </c>
      <c r="AC438" s="154" t="str">
        <f t="shared" si="170"/>
        <v/>
      </c>
      <c r="AD438" s="155" t="str">
        <f t="shared" si="171"/>
        <v/>
      </c>
      <c r="AE438" s="155" t="str">
        <f t="shared" si="172"/>
        <v/>
      </c>
      <c r="AF438" s="155" t="str">
        <f>+IF(LEN($K438)&gt;5,IF(AND(VLOOKUP($I438,BD!$D$1:$F$501,3,0)&gt;=L$1,VLOOKUP($I438,BD!$D$1:$F$501,3,0)&lt;=X$1),1,0),"")</f>
        <v/>
      </c>
      <c r="AG438" s="155" t="str">
        <f t="shared" si="173"/>
        <v/>
      </c>
      <c r="AH438" s="156" t="str">
        <f t="shared" si="174"/>
        <v/>
      </c>
      <c r="AI438" s="156" t="str">
        <f t="shared" si="175"/>
        <v/>
      </c>
      <c r="AJ438" s="156" t="str">
        <f t="shared" si="176"/>
        <v/>
      </c>
      <c r="AK438" s="6" t="str">
        <f>+IF(LEN($K438)&gt;5,BD!H438,"")</f>
        <v/>
      </c>
      <c r="AL438" s="17" t="str">
        <f t="shared" si="177"/>
        <v/>
      </c>
      <c r="AM438" s="13"/>
      <c r="AN438" s="18" t="str">
        <f t="shared" si="178"/>
        <v/>
      </c>
      <c r="AO438" s="19" t="str">
        <f t="shared" si="179"/>
        <v/>
      </c>
      <c r="AP438" s="19" t="str">
        <f t="shared" si="180"/>
        <v/>
      </c>
      <c r="AQ438" s="20" t="str">
        <f t="shared" si="181"/>
        <v/>
      </c>
      <c r="AR438" s="7" t="str">
        <f t="shared" ca="1" si="182"/>
        <v/>
      </c>
      <c r="AS438" s="157"/>
      <c r="AT438" s="19" t="str">
        <f>+IF(LEN($K438)&gt;5,TRUNC(AS438*AK438*'CODIGO PAGO'!$C$27,2),"")</f>
        <v/>
      </c>
      <c r="AU438" s="15"/>
      <c r="AV438" s="15"/>
      <c r="AW438" s="15"/>
      <c r="AX438" s="14"/>
      <c r="AY438" s="15"/>
      <c r="AZ438" s="20" t="str">
        <f>+IF(LEN(K438)&gt;5,SUMIF(AJUSTES!$A$1:$A$50,K438,AJUSTES!$J$1:$J$50),"")</f>
        <v/>
      </c>
      <c r="BA438" s="20"/>
      <c r="BB438" s="14"/>
      <c r="BC438" s="14"/>
      <c r="BD438" s="164"/>
      <c r="BE438" s="15"/>
      <c r="BF438" s="15"/>
      <c r="BG438" s="152" t="str">
        <f t="shared" si="183"/>
        <v/>
      </c>
      <c r="BH438" s="20" t="str">
        <f t="shared" si="184"/>
        <v/>
      </c>
      <c r="BI438" s="20" t="str">
        <f>IF(LEN($K438)&gt;5,IF('CODIGO PAGO'!$C$26=9,0.5*AK438,'CODIGO PAGO'!$C$26*COUNTIF(L438:X438,"PT")*(AK438*7)/(7-(COUNTIF(L438:X438,"D")+COUNTIF(L438:X438,"DL")))),"")</f>
        <v/>
      </c>
      <c r="BJ438" s="15"/>
      <c r="BK438" s="20" t="str">
        <f>+IF(LEN(K438)&gt;5,SUMIF(AJUSTES!$A$1:$A$50,K438,AJUSTES!$K$1:$K$50),"")</f>
        <v/>
      </c>
      <c r="BL438" s="15"/>
      <c r="BM438" s="15"/>
      <c r="BN438" s="4" t="str">
        <f>+CONCATENATE(IF(COUNTIFS(INCAPACIDADES!$A$1:$A$100,"ACTIVA",INCAPACIDADES!$C$1:$C$100,'PRE MAAS'!K438)&gt;0,VLOOKUP(K438,INCAPACIDADES!$C$1:$Y$100,23,0),""),IF(LEN($K438)&gt;5,IF(BD!F438="N/A","",CONCATENATE("B (",DAY(BD!F438),"-",MONTH(BD!F438),"-",YEAR(BD!F438),")")),""))</f>
        <v/>
      </c>
      <c r="BO438" s="150"/>
      <c r="BP438" s="15"/>
      <c r="BQ438" s="15"/>
      <c r="BR438" s="15"/>
      <c r="BS438" s="15"/>
      <c r="BT438" s="15"/>
      <c r="BU438" s="9" t="str">
        <f>+IF(LEN($K438)&gt;10,IF(LEN(BD!I438)=11,BD!I438,CONCATENATE("0",BD!I438)),"")</f>
        <v/>
      </c>
      <c r="BV438" s="161" t="str">
        <f>+IF(LEN($K438)&gt;10,BD!J438,"")</f>
        <v/>
      </c>
      <c r="BW438" s="162" t="str">
        <f t="shared" si="185"/>
        <v/>
      </c>
      <c r="BX438" s="162" t="str">
        <f>+IF(LEN($K438)&gt;10,UPPER(BD!K438),"")</f>
        <v/>
      </c>
      <c r="BY438" s="161" t="str">
        <f>+IF(LEN($K446)&gt;5,BD!L438,"")</f>
        <v/>
      </c>
      <c r="BZ438" s="161" t="str">
        <f>+IF(LEN($K438)&gt;10,BD!M438,"")</f>
        <v/>
      </c>
      <c r="CA438" s="162" t="str">
        <f>+IF(LEN($K438)&gt;10,BD!N438,"")</f>
        <v/>
      </c>
      <c r="CB438" s="163" t="str">
        <f t="shared" si="186"/>
        <v/>
      </c>
      <c r="CC438" s="62" t="str">
        <f>+IF(AND(LEN($K438)&gt;10),IF(AND($J438&gt;L$1,$J438&lt;=$Y$1),1,IF((COUNTIFS(INCAPACIDADES!$C$1:$C$51,$K438,INCAPACIDADES!K$1:K$51,L$1))&gt;0,2,IF(VLOOKUP($I438,BD!D:F,3,0)&gt;L$1,0,3))),"")</f>
        <v/>
      </c>
      <c r="CD438" s="62" t="str">
        <f>+IF(AND(LEN($K438)&gt;10),IF(AND($J438&gt;M$1,$J438&lt;=$Y$1),1,IF((COUNTIFS(INCAPACIDADES!$C$1:$C$51,$K438,INCAPACIDADES!L$1:L$51,M$1))&gt;0,2,IF(VLOOKUP($I438,BD!$D:$F,3,0)&gt;M$1,0,3))),"")</f>
        <v/>
      </c>
      <c r="CE438" s="62" t="str">
        <f>+IF(AND(LEN($K438)&gt;10),IF(AND($J438&gt;N$1,$J438&lt;=$Y$1),1,IF((COUNTIFS(INCAPACIDADES!$C$1:$C$51,$K438,INCAPACIDADES!M$1:M$51,N$1))&gt;0,2,IF(VLOOKUP($I438,BD!$D:$F,3,0)&gt;N$1,0,3))),"")</f>
        <v/>
      </c>
      <c r="CF438" s="62" t="str">
        <f>+IF(AND(LEN($K438)&gt;10),IF(AND($J438&gt;O$1,$J438&lt;=$Y$1),1,IF((COUNTIFS(INCAPACIDADES!$C$1:$C$51,$K438,INCAPACIDADES!N$1:N$51,O$1))&gt;0,2,IF(VLOOKUP($I438,BD!$D:$F,3,0)&gt;O$1,0,3))),"")</f>
        <v/>
      </c>
      <c r="CG438" s="62" t="str">
        <f>+IF(AND(LEN($K438)&gt;10),IF(AND($J438&gt;P$1,$J438&lt;=$Y$1),1,IF((COUNTIFS(INCAPACIDADES!$C$1:$C$51,$K438,INCAPACIDADES!O$1:O$51,P$1))&gt;0,2,IF(VLOOKUP($I438,BD!$D:$F,3,0)&gt;P$1,0,3))),"")</f>
        <v/>
      </c>
      <c r="CH438" s="62" t="str">
        <f>+IF(AND(LEN($K438)&gt;10),IF(AND($J438&gt;Q$1,$J438&lt;=$Y$1),1,IF((COUNTIFS(INCAPACIDADES!$C$1:$C$51,$K438,INCAPACIDADES!P$1:P$51,Q$1))&gt;0,2,IF(VLOOKUP($I438,BD!$D:$F,3,0)&gt;Q$1,0,3))),"")</f>
        <v/>
      </c>
      <c r="CI438" s="62" t="str">
        <f>+IF(AND(LEN($K438)&gt;10),IF(AND($J438&gt;R$1,$J438&lt;=$Y$1),1,IF((COUNTIFS(INCAPACIDADES!$C$1:$C$51,$K438,INCAPACIDADES!Q$1:Q$51,R$1))&gt;0,2,IF(VLOOKUP($I438,BD!$D:$F,3,0)&gt;R$1,0,3))),"")</f>
        <v/>
      </c>
      <c r="CJ438" s="62" t="str">
        <f>+IF(AND(LEN($K438)&gt;10),IF(AND($J438&gt;S$1,$J438&lt;=$Y$1),1,IF((COUNTIFS(INCAPACIDADES!$C$1:$C$51,$K438,INCAPACIDADES!R$1:R$51,S$1))&gt;0,2,IF(VLOOKUP($I438,BD!$D:$F,3,0)&gt;S$1,0,3))),"")</f>
        <v/>
      </c>
      <c r="CK438" s="62" t="str">
        <f>+IF(AND(LEN($K438)&gt;10),IF(AND($J438&gt;T$1,$J438&lt;=$Y$1),1,IF((COUNTIFS(INCAPACIDADES!$C$1:$C$51,$K438,INCAPACIDADES!S$1:S$51,T$1))&gt;0,2,IF(VLOOKUP($I438,BD!$D:$F,3,0)&gt;T$1,0,3))),"")</f>
        <v/>
      </c>
      <c r="CL438" s="62" t="str">
        <f>+IF(AND(LEN($K438)&gt;10),IF(AND($J438&gt;U$1,$J438&lt;=$Y$1),1,IF((COUNTIFS(INCAPACIDADES!$C$1:$C$51,$K438,INCAPACIDADES!T$1:T$51,U$1))&gt;0,2,IF(VLOOKUP($I438,BD!$D:$F,3,0)&gt;U$1,0,3))),"")</f>
        <v/>
      </c>
      <c r="CM438" s="62" t="str">
        <f>+IF(AND(LEN($K438)&gt;10),IF(AND($J438&gt;V$1,$J438&lt;=$Y$1),1,IF((COUNTIFS(INCAPACIDADES!$C$1:$C$51,$K438,INCAPACIDADES!U$1:U$51,V$1))&gt;0,2,IF(VLOOKUP($I438,BD!$D:$F,3,0)&gt;V$1,0,3))),"")</f>
        <v/>
      </c>
      <c r="CN438" s="62" t="str">
        <f>+IF(AND(LEN($K438)&gt;10),IF(AND($J438&gt;W$1,$J438&lt;=$Y$1),1,IF((COUNTIFS(INCAPACIDADES!$C$1:$C$51,$K438,INCAPACIDADES!V$1:V$51,W$1))&gt;0,2,IF(VLOOKUP($I438,BD!$D:$F,3,0)&gt;W$1,0,3))),"")</f>
        <v/>
      </c>
      <c r="CO438" s="62" t="str">
        <f>+IF(AND(LEN($K438)&gt;10),IF(AND($J438&gt;X$1,$J438&lt;=$Y$1),1,IF((COUNTIFS(INCAPACIDADES!$C$1:$C$51,$K438,INCAPACIDADES!W$1:W$51,X$1))&gt;0,2,IF(VLOOKUP($I438,BD!$D:$F,3,0)&gt;X$1,0,3))),"")</f>
        <v/>
      </c>
      <c r="CP438" s="62" t="str">
        <f>+IF(AND(LEN($K438)&gt;10),IF(AND($J438&gt;Y$1,$J438&lt;=$Y$1),1,IF((COUNTIFS(INCAPACIDADES!$C$1:$C$51,$K438,INCAPACIDADES!X$1:X$51,Y$1))&gt;0,2,IF(VLOOKUP($I438,BD!$D:$F,3,0)&gt;Y$1,0,3))),"")</f>
        <v/>
      </c>
      <c r="CQ438" s="62" t="str">
        <f>+IF(LEN($K438)&gt;10,IF(ISERROR(VLOOKUP(L438,'CODIGO PAGO'!$B$1:$B$20,1,0)),1,IF(OR(AND(CC438=1,L438&lt;&gt;"N"),AND(CC438=3,L438&lt;&gt;"B"),AND(CC438=2,LEFT(TRIM(L438),1)&lt;&gt;"I")),1,IF(OR(AND(CC438=0,L438="N"),AND(CC438=0,L438="B"),AND(CC438=0,LEFT(TRIM(L438),1)="I")),1,0))),"")</f>
        <v/>
      </c>
      <c r="CR438" s="62" t="str">
        <f t="shared" si="187"/>
        <v/>
      </c>
      <c r="CS438" s="62" t="str">
        <f>+IF(LEN($K438)&gt;10,IF(ISERROR(VLOOKUP(N438,'CODIGO PAGO'!$B$1:$B$20,1,0)),1,IF(OR(AND(CE438=1,N438&lt;&gt;"N"),AND(CE438=3,N438&lt;&gt;"B"),AND(CE438=2,LEFT(TRIM(N438),1)&lt;&gt;"I")),1,IF(OR(AND(CE438=0,N438="N"),AND(CE438=0,N438="B"),AND(CE438=0,LEFT(TRIM(N438),1)="I")),1,0))),"")</f>
        <v/>
      </c>
      <c r="CT438" s="62" t="str">
        <f t="shared" si="188"/>
        <v/>
      </c>
      <c r="CU438" s="62" t="str">
        <f>+IF(LEN($K438)&gt;10,IF(ISERROR(VLOOKUP(P438,'CODIGO PAGO'!$B$1:$B$20,1,0)),1,IF(OR(AND(CG438=1,P438&lt;&gt;"N"),AND(CG438=3,P438&lt;&gt;"B"),AND(CG438=2,LEFT(TRIM(P438),1)&lt;&gt;"I")),1,IF(OR(AND(CG438=0,P438="N"),AND(CG438=0,P438="B"),AND(CG438=0,LEFT(TRIM(P438),1)="I")),1,0))),"")</f>
        <v/>
      </c>
      <c r="CV438" s="62" t="str">
        <f t="shared" si="189"/>
        <v/>
      </c>
      <c r="CW438" s="62" t="str">
        <f>+IF(LEN($K438)&gt;10,IF(ISERROR(VLOOKUP(R438,'CODIGO PAGO'!$B$1:$B$20,1,0)),1,IF(OR(AND(CI438=1,R438&lt;&gt;"N"),AND(CI438=3,R438&lt;&gt;"B"),AND(CI438=2,LEFT(TRIM(R438),1)&lt;&gt;"I")),1,IF(OR(AND(CI438=0,R438="N"),AND(CI438=0,R438="B"),AND(CI438=0,LEFT(TRIM(R438),1)="I")),1,0))),"")</f>
        <v/>
      </c>
      <c r="CX438" s="62" t="str">
        <f t="shared" si="190"/>
        <v/>
      </c>
      <c r="CY438" s="62" t="str">
        <f>+IF(LEN($K438)&gt;10,IF(ISERROR(VLOOKUP(T438,'CODIGO PAGO'!$B$1:$B$20,1,0)),1,IF(OR(AND(CK438=1,T438&lt;&gt;"N"),AND(CK438=3,T438&lt;&gt;"B"),AND(CK438=2,LEFT(TRIM(T438),1)&lt;&gt;"I")),1,IF(OR(AND(CK438=0,T438="N"),AND(CK438=0,T438="B"),AND(CK438=0,LEFT(TRIM(T438),1)="I")),1,0))),"")</f>
        <v/>
      </c>
      <c r="CZ438" s="62" t="str">
        <f t="shared" si="191"/>
        <v/>
      </c>
      <c r="DA438" s="62" t="str">
        <f>+IF(LEN($K438)&gt;10,IF(ISERROR(VLOOKUP(V438,'CODIGO PAGO'!$B$1:$B$20,1,0)),1,IF(OR(AND(CM438=1,V438&lt;&gt;"N"),AND(CM438=3,V438&lt;&gt;"B"),AND(CM438=2,LEFT(TRIM(V438),1)&lt;&gt;"I")),1,IF(OR(AND(CM438=0,V438="N"),AND(CM438=0,V438="B"),AND(CM438=0,LEFT(TRIM(V438),1)="I")),1,0))),"")</f>
        <v/>
      </c>
      <c r="DB438" s="62" t="str">
        <f t="shared" si="192"/>
        <v/>
      </c>
      <c r="DC438" s="62" t="str">
        <f>+IF(LEN($K438)&gt;10,IF(ISERROR(VLOOKUP(X438,'CODIGO PAGO'!$B$1:$B$20,1,0)),1,IF(OR(AND(CO438=1,X438&lt;&gt;"N"),AND(CO438=3,X438&lt;&gt;"B"),AND(CO438=2,LEFT(TRIM(X438),1)&lt;&gt;"I")),1,IF(OR(AND(CO438=0,X438="N"),AND(CO438=0,X438="B"),AND(CO438=0,LEFT(TRIM(X438),1)="I")),1,0))),"")</f>
        <v/>
      </c>
      <c r="DD438" s="62" t="str">
        <f t="shared" si="193"/>
        <v/>
      </c>
      <c r="DE438" s="62" t="str">
        <f t="shared" si="194"/>
        <v/>
      </c>
      <c r="DF438" s="63" t="str">
        <f t="shared" si="195"/>
        <v/>
      </c>
      <c r="DG438" s="171"/>
      <c r="DH438" s="63">
        <v>438</v>
      </c>
    </row>
    <row r="439" spans="1:112" s="65" customFormat="1">
      <c r="A439" s="16" t="str">
        <f t="shared" si="168"/>
        <v/>
      </c>
      <c r="B439" s="134"/>
      <c r="C439" s="134"/>
      <c r="D439" s="1" t="str">
        <f>+IF(LEN($K439)&gt;5,BD!A439,"")</f>
        <v/>
      </c>
      <c r="E439" s="1" t="str">
        <f>+IF(LEN($K439)&gt;5,BD!B439,"")</f>
        <v/>
      </c>
      <c r="F439" s="134"/>
      <c r="G439" s="133"/>
      <c r="H439" s="135"/>
      <c r="I439" s="3" t="str">
        <f>+IF(LEN($K439)&gt;5,BD!D439,"")</f>
        <v/>
      </c>
      <c r="J439" s="4" t="str">
        <f>+IF(LEN($K439)&gt;5,BD!E439,"")</f>
        <v/>
      </c>
      <c r="K439" s="5" t="str">
        <f>+IF(LEN(BD!G439)&gt;5,BD!G439,"")</f>
        <v/>
      </c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53" t="str">
        <f t="shared" si="169"/>
        <v/>
      </c>
      <c r="AB439" s="154" t="str">
        <f>+IF(LEN($K439)&gt;5,SUM(L439,N439,P439,R439,T439,V439,X439)+COUNTIF(L439:X439,"PCG")+'CODIGO PAGO'!$C$23*COUNTIF(L439:X439,"PDF")+'CODIGO PAGO'!$C$24*COUNTIF('PRE MAAS'!L439:X439,"PNH")+'CODIGO PAGO'!$C$25*COUNTIF('PRE MAAS'!L439:X439,"PS")+COUNTIF(L439:X439,"VAC"),"")</f>
        <v/>
      </c>
      <c r="AC439" s="154" t="str">
        <f t="shared" si="170"/>
        <v/>
      </c>
      <c r="AD439" s="155" t="str">
        <f t="shared" si="171"/>
        <v/>
      </c>
      <c r="AE439" s="155" t="str">
        <f t="shared" si="172"/>
        <v/>
      </c>
      <c r="AF439" s="155" t="str">
        <f>+IF(LEN($K439)&gt;5,IF(AND(VLOOKUP($I439,BD!$D$1:$F$501,3,0)&gt;=L$1,VLOOKUP($I439,BD!$D$1:$F$501,3,0)&lt;=X$1),1,0),"")</f>
        <v/>
      </c>
      <c r="AG439" s="155" t="str">
        <f t="shared" si="173"/>
        <v/>
      </c>
      <c r="AH439" s="156" t="str">
        <f t="shared" si="174"/>
        <v/>
      </c>
      <c r="AI439" s="156" t="str">
        <f t="shared" si="175"/>
        <v/>
      </c>
      <c r="AJ439" s="156" t="str">
        <f t="shared" si="176"/>
        <v/>
      </c>
      <c r="AK439" s="6" t="str">
        <f>+IF(LEN($K439)&gt;5,BD!H439,"")</f>
        <v/>
      </c>
      <c r="AL439" s="17" t="str">
        <f t="shared" si="177"/>
        <v/>
      </c>
      <c r="AM439" s="13"/>
      <c r="AN439" s="18" t="str">
        <f t="shared" si="178"/>
        <v/>
      </c>
      <c r="AO439" s="19" t="str">
        <f t="shared" si="179"/>
        <v/>
      </c>
      <c r="AP439" s="19" t="str">
        <f t="shared" si="180"/>
        <v/>
      </c>
      <c r="AQ439" s="20" t="str">
        <f t="shared" si="181"/>
        <v/>
      </c>
      <c r="AR439" s="7" t="str">
        <f t="shared" ca="1" si="182"/>
        <v/>
      </c>
      <c r="AS439" s="157"/>
      <c r="AT439" s="19" t="str">
        <f>+IF(LEN($K439)&gt;5,TRUNC(AS439*AK439*'CODIGO PAGO'!$C$27,2),"")</f>
        <v/>
      </c>
      <c r="AU439" s="15"/>
      <c r="AV439" s="15"/>
      <c r="AW439" s="15"/>
      <c r="AX439" s="14"/>
      <c r="AY439" s="15"/>
      <c r="AZ439" s="20" t="str">
        <f>+IF(LEN(K439)&gt;5,SUMIF(AJUSTES!$A$1:$A$50,K439,AJUSTES!$J$1:$J$50),"")</f>
        <v/>
      </c>
      <c r="BA439" s="20"/>
      <c r="BB439" s="14"/>
      <c r="BC439" s="14"/>
      <c r="BD439" s="164"/>
      <c r="BE439" s="15"/>
      <c r="BF439" s="15"/>
      <c r="BG439" s="152" t="str">
        <f t="shared" si="183"/>
        <v/>
      </c>
      <c r="BH439" s="20" t="str">
        <f t="shared" si="184"/>
        <v/>
      </c>
      <c r="BI439" s="20" t="str">
        <f>IF(LEN($K439)&gt;5,IF('CODIGO PAGO'!$C$26=9,0.5*AK439,'CODIGO PAGO'!$C$26*COUNTIF(L439:X439,"PT")*(AK439*7)/(7-(COUNTIF(L439:X439,"D")+COUNTIF(L439:X439,"DL")))),"")</f>
        <v/>
      </c>
      <c r="BJ439" s="15"/>
      <c r="BK439" s="20" t="str">
        <f>+IF(LEN(K439)&gt;5,SUMIF(AJUSTES!$A$1:$A$50,K439,AJUSTES!$K$1:$K$50),"")</f>
        <v/>
      </c>
      <c r="BL439" s="15"/>
      <c r="BM439" s="15"/>
      <c r="BN439" s="4" t="str">
        <f>+CONCATENATE(IF(COUNTIFS(INCAPACIDADES!$A$1:$A$100,"ACTIVA",INCAPACIDADES!$C$1:$C$100,'PRE MAAS'!K439)&gt;0,VLOOKUP(K439,INCAPACIDADES!$C$1:$Y$100,23,0),""),IF(LEN($K439)&gt;5,IF(BD!F439="N/A","",CONCATENATE("B (",DAY(BD!F439),"-",MONTH(BD!F439),"-",YEAR(BD!F439),")")),""))</f>
        <v/>
      </c>
      <c r="BO439" s="150"/>
      <c r="BP439" s="15"/>
      <c r="BQ439" s="15"/>
      <c r="BR439" s="15"/>
      <c r="BS439" s="15"/>
      <c r="BT439" s="15"/>
      <c r="BU439" s="9" t="str">
        <f>+IF(LEN($K439)&gt;10,IF(LEN(BD!I439)=11,BD!I439,CONCATENATE("0",BD!I439)),"")</f>
        <v/>
      </c>
      <c r="BV439" s="161" t="str">
        <f>+IF(LEN($K439)&gt;10,BD!J439,"")</f>
        <v/>
      </c>
      <c r="BW439" s="162" t="str">
        <f t="shared" si="185"/>
        <v/>
      </c>
      <c r="BX439" s="162" t="str">
        <f>+IF(LEN($K439)&gt;10,UPPER(BD!K439),"")</f>
        <v/>
      </c>
      <c r="BY439" s="161" t="str">
        <f>+IF(LEN($K447)&gt;5,BD!L439,"")</f>
        <v/>
      </c>
      <c r="BZ439" s="161" t="str">
        <f>+IF(LEN($K439)&gt;10,BD!M439,"")</f>
        <v/>
      </c>
      <c r="CA439" s="162" t="str">
        <f>+IF(LEN($K439)&gt;10,BD!N439,"")</f>
        <v/>
      </c>
      <c r="CB439" s="163" t="str">
        <f t="shared" si="186"/>
        <v/>
      </c>
      <c r="CC439" s="62" t="str">
        <f>+IF(AND(LEN($K439)&gt;10),IF(AND($J439&gt;L$1,$J439&lt;=$Y$1),1,IF((COUNTIFS(INCAPACIDADES!$C$1:$C$51,$K439,INCAPACIDADES!K$1:K$51,L$1))&gt;0,2,IF(VLOOKUP($I439,BD!D:F,3,0)&gt;L$1,0,3))),"")</f>
        <v/>
      </c>
      <c r="CD439" s="62" t="str">
        <f>+IF(AND(LEN($K439)&gt;10),IF(AND($J439&gt;M$1,$J439&lt;=$Y$1),1,IF((COUNTIFS(INCAPACIDADES!$C$1:$C$51,$K439,INCAPACIDADES!L$1:L$51,M$1))&gt;0,2,IF(VLOOKUP($I439,BD!$D:$F,3,0)&gt;M$1,0,3))),"")</f>
        <v/>
      </c>
      <c r="CE439" s="62" t="str">
        <f>+IF(AND(LEN($K439)&gt;10),IF(AND($J439&gt;N$1,$J439&lt;=$Y$1),1,IF((COUNTIFS(INCAPACIDADES!$C$1:$C$51,$K439,INCAPACIDADES!M$1:M$51,N$1))&gt;0,2,IF(VLOOKUP($I439,BD!$D:$F,3,0)&gt;N$1,0,3))),"")</f>
        <v/>
      </c>
      <c r="CF439" s="62" t="str">
        <f>+IF(AND(LEN($K439)&gt;10),IF(AND($J439&gt;O$1,$J439&lt;=$Y$1),1,IF((COUNTIFS(INCAPACIDADES!$C$1:$C$51,$K439,INCAPACIDADES!N$1:N$51,O$1))&gt;0,2,IF(VLOOKUP($I439,BD!$D:$F,3,0)&gt;O$1,0,3))),"")</f>
        <v/>
      </c>
      <c r="CG439" s="62" t="str">
        <f>+IF(AND(LEN($K439)&gt;10),IF(AND($J439&gt;P$1,$J439&lt;=$Y$1),1,IF((COUNTIFS(INCAPACIDADES!$C$1:$C$51,$K439,INCAPACIDADES!O$1:O$51,P$1))&gt;0,2,IF(VLOOKUP($I439,BD!$D:$F,3,0)&gt;P$1,0,3))),"")</f>
        <v/>
      </c>
      <c r="CH439" s="62" t="str">
        <f>+IF(AND(LEN($K439)&gt;10),IF(AND($J439&gt;Q$1,$J439&lt;=$Y$1),1,IF((COUNTIFS(INCAPACIDADES!$C$1:$C$51,$K439,INCAPACIDADES!P$1:P$51,Q$1))&gt;0,2,IF(VLOOKUP($I439,BD!$D:$F,3,0)&gt;Q$1,0,3))),"")</f>
        <v/>
      </c>
      <c r="CI439" s="62" t="str">
        <f>+IF(AND(LEN($K439)&gt;10),IF(AND($J439&gt;R$1,$J439&lt;=$Y$1),1,IF((COUNTIFS(INCAPACIDADES!$C$1:$C$51,$K439,INCAPACIDADES!Q$1:Q$51,R$1))&gt;0,2,IF(VLOOKUP($I439,BD!$D:$F,3,0)&gt;R$1,0,3))),"")</f>
        <v/>
      </c>
      <c r="CJ439" s="62" t="str">
        <f>+IF(AND(LEN($K439)&gt;10),IF(AND($J439&gt;S$1,$J439&lt;=$Y$1),1,IF((COUNTIFS(INCAPACIDADES!$C$1:$C$51,$K439,INCAPACIDADES!R$1:R$51,S$1))&gt;0,2,IF(VLOOKUP($I439,BD!$D:$F,3,0)&gt;S$1,0,3))),"")</f>
        <v/>
      </c>
      <c r="CK439" s="62" t="str">
        <f>+IF(AND(LEN($K439)&gt;10),IF(AND($J439&gt;T$1,$J439&lt;=$Y$1),1,IF((COUNTIFS(INCAPACIDADES!$C$1:$C$51,$K439,INCAPACIDADES!S$1:S$51,T$1))&gt;0,2,IF(VLOOKUP($I439,BD!$D:$F,3,0)&gt;T$1,0,3))),"")</f>
        <v/>
      </c>
      <c r="CL439" s="62" t="str">
        <f>+IF(AND(LEN($K439)&gt;10),IF(AND($J439&gt;U$1,$J439&lt;=$Y$1),1,IF((COUNTIFS(INCAPACIDADES!$C$1:$C$51,$K439,INCAPACIDADES!T$1:T$51,U$1))&gt;0,2,IF(VLOOKUP($I439,BD!$D:$F,3,0)&gt;U$1,0,3))),"")</f>
        <v/>
      </c>
      <c r="CM439" s="62" t="str">
        <f>+IF(AND(LEN($K439)&gt;10),IF(AND($J439&gt;V$1,$J439&lt;=$Y$1),1,IF((COUNTIFS(INCAPACIDADES!$C$1:$C$51,$K439,INCAPACIDADES!U$1:U$51,V$1))&gt;0,2,IF(VLOOKUP($I439,BD!$D:$F,3,0)&gt;V$1,0,3))),"")</f>
        <v/>
      </c>
      <c r="CN439" s="62" t="str">
        <f>+IF(AND(LEN($K439)&gt;10),IF(AND($J439&gt;W$1,$J439&lt;=$Y$1),1,IF((COUNTIFS(INCAPACIDADES!$C$1:$C$51,$K439,INCAPACIDADES!V$1:V$51,W$1))&gt;0,2,IF(VLOOKUP($I439,BD!$D:$F,3,0)&gt;W$1,0,3))),"")</f>
        <v/>
      </c>
      <c r="CO439" s="62" t="str">
        <f>+IF(AND(LEN($K439)&gt;10),IF(AND($J439&gt;X$1,$J439&lt;=$Y$1),1,IF((COUNTIFS(INCAPACIDADES!$C$1:$C$51,$K439,INCAPACIDADES!W$1:W$51,X$1))&gt;0,2,IF(VLOOKUP($I439,BD!$D:$F,3,0)&gt;X$1,0,3))),"")</f>
        <v/>
      </c>
      <c r="CP439" s="62" t="str">
        <f>+IF(AND(LEN($K439)&gt;10),IF(AND($J439&gt;Y$1,$J439&lt;=$Y$1),1,IF((COUNTIFS(INCAPACIDADES!$C$1:$C$51,$K439,INCAPACIDADES!X$1:X$51,Y$1))&gt;0,2,IF(VLOOKUP($I439,BD!$D:$F,3,0)&gt;Y$1,0,3))),"")</f>
        <v/>
      </c>
      <c r="CQ439" s="62" t="str">
        <f>+IF(LEN($K439)&gt;10,IF(ISERROR(VLOOKUP(L439,'CODIGO PAGO'!$B$1:$B$20,1,0)),1,IF(OR(AND(CC439=1,L439&lt;&gt;"N"),AND(CC439=3,L439&lt;&gt;"B"),AND(CC439=2,LEFT(TRIM(L439),1)&lt;&gt;"I")),1,IF(OR(AND(CC439=0,L439="N"),AND(CC439=0,L439="B"),AND(CC439=0,LEFT(TRIM(L439),1)="I")),1,0))),"")</f>
        <v/>
      </c>
      <c r="CR439" s="62" t="str">
        <f t="shared" si="187"/>
        <v/>
      </c>
      <c r="CS439" s="62" t="str">
        <f>+IF(LEN($K439)&gt;10,IF(ISERROR(VLOOKUP(N439,'CODIGO PAGO'!$B$1:$B$20,1,0)),1,IF(OR(AND(CE439=1,N439&lt;&gt;"N"),AND(CE439=3,N439&lt;&gt;"B"),AND(CE439=2,LEFT(TRIM(N439),1)&lt;&gt;"I")),1,IF(OR(AND(CE439=0,N439="N"),AND(CE439=0,N439="B"),AND(CE439=0,LEFT(TRIM(N439),1)="I")),1,0))),"")</f>
        <v/>
      </c>
      <c r="CT439" s="62" t="str">
        <f t="shared" si="188"/>
        <v/>
      </c>
      <c r="CU439" s="62" t="str">
        <f>+IF(LEN($K439)&gt;10,IF(ISERROR(VLOOKUP(P439,'CODIGO PAGO'!$B$1:$B$20,1,0)),1,IF(OR(AND(CG439=1,P439&lt;&gt;"N"),AND(CG439=3,P439&lt;&gt;"B"),AND(CG439=2,LEFT(TRIM(P439),1)&lt;&gt;"I")),1,IF(OR(AND(CG439=0,P439="N"),AND(CG439=0,P439="B"),AND(CG439=0,LEFT(TRIM(P439),1)="I")),1,0))),"")</f>
        <v/>
      </c>
      <c r="CV439" s="62" t="str">
        <f t="shared" si="189"/>
        <v/>
      </c>
      <c r="CW439" s="62" t="str">
        <f>+IF(LEN($K439)&gt;10,IF(ISERROR(VLOOKUP(R439,'CODIGO PAGO'!$B$1:$B$20,1,0)),1,IF(OR(AND(CI439=1,R439&lt;&gt;"N"),AND(CI439=3,R439&lt;&gt;"B"),AND(CI439=2,LEFT(TRIM(R439),1)&lt;&gt;"I")),1,IF(OR(AND(CI439=0,R439="N"),AND(CI439=0,R439="B"),AND(CI439=0,LEFT(TRIM(R439),1)="I")),1,0))),"")</f>
        <v/>
      </c>
      <c r="CX439" s="62" t="str">
        <f t="shared" si="190"/>
        <v/>
      </c>
      <c r="CY439" s="62" t="str">
        <f>+IF(LEN($K439)&gt;10,IF(ISERROR(VLOOKUP(T439,'CODIGO PAGO'!$B$1:$B$20,1,0)),1,IF(OR(AND(CK439=1,T439&lt;&gt;"N"),AND(CK439=3,T439&lt;&gt;"B"),AND(CK439=2,LEFT(TRIM(T439),1)&lt;&gt;"I")),1,IF(OR(AND(CK439=0,T439="N"),AND(CK439=0,T439="B"),AND(CK439=0,LEFT(TRIM(T439),1)="I")),1,0))),"")</f>
        <v/>
      </c>
      <c r="CZ439" s="62" t="str">
        <f t="shared" si="191"/>
        <v/>
      </c>
      <c r="DA439" s="62" t="str">
        <f>+IF(LEN($K439)&gt;10,IF(ISERROR(VLOOKUP(V439,'CODIGO PAGO'!$B$1:$B$20,1,0)),1,IF(OR(AND(CM439=1,V439&lt;&gt;"N"),AND(CM439=3,V439&lt;&gt;"B"),AND(CM439=2,LEFT(TRIM(V439),1)&lt;&gt;"I")),1,IF(OR(AND(CM439=0,V439="N"),AND(CM439=0,V439="B"),AND(CM439=0,LEFT(TRIM(V439),1)="I")),1,0))),"")</f>
        <v/>
      </c>
      <c r="DB439" s="62" t="str">
        <f t="shared" si="192"/>
        <v/>
      </c>
      <c r="DC439" s="62" t="str">
        <f>+IF(LEN($K439)&gt;10,IF(ISERROR(VLOOKUP(X439,'CODIGO PAGO'!$B$1:$B$20,1,0)),1,IF(OR(AND(CO439=1,X439&lt;&gt;"N"),AND(CO439=3,X439&lt;&gt;"B"),AND(CO439=2,LEFT(TRIM(X439),1)&lt;&gt;"I")),1,IF(OR(AND(CO439=0,X439="N"),AND(CO439=0,X439="B"),AND(CO439=0,LEFT(TRIM(X439),1)="I")),1,0))),"")</f>
        <v/>
      </c>
      <c r="DD439" s="62" t="str">
        <f t="shared" si="193"/>
        <v/>
      </c>
      <c r="DE439" s="62" t="str">
        <f t="shared" si="194"/>
        <v/>
      </c>
      <c r="DF439" s="63" t="str">
        <f t="shared" si="195"/>
        <v/>
      </c>
      <c r="DG439" s="171"/>
      <c r="DH439" s="63">
        <v>439</v>
      </c>
    </row>
    <row r="440" spans="1:112" s="65" customFormat="1">
      <c r="A440" s="16" t="str">
        <f t="shared" si="168"/>
        <v/>
      </c>
      <c r="B440" s="134"/>
      <c r="C440" s="134"/>
      <c r="D440" s="1" t="str">
        <f>+IF(LEN($K440)&gt;5,BD!A440,"")</f>
        <v/>
      </c>
      <c r="E440" s="1" t="str">
        <f>+IF(LEN($K440)&gt;5,BD!B440,"")</f>
        <v/>
      </c>
      <c r="F440" s="134"/>
      <c r="G440" s="133"/>
      <c r="H440" s="135"/>
      <c r="I440" s="3" t="str">
        <f>+IF(LEN($K440)&gt;5,BD!D440,"")</f>
        <v/>
      </c>
      <c r="J440" s="4" t="str">
        <f>+IF(LEN($K440)&gt;5,BD!E440,"")</f>
        <v/>
      </c>
      <c r="K440" s="5" t="str">
        <f>+IF(LEN(BD!G440)&gt;5,BD!G440,"")</f>
        <v/>
      </c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53" t="str">
        <f t="shared" si="169"/>
        <v/>
      </c>
      <c r="AB440" s="154" t="str">
        <f>+IF(LEN($K440)&gt;5,SUM(L440,N440,P440,R440,T440,V440,X440)+COUNTIF(L440:X440,"PCG")+'CODIGO PAGO'!$C$23*COUNTIF(L440:X440,"PDF")+'CODIGO PAGO'!$C$24*COUNTIF('PRE MAAS'!L440:X440,"PNH")+'CODIGO PAGO'!$C$25*COUNTIF('PRE MAAS'!L440:X440,"PS")+COUNTIF(L440:X440,"VAC"),"")</f>
        <v/>
      </c>
      <c r="AC440" s="154" t="str">
        <f t="shared" si="170"/>
        <v/>
      </c>
      <c r="AD440" s="155" t="str">
        <f t="shared" si="171"/>
        <v/>
      </c>
      <c r="AE440" s="155" t="str">
        <f t="shared" si="172"/>
        <v/>
      </c>
      <c r="AF440" s="155" t="str">
        <f>+IF(LEN($K440)&gt;5,IF(AND(VLOOKUP($I440,BD!$D$1:$F$501,3,0)&gt;=L$1,VLOOKUP($I440,BD!$D$1:$F$501,3,0)&lt;=X$1),1,0),"")</f>
        <v/>
      </c>
      <c r="AG440" s="155" t="str">
        <f t="shared" si="173"/>
        <v/>
      </c>
      <c r="AH440" s="156" t="str">
        <f t="shared" si="174"/>
        <v/>
      </c>
      <c r="AI440" s="156" t="str">
        <f t="shared" si="175"/>
        <v/>
      </c>
      <c r="AJ440" s="156" t="str">
        <f t="shared" si="176"/>
        <v/>
      </c>
      <c r="AK440" s="6" t="str">
        <f>+IF(LEN($K440)&gt;5,BD!H440,"")</f>
        <v/>
      </c>
      <c r="AL440" s="17" t="str">
        <f t="shared" si="177"/>
        <v/>
      </c>
      <c r="AM440" s="13"/>
      <c r="AN440" s="18" t="str">
        <f t="shared" si="178"/>
        <v/>
      </c>
      <c r="AO440" s="19" t="str">
        <f t="shared" si="179"/>
        <v/>
      </c>
      <c r="AP440" s="19" t="str">
        <f t="shared" si="180"/>
        <v/>
      </c>
      <c r="AQ440" s="20" t="str">
        <f t="shared" si="181"/>
        <v/>
      </c>
      <c r="AR440" s="7" t="str">
        <f t="shared" ca="1" si="182"/>
        <v/>
      </c>
      <c r="AS440" s="157"/>
      <c r="AT440" s="19" t="str">
        <f>+IF(LEN($K440)&gt;5,TRUNC(AS440*AK440*'CODIGO PAGO'!$C$27,2),"")</f>
        <v/>
      </c>
      <c r="AU440" s="15"/>
      <c r="AV440" s="15"/>
      <c r="AW440" s="15"/>
      <c r="AX440" s="14"/>
      <c r="AY440" s="15"/>
      <c r="AZ440" s="20" t="str">
        <f>+IF(LEN(K440)&gt;5,SUMIF(AJUSTES!$A$1:$A$50,K440,AJUSTES!$J$1:$J$50),"")</f>
        <v/>
      </c>
      <c r="BA440" s="20"/>
      <c r="BB440" s="14"/>
      <c r="BC440" s="14"/>
      <c r="BD440" s="164"/>
      <c r="BE440" s="15"/>
      <c r="BF440" s="15"/>
      <c r="BG440" s="152" t="str">
        <f t="shared" si="183"/>
        <v/>
      </c>
      <c r="BH440" s="20" t="str">
        <f t="shared" si="184"/>
        <v/>
      </c>
      <c r="BI440" s="20" t="str">
        <f>IF(LEN($K440)&gt;5,IF('CODIGO PAGO'!$C$26=9,0.5*AK440,'CODIGO PAGO'!$C$26*COUNTIF(L440:X440,"PT")*(AK440*7)/(7-(COUNTIF(L440:X440,"D")+COUNTIF(L440:X440,"DL")))),"")</f>
        <v/>
      </c>
      <c r="BJ440" s="15"/>
      <c r="BK440" s="20" t="str">
        <f>+IF(LEN(K440)&gt;5,SUMIF(AJUSTES!$A$1:$A$50,K440,AJUSTES!$K$1:$K$50),"")</f>
        <v/>
      </c>
      <c r="BL440" s="15"/>
      <c r="BM440" s="15"/>
      <c r="BN440" s="4" t="str">
        <f>+CONCATENATE(IF(COUNTIFS(INCAPACIDADES!$A$1:$A$100,"ACTIVA",INCAPACIDADES!$C$1:$C$100,'PRE MAAS'!K440)&gt;0,VLOOKUP(K440,INCAPACIDADES!$C$1:$Y$100,23,0),""),IF(LEN($K440)&gt;5,IF(BD!F440="N/A","",CONCATENATE("B (",DAY(BD!F440),"-",MONTH(BD!F440),"-",YEAR(BD!F440),")")),""))</f>
        <v/>
      </c>
      <c r="BO440" s="150"/>
      <c r="BP440" s="15"/>
      <c r="BQ440" s="15"/>
      <c r="BR440" s="15"/>
      <c r="BS440" s="15"/>
      <c r="BT440" s="15"/>
      <c r="BU440" s="9" t="str">
        <f>+IF(LEN($K440)&gt;10,IF(LEN(BD!I440)=11,BD!I440,CONCATENATE("0",BD!I440)),"")</f>
        <v/>
      </c>
      <c r="BV440" s="161" t="str">
        <f>+IF(LEN($K440)&gt;10,BD!J440,"")</f>
        <v/>
      </c>
      <c r="BW440" s="162" t="str">
        <f t="shared" si="185"/>
        <v/>
      </c>
      <c r="BX440" s="162" t="str">
        <f>+IF(LEN($K440)&gt;10,UPPER(BD!K440),"")</f>
        <v/>
      </c>
      <c r="BY440" s="161" t="str">
        <f>+IF(LEN($K448)&gt;5,BD!L440,"")</f>
        <v/>
      </c>
      <c r="BZ440" s="161" t="str">
        <f>+IF(LEN($K440)&gt;10,BD!M440,"")</f>
        <v/>
      </c>
      <c r="CA440" s="162" t="str">
        <f>+IF(LEN($K440)&gt;10,BD!N440,"")</f>
        <v/>
      </c>
      <c r="CB440" s="163" t="str">
        <f t="shared" si="186"/>
        <v/>
      </c>
      <c r="CC440" s="62" t="str">
        <f>+IF(AND(LEN($K440)&gt;10),IF(AND($J440&gt;L$1,$J440&lt;=$Y$1),1,IF((COUNTIFS(INCAPACIDADES!$C$1:$C$51,$K440,INCAPACIDADES!K$1:K$51,L$1))&gt;0,2,IF(VLOOKUP($I440,BD!D:F,3,0)&gt;L$1,0,3))),"")</f>
        <v/>
      </c>
      <c r="CD440" s="62" t="str">
        <f>+IF(AND(LEN($K440)&gt;10),IF(AND($J440&gt;M$1,$J440&lt;=$Y$1),1,IF((COUNTIFS(INCAPACIDADES!$C$1:$C$51,$K440,INCAPACIDADES!L$1:L$51,M$1))&gt;0,2,IF(VLOOKUP($I440,BD!$D:$F,3,0)&gt;M$1,0,3))),"")</f>
        <v/>
      </c>
      <c r="CE440" s="62" t="str">
        <f>+IF(AND(LEN($K440)&gt;10),IF(AND($J440&gt;N$1,$J440&lt;=$Y$1),1,IF((COUNTIFS(INCAPACIDADES!$C$1:$C$51,$K440,INCAPACIDADES!M$1:M$51,N$1))&gt;0,2,IF(VLOOKUP($I440,BD!$D:$F,3,0)&gt;N$1,0,3))),"")</f>
        <v/>
      </c>
      <c r="CF440" s="62" t="str">
        <f>+IF(AND(LEN($K440)&gt;10),IF(AND($J440&gt;O$1,$J440&lt;=$Y$1),1,IF((COUNTIFS(INCAPACIDADES!$C$1:$C$51,$K440,INCAPACIDADES!N$1:N$51,O$1))&gt;0,2,IF(VLOOKUP($I440,BD!$D:$F,3,0)&gt;O$1,0,3))),"")</f>
        <v/>
      </c>
      <c r="CG440" s="62" t="str">
        <f>+IF(AND(LEN($K440)&gt;10),IF(AND($J440&gt;P$1,$J440&lt;=$Y$1),1,IF((COUNTIFS(INCAPACIDADES!$C$1:$C$51,$K440,INCAPACIDADES!O$1:O$51,P$1))&gt;0,2,IF(VLOOKUP($I440,BD!$D:$F,3,0)&gt;P$1,0,3))),"")</f>
        <v/>
      </c>
      <c r="CH440" s="62" t="str">
        <f>+IF(AND(LEN($K440)&gt;10),IF(AND($J440&gt;Q$1,$J440&lt;=$Y$1),1,IF((COUNTIFS(INCAPACIDADES!$C$1:$C$51,$K440,INCAPACIDADES!P$1:P$51,Q$1))&gt;0,2,IF(VLOOKUP($I440,BD!$D:$F,3,0)&gt;Q$1,0,3))),"")</f>
        <v/>
      </c>
      <c r="CI440" s="62" t="str">
        <f>+IF(AND(LEN($K440)&gt;10),IF(AND($J440&gt;R$1,$J440&lt;=$Y$1),1,IF((COUNTIFS(INCAPACIDADES!$C$1:$C$51,$K440,INCAPACIDADES!Q$1:Q$51,R$1))&gt;0,2,IF(VLOOKUP($I440,BD!$D:$F,3,0)&gt;R$1,0,3))),"")</f>
        <v/>
      </c>
      <c r="CJ440" s="62" t="str">
        <f>+IF(AND(LEN($K440)&gt;10),IF(AND($J440&gt;S$1,$J440&lt;=$Y$1),1,IF((COUNTIFS(INCAPACIDADES!$C$1:$C$51,$K440,INCAPACIDADES!R$1:R$51,S$1))&gt;0,2,IF(VLOOKUP($I440,BD!$D:$F,3,0)&gt;S$1,0,3))),"")</f>
        <v/>
      </c>
      <c r="CK440" s="62" t="str">
        <f>+IF(AND(LEN($K440)&gt;10),IF(AND($J440&gt;T$1,$J440&lt;=$Y$1),1,IF((COUNTIFS(INCAPACIDADES!$C$1:$C$51,$K440,INCAPACIDADES!S$1:S$51,T$1))&gt;0,2,IF(VLOOKUP($I440,BD!$D:$F,3,0)&gt;T$1,0,3))),"")</f>
        <v/>
      </c>
      <c r="CL440" s="62" t="str">
        <f>+IF(AND(LEN($K440)&gt;10),IF(AND($J440&gt;U$1,$J440&lt;=$Y$1),1,IF((COUNTIFS(INCAPACIDADES!$C$1:$C$51,$K440,INCAPACIDADES!T$1:T$51,U$1))&gt;0,2,IF(VLOOKUP($I440,BD!$D:$F,3,0)&gt;U$1,0,3))),"")</f>
        <v/>
      </c>
      <c r="CM440" s="62" t="str">
        <f>+IF(AND(LEN($K440)&gt;10),IF(AND($J440&gt;V$1,$J440&lt;=$Y$1),1,IF((COUNTIFS(INCAPACIDADES!$C$1:$C$51,$K440,INCAPACIDADES!U$1:U$51,V$1))&gt;0,2,IF(VLOOKUP($I440,BD!$D:$F,3,0)&gt;V$1,0,3))),"")</f>
        <v/>
      </c>
      <c r="CN440" s="62" t="str">
        <f>+IF(AND(LEN($K440)&gt;10),IF(AND($J440&gt;W$1,$J440&lt;=$Y$1),1,IF((COUNTIFS(INCAPACIDADES!$C$1:$C$51,$K440,INCAPACIDADES!V$1:V$51,W$1))&gt;0,2,IF(VLOOKUP($I440,BD!$D:$F,3,0)&gt;W$1,0,3))),"")</f>
        <v/>
      </c>
      <c r="CO440" s="62" t="str">
        <f>+IF(AND(LEN($K440)&gt;10),IF(AND($J440&gt;X$1,$J440&lt;=$Y$1),1,IF((COUNTIFS(INCAPACIDADES!$C$1:$C$51,$K440,INCAPACIDADES!W$1:W$51,X$1))&gt;0,2,IF(VLOOKUP($I440,BD!$D:$F,3,0)&gt;X$1,0,3))),"")</f>
        <v/>
      </c>
      <c r="CP440" s="62" t="str">
        <f>+IF(AND(LEN($K440)&gt;10),IF(AND($J440&gt;Y$1,$J440&lt;=$Y$1),1,IF((COUNTIFS(INCAPACIDADES!$C$1:$C$51,$K440,INCAPACIDADES!X$1:X$51,Y$1))&gt;0,2,IF(VLOOKUP($I440,BD!$D:$F,3,0)&gt;Y$1,0,3))),"")</f>
        <v/>
      </c>
      <c r="CQ440" s="62" t="str">
        <f>+IF(LEN($K440)&gt;10,IF(ISERROR(VLOOKUP(L440,'CODIGO PAGO'!$B$1:$B$20,1,0)),1,IF(OR(AND(CC440=1,L440&lt;&gt;"N"),AND(CC440=3,L440&lt;&gt;"B"),AND(CC440=2,LEFT(TRIM(L440),1)&lt;&gt;"I")),1,IF(OR(AND(CC440=0,L440="N"),AND(CC440=0,L440="B"),AND(CC440=0,LEFT(TRIM(L440),1)="I")),1,0))),"")</f>
        <v/>
      </c>
      <c r="CR440" s="62" t="str">
        <f t="shared" si="187"/>
        <v/>
      </c>
      <c r="CS440" s="62" t="str">
        <f>+IF(LEN($K440)&gt;10,IF(ISERROR(VLOOKUP(N440,'CODIGO PAGO'!$B$1:$B$20,1,0)),1,IF(OR(AND(CE440=1,N440&lt;&gt;"N"),AND(CE440=3,N440&lt;&gt;"B"),AND(CE440=2,LEFT(TRIM(N440),1)&lt;&gt;"I")),1,IF(OR(AND(CE440=0,N440="N"),AND(CE440=0,N440="B"),AND(CE440=0,LEFT(TRIM(N440),1)="I")),1,0))),"")</f>
        <v/>
      </c>
      <c r="CT440" s="62" t="str">
        <f t="shared" si="188"/>
        <v/>
      </c>
      <c r="CU440" s="62" t="str">
        <f>+IF(LEN($K440)&gt;10,IF(ISERROR(VLOOKUP(P440,'CODIGO PAGO'!$B$1:$B$20,1,0)),1,IF(OR(AND(CG440=1,P440&lt;&gt;"N"),AND(CG440=3,P440&lt;&gt;"B"),AND(CG440=2,LEFT(TRIM(P440),1)&lt;&gt;"I")),1,IF(OR(AND(CG440=0,P440="N"),AND(CG440=0,P440="B"),AND(CG440=0,LEFT(TRIM(P440),1)="I")),1,0))),"")</f>
        <v/>
      </c>
      <c r="CV440" s="62" t="str">
        <f t="shared" si="189"/>
        <v/>
      </c>
      <c r="CW440" s="62" t="str">
        <f>+IF(LEN($K440)&gt;10,IF(ISERROR(VLOOKUP(R440,'CODIGO PAGO'!$B$1:$B$20,1,0)),1,IF(OR(AND(CI440=1,R440&lt;&gt;"N"),AND(CI440=3,R440&lt;&gt;"B"),AND(CI440=2,LEFT(TRIM(R440),1)&lt;&gt;"I")),1,IF(OR(AND(CI440=0,R440="N"),AND(CI440=0,R440="B"),AND(CI440=0,LEFT(TRIM(R440),1)="I")),1,0))),"")</f>
        <v/>
      </c>
      <c r="CX440" s="62" t="str">
        <f t="shared" si="190"/>
        <v/>
      </c>
      <c r="CY440" s="62" t="str">
        <f>+IF(LEN($K440)&gt;10,IF(ISERROR(VLOOKUP(T440,'CODIGO PAGO'!$B$1:$B$20,1,0)),1,IF(OR(AND(CK440=1,T440&lt;&gt;"N"),AND(CK440=3,T440&lt;&gt;"B"),AND(CK440=2,LEFT(TRIM(T440),1)&lt;&gt;"I")),1,IF(OR(AND(CK440=0,T440="N"),AND(CK440=0,T440="B"),AND(CK440=0,LEFT(TRIM(T440),1)="I")),1,0))),"")</f>
        <v/>
      </c>
      <c r="CZ440" s="62" t="str">
        <f t="shared" si="191"/>
        <v/>
      </c>
      <c r="DA440" s="62" t="str">
        <f>+IF(LEN($K440)&gt;10,IF(ISERROR(VLOOKUP(V440,'CODIGO PAGO'!$B$1:$B$20,1,0)),1,IF(OR(AND(CM440=1,V440&lt;&gt;"N"),AND(CM440=3,V440&lt;&gt;"B"),AND(CM440=2,LEFT(TRIM(V440),1)&lt;&gt;"I")),1,IF(OR(AND(CM440=0,V440="N"),AND(CM440=0,V440="B"),AND(CM440=0,LEFT(TRIM(V440),1)="I")),1,0))),"")</f>
        <v/>
      </c>
      <c r="DB440" s="62" t="str">
        <f t="shared" si="192"/>
        <v/>
      </c>
      <c r="DC440" s="62" t="str">
        <f>+IF(LEN($K440)&gt;10,IF(ISERROR(VLOOKUP(X440,'CODIGO PAGO'!$B$1:$B$20,1,0)),1,IF(OR(AND(CO440=1,X440&lt;&gt;"N"),AND(CO440=3,X440&lt;&gt;"B"),AND(CO440=2,LEFT(TRIM(X440),1)&lt;&gt;"I")),1,IF(OR(AND(CO440=0,X440="N"),AND(CO440=0,X440="B"),AND(CO440=0,LEFT(TRIM(X440),1)="I")),1,0))),"")</f>
        <v/>
      </c>
      <c r="DD440" s="62" t="str">
        <f t="shared" si="193"/>
        <v/>
      </c>
      <c r="DE440" s="62" t="str">
        <f t="shared" si="194"/>
        <v/>
      </c>
      <c r="DF440" s="63" t="str">
        <f t="shared" si="195"/>
        <v/>
      </c>
      <c r="DG440" s="171"/>
      <c r="DH440" s="63">
        <v>440</v>
      </c>
    </row>
    <row r="441" spans="1:112" s="65" customFormat="1">
      <c r="A441" s="16" t="str">
        <f t="shared" si="168"/>
        <v/>
      </c>
      <c r="B441" s="134"/>
      <c r="C441" s="134"/>
      <c r="D441" s="1" t="str">
        <f>+IF(LEN($K441)&gt;5,BD!A441,"")</f>
        <v/>
      </c>
      <c r="E441" s="1" t="str">
        <f>+IF(LEN($K441)&gt;5,BD!B441,"")</f>
        <v/>
      </c>
      <c r="F441" s="134"/>
      <c r="G441" s="133"/>
      <c r="H441" s="135"/>
      <c r="I441" s="3" t="str">
        <f>+IF(LEN($K441)&gt;5,BD!D441,"")</f>
        <v/>
      </c>
      <c r="J441" s="4" t="str">
        <f>+IF(LEN($K441)&gt;5,BD!E441,"")</f>
        <v/>
      </c>
      <c r="K441" s="5" t="str">
        <f>+IF(LEN(BD!G441)&gt;5,BD!G441,"")</f>
        <v/>
      </c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53" t="str">
        <f t="shared" si="169"/>
        <v/>
      </c>
      <c r="AB441" s="154" t="str">
        <f>+IF(LEN($K441)&gt;5,SUM(L441,N441,P441,R441,T441,V441,X441)+COUNTIF(L441:X441,"PCG")+'CODIGO PAGO'!$C$23*COUNTIF(L441:X441,"PDF")+'CODIGO PAGO'!$C$24*COUNTIF('PRE MAAS'!L441:X441,"PNH")+'CODIGO PAGO'!$C$25*COUNTIF('PRE MAAS'!L441:X441,"PS")+COUNTIF(L441:X441,"VAC"),"")</f>
        <v/>
      </c>
      <c r="AC441" s="154" t="str">
        <f t="shared" si="170"/>
        <v/>
      </c>
      <c r="AD441" s="155" t="str">
        <f t="shared" si="171"/>
        <v/>
      </c>
      <c r="AE441" s="155" t="str">
        <f t="shared" si="172"/>
        <v/>
      </c>
      <c r="AF441" s="155" t="str">
        <f>+IF(LEN($K441)&gt;5,IF(AND(VLOOKUP($I441,BD!$D$1:$F$501,3,0)&gt;=L$1,VLOOKUP($I441,BD!$D$1:$F$501,3,0)&lt;=X$1),1,0),"")</f>
        <v/>
      </c>
      <c r="AG441" s="155" t="str">
        <f t="shared" si="173"/>
        <v/>
      </c>
      <c r="AH441" s="156" t="str">
        <f t="shared" si="174"/>
        <v/>
      </c>
      <c r="AI441" s="156" t="str">
        <f t="shared" si="175"/>
        <v/>
      </c>
      <c r="AJ441" s="156" t="str">
        <f t="shared" si="176"/>
        <v/>
      </c>
      <c r="AK441" s="6" t="str">
        <f>+IF(LEN($K441)&gt;5,BD!H441,"")</f>
        <v/>
      </c>
      <c r="AL441" s="17" t="str">
        <f t="shared" si="177"/>
        <v/>
      </c>
      <c r="AM441" s="13"/>
      <c r="AN441" s="18" t="str">
        <f t="shared" si="178"/>
        <v/>
      </c>
      <c r="AO441" s="19" t="str">
        <f t="shared" si="179"/>
        <v/>
      </c>
      <c r="AP441" s="19" t="str">
        <f t="shared" si="180"/>
        <v/>
      </c>
      <c r="AQ441" s="20" t="str">
        <f t="shared" si="181"/>
        <v/>
      </c>
      <c r="AR441" s="7" t="str">
        <f t="shared" ca="1" si="182"/>
        <v/>
      </c>
      <c r="AS441" s="157"/>
      <c r="AT441" s="19" t="str">
        <f>+IF(LEN($K441)&gt;5,TRUNC(AS441*AK441*'CODIGO PAGO'!$C$27,2),"")</f>
        <v/>
      </c>
      <c r="AU441" s="15"/>
      <c r="AV441" s="15"/>
      <c r="AW441" s="15"/>
      <c r="AX441" s="14"/>
      <c r="AY441" s="15"/>
      <c r="AZ441" s="20" t="str">
        <f>+IF(LEN(K441)&gt;5,SUMIF(AJUSTES!$A$1:$A$50,K441,AJUSTES!$J$1:$J$50),"")</f>
        <v/>
      </c>
      <c r="BA441" s="20"/>
      <c r="BB441" s="14"/>
      <c r="BC441" s="14"/>
      <c r="BD441" s="164"/>
      <c r="BE441" s="15"/>
      <c r="BF441" s="15"/>
      <c r="BG441" s="152" t="str">
        <f t="shared" si="183"/>
        <v/>
      </c>
      <c r="BH441" s="20" t="str">
        <f t="shared" si="184"/>
        <v/>
      </c>
      <c r="BI441" s="20" t="str">
        <f>IF(LEN($K441)&gt;5,IF('CODIGO PAGO'!$C$26=9,0.5*AK441,'CODIGO PAGO'!$C$26*COUNTIF(L441:X441,"PT")*(AK441*7)/(7-(COUNTIF(L441:X441,"D")+COUNTIF(L441:X441,"DL")))),"")</f>
        <v/>
      </c>
      <c r="BJ441" s="15"/>
      <c r="BK441" s="20" t="str">
        <f>+IF(LEN(K441)&gt;5,SUMIF(AJUSTES!$A$1:$A$50,K441,AJUSTES!$K$1:$K$50),"")</f>
        <v/>
      </c>
      <c r="BL441" s="15"/>
      <c r="BM441" s="15"/>
      <c r="BN441" s="4" t="str">
        <f>+CONCATENATE(IF(COUNTIFS(INCAPACIDADES!$A$1:$A$100,"ACTIVA",INCAPACIDADES!$C$1:$C$100,'PRE MAAS'!K441)&gt;0,VLOOKUP(K441,INCAPACIDADES!$C$1:$Y$100,23,0),""),IF(LEN($K441)&gt;5,IF(BD!F441="N/A","",CONCATENATE("B (",DAY(BD!F441),"-",MONTH(BD!F441),"-",YEAR(BD!F441),")")),""))</f>
        <v/>
      </c>
      <c r="BO441" s="150"/>
      <c r="BP441" s="15"/>
      <c r="BQ441" s="15"/>
      <c r="BR441" s="15"/>
      <c r="BS441" s="15"/>
      <c r="BT441" s="15"/>
      <c r="BU441" s="9" t="str">
        <f>+IF(LEN($K441)&gt;10,IF(LEN(BD!I441)=11,BD!I441,CONCATENATE("0",BD!I441)),"")</f>
        <v/>
      </c>
      <c r="BV441" s="161" t="str">
        <f>+IF(LEN($K441)&gt;10,BD!J441,"")</f>
        <v/>
      </c>
      <c r="BW441" s="162" t="str">
        <f t="shared" si="185"/>
        <v/>
      </c>
      <c r="BX441" s="162" t="str">
        <f>+IF(LEN($K441)&gt;10,UPPER(BD!K441),"")</f>
        <v/>
      </c>
      <c r="BY441" s="161" t="str">
        <f>+IF(LEN($K449)&gt;5,BD!L441,"")</f>
        <v/>
      </c>
      <c r="BZ441" s="161" t="str">
        <f>+IF(LEN($K441)&gt;10,BD!M441,"")</f>
        <v/>
      </c>
      <c r="CA441" s="162" t="str">
        <f>+IF(LEN($K441)&gt;10,BD!N441,"")</f>
        <v/>
      </c>
      <c r="CB441" s="163" t="str">
        <f t="shared" si="186"/>
        <v/>
      </c>
      <c r="CC441" s="62" t="str">
        <f>+IF(AND(LEN($K441)&gt;10),IF(AND($J441&gt;L$1,$J441&lt;=$Y$1),1,IF((COUNTIFS(INCAPACIDADES!$C$1:$C$51,$K441,INCAPACIDADES!K$1:K$51,L$1))&gt;0,2,IF(VLOOKUP($I441,BD!D:F,3,0)&gt;L$1,0,3))),"")</f>
        <v/>
      </c>
      <c r="CD441" s="62" t="str">
        <f>+IF(AND(LEN($K441)&gt;10),IF(AND($J441&gt;M$1,$J441&lt;=$Y$1),1,IF((COUNTIFS(INCAPACIDADES!$C$1:$C$51,$K441,INCAPACIDADES!L$1:L$51,M$1))&gt;0,2,IF(VLOOKUP($I441,BD!$D:$F,3,0)&gt;M$1,0,3))),"")</f>
        <v/>
      </c>
      <c r="CE441" s="62" t="str">
        <f>+IF(AND(LEN($K441)&gt;10),IF(AND($J441&gt;N$1,$J441&lt;=$Y$1),1,IF((COUNTIFS(INCAPACIDADES!$C$1:$C$51,$K441,INCAPACIDADES!M$1:M$51,N$1))&gt;0,2,IF(VLOOKUP($I441,BD!$D:$F,3,0)&gt;N$1,0,3))),"")</f>
        <v/>
      </c>
      <c r="CF441" s="62" t="str">
        <f>+IF(AND(LEN($K441)&gt;10),IF(AND($J441&gt;O$1,$J441&lt;=$Y$1),1,IF((COUNTIFS(INCAPACIDADES!$C$1:$C$51,$K441,INCAPACIDADES!N$1:N$51,O$1))&gt;0,2,IF(VLOOKUP($I441,BD!$D:$F,3,0)&gt;O$1,0,3))),"")</f>
        <v/>
      </c>
      <c r="CG441" s="62" t="str">
        <f>+IF(AND(LEN($K441)&gt;10),IF(AND($J441&gt;P$1,$J441&lt;=$Y$1),1,IF((COUNTIFS(INCAPACIDADES!$C$1:$C$51,$K441,INCAPACIDADES!O$1:O$51,P$1))&gt;0,2,IF(VLOOKUP($I441,BD!$D:$F,3,0)&gt;P$1,0,3))),"")</f>
        <v/>
      </c>
      <c r="CH441" s="62" t="str">
        <f>+IF(AND(LEN($K441)&gt;10),IF(AND($J441&gt;Q$1,$J441&lt;=$Y$1),1,IF((COUNTIFS(INCAPACIDADES!$C$1:$C$51,$K441,INCAPACIDADES!P$1:P$51,Q$1))&gt;0,2,IF(VLOOKUP($I441,BD!$D:$F,3,0)&gt;Q$1,0,3))),"")</f>
        <v/>
      </c>
      <c r="CI441" s="62" t="str">
        <f>+IF(AND(LEN($K441)&gt;10),IF(AND($J441&gt;R$1,$J441&lt;=$Y$1),1,IF((COUNTIFS(INCAPACIDADES!$C$1:$C$51,$K441,INCAPACIDADES!Q$1:Q$51,R$1))&gt;0,2,IF(VLOOKUP($I441,BD!$D:$F,3,0)&gt;R$1,0,3))),"")</f>
        <v/>
      </c>
      <c r="CJ441" s="62" t="str">
        <f>+IF(AND(LEN($K441)&gt;10),IF(AND($J441&gt;S$1,$J441&lt;=$Y$1),1,IF((COUNTIFS(INCAPACIDADES!$C$1:$C$51,$K441,INCAPACIDADES!R$1:R$51,S$1))&gt;0,2,IF(VLOOKUP($I441,BD!$D:$F,3,0)&gt;S$1,0,3))),"")</f>
        <v/>
      </c>
      <c r="CK441" s="62" t="str">
        <f>+IF(AND(LEN($K441)&gt;10),IF(AND($J441&gt;T$1,$J441&lt;=$Y$1),1,IF((COUNTIFS(INCAPACIDADES!$C$1:$C$51,$K441,INCAPACIDADES!S$1:S$51,T$1))&gt;0,2,IF(VLOOKUP($I441,BD!$D:$F,3,0)&gt;T$1,0,3))),"")</f>
        <v/>
      </c>
      <c r="CL441" s="62" t="str">
        <f>+IF(AND(LEN($K441)&gt;10),IF(AND($J441&gt;U$1,$J441&lt;=$Y$1),1,IF((COUNTIFS(INCAPACIDADES!$C$1:$C$51,$K441,INCAPACIDADES!T$1:T$51,U$1))&gt;0,2,IF(VLOOKUP($I441,BD!$D:$F,3,0)&gt;U$1,0,3))),"")</f>
        <v/>
      </c>
      <c r="CM441" s="62" t="str">
        <f>+IF(AND(LEN($K441)&gt;10),IF(AND($J441&gt;V$1,$J441&lt;=$Y$1),1,IF((COUNTIFS(INCAPACIDADES!$C$1:$C$51,$K441,INCAPACIDADES!U$1:U$51,V$1))&gt;0,2,IF(VLOOKUP($I441,BD!$D:$F,3,0)&gt;V$1,0,3))),"")</f>
        <v/>
      </c>
      <c r="CN441" s="62" t="str">
        <f>+IF(AND(LEN($K441)&gt;10),IF(AND($J441&gt;W$1,$J441&lt;=$Y$1),1,IF((COUNTIFS(INCAPACIDADES!$C$1:$C$51,$K441,INCAPACIDADES!V$1:V$51,W$1))&gt;0,2,IF(VLOOKUP($I441,BD!$D:$F,3,0)&gt;W$1,0,3))),"")</f>
        <v/>
      </c>
      <c r="CO441" s="62" t="str">
        <f>+IF(AND(LEN($K441)&gt;10),IF(AND($J441&gt;X$1,$J441&lt;=$Y$1),1,IF((COUNTIFS(INCAPACIDADES!$C$1:$C$51,$K441,INCAPACIDADES!W$1:W$51,X$1))&gt;0,2,IF(VLOOKUP($I441,BD!$D:$F,3,0)&gt;X$1,0,3))),"")</f>
        <v/>
      </c>
      <c r="CP441" s="62" t="str">
        <f>+IF(AND(LEN($K441)&gt;10),IF(AND($J441&gt;Y$1,$J441&lt;=$Y$1),1,IF((COUNTIFS(INCAPACIDADES!$C$1:$C$51,$K441,INCAPACIDADES!X$1:X$51,Y$1))&gt;0,2,IF(VLOOKUP($I441,BD!$D:$F,3,0)&gt;Y$1,0,3))),"")</f>
        <v/>
      </c>
      <c r="CQ441" s="62" t="str">
        <f>+IF(LEN($K441)&gt;10,IF(ISERROR(VLOOKUP(L441,'CODIGO PAGO'!$B$1:$B$20,1,0)),1,IF(OR(AND(CC441=1,L441&lt;&gt;"N"),AND(CC441=3,L441&lt;&gt;"B"),AND(CC441=2,LEFT(TRIM(L441),1)&lt;&gt;"I")),1,IF(OR(AND(CC441=0,L441="N"),AND(CC441=0,L441="B"),AND(CC441=0,LEFT(TRIM(L441),1)="I")),1,0))),"")</f>
        <v/>
      </c>
      <c r="CR441" s="62" t="str">
        <f t="shared" si="187"/>
        <v/>
      </c>
      <c r="CS441" s="62" t="str">
        <f>+IF(LEN($K441)&gt;10,IF(ISERROR(VLOOKUP(N441,'CODIGO PAGO'!$B$1:$B$20,1,0)),1,IF(OR(AND(CE441=1,N441&lt;&gt;"N"),AND(CE441=3,N441&lt;&gt;"B"),AND(CE441=2,LEFT(TRIM(N441),1)&lt;&gt;"I")),1,IF(OR(AND(CE441=0,N441="N"),AND(CE441=0,N441="B"),AND(CE441=0,LEFT(TRIM(N441),1)="I")),1,0))),"")</f>
        <v/>
      </c>
      <c r="CT441" s="62" t="str">
        <f t="shared" si="188"/>
        <v/>
      </c>
      <c r="CU441" s="62" t="str">
        <f>+IF(LEN($K441)&gt;10,IF(ISERROR(VLOOKUP(P441,'CODIGO PAGO'!$B$1:$B$20,1,0)),1,IF(OR(AND(CG441=1,P441&lt;&gt;"N"),AND(CG441=3,P441&lt;&gt;"B"),AND(CG441=2,LEFT(TRIM(P441),1)&lt;&gt;"I")),1,IF(OR(AND(CG441=0,P441="N"),AND(CG441=0,P441="B"),AND(CG441=0,LEFT(TRIM(P441),1)="I")),1,0))),"")</f>
        <v/>
      </c>
      <c r="CV441" s="62" t="str">
        <f t="shared" si="189"/>
        <v/>
      </c>
      <c r="CW441" s="62" t="str">
        <f>+IF(LEN($K441)&gt;10,IF(ISERROR(VLOOKUP(R441,'CODIGO PAGO'!$B$1:$B$20,1,0)),1,IF(OR(AND(CI441=1,R441&lt;&gt;"N"),AND(CI441=3,R441&lt;&gt;"B"),AND(CI441=2,LEFT(TRIM(R441),1)&lt;&gt;"I")),1,IF(OR(AND(CI441=0,R441="N"),AND(CI441=0,R441="B"),AND(CI441=0,LEFT(TRIM(R441),1)="I")),1,0))),"")</f>
        <v/>
      </c>
      <c r="CX441" s="62" t="str">
        <f t="shared" si="190"/>
        <v/>
      </c>
      <c r="CY441" s="62" t="str">
        <f>+IF(LEN($K441)&gt;10,IF(ISERROR(VLOOKUP(T441,'CODIGO PAGO'!$B$1:$B$20,1,0)),1,IF(OR(AND(CK441=1,T441&lt;&gt;"N"),AND(CK441=3,T441&lt;&gt;"B"),AND(CK441=2,LEFT(TRIM(T441),1)&lt;&gt;"I")),1,IF(OR(AND(CK441=0,T441="N"),AND(CK441=0,T441="B"),AND(CK441=0,LEFT(TRIM(T441),1)="I")),1,0))),"")</f>
        <v/>
      </c>
      <c r="CZ441" s="62" t="str">
        <f t="shared" si="191"/>
        <v/>
      </c>
      <c r="DA441" s="62" t="str">
        <f>+IF(LEN($K441)&gt;10,IF(ISERROR(VLOOKUP(V441,'CODIGO PAGO'!$B$1:$B$20,1,0)),1,IF(OR(AND(CM441=1,V441&lt;&gt;"N"),AND(CM441=3,V441&lt;&gt;"B"),AND(CM441=2,LEFT(TRIM(V441),1)&lt;&gt;"I")),1,IF(OR(AND(CM441=0,V441="N"),AND(CM441=0,V441="B"),AND(CM441=0,LEFT(TRIM(V441),1)="I")),1,0))),"")</f>
        <v/>
      </c>
      <c r="DB441" s="62" t="str">
        <f t="shared" si="192"/>
        <v/>
      </c>
      <c r="DC441" s="62" t="str">
        <f>+IF(LEN($K441)&gt;10,IF(ISERROR(VLOOKUP(X441,'CODIGO PAGO'!$B$1:$B$20,1,0)),1,IF(OR(AND(CO441=1,X441&lt;&gt;"N"),AND(CO441=3,X441&lt;&gt;"B"),AND(CO441=2,LEFT(TRIM(X441),1)&lt;&gt;"I")),1,IF(OR(AND(CO441=0,X441="N"),AND(CO441=0,X441="B"),AND(CO441=0,LEFT(TRIM(X441),1)="I")),1,0))),"")</f>
        <v/>
      </c>
      <c r="DD441" s="62" t="str">
        <f t="shared" si="193"/>
        <v/>
      </c>
      <c r="DE441" s="62" t="str">
        <f t="shared" si="194"/>
        <v/>
      </c>
      <c r="DF441" s="63" t="str">
        <f t="shared" si="195"/>
        <v/>
      </c>
      <c r="DG441" s="171"/>
      <c r="DH441" s="63">
        <v>441</v>
      </c>
    </row>
    <row r="442" spans="1:112" s="65" customFormat="1">
      <c r="A442" s="16" t="str">
        <f t="shared" si="168"/>
        <v/>
      </c>
      <c r="B442" s="134"/>
      <c r="C442" s="134"/>
      <c r="D442" s="1" t="str">
        <f>+IF(LEN($K442)&gt;5,BD!A442,"")</f>
        <v/>
      </c>
      <c r="E442" s="1" t="str">
        <f>+IF(LEN($K442)&gt;5,BD!B442,"")</f>
        <v/>
      </c>
      <c r="F442" s="134"/>
      <c r="G442" s="133"/>
      <c r="H442" s="135"/>
      <c r="I442" s="3" t="str">
        <f>+IF(LEN($K442)&gt;5,BD!D442,"")</f>
        <v/>
      </c>
      <c r="J442" s="4" t="str">
        <f>+IF(LEN($K442)&gt;5,BD!E442,"")</f>
        <v/>
      </c>
      <c r="K442" s="5" t="str">
        <f>+IF(LEN(BD!G442)&gt;5,BD!G442,"")</f>
        <v/>
      </c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53" t="str">
        <f t="shared" si="169"/>
        <v/>
      </c>
      <c r="AB442" s="154" t="str">
        <f>+IF(LEN($K442)&gt;5,SUM(L442,N442,P442,R442,T442,V442,X442)+COUNTIF(L442:X442,"PCG")+'CODIGO PAGO'!$C$23*COUNTIF(L442:X442,"PDF")+'CODIGO PAGO'!$C$24*COUNTIF('PRE MAAS'!L442:X442,"PNH")+'CODIGO PAGO'!$C$25*COUNTIF('PRE MAAS'!L442:X442,"PS")+COUNTIF(L442:X442,"VAC"),"")</f>
        <v/>
      </c>
      <c r="AC442" s="154" t="str">
        <f t="shared" si="170"/>
        <v/>
      </c>
      <c r="AD442" s="155" t="str">
        <f t="shared" si="171"/>
        <v/>
      </c>
      <c r="AE442" s="155" t="str">
        <f t="shared" si="172"/>
        <v/>
      </c>
      <c r="AF442" s="155" t="str">
        <f>+IF(LEN($K442)&gt;5,IF(AND(VLOOKUP($I442,BD!$D$1:$F$501,3,0)&gt;=L$1,VLOOKUP($I442,BD!$D$1:$F$501,3,0)&lt;=X$1),1,0),"")</f>
        <v/>
      </c>
      <c r="AG442" s="155" t="str">
        <f t="shared" si="173"/>
        <v/>
      </c>
      <c r="AH442" s="156" t="str">
        <f t="shared" si="174"/>
        <v/>
      </c>
      <c r="AI442" s="156" t="str">
        <f t="shared" si="175"/>
        <v/>
      </c>
      <c r="AJ442" s="156" t="str">
        <f t="shared" si="176"/>
        <v/>
      </c>
      <c r="AK442" s="6" t="str">
        <f>+IF(LEN($K442)&gt;5,BD!H442,"")</f>
        <v/>
      </c>
      <c r="AL442" s="17" t="str">
        <f t="shared" si="177"/>
        <v/>
      </c>
      <c r="AM442" s="13"/>
      <c r="AN442" s="18" t="str">
        <f t="shared" si="178"/>
        <v/>
      </c>
      <c r="AO442" s="19" t="str">
        <f t="shared" si="179"/>
        <v/>
      </c>
      <c r="AP442" s="19" t="str">
        <f t="shared" si="180"/>
        <v/>
      </c>
      <c r="AQ442" s="20" t="str">
        <f t="shared" si="181"/>
        <v/>
      </c>
      <c r="AR442" s="7" t="str">
        <f t="shared" ca="1" si="182"/>
        <v/>
      </c>
      <c r="AS442" s="157"/>
      <c r="AT442" s="19" t="str">
        <f>+IF(LEN($K442)&gt;5,TRUNC(AS442*AK442*'CODIGO PAGO'!$C$27,2),"")</f>
        <v/>
      </c>
      <c r="AU442" s="15"/>
      <c r="AV442" s="15"/>
      <c r="AW442" s="15"/>
      <c r="AX442" s="14"/>
      <c r="AY442" s="15"/>
      <c r="AZ442" s="20" t="str">
        <f>+IF(LEN(K442)&gt;5,SUMIF(AJUSTES!$A$1:$A$50,K442,AJUSTES!$J$1:$J$50),"")</f>
        <v/>
      </c>
      <c r="BA442" s="20"/>
      <c r="BB442" s="14"/>
      <c r="BC442" s="14"/>
      <c r="BD442" s="164"/>
      <c r="BE442" s="15"/>
      <c r="BF442" s="15"/>
      <c r="BG442" s="152" t="str">
        <f t="shared" si="183"/>
        <v/>
      </c>
      <c r="BH442" s="20" t="str">
        <f t="shared" si="184"/>
        <v/>
      </c>
      <c r="BI442" s="20" t="str">
        <f>IF(LEN($K442)&gt;5,IF('CODIGO PAGO'!$C$26=9,0.5*AK442,'CODIGO PAGO'!$C$26*COUNTIF(L442:X442,"PT")*(AK442*7)/(7-(COUNTIF(L442:X442,"D")+COUNTIF(L442:X442,"DL")))),"")</f>
        <v/>
      </c>
      <c r="BJ442" s="15"/>
      <c r="BK442" s="20" t="str">
        <f>+IF(LEN(K442)&gt;5,SUMIF(AJUSTES!$A$1:$A$50,K442,AJUSTES!$K$1:$K$50),"")</f>
        <v/>
      </c>
      <c r="BL442" s="15"/>
      <c r="BM442" s="15"/>
      <c r="BN442" s="4" t="str">
        <f>+CONCATENATE(IF(COUNTIFS(INCAPACIDADES!$A$1:$A$100,"ACTIVA",INCAPACIDADES!$C$1:$C$100,'PRE MAAS'!K442)&gt;0,VLOOKUP(K442,INCAPACIDADES!$C$1:$Y$100,23,0),""),IF(LEN($K442)&gt;5,IF(BD!F442="N/A","",CONCATENATE("B (",DAY(BD!F442),"-",MONTH(BD!F442),"-",YEAR(BD!F442),")")),""))</f>
        <v/>
      </c>
      <c r="BO442" s="150"/>
      <c r="BP442" s="15"/>
      <c r="BQ442" s="15"/>
      <c r="BR442" s="15"/>
      <c r="BS442" s="15"/>
      <c r="BT442" s="15"/>
      <c r="BU442" s="9" t="str">
        <f>+IF(LEN($K442)&gt;10,IF(LEN(BD!I442)=11,BD!I442,CONCATENATE("0",BD!I442)),"")</f>
        <v/>
      </c>
      <c r="BV442" s="161" t="str">
        <f>+IF(LEN($K442)&gt;10,BD!J442,"")</f>
        <v/>
      </c>
      <c r="BW442" s="162" t="str">
        <f t="shared" si="185"/>
        <v/>
      </c>
      <c r="BX442" s="162" t="str">
        <f>+IF(LEN($K442)&gt;10,UPPER(BD!K442),"")</f>
        <v/>
      </c>
      <c r="BY442" s="161" t="str">
        <f>+IF(LEN($K450)&gt;5,BD!L442,"")</f>
        <v/>
      </c>
      <c r="BZ442" s="161" t="str">
        <f>+IF(LEN($K442)&gt;10,BD!M442,"")</f>
        <v/>
      </c>
      <c r="CA442" s="162" t="str">
        <f>+IF(LEN($K442)&gt;10,BD!N442,"")</f>
        <v/>
      </c>
      <c r="CB442" s="163" t="str">
        <f t="shared" si="186"/>
        <v/>
      </c>
      <c r="CC442" s="62" t="str">
        <f>+IF(AND(LEN($K442)&gt;10),IF(AND($J442&gt;L$1,$J442&lt;=$Y$1),1,IF((COUNTIFS(INCAPACIDADES!$C$1:$C$51,$K442,INCAPACIDADES!K$1:K$51,L$1))&gt;0,2,IF(VLOOKUP($I442,BD!D:F,3,0)&gt;L$1,0,3))),"")</f>
        <v/>
      </c>
      <c r="CD442" s="62" t="str">
        <f>+IF(AND(LEN($K442)&gt;10),IF(AND($J442&gt;M$1,$J442&lt;=$Y$1),1,IF((COUNTIFS(INCAPACIDADES!$C$1:$C$51,$K442,INCAPACIDADES!L$1:L$51,M$1))&gt;0,2,IF(VLOOKUP($I442,BD!$D:$F,3,0)&gt;M$1,0,3))),"")</f>
        <v/>
      </c>
      <c r="CE442" s="62" t="str">
        <f>+IF(AND(LEN($K442)&gt;10),IF(AND($J442&gt;N$1,$J442&lt;=$Y$1),1,IF((COUNTIFS(INCAPACIDADES!$C$1:$C$51,$K442,INCAPACIDADES!M$1:M$51,N$1))&gt;0,2,IF(VLOOKUP($I442,BD!$D:$F,3,0)&gt;N$1,0,3))),"")</f>
        <v/>
      </c>
      <c r="CF442" s="62" t="str">
        <f>+IF(AND(LEN($K442)&gt;10),IF(AND($J442&gt;O$1,$J442&lt;=$Y$1),1,IF((COUNTIFS(INCAPACIDADES!$C$1:$C$51,$K442,INCAPACIDADES!N$1:N$51,O$1))&gt;0,2,IF(VLOOKUP($I442,BD!$D:$F,3,0)&gt;O$1,0,3))),"")</f>
        <v/>
      </c>
      <c r="CG442" s="62" t="str">
        <f>+IF(AND(LEN($K442)&gt;10),IF(AND($J442&gt;P$1,$J442&lt;=$Y$1),1,IF((COUNTIFS(INCAPACIDADES!$C$1:$C$51,$K442,INCAPACIDADES!O$1:O$51,P$1))&gt;0,2,IF(VLOOKUP($I442,BD!$D:$F,3,0)&gt;P$1,0,3))),"")</f>
        <v/>
      </c>
      <c r="CH442" s="62" t="str">
        <f>+IF(AND(LEN($K442)&gt;10),IF(AND($J442&gt;Q$1,$J442&lt;=$Y$1),1,IF((COUNTIFS(INCAPACIDADES!$C$1:$C$51,$K442,INCAPACIDADES!P$1:P$51,Q$1))&gt;0,2,IF(VLOOKUP($I442,BD!$D:$F,3,0)&gt;Q$1,0,3))),"")</f>
        <v/>
      </c>
      <c r="CI442" s="62" t="str">
        <f>+IF(AND(LEN($K442)&gt;10),IF(AND($J442&gt;R$1,$J442&lt;=$Y$1),1,IF((COUNTIFS(INCAPACIDADES!$C$1:$C$51,$K442,INCAPACIDADES!Q$1:Q$51,R$1))&gt;0,2,IF(VLOOKUP($I442,BD!$D:$F,3,0)&gt;R$1,0,3))),"")</f>
        <v/>
      </c>
      <c r="CJ442" s="62" t="str">
        <f>+IF(AND(LEN($K442)&gt;10),IF(AND($J442&gt;S$1,$J442&lt;=$Y$1),1,IF((COUNTIFS(INCAPACIDADES!$C$1:$C$51,$K442,INCAPACIDADES!R$1:R$51,S$1))&gt;0,2,IF(VLOOKUP($I442,BD!$D:$F,3,0)&gt;S$1,0,3))),"")</f>
        <v/>
      </c>
      <c r="CK442" s="62" t="str">
        <f>+IF(AND(LEN($K442)&gt;10),IF(AND($J442&gt;T$1,$J442&lt;=$Y$1),1,IF((COUNTIFS(INCAPACIDADES!$C$1:$C$51,$K442,INCAPACIDADES!S$1:S$51,T$1))&gt;0,2,IF(VLOOKUP($I442,BD!$D:$F,3,0)&gt;T$1,0,3))),"")</f>
        <v/>
      </c>
      <c r="CL442" s="62" t="str">
        <f>+IF(AND(LEN($K442)&gt;10),IF(AND($J442&gt;U$1,$J442&lt;=$Y$1),1,IF((COUNTIFS(INCAPACIDADES!$C$1:$C$51,$K442,INCAPACIDADES!T$1:T$51,U$1))&gt;0,2,IF(VLOOKUP($I442,BD!$D:$F,3,0)&gt;U$1,0,3))),"")</f>
        <v/>
      </c>
      <c r="CM442" s="62" t="str">
        <f>+IF(AND(LEN($K442)&gt;10),IF(AND($J442&gt;V$1,$J442&lt;=$Y$1),1,IF((COUNTIFS(INCAPACIDADES!$C$1:$C$51,$K442,INCAPACIDADES!U$1:U$51,V$1))&gt;0,2,IF(VLOOKUP($I442,BD!$D:$F,3,0)&gt;V$1,0,3))),"")</f>
        <v/>
      </c>
      <c r="CN442" s="62" t="str">
        <f>+IF(AND(LEN($K442)&gt;10),IF(AND($J442&gt;W$1,$J442&lt;=$Y$1),1,IF((COUNTIFS(INCAPACIDADES!$C$1:$C$51,$K442,INCAPACIDADES!V$1:V$51,W$1))&gt;0,2,IF(VLOOKUP($I442,BD!$D:$F,3,0)&gt;W$1,0,3))),"")</f>
        <v/>
      </c>
      <c r="CO442" s="62" t="str">
        <f>+IF(AND(LEN($K442)&gt;10),IF(AND($J442&gt;X$1,$J442&lt;=$Y$1),1,IF((COUNTIFS(INCAPACIDADES!$C$1:$C$51,$K442,INCAPACIDADES!W$1:W$51,X$1))&gt;0,2,IF(VLOOKUP($I442,BD!$D:$F,3,0)&gt;X$1,0,3))),"")</f>
        <v/>
      </c>
      <c r="CP442" s="62" t="str">
        <f>+IF(AND(LEN($K442)&gt;10),IF(AND($J442&gt;Y$1,$J442&lt;=$Y$1),1,IF((COUNTIFS(INCAPACIDADES!$C$1:$C$51,$K442,INCAPACIDADES!X$1:X$51,Y$1))&gt;0,2,IF(VLOOKUP($I442,BD!$D:$F,3,0)&gt;Y$1,0,3))),"")</f>
        <v/>
      </c>
      <c r="CQ442" s="62" t="str">
        <f>+IF(LEN($K442)&gt;10,IF(ISERROR(VLOOKUP(L442,'CODIGO PAGO'!$B$1:$B$20,1,0)),1,IF(OR(AND(CC442=1,L442&lt;&gt;"N"),AND(CC442=3,L442&lt;&gt;"B"),AND(CC442=2,LEFT(TRIM(L442),1)&lt;&gt;"I")),1,IF(OR(AND(CC442=0,L442="N"),AND(CC442=0,L442="B"),AND(CC442=0,LEFT(TRIM(L442),1)="I")),1,0))),"")</f>
        <v/>
      </c>
      <c r="CR442" s="62" t="str">
        <f t="shared" si="187"/>
        <v/>
      </c>
      <c r="CS442" s="62" t="str">
        <f>+IF(LEN($K442)&gt;10,IF(ISERROR(VLOOKUP(N442,'CODIGO PAGO'!$B$1:$B$20,1,0)),1,IF(OR(AND(CE442=1,N442&lt;&gt;"N"),AND(CE442=3,N442&lt;&gt;"B"),AND(CE442=2,LEFT(TRIM(N442),1)&lt;&gt;"I")),1,IF(OR(AND(CE442=0,N442="N"),AND(CE442=0,N442="B"),AND(CE442=0,LEFT(TRIM(N442),1)="I")),1,0))),"")</f>
        <v/>
      </c>
      <c r="CT442" s="62" t="str">
        <f t="shared" si="188"/>
        <v/>
      </c>
      <c r="CU442" s="62" t="str">
        <f>+IF(LEN($K442)&gt;10,IF(ISERROR(VLOOKUP(P442,'CODIGO PAGO'!$B$1:$B$20,1,0)),1,IF(OR(AND(CG442=1,P442&lt;&gt;"N"),AND(CG442=3,P442&lt;&gt;"B"),AND(CG442=2,LEFT(TRIM(P442),1)&lt;&gt;"I")),1,IF(OR(AND(CG442=0,P442="N"),AND(CG442=0,P442="B"),AND(CG442=0,LEFT(TRIM(P442),1)="I")),1,0))),"")</f>
        <v/>
      </c>
      <c r="CV442" s="62" t="str">
        <f t="shared" si="189"/>
        <v/>
      </c>
      <c r="CW442" s="62" t="str">
        <f>+IF(LEN($K442)&gt;10,IF(ISERROR(VLOOKUP(R442,'CODIGO PAGO'!$B$1:$B$20,1,0)),1,IF(OR(AND(CI442=1,R442&lt;&gt;"N"),AND(CI442=3,R442&lt;&gt;"B"),AND(CI442=2,LEFT(TRIM(R442),1)&lt;&gt;"I")),1,IF(OR(AND(CI442=0,R442="N"),AND(CI442=0,R442="B"),AND(CI442=0,LEFT(TRIM(R442),1)="I")),1,0))),"")</f>
        <v/>
      </c>
      <c r="CX442" s="62" t="str">
        <f t="shared" si="190"/>
        <v/>
      </c>
      <c r="CY442" s="62" t="str">
        <f>+IF(LEN($K442)&gt;10,IF(ISERROR(VLOOKUP(T442,'CODIGO PAGO'!$B$1:$B$20,1,0)),1,IF(OR(AND(CK442=1,T442&lt;&gt;"N"),AND(CK442=3,T442&lt;&gt;"B"),AND(CK442=2,LEFT(TRIM(T442),1)&lt;&gt;"I")),1,IF(OR(AND(CK442=0,T442="N"),AND(CK442=0,T442="B"),AND(CK442=0,LEFT(TRIM(T442),1)="I")),1,0))),"")</f>
        <v/>
      </c>
      <c r="CZ442" s="62" t="str">
        <f t="shared" si="191"/>
        <v/>
      </c>
      <c r="DA442" s="62" t="str">
        <f>+IF(LEN($K442)&gt;10,IF(ISERROR(VLOOKUP(V442,'CODIGO PAGO'!$B$1:$B$20,1,0)),1,IF(OR(AND(CM442=1,V442&lt;&gt;"N"),AND(CM442=3,V442&lt;&gt;"B"),AND(CM442=2,LEFT(TRIM(V442),1)&lt;&gt;"I")),1,IF(OR(AND(CM442=0,V442="N"),AND(CM442=0,V442="B"),AND(CM442=0,LEFT(TRIM(V442),1)="I")),1,0))),"")</f>
        <v/>
      </c>
      <c r="DB442" s="62" t="str">
        <f t="shared" si="192"/>
        <v/>
      </c>
      <c r="DC442" s="62" t="str">
        <f>+IF(LEN($K442)&gt;10,IF(ISERROR(VLOOKUP(X442,'CODIGO PAGO'!$B$1:$B$20,1,0)),1,IF(OR(AND(CO442=1,X442&lt;&gt;"N"),AND(CO442=3,X442&lt;&gt;"B"),AND(CO442=2,LEFT(TRIM(X442),1)&lt;&gt;"I")),1,IF(OR(AND(CO442=0,X442="N"),AND(CO442=0,X442="B"),AND(CO442=0,LEFT(TRIM(X442),1)="I")),1,0))),"")</f>
        <v/>
      </c>
      <c r="DD442" s="62" t="str">
        <f t="shared" si="193"/>
        <v/>
      </c>
      <c r="DE442" s="62" t="str">
        <f t="shared" si="194"/>
        <v/>
      </c>
      <c r="DF442" s="63" t="str">
        <f t="shared" si="195"/>
        <v/>
      </c>
      <c r="DG442" s="171"/>
      <c r="DH442" s="63">
        <v>442</v>
      </c>
    </row>
    <row r="443" spans="1:112" s="65" customFormat="1">
      <c r="A443" s="16" t="str">
        <f t="shared" si="168"/>
        <v/>
      </c>
      <c r="B443" s="134"/>
      <c r="C443" s="134"/>
      <c r="D443" s="1" t="str">
        <f>+IF(LEN($K443)&gt;5,BD!A443,"")</f>
        <v/>
      </c>
      <c r="E443" s="1" t="str">
        <f>+IF(LEN($K443)&gt;5,BD!B443,"")</f>
        <v/>
      </c>
      <c r="F443" s="134"/>
      <c r="G443" s="133"/>
      <c r="H443" s="135"/>
      <c r="I443" s="3" t="str">
        <f>+IF(LEN($K443)&gt;5,BD!D443,"")</f>
        <v/>
      </c>
      <c r="J443" s="4" t="str">
        <f>+IF(LEN($K443)&gt;5,BD!E443,"")</f>
        <v/>
      </c>
      <c r="K443" s="5" t="str">
        <f>+IF(LEN(BD!G443)&gt;5,BD!G443,"")</f>
        <v/>
      </c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53" t="str">
        <f t="shared" si="169"/>
        <v/>
      </c>
      <c r="AB443" s="154" t="str">
        <f>+IF(LEN($K443)&gt;5,SUM(L443,N443,P443,R443,T443,V443,X443)+COUNTIF(L443:X443,"PCG")+'CODIGO PAGO'!$C$23*COUNTIF(L443:X443,"PDF")+'CODIGO PAGO'!$C$24*COUNTIF('PRE MAAS'!L443:X443,"PNH")+'CODIGO PAGO'!$C$25*COUNTIF('PRE MAAS'!L443:X443,"PS")+COUNTIF(L443:X443,"VAC"),"")</f>
        <v/>
      </c>
      <c r="AC443" s="154" t="str">
        <f t="shared" si="170"/>
        <v/>
      </c>
      <c r="AD443" s="155" t="str">
        <f t="shared" si="171"/>
        <v/>
      </c>
      <c r="AE443" s="155" t="str">
        <f t="shared" si="172"/>
        <v/>
      </c>
      <c r="AF443" s="155" t="str">
        <f>+IF(LEN($K443)&gt;5,IF(AND(VLOOKUP($I443,BD!$D$1:$F$501,3,0)&gt;=L$1,VLOOKUP($I443,BD!$D$1:$F$501,3,0)&lt;=X$1),1,0),"")</f>
        <v/>
      </c>
      <c r="AG443" s="155" t="str">
        <f t="shared" si="173"/>
        <v/>
      </c>
      <c r="AH443" s="156" t="str">
        <f t="shared" si="174"/>
        <v/>
      </c>
      <c r="AI443" s="156" t="str">
        <f t="shared" si="175"/>
        <v/>
      </c>
      <c r="AJ443" s="156" t="str">
        <f t="shared" si="176"/>
        <v/>
      </c>
      <c r="AK443" s="6" t="str">
        <f>+IF(LEN($K443)&gt;5,BD!H443,"")</f>
        <v/>
      </c>
      <c r="AL443" s="17" t="str">
        <f t="shared" si="177"/>
        <v/>
      </c>
      <c r="AM443" s="13"/>
      <c r="AN443" s="18" t="str">
        <f t="shared" si="178"/>
        <v/>
      </c>
      <c r="AO443" s="19" t="str">
        <f t="shared" si="179"/>
        <v/>
      </c>
      <c r="AP443" s="19" t="str">
        <f t="shared" si="180"/>
        <v/>
      </c>
      <c r="AQ443" s="20" t="str">
        <f t="shared" si="181"/>
        <v/>
      </c>
      <c r="AR443" s="7" t="str">
        <f t="shared" ca="1" si="182"/>
        <v/>
      </c>
      <c r="AS443" s="157"/>
      <c r="AT443" s="19" t="str">
        <f>+IF(LEN($K443)&gt;5,TRUNC(AS443*AK443*'CODIGO PAGO'!$C$27,2),"")</f>
        <v/>
      </c>
      <c r="AU443" s="15"/>
      <c r="AV443" s="15"/>
      <c r="AW443" s="15"/>
      <c r="AX443" s="14"/>
      <c r="AY443" s="15"/>
      <c r="AZ443" s="20" t="str">
        <f>+IF(LEN(K443)&gt;5,SUMIF(AJUSTES!$A$1:$A$50,K443,AJUSTES!$J$1:$J$50),"")</f>
        <v/>
      </c>
      <c r="BA443" s="20"/>
      <c r="BB443" s="14"/>
      <c r="BC443" s="14"/>
      <c r="BD443" s="164"/>
      <c r="BE443" s="15"/>
      <c r="BF443" s="15"/>
      <c r="BG443" s="152" t="str">
        <f t="shared" si="183"/>
        <v/>
      </c>
      <c r="BH443" s="20" t="str">
        <f t="shared" si="184"/>
        <v/>
      </c>
      <c r="BI443" s="20" t="str">
        <f>IF(LEN($K443)&gt;5,IF('CODIGO PAGO'!$C$26=9,0.5*AK443,'CODIGO PAGO'!$C$26*COUNTIF(L443:X443,"PT")*(AK443*7)/(7-(COUNTIF(L443:X443,"D")+COUNTIF(L443:X443,"DL")))),"")</f>
        <v/>
      </c>
      <c r="BJ443" s="15"/>
      <c r="BK443" s="20" t="str">
        <f>+IF(LEN(K443)&gt;5,SUMIF(AJUSTES!$A$1:$A$50,K443,AJUSTES!$K$1:$K$50),"")</f>
        <v/>
      </c>
      <c r="BL443" s="15"/>
      <c r="BM443" s="15"/>
      <c r="BN443" s="4" t="str">
        <f>+CONCATENATE(IF(COUNTIFS(INCAPACIDADES!$A$1:$A$100,"ACTIVA",INCAPACIDADES!$C$1:$C$100,'PRE MAAS'!K443)&gt;0,VLOOKUP(K443,INCAPACIDADES!$C$1:$Y$100,23,0),""),IF(LEN($K443)&gt;5,IF(BD!F443="N/A","",CONCATENATE("B (",DAY(BD!F443),"-",MONTH(BD!F443),"-",YEAR(BD!F443),")")),""))</f>
        <v/>
      </c>
      <c r="BO443" s="150"/>
      <c r="BP443" s="15"/>
      <c r="BQ443" s="15"/>
      <c r="BR443" s="15"/>
      <c r="BS443" s="15"/>
      <c r="BT443" s="15"/>
      <c r="BU443" s="9" t="str">
        <f>+IF(LEN($K443)&gt;10,IF(LEN(BD!I443)=11,BD!I443,CONCATENATE("0",BD!I443)),"")</f>
        <v/>
      </c>
      <c r="BV443" s="161" t="str">
        <f>+IF(LEN($K443)&gt;10,BD!J443,"")</f>
        <v/>
      </c>
      <c r="BW443" s="162" t="str">
        <f t="shared" si="185"/>
        <v/>
      </c>
      <c r="BX443" s="162" t="str">
        <f>+IF(LEN($K443)&gt;10,UPPER(BD!K443),"")</f>
        <v/>
      </c>
      <c r="BY443" s="161" t="str">
        <f>+IF(LEN($K451)&gt;5,BD!L443,"")</f>
        <v/>
      </c>
      <c r="BZ443" s="161" t="str">
        <f>+IF(LEN($K443)&gt;10,BD!M443,"")</f>
        <v/>
      </c>
      <c r="CA443" s="162" t="str">
        <f>+IF(LEN($K443)&gt;10,BD!N443,"")</f>
        <v/>
      </c>
      <c r="CB443" s="163" t="str">
        <f t="shared" si="186"/>
        <v/>
      </c>
      <c r="CC443" s="62" t="str">
        <f>+IF(AND(LEN($K443)&gt;10),IF(AND($J443&gt;L$1,$J443&lt;=$Y$1),1,IF((COUNTIFS(INCAPACIDADES!$C$1:$C$51,$K443,INCAPACIDADES!K$1:K$51,L$1))&gt;0,2,IF(VLOOKUP($I443,BD!D:F,3,0)&gt;L$1,0,3))),"")</f>
        <v/>
      </c>
      <c r="CD443" s="62" t="str">
        <f>+IF(AND(LEN($K443)&gt;10),IF(AND($J443&gt;M$1,$J443&lt;=$Y$1),1,IF((COUNTIFS(INCAPACIDADES!$C$1:$C$51,$K443,INCAPACIDADES!L$1:L$51,M$1))&gt;0,2,IF(VLOOKUP($I443,BD!$D:$F,3,0)&gt;M$1,0,3))),"")</f>
        <v/>
      </c>
      <c r="CE443" s="62" t="str">
        <f>+IF(AND(LEN($K443)&gt;10),IF(AND($J443&gt;N$1,$J443&lt;=$Y$1),1,IF((COUNTIFS(INCAPACIDADES!$C$1:$C$51,$K443,INCAPACIDADES!M$1:M$51,N$1))&gt;0,2,IF(VLOOKUP($I443,BD!$D:$F,3,0)&gt;N$1,0,3))),"")</f>
        <v/>
      </c>
      <c r="CF443" s="62" t="str">
        <f>+IF(AND(LEN($K443)&gt;10),IF(AND($J443&gt;O$1,$J443&lt;=$Y$1),1,IF((COUNTIFS(INCAPACIDADES!$C$1:$C$51,$K443,INCAPACIDADES!N$1:N$51,O$1))&gt;0,2,IF(VLOOKUP($I443,BD!$D:$F,3,0)&gt;O$1,0,3))),"")</f>
        <v/>
      </c>
      <c r="CG443" s="62" t="str">
        <f>+IF(AND(LEN($K443)&gt;10),IF(AND($J443&gt;P$1,$J443&lt;=$Y$1),1,IF((COUNTIFS(INCAPACIDADES!$C$1:$C$51,$K443,INCAPACIDADES!O$1:O$51,P$1))&gt;0,2,IF(VLOOKUP($I443,BD!$D:$F,3,0)&gt;P$1,0,3))),"")</f>
        <v/>
      </c>
      <c r="CH443" s="62" t="str">
        <f>+IF(AND(LEN($K443)&gt;10),IF(AND($J443&gt;Q$1,$J443&lt;=$Y$1),1,IF((COUNTIFS(INCAPACIDADES!$C$1:$C$51,$K443,INCAPACIDADES!P$1:P$51,Q$1))&gt;0,2,IF(VLOOKUP($I443,BD!$D:$F,3,0)&gt;Q$1,0,3))),"")</f>
        <v/>
      </c>
      <c r="CI443" s="62" t="str">
        <f>+IF(AND(LEN($K443)&gt;10),IF(AND($J443&gt;R$1,$J443&lt;=$Y$1),1,IF((COUNTIFS(INCAPACIDADES!$C$1:$C$51,$K443,INCAPACIDADES!Q$1:Q$51,R$1))&gt;0,2,IF(VLOOKUP($I443,BD!$D:$F,3,0)&gt;R$1,0,3))),"")</f>
        <v/>
      </c>
      <c r="CJ443" s="62" t="str">
        <f>+IF(AND(LEN($K443)&gt;10),IF(AND($J443&gt;S$1,$J443&lt;=$Y$1),1,IF((COUNTIFS(INCAPACIDADES!$C$1:$C$51,$K443,INCAPACIDADES!R$1:R$51,S$1))&gt;0,2,IF(VLOOKUP($I443,BD!$D:$F,3,0)&gt;S$1,0,3))),"")</f>
        <v/>
      </c>
      <c r="CK443" s="62" t="str">
        <f>+IF(AND(LEN($K443)&gt;10),IF(AND($J443&gt;T$1,$J443&lt;=$Y$1),1,IF((COUNTIFS(INCAPACIDADES!$C$1:$C$51,$K443,INCAPACIDADES!S$1:S$51,T$1))&gt;0,2,IF(VLOOKUP($I443,BD!$D:$F,3,0)&gt;T$1,0,3))),"")</f>
        <v/>
      </c>
      <c r="CL443" s="62" t="str">
        <f>+IF(AND(LEN($K443)&gt;10),IF(AND($J443&gt;U$1,$J443&lt;=$Y$1),1,IF((COUNTIFS(INCAPACIDADES!$C$1:$C$51,$K443,INCAPACIDADES!T$1:T$51,U$1))&gt;0,2,IF(VLOOKUP($I443,BD!$D:$F,3,0)&gt;U$1,0,3))),"")</f>
        <v/>
      </c>
      <c r="CM443" s="62" t="str">
        <f>+IF(AND(LEN($K443)&gt;10),IF(AND($J443&gt;V$1,$J443&lt;=$Y$1),1,IF((COUNTIFS(INCAPACIDADES!$C$1:$C$51,$K443,INCAPACIDADES!U$1:U$51,V$1))&gt;0,2,IF(VLOOKUP($I443,BD!$D:$F,3,0)&gt;V$1,0,3))),"")</f>
        <v/>
      </c>
      <c r="CN443" s="62" t="str">
        <f>+IF(AND(LEN($K443)&gt;10),IF(AND($J443&gt;W$1,$J443&lt;=$Y$1),1,IF((COUNTIFS(INCAPACIDADES!$C$1:$C$51,$K443,INCAPACIDADES!V$1:V$51,W$1))&gt;0,2,IF(VLOOKUP($I443,BD!$D:$F,3,0)&gt;W$1,0,3))),"")</f>
        <v/>
      </c>
      <c r="CO443" s="62" t="str">
        <f>+IF(AND(LEN($K443)&gt;10),IF(AND($J443&gt;X$1,$J443&lt;=$Y$1),1,IF((COUNTIFS(INCAPACIDADES!$C$1:$C$51,$K443,INCAPACIDADES!W$1:W$51,X$1))&gt;0,2,IF(VLOOKUP($I443,BD!$D:$F,3,0)&gt;X$1,0,3))),"")</f>
        <v/>
      </c>
      <c r="CP443" s="62" t="str">
        <f>+IF(AND(LEN($K443)&gt;10),IF(AND($J443&gt;Y$1,$J443&lt;=$Y$1),1,IF((COUNTIFS(INCAPACIDADES!$C$1:$C$51,$K443,INCAPACIDADES!X$1:X$51,Y$1))&gt;0,2,IF(VLOOKUP($I443,BD!$D:$F,3,0)&gt;Y$1,0,3))),"")</f>
        <v/>
      </c>
      <c r="CQ443" s="62" t="str">
        <f>+IF(LEN($K443)&gt;10,IF(ISERROR(VLOOKUP(L443,'CODIGO PAGO'!$B$1:$B$20,1,0)),1,IF(OR(AND(CC443=1,L443&lt;&gt;"N"),AND(CC443=3,L443&lt;&gt;"B"),AND(CC443=2,LEFT(TRIM(L443),1)&lt;&gt;"I")),1,IF(OR(AND(CC443=0,L443="N"),AND(CC443=0,L443="B"),AND(CC443=0,LEFT(TRIM(L443),1)="I")),1,0))),"")</f>
        <v/>
      </c>
      <c r="CR443" s="62" t="str">
        <f t="shared" si="187"/>
        <v/>
      </c>
      <c r="CS443" s="62" t="str">
        <f>+IF(LEN($K443)&gt;10,IF(ISERROR(VLOOKUP(N443,'CODIGO PAGO'!$B$1:$B$20,1,0)),1,IF(OR(AND(CE443=1,N443&lt;&gt;"N"),AND(CE443=3,N443&lt;&gt;"B"),AND(CE443=2,LEFT(TRIM(N443),1)&lt;&gt;"I")),1,IF(OR(AND(CE443=0,N443="N"),AND(CE443=0,N443="B"),AND(CE443=0,LEFT(TRIM(N443),1)="I")),1,0))),"")</f>
        <v/>
      </c>
      <c r="CT443" s="62" t="str">
        <f t="shared" si="188"/>
        <v/>
      </c>
      <c r="CU443" s="62" t="str">
        <f>+IF(LEN($K443)&gt;10,IF(ISERROR(VLOOKUP(P443,'CODIGO PAGO'!$B$1:$B$20,1,0)),1,IF(OR(AND(CG443=1,P443&lt;&gt;"N"),AND(CG443=3,P443&lt;&gt;"B"),AND(CG443=2,LEFT(TRIM(P443),1)&lt;&gt;"I")),1,IF(OR(AND(CG443=0,P443="N"),AND(CG443=0,P443="B"),AND(CG443=0,LEFT(TRIM(P443),1)="I")),1,0))),"")</f>
        <v/>
      </c>
      <c r="CV443" s="62" t="str">
        <f t="shared" si="189"/>
        <v/>
      </c>
      <c r="CW443" s="62" t="str">
        <f>+IF(LEN($K443)&gt;10,IF(ISERROR(VLOOKUP(R443,'CODIGO PAGO'!$B$1:$B$20,1,0)),1,IF(OR(AND(CI443=1,R443&lt;&gt;"N"),AND(CI443=3,R443&lt;&gt;"B"),AND(CI443=2,LEFT(TRIM(R443),1)&lt;&gt;"I")),1,IF(OR(AND(CI443=0,R443="N"),AND(CI443=0,R443="B"),AND(CI443=0,LEFT(TRIM(R443),1)="I")),1,0))),"")</f>
        <v/>
      </c>
      <c r="CX443" s="62" t="str">
        <f t="shared" si="190"/>
        <v/>
      </c>
      <c r="CY443" s="62" t="str">
        <f>+IF(LEN($K443)&gt;10,IF(ISERROR(VLOOKUP(T443,'CODIGO PAGO'!$B$1:$B$20,1,0)),1,IF(OR(AND(CK443=1,T443&lt;&gt;"N"),AND(CK443=3,T443&lt;&gt;"B"),AND(CK443=2,LEFT(TRIM(T443),1)&lt;&gt;"I")),1,IF(OR(AND(CK443=0,T443="N"),AND(CK443=0,T443="B"),AND(CK443=0,LEFT(TRIM(T443),1)="I")),1,0))),"")</f>
        <v/>
      </c>
      <c r="CZ443" s="62" t="str">
        <f t="shared" si="191"/>
        <v/>
      </c>
      <c r="DA443" s="62" t="str">
        <f>+IF(LEN($K443)&gt;10,IF(ISERROR(VLOOKUP(V443,'CODIGO PAGO'!$B$1:$B$20,1,0)),1,IF(OR(AND(CM443=1,V443&lt;&gt;"N"),AND(CM443=3,V443&lt;&gt;"B"),AND(CM443=2,LEFT(TRIM(V443),1)&lt;&gt;"I")),1,IF(OR(AND(CM443=0,V443="N"),AND(CM443=0,V443="B"),AND(CM443=0,LEFT(TRIM(V443),1)="I")),1,0))),"")</f>
        <v/>
      </c>
      <c r="DB443" s="62" t="str">
        <f t="shared" si="192"/>
        <v/>
      </c>
      <c r="DC443" s="62" t="str">
        <f>+IF(LEN($K443)&gt;10,IF(ISERROR(VLOOKUP(X443,'CODIGO PAGO'!$B$1:$B$20,1,0)),1,IF(OR(AND(CO443=1,X443&lt;&gt;"N"),AND(CO443=3,X443&lt;&gt;"B"),AND(CO443=2,LEFT(TRIM(X443),1)&lt;&gt;"I")),1,IF(OR(AND(CO443=0,X443="N"),AND(CO443=0,X443="B"),AND(CO443=0,LEFT(TRIM(X443),1)="I")),1,0))),"")</f>
        <v/>
      </c>
      <c r="DD443" s="62" t="str">
        <f t="shared" si="193"/>
        <v/>
      </c>
      <c r="DE443" s="62" t="str">
        <f t="shared" si="194"/>
        <v/>
      </c>
      <c r="DF443" s="63" t="str">
        <f t="shared" si="195"/>
        <v/>
      </c>
      <c r="DG443" s="171"/>
      <c r="DH443" s="63">
        <v>443</v>
      </c>
    </row>
    <row r="444" spans="1:112" s="65" customFormat="1">
      <c r="A444" s="16" t="str">
        <f t="shared" si="168"/>
        <v/>
      </c>
      <c r="B444" s="134"/>
      <c r="C444" s="134"/>
      <c r="D444" s="1" t="str">
        <f>+IF(LEN($K444)&gt;5,BD!A444,"")</f>
        <v/>
      </c>
      <c r="E444" s="1" t="str">
        <f>+IF(LEN($K444)&gt;5,BD!B444,"")</f>
        <v/>
      </c>
      <c r="F444" s="134"/>
      <c r="G444" s="133"/>
      <c r="H444" s="135"/>
      <c r="I444" s="3" t="str">
        <f>+IF(LEN($K444)&gt;5,BD!D444,"")</f>
        <v/>
      </c>
      <c r="J444" s="4" t="str">
        <f>+IF(LEN($K444)&gt;5,BD!E444,"")</f>
        <v/>
      </c>
      <c r="K444" s="5" t="str">
        <f>+IF(LEN(BD!G444)&gt;5,BD!G444,"")</f>
        <v/>
      </c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53" t="str">
        <f t="shared" si="169"/>
        <v/>
      </c>
      <c r="AB444" s="154" t="str">
        <f>+IF(LEN($K444)&gt;5,SUM(L444,N444,P444,R444,T444,V444,X444)+COUNTIF(L444:X444,"PCG")+'CODIGO PAGO'!$C$23*COUNTIF(L444:X444,"PDF")+'CODIGO PAGO'!$C$24*COUNTIF('PRE MAAS'!L444:X444,"PNH")+'CODIGO PAGO'!$C$25*COUNTIF('PRE MAAS'!L444:X444,"PS")+COUNTIF(L444:X444,"VAC"),"")</f>
        <v/>
      </c>
      <c r="AC444" s="154" t="str">
        <f t="shared" si="170"/>
        <v/>
      </c>
      <c r="AD444" s="155" t="str">
        <f t="shared" si="171"/>
        <v/>
      </c>
      <c r="AE444" s="155" t="str">
        <f t="shared" si="172"/>
        <v/>
      </c>
      <c r="AF444" s="155" t="str">
        <f>+IF(LEN($K444)&gt;5,IF(AND(VLOOKUP($I444,BD!$D$1:$F$501,3,0)&gt;=L$1,VLOOKUP($I444,BD!$D$1:$F$501,3,0)&lt;=X$1),1,0),"")</f>
        <v/>
      </c>
      <c r="AG444" s="155" t="str">
        <f t="shared" si="173"/>
        <v/>
      </c>
      <c r="AH444" s="156" t="str">
        <f t="shared" si="174"/>
        <v/>
      </c>
      <c r="AI444" s="156" t="str">
        <f t="shared" si="175"/>
        <v/>
      </c>
      <c r="AJ444" s="156" t="str">
        <f t="shared" si="176"/>
        <v/>
      </c>
      <c r="AK444" s="6" t="str">
        <f>+IF(LEN($K444)&gt;5,BD!H444,"")</f>
        <v/>
      </c>
      <c r="AL444" s="17" t="str">
        <f t="shared" si="177"/>
        <v/>
      </c>
      <c r="AM444" s="13"/>
      <c r="AN444" s="18" t="str">
        <f t="shared" si="178"/>
        <v/>
      </c>
      <c r="AO444" s="19" t="str">
        <f t="shared" si="179"/>
        <v/>
      </c>
      <c r="AP444" s="19" t="str">
        <f t="shared" si="180"/>
        <v/>
      </c>
      <c r="AQ444" s="20" t="str">
        <f t="shared" si="181"/>
        <v/>
      </c>
      <c r="AR444" s="7" t="str">
        <f t="shared" ca="1" si="182"/>
        <v/>
      </c>
      <c r="AS444" s="157"/>
      <c r="AT444" s="19" t="str">
        <f>+IF(LEN($K444)&gt;5,TRUNC(AS444*AK444*'CODIGO PAGO'!$C$27,2),"")</f>
        <v/>
      </c>
      <c r="AU444" s="15"/>
      <c r="AV444" s="15"/>
      <c r="AW444" s="15"/>
      <c r="AX444" s="14"/>
      <c r="AY444" s="15"/>
      <c r="AZ444" s="20" t="str">
        <f>+IF(LEN(K444)&gt;5,SUMIF(AJUSTES!$A$1:$A$50,K444,AJUSTES!$J$1:$J$50),"")</f>
        <v/>
      </c>
      <c r="BA444" s="20"/>
      <c r="BB444" s="14"/>
      <c r="BC444" s="14"/>
      <c r="BD444" s="164"/>
      <c r="BE444" s="15"/>
      <c r="BF444" s="15"/>
      <c r="BG444" s="152" t="str">
        <f t="shared" si="183"/>
        <v/>
      </c>
      <c r="BH444" s="20" t="str">
        <f t="shared" si="184"/>
        <v/>
      </c>
      <c r="BI444" s="20" t="str">
        <f>IF(LEN($K444)&gt;5,IF('CODIGO PAGO'!$C$26=9,0.5*AK444,'CODIGO PAGO'!$C$26*COUNTIF(L444:X444,"PT")*(AK444*7)/(7-(COUNTIF(L444:X444,"D")+COUNTIF(L444:X444,"DL")))),"")</f>
        <v/>
      </c>
      <c r="BJ444" s="15"/>
      <c r="BK444" s="20" t="str">
        <f>+IF(LEN(K444)&gt;5,SUMIF(AJUSTES!$A$1:$A$50,K444,AJUSTES!$K$1:$K$50),"")</f>
        <v/>
      </c>
      <c r="BL444" s="15"/>
      <c r="BM444" s="15"/>
      <c r="BN444" s="4" t="str">
        <f>+CONCATENATE(IF(COUNTIFS(INCAPACIDADES!$A$1:$A$100,"ACTIVA",INCAPACIDADES!$C$1:$C$100,'PRE MAAS'!K444)&gt;0,VLOOKUP(K444,INCAPACIDADES!$C$1:$Y$100,23,0),""),IF(LEN($K444)&gt;5,IF(BD!F444="N/A","",CONCATENATE("B (",DAY(BD!F444),"-",MONTH(BD!F444),"-",YEAR(BD!F444),")")),""))</f>
        <v/>
      </c>
      <c r="BO444" s="150"/>
      <c r="BP444" s="15"/>
      <c r="BQ444" s="15"/>
      <c r="BR444" s="15"/>
      <c r="BS444" s="15"/>
      <c r="BT444" s="15"/>
      <c r="BU444" s="9" t="str">
        <f>+IF(LEN($K444)&gt;10,IF(LEN(BD!I444)=11,BD!I444,CONCATENATE("0",BD!I444)),"")</f>
        <v/>
      </c>
      <c r="BV444" s="161" t="str">
        <f>+IF(LEN($K444)&gt;10,BD!J444,"")</f>
        <v/>
      </c>
      <c r="BW444" s="162" t="str">
        <f t="shared" si="185"/>
        <v/>
      </c>
      <c r="BX444" s="162" t="str">
        <f>+IF(LEN($K444)&gt;10,UPPER(BD!K444),"")</f>
        <v/>
      </c>
      <c r="BY444" s="161" t="str">
        <f>+IF(LEN($K452)&gt;5,BD!L444,"")</f>
        <v/>
      </c>
      <c r="BZ444" s="161" t="str">
        <f>+IF(LEN($K444)&gt;10,BD!M444,"")</f>
        <v/>
      </c>
      <c r="CA444" s="162" t="str">
        <f>+IF(LEN($K444)&gt;10,BD!N444,"")</f>
        <v/>
      </c>
      <c r="CB444" s="163" t="str">
        <f t="shared" si="186"/>
        <v/>
      </c>
      <c r="CC444" s="62" t="str">
        <f>+IF(AND(LEN($K444)&gt;10),IF(AND($J444&gt;L$1,$J444&lt;=$Y$1),1,IF((COUNTIFS(INCAPACIDADES!$C$1:$C$51,$K444,INCAPACIDADES!K$1:K$51,L$1))&gt;0,2,IF(VLOOKUP($I444,BD!D:F,3,0)&gt;L$1,0,3))),"")</f>
        <v/>
      </c>
      <c r="CD444" s="62" t="str">
        <f>+IF(AND(LEN($K444)&gt;10),IF(AND($J444&gt;M$1,$J444&lt;=$Y$1),1,IF((COUNTIFS(INCAPACIDADES!$C$1:$C$51,$K444,INCAPACIDADES!L$1:L$51,M$1))&gt;0,2,IF(VLOOKUP($I444,BD!$D:$F,3,0)&gt;M$1,0,3))),"")</f>
        <v/>
      </c>
      <c r="CE444" s="62" t="str">
        <f>+IF(AND(LEN($K444)&gt;10),IF(AND($J444&gt;N$1,$J444&lt;=$Y$1),1,IF((COUNTIFS(INCAPACIDADES!$C$1:$C$51,$K444,INCAPACIDADES!M$1:M$51,N$1))&gt;0,2,IF(VLOOKUP($I444,BD!$D:$F,3,0)&gt;N$1,0,3))),"")</f>
        <v/>
      </c>
      <c r="CF444" s="62" t="str">
        <f>+IF(AND(LEN($K444)&gt;10),IF(AND($J444&gt;O$1,$J444&lt;=$Y$1),1,IF((COUNTIFS(INCAPACIDADES!$C$1:$C$51,$K444,INCAPACIDADES!N$1:N$51,O$1))&gt;0,2,IF(VLOOKUP($I444,BD!$D:$F,3,0)&gt;O$1,0,3))),"")</f>
        <v/>
      </c>
      <c r="CG444" s="62" t="str">
        <f>+IF(AND(LEN($K444)&gt;10),IF(AND($J444&gt;P$1,$J444&lt;=$Y$1),1,IF((COUNTIFS(INCAPACIDADES!$C$1:$C$51,$K444,INCAPACIDADES!O$1:O$51,P$1))&gt;0,2,IF(VLOOKUP($I444,BD!$D:$F,3,0)&gt;P$1,0,3))),"")</f>
        <v/>
      </c>
      <c r="CH444" s="62" t="str">
        <f>+IF(AND(LEN($K444)&gt;10),IF(AND($J444&gt;Q$1,$J444&lt;=$Y$1),1,IF((COUNTIFS(INCAPACIDADES!$C$1:$C$51,$K444,INCAPACIDADES!P$1:P$51,Q$1))&gt;0,2,IF(VLOOKUP($I444,BD!$D:$F,3,0)&gt;Q$1,0,3))),"")</f>
        <v/>
      </c>
      <c r="CI444" s="62" t="str">
        <f>+IF(AND(LEN($K444)&gt;10),IF(AND($J444&gt;R$1,$J444&lt;=$Y$1),1,IF((COUNTIFS(INCAPACIDADES!$C$1:$C$51,$K444,INCAPACIDADES!Q$1:Q$51,R$1))&gt;0,2,IF(VLOOKUP($I444,BD!$D:$F,3,0)&gt;R$1,0,3))),"")</f>
        <v/>
      </c>
      <c r="CJ444" s="62" t="str">
        <f>+IF(AND(LEN($K444)&gt;10),IF(AND($J444&gt;S$1,$J444&lt;=$Y$1),1,IF((COUNTIFS(INCAPACIDADES!$C$1:$C$51,$K444,INCAPACIDADES!R$1:R$51,S$1))&gt;0,2,IF(VLOOKUP($I444,BD!$D:$F,3,0)&gt;S$1,0,3))),"")</f>
        <v/>
      </c>
      <c r="CK444" s="62" t="str">
        <f>+IF(AND(LEN($K444)&gt;10),IF(AND($J444&gt;T$1,$J444&lt;=$Y$1),1,IF((COUNTIFS(INCAPACIDADES!$C$1:$C$51,$K444,INCAPACIDADES!S$1:S$51,T$1))&gt;0,2,IF(VLOOKUP($I444,BD!$D:$F,3,0)&gt;T$1,0,3))),"")</f>
        <v/>
      </c>
      <c r="CL444" s="62" t="str">
        <f>+IF(AND(LEN($K444)&gt;10),IF(AND($J444&gt;U$1,$J444&lt;=$Y$1),1,IF((COUNTIFS(INCAPACIDADES!$C$1:$C$51,$K444,INCAPACIDADES!T$1:T$51,U$1))&gt;0,2,IF(VLOOKUP($I444,BD!$D:$F,3,0)&gt;U$1,0,3))),"")</f>
        <v/>
      </c>
      <c r="CM444" s="62" t="str">
        <f>+IF(AND(LEN($K444)&gt;10),IF(AND($J444&gt;V$1,$J444&lt;=$Y$1),1,IF((COUNTIFS(INCAPACIDADES!$C$1:$C$51,$K444,INCAPACIDADES!U$1:U$51,V$1))&gt;0,2,IF(VLOOKUP($I444,BD!$D:$F,3,0)&gt;V$1,0,3))),"")</f>
        <v/>
      </c>
      <c r="CN444" s="62" t="str">
        <f>+IF(AND(LEN($K444)&gt;10),IF(AND($J444&gt;W$1,$J444&lt;=$Y$1),1,IF((COUNTIFS(INCAPACIDADES!$C$1:$C$51,$K444,INCAPACIDADES!V$1:V$51,W$1))&gt;0,2,IF(VLOOKUP($I444,BD!$D:$F,3,0)&gt;W$1,0,3))),"")</f>
        <v/>
      </c>
      <c r="CO444" s="62" t="str">
        <f>+IF(AND(LEN($K444)&gt;10),IF(AND($J444&gt;X$1,$J444&lt;=$Y$1),1,IF((COUNTIFS(INCAPACIDADES!$C$1:$C$51,$K444,INCAPACIDADES!W$1:W$51,X$1))&gt;0,2,IF(VLOOKUP($I444,BD!$D:$F,3,0)&gt;X$1,0,3))),"")</f>
        <v/>
      </c>
      <c r="CP444" s="62" t="str">
        <f>+IF(AND(LEN($K444)&gt;10),IF(AND($J444&gt;Y$1,$J444&lt;=$Y$1),1,IF((COUNTIFS(INCAPACIDADES!$C$1:$C$51,$K444,INCAPACIDADES!X$1:X$51,Y$1))&gt;0,2,IF(VLOOKUP($I444,BD!$D:$F,3,0)&gt;Y$1,0,3))),"")</f>
        <v/>
      </c>
      <c r="CQ444" s="62" t="str">
        <f>+IF(LEN($K444)&gt;10,IF(ISERROR(VLOOKUP(L444,'CODIGO PAGO'!$B$1:$B$20,1,0)),1,IF(OR(AND(CC444=1,L444&lt;&gt;"N"),AND(CC444=3,L444&lt;&gt;"B"),AND(CC444=2,LEFT(TRIM(L444),1)&lt;&gt;"I")),1,IF(OR(AND(CC444=0,L444="N"),AND(CC444=0,L444="B"),AND(CC444=0,LEFT(TRIM(L444),1)="I")),1,0))),"")</f>
        <v/>
      </c>
      <c r="CR444" s="62" t="str">
        <f t="shared" si="187"/>
        <v/>
      </c>
      <c r="CS444" s="62" t="str">
        <f>+IF(LEN($K444)&gt;10,IF(ISERROR(VLOOKUP(N444,'CODIGO PAGO'!$B$1:$B$20,1,0)),1,IF(OR(AND(CE444=1,N444&lt;&gt;"N"),AND(CE444=3,N444&lt;&gt;"B"),AND(CE444=2,LEFT(TRIM(N444),1)&lt;&gt;"I")),1,IF(OR(AND(CE444=0,N444="N"),AND(CE444=0,N444="B"),AND(CE444=0,LEFT(TRIM(N444),1)="I")),1,0))),"")</f>
        <v/>
      </c>
      <c r="CT444" s="62" t="str">
        <f t="shared" si="188"/>
        <v/>
      </c>
      <c r="CU444" s="62" t="str">
        <f>+IF(LEN($K444)&gt;10,IF(ISERROR(VLOOKUP(P444,'CODIGO PAGO'!$B$1:$B$20,1,0)),1,IF(OR(AND(CG444=1,P444&lt;&gt;"N"),AND(CG444=3,P444&lt;&gt;"B"),AND(CG444=2,LEFT(TRIM(P444),1)&lt;&gt;"I")),1,IF(OR(AND(CG444=0,P444="N"),AND(CG444=0,P444="B"),AND(CG444=0,LEFT(TRIM(P444),1)="I")),1,0))),"")</f>
        <v/>
      </c>
      <c r="CV444" s="62" t="str">
        <f t="shared" si="189"/>
        <v/>
      </c>
      <c r="CW444" s="62" t="str">
        <f>+IF(LEN($K444)&gt;10,IF(ISERROR(VLOOKUP(R444,'CODIGO PAGO'!$B$1:$B$20,1,0)),1,IF(OR(AND(CI444=1,R444&lt;&gt;"N"),AND(CI444=3,R444&lt;&gt;"B"),AND(CI444=2,LEFT(TRIM(R444),1)&lt;&gt;"I")),1,IF(OR(AND(CI444=0,R444="N"),AND(CI444=0,R444="B"),AND(CI444=0,LEFT(TRIM(R444),1)="I")),1,0))),"")</f>
        <v/>
      </c>
      <c r="CX444" s="62" t="str">
        <f t="shared" si="190"/>
        <v/>
      </c>
      <c r="CY444" s="62" t="str">
        <f>+IF(LEN($K444)&gt;10,IF(ISERROR(VLOOKUP(T444,'CODIGO PAGO'!$B$1:$B$20,1,0)),1,IF(OR(AND(CK444=1,T444&lt;&gt;"N"),AND(CK444=3,T444&lt;&gt;"B"),AND(CK444=2,LEFT(TRIM(T444),1)&lt;&gt;"I")),1,IF(OR(AND(CK444=0,T444="N"),AND(CK444=0,T444="B"),AND(CK444=0,LEFT(TRIM(T444),1)="I")),1,0))),"")</f>
        <v/>
      </c>
      <c r="CZ444" s="62" t="str">
        <f t="shared" si="191"/>
        <v/>
      </c>
      <c r="DA444" s="62" t="str">
        <f>+IF(LEN($K444)&gt;10,IF(ISERROR(VLOOKUP(V444,'CODIGO PAGO'!$B$1:$B$20,1,0)),1,IF(OR(AND(CM444=1,V444&lt;&gt;"N"),AND(CM444=3,V444&lt;&gt;"B"),AND(CM444=2,LEFT(TRIM(V444),1)&lt;&gt;"I")),1,IF(OR(AND(CM444=0,V444="N"),AND(CM444=0,V444="B"),AND(CM444=0,LEFT(TRIM(V444),1)="I")),1,0))),"")</f>
        <v/>
      </c>
      <c r="DB444" s="62" t="str">
        <f t="shared" si="192"/>
        <v/>
      </c>
      <c r="DC444" s="62" t="str">
        <f>+IF(LEN($K444)&gt;10,IF(ISERROR(VLOOKUP(X444,'CODIGO PAGO'!$B$1:$B$20,1,0)),1,IF(OR(AND(CO444=1,X444&lt;&gt;"N"),AND(CO444=3,X444&lt;&gt;"B"),AND(CO444=2,LEFT(TRIM(X444),1)&lt;&gt;"I")),1,IF(OR(AND(CO444=0,X444="N"),AND(CO444=0,X444="B"),AND(CO444=0,LEFT(TRIM(X444),1)="I")),1,0))),"")</f>
        <v/>
      </c>
      <c r="DD444" s="62" t="str">
        <f t="shared" si="193"/>
        <v/>
      </c>
      <c r="DE444" s="62" t="str">
        <f t="shared" si="194"/>
        <v/>
      </c>
      <c r="DF444" s="63" t="str">
        <f t="shared" si="195"/>
        <v/>
      </c>
      <c r="DG444" s="171"/>
      <c r="DH444" s="63">
        <v>444</v>
      </c>
    </row>
    <row r="445" spans="1:112" s="65" customFormat="1">
      <c r="A445" s="16" t="str">
        <f t="shared" si="168"/>
        <v/>
      </c>
      <c r="B445" s="134"/>
      <c r="C445" s="134"/>
      <c r="D445" s="1" t="str">
        <f>+IF(LEN($K445)&gt;5,BD!A445,"")</f>
        <v/>
      </c>
      <c r="E445" s="1" t="str">
        <f>+IF(LEN($K445)&gt;5,BD!B445,"")</f>
        <v/>
      </c>
      <c r="F445" s="134"/>
      <c r="G445" s="133"/>
      <c r="H445" s="135"/>
      <c r="I445" s="3" t="str">
        <f>+IF(LEN($K445)&gt;5,BD!D445,"")</f>
        <v/>
      </c>
      <c r="J445" s="4" t="str">
        <f>+IF(LEN($K445)&gt;5,BD!E445,"")</f>
        <v/>
      </c>
      <c r="K445" s="5" t="str">
        <f>+IF(LEN(BD!G445)&gt;5,BD!G445,"")</f>
        <v/>
      </c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53" t="str">
        <f t="shared" si="169"/>
        <v/>
      </c>
      <c r="AB445" s="154" t="str">
        <f>+IF(LEN($K445)&gt;5,SUM(L445,N445,P445,R445,T445,V445,X445)+COUNTIF(L445:X445,"PCG")+'CODIGO PAGO'!$C$23*COUNTIF(L445:X445,"PDF")+'CODIGO PAGO'!$C$24*COUNTIF('PRE MAAS'!L445:X445,"PNH")+'CODIGO PAGO'!$C$25*COUNTIF('PRE MAAS'!L445:X445,"PS")+COUNTIF(L445:X445,"VAC"),"")</f>
        <v/>
      </c>
      <c r="AC445" s="154" t="str">
        <f t="shared" si="170"/>
        <v/>
      </c>
      <c r="AD445" s="155" t="str">
        <f t="shared" si="171"/>
        <v/>
      </c>
      <c r="AE445" s="155" t="str">
        <f t="shared" si="172"/>
        <v/>
      </c>
      <c r="AF445" s="155" t="str">
        <f>+IF(LEN($K445)&gt;5,IF(AND(VLOOKUP($I445,BD!$D$1:$F$501,3,0)&gt;=L$1,VLOOKUP($I445,BD!$D$1:$F$501,3,0)&lt;=X$1),1,0),"")</f>
        <v/>
      </c>
      <c r="AG445" s="155" t="str">
        <f t="shared" si="173"/>
        <v/>
      </c>
      <c r="AH445" s="156" t="str">
        <f t="shared" si="174"/>
        <v/>
      </c>
      <c r="AI445" s="156" t="str">
        <f t="shared" si="175"/>
        <v/>
      </c>
      <c r="AJ445" s="156" t="str">
        <f t="shared" si="176"/>
        <v/>
      </c>
      <c r="AK445" s="6" t="str">
        <f>+IF(LEN($K445)&gt;5,BD!H445,"")</f>
        <v/>
      </c>
      <c r="AL445" s="17" t="str">
        <f t="shared" si="177"/>
        <v/>
      </c>
      <c r="AM445" s="13"/>
      <c r="AN445" s="18" t="str">
        <f t="shared" si="178"/>
        <v/>
      </c>
      <c r="AO445" s="19" t="str">
        <f t="shared" si="179"/>
        <v/>
      </c>
      <c r="AP445" s="19" t="str">
        <f t="shared" si="180"/>
        <v/>
      </c>
      <c r="AQ445" s="20" t="str">
        <f t="shared" si="181"/>
        <v/>
      </c>
      <c r="AR445" s="7" t="str">
        <f t="shared" ca="1" si="182"/>
        <v/>
      </c>
      <c r="AS445" s="157"/>
      <c r="AT445" s="19" t="str">
        <f>+IF(LEN($K445)&gt;5,TRUNC(AS445*AK445*'CODIGO PAGO'!$C$27,2),"")</f>
        <v/>
      </c>
      <c r="AU445" s="15"/>
      <c r="AV445" s="15"/>
      <c r="AW445" s="15"/>
      <c r="AX445" s="14"/>
      <c r="AY445" s="15"/>
      <c r="AZ445" s="20" t="str">
        <f>+IF(LEN(K445)&gt;5,SUMIF(AJUSTES!$A$1:$A$50,K445,AJUSTES!$J$1:$J$50),"")</f>
        <v/>
      </c>
      <c r="BA445" s="20"/>
      <c r="BB445" s="14"/>
      <c r="BC445" s="14"/>
      <c r="BD445" s="164"/>
      <c r="BE445" s="15"/>
      <c r="BF445" s="15"/>
      <c r="BG445" s="152" t="str">
        <f t="shared" si="183"/>
        <v/>
      </c>
      <c r="BH445" s="20" t="str">
        <f t="shared" si="184"/>
        <v/>
      </c>
      <c r="BI445" s="20" t="str">
        <f>IF(LEN($K445)&gt;5,IF('CODIGO PAGO'!$C$26=9,0.5*AK445,'CODIGO PAGO'!$C$26*COUNTIF(L445:X445,"PT")*(AK445*7)/(7-(COUNTIF(L445:X445,"D")+COUNTIF(L445:X445,"DL")))),"")</f>
        <v/>
      </c>
      <c r="BJ445" s="15"/>
      <c r="BK445" s="20" t="str">
        <f>+IF(LEN(K445)&gt;5,SUMIF(AJUSTES!$A$1:$A$50,K445,AJUSTES!$K$1:$K$50),"")</f>
        <v/>
      </c>
      <c r="BL445" s="15"/>
      <c r="BM445" s="15"/>
      <c r="BN445" s="4" t="str">
        <f>+CONCATENATE(IF(COUNTIFS(INCAPACIDADES!$A$1:$A$100,"ACTIVA",INCAPACIDADES!$C$1:$C$100,'PRE MAAS'!K445)&gt;0,VLOOKUP(K445,INCAPACIDADES!$C$1:$Y$100,23,0),""),IF(LEN($K445)&gt;5,IF(BD!F445="N/A","",CONCATENATE("B (",DAY(BD!F445),"-",MONTH(BD!F445),"-",YEAR(BD!F445),")")),""))</f>
        <v/>
      </c>
      <c r="BO445" s="150"/>
      <c r="BP445" s="15"/>
      <c r="BQ445" s="15"/>
      <c r="BR445" s="15"/>
      <c r="BS445" s="15"/>
      <c r="BT445" s="15"/>
      <c r="BU445" s="9" t="str">
        <f>+IF(LEN($K445)&gt;10,IF(LEN(BD!I445)=11,BD!I445,CONCATENATE("0",BD!I445)),"")</f>
        <v/>
      </c>
      <c r="BV445" s="161" t="str">
        <f>+IF(LEN($K445)&gt;10,BD!J445,"")</f>
        <v/>
      </c>
      <c r="BW445" s="162" t="str">
        <f t="shared" si="185"/>
        <v/>
      </c>
      <c r="BX445" s="162" t="str">
        <f>+IF(LEN($K445)&gt;10,UPPER(BD!K445),"")</f>
        <v/>
      </c>
      <c r="BY445" s="161" t="str">
        <f>+IF(LEN($K453)&gt;5,BD!L445,"")</f>
        <v/>
      </c>
      <c r="BZ445" s="161" t="str">
        <f>+IF(LEN($K445)&gt;10,BD!M445,"")</f>
        <v/>
      </c>
      <c r="CA445" s="162" t="str">
        <f>+IF(LEN($K445)&gt;10,BD!N445,"")</f>
        <v/>
      </c>
      <c r="CB445" s="163" t="str">
        <f t="shared" si="186"/>
        <v/>
      </c>
      <c r="CC445" s="62" t="str">
        <f>+IF(AND(LEN($K445)&gt;10),IF(AND($J445&gt;L$1,$J445&lt;=$Y$1),1,IF((COUNTIFS(INCAPACIDADES!$C$1:$C$51,$K445,INCAPACIDADES!K$1:K$51,L$1))&gt;0,2,IF(VLOOKUP($I445,BD!D:F,3,0)&gt;L$1,0,3))),"")</f>
        <v/>
      </c>
      <c r="CD445" s="62" t="str">
        <f>+IF(AND(LEN($K445)&gt;10),IF(AND($J445&gt;M$1,$J445&lt;=$Y$1),1,IF((COUNTIFS(INCAPACIDADES!$C$1:$C$51,$K445,INCAPACIDADES!L$1:L$51,M$1))&gt;0,2,IF(VLOOKUP($I445,BD!$D:$F,3,0)&gt;M$1,0,3))),"")</f>
        <v/>
      </c>
      <c r="CE445" s="62" t="str">
        <f>+IF(AND(LEN($K445)&gt;10),IF(AND($J445&gt;N$1,$J445&lt;=$Y$1),1,IF((COUNTIFS(INCAPACIDADES!$C$1:$C$51,$K445,INCAPACIDADES!M$1:M$51,N$1))&gt;0,2,IF(VLOOKUP($I445,BD!$D:$F,3,0)&gt;N$1,0,3))),"")</f>
        <v/>
      </c>
      <c r="CF445" s="62" t="str">
        <f>+IF(AND(LEN($K445)&gt;10),IF(AND($J445&gt;O$1,$J445&lt;=$Y$1),1,IF((COUNTIFS(INCAPACIDADES!$C$1:$C$51,$K445,INCAPACIDADES!N$1:N$51,O$1))&gt;0,2,IF(VLOOKUP($I445,BD!$D:$F,3,0)&gt;O$1,0,3))),"")</f>
        <v/>
      </c>
      <c r="CG445" s="62" t="str">
        <f>+IF(AND(LEN($K445)&gt;10),IF(AND($J445&gt;P$1,$J445&lt;=$Y$1),1,IF((COUNTIFS(INCAPACIDADES!$C$1:$C$51,$K445,INCAPACIDADES!O$1:O$51,P$1))&gt;0,2,IF(VLOOKUP($I445,BD!$D:$F,3,0)&gt;P$1,0,3))),"")</f>
        <v/>
      </c>
      <c r="CH445" s="62" t="str">
        <f>+IF(AND(LEN($K445)&gt;10),IF(AND($J445&gt;Q$1,$J445&lt;=$Y$1),1,IF((COUNTIFS(INCAPACIDADES!$C$1:$C$51,$K445,INCAPACIDADES!P$1:P$51,Q$1))&gt;0,2,IF(VLOOKUP($I445,BD!$D:$F,3,0)&gt;Q$1,0,3))),"")</f>
        <v/>
      </c>
      <c r="CI445" s="62" t="str">
        <f>+IF(AND(LEN($K445)&gt;10),IF(AND($J445&gt;R$1,$J445&lt;=$Y$1),1,IF((COUNTIFS(INCAPACIDADES!$C$1:$C$51,$K445,INCAPACIDADES!Q$1:Q$51,R$1))&gt;0,2,IF(VLOOKUP($I445,BD!$D:$F,3,0)&gt;R$1,0,3))),"")</f>
        <v/>
      </c>
      <c r="CJ445" s="62" t="str">
        <f>+IF(AND(LEN($K445)&gt;10),IF(AND($J445&gt;S$1,$J445&lt;=$Y$1),1,IF((COUNTIFS(INCAPACIDADES!$C$1:$C$51,$K445,INCAPACIDADES!R$1:R$51,S$1))&gt;0,2,IF(VLOOKUP($I445,BD!$D:$F,3,0)&gt;S$1,0,3))),"")</f>
        <v/>
      </c>
      <c r="CK445" s="62" t="str">
        <f>+IF(AND(LEN($K445)&gt;10),IF(AND($J445&gt;T$1,$J445&lt;=$Y$1),1,IF((COUNTIFS(INCAPACIDADES!$C$1:$C$51,$K445,INCAPACIDADES!S$1:S$51,T$1))&gt;0,2,IF(VLOOKUP($I445,BD!$D:$F,3,0)&gt;T$1,0,3))),"")</f>
        <v/>
      </c>
      <c r="CL445" s="62" t="str">
        <f>+IF(AND(LEN($K445)&gt;10),IF(AND($J445&gt;U$1,$J445&lt;=$Y$1),1,IF((COUNTIFS(INCAPACIDADES!$C$1:$C$51,$K445,INCAPACIDADES!T$1:T$51,U$1))&gt;0,2,IF(VLOOKUP($I445,BD!$D:$F,3,0)&gt;U$1,0,3))),"")</f>
        <v/>
      </c>
      <c r="CM445" s="62" t="str">
        <f>+IF(AND(LEN($K445)&gt;10),IF(AND($J445&gt;V$1,$J445&lt;=$Y$1),1,IF((COUNTIFS(INCAPACIDADES!$C$1:$C$51,$K445,INCAPACIDADES!U$1:U$51,V$1))&gt;0,2,IF(VLOOKUP($I445,BD!$D:$F,3,0)&gt;V$1,0,3))),"")</f>
        <v/>
      </c>
      <c r="CN445" s="62" t="str">
        <f>+IF(AND(LEN($K445)&gt;10),IF(AND($J445&gt;W$1,$J445&lt;=$Y$1),1,IF((COUNTIFS(INCAPACIDADES!$C$1:$C$51,$K445,INCAPACIDADES!V$1:V$51,W$1))&gt;0,2,IF(VLOOKUP($I445,BD!$D:$F,3,0)&gt;W$1,0,3))),"")</f>
        <v/>
      </c>
      <c r="CO445" s="62" t="str">
        <f>+IF(AND(LEN($K445)&gt;10),IF(AND($J445&gt;X$1,$J445&lt;=$Y$1),1,IF((COUNTIFS(INCAPACIDADES!$C$1:$C$51,$K445,INCAPACIDADES!W$1:W$51,X$1))&gt;0,2,IF(VLOOKUP($I445,BD!$D:$F,3,0)&gt;X$1,0,3))),"")</f>
        <v/>
      </c>
      <c r="CP445" s="62" t="str">
        <f>+IF(AND(LEN($K445)&gt;10),IF(AND($J445&gt;Y$1,$J445&lt;=$Y$1),1,IF((COUNTIFS(INCAPACIDADES!$C$1:$C$51,$K445,INCAPACIDADES!X$1:X$51,Y$1))&gt;0,2,IF(VLOOKUP($I445,BD!$D:$F,3,0)&gt;Y$1,0,3))),"")</f>
        <v/>
      </c>
      <c r="CQ445" s="62" t="str">
        <f>+IF(LEN($K445)&gt;10,IF(ISERROR(VLOOKUP(L445,'CODIGO PAGO'!$B$1:$B$20,1,0)),1,IF(OR(AND(CC445=1,L445&lt;&gt;"N"),AND(CC445=3,L445&lt;&gt;"B"),AND(CC445=2,LEFT(TRIM(L445),1)&lt;&gt;"I")),1,IF(OR(AND(CC445=0,L445="N"),AND(CC445=0,L445="B"),AND(CC445=0,LEFT(TRIM(L445),1)="I")),1,0))),"")</f>
        <v/>
      </c>
      <c r="CR445" s="62" t="str">
        <f t="shared" si="187"/>
        <v/>
      </c>
      <c r="CS445" s="62" t="str">
        <f>+IF(LEN($K445)&gt;10,IF(ISERROR(VLOOKUP(N445,'CODIGO PAGO'!$B$1:$B$20,1,0)),1,IF(OR(AND(CE445=1,N445&lt;&gt;"N"),AND(CE445=3,N445&lt;&gt;"B"),AND(CE445=2,LEFT(TRIM(N445),1)&lt;&gt;"I")),1,IF(OR(AND(CE445=0,N445="N"),AND(CE445=0,N445="B"),AND(CE445=0,LEFT(TRIM(N445),1)="I")),1,0))),"")</f>
        <v/>
      </c>
      <c r="CT445" s="62" t="str">
        <f t="shared" si="188"/>
        <v/>
      </c>
      <c r="CU445" s="62" t="str">
        <f>+IF(LEN($K445)&gt;10,IF(ISERROR(VLOOKUP(P445,'CODIGO PAGO'!$B$1:$B$20,1,0)),1,IF(OR(AND(CG445=1,P445&lt;&gt;"N"),AND(CG445=3,P445&lt;&gt;"B"),AND(CG445=2,LEFT(TRIM(P445),1)&lt;&gt;"I")),1,IF(OR(AND(CG445=0,P445="N"),AND(CG445=0,P445="B"),AND(CG445=0,LEFT(TRIM(P445),1)="I")),1,0))),"")</f>
        <v/>
      </c>
      <c r="CV445" s="62" t="str">
        <f t="shared" si="189"/>
        <v/>
      </c>
      <c r="CW445" s="62" t="str">
        <f>+IF(LEN($K445)&gt;10,IF(ISERROR(VLOOKUP(R445,'CODIGO PAGO'!$B$1:$B$20,1,0)),1,IF(OR(AND(CI445=1,R445&lt;&gt;"N"),AND(CI445=3,R445&lt;&gt;"B"),AND(CI445=2,LEFT(TRIM(R445),1)&lt;&gt;"I")),1,IF(OR(AND(CI445=0,R445="N"),AND(CI445=0,R445="B"),AND(CI445=0,LEFT(TRIM(R445),1)="I")),1,0))),"")</f>
        <v/>
      </c>
      <c r="CX445" s="62" t="str">
        <f t="shared" si="190"/>
        <v/>
      </c>
      <c r="CY445" s="62" t="str">
        <f>+IF(LEN($K445)&gt;10,IF(ISERROR(VLOOKUP(T445,'CODIGO PAGO'!$B$1:$B$20,1,0)),1,IF(OR(AND(CK445=1,T445&lt;&gt;"N"),AND(CK445=3,T445&lt;&gt;"B"),AND(CK445=2,LEFT(TRIM(T445),1)&lt;&gt;"I")),1,IF(OR(AND(CK445=0,T445="N"),AND(CK445=0,T445="B"),AND(CK445=0,LEFT(TRIM(T445),1)="I")),1,0))),"")</f>
        <v/>
      </c>
      <c r="CZ445" s="62" t="str">
        <f t="shared" si="191"/>
        <v/>
      </c>
      <c r="DA445" s="62" t="str">
        <f>+IF(LEN($K445)&gt;10,IF(ISERROR(VLOOKUP(V445,'CODIGO PAGO'!$B$1:$B$20,1,0)),1,IF(OR(AND(CM445=1,V445&lt;&gt;"N"),AND(CM445=3,V445&lt;&gt;"B"),AND(CM445=2,LEFT(TRIM(V445),1)&lt;&gt;"I")),1,IF(OR(AND(CM445=0,V445="N"),AND(CM445=0,V445="B"),AND(CM445=0,LEFT(TRIM(V445),1)="I")),1,0))),"")</f>
        <v/>
      </c>
      <c r="DB445" s="62" t="str">
        <f t="shared" si="192"/>
        <v/>
      </c>
      <c r="DC445" s="62" t="str">
        <f>+IF(LEN($K445)&gt;10,IF(ISERROR(VLOOKUP(X445,'CODIGO PAGO'!$B$1:$B$20,1,0)),1,IF(OR(AND(CO445=1,X445&lt;&gt;"N"),AND(CO445=3,X445&lt;&gt;"B"),AND(CO445=2,LEFT(TRIM(X445),1)&lt;&gt;"I")),1,IF(OR(AND(CO445=0,X445="N"),AND(CO445=0,X445="B"),AND(CO445=0,LEFT(TRIM(X445),1)="I")),1,0))),"")</f>
        <v/>
      </c>
      <c r="DD445" s="62" t="str">
        <f t="shared" si="193"/>
        <v/>
      </c>
      <c r="DE445" s="62" t="str">
        <f t="shared" si="194"/>
        <v/>
      </c>
      <c r="DF445" s="63" t="str">
        <f t="shared" si="195"/>
        <v/>
      </c>
      <c r="DG445" s="171"/>
      <c r="DH445" s="63">
        <v>445</v>
      </c>
    </row>
    <row r="446" spans="1:112" s="65" customFormat="1">
      <c r="A446" s="16" t="str">
        <f t="shared" si="168"/>
        <v/>
      </c>
      <c r="B446" s="134"/>
      <c r="C446" s="134"/>
      <c r="D446" s="1" t="str">
        <f>+IF(LEN($K446)&gt;5,BD!A446,"")</f>
        <v/>
      </c>
      <c r="E446" s="1" t="str">
        <f>+IF(LEN($K446)&gt;5,BD!B446,"")</f>
        <v/>
      </c>
      <c r="F446" s="134"/>
      <c r="G446" s="133"/>
      <c r="H446" s="135"/>
      <c r="I446" s="3" t="str">
        <f>+IF(LEN($K446)&gt;5,BD!D446,"")</f>
        <v/>
      </c>
      <c r="J446" s="4" t="str">
        <f>+IF(LEN($K446)&gt;5,BD!E446,"")</f>
        <v/>
      </c>
      <c r="K446" s="5" t="str">
        <f>+IF(LEN(BD!G446)&gt;5,BD!G446,"")</f>
        <v/>
      </c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53" t="str">
        <f t="shared" si="169"/>
        <v/>
      </c>
      <c r="AB446" s="154" t="str">
        <f>+IF(LEN($K446)&gt;5,SUM(L446,N446,P446,R446,T446,V446,X446)+COUNTIF(L446:X446,"PCG")+'CODIGO PAGO'!$C$23*COUNTIF(L446:X446,"PDF")+'CODIGO PAGO'!$C$24*COUNTIF('PRE MAAS'!L446:X446,"PNH")+'CODIGO PAGO'!$C$25*COUNTIF('PRE MAAS'!L446:X446,"PS")+COUNTIF(L446:X446,"VAC"),"")</f>
        <v/>
      </c>
      <c r="AC446" s="154" t="str">
        <f t="shared" si="170"/>
        <v/>
      </c>
      <c r="AD446" s="155" t="str">
        <f t="shared" si="171"/>
        <v/>
      </c>
      <c r="AE446" s="155" t="str">
        <f t="shared" si="172"/>
        <v/>
      </c>
      <c r="AF446" s="155" t="str">
        <f>+IF(LEN($K446)&gt;5,IF(AND(VLOOKUP($I446,BD!$D$1:$F$501,3,0)&gt;=L$1,VLOOKUP($I446,BD!$D$1:$F$501,3,0)&lt;=X$1),1,0),"")</f>
        <v/>
      </c>
      <c r="AG446" s="155" t="str">
        <f t="shared" si="173"/>
        <v/>
      </c>
      <c r="AH446" s="156" t="str">
        <f t="shared" si="174"/>
        <v/>
      </c>
      <c r="AI446" s="156" t="str">
        <f t="shared" si="175"/>
        <v/>
      </c>
      <c r="AJ446" s="156" t="str">
        <f t="shared" si="176"/>
        <v/>
      </c>
      <c r="AK446" s="6" t="str">
        <f>+IF(LEN($K446)&gt;5,BD!H446,"")</f>
        <v/>
      </c>
      <c r="AL446" s="17" t="str">
        <f t="shared" si="177"/>
        <v/>
      </c>
      <c r="AM446" s="13"/>
      <c r="AN446" s="18" t="str">
        <f t="shared" si="178"/>
        <v/>
      </c>
      <c r="AO446" s="19" t="str">
        <f t="shared" si="179"/>
        <v/>
      </c>
      <c r="AP446" s="19" t="str">
        <f t="shared" si="180"/>
        <v/>
      </c>
      <c r="AQ446" s="20" t="str">
        <f t="shared" si="181"/>
        <v/>
      </c>
      <c r="AR446" s="7" t="str">
        <f t="shared" ca="1" si="182"/>
        <v/>
      </c>
      <c r="AS446" s="157"/>
      <c r="AT446" s="19" t="str">
        <f>+IF(LEN($K446)&gt;5,TRUNC(AS446*AK446*'CODIGO PAGO'!$C$27,2),"")</f>
        <v/>
      </c>
      <c r="AU446" s="15"/>
      <c r="AV446" s="15"/>
      <c r="AW446" s="15"/>
      <c r="AX446" s="14"/>
      <c r="AY446" s="15"/>
      <c r="AZ446" s="20" t="str">
        <f>+IF(LEN(K446)&gt;5,SUMIF(AJUSTES!$A$1:$A$50,K446,AJUSTES!$J$1:$J$50),"")</f>
        <v/>
      </c>
      <c r="BA446" s="20"/>
      <c r="BB446" s="14"/>
      <c r="BC446" s="14"/>
      <c r="BD446" s="164"/>
      <c r="BE446" s="15"/>
      <c r="BF446" s="15"/>
      <c r="BG446" s="152" t="str">
        <f t="shared" si="183"/>
        <v/>
      </c>
      <c r="BH446" s="20" t="str">
        <f t="shared" si="184"/>
        <v/>
      </c>
      <c r="BI446" s="20" t="str">
        <f>IF(LEN($K446)&gt;5,IF('CODIGO PAGO'!$C$26=9,0.5*AK446,'CODIGO PAGO'!$C$26*COUNTIF(L446:X446,"PT")*(AK446*7)/(7-(COUNTIF(L446:X446,"D")+COUNTIF(L446:X446,"DL")))),"")</f>
        <v/>
      </c>
      <c r="BJ446" s="15"/>
      <c r="BK446" s="20" t="str">
        <f>+IF(LEN(K446)&gt;5,SUMIF(AJUSTES!$A$1:$A$50,K446,AJUSTES!$K$1:$K$50),"")</f>
        <v/>
      </c>
      <c r="BL446" s="15"/>
      <c r="BM446" s="15"/>
      <c r="BN446" s="4" t="str">
        <f>+CONCATENATE(IF(COUNTIFS(INCAPACIDADES!$A$1:$A$100,"ACTIVA",INCAPACIDADES!$C$1:$C$100,'PRE MAAS'!K446)&gt;0,VLOOKUP(K446,INCAPACIDADES!$C$1:$Y$100,23,0),""),IF(LEN($K446)&gt;5,IF(BD!F446="N/A","",CONCATENATE("B (",DAY(BD!F446),"-",MONTH(BD!F446),"-",YEAR(BD!F446),")")),""))</f>
        <v/>
      </c>
      <c r="BO446" s="150"/>
      <c r="BP446" s="15"/>
      <c r="BQ446" s="15"/>
      <c r="BR446" s="15"/>
      <c r="BS446" s="15"/>
      <c r="BT446" s="15"/>
      <c r="BU446" s="9" t="str">
        <f>+IF(LEN($K446)&gt;10,IF(LEN(BD!I446)=11,BD!I446,CONCATENATE("0",BD!I446)),"")</f>
        <v/>
      </c>
      <c r="BV446" s="161" t="str">
        <f>+IF(LEN($K446)&gt;10,BD!J446,"")</f>
        <v/>
      </c>
      <c r="BW446" s="162" t="str">
        <f t="shared" si="185"/>
        <v/>
      </c>
      <c r="BX446" s="162" t="str">
        <f>+IF(LEN($K446)&gt;10,UPPER(BD!K446),"")</f>
        <v/>
      </c>
      <c r="BY446" s="161" t="str">
        <f>+IF(LEN($K454)&gt;5,BD!L446,"")</f>
        <v/>
      </c>
      <c r="BZ446" s="161" t="str">
        <f>+IF(LEN($K446)&gt;10,BD!M446,"")</f>
        <v/>
      </c>
      <c r="CA446" s="162" t="str">
        <f>+IF(LEN($K446)&gt;10,BD!N446,"")</f>
        <v/>
      </c>
      <c r="CB446" s="163" t="str">
        <f t="shared" si="186"/>
        <v/>
      </c>
      <c r="CC446" s="62" t="str">
        <f>+IF(AND(LEN($K446)&gt;10),IF(AND($J446&gt;L$1,$J446&lt;=$Y$1),1,IF((COUNTIFS(INCAPACIDADES!$C$1:$C$51,$K446,INCAPACIDADES!K$1:K$51,L$1))&gt;0,2,IF(VLOOKUP($I446,BD!D:F,3,0)&gt;L$1,0,3))),"")</f>
        <v/>
      </c>
      <c r="CD446" s="62" t="str">
        <f>+IF(AND(LEN($K446)&gt;10),IF(AND($J446&gt;M$1,$J446&lt;=$Y$1),1,IF((COUNTIFS(INCAPACIDADES!$C$1:$C$51,$K446,INCAPACIDADES!L$1:L$51,M$1))&gt;0,2,IF(VLOOKUP($I446,BD!$D:$F,3,0)&gt;M$1,0,3))),"")</f>
        <v/>
      </c>
      <c r="CE446" s="62" t="str">
        <f>+IF(AND(LEN($K446)&gt;10),IF(AND($J446&gt;N$1,$J446&lt;=$Y$1),1,IF((COUNTIFS(INCAPACIDADES!$C$1:$C$51,$K446,INCAPACIDADES!M$1:M$51,N$1))&gt;0,2,IF(VLOOKUP($I446,BD!$D:$F,3,0)&gt;N$1,0,3))),"")</f>
        <v/>
      </c>
      <c r="CF446" s="62" t="str">
        <f>+IF(AND(LEN($K446)&gt;10),IF(AND($J446&gt;O$1,$J446&lt;=$Y$1),1,IF((COUNTIFS(INCAPACIDADES!$C$1:$C$51,$K446,INCAPACIDADES!N$1:N$51,O$1))&gt;0,2,IF(VLOOKUP($I446,BD!$D:$F,3,0)&gt;O$1,0,3))),"")</f>
        <v/>
      </c>
      <c r="CG446" s="62" t="str">
        <f>+IF(AND(LEN($K446)&gt;10),IF(AND($J446&gt;P$1,$J446&lt;=$Y$1),1,IF((COUNTIFS(INCAPACIDADES!$C$1:$C$51,$K446,INCAPACIDADES!O$1:O$51,P$1))&gt;0,2,IF(VLOOKUP($I446,BD!$D:$F,3,0)&gt;P$1,0,3))),"")</f>
        <v/>
      </c>
      <c r="CH446" s="62" t="str">
        <f>+IF(AND(LEN($K446)&gt;10),IF(AND($J446&gt;Q$1,$J446&lt;=$Y$1),1,IF((COUNTIFS(INCAPACIDADES!$C$1:$C$51,$K446,INCAPACIDADES!P$1:P$51,Q$1))&gt;0,2,IF(VLOOKUP($I446,BD!$D:$F,3,0)&gt;Q$1,0,3))),"")</f>
        <v/>
      </c>
      <c r="CI446" s="62" t="str">
        <f>+IF(AND(LEN($K446)&gt;10),IF(AND($J446&gt;R$1,$J446&lt;=$Y$1),1,IF((COUNTIFS(INCAPACIDADES!$C$1:$C$51,$K446,INCAPACIDADES!Q$1:Q$51,R$1))&gt;0,2,IF(VLOOKUP($I446,BD!$D:$F,3,0)&gt;R$1,0,3))),"")</f>
        <v/>
      </c>
      <c r="CJ446" s="62" t="str">
        <f>+IF(AND(LEN($K446)&gt;10),IF(AND($J446&gt;S$1,$J446&lt;=$Y$1),1,IF((COUNTIFS(INCAPACIDADES!$C$1:$C$51,$K446,INCAPACIDADES!R$1:R$51,S$1))&gt;0,2,IF(VLOOKUP($I446,BD!$D:$F,3,0)&gt;S$1,0,3))),"")</f>
        <v/>
      </c>
      <c r="CK446" s="62" t="str">
        <f>+IF(AND(LEN($K446)&gt;10),IF(AND($J446&gt;T$1,$J446&lt;=$Y$1),1,IF((COUNTIFS(INCAPACIDADES!$C$1:$C$51,$K446,INCAPACIDADES!S$1:S$51,T$1))&gt;0,2,IF(VLOOKUP($I446,BD!$D:$F,3,0)&gt;T$1,0,3))),"")</f>
        <v/>
      </c>
      <c r="CL446" s="62" t="str">
        <f>+IF(AND(LEN($K446)&gt;10),IF(AND($J446&gt;U$1,$J446&lt;=$Y$1),1,IF((COUNTIFS(INCAPACIDADES!$C$1:$C$51,$K446,INCAPACIDADES!T$1:T$51,U$1))&gt;0,2,IF(VLOOKUP($I446,BD!$D:$F,3,0)&gt;U$1,0,3))),"")</f>
        <v/>
      </c>
      <c r="CM446" s="62" t="str">
        <f>+IF(AND(LEN($K446)&gt;10),IF(AND($J446&gt;V$1,$J446&lt;=$Y$1),1,IF((COUNTIFS(INCAPACIDADES!$C$1:$C$51,$K446,INCAPACIDADES!U$1:U$51,V$1))&gt;0,2,IF(VLOOKUP($I446,BD!$D:$F,3,0)&gt;V$1,0,3))),"")</f>
        <v/>
      </c>
      <c r="CN446" s="62" t="str">
        <f>+IF(AND(LEN($K446)&gt;10),IF(AND($J446&gt;W$1,$J446&lt;=$Y$1),1,IF((COUNTIFS(INCAPACIDADES!$C$1:$C$51,$K446,INCAPACIDADES!V$1:V$51,W$1))&gt;0,2,IF(VLOOKUP($I446,BD!$D:$F,3,0)&gt;W$1,0,3))),"")</f>
        <v/>
      </c>
      <c r="CO446" s="62" t="str">
        <f>+IF(AND(LEN($K446)&gt;10),IF(AND($J446&gt;X$1,$J446&lt;=$Y$1),1,IF((COUNTIFS(INCAPACIDADES!$C$1:$C$51,$K446,INCAPACIDADES!W$1:W$51,X$1))&gt;0,2,IF(VLOOKUP($I446,BD!$D:$F,3,0)&gt;X$1,0,3))),"")</f>
        <v/>
      </c>
      <c r="CP446" s="62" t="str">
        <f>+IF(AND(LEN($K446)&gt;10),IF(AND($J446&gt;Y$1,$J446&lt;=$Y$1),1,IF((COUNTIFS(INCAPACIDADES!$C$1:$C$51,$K446,INCAPACIDADES!X$1:X$51,Y$1))&gt;0,2,IF(VLOOKUP($I446,BD!$D:$F,3,0)&gt;Y$1,0,3))),"")</f>
        <v/>
      </c>
      <c r="CQ446" s="62" t="str">
        <f>+IF(LEN($K446)&gt;10,IF(ISERROR(VLOOKUP(L446,'CODIGO PAGO'!$B$1:$B$20,1,0)),1,IF(OR(AND(CC446=1,L446&lt;&gt;"N"),AND(CC446=3,L446&lt;&gt;"B"),AND(CC446=2,LEFT(TRIM(L446),1)&lt;&gt;"I")),1,IF(OR(AND(CC446=0,L446="N"),AND(CC446=0,L446="B"),AND(CC446=0,LEFT(TRIM(L446),1)="I")),1,0))),"")</f>
        <v/>
      </c>
      <c r="CR446" s="62" t="str">
        <f t="shared" si="187"/>
        <v/>
      </c>
      <c r="CS446" s="62" t="str">
        <f>+IF(LEN($K446)&gt;10,IF(ISERROR(VLOOKUP(N446,'CODIGO PAGO'!$B$1:$B$20,1,0)),1,IF(OR(AND(CE446=1,N446&lt;&gt;"N"),AND(CE446=3,N446&lt;&gt;"B"),AND(CE446=2,LEFT(TRIM(N446),1)&lt;&gt;"I")),1,IF(OR(AND(CE446=0,N446="N"),AND(CE446=0,N446="B"),AND(CE446=0,LEFT(TRIM(N446),1)="I")),1,0))),"")</f>
        <v/>
      </c>
      <c r="CT446" s="62" t="str">
        <f t="shared" si="188"/>
        <v/>
      </c>
      <c r="CU446" s="62" t="str">
        <f>+IF(LEN($K446)&gt;10,IF(ISERROR(VLOOKUP(P446,'CODIGO PAGO'!$B$1:$B$20,1,0)),1,IF(OR(AND(CG446=1,P446&lt;&gt;"N"),AND(CG446=3,P446&lt;&gt;"B"),AND(CG446=2,LEFT(TRIM(P446),1)&lt;&gt;"I")),1,IF(OR(AND(CG446=0,P446="N"),AND(CG446=0,P446="B"),AND(CG446=0,LEFT(TRIM(P446),1)="I")),1,0))),"")</f>
        <v/>
      </c>
      <c r="CV446" s="62" t="str">
        <f t="shared" si="189"/>
        <v/>
      </c>
      <c r="CW446" s="62" t="str">
        <f>+IF(LEN($K446)&gt;10,IF(ISERROR(VLOOKUP(R446,'CODIGO PAGO'!$B$1:$B$20,1,0)),1,IF(OR(AND(CI446=1,R446&lt;&gt;"N"),AND(CI446=3,R446&lt;&gt;"B"),AND(CI446=2,LEFT(TRIM(R446),1)&lt;&gt;"I")),1,IF(OR(AND(CI446=0,R446="N"),AND(CI446=0,R446="B"),AND(CI446=0,LEFT(TRIM(R446),1)="I")),1,0))),"")</f>
        <v/>
      </c>
      <c r="CX446" s="62" t="str">
        <f t="shared" si="190"/>
        <v/>
      </c>
      <c r="CY446" s="62" t="str">
        <f>+IF(LEN($K446)&gt;10,IF(ISERROR(VLOOKUP(T446,'CODIGO PAGO'!$B$1:$B$20,1,0)),1,IF(OR(AND(CK446=1,T446&lt;&gt;"N"),AND(CK446=3,T446&lt;&gt;"B"),AND(CK446=2,LEFT(TRIM(T446),1)&lt;&gt;"I")),1,IF(OR(AND(CK446=0,T446="N"),AND(CK446=0,T446="B"),AND(CK446=0,LEFT(TRIM(T446),1)="I")),1,0))),"")</f>
        <v/>
      </c>
      <c r="CZ446" s="62" t="str">
        <f t="shared" si="191"/>
        <v/>
      </c>
      <c r="DA446" s="62" t="str">
        <f>+IF(LEN($K446)&gt;10,IF(ISERROR(VLOOKUP(V446,'CODIGO PAGO'!$B$1:$B$20,1,0)),1,IF(OR(AND(CM446=1,V446&lt;&gt;"N"),AND(CM446=3,V446&lt;&gt;"B"),AND(CM446=2,LEFT(TRIM(V446),1)&lt;&gt;"I")),1,IF(OR(AND(CM446=0,V446="N"),AND(CM446=0,V446="B"),AND(CM446=0,LEFT(TRIM(V446),1)="I")),1,0))),"")</f>
        <v/>
      </c>
      <c r="DB446" s="62" t="str">
        <f t="shared" si="192"/>
        <v/>
      </c>
      <c r="DC446" s="62" t="str">
        <f>+IF(LEN($K446)&gt;10,IF(ISERROR(VLOOKUP(X446,'CODIGO PAGO'!$B$1:$B$20,1,0)),1,IF(OR(AND(CO446=1,X446&lt;&gt;"N"),AND(CO446=3,X446&lt;&gt;"B"),AND(CO446=2,LEFT(TRIM(X446),1)&lt;&gt;"I")),1,IF(OR(AND(CO446=0,X446="N"),AND(CO446=0,X446="B"),AND(CO446=0,LEFT(TRIM(X446),1)="I")),1,0))),"")</f>
        <v/>
      </c>
      <c r="DD446" s="62" t="str">
        <f t="shared" si="193"/>
        <v/>
      </c>
      <c r="DE446" s="62" t="str">
        <f t="shared" si="194"/>
        <v/>
      </c>
      <c r="DF446" s="63" t="str">
        <f t="shared" si="195"/>
        <v/>
      </c>
      <c r="DG446" s="171"/>
      <c r="DH446" s="63">
        <v>446</v>
      </c>
    </row>
    <row r="447" spans="1:112" s="65" customFormat="1">
      <c r="A447" s="16" t="str">
        <f t="shared" si="168"/>
        <v/>
      </c>
      <c r="B447" s="134"/>
      <c r="C447" s="134"/>
      <c r="D447" s="1" t="str">
        <f>+IF(LEN($K447)&gt;5,BD!A447,"")</f>
        <v/>
      </c>
      <c r="E447" s="1" t="str">
        <f>+IF(LEN($K447)&gt;5,BD!B447,"")</f>
        <v/>
      </c>
      <c r="F447" s="134"/>
      <c r="G447" s="133"/>
      <c r="H447" s="135"/>
      <c r="I447" s="3" t="str">
        <f>+IF(LEN($K447)&gt;5,BD!D447,"")</f>
        <v/>
      </c>
      <c r="J447" s="4" t="str">
        <f>+IF(LEN($K447)&gt;5,BD!E447,"")</f>
        <v/>
      </c>
      <c r="K447" s="5" t="str">
        <f>+IF(LEN(BD!G447)&gt;5,BD!G447,"")</f>
        <v/>
      </c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53" t="str">
        <f t="shared" si="169"/>
        <v/>
      </c>
      <c r="AB447" s="154" t="str">
        <f>+IF(LEN($K447)&gt;5,SUM(L447,N447,P447,R447,T447,V447,X447)+COUNTIF(L447:X447,"PCG")+'CODIGO PAGO'!$C$23*COUNTIF(L447:X447,"PDF")+'CODIGO PAGO'!$C$24*COUNTIF('PRE MAAS'!L447:X447,"PNH")+'CODIGO PAGO'!$C$25*COUNTIF('PRE MAAS'!L447:X447,"PS")+COUNTIF(L447:X447,"VAC"),"")</f>
        <v/>
      </c>
      <c r="AC447" s="154" t="str">
        <f t="shared" si="170"/>
        <v/>
      </c>
      <c r="AD447" s="155" t="str">
        <f t="shared" si="171"/>
        <v/>
      </c>
      <c r="AE447" s="155" t="str">
        <f t="shared" si="172"/>
        <v/>
      </c>
      <c r="AF447" s="155" t="str">
        <f>+IF(LEN($K447)&gt;5,IF(AND(VLOOKUP($I447,BD!$D$1:$F$501,3,0)&gt;=L$1,VLOOKUP($I447,BD!$D$1:$F$501,3,0)&lt;=X$1),1,0),"")</f>
        <v/>
      </c>
      <c r="AG447" s="155" t="str">
        <f t="shared" si="173"/>
        <v/>
      </c>
      <c r="AH447" s="156" t="str">
        <f t="shared" si="174"/>
        <v/>
      </c>
      <c r="AI447" s="156" t="str">
        <f t="shared" si="175"/>
        <v/>
      </c>
      <c r="AJ447" s="156" t="str">
        <f t="shared" si="176"/>
        <v/>
      </c>
      <c r="AK447" s="6" t="str">
        <f>+IF(LEN($K447)&gt;5,BD!H447,"")</f>
        <v/>
      </c>
      <c r="AL447" s="17" t="str">
        <f t="shared" si="177"/>
        <v/>
      </c>
      <c r="AM447" s="13"/>
      <c r="AN447" s="18" t="str">
        <f t="shared" si="178"/>
        <v/>
      </c>
      <c r="AO447" s="19" t="str">
        <f t="shared" si="179"/>
        <v/>
      </c>
      <c r="AP447" s="19" t="str">
        <f t="shared" si="180"/>
        <v/>
      </c>
      <c r="AQ447" s="20" t="str">
        <f t="shared" si="181"/>
        <v/>
      </c>
      <c r="AR447" s="7" t="str">
        <f t="shared" ca="1" si="182"/>
        <v/>
      </c>
      <c r="AS447" s="157"/>
      <c r="AT447" s="19" t="str">
        <f>+IF(LEN($K447)&gt;5,TRUNC(AS447*AK447*'CODIGO PAGO'!$C$27,2),"")</f>
        <v/>
      </c>
      <c r="AU447" s="15"/>
      <c r="AV447" s="15"/>
      <c r="AW447" s="15"/>
      <c r="AX447" s="14"/>
      <c r="AY447" s="15"/>
      <c r="AZ447" s="20" t="str">
        <f>+IF(LEN(K447)&gt;5,SUMIF(AJUSTES!$A$1:$A$50,K447,AJUSTES!$J$1:$J$50),"")</f>
        <v/>
      </c>
      <c r="BA447" s="20"/>
      <c r="BB447" s="14"/>
      <c r="BC447" s="14"/>
      <c r="BD447" s="164"/>
      <c r="BE447" s="15"/>
      <c r="BF447" s="15"/>
      <c r="BG447" s="152" t="str">
        <f t="shared" si="183"/>
        <v/>
      </c>
      <c r="BH447" s="20" t="str">
        <f t="shared" si="184"/>
        <v/>
      </c>
      <c r="BI447" s="20" t="str">
        <f>IF(LEN($K447)&gt;5,IF('CODIGO PAGO'!$C$26=9,0.5*AK447,'CODIGO PAGO'!$C$26*COUNTIF(L447:X447,"PT")*(AK447*7)/(7-(COUNTIF(L447:X447,"D")+COUNTIF(L447:X447,"DL")))),"")</f>
        <v/>
      </c>
      <c r="BJ447" s="15"/>
      <c r="BK447" s="20" t="str">
        <f>+IF(LEN(K447)&gt;5,SUMIF(AJUSTES!$A$1:$A$50,K447,AJUSTES!$K$1:$K$50),"")</f>
        <v/>
      </c>
      <c r="BL447" s="15"/>
      <c r="BM447" s="15"/>
      <c r="BN447" s="4" t="str">
        <f>+CONCATENATE(IF(COUNTIFS(INCAPACIDADES!$A$1:$A$100,"ACTIVA",INCAPACIDADES!$C$1:$C$100,'PRE MAAS'!K447)&gt;0,VLOOKUP(K447,INCAPACIDADES!$C$1:$Y$100,23,0),""),IF(LEN($K447)&gt;5,IF(BD!F447="N/A","",CONCATENATE("B (",DAY(BD!F447),"-",MONTH(BD!F447),"-",YEAR(BD!F447),")")),""))</f>
        <v/>
      </c>
      <c r="BO447" s="150"/>
      <c r="BP447" s="15"/>
      <c r="BQ447" s="15"/>
      <c r="BR447" s="15"/>
      <c r="BS447" s="15"/>
      <c r="BT447" s="15"/>
      <c r="BU447" s="9" t="str">
        <f>+IF(LEN($K447)&gt;10,IF(LEN(BD!I447)=11,BD!I447,CONCATENATE("0",BD!I447)),"")</f>
        <v/>
      </c>
      <c r="BV447" s="161" t="str">
        <f>+IF(LEN($K447)&gt;10,BD!J447,"")</f>
        <v/>
      </c>
      <c r="BW447" s="162" t="str">
        <f t="shared" si="185"/>
        <v/>
      </c>
      <c r="BX447" s="162" t="str">
        <f>+IF(LEN($K447)&gt;10,UPPER(BD!K447),"")</f>
        <v/>
      </c>
      <c r="BY447" s="161" t="str">
        <f>+IF(LEN($K455)&gt;5,BD!L447,"")</f>
        <v/>
      </c>
      <c r="BZ447" s="161" t="str">
        <f>+IF(LEN($K447)&gt;10,BD!M447,"")</f>
        <v/>
      </c>
      <c r="CA447" s="162" t="str">
        <f>+IF(LEN($K447)&gt;10,BD!N447,"")</f>
        <v/>
      </c>
      <c r="CB447" s="163" t="str">
        <f t="shared" si="186"/>
        <v/>
      </c>
      <c r="CC447" s="62" t="str">
        <f>+IF(AND(LEN($K447)&gt;10),IF(AND($J447&gt;L$1,$J447&lt;=$Y$1),1,IF((COUNTIFS(INCAPACIDADES!$C$1:$C$51,$K447,INCAPACIDADES!K$1:K$51,L$1))&gt;0,2,IF(VLOOKUP($I447,BD!D:F,3,0)&gt;L$1,0,3))),"")</f>
        <v/>
      </c>
      <c r="CD447" s="62" t="str">
        <f>+IF(AND(LEN($K447)&gt;10),IF(AND($J447&gt;M$1,$J447&lt;=$Y$1),1,IF((COUNTIFS(INCAPACIDADES!$C$1:$C$51,$K447,INCAPACIDADES!L$1:L$51,M$1))&gt;0,2,IF(VLOOKUP($I447,BD!$D:$F,3,0)&gt;M$1,0,3))),"")</f>
        <v/>
      </c>
      <c r="CE447" s="62" t="str">
        <f>+IF(AND(LEN($K447)&gt;10),IF(AND($J447&gt;N$1,$J447&lt;=$Y$1),1,IF((COUNTIFS(INCAPACIDADES!$C$1:$C$51,$K447,INCAPACIDADES!M$1:M$51,N$1))&gt;0,2,IF(VLOOKUP($I447,BD!$D:$F,3,0)&gt;N$1,0,3))),"")</f>
        <v/>
      </c>
      <c r="CF447" s="62" t="str">
        <f>+IF(AND(LEN($K447)&gt;10),IF(AND($J447&gt;O$1,$J447&lt;=$Y$1),1,IF((COUNTIFS(INCAPACIDADES!$C$1:$C$51,$K447,INCAPACIDADES!N$1:N$51,O$1))&gt;0,2,IF(VLOOKUP($I447,BD!$D:$F,3,0)&gt;O$1,0,3))),"")</f>
        <v/>
      </c>
      <c r="CG447" s="62" t="str">
        <f>+IF(AND(LEN($K447)&gt;10),IF(AND($J447&gt;P$1,$J447&lt;=$Y$1),1,IF((COUNTIFS(INCAPACIDADES!$C$1:$C$51,$K447,INCAPACIDADES!O$1:O$51,P$1))&gt;0,2,IF(VLOOKUP($I447,BD!$D:$F,3,0)&gt;P$1,0,3))),"")</f>
        <v/>
      </c>
      <c r="CH447" s="62" t="str">
        <f>+IF(AND(LEN($K447)&gt;10),IF(AND($J447&gt;Q$1,$J447&lt;=$Y$1),1,IF((COUNTIFS(INCAPACIDADES!$C$1:$C$51,$K447,INCAPACIDADES!P$1:P$51,Q$1))&gt;0,2,IF(VLOOKUP($I447,BD!$D:$F,3,0)&gt;Q$1,0,3))),"")</f>
        <v/>
      </c>
      <c r="CI447" s="62" t="str">
        <f>+IF(AND(LEN($K447)&gt;10),IF(AND($J447&gt;R$1,$J447&lt;=$Y$1),1,IF((COUNTIFS(INCAPACIDADES!$C$1:$C$51,$K447,INCAPACIDADES!Q$1:Q$51,R$1))&gt;0,2,IF(VLOOKUP($I447,BD!$D:$F,3,0)&gt;R$1,0,3))),"")</f>
        <v/>
      </c>
      <c r="CJ447" s="62" t="str">
        <f>+IF(AND(LEN($K447)&gt;10),IF(AND($J447&gt;S$1,$J447&lt;=$Y$1),1,IF((COUNTIFS(INCAPACIDADES!$C$1:$C$51,$K447,INCAPACIDADES!R$1:R$51,S$1))&gt;0,2,IF(VLOOKUP($I447,BD!$D:$F,3,0)&gt;S$1,0,3))),"")</f>
        <v/>
      </c>
      <c r="CK447" s="62" t="str">
        <f>+IF(AND(LEN($K447)&gt;10),IF(AND($J447&gt;T$1,$J447&lt;=$Y$1),1,IF((COUNTIFS(INCAPACIDADES!$C$1:$C$51,$K447,INCAPACIDADES!S$1:S$51,T$1))&gt;0,2,IF(VLOOKUP($I447,BD!$D:$F,3,0)&gt;T$1,0,3))),"")</f>
        <v/>
      </c>
      <c r="CL447" s="62" t="str">
        <f>+IF(AND(LEN($K447)&gt;10),IF(AND($J447&gt;U$1,$J447&lt;=$Y$1),1,IF((COUNTIFS(INCAPACIDADES!$C$1:$C$51,$K447,INCAPACIDADES!T$1:T$51,U$1))&gt;0,2,IF(VLOOKUP($I447,BD!$D:$F,3,0)&gt;U$1,0,3))),"")</f>
        <v/>
      </c>
      <c r="CM447" s="62" t="str">
        <f>+IF(AND(LEN($K447)&gt;10),IF(AND($J447&gt;V$1,$J447&lt;=$Y$1),1,IF((COUNTIFS(INCAPACIDADES!$C$1:$C$51,$K447,INCAPACIDADES!U$1:U$51,V$1))&gt;0,2,IF(VLOOKUP($I447,BD!$D:$F,3,0)&gt;V$1,0,3))),"")</f>
        <v/>
      </c>
      <c r="CN447" s="62" t="str">
        <f>+IF(AND(LEN($K447)&gt;10),IF(AND($J447&gt;W$1,$J447&lt;=$Y$1),1,IF((COUNTIFS(INCAPACIDADES!$C$1:$C$51,$K447,INCAPACIDADES!V$1:V$51,W$1))&gt;0,2,IF(VLOOKUP($I447,BD!$D:$F,3,0)&gt;W$1,0,3))),"")</f>
        <v/>
      </c>
      <c r="CO447" s="62" t="str">
        <f>+IF(AND(LEN($K447)&gt;10),IF(AND($J447&gt;X$1,$J447&lt;=$Y$1),1,IF((COUNTIFS(INCAPACIDADES!$C$1:$C$51,$K447,INCAPACIDADES!W$1:W$51,X$1))&gt;0,2,IF(VLOOKUP($I447,BD!$D:$F,3,0)&gt;X$1,0,3))),"")</f>
        <v/>
      </c>
      <c r="CP447" s="62" t="str">
        <f>+IF(AND(LEN($K447)&gt;10),IF(AND($J447&gt;Y$1,$J447&lt;=$Y$1),1,IF((COUNTIFS(INCAPACIDADES!$C$1:$C$51,$K447,INCAPACIDADES!X$1:X$51,Y$1))&gt;0,2,IF(VLOOKUP($I447,BD!$D:$F,3,0)&gt;Y$1,0,3))),"")</f>
        <v/>
      </c>
      <c r="CQ447" s="62" t="str">
        <f>+IF(LEN($K447)&gt;10,IF(ISERROR(VLOOKUP(L447,'CODIGO PAGO'!$B$1:$B$20,1,0)),1,IF(OR(AND(CC447=1,L447&lt;&gt;"N"),AND(CC447=3,L447&lt;&gt;"B"),AND(CC447=2,LEFT(TRIM(L447),1)&lt;&gt;"I")),1,IF(OR(AND(CC447=0,L447="N"),AND(CC447=0,L447="B"),AND(CC447=0,LEFT(TRIM(L447),1)="I")),1,0))),"")</f>
        <v/>
      </c>
      <c r="CR447" s="62" t="str">
        <f t="shared" si="187"/>
        <v/>
      </c>
      <c r="CS447" s="62" t="str">
        <f>+IF(LEN($K447)&gt;10,IF(ISERROR(VLOOKUP(N447,'CODIGO PAGO'!$B$1:$B$20,1,0)),1,IF(OR(AND(CE447=1,N447&lt;&gt;"N"),AND(CE447=3,N447&lt;&gt;"B"),AND(CE447=2,LEFT(TRIM(N447),1)&lt;&gt;"I")),1,IF(OR(AND(CE447=0,N447="N"),AND(CE447=0,N447="B"),AND(CE447=0,LEFT(TRIM(N447),1)="I")),1,0))),"")</f>
        <v/>
      </c>
      <c r="CT447" s="62" t="str">
        <f t="shared" si="188"/>
        <v/>
      </c>
      <c r="CU447" s="62" t="str">
        <f>+IF(LEN($K447)&gt;10,IF(ISERROR(VLOOKUP(P447,'CODIGO PAGO'!$B$1:$B$20,1,0)),1,IF(OR(AND(CG447=1,P447&lt;&gt;"N"),AND(CG447=3,P447&lt;&gt;"B"),AND(CG447=2,LEFT(TRIM(P447),1)&lt;&gt;"I")),1,IF(OR(AND(CG447=0,P447="N"),AND(CG447=0,P447="B"),AND(CG447=0,LEFT(TRIM(P447),1)="I")),1,0))),"")</f>
        <v/>
      </c>
      <c r="CV447" s="62" t="str">
        <f t="shared" si="189"/>
        <v/>
      </c>
      <c r="CW447" s="62" t="str">
        <f>+IF(LEN($K447)&gt;10,IF(ISERROR(VLOOKUP(R447,'CODIGO PAGO'!$B$1:$B$20,1,0)),1,IF(OR(AND(CI447=1,R447&lt;&gt;"N"),AND(CI447=3,R447&lt;&gt;"B"),AND(CI447=2,LEFT(TRIM(R447),1)&lt;&gt;"I")),1,IF(OR(AND(CI447=0,R447="N"),AND(CI447=0,R447="B"),AND(CI447=0,LEFT(TRIM(R447),1)="I")),1,0))),"")</f>
        <v/>
      </c>
      <c r="CX447" s="62" t="str">
        <f t="shared" si="190"/>
        <v/>
      </c>
      <c r="CY447" s="62" t="str">
        <f>+IF(LEN($K447)&gt;10,IF(ISERROR(VLOOKUP(T447,'CODIGO PAGO'!$B$1:$B$20,1,0)),1,IF(OR(AND(CK447=1,T447&lt;&gt;"N"),AND(CK447=3,T447&lt;&gt;"B"),AND(CK447=2,LEFT(TRIM(T447),1)&lt;&gt;"I")),1,IF(OR(AND(CK447=0,T447="N"),AND(CK447=0,T447="B"),AND(CK447=0,LEFT(TRIM(T447),1)="I")),1,0))),"")</f>
        <v/>
      </c>
      <c r="CZ447" s="62" t="str">
        <f t="shared" si="191"/>
        <v/>
      </c>
      <c r="DA447" s="62" t="str">
        <f>+IF(LEN($K447)&gt;10,IF(ISERROR(VLOOKUP(V447,'CODIGO PAGO'!$B$1:$B$20,1,0)),1,IF(OR(AND(CM447=1,V447&lt;&gt;"N"),AND(CM447=3,V447&lt;&gt;"B"),AND(CM447=2,LEFT(TRIM(V447),1)&lt;&gt;"I")),1,IF(OR(AND(CM447=0,V447="N"),AND(CM447=0,V447="B"),AND(CM447=0,LEFT(TRIM(V447),1)="I")),1,0))),"")</f>
        <v/>
      </c>
      <c r="DB447" s="62" t="str">
        <f t="shared" si="192"/>
        <v/>
      </c>
      <c r="DC447" s="62" t="str">
        <f>+IF(LEN($K447)&gt;10,IF(ISERROR(VLOOKUP(X447,'CODIGO PAGO'!$B$1:$B$20,1,0)),1,IF(OR(AND(CO447=1,X447&lt;&gt;"N"),AND(CO447=3,X447&lt;&gt;"B"),AND(CO447=2,LEFT(TRIM(X447),1)&lt;&gt;"I")),1,IF(OR(AND(CO447=0,X447="N"),AND(CO447=0,X447="B"),AND(CO447=0,LEFT(TRIM(X447),1)="I")),1,0))),"")</f>
        <v/>
      </c>
      <c r="DD447" s="62" t="str">
        <f t="shared" si="193"/>
        <v/>
      </c>
      <c r="DE447" s="62" t="str">
        <f t="shared" si="194"/>
        <v/>
      </c>
      <c r="DF447" s="63" t="str">
        <f t="shared" si="195"/>
        <v/>
      </c>
      <c r="DG447" s="171"/>
      <c r="DH447" s="63">
        <v>447</v>
      </c>
    </row>
    <row r="448" spans="1:112" s="65" customFormat="1">
      <c r="A448" s="16" t="str">
        <f t="shared" si="168"/>
        <v/>
      </c>
      <c r="B448" s="134"/>
      <c r="C448" s="134"/>
      <c r="D448" s="1" t="str">
        <f>+IF(LEN($K448)&gt;5,BD!A448,"")</f>
        <v/>
      </c>
      <c r="E448" s="1" t="str">
        <f>+IF(LEN($K448)&gt;5,BD!B448,"")</f>
        <v/>
      </c>
      <c r="F448" s="134"/>
      <c r="G448" s="133"/>
      <c r="H448" s="135"/>
      <c r="I448" s="3" t="str">
        <f>+IF(LEN($K448)&gt;5,BD!D448,"")</f>
        <v/>
      </c>
      <c r="J448" s="4" t="str">
        <f>+IF(LEN($K448)&gt;5,BD!E448,"")</f>
        <v/>
      </c>
      <c r="K448" s="5" t="str">
        <f>+IF(LEN(BD!G448)&gt;5,BD!G448,"")</f>
        <v/>
      </c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53" t="str">
        <f t="shared" si="169"/>
        <v/>
      </c>
      <c r="AB448" s="154" t="str">
        <f>+IF(LEN($K448)&gt;5,SUM(L448,N448,P448,R448,T448,V448,X448)+COUNTIF(L448:X448,"PCG")+'CODIGO PAGO'!$C$23*COUNTIF(L448:X448,"PDF")+'CODIGO PAGO'!$C$24*COUNTIF('PRE MAAS'!L448:X448,"PNH")+'CODIGO PAGO'!$C$25*COUNTIF('PRE MAAS'!L448:X448,"PS")+COUNTIF(L448:X448,"VAC"),"")</f>
        <v/>
      </c>
      <c r="AC448" s="154" t="str">
        <f t="shared" si="170"/>
        <v/>
      </c>
      <c r="AD448" s="155" t="str">
        <f t="shared" si="171"/>
        <v/>
      </c>
      <c r="AE448" s="155" t="str">
        <f t="shared" si="172"/>
        <v/>
      </c>
      <c r="AF448" s="155" t="str">
        <f>+IF(LEN($K448)&gt;5,IF(AND(VLOOKUP($I448,BD!$D$1:$F$501,3,0)&gt;=L$1,VLOOKUP($I448,BD!$D$1:$F$501,3,0)&lt;=X$1),1,0),"")</f>
        <v/>
      </c>
      <c r="AG448" s="155" t="str">
        <f t="shared" si="173"/>
        <v/>
      </c>
      <c r="AH448" s="156" t="str">
        <f t="shared" si="174"/>
        <v/>
      </c>
      <c r="AI448" s="156" t="str">
        <f t="shared" si="175"/>
        <v/>
      </c>
      <c r="AJ448" s="156" t="str">
        <f t="shared" si="176"/>
        <v/>
      </c>
      <c r="AK448" s="6" t="str">
        <f>+IF(LEN($K448)&gt;5,BD!H448,"")</f>
        <v/>
      </c>
      <c r="AL448" s="17" t="str">
        <f t="shared" si="177"/>
        <v/>
      </c>
      <c r="AM448" s="13"/>
      <c r="AN448" s="18" t="str">
        <f t="shared" si="178"/>
        <v/>
      </c>
      <c r="AO448" s="19" t="str">
        <f t="shared" si="179"/>
        <v/>
      </c>
      <c r="AP448" s="19" t="str">
        <f t="shared" si="180"/>
        <v/>
      </c>
      <c r="AQ448" s="20" t="str">
        <f t="shared" si="181"/>
        <v/>
      </c>
      <c r="AR448" s="7" t="str">
        <f t="shared" ca="1" si="182"/>
        <v/>
      </c>
      <c r="AS448" s="157"/>
      <c r="AT448" s="19" t="str">
        <f>+IF(LEN($K448)&gt;5,TRUNC(AS448*AK448*'CODIGO PAGO'!$C$27,2),"")</f>
        <v/>
      </c>
      <c r="AU448" s="15"/>
      <c r="AV448" s="15"/>
      <c r="AW448" s="15"/>
      <c r="AX448" s="14"/>
      <c r="AY448" s="15"/>
      <c r="AZ448" s="20" t="str">
        <f>+IF(LEN(K448)&gt;5,SUMIF(AJUSTES!$A$1:$A$50,K448,AJUSTES!$J$1:$J$50),"")</f>
        <v/>
      </c>
      <c r="BA448" s="20"/>
      <c r="BB448" s="14"/>
      <c r="BC448" s="14"/>
      <c r="BD448" s="164"/>
      <c r="BE448" s="15"/>
      <c r="BF448" s="15"/>
      <c r="BG448" s="152" t="str">
        <f t="shared" si="183"/>
        <v/>
      </c>
      <c r="BH448" s="20" t="str">
        <f t="shared" si="184"/>
        <v/>
      </c>
      <c r="BI448" s="20" t="str">
        <f>IF(LEN($K448)&gt;5,IF('CODIGO PAGO'!$C$26=9,0.5*AK448,'CODIGO PAGO'!$C$26*COUNTIF(L448:X448,"PT")*(AK448*7)/(7-(COUNTIF(L448:X448,"D")+COUNTIF(L448:X448,"DL")))),"")</f>
        <v/>
      </c>
      <c r="BJ448" s="15"/>
      <c r="BK448" s="20" t="str">
        <f>+IF(LEN(K448)&gt;5,SUMIF(AJUSTES!$A$1:$A$50,K448,AJUSTES!$K$1:$K$50),"")</f>
        <v/>
      </c>
      <c r="BL448" s="15"/>
      <c r="BM448" s="15"/>
      <c r="BN448" s="4" t="str">
        <f>+CONCATENATE(IF(COUNTIFS(INCAPACIDADES!$A$1:$A$100,"ACTIVA",INCAPACIDADES!$C$1:$C$100,'PRE MAAS'!K448)&gt;0,VLOOKUP(K448,INCAPACIDADES!$C$1:$Y$100,23,0),""),IF(LEN($K448)&gt;5,IF(BD!F448="N/A","",CONCATENATE("B (",DAY(BD!F448),"-",MONTH(BD!F448),"-",YEAR(BD!F448),")")),""))</f>
        <v/>
      </c>
      <c r="BO448" s="150"/>
      <c r="BP448" s="15"/>
      <c r="BQ448" s="15"/>
      <c r="BR448" s="15"/>
      <c r="BS448" s="15"/>
      <c r="BT448" s="15"/>
      <c r="BU448" s="9" t="str">
        <f>+IF(LEN($K448)&gt;10,IF(LEN(BD!I448)=11,BD!I448,CONCATENATE("0",BD!I448)),"")</f>
        <v/>
      </c>
      <c r="BV448" s="161" t="str">
        <f>+IF(LEN($K448)&gt;10,BD!J448,"")</f>
        <v/>
      </c>
      <c r="BW448" s="162" t="str">
        <f t="shared" si="185"/>
        <v/>
      </c>
      <c r="BX448" s="162" t="str">
        <f>+IF(LEN($K448)&gt;10,UPPER(BD!K448),"")</f>
        <v/>
      </c>
      <c r="BY448" s="161" t="str">
        <f>+IF(LEN($K456)&gt;5,BD!L448,"")</f>
        <v/>
      </c>
      <c r="BZ448" s="161" t="str">
        <f>+IF(LEN($K448)&gt;10,BD!M448,"")</f>
        <v/>
      </c>
      <c r="CA448" s="162" t="str">
        <f>+IF(LEN($K448)&gt;10,BD!N448,"")</f>
        <v/>
      </c>
      <c r="CB448" s="163" t="str">
        <f t="shared" si="186"/>
        <v/>
      </c>
      <c r="CC448" s="62" t="str">
        <f>+IF(AND(LEN($K448)&gt;10),IF(AND($J448&gt;L$1,$J448&lt;=$Y$1),1,IF((COUNTIFS(INCAPACIDADES!$C$1:$C$51,$K448,INCAPACIDADES!K$1:K$51,L$1))&gt;0,2,IF(VLOOKUP($I448,BD!D:F,3,0)&gt;L$1,0,3))),"")</f>
        <v/>
      </c>
      <c r="CD448" s="62" t="str">
        <f>+IF(AND(LEN($K448)&gt;10),IF(AND($J448&gt;M$1,$J448&lt;=$Y$1),1,IF((COUNTIFS(INCAPACIDADES!$C$1:$C$51,$K448,INCAPACIDADES!L$1:L$51,M$1))&gt;0,2,IF(VLOOKUP($I448,BD!$D:$F,3,0)&gt;M$1,0,3))),"")</f>
        <v/>
      </c>
      <c r="CE448" s="62" t="str">
        <f>+IF(AND(LEN($K448)&gt;10),IF(AND($J448&gt;N$1,$J448&lt;=$Y$1),1,IF((COUNTIFS(INCAPACIDADES!$C$1:$C$51,$K448,INCAPACIDADES!M$1:M$51,N$1))&gt;0,2,IF(VLOOKUP($I448,BD!$D:$F,3,0)&gt;N$1,0,3))),"")</f>
        <v/>
      </c>
      <c r="CF448" s="62" t="str">
        <f>+IF(AND(LEN($K448)&gt;10),IF(AND($J448&gt;O$1,$J448&lt;=$Y$1),1,IF((COUNTIFS(INCAPACIDADES!$C$1:$C$51,$K448,INCAPACIDADES!N$1:N$51,O$1))&gt;0,2,IF(VLOOKUP($I448,BD!$D:$F,3,0)&gt;O$1,0,3))),"")</f>
        <v/>
      </c>
      <c r="CG448" s="62" t="str">
        <f>+IF(AND(LEN($K448)&gt;10),IF(AND($J448&gt;P$1,$J448&lt;=$Y$1),1,IF((COUNTIFS(INCAPACIDADES!$C$1:$C$51,$K448,INCAPACIDADES!O$1:O$51,P$1))&gt;0,2,IF(VLOOKUP($I448,BD!$D:$F,3,0)&gt;P$1,0,3))),"")</f>
        <v/>
      </c>
      <c r="CH448" s="62" t="str">
        <f>+IF(AND(LEN($K448)&gt;10),IF(AND($J448&gt;Q$1,$J448&lt;=$Y$1),1,IF((COUNTIFS(INCAPACIDADES!$C$1:$C$51,$K448,INCAPACIDADES!P$1:P$51,Q$1))&gt;0,2,IF(VLOOKUP($I448,BD!$D:$F,3,0)&gt;Q$1,0,3))),"")</f>
        <v/>
      </c>
      <c r="CI448" s="62" t="str">
        <f>+IF(AND(LEN($K448)&gt;10),IF(AND($J448&gt;R$1,$J448&lt;=$Y$1),1,IF((COUNTIFS(INCAPACIDADES!$C$1:$C$51,$K448,INCAPACIDADES!Q$1:Q$51,R$1))&gt;0,2,IF(VLOOKUP($I448,BD!$D:$F,3,0)&gt;R$1,0,3))),"")</f>
        <v/>
      </c>
      <c r="CJ448" s="62" t="str">
        <f>+IF(AND(LEN($K448)&gt;10),IF(AND($J448&gt;S$1,$J448&lt;=$Y$1),1,IF((COUNTIFS(INCAPACIDADES!$C$1:$C$51,$K448,INCAPACIDADES!R$1:R$51,S$1))&gt;0,2,IF(VLOOKUP($I448,BD!$D:$F,3,0)&gt;S$1,0,3))),"")</f>
        <v/>
      </c>
      <c r="CK448" s="62" t="str">
        <f>+IF(AND(LEN($K448)&gt;10),IF(AND($J448&gt;T$1,$J448&lt;=$Y$1),1,IF((COUNTIFS(INCAPACIDADES!$C$1:$C$51,$K448,INCAPACIDADES!S$1:S$51,T$1))&gt;0,2,IF(VLOOKUP($I448,BD!$D:$F,3,0)&gt;T$1,0,3))),"")</f>
        <v/>
      </c>
      <c r="CL448" s="62" t="str">
        <f>+IF(AND(LEN($K448)&gt;10),IF(AND($J448&gt;U$1,$J448&lt;=$Y$1),1,IF((COUNTIFS(INCAPACIDADES!$C$1:$C$51,$K448,INCAPACIDADES!T$1:T$51,U$1))&gt;0,2,IF(VLOOKUP($I448,BD!$D:$F,3,0)&gt;U$1,0,3))),"")</f>
        <v/>
      </c>
      <c r="CM448" s="62" t="str">
        <f>+IF(AND(LEN($K448)&gt;10),IF(AND($J448&gt;V$1,$J448&lt;=$Y$1),1,IF((COUNTIFS(INCAPACIDADES!$C$1:$C$51,$K448,INCAPACIDADES!U$1:U$51,V$1))&gt;0,2,IF(VLOOKUP($I448,BD!$D:$F,3,0)&gt;V$1,0,3))),"")</f>
        <v/>
      </c>
      <c r="CN448" s="62" t="str">
        <f>+IF(AND(LEN($K448)&gt;10),IF(AND($J448&gt;W$1,$J448&lt;=$Y$1),1,IF((COUNTIFS(INCAPACIDADES!$C$1:$C$51,$K448,INCAPACIDADES!V$1:V$51,W$1))&gt;0,2,IF(VLOOKUP($I448,BD!$D:$F,3,0)&gt;W$1,0,3))),"")</f>
        <v/>
      </c>
      <c r="CO448" s="62" t="str">
        <f>+IF(AND(LEN($K448)&gt;10),IF(AND($J448&gt;X$1,$J448&lt;=$Y$1),1,IF((COUNTIFS(INCAPACIDADES!$C$1:$C$51,$K448,INCAPACIDADES!W$1:W$51,X$1))&gt;0,2,IF(VLOOKUP($I448,BD!$D:$F,3,0)&gt;X$1,0,3))),"")</f>
        <v/>
      </c>
      <c r="CP448" s="62" t="str">
        <f>+IF(AND(LEN($K448)&gt;10),IF(AND($J448&gt;Y$1,$J448&lt;=$Y$1),1,IF((COUNTIFS(INCAPACIDADES!$C$1:$C$51,$K448,INCAPACIDADES!X$1:X$51,Y$1))&gt;0,2,IF(VLOOKUP($I448,BD!$D:$F,3,0)&gt;Y$1,0,3))),"")</f>
        <v/>
      </c>
      <c r="CQ448" s="62" t="str">
        <f>+IF(LEN($K448)&gt;10,IF(ISERROR(VLOOKUP(L448,'CODIGO PAGO'!$B$1:$B$20,1,0)),1,IF(OR(AND(CC448=1,L448&lt;&gt;"N"),AND(CC448=3,L448&lt;&gt;"B"),AND(CC448=2,LEFT(TRIM(L448),1)&lt;&gt;"I")),1,IF(OR(AND(CC448=0,L448="N"),AND(CC448=0,L448="B"),AND(CC448=0,LEFT(TRIM(L448),1)="I")),1,0))),"")</f>
        <v/>
      </c>
      <c r="CR448" s="62" t="str">
        <f t="shared" si="187"/>
        <v/>
      </c>
      <c r="CS448" s="62" t="str">
        <f>+IF(LEN($K448)&gt;10,IF(ISERROR(VLOOKUP(N448,'CODIGO PAGO'!$B$1:$B$20,1,0)),1,IF(OR(AND(CE448=1,N448&lt;&gt;"N"),AND(CE448=3,N448&lt;&gt;"B"),AND(CE448=2,LEFT(TRIM(N448),1)&lt;&gt;"I")),1,IF(OR(AND(CE448=0,N448="N"),AND(CE448=0,N448="B"),AND(CE448=0,LEFT(TRIM(N448),1)="I")),1,0))),"")</f>
        <v/>
      </c>
      <c r="CT448" s="62" t="str">
        <f t="shared" si="188"/>
        <v/>
      </c>
      <c r="CU448" s="62" t="str">
        <f>+IF(LEN($K448)&gt;10,IF(ISERROR(VLOOKUP(P448,'CODIGO PAGO'!$B$1:$B$20,1,0)),1,IF(OR(AND(CG448=1,P448&lt;&gt;"N"),AND(CG448=3,P448&lt;&gt;"B"),AND(CG448=2,LEFT(TRIM(P448),1)&lt;&gt;"I")),1,IF(OR(AND(CG448=0,P448="N"),AND(CG448=0,P448="B"),AND(CG448=0,LEFT(TRIM(P448),1)="I")),1,0))),"")</f>
        <v/>
      </c>
      <c r="CV448" s="62" t="str">
        <f t="shared" si="189"/>
        <v/>
      </c>
      <c r="CW448" s="62" t="str">
        <f>+IF(LEN($K448)&gt;10,IF(ISERROR(VLOOKUP(R448,'CODIGO PAGO'!$B$1:$B$20,1,0)),1,IF(OR(AND(CI448=1,R448&lt;&gt;"N"),AND(CI448=3,R448&lt;&gt;"B"),AND(CI448=2,LEFT(TRIM(R448),1)&lt;&gt;"I")),1,IF(OR(AND(CI448=0,R448="N"),AND(CI448=0,R448="B"),AND(CI448=0,LEFT(TRIM(R448),1)="I")),1,0))),"")</f>
        <v/>
      </c>
      <c r="CX448" s="62" t="str">
        <f t="shared" si="190"/>
        <v/>
      </c>
      <c r="CY448" s="62" t="str">
        <f>+IF(LEN($K448)&gt;10,IF(ISERROR(VLOOKUP(T448,'CODIGO PAGO'!$B$1:$B$20,1,0)),1,IF(OR(AND(CK448=1,T448&lt;&gt;"N"),AND(CK448=3,T448&lt;&gt;"B"),AND(CK448=2,LEFT(TRIM(T448),1)&lt;&gt;"I")),1,IF(OR(AND(CK448=0,T448="N"),AND(CK448=0,T448="B"),AND(CK448=0,LEFT(TRIM(T448),1)="I")),1,0))),"")</f>
        <v/>
      </c>
      <c r="CZ448" s="62" t="str">
        <f t="shared" si="191"/>
        <v/>
      </c>
      <c r="DA448" s="62" t="str">
        <f>+IF(LEN($K448)&gt;10,IF(ISERROR(VLOOKUP(V448,'CODIGO PAGO'!$B$1:$B$20,1,0)),1,IF(OR(AND(CM448=1,V448&lt;&gt;"N"),AND(CM448=3,V448&lt;&gt;"B"),AND(CM448=2,LEFT(TRIM(V448),1)&lt;&gt;"I")),1,IF(OR(AND(CM448=0,V448="N"),AND(CM448=0,V448="B"),AND(CM448=0,LEFT(TRIM(V448),1)="I")),1,0))),"")</f>
        <v/>
      </c>
      <c r="DB448" s="62" t="str">
        <f t="shared" si="192"/>
        <v/>
      </c>
      <c r="DC448" s="62" t="str">
        <f>+IF(LEN($K448)&gt;10,IF(ISERROR(VLOOKUP(X448,'CODIGO PAGO'!$B$1:$B$20,1,0)),1,IF(OR(AND(CO448=1,X448&lt;&gt;"N"),AND(CO448=3,X448&lt;&gt;"B"),AND(CO448=2,LEFT(TRIM(X448),1)&lt;&gt;"I")),1,IF(OR(AND(CO448=0,X448="N"),AND(CO448=0,X448="B"),AND(CO448=0,LEFT(TRIM(X448),1)="I")),1,0))),"")</f>
        <v/>
      </c>
      <c r="DD448" s="62" t="str">
        <f t="shared" si="193"/>
        <v/>
      </c>
      <c r="DE448" s="62" t="str">
        <f t="shared" si="194"/>
        <v/>
      </c>
      <c r="DF448" s="63" t="str">
        <f t="shared" si="195"/>
        <v/>
      </c>
      <c r="DG448" s="171"/>
      <c r="DH448" s="63">
        <v>448</v>
      </c>
    </row>
    <row r="449" spans="1:112" s="65" customFormat="1">
      <c r="A449" s="16" t="str">
        <f t="shared" si="168"/>
        <v/>
      </c>
      <c r="B449" s="134"/>
      <c r="C449" s="134"/>
      <c r="D449" s="1" t="str">
        <f>+IF(LEN($K449)&gt;5,BD!A449,"")</f>
        <v/>
      </c>
      <c r="E449" s="1" t="str">
        <f>+IF(LEN($K449)&gt;5,BD!B449,"")</f>
        <v/>
      </c>
      <c r="F449" s="134"/>
      <c r="G449" s="133"/>
      <c r="H449" s="135"/>
      <c r="I449" s="3" t="str">
        <f>+IF(LEN($K449)&gt;5,BD!D449,"")</f>
        <v/>
      </c>
      <c r="J449" s="4" t="str">
        <f>+IF(LEN($K449)&gt;5,BD!E449,"")</f>
        <v/>
      </c>
      <c r="K449" s="5" t="str">
        <f>+IF(LEN(BD!G449)&gt;5,BD!G449,"")</f>
        <v/>
      </c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53" t="str">
        <f t="shared" si="169"/>
        <v/>
      </c>
      <c r="AB449" s="154" t="str">
        <f>+IF(LEN($K449)&gt;5,SUM(L449,N449,P449,R449,T449,V449,X449)+COUNTIF(L449:X449,"PCG")+'CODIGO PAGO'!$C$23*COUNTIF(L449:X449,"PDF")+'CODIGO PAGO'!$C$24*COUNTIF('PRE MAAS'!L449:X449,"PNH")+'CODIGO PAGO'!$C$25*COUNTIF('PRE MAAS'!L449:X449,"PS")+COUNTIF(L449:X449,"VAC"),"")</f>
        <v/>
      </c>
      <c r="AC449" s="154" t="str">
        <f t="shared" si="170"/>
        <v/>
      </c>
      <c r="AD449" s="155" t="str">
        <f t="shared" si="171"/>
        <v/>
      </c>
      <c r="AE449" s="155" t="str">
        <f t="shared" si="172"/>
        <v/>
      </c>
      <c r="AF449" s="155" t="str">
        <f>+IF(LEN($K449)&gt;5,IF(AND(VLOOKUP($I449,BD!$D$1:$F$501,3,0)&gt;=L$1,VLOOKUP($I449,BD!$D$1:$F$501,3,0)&lt;=X$1),1,0),"")</f>
        <v/>
      </c>
      <c r="AG449" s="155" t="str">
        <f t="shared" si="173"/>
        <v/>
      </c>
      <c r="AH449" s="156" t="str">
        <f t="shared" si="174"/>
        <v/>
      </c>
      <c r="AI449" s="156" t="str">
        <f t="shared" si="175"/>
        <v/>
      </c>
      <c r="AJ449" s="156" t="str">
        <f t="shared" si="176"/>
        <v/>
      </c>
      <c r="AK449" s="6" t="str">
        <f>+IF(LEN($K449)&gt;5,BD!H449,"")</f>
        <v/>
      </c>
      <c r="AL449" s="17" t="str">
        <f t="shared" si="177"/>
        <v/>
      </c>
      <c r="AM449" s="13"/>
      <c r="AN449" s="18" t="str">
        <f t="shared" si="178"/>
        <v/>
      </c>
      <c r="AO449" s="19" t="str">
        <f t="shared" si="179"/>
        <v/>
      </c>
      <c r="AP449" s="19" t="str">
        <f t="shared" si="180"/>
        <v/>
      </c>
      <c r="AQ449" s="20" t="str">
        <f t="shared" si="181"/>
        <v/>
      </c>
      <c r="AR449" s="7" t="str">
        <f t="shared" ca="1" si="182"/>
        <v/>
      </c>
      <c r="AS449" s="157"/>
      <c r="AT449" s="19" t="str">
        <f>+IF(LEN($K449)&gt;5,TRUNC(AS449*AK449*'CODIGO PAGO'!$C$27,2),"")</f>
        <v/>
      </c>
      <c r="AU449" s="15"/>
      <c r="AV449" s="15"/>
      <c r="AW449" s="15"/>
      <c r="AX449" s="14"/>
      <c r="AY449" s="15"/>
      <c r="AZ449" s="20" t="str">
        <f>+IF(LEN(K449)&gt;5,SUMIF(AJUSTES!$A$1:$A$50,K449,AJUSTES!$J$1:$J$50),"")</f>
        <v/>
      </c>
      <c r="BA449" s="20"/>
      <c r="BB449" s="14"/>
      <c r="BC449" s="14"/>
      <c r="BD449" s="164"/>
      <c r="BE449" s="15"/>
      <c r="BF449" s="15"/>
      <c r="BG449" s="152" t="str">
        <f t="shared" si="183"/>
        <v/>
      </c>
      <c r="BH449" s="20" t="str">
        <f t="shared" si="184"/>
        <v/>
      </c>
      <c r="BI449" s="20" t="str">
        <f>IF(LEN($K449)&gt;5,IF('CODIGO PAGO'!$C$26=9,0.5*AK449,'CODIGO PAGO'!$C$26*COUNTIF(L449:X449,"PT")*(AK449*7)/(7-(COUNTIF(L449:X449,"D")+COUNTIF(L449:X449,"DL")))),"")</f>
        <v/>
      </c>
      <c r="BJ449" s="15"/>
      <c r="BK449" s="20" t="str">
        <f>+IF(LEN(K449)&gt;5,SUMIF(AJUSTES!$A$1:$A$50,K449,AJUSTES!$K$1:$K$50),"")</f>
        <v/>
      </c>
      <c r="BL449" s="15"/>
      <c r="BM449" s="15"/>
      <c r="BN449" s="4" t="str">
        <f>+CONCATENATE(IF(COUNTIFS(INCAPACIDADES!$A$1:$A$100,"ACTIVA",INCAPACIDADES!$C$1:$C$100,'PRE MAAS'!K449)&gt;0,VLOOKUP(K449,INCAPACIDADES!$C$1:$Y$100,23,0),""),IF(LEN($K449)&gt;5,IF(BD!F449="N/A","",CONCATENATE("B (",DAY(BD!F449),"-",MONTH(BD!F449),"-",YEAR(BD!F449),")")),""))</f>
        <v/>
      </c>
      <c r="BO449" s="150"/>
      <c r="BP449" s="15"/>
      <c r="BQ449" s="15"/>
      <c r="BR449" s="15"/>
      <c r="BS449" s="15"/>
      <c r="BT449" s="15"/>
      <c r="BU449" s="9" t="str">
        <f>+IF(LEN($K449)&gt;10,IF(LEN(BD!I449)=11,BD!I449,CONCATENATE("0",BD!I449)),"")</f>
        <v/>
      </c>
      <c r="BV449" s="161" t="str">
        <f>+IF(LEN($K449)&gt;10,BD!J449,"")</f>
        <v/>
      </c>
      <c r="BW449" s="162" t="str">
        <f t="shared" si="185"/>
        <v/>
      </c>
      <c r="BX449" s="162" t="str">
        <f>+IF(LEN($K449)&gt;10,UPPER(BD!K449),"")</f>
        <v/>
      </c>
      <c r="BY449" s="161" t="str">
        <f>+IF(LEN($K457)&gt;5,BD!L449,"")</f>
        <v/>
      </c>
      <c r="BZ449" s="161" t="str">
        <f>+IF(LEN($K449)&gt;10,BD!M449,"")</f>
        <v/>
      </c>
      <c r="CA449" s="162" t="str">
        <f>+IF(LEN($K449)&gt;10,BD!N449,"")</f>
        <v/>
      </c>
      <c r="CB449" s="163" t="str">
        <f t="shared" si="186"/>
        <v/>
      </c>
      <c r="CC449" s="62" t="str">
        <f>+IF(AND(LEN($K449)&gt;10),IF(AND($J449&gt;L$1,$J449&lt;=$Y$1),1,IF((COUNTIFS(INCAPACIDADES!$C$1:$C$51,$K449,INCAPACIDADES!K$1:K$51,L$1))&gt;0,2,IF(VLOOKUP($I449,BD!D:F,3,0)&gt;L$1,0,3))),"")</f>
        <v/>
      </c>
      <c r="CD449" s="62" t="str">
        <f>+IF(AND(LEN($K449)&gt;10),IF(AND($J449&gt;M$1,$J449&lt;=$Y$1),1,IF((COUNTIFS(INCAPACIDADES!$C$1:$C$51,$K449,INCAPACIDADES!L$1:L$51,M$1))&gt;0,2,IF(VLOOKUP($I449,BD!$D:$F,3,0)&gt;M$1,0,3))),"")</f>
        <v/>
      </c>
      <c r="CE449" s="62" t="str">
        <f>+IF(AND(LEN($K449)&gt;10),IF(AND($J449&gt;N$1,$J449&lt;=$Y$1),1,IF((COUNTIFS(INCAPACIDADES!$C$1:$C$51,$K449,INCAPACIDADES!M$1:M$51,N$1))&gt;0,2,IF(VLOOKUP($I449,BD!$D:$F,3,0)&gt;N$1,0,3))),"")</f>
        <v/>
      </c>
      <c r="CF449" s="62" t="str">
        <f>+IF(AND(LEN($K449)&gt;10),IF(AND($J449&gt;O$1,$J449&lt;=$Y$1),1,IF((COUNTIFS(INCAPACIDADES!$C$1:$C$51,$K449,INCAPACIDADES!N$1:N$51,O$1))&gt;0,2,IF(VLOOKUP($I449,BD!$D:$F,3,0)&gt;O$1,0,3))),"")</f>
        <v/>
      </c>
      <c r="CG449" s="62" t="str">
        <f>+IF(AND(LEN($K449)&gt;10),IF(AND($J449&gt;P$1,$J449&lt;=$Y$1),1,IF((COUNTIFS(INCAPACIDADES!$C$1:$C$51,$K449,INCAPACIDADES!O$1:O$51,P$1))&gt;0,2,IF(VLOOKUP($I449,BD!$D:$F,3,0)&gt;P$1,0,3))),"")</f>
        <v/>
      </c>
      <c r="CH449" s="62" t="str">
        <f>+IF(AND(LEN($K449)&gt;10),IF(AND($J449&gt;Q$1,$J449&lt;=$Y$1),1,IF((COUNTIFS(INCAPACIDADES!$C$1:$C$51,$K449,INCAPACIDADES!P$1:P$51,Q$1))&gt;0,2,IF(VLOOKUP($I449,BD!$D:$F,3,0)&gt;Q$1,0,3))),"")</f>
        <v/>
      </c>
      <c r="CI449" s="62" t="str">
        <f>+IF(AND(LEN($K449)&gt;10),IF(AND($J449&gt;R$1,$J449&lt;=$Y$1),1,IF((COUNTIFS(INCAPACIDADES!$C$1:$C$51,$K449,INCAPACIDADES!Q$1:Q$51,R$1))&gt;0,2,IF(VLOOKUP($I449,BD!$D:$F,3,0)&gt;R$1,0,3))),"")</f>
        <v/>
      </c>
      <c r="CJ449" s="62" t="str">
        <f>+IF(AND(LEN($K449)&gt;10),IF(AND($J449&gt;S$1,$J449&lt;=$Y$1),1,IF((COUNTIFS(INCAPACIDADES!$C$1:$C$51,$K449,INCAPACIDADES!R$1:R$51,S$1))&gt;0,2,IF(VLOOKUP($I449,BD!$D:$F,3,0)&gt;S$1,0,3))),"")</f>
        <v/>
      </c>
      <c r="CK449" s="62" t="str">
        <f>+IF(AND(LEN($K449)&gt;10),IF(AND($J449&gt;T$1,$J449&lt;=$Y$1),1,IF((COUNTIFS(INCAPACIDADES!$C$1:$C$51,$K449,INCAPACIDADES!S$1:S$51,T$1))&gt;0,2,IF(VLOOKUP($I449,BD!$D:$F,3,0)&gt;T$1,0,3))),"")</f>
        <v/>
      </c>
      <c r="CL449" s="62" t="str">
        <f>+IF(AND(LEN($K449)&gt;10),IF(AND($J449&gt;U$1,$J449&lt;=$Y$1),1,IF((COUNTIFS(INCAPACIDADES!$C$1:$C$51,$K449,INCAPACIDADES!T$1:T$51,U$1))&gt;0,2,IF(VLOOKUP($I449,BD!$D:$F,3,0)&gt;U$1,0,3))),"")</f>
        <v/>
      </c>
      <c r="CM449" s="62" t="str">
        <f>+IF(AND(LEN($K449)&gt;10),IF(AND($J449&gt;V$1,$J449&lt;=$Y$1),1,IF((COUNTIFS(INCAPACIDADES!$C$1:$C$51,$K449,INCAPACIDADES!U$1:U$51,V$1))&gt;0,2,IF(VLOOKUP($I449,BD!$D:$F,3,0)&gt;V$1,0,3))),"")</f>
        <v/>
      </c>
      <c r="CN449" s="62" t="str">
        <f>+IF(AND(LEN($K449)&gt;10),IF(AND($J449&gt;W$1,$J449&lt;=$Y$1),1,IF((COUNTIFS(INCAPACIDADES!$C$1:$C$51,$K449,INCAPACIDADES!V$1:V$51,W$1))&gt;0,2,IF(VLOOKUP($I449,BD!$D:$F,3,0)&gt;W$1,0,3))),"")</f>
        <v/>
      </c>
      <c r="CO449" s="62" t="str">
        <f>+IF(AND(LEN($K449)&gt;10),IF(AND($J449&gt;X$1,$J449&lt;=$Y$1),1,IF((COUNTIFS(INCAPACIDADES!$C$1:$C$51,$K449,INCAPACIDADES!W$1:W$51,X$1))&gt;0,2,IF(VLOOKUP($I449,BD!$D:$F,3,0)&gt;X$1,0,3))),"")</f>
        <v/>
      </c>
      <c r="CP449" s="62" t="str">
        <f>+IF(AND(LEN($K449)&gt;10),IF(AND($J449&gt;Y$1,$J449&lt;=$Y$1),1,IF((COUNTIFS(INCAPACIDADES!$C$1:$C$51,$K449,INCAPACIDADES!X$1:X$51,Y$1))&gt;0,2,IF(VLOOKUP($I449,BD!$D:$F,3,0)&gt;Y$1,0,3))),"")</f>
        <v/>
      </c>
      <c r="CQ449" s="62" t="str">
        <f>+IF(LEN($K449)&gt;10,IF(ISERROR(VLOOKUP(L449,'CODIGO PAGO'!$B$1:$B$20,1,0)),1,IF(OR(AND(CC449=1,L449&lt;&gt;"N"),AND(CC449=3,L449&lt;&gt;"B"),AND(CC449=2,LEFT(TRIM(L449),1)&lt;&gt;"I")),1,IF(OR(AND(CC449=0,L449="N"),AND(CC449=0,L449="B"),AND(CC449=0,LEFT(TRIM(L449),1)="I")),1,0))),"")</f>
        <v/>
      </c>
      <c r="CR449" s="62" t="str">
        <f t="shared" si="187"/>
        <v/>
      </c>
      <c r="CS449" s="62" t="str">
        <f>+IF(LEN($K449)&gt;10,IF(ISERROR(VLOOKUP(N449,'CODIGO PAGO'!$B$1:$B$20,1,0)),1,IF(OR(AND(CE449=1,N449&lt;&gt;"N"),AND(CE449=3,N449&lt;&gt;"B"),AND(CE449=2,LEFT(TRIM(N449),1)&lt;&gt;"I")),1,IF(OR(AND(CE449=0,N449="N"),AND(CE449=0,N449="B"),AND(CE449=0,LEFT(TRIM(N449),1)="I")),1,0))),"")</f>
        <v/>
      </c>
      <c r="CT449" s="62" t="str">
        <f t="shared" si="188"/>
        <v/>
      </c>
      <c r="CU449" s="62" t="str">
        <f>+IF(LEN($K449)&gt;10,IF(ISERROR(VLOOKUP(P449,'CODIGO PAGO'!$B$1:$B$20,1,0)),1,IF(OR(AND(CG449=1,P449&lt;&gt;"N"),AND(CG449=3,P449&lt;&gt;"B"),AND(CG449=2,LEFT(TRIM(P449),1)&lt;&gt;"I")),1,IF(OR(AND(CG449=0,P449="N"),AND(CG449=0,P449="B"),AND(CG449=0,LEFT(TRIM(P449),1)="I")),1,0))),"")</f>
        <v/>
      </c>
      <c r="CV449" s="62" t="str">
        <f t="shared" si="189"/>
        <v/>
      </c>
      <c r="CW449" s="62" t="str">
        <f>+IF(LEN($K449)&gt;10,IF(ISERROR(VLOOKUP(R449,'CODIGO PAGO'!$B$1:$B$20,1,0)),1,IF(OR(AND(CI449=1,R449&lt;&gt;"N"),AND(CI449=3,R449&lt;&gt;"B"),AND(CI449=2,LEFT(TRIM(R449),1)&lt;&gt;"I")),1,IF(OR(AND(CI449=0,R449="N"),AND(CI449=0,R449="B"),AND(CI449=0,LEFT(TRIM(R449),1)="I")),1,0))),"")</f>
        <v/>
      </c>
      <c r="CX449" s="62" t="str">
        <f t="shared" si="190"/>
        <v/>
      </c>
      <c r="CY449" s="62" t="str">
        <f>+IF(LEN($K449)&gt;10,IF(ISERROR(VLOOKUP(T449,'CODIGO PAGO'!$B$1:$B$20,1,0)),1,IF(OR(AND(CK449=1,T449&lt;&gt;"N"),AND(CK449=3,T449&lt;&gt;"B"),AND(CK449=2,LEFT(TRIM(T449),1)&lt;&gt;"I")),1,IF(OR(AND(CK449=0,T449="N"),AND(CK449=0,T449="B"),AND(CK449=0,LEFT(TRIM(T449),1)="I")),1,0))),"")</f>
        <v/>
      </c>
      <c r="CZ449" s="62" t="str">
        <f t="shared" si="191"/>
        <v/>
      </c>
      <c r="DA449" s="62" t="str">
        <f>+IF(LEN($K449)&gt;10,IF(ISERROR(VLOOKUP(V449,'CODIGO PAGO'!$B$1:$B$20,1,0)),1,IF(OR(AND(CM449=1,V449&lt;&gt;"N"),AND(CM449=3,V449&lt;&gt;"B"),AND(CM449=2,LEFT(TRIM(V449),1)&lt;&gt;"I")),1,IF(OR(AND(CM449=0,V449="N"),AND(CM449=0,V449="B"),AND(CM449=0,LEFT(TRIM(V449),1)="I")),1,0))),"")</f>
        <v/>
      </c>
      <c r="DB449" s="62" t="str">
        <f t="shared" si="192"/>
        <v/>
      </c>
      <c r="DC449" s="62" t="str">
        <f>+IF(LEN($K449)&gt;10,IF(ISERROR(VLOOKUP(X449,'CODIGO PAGO'!$B$1:$B$20,1,0)),1,IF(OR(AND(CO449=1,X449&lt;&gt;"N"),AND(CO449=3,X449&lt;&gt;"B"),AND(CO449=2,LEFT(TRIM(X449),1)&lt;&gt;"I")),1,IF(OR(AND(CO449=0,X449="N"),AND(CO449=0,X449="B"),AND(CO449=0,LEFT(TRIM(X449),1)="I")),1,0))),"")</f>
        <v/>
      </c>
      <c r="DD449" s="62" t="str">
        <f t="shared" si="193"/>
        <v/>
      </c>
      <c r="DE449" s="62" t="str">
        <f t="shared" si="194"/>
        <v/>
      </c>
      <c r="DF449" s="63" t="str">
        <f t="shared" si="195"/>
        <v/>
      </c>
      <c r="DG449" s="171"/>
      <c r="DH449" s="63">
        <v>449</v>
      </c>
    </row>
    <row r="450" spans="1:112" s="65" customFormat="1">
      <c r="A450" s="16" t="str">
        <f t="shared" si="168"/>
        <v/>
      </c>
      <c r="B450" s="134"/>
      <c r="C450" s="134"/>
      <c r="D450" s="1" t="str">
        <f>+IF(LEN($K450)&gt;5,BD!A450,"")</f>
        <v/>
      </c>
      <c r="E450" s="1" t="str">
        <f>+IF(LEN($K450)&gt;5,BD!B450,"")</f>
        <v/>
      </c>
      <c r="F450" s="134"/>
      <c r="G450" s="133"/>
      <c r="H450" s="135"/>
      <c r="I450" s="3" t="str">
        <f>+IF(LEN($K450)&gt;5,BD!D450,"")</f>
        <v/>
      </c>
      <c r="J450" s="4" t="str">
        <f>+IF(LEN($K450)&gt;5,BD!E450,"")</f>
        <v/>
      </c>
      <c r="K450" s="5" t="str">
        <f>+IF(LEN(BD!G450)&gt;5,BD!G450,"")</f>
        <v/>
      </c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53" t="str">
        <f t="shared" si="169"/>
        <v/>
      </c>
      <c r="AB450" s="154" t="str">
        <f>+IF(LEN($K450)&gt;5,SUM(L450,N450,P450,R450,T450,V450,X450)+COUNTIF(L450:X450,"PCG")+'CODIGO PAGO'!$C$23*COUNTIF(L450:X450,"PDF")+'CODIGO PAGO'!$C$24*COUNTIF('PRE MAAS'!L450:X450,"PNH")+'CODIGO PAGO'!$C$25*COUNTIF('PRE MAAS'!L450:X450,"PS")+COUNTIF(L450:X450,"VAC"),"")</f>
        <v/>
      </c>
      <c r="AC450" s="154" t="str">
        <f t="shared" si="170"/>
        <v/>
      </c>
      <c r="AD450" s="155" t="str">
        <f t="shared" si="171"/>
        <v/>
      </c>
      <c r="AE450" s="155" t="str">
        <f t="shared" si="172"/>
        <v/>
      </c>
      <c r="AF450" s="155" t="str">
        <f>+IF(LEN($K450)&gt;5,IF(AND(VLOOKUP($I450,BD!$D$1:$F$501,3,0)&gt;=L$1,VLOOKUP($I450,BD!$D$1:$F$501,3,0)&lt;=X$1),1,0),"")</f>
        <v/>
      </c>
      <c r="AG450" s="155" t="str">
        <f t="shared" si="173"/>
        <v/>
      </c>
      <c r="AH450" s="156" t="str">
        <f t="shared" si="174"/>
        <v/>
      </c>
      <c r="AI450" s="156" t="str">
        <f t="shared" si="175"/>
        <v/>
      </c>
      <c r="AJ450" s="156" t="str">
        <f t="shared" si="176"/>
        <v/>
      </c>
      <c r="AK450" s="6" t="str">
        <f>+IF(LEN($K450)&gt;5,BD!H450,"")</f>
        <v/>
      </c>
      <c r="AL450" s="17" t="str">
        <f t="shared" si="177"/>
        <v/>
      </c>
      <c r="AM450" s="13"/>
      <c r="AN450" s="18" t="str">
        <f t="shared" si="178"/>
        <v/>
      </c>
      <c r="AO450" s="19" t="str">
        <f t="shared" si="179"/>
        <v/>
      </c>
      <c r="AP450" s="19" t="str">
        <f t="shared" si="180"/>
        <v/>
      </c>
      <c r="AQ450" s="20" t="str">
        <f t="shared" si="181"/>
        <v/>
      </c>
      <c r="AR450" s="7" t="str">
        <f t="shared" ca="1" si="182"/>
        <v/>
      </c>
      <c r="AS450" s="157"/>
      <c r="AT450" s="19" t="str">
        <f>+IF(LEN($K450)&gt;5,TRUNC(AS450*AK450*'CODIGO PAGO'!$C$27,2),"")</f>
        <v/>
      </c>
      <c r="AU450" s="15"/>
      <c r="AV450" s="15"/>
      <c r="AW450" s="15"/>
      <c r="AX450" s="14"/>
      <c r="AY450" s="15"/>
      <c r="AZ450" s="20" t="str">
        <f>+IF(LEN(K450)&gt;5,SUMIF(AJUSTES!$A$1:$A$50,K450,AJUSTES!$J$1:$J$50),"")</f>
        <v/>
      </c>
      <c r="BA450" s="20"/>
      <c r="BB450" s="14"/>
      <c r="BC450" s="14"/>
      <c r="BD450" s="164"/>
      <c r="BE450" s="15"/>
      <c r="BF450" s="15"/>
      <c r="BG450" s="152" t="str">
        <f t="shared" si="183"/>
        <v/>
      </c>
      <c r="BH450" s="20" t="str">
        <f t="shared" si="184"/>
        <v/>
      </c>
      <c r="BI450" s="20" t="str">
        <f>IF(LEN($K450)&gt;5,IF('CODIGO PAGO'!$C$26=9,0.5*AK450,'CODIGO PAGO'!$C$26*COUNTIF(L450:X450,"PT")*(AK450*7)/(7-(COUNTIF(L450:X450,"D")+COUNTIF(L450:X450,"DL")))),"")</f>
        <v/>
      </c>
      <c r="BJ450" s="15"/>
      <c r="BK450" s="20" t="str">
        <f>+IF(LEN(K450)&gt;5,SUMIF(AJUSTES!$A$1:$A$50,K450,AJUSTES!$K$1:$K$50),"")</f>
        <v/>
      </c>
      <c r="BL450" s="15"/>
      <c r="BM450" s="15"/>
      <c r="BN450" s="4" t="str">
        <f>+CONCATENATE(IF(COUNTIFS(INCAPACIDADES!$A$1:$A$100,"ACTIVA",INCAPACIDADES!$C$1:$C$100,'PRE MAAS'!K450)&gt;0,VLOOKUP(K450,INCAPACIDADES!$C$1:$Y$100,23,0),""),IF(LEN($K450)&gt;5,IF(BD!F450="N/A","",CONCATENATE("B (",DAY(BD!F450),"-",MONTH(BD!F450),"-",YEAR(BD!F450),")")),""))</f>
        <v/>
      </c>
      <c r="BO450" s="150"/>
      <c r="BP450" s="15"/>
      <c r="BQ450" s="15"/>
      <c r="BR450" s="15"/>
      <c r="BS450" s="15"/>
      <c r="BT450" s="15"/>
      <c r="BU450" s="9" t="str">
        <f>+IF(LEN($K450)&gt;10,IF(LEN(BD!I450)=11,BD!I450,CONCATENATE("0",BD!I450)),"")</f>
        <v/>
      </c>
      <c r="BV450" s="161" t="str">
        <f>+IF(LEN($K450)&gt;10,BD!J450,"")</f>
        <v/>
      </c>
      <c r="BW450" s="162" t="str">
        <f t="shared" si="185"/>
        <v/>
      </c>
      <c r="BX450" s="162" t="str">
        <f>+IF(LEN($K450)&gt;10,UPPER(BD!K450),"")</f>
        <v/>
      </c>
      <c r="BY450" s="161" t="str">
        <f>+IF(LEN($K458)&gt;5,BD!L450,"")</f>
        <v/>
      </c>
      <c r="BZ450" s="161" t="str">
        <f>+IF(LEN($K450)&gt;10,BD!M450,"")</f>
        <v/>
      </c>
      <c r="CA450" s="162" t="str">
        <f>+IF(LEN($K450)&gt;10,BD!N450,"")</f>
        <v/>
      </c>
      <c r="CB450" s="163" t="str">
        <f t="shared" si="186"/>
        <v/>
      </c>
      <c r="CC450" s="62" t="str">
        <f>+IF(AND(LEN($K450)&gt;10),IF(AND($J450&gt;L$1,$J450&lt;=$Y$1),1,IF((COUNTIFS(INCAPACIDADES!$C$1:$C$51,$K450,INCAPACIDADES!K$1:K$51,L$1))&gt;0,2,IF(VLOOKUP($I450,BD!D:F,3,0)&gt;L$1,0,3))),"")</f>
        <v/>
      </c>
      <c r="CD450" s="62" t="str">
        <f>+IF(AND(LEN($K450)&gt;10),IF(AND($J450&gt;M$1,$J450&lt;=$Y$1),1,IF((COUNTIFS(INCAPACIDADES!$C$1:$C$51,$K450,INCAPACIDADES!L$1:L$51,M$1))&gt;0,2,IF(VLOOKUP($I450,BD!$D:$F,3,0)&gt;M$1,0,3))),"")</f>
        <v/>
      </c>
      <c r="CE450" s="62" t="str">
        <f>+IF(AND(LEN($K450)&gt;10),IF(AND($J450&gt;N$1,$J450&lt;=$Y$1),1,IF((COUNTIFS(INCAPACIDADES!$C$1:$C$51,$K450,INCAPACIDADES!M$1:M$51,N$1))&gt;0,2,IF(VLOOKUP($I450,BD!$D:$F,3,0)&gt;N$1,0,3))),"")</f>
        <v/>
      </c>
      <c r="CF450" s="62" t="str">
        <f>+IF(AND(LEN($K450)&gt;10),IF(AND($J450&gt;O$1,$J450&lt;=$Y$1),1,IF((COUNTIFS(INCAPACIDADES!$C$1:$C$51,$K450,INCAPACIDADES!N$1:N$51,O$1))&gt;0,2,IF(VLOOKUP($I450,BD!$D:$F,3,0)&gt;O$1,0,3))),"")</f>
        <v/>
      </c>
      <c r="CG450" s="62" t="str">
        <f>+IF(AND(LEN($K450)&gt;10),IF(AND($J450&gt;P$1,$J450&lt;=$Y$1),1,IF((COUNTIFS(INCAPACIDADES!$C$1:$C$51,$K450,INCAPACIDADES!O$1:O$51,P$1))&gt;0,2,IF(VLOOKUP($I450,BD!$D:$F,3,0)&gt;P$1,0,3))),"")</f>
        <v/>
      </c>
      <c r="CH450" s="62" t="str">
        <f>+IF(AND(LEN($K450)&gt;10),IF(AND($J450&gt;Q$1,$J450&lt;=$Y$1),1,IF((COUNTIFS(INCAPACIDADES!$C$1:$C$51,$K450,INCAPACIDADES!P$1:P$51,Q$1))&gt;0,2,IF(VLOOKUP($I450,BD!$D:$F,3,0)&gt;Q$1,0,3))),"")</f>
        <v/>
      </c>
      <c r="CI450" s="62" t="str">
        <f>+IF(AND(LEN($K450)&gt;10),IF(AND($J450&gt;R$1,$J450&lt;=$Y$1),1,IF((COUNTIFS(INCAPACIDADES!$C$1:$C$51,$K450,INCAPACIDADES!Q$1:Q$51,R$1))&gt;0,2,IF(VLOOKUP($I450,BD!$D:$F,3,0)&gt;R$1,0,3))),"")</f>
        <v/>
      </c>
      <c r="CJ450" s="62" t="str">
        <f>+IF(AND(LEN($K450)&gt;10),IF(AND($J450&gt;S$1,$J450&lt;=$Y$1),1,IF((COUNTIFS(INCAPACIDADES!$C$1:$C$51,$K450,INCAPACIDADES!R$1:R$51,S$1))&gt;0,2,IF(VLOOKUP($I450,BD!$D:$F,3,0)&gt;S$1,0,3))),"")</f>
        <v/>
      </c>
      <c r="CK450" s="62" t="str">
        <f>+IF(AND(LEN($K450)&gt;10),IF(AND($J450&gt;T$1,$J450&lt;=$Y$1),1,IF((COUNTIFS(INCAPACIDADES!$C$1:$C$51,$K450,INCAPACIDADES!S$1:S$51,T$1))&gt;0,2,IF(VLOOKUP($I450,BD!$D:$F,3,0)&gt;T$1,0,3))),"")</f>
        <v/>
      </c>
      <c r="CL450" s="62" t="str">
        <f>+IF(AND(LEN($K450)&gt;10),IF(AND($J450&gt;U$1,$J450&lt;=$Y$1),1,IF((COUNTIFS(INCAPACIDADES!$C$1:$C$51,$K450,INCAPACIDADES!T$1:T$51,U$1))&gt;0,2,IF(VLOOKUP($I450,BD!$D:$F,3,0)&gt;U$1,0,3))),"")</f>
        <v/>
      </c>
      <c r="CM450" s="62" t="str">
        <f>+IF(AND(LEN($K450)&gt;10),IF(AND($J450&gt;V$1,$J450&lt;=$Y$1),1,IF((COUNTIFS(INCAPACIDADES!$C$1:$C$51,$K450,INCAPACIDADES!U$1:U$51,V$1))&gt;0,2,IF(VLOOKUP($I450,BD!$D:$F,3,0)&gt;V$1,0,3))),"")</f>
        <v/>
      </c>
      <c r="CN450" s="62" t="str">
        <f>+IF(AND(LEN($K450)&gt;10),IF(AND($J450&gt;W$1,$J450&lt;=$Y$1),1,IF((COUNTIFS(INCAPACIDADES!$C$1:$C$51,$K450,INCAPACIDADES!V$1:V$51,W$1))&gt;0,2,IF(VLOOKUP($I450,BD!$D:$F,3,0)&gt;W$1,0,3))),"")</f>
        <v/>
      </c>
      <c r="CO450" s="62" t="str">
        <f>+IF(AND(LEN($K450)&gt;10),IF(AND($J450&gt;X$1,$J450&lt;=$Y$1),1,IF((COUNTIFS(INCAPACIDADES!$C$1:$C$51,$K450,INCAPACIDADES!W$1:W$51,X$1))&gt;0,2,IF(VLOOKUP($I450,BD!$D:$F,3,0)&gt;X$1,0,3))),"")</f>
        <v/>
      </c>
      <c r="CP450" s="62" t="str">
        <f>+IF(AND(LEN($K450)&gt;10),IF(AND($J450&gt;Y$1,$J450&lt;=$Y$1),1,IF((COUNTIFS(INCAPACIDADES!$C$1:$C$51,$K450,INCAPACIDADES!X$1:X$51,Y$1))&gt;0,2,IF(VLOOKUP($I450,BD!$D:$F,3,0)&gt;Y$1,0,3))),"")</f>
        <v/>
      </c>
      <c r="CQ450" s="62" t="str">
        <f>+IF(LEN($K450)&gt;10,IF(ISERROR(VLOOKUP(L450,'CODIGO PAGO'!$B$1:$B$20,1,0)),1,IF(OR(AND(CC450=1,L450&lt;&gt;"N"),AND(CC450=3,L450&lt;&gt;"B"),AND(CC450=2,LEFT(TRIM(L450),1)&lt;&gt;"I")),1,IF(OR(AND(CC450=0,L450="N"),AND(CC450=0,L450="B"),AND(CC450=0,LEFT(TRIM(L450),1)="I")),1,0))),"")</f>
        <v/>
      </c>
      <c r="CR450" s="62" t="str">
        <f t="shared" si="187"/>
        <v/>
      </c>
      <c r="CS450" s="62" t="str">
        <f>+IF(LEN($K450)&gt;10,IF(ISERROR(VLOOKUP(N450,'CODIGO PAGO'!$B$1:$B$20,1,0)),1,IF(OR(AND(CE450=1,N450&lt;&gt;"N"),AND(CE450=3,N450&lt;&gt;"B"),AND(CE450=2,LEFT(TRIM(N450),1)&lt;&gt;"I")),1,IF(OR(AND(CE450=0,N450="N"),AND(CE450=0,N450="B"),AND(CE450=0,LEFT(TRIM(N450),1)="I")),1,0))),"")</f>
        <v/>
      </c>
      <c r="CT450" s="62" t="str">
        <f t="shared" si="188"/>
        <v/>
      </c>
      <c r="CU450" s="62" t="str">
        <f>+IF(LEN($K450)&gt;10,IF(ISERROR(VLOOKUP(P450,'CODIGO PAGO'!$B$1:$B$20,1,0)),1,IF(OR(AND(CG450=1,P450&lt;&gt;"N"),AND(CG450=3,P450&lt;&gt;"B"),AND(CG450=2,LEFT(TRIM(P450),1)&lt;&gt;"I")),1,IF(OR(AND(CG450=0,P450="N"),AND(CG450=0,P450="B"),AND(CG450=0,LEFT(TRIM(P450),1)="I")),1,0))),"")</f>
        <v/>
      </c>
      <c r="CV450" s="62" t="str">
        <f t="shared" si="189"/>
        <v/>
      </c>
      <c r="CW450" s="62" t="str">
        <f>+IF(LEN($K450)&gt;10,IF(ISERROR(VLOOKUP(R450,'CODIGO PAGO'!$B$1:$B$20,1,0)),1,IF(OR(AND(CI450=1,R450&lt;&gt;"N"),AND(CI450=3,R450&lt;&gt;"B"),AND(CI450=2,LEFT(TRIM(R450),1)&lt;&gt;"I")),1,IF(OR(AND(CI450=0,R450="N"),AND(CI450=0,R450="B"),AND(CI450=0,LEFT(TRIM(R450),1)="I")),1,0))),"")</f>
        <v/>
      </c>
      <c r="CX450" s="62" t="str">
        <f t="shared" si="190"/>
        <v/>
      </c>
      <c r="CY450" s="62" t="str">
        <f>+IF(LEN($K450)&gt;10,IF(ISERROR(VLOOKUP(T450,'CODIGO PAGO'!$B$1:$B$20,1,0)),1,IF(OR(AND(CK450=1,T450&lt;&gt;"N"),AND(CK450=3,T450&lt;&gt;"B"),AND(CK450=2,LEFT(TRIM(T450),1)&lt;&gt;"I")),1,IF(OR(AND(CK450=0,T450="N"),AND(CK450=0,T450="B"),AND(CK450=0,LEFT(TRIM(T450),1)="I")),1,0))),"")</f>
        <v/>
      </c>
      <c r="CZ450" s="62" t="str">
        <f t="shared" si="191"/>
        <v/>
      </c>
      <c r="DA450" s="62" t="str">
        <f>+IF(LEN($K450)&gt;10,IF(ISERROR(VLOOKUP(V450,'CODIGO PAGO'!$B$1:$B$20,1,0)),1,IF(OR(AND(CM450=1,V450&lt;&gt;"N"),AND(CM450=3,V450&lt;&gt;"B"),AND(CM450=2,LEFT(TRIM(V450),1)&lt;&gt;"I")),1,IF(OR(AND(CM450=0,V450="N"),AND(CM450=0,V450="B"),AND(CM450=0,LEFT(TRIM(V450),1)="I")),1,0))),"")</f>
        <v/>
      </c>
      <c r="DB450" s="62" t="str">
        <f t="shared" si="192"/>
        <v/>
      </c>
      <c r="DC450" s="62" t="str">
        <f>+IF(LEN($K450)&gt;10,IF(ISERROR(VLOOKUP(X450,'CODIGO PAGO'!$B$1:$B$20,1,0)),1,IF(OR(AND(CO450=1,X450&lt;&gt;"N"),AND(CO450=3,X450&lt;&gt;"B"),AND(CO450=2,LEFT(TRIM(X450),1)&lt;&gt;"I")),1,IF(OR(AND(CO450=0,X450="N"),AND(CO450=0,X450="B"),AND(CO450=0,LEFT(TRIM(X450),1)="I")),1,0))),"")</f>
        <v/>
      </c>
      <c r="DD450" s="62" t="str">
        <f t="shared" si="193"/>
        <v/>
      </c>
      <c r="DE450" s="62" t="str">
        <f t="shared" si="194"/>
        <v/>
      </c>
      <c r="DF450" s="63" t="str">
        <f t="shared" si="195"/>
        <v/>
      </c>
      <c r="DG450" s="171"/>
      <c r="DH450" s="63">
        <v>450</v>
      </c>
    </row>
    <row r="451" spans="1:112" s="65" customFormat="1">
      <c r="A451" s="16" t="str">
        <f t="shared" ref="A451:A501" si="196">+IF(LEN($K451)&gt;5,1,"")</f>
        <v/>
      </c>
      <c r="B451" s="134"/>
      <c r="C451" s="134"/>
      <c r="D451" s="1" t="str">
        <f>+IF(LEN($K451)&gt;5,BD!A451,"")</f>
        <v/>
      </c>
      <c r="E451" s="1" t="str">
        <f>+IF(LEN($K451)&gt;5,BD!B451,"")</f>
        <v/>
      </c>
      <c r="F451" s="134"/>
      <c r="G451" s="133"/>
      <c r="H451" s="135"/>
      <c r="I451" s="3" t="str">
        <f>+IF(LEN($K451)&gt;5,BD!D451,"")</f>
        <v/>
      </c>
      <c r="J451" s="4" t="str">
        <f>+IF(LEN($K451)&gt;5,BD!E451,"")</f>
        <v/>
      </c>
      <c r="K451" s="5" t="str">
        <f>+IF(LEN(BD!G451)&gt;5,BD!G451,"")</f>
        <v/>
      </c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53" t="str">
        <f t="shared" ref="AA451:AA500" si="197">IF(LEN($K451)&gt;5,IF(LEN(Z451)=1,7-Z451,7-(COUNTIF(L451:X451,"D")+COUNTIF(L451:X451,"DL"))),"")</f>
        <v/>
      </c>
      <c r="AB451" s="154" t="str">
        <f>+IF(LEN($K451)&gt;5,SUM(L451,N451,P451,R451,T451,V451,X451)+COUNTIF(L451:X451,"PCG")+'CODIGO PAGO'!$C$23*COUNTIF(L451:X451,"PDF")+'CODIGO PAGO'!$C$24*COUNTIF('PRE MAAS'!L451:X451,"PNH")+'CODIGO PAGO'!$C$25*COUNTIF('PRE MAAS'!L451:X451,"PS")+COUNTIF(L451:X451,"VAC"),"")</f>
        <v/>
      </c>
      <c r="AC451" s="154" t="str">
        <f t="shared" ref="AC451:AC500" si="198">+IF(LEN($K451)&gt;5,COUNTIF(L451:Y451,"FI")+COUNTIF(L451:Y451,"FS")+COUNTIF(L451:Y451,"FJ"),"")</f>
        <v/>
      </c>
      <c r="AD451" s="155" t="str">
        <f t="shared" ref="AD451:AD500" si="199">+IF(LEN($K451)&gt;5,COUNTIF(L451:Y451,"PCG")+COUNTIF(L451:Y451,"PSG")+COUNTIF(L451:Y451,"PDF")+COUNTIF(L451:Y451,"PNH")+COUNTIF(L451:Y451,"PS"),"")</f>
        <v/>
      </c>
      <c r="AE451" s="155" t="str">
        <f t="shared" ref="AE451:AE500" si="200">+IF(LEN($K451)&gt;5,COUNTIF(L451:Y451,"IEG")+COUNTIF(L451:Y451,"IPM")+COUNTIF(L451:Y451,"IRT")+COUNTIF(L451:Y451,"IRY"),"")</f>
        <v/>
      </c>
      <c r="AF451" s="155" t="str">
        <f>+IF(LEN($K451)&gt;5,IF(AND(VLOOKUP($I451,BD!$D$1:$F$501,3,0)&gt;=L$1,VLOOKUP($I451,BD!$D$1:$F$501,3,0)&lt;=X$1),1,0),"")</f>
        <v/>
      </c>
      <c r="AG451" s="155" t="str">
        <f t="shared" ref="AG451:AG500" si="201">+IF(LEN($K451)&gt;5,IF(AND(J451&gt;=L$1,J451&lt;=X$1),1,0),"")</f>
        <v/>
      </c>
      <c r="AH451" s="156" t="str">
        <f t="shared" ref="AH451:AH500" si="202">+IF(LEN($K451)&gt;5,SUM(M451,O451,Q451,S451,U451,W451,Y451),"")</f>
        <v/>
      </c>
      <c r="AI451" s="156" t="str">
        <f t="shared" ref="AI451:AI500" si="203">+IF(LEN($K451)&gt;5,IF(AH451&gt;9,9,AH451),"")</f>
        <v/>
      </c>
      <c r="AJ451" s="156" t="str">
        <f t="shared" ref="AJ451:AJ500" si="204">+IF(LEN($K451)&gt;5,IF(AH451&gt;9,AH451-9,0),"")</f>
        <v/>
      </c>
      <c r="AK451" s="6" t="str">
        <f>+IF(LEN($K451)&gt;5,BD!H451,"")</f>
        <v/>
      </c>
      <c r="AL451" s="17" t="str">
        <f t="shared" ref="AL451:AL500" si="205">+IF(LEN($K451)&gt;5,AK451*30,"")</f>
        <v/>
      </c>
      <c r="AM451" s="13"/>
      <c r="AN451" s="18" t="str">
        <f t="shared" ref="AN451:AN500" si="206">+IF(LEN($K451)&gt;5,TRUNC((AB451*AK451)*(7/AA451),2),"")</f>
        <v/>
      </c>
      <c r="AO451" s="19" t="str">
        <f t="shared" ref="AO451:AO500" si="207">+IF(LEN($K451)&gt;5,TRUNC(IF(AI451&gt;0,((AK451/8)*2)*AI451,0),2),"")</f>
        <v/>
      </c>
      <c r="AP451" s="19" t="str">
        <f t="shared" ref="AP451:AP500" si="208">+IF(LEN($K451)&gt;5,TRUNC(IF(AJ451&gt;0,((AK451/8)*3)*AJ451,0),2),"")</f>
        <v/>
      </c>
      <c r="AQ451" s="20" t="str">
        <f t="shared" ref="AQ451:AQ500" si="209">+IF(LEN($K451)&gt;5,AO451+AP451,"")</f>
        <v/>
      </c>
      <c r="AR451" s="7" t="str">
        <f t="shared" ref="AR451:AR500" ca="1" si="210">+IF(LEN($K451)&gt;5,TRUNC(IF(SUM(INDIRECT($DG$3&amp;$DH451))&gt;=0.01,IF(D451="MASCOTA",(AK451*0.375),(AK451*0.25)),IF(INDIRECT($DG$2&amp;$DH451)=1,IF(D451="MASCOTA",(AK451*0.375),(AK451*0.25)),IF(INDIRECT($DG$2&amp;$DH451)="DL",IF(D451="MASCOTA",(AK451*0.375),(AK451*0.25)),0))),2),"")</f>
        <v/>
      </c>
      <c r="AS451" s="157"/>
      <c r="AT451" s="19" t="str">
        <f>+IF(LEN($K451)&gt;5,TRUNC(AS451*AK451*'CODIGO PAGO'!$C$27,2),"")</f>
        <v/>
      </c>
      <c r="AU451" s="15"/>
      <c r="AV451" s="15"/>
      <c r="AW451" s="15"/>
      <c r="AX451" s="14"/>
      <c r="AY451" s="15"/>
      <c r="AZ451" s="20" t="str">
        <f>+IF(LEN(K451)&gt;5,SUMIF(AJUSTES!$A$1:$A$50,K451,AJUSTES!$J$1:$J$50),"")</f>
        <v/>
      </c>
      <c r="BA451" s="20"/>
      <c r="BB451" s="14"/>
      <c r="BC451" s="14"/>
      <c r="BD451" s="164"/>
      <c r="BE451" s="15"/>
      <c r="BF451" s="15"/>
      <c r="BG451" s="152" t="str">
        <f t="shared" ref="BG451:BG500" si="211">IF(LEN(K451)&gt;5,(COUNTIF($L451:$Y451,"DL")),"")</f>
        <v/>
      </c>
      <c r="BH451" s="20" t="str">
        <f t="shared" ref="BH451:BH500" si="212">+IF(LEN($K451)&gt;5,IF(D451="MASCOTA",((AK451*7)/3.5)*BG451*2,TRUNC(BG451*AK451*2,2)),"")</f>
        <v/>
      </c>
      <c r="BI451" s="20" t="str">
        <f>IF(LEN($K451)&gt;5,IF('CODIGO PAGO'!$C$26=9,0.5*AK451,'CODIGO PAGO'!$C$26*COUNTIF(L451:X451,"PT")*(AK451*7)/(7-(COUNTIF(L451:X451,"D")+COUNTIF(L451:X451,"DL")))),"")</f>
        <v/>
      </c>
      <c r="BJ451" s="15"/>
      <c r="BK451" s="20" t="str">
        <f>+IF(LEN(K451)&gt;5,SUMIF(AJUSTES!$A$1:$A$50,K451,AJUSTES!$K$1:$K$50),"")</f>
        <v/>
      </c>
      <c r="BL451" s="15"/>
      <c r="BM451" s="15"/>
      <c r="BN451" s="4" t="str">
        <f>+CONCATENATE(IF(COUNTIFS(INCAPACIDADES!$A$1:$A$100,"ACTIVA",INCAPACIDADES!$C$1:$C$100,'PRE MAAS'!K451)&gt;0,VLOOKUP(K451,INCAPACIDADES!$C$1:$Y$100,23,0),""),IF(LEN($K451)&gt;5,IF(BD!F451="N/A","",CONCATENATE("B (",DAY(BD!F451),"-",MONTH(BD!F451),"-",YEAR(BD!F451),")")),""))</f>
        <v/>
      </c>
      <c r="BO451" s="150"/>
      <c r="BP451" s="15"/>
      <c r="BQ451" s="15"/>
      <c r="BR451" s="15"/>
      <c r="BS451" s="15"/>
      <c r="BT451" s="15"/>
      <c r="BU451" s="9" t="str">
        <f>+IF(LEN($K451)&gt;10,IF(LEN(BD!I451)=11,BD!I451,CONCATENATE("0",BD!I451)),"")</f>
        <v/>
      </c>
      <c r="BV451" s="161" t="str">
        <f>+IF(LEN($K451)&gt;10,BD!J451,"")</f>
        <v/>
      </c>
      <c r="BW451" s="162" t="str">
        <f t="shared" ref="BW451:BW501" si="213">+IF(LEN($K451)&gt;10,IF(RIGHT(LEFT(BV451,6),2)&gt;20,CONCATENATE("19",RIGHT(LEFT(BV451,6),2)),CONCATENATE("20",RIGHT(LEFT(BV451,6),2))),"")</f>
        <v/>
      </c>
      <c r="BX451" s="162" t="str">
        <f>+IF(LEN($K451)&gt;10,UPPER(BD!K451),"")</f>
        <v/>
      </c>
      <c r="BY451" s="161" t="str">
        <f>+IF(LEN($K459)&gt;5,BD!L451,"")</f>
        <v/>
      </c>
      <c r="BZ451" s="161" t="str">
        <f>+IF(LEN($K451)&gt;10,BD!M451,"")</f>
        <v/>
      </c>
      <c r="CA451" s="162" t="str">
        <f>+IF(LEN($K451)&gt;10,BD!N451,"")</f>
        <v/>
      </c>
      <c r="CB451" s="163" t="str">
        <f t="shared" ref="CB451:CB501" si="214">+IF(LEN($K451)&gt;10,"CANTIDAD","")</f>
        <v/>
      </c>
      <c r="CC451" s="62" t="str">
        <f>+IF(AND(LEN($K451)&gt;10),IF(AND($J451&gt;L$1,$J451&lt;=$Y$1),1,IF((COUNTIFS(INCAPACIDADES!$C$1:$C$51,$K451,INCAPACIDADES!K$1:K$51,L$1))&gt;0,2,IF(VLOOKUP($I451,BD!D:F,3,0)&gt;L$1,0,3))),"")</f>
        <v/>
      </c>
      <c r="CD451" s="62" t="str">
        <f>+IF(AND(LEN($K451)&gt;10),IF(AND($J451&gt;M$1,$J451&lt;=$Y$1),1,IF((COUNTIFS(INCAPACIDADES!$C$1:$C$51,$K451,INCAPACIDADES!L$1:L$51,M$1))&gt;0,2,IF(VLOOKUP($I451,BD!$D:$F,3,0)&gt;M$1,0,3))),"")</f>
        <v/>
      </c>
      <c r="CE451" s="62" t="str">
        <f>+IF(AND(LEN($K451)&gt;10),IF(AND($J451&gt;N$1,$J451&lt;=$Y$1),1,IF((COUNTIFS(INCAPACIDADES!$C$1:$C$51,$K451,INCAPACIDADES!M$1:M$51,N$1))&gt;0,2,IF(VLOOKUP($I451,BD!$D:$F,3,0)&gt;N$1,0,3))),"")</f>
        <v/>
      </c>
      <c r="CF451" s="62" t="str">
        <f>+IF(AND(LEN($K451)&gt;10),IF(AND($J451&gt;O$1,$J451&lt;=$Y$1),1,IF((COUNTIFS(INCAPACIDADES!$C$1:$C$51,$K451,INCAPACIDADES!N$1:N$51,O$1))&gt;0,2,IF(VLOOKUP($I451,BD!$D:$F,3,0)&gt;O$1,0,3))),"")</f>
        <v/>
      </c>
      <c r="CG451" s="62" t="str">
        <f>+IF(AND(LEN($K451)&gt;10),IF(AND($J451&gt;P$1,$J451&lt;=$Y$1),1,IF((COUNTIFS(INCAPACIDADES!$C$1:$C$51,$K451,INCAPACIDADES!O$1:O$51,P$1))&gt;0,2,IF(VLOOKUP($I451,BD!$D:$F,3,0)&gt;P$1,0,3))),"")</f>
        <v/>
      </c>
      <c r="CH451" s="62" t="str">
        <f>+IF(AND(LEN($K451)&gt;10),IF(AND($J451&gt;Q$1,$J451&lt;=$Y$1),1,IF((COUNTIFS(INCAPACIDADES!$C$1:$C$51,$K451,INCAPACIDADES!P$1:P$51,Q$1))&gt;0,2,IF(VLOOKUP($I451,BD!$D:$F,3,0)&gt;Q$1,0,3))),"")</f>
        <v/>
      </c>
      <c r="CI451" s="62" t="str">
        <f>+IF(AND(LEN($K451)&gt;10),IF(AND($J451&gt;R$1,$J451&lt;=$Y$1),1,IF((COUNTIFS(INCAPACIDADES!$C$1:$C$51,$K451,INCAPACIDADES!Q$1:Q$51,R$1))&gt;0,2,IF(VLOOKUP($I451,BD!$D:$F,3,0)&gt;R$1,0,3))),"")</f>
        <v/>
      </c>
      <c r="CJ451" s="62" t="str">
        <f>+IF(AND(LEN($K451)&gt;10),IF(AND($J451&gt;S$1,$J451&lt;=$Y$1),1,IF((COUNTIFS(INCAPACIDADES!$C$1:$C$51,$K451,INCAPACIDADES!R$1:R$51,S$1))&gt;0,2,IF(VLOOKUP($I451,BD!$D:$F,3,0)&gt;S$1,0,3))),"")</f>
        <v/>
      </c>
      <c r="CK451" s="62" t="str">
        <f>+IF(AND(LEN($K451)&gt;10),IF(AND($J451&gt;T$1,$J451&lt;=$Y$1),1,IF((COUNTIFS(INCAPACIDADES!$C$1:$C$51,$K451,INCAPACIDADES!S$1:S$51,T$1))&gt;0,2,IF(VLOOKUP($I451,BD!$D:$F,3,0)&gt;T$1,0,3))),"")</f>
        <v/>
      </c>
      <c r="CL451" s="62" t="str">
        <f>+IF(AND(LEN($K451)&gt;10),IF(AND($J451&gt;U$1,$J451&lt;=$Y$1),1,IF((COUNTIFS(INCAPACIDADES!$C$1:$C$51,$K451,INCAPACIDADES!T$1:T$51,U$1))&gt;0,2,IF(VLOOKUP($I451,BD!$D:$F,3,0)&gt;U$1,0,3))),"")</f>
        <v/>
      </c>
      <c r="CM451" s="62" t="str">
        <f>+IF(AND(LEN($K451)&gt;10),IF(AND($J451&gt;V$1,$J451&lt;=$Y$1),1,IF((COUNTIFS(INCAPACIDADES!$C$1:$C$51,$K451,INCAPACIDADES!U$1:U$51,V$1))&gt;0,2,IF(VLOOKUP($I451,BD!$D:$F,3,0)&gt;V$1,0,3))),"")</f>
        <v/>
      </c>
      <c r="CN451" s="62" t="str">
        <f>+IF(AND(LEN($K451)&gt;10),IF(AND($J451&gt;W$1,$J451&lt;=$Y$1),1,IF((COUNTIFS(INCAPACIDADES!$C$1:$C$51,$K451,INCAPACIDADES!V$1:V$51,W$1))&gt;0,2,IF(VLOOKUP($I451,BD!$D:$F,3,0)&gt;W$1,0,3))),"")</f>
        <v/>
      </c>
      <c r="CO451" s="62" t="str">
        <f>+IF(AND(LEN($K451)&gt;10),IF(AND($J451&gt;X$1,$J451&lt;=$Y$1),1,IF((COUNTIFS(INCAPACIDADES!$C$1:$C$51,$K451,INCAPACIDADES!W$1:W$51,X$1))&gt;0,2,IF(VLOOKUP($I451,BD!$D:$F,3,0)&gt;X$1,0,3))),"")</f>
        <v/>
      </c>
      <c r="CP451" s="62" t="str">
        <f>+IF(AND(LEN($K451)&gt;10),IF(AND($J451&gt;Y$1,$J451&lt;=$Y$1),1,IF((COUNTIFS(INCAPACIDADES!$C$1:$C$51,$K451,INCAPACIDADES!X$1:X$51,Y$1))&gt;0,2,IF(VLOOKUP($I451,BD!$D:$F,3,0)&gt;Y$1,0,3))),"")</f>
        <v/>
      </c>
      <c r="CQ451" s="62" t="str">
        <f>+IF(LEN($K451)&gt;10,IF(ISERROR(VLOOKUP(L451,'CODIGO PAGO'!$B$1:$B$20,1,0)),1,IF(OR(AND(CC451=1,L451&lt;&gt;"N"),AND(CC451=3,L451&lt;&gt;"B"),AND(CC451=2,LEFT(TRIM(L451),1)&lt;&gt;"I")),1,IF(OR(AND(CC451=0,L451="N"),AND(CC451=0,L451="B"),AND(CC451=0,LEFT(TRIM(L451),1)="I")),1,0))),"")</f>
        <v/>
      </c>
      <c r="CR451" s="62" t="str">
        <f t="shared" ref="CR451:CR501" si="215">IF(LEN($K451)&gt;10,IF(AND(CD451=0,OR(ISNUMBER(M451),LEN(M451)=0)),0,IF(OR(ISBLANK(M451),LEN(TRIM(M451))=0),0,1)),"")</f>
        <v/>
      </c>
      <c r="CS451" s="62" t="str">
        <f>+IF(LEN($K451)&gt;10,IF(ISERROR(VLOOKUP(N451,'CODIGO PAGO'!$B$1:$B$20,1,0)),1,IF(OR(AND(CE451=1,N451&lt;&gt;"N"),AND(CE451=3,N451&lt;&gt;"B"),AND(CE451=2,LEFT(TRIM(N451),1)&lt;&gt;"I")),1,IF(OR(AND(CE451=0,N451="N"),AND(CE451=0,N451="B"),AND(CE451=0,LEFT(TRIM(N451),1)="I")),1,0))),"")</f>
        <v/>
      </c>
      <c r="CT451" s="62" t="str">
        <f t="shared" ref="CT451:CT501" si="216">IF(LEN($K451)&gt;10,IF(AND(CF451=0,OR(ISNUMBER(O451),LEN(O451)=0)),0,IF(OR(ISBLANK(O451),LEN(TRIM(O451))=0),0,1)),"")</f>
        <v/>
      </c>
      <c r="CU451" s="62" t="str">
        <f>+IF(LEN($K451)&gt;10,IF(ISERROR(VLOOKUP(P451,'CODIGO PAGO'!$B$1:$B$20,1,0)),1,IF(OR(AND(CG451=1,P451&lt;&gt;"N"),AND(CG451=3,P451&lt;&gt;"B"),AND(CG451=2,LEFT(TRIM(P451),1)&lt;&gt;"I")),1,IF(OR(AND(CG451=0,P451="N"),AND(CG451=0,P451="B"),AND(CG451=0,LEFT(TRIM(P451),1)="I")),1,0))),"")</f>
        <v/>
      </c>
      <c r="CV451" s="62" t="str">
        <f t="shared" ref="CV451:CV501" si="217">IF(LEN($K451)&gt;10,IF(AND(CH451=0,OR(ISNUMBER(Q451),LEN(Q451)=0)),0,IF(OR(ISBLANK(Q451),LEN(TRIM(Q451))=0),0,1)),"")</f>
        <v/>
      </c>
      <c r="CW451" s="62" t="str">
        <f>+IF(LEN($K451)&gt;10,IF(ISERROR(VLOOKUP(R451,'CODIGO PAGO'!$B$1:$B$20,1,0)),1,IF(OR(AND(CI451=1,R451&lt;&gt;"N"),AND(CI451=3,R451&lt;&gt;"B"),AND(CI451=2,LEFT(TRIM(R451),1)&lt;&gt;"I")),1,IF(OR(AND(CI451=0,R451="N"),AND(CI451=0,R451="B"),AND(CI451=0,LEFT(TRIM(R451),1)="I")),1,0))),"")</f>
        <v/>
      </c>
      <c r="CX451" s="62" t="str">
        <f t="shared" ref="CX451:CX501" si="218">IF(LEN($K451)&gt;10,IF(AND(CJ451=0,OR(ISNUMBER(S451),LEN(S451)=0)),0,IF(OR(ISBLANK(S451),LEN(TRIM(S451))=0),0,1)),"")</f>
        <v/>
      </c>
      <c r="CY451" s="62" t="str">
        <f>+IF(LEN($K451)&gt;10,IF(ISERROR(VLOOKUP(T451,'CODIGO PAGO'!$B$1:$B$20,1,0)),1,IF(OR(AND(CK451=1,T451&lt;&gt;"N"),AND(CK451=3,T451&lt;&gt;"B"),AND(CK451=2,LEFT(TRIM(T451),1)&lt;&gt;"I")),1,IF(OR(AND(CK451=0,T451="N"),AND(CK451=0,T451="B"),AND(CK451=0,LEFT(TRIM(T451),1)="I")),1,0))),"")</f>
        <v/>
      </c>
      <c r="CZ451" s="62" t="str">
        <f t="shared" ref="CZ451:CZ501" si="219">IF(LEN($K451)&gt;10,IF(AND(CL451=0,OR(ISNUMBER(U451),LEN(U451)=0)),0,IF(OR(ISBLANK(U451),LEN(TRIM(U451))=0),0,1)),"")</f>
        <v/>
      </c>
      <c r="DA451" s="62" t="str">
        <f>+IF(LEN($K451)&gt;10,IF(ISERROR(VLOOKUP(V451,'CODIGO PAGO'!$B$1:$B$20,1,0)),1,IF(OR(AND(CM451=1,V451&lt;&gt;"N"),AND(CM451=3,V451&lt;&gt;"B"),AND(CM451=2,LEFT(TRIM(V451),1)&lt;&gt;"I")),1,IF(OR(AND(CM451=0,V451="N"),AND(CM451=0,V451="B"),AND(CM451=0,LEFT(TRIM(V451),1)="I")),1,0))),"")</f>
        <v/>
      </c>
      <c r="DB451" s="62" t="str">
        <f t="shared" ref="DB451:DB501" si="220">IF(LEN($K451)&gt;10,IF(AND(CN451=0,OR(ISNUMBER(W451),LEN(W451)=0)),0,IF(OR(ISBLANK(W451),LEN(TRIM(W451))=0),0,1)),"")</f>
        <v/>
      </c>
      <c r="DC451" s="62" t="str">
        <f>+IF(LEN($K451)&gt;10,IF(ISERROR(VLOOKUP(X451,'CODIGO PAGO'!$B$1:$B$20,1,0)),1,IF(OR(AND(CO451=1,X451&lt;&gt;"N"),AND(CO451=3,X451&lt;&gt;"B"),AND(CO451=2,LEFT(TRIM(X451),1)&lt;&gt;"I")),1,IF(OR(AND(CO451=0,X451="N"),AND(CO451=0,X451="B"),AND(CO451=0,LEFT(TRIM(X451),1)="I")),1,0))),"")</f>
        <v/>
      </c>
      <c r="DD451" s="62" t="str">
        <f t="shared" ref="DD451:DD501" si="221">IF(LEN($K451)&gt;10,IF(AND(CP451=0,OR(ISNUMBER(Y451),LEN(Y451)=0)),0,IF(OR(ISBLANK(Y451),LEN(TRIM(Y451))=0),0,1)),"")</f>
        <v/>
      </c>
      <c r="DE451" s="62" t="str">
        <f t="shared" ref="DE451:DE501" si="222">+IF(LEN(K451)&gt;10,IF(AA451=7,1,0),"")</f>
        <v/>
      </c>
      <c r="DF451" s="63" t="str">
        <f t="shared" ref="DF451:DF501" si="223">+IF(LEN($K451)&gt;10,IF(COUNTIF(CQ451:DE451,1)&gt;0,1,0),"")</f>
        <v/>
      </c>
      <c r="DG451" s="171"/>
      <c r="DH451" s="63">
        <v>451</v>
      </c>
    </row>
    <row r="452" spans="1:112" s="65" customFormat="1">
      <c r="A452" s="16" t="str">
        <f t="shared" si="196"/>
        <v/>
      </c>
      <c r="B452" s="134"/>
      <c r="C452" s="134"/>
      <c r="D452" s="1" t="str">
        <f>+IF(LEN($K452)&gt;5,BD!A452,"")</f>
        <v/>
      </c>
      <c r="E452" s="1" t="str">
        <f>+IF(LEN($K452)&gt;5,BD!B452,"")</f>
        <v/>
      </c>
      <c r="F452" s="134"/>
      <c r="G452" s="133"/>
      <c r="H452" s="135"/>
      <c r="I452" s="3" t="str">
        <f>+IF(LEN($K452)&gt;5,BD!D452,"")</f>
        <v/>
      </c>
      <c r="J452" s="4" t="str">
        <f>+IF(LEN($K452)&gt;5,BD!E452,"")</f>
        <v/>
      </c>
      <c r="K452" s="5" t="str">
        <f>+IF(LEN(BD!G452)&gt;5,BD!G452,"")</f>
        <v/>
      </c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53" t="str">
        <f t="shared" si="197"/>
        <v/>
      </c>
      <c r="AB452" s="154" t="str">
        <f>+IF(LEN($K452)&gt;5,SUM(L452,N452,P452,R452,T452,V452,X452)+COUNTIF(L452:X452,"PCG")+'CODIGO PAGO'!$C$23*COUNTIF(L452:X452,"PDF")+'CODIGO PAGO'!$C$24*COUNTIF('PRE MAAS'!L452:X452,"PNH")+'CODIGO PAGO'!$C$25*COUNTIF('PRE MAAS'!L452:X452,"PS")+COUNTIF(L452:X452,"VAC"),"")</f>
        <v/>
      </c>
      <c r="AC452" s="154" t="str">
        <f t="shared" si="198"/>
        <v/>
      </c>
      <c r="AD452" s="155" t="str">
        <f t="shared" si="199"/>
        <v/>
      </c>
      <c r="AE452" s="155" t="str">
        <f t="shared" si="200"/>
        <v/>
      </c>
      <c r="AF452" s="155" t="str">
        <f>+IF(LEN($K452)&gt;5,IF(AND(VLOOKUP($I452,BD!$D$1:$F$501,3,0)&gt;=L$1,VLOOKUP($I452,BD!$D$1:$F$501,3,0)&lt;=X$1),1,0),"")</f>
        <v/>
      </c>
      <c r="AG452" s="155" t="str">
        <f t="shared" si="201"/>
        <v/>
      </c>
      <c r="AH452" s="156" t="str">
        <f t="shared" si="202"/>
        <v/>
      </c>
      <c r="AI452" s="156" t="str">
        <f t="shared" si="203"/>
        <v/>
      </c>
      <c r="AJ452" s="156" t="str">
        <f t="shared" si="204"/>
        <v/>
      </c>
      <c r="AK452" s="6" t="str">
        <f>+IF(LEN($K452)&gt;5,BD!H452,"")</f>
        <v/>
      </c>
      <c r="AL452" s="17" t="str">
        <f t="shared" si="205"/>
        <v/>
      </c>
      <c r="AM452" s="13"/>
      <c r="AN452" s="18" t="str">
        <f t="shared" si="206"/>
        <v/>
      </c>
      <c r="AO452" s="19" t="str">
        <f t="shared" si="207"/>
        <v/>
      </c>
      <c r="AP452" s="19" t="str">
        <f t="shared" si="208"/>
        <v/>
      </c>
      <c r="AQ452" s="20" t="str">
        <f t="shared" si="209"/>
        <v/>
      </c>
      <c r="AR452" s="7" t="str">
        <f t="shared" ca="1" si="210"/>
        <v/>
      </c>
      <c r="AS452" s="157"/>
      <c r="AT452" s="19" t="str">
        <f>+IF(LEN($K452)&gt;5,TRUNC(AS452*AK452*'CODIGO PAGO'!$C$27,2),"")</f>
        <v/>
      </c>
      <c r="AU452" s="15"/>
      <c r="AV452" s="15"/>
      <c r="AW452" s="15"/>
      <c r="AX452" s="14"/>
      <c r="AY452" s="15"/>
      <c r="AZ452" s="20" t="str">
        <f>+IF(LEN(K452)&gt;5,SUMIF(AJUSTES!$A$1:$A$50,K452,AJUSTES!$J$1:$J$50),"")</f>
        <v/>
      </c>
      <c r="BA452" s="20"/>
      <c r="BB452" s="14"/>
      <c r="BC452" s="14"/>
      <c r="BD452" s="164"/>
      <c r="BE452" s="15"/>
      <c r="BF452" s="15"/>
      <c r="BG452" s="152" t="str">
        <f t="shared" si="211"/>
        <v/>
      </c>
      <c r="BH452" s="20" t="str">
        <f t="shared" si="212"/>
        <v/>
      </c>
      <c r="BI452" s="20" t="str">
        <f>IF(LEN($K452)&gt;5,IF('CODIGO PAGO'!$C$26=9,0.5*AK452,'CODIGO PAGO'!$C$26*COUNTIF(L452:X452,"PT")*(AK452*7)/(7-(COUNTIF(L452:X452,"D")+COUNTIF(L452:X452,"DL")))),"")</f>
        <v/>
      </c>
      <c r="BJ452" s="15"/>
      <c r="BK452" s="20" t="str">
        <f>+IF(LEN(K452)&gt;5,SUMIF(AJUSTES!$A$1:$A$50,K452,AJUSTES!$K$1:$K$50),"")</f>
        <v/>
      </c>
      <c r="BL452" s="15"/>
      <c r="BM452" s="15"/>
      <c r="BN452" s="4" t="str">
        <f>+CONCATENATE(IF(COUNTIFS(INCAPACIDADES!$A$1:$A$100,"ACTIVA",INCAPACIDADES!$C$1:$C$100,'PRE MAAS'!K452)&gt;0,VLOOKUP(K452,INCAPACIDADES!$C$1:$Y$100,23,0),""),IF(LEN($K452)&gt;5,IF(BD!F452="N/A","",CONCATENATE("B (",DAY(BD!F452),"-",MONTH(BD!F452),"-",YEAR(BD!F452),")")),""))</f>
        <v/>
      </c>
      <c r="BO452" s="150"/>
      <c r="BP452" s="15"/>
      <c r="BQ452" s="15"/>
      <c r="BR452" s="15"/>
      <c r="BS452" s="15"/>
      <c r="BT452" s="15"/>
      <c r="BU452" s="9" t="str">
        <f>+IF(LEN($K452)&gt;10,IF(LEN(BD!I452)=11,BD!I452,CONCATENATE("0",BD!I452)),"")</f>
        <v/>
      </c>
      <c r="BV452" s="161" t="str">
        <f>+IF(LEN($K452)&gt;10,BD!J452,"")</f>
        <v/>
      </c>
      <c r="BW452" s="162" t="str">
        <f t="shared" si="213"/>
        <v/>
      </c>
      <c r="BX452" s="162" t="str">
        <f>+IF(LEN($K452)&gt;10,UPPER(BD!K452),"")</f>
        <v/>
      </c>
      <c r="BY452" s="161" t="str">
        <f>+IF(LEN($K460)&gt;5,BD!L452,"")</f>
        <v/>
      </c>
      <c r="BZ452" s="161" t="str">
        <f>+IF(LEN($K452)&gt;10,BD!M452,"")</f>
        <v/>
      </c>
      <c r="CA452" s="162" t="str">
        <f>+IF(LEN($K452)&gt;10,BD!N452,"")</f>
        <v/>
      </c>
      <c r="CB452" s="163" t="str">
        <f t="shared" si="214"/>
        <v/>
      </c>
      <c r="CC452" s="62" t="str">
        <f>+IF(AND(LEN($K452)&gt;10),IF(AND($J452&gt;L$1,$J452&lt;=$Y$1),1,IF((COUNTIFS(INCAPACIDADES!$C$1:$C$51,$K452,INCAPACIDADES!K$1:K$51,L$1))&gt;0,2,IF(VLOOKUP($I452,BD!D:F,3,0)&gt;L$1,0,3))),"")</f>
        <v/>
      </c>
      <c r="CD452" s="62" t="str">
        <f>+IF(AND(LEN($K452)&gt;10),IF(AND($J452&gt;M$1,$J452&lt;=$Y$1),1,IF((COUNTIFS(INCAPACIDADES!$C$1:$C$51,$K452,INCAPACIDADES!L$1:L$51,M$1))&gt;0,2,IF(VLOOKUP($I452,BD!$D:$F,3,0)&gt;M$1,0,3))),"")</f>
        <v/>
      </c>
      <c r="CE452" s="62" t="str">
        <f>+IF(AND(LEN($K452)&gt;10),IF(AND($J452&gt;N$1,$J452&lt;=$Y$1),1,IF((COUNTIFS(INCAPACIDADES!$C$1:$C$51,$K452,INCAPACIDADES!M$1:M$51,N$1))&gt;0,2,IF(VLOOKUP($I452,BD!$D:$F,3,0)&gt;N$1,0,3))),"")</f>
        <v/>
      </c>
      <c r="CF452" s="62" t="str">
        <f>+IF(AND(LEN($K452)&gt;10),IF(AND($J452&gt;O$1,$J452&lt;=$Y$1),1,IF((COUNTIFS(INCAPACIDADES!$C$1:$C$51,$K452,INCAPACIDADES!N$1:N$51,O$1))&gt;0,2,IF(VLOOKUP($I452,BD!$D:$F,3,0)&gt;O$1,0,3))),"")</f>
        <v/>
      </c>
      <c r="CG452" s="62" t="str">
        <f>+IF(AND(LEN($K452)&gt;10),IF(AND($J452&gt;P$1,$J452&lt;=$Y$1),1,IF((COUNTIFS(INCAPACIDADES!$C$1:$C$51,$K452,INCAPACIDADES!O$1:O$51,P$1))&gt;0,2,IF(VLOOKUP($I452,BD!$D:$F,3,0)&gt;P$1,0,3))),"")</f>
        <v/>
      </c>
      <c r="CH452" s="62" t="str">
        <f>+IF(AND(LEN($K452)&gt;10),IF(AND($J452&gt;Q$1,$J452&lt;=$Y$1),1,IF((COUNTIFS(INCAPACIDADES!$C$1:$C$51,$K452,INCAPACIDADES!P$1:P$51,Q$1))&gt;0,2,IF(VLOOKUP($I452,BD!$D:$F,3,0)&gt;Q$1,0,3))),"")</f>
        <v/>
      </c>
      <c r="CI452" s="62" t="str">
        <f>+IF(AND(LEN($K452)&gt;10),IF(AND($J452&gt;R$1,$J452&lt;=$Y$1),1,IF((COUNTIFS(INCAPACIDADES!$C$1:$C$51,$K452,INCAPACIDADES!Q$1:Q$51,R$1))&gt;0,2,IF(VLOOKUP($I452,BD!$D:$F,3,0)&gt;R$1,0,3))),"")</f>
        <v/>
      </c>
      <c r="CJ452" s="62" t="str">
        <f>+IF(AND(LEN($K452)&gt;10),IF(AND($J452&gt;S$1,$J452&lt;=$Y$1),1,IF((COUNTIFS(INCAPACIDADES!$C$1:$C$51,$K452,INCAPACIDADES!R$1:R$51,S$1))&gt;0,2,IF(VLOOKUP($I452,BD!$D:$F,3,0)&gt;S$1,0,3))),"")</f>
        <v/>
      </c>
      <c r="CK452" s="62" t="str">
        <f>+IF(AND(LEN($K452)&gt;10),IF(AND($J452&gt;T$1,$J452&lt;=$Y$1),1,IF((COUNTIFS(INCAPACIDADES!$C$1:$C$51,$K452,INCAPACIDADES!S$1:S$51,T$1))&gt;0,2,IF(VLOOKUP($I452,BD!$D:$F,3,0)&gt;T$1,0,3))),"")</f>
        <v/>
      </c>
      <c r="CL452" s="62" t="str">
        <f>+IF(AND(LEN($K452)&gt;10),IF(AND($J452&gt;U$1,$J452&lt;=$Y$1),1,IF((COUNTIFS(INCAPACIDADES!$C$1:$C$51,$K452,INCAPACIDADES!T$1:T$51,U$1))&gt;0,2,IF(VLOOKUP($I452,BD!$D:$F,3,0)&gt;U$1,0,3))),"")</f>
        <v/>
      </c>
      <c r="CM452" s="62" t="str">
        <f>+IF(AND(LEN($K452)&gt;10),IF(AND($J452&gt;V$1,$J452&lt;=$Y$1),1,IF((COUNTIFS(INCAPACIDADES!$C$1:$C$51,$K452,INCAPACIDADES!U$1:U$51,V$1))&gt;0,2,IF(VLOOKUP($I452,BD!$D:$F,3,0)&gt;V$1,0,3))),"")</f>
        <v/>
      </c>
      <c r="CN452" s="62" t="str">
        <f>+IF(AND(LEN($K452)&gt;10),IF(AND($J452&gt;W$1,$J452&lt;=$Y$1),1,IF((COUNTIFS(INCAPACIDADES!$C$1:$C$51,$K452,INCAPACIDADES!V$1:V$51,W$1))&gt;0,2,IF(VLOOKUP($I452,BD!$D:$F,3,0)&gt;W$1,0,3))),"")</f>
        <v/>
      </c>
      <c r="CO452" s="62" t="str">
        <f>+IF(AND(LEN($K452)&gt;10),IF(AND($J452&gt;X$1,$J452&lt;=$Y$1),1,IF((COUNTIFS(INCAPACIDADES!$C$1:$C$51,$K452,INCAPACIDADES!W$1:W$51,X$1))&gt;0,2,IF(VLOOKUP($I452,BD!$D:$F,3,0)&gt;X$1,0,3))),"")</f>
        <v/>
      </c>
      <c r="CP452" s="62" t="str">
        <f>+IF(AND(LEN($K452)&gt;10),IF(AND($J452&gt;Y$1,$J452&lt;=$Y$1),1,IF((COUNTIFS(INCAPACIDADES!$C$1:$C$51,$K452,INCAPACIDADES!X$1:X$51,Y$1))&gt;0,2,IF(VLOOKUP($I452,BD!$D:$F,3,0)&gt;Y$1,0,3))),"")</f>
        <v/>
      </c>
      <c r="CQ452" s="62" t="str">
        <f>+IF(LEN($K452)&gt;10,IF(ISERROR(VLOOKUP(L452,'CODIGO PAGO'!$B$1:$B$20,1,0)),1,IF(OR(AND(CC452=1,L452&lt;&gt;"N"),AND(CC452=3,L452&lt;&gt;"B"),AND(CC452=2,LEFT(TRIM(L452),1)&lt;&gt;"I")),1,IF(OR(AND(CC452=0,L452="N"),AND(CC452=0,L452="B"),AND(CC452=0,LEFT(TRIM(L452),1)="I")),1,0))),"")</f>
        <v/>
      </c>
      <c r="CR452" s="62" t="str">
        <f t="shared" si="215"/>
        <v/>
      </c>
      <c r="CS452" s="62" t="str">
        <f>+IF(LEN($K452)&gt;10,IF(ISERROR(VLOOKUP(N452,'CODIGO PAGO'!$B$1:$B$20,1,0)),1,IF(OR(AND(CE452=1,N452&lt;&gt;"N"),AND(CE452=3,N452&lt;&gt;"B"),AND(CE452=2,LEFT(TRIM(N452),1)&lt;&gt;"I")),1,IF(OR(AND(CE452=0,N452="N"),AND(CE452=0,N452="B"),AND(CE452=0,LEFT(TRIM(N452),1)="I")),1,0))),"")</f>
        <v/>
      </c>
      <c r="CT452" s="62" t="str">
        <f t="shared" si="216"/>
        <v/>
      </c>
      <c r="CU452" s="62" t="str">
        <f>+IF(LEN($K452)&gt;10,IF(ISERROR(VLOOKUP(P452,'CODIGO PAGO'!$B$1:$B$20,1,0)),1,IF(OR(AND(CG452=1,P452&lt;&gt;"N"),AND(CG452=3,P452&lt;&gt;"B"),AND(CG452=2,LEFT(TRIM(P452),1)&lt;&gt;"I")),1,IF(OR(AND(CG452=0,P452="N"),AND(CG452=0,P452="B"),AND(CG452=0,LEFT(TRIM(P452),1)="I")),1,0))),"")</f>
        <v/>
      </c>
      <c r="CV452" s="62" t="str">
        <f t="shared" si="217"/>
        <v/>
      </c>
      <c r="CW452" s="62" t="str">
        <f>+IF(LEN($K452)&gt;10,IF(ISERROR(VLOOKUP(R452,'CODIGO PAGO'!$B$1:$B$20,1,0)),1,IF(OR(AND(CI452=1,R452&lt;&gt;"N"),AND(CI452=3,R452&lt;&gt;"B"),AND(CI452=2,LEFT(TRIM(R452),1)&lt;&gt;"I")),1,IF(OR(AND(CI452=0,R452="N"),AND(CI452=0,R452="B"),AND(CI452=0,LEFT(TRIM(R452),1)="I")),1,0))),"")</f>
        <v/>
      </c>
      <c r="CX452" s="62" t="str">
        <f t="shared" si="218"/>
        <v/>
      </c>
      <c r="CY452" s="62" t="str">
        <f>+IF(LEN($K452)&gt;10,IF(ISERROR(VLOOKUP(T452,'CODIGO PAGO'!$B$1:$B$20,1,0)),1,IF(OR(AND(CK452=1,T452&lt;&gt;"N"),AND(CK452=3,T452&lt;&gt;"B"),AND(CK452=2,LEFT(TRIM(T452),1)&lt;&gt;"I")),1,IF(OR(AND(CK452=0,T452="N"),AND(CK452=0,T452="B"),AND(CK452=0,LEFT(TRIM(T452),1)="I")),1,0))),"")</f>
        <v/>
      </c>
      <c r="CZ452" s="62" t="str">
        <f t="shared" si="219"/>
        <v/>
      </c>
      <c r="DA452" s="62" t="str">
        <f>+IF(LEN($K452)&gt;10,IF(ISERROR(VLOOKUP(V452,'CODIGO PAGO'!$B$1:$B$20,1,0)),1,IF(OR(AND(CM452=1,V452&lt;&gt;"N"),AND(CM452=3,V452&lt;&gt;"B"),AND(CM452=2,LEFT(TRIM(V452),1)&lt;&gt;"I")),1,IF(OR(AND(CM452=0,V452="N"),AND(CM452=0,V452="B"),AND(CM452=0,LEFT(TRIM(V452),1)="I")),1,0))),"")</f>
        <v/>
      </c>
      <c r="DB452" s="62" t="str">
        <f t="shared" si="220"/>
        <v/>
      </c>
      <c r="DC452" s="62" t="str">
        <f>+IF(LEN($K452)&gt;10,IF(ISERROR(VLOOKUP(X452,'CODIGO PAGO'!$B$1:$B$20,1,0)),1,IF(OR(AND(CO452=1,X452&lt;&gt;"N"),AND(CO452=3,X452&lt;&gt;"B"),AND(CO452=2,LEFT(TRIM(X452),1)&lt;&gt;"I")),1,IF(OR(AND(CO452=0,X452="N"),AND(CO452=0,X452="B"),AND(CO452=0,LEFT(TRIM(X452),1)="I")),1,0))),"")</f>
        <v/>
      </c>
      <c r="DD452" s="62" t="str">
        <f t="shared" si="221"/>
        <v/>
      </c>
      <c r="DE452" s="62" t="str">
        <f t="shared" si="222"/>
        <v/>
      </c>
      <c r="DF452" s="63" t="str">
        <f t="shared" si="223"/>
        <v/>
      </c>
      <c r="DG452" s="171"/>
      <c r="DH452" s="63">
        <v>452</v>
      </c>
    </row>
    <row r="453" spans="1:112" s="65" customFormat="1">
      <c r="A453" s="16" t="str">
        <f t="shared" si="196"/>
        <v/>
      </c>
      <c r="B453" s="134"/>
      <c r="C453" s="134"/>
      <c r="D453" s="1" t="str">
        <f>+IF(LEN($K453)&gt;5,BD!A453,"")</f>
        <v/>
      </c>
      <c r="E453" s="1" t="str">
        <f>+IF(LEN($K453)&gt;5,BD!B453,"")</f>
        <v/>
      </c>
      <c r="F453" s="134"/>
      <c r="G453" s="133"/>
      <c r="H453" s="135"/>
      <c r="I453" s="3" t="str">
        <f>+IF(LEN($K453)&gt;5,BD!D453,"")</f>
        <v/>
      </c>
      <c r="J453" s="4" t="str">
        <f>+IF(LEN($K453)&gt;5,BD!E453,"")</f>
        <v/>
      </c>
      <c r="K453" s="5" t="str">
        <f>+IF(LEN(BD!G453)&gt;5,BD!G453,"")</f>
        <v/>
      </c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53" t="str">
        <f t="shared" si="197"/>
        <v/>
      </c>
      <c r="AB453" s="154" t="str">
        <f>+IF(LEN($K453)&gt;5,SUM(L453,N453,P453,R453,T453,V453,X453)+COUNTIF(L453:X453,"PCG")+'CODIGO PAGO'!$C$23*COUNTIF(L453:X453,"PDF")+'CODIGO PAGO'!$C$24*COUNTIF('PRE MAAS'!L453:X453,"PNH")+'CODIGO PAGO'!$C$25*COUNTIF('PRE MAAS'!L453:X453,"PS")+COUNTIF(L453:X453,"VAC"),"")</f>
        <v/>
      </c>
      <c r="AC453" s="154" t="str">
        <f t="shared" si="198"/>
        <v/>
      </c>
      <c r="AD453" s="155" t="str">
        <f t="shared" si="199"/>
        <v/>
      </c>
      <c r="AE453" s="155" t="str">
        <f t="shared" si="200"/>
        <v/>
      </c>
      <c r="AF453" s="155" t="str">
        <f>+IF(LEN($K453)&gt;5,IF(AND(VLOOKUP($I453,BD!$D$1:$F$501,3,0)&gt;=L$1,VLOOKUP($I453,BD!$D$1:$F$501,3,0)&lt;=X$1),1,0),"")</f>
        <v/>
      </c>
      <c r="AG453" s="155" t="str">
        <f t="shared" si="201"/>
        <v/>
      </c>
      <c r="AH453" s="156" t="str">
        <f t="shared" si="202"/>
        <v/>
      </c>
      <c r="AI453" s="156" t="str">
        <f t="shared" si="203"/>
        <v/>
      </c>
      <c r="AJ453" s="156" t="str">
        <f t="shared" si="204"/>
        <v/>
      </c>
      <c r="AK453" s="6" t="str">
        <f>+IF(LEN($K453)&gt;5,BD!H453,"")</f>
        <v/>
      </c>
      <c r="AL453" s="17" t="str">
        <f t="shared" si="205"/>
        <v/>
      </c>
      <c r="AM453" s="13"/>
      <c r="AN453" s="18" t="str">
        <f t="shared" si="206"/>
        <v/>
      </c>
      <c r="AO453" s="19" t="str">
        <f t="shared" si="207"/>
        <v/>
      </c>
      <c r="AP453" s="19" t="str">
        <f t="shared" si="208"/>
        <v/>
      </c>
      <c r="AQ453" s="20" t="str">
        <f t="shared" si="209"/>
        <v/>
      </c>
      <c r="AR453" s="7" t="str">
        <f t="shared" ca="1" si="210"/>
        <v/>
      </c>
      <c r="AS453" s="157"/>
      <c r="AT453" s="19" t="str">
        <f>+IF(LEN($K453)&gt;5,TRUNC(AS453*AK453*'CODIGO PAGO'!$C$27,2),"")</f>
        <v/>
      </c>
      <c r="AU453" s="15"/>
      <c r="AV453" s="15"/>
      <c r="AW453" s="15"/>
      <c r="AX453" s="14"/>
      <c r="AY453" s="15"/>
      <c r="AZ453" s="20" t="str">
        <f>+IF(LEN(K453)&gt;5,SUMIF(AJUSTES!$A$1:$A$50,K453,AJUSTES!$J$1:$J$50),"")</f>
        <v/>
      </c>
      <c r="BA453" s="20"/>
      <c r="BB453" s="14"/>
      <c r="BC453" s="14"/>
      <c r="BD453" s="164"/>
      <c r="BE453" s="15"/>
      <c r="BF453" s="15"/>
      <c r="BG453" s="152" t="str">
        <f t="shared" si="211"/>
        <v/>
      </c>
      <c r="BH453" s="20" t="str">
        <f t="shared" si="212"/>
        <v/>
      </c>
      <c r="BI453" s="20" t="str">
        <f>IF(LEN($K453)&gt;5,IF('CODIGO PAGO'!$C$26=9,0.5*AK453,'CODIGO PAGO'!$C$26*COUNTIF(L453:X453,"PT")*(AK453*7)/(7-(COUNTIF(L453:X453,"D")+COUNTIF(L453:X453,"DL")))),"")</f>
        <v/>
      </c>
      <c r="BJ453" s="15"/>
      <c r="BK453" s="20" t="str">
        <f>+IF(LEN(K453)&gt;5,SUMIF(AJUSTES!$A$1:$A$50,K453,AJUSTES!$K$1:$K$50),"")</f>
        <v/>
      </c>
      <c r="BL453" s="15"/>
      <c r="BM453" s="15"/>
      <c r="BN453" s="4" t="str">
        <f>+CONCATENATE(IF(COUNTIFS(INCAPACIDADES!$A$1:$A$100,"ACTIVA",INCAPACIDADES!$C$1:$C$100,'PRE MAAS'!K453)&gt;0,VLOOKUP(K453,INCAPACIDADES!$C$1:$Y$100,23,0),""),IF(LEN($K453)&gt;5,IF(BD!F453="N/A","",CONCATENATE("B (",DAY(BD!F453),"-",MONTH(BD!F453),"-",YEAR(BD!F453),")")),""))</f>
        <v/>
      </c>
      <c r="BO453" s="150"/>
      <c r="BP453" s="15"/>
      <c r="BQ453" s="15"/>
      <c r="BR453" s="15"/>
      <c r="BS453" s="15"/>
      <c r="BT453" s="15"/>
      <c r="BU453" s="9" t="str">
        <f>+IF(LEN($K453)&gt;10,IF(LEN(BD!I453)=11,BD!I453,CONCATENATE("0",BD!I453)),"")</f>
        <v/>
      </c>
      <c r="BV453" s="161" t="str">
        <f>+IF(LEN($K453)&gt;10,BD!J453,"")</f>
        <v/>
      </c>
      <c r="BW453" s="162" t="str">
        <f t="shared" si="213"/>
        <v/>
      </c>
      <c r="BX453" s="162" t="str">
        <f>+IF(LEN($K453)&gt;10,UPPER(BD!K453),"")</f>
        <v/>
      </c>
      <c r="BY453" s="161" t="str">
        <f>+IF(LEN($K461)&gt;5,BD!L453,"")</f>
        <v/>
      </c>
      <c r="BZ453" s="161" t="str">
        <f>+IF(LEN($K453)&gt;10,BD!M453,"")</f>
        <v/>
      </c>
      <c r="CA453" s="162" t="str">
        <f>+IF(LEN($K453)&gt;10,BD!N453,"")</f>
        <v/>
      </c>
      <c r="CB453" s="163" t="str">
        <f t="shared" si="214"/>
        <v/>
      </c>
      <c r="CC453" s="62" t="str">
        <f>+IF(AND(LEN($K453)&gt;10),IF(AND($J453&gt;L$1,$J453&lt;=$Y$1),1,IF((COUNTIFS(INCAPACIDADES!$C$1:$C$51,$K453,INCAPACIDADES!K$1:K$51,L$1))&gt;0,2,IF(VLOOKUP($I453,BD!D:F,3,0)&gt;L$1,0,3))),"")</f>
        <v/>
      </c>
      <c r="CD453" s="62" t="str">
        <f>+IF(AND(LEN($K453)&gt;10),IF(AND($J453&gt;M$1,$J453&lt;=$Y$1),1,IF((COUNTIFS(INCAPACIDADES!$C$1:$C$51,$K453,INCAPACIDADES!L$1:L$51,M$1))&gt;0,2,IF(VLOOKUP($I453,BD!$D:$F,3,0)&gt;M$1,0,3))),"")</f>
        <v/>
      </c>
      <c r="CE453" s="62" t="str">
        <f>+IF(AND(LEN($K453)&gt;10),IF(AND($J453&gt;N$1,$J453&lt;=$Y$1),1,IF((COUNTIFS(INCAPACIDADES!$C$1:$C$51,$K453,INCAPACIDADES!M$1:M$51,N$1))&gt;0,2,IF(VLOOKUP($I453,BD!$D:$F,3,0)&gt;N$1,0,3))),"")</f>
        <v/>
      </c>
      <c r="CF453" s="62" t="str">
        <f>+IF(AND(LEN($K453)&gt;10),IF(AND($J453&gt;O$1,$J453&lt;=$Y$1),1,IF((COUNTIFS(INCAPACIDADES!$C$1:$C$51,$K453,INCAPACIDADES!N$1:N$51,O$1))&gt;0,2,IF(VLOOKUP($I453,BD!$D:$F,3,0)&gt;O$1,0,3))),"")</f>
        <v/>
      </c>
      <c r="CG453" s="62" t="str">
        <f>+IF(AND(LEN($K453)&gt;10),IF(AND($J453&gt;P$1,$J453&lt;=$Y$1),1,IF((COUNTIFS(INCAPACIDADES!$C$1:$C$51,$K453,INCAPACIDADES!O$1:O$51,P$1))&gt;0,2,IF(VLOOKUP($I453,BD!$D:$F,3,0)&gt;P$1,0,3))),"")</f>
        <v/>
      </c>
      <c r="CH453" s="62" t="str">
        <f>+IF(AND(LEN($K453)&gt;10),IF(AND($J453&gt;Q$1,$J453&lt;=$Y$1),1,IF((COUNTIFS(INCAPACIDADES!$C$1:$C$51,$K453,INCAPACIDADES!P$1:P$51,Q$1))&gt;0,2,IF(VLOOKUP($I453,BD!$D:$F,3,0)&gt;Q$1,0,3))),"")</f>
        <v/>
      </c>
      <c r="CI453" s="62" t="str">
        <f>+IF(AND(LEN($K453)&gt;10),IF(AND($J453&gt;R$1,$J453&lt;=$Y$1),1,IF((COUNTIFS(INCAPACIDADES!$C$1:$C$51,$K453,INCAPACIDADES!Q$1:Q$51,R$1))&gt;0,2,IF(VLOOKUP($I453,BD!$D:$F,3,0)&gt;R$1,0,3))),"")</f>
        <v/>
      </c>
      <c r="CJ453" s="62" t="str">
        <f>+IF(AND(LEN($K453)&gt;10),IF(AND($J453&gt;S$1,$J453&lt;=$Y$1),1,IF((COUNTIFS(INCAPACIDADES!$C$1:$C$51,$K453,INCAPACIDADES!R$1:R$51,S$1))&gt;0,2,IF(VLOOKUP($I453,BD!$D:$F,3,0)&gt;S$1,0,3))),"")</f>
        <v/>
      </c>
      <c r="CK453" s="62" t="str">
        <f>+IF(AND(LEN($K453)&gt;10),IF(AND($J453&gt;T$1,$J453&lt;=$Y$1),1,IF((COUNTIFS(INCAPACIDADES!$C$1:$C$51,$K453,INCAPACIDADES!S$1:S$51,T$1))&gt;0,2,IF(VLOOKUP($I453,BD!$D:$F,3,0)&gt;T$1,0,3))),"")</f>
        <v/>
      </c>
      <c r="CL453" s="62" t="str">
        <f>+IF(AND(LEN($K453)&gt;10),IF(AND($J453&gt;U$1,$J453&lt;=$Y$1),1,IF((COUNTIFS(INCAPACIDADES!$C$1:$C$51,$K453,INCAPACIDADES!T$1:T$51,U$1))&gt;0,2,IF(VLOOKUP($I453,BD!$D:$F,3,0)&gt;U$1,0,3))),"")</f>
        <v/>
      </c>
      <c r="CM453" s="62" t="str">
        <f>+IF(AND(LEN($K453)&gt;10),IF(AND($J453&gt;V$1,$J453&lt;=$Y$1),1,IF((COUNTIFS(INCAPACIDADES!$C$1:$C$51,$K453,INCAPACIDADES!U$1:U$51,V$1))&gt;0,2,IF(VLOOKUP($I453,BD!$D:$F,3,0)&gt;V$1,0,3))),"")</f>
        <v/>
      </c>
      <c r="CN453" s="62" t="str">
        <f>+IF(AND(LEN($K453)&gt;10),IF(AND($J453&gt;W$1,$J453&lt;=$Y$1),1,IF((COUNTIFS(INCAPACIDADES!$C$1:$C$51,$K453,INCAPACIDADES!V$1:V$51,W$1))&gt;0,2,IF(VLOOKUP($I453,BD!$D:$F,3,0)&gt;W$1,0,3))),"")</f>
        <v/>
      </c>
      <c r="CO453" s="62" t="str">
        <f>+IF(AND(LEN($K453)&gt;10),IF(AND($J453&gt;X$1,$J453&lt;=$Y$1),1,IF((COUNTIFS(INCAPACIDADES!$C$1:$C$51,$K453,INCAPACIDADES!W$1:W$51,X$1))&gt;0,2,IF(VLOOKUP($I453,BD!$D:$F,3,0)&gt;X$1,0,3))),"")</f>
        <v/>
      </c>
      <c r="CP453" s="62" t="str">
        <f>+IF(AND(LEN($K453)&gt;10),IF(AND($J453&gt;Y$1,$J453&lt;=$Y$1),1,IF((COUNTIFS(INCAPACIDADES!$C$1:$C$51,$K453,INCAPACIDADES!X$1:X$51,Y$1))&gt;0,2,IF(VLOOKUP($I453,BD!$D:$F,3,0)&gt;Y$1,0,3))),"")</f>
        <v/>
      </c>
      <c r="CQ453" s="62" t="str">
        <f>+IF(LEN($K453)&gt;10,IF(ISERROR(VLOOKUP(L453,'CODIGO PAGO'!$B$1:$B$20,1,0)),1,IF(OR(AND(CC453=1,L453&lt;&gt;"N"),AND(CC453=3,L453&lt;&gt;"B"),AND(CC453=2,LEFT(TRIM(L453),1)&lt;&gt;"I")),1,IF(OR(AND(CC453=0,L453="N"),AND(CC453=0,L453="B"),AND(CC453=0,LEFT(TRIM(L453),1)="I")),1,0))),"")</f>
        <v/>
      </c>
      <c r="CR453" s="62" t="str">
        <f t="shared" si="215"/>
        <v/>
      </c>
      <c r="CS453" s="62" t="str">
        <f>+IF(LEN($K453)&gt;10,IF(ISERROR(VLOOKUP(N453,'CODIGO PAGO'!$B$1:$B$20,1,0)),1,IF(OR(AND(CE453=1,N453&lt;&gt;"N"),AND(CE453=3,N453&lt;&gt;"B"),AND(CE453=2,LEFT(TRIM(N453),1)&lt;&gt;"I")),1,IF(OR(AND(CE453=0,N453="N"),AND(CE453=0,N453="B"),AND(CE453=0,LEFT(TRIM(N453),1)="I")),1,0))),"")</f>
        <v/>
      </c>
      <c r="CT453" s="62" t="str">
        <f t="shared" si="216"/>
        <v/>
      </c>
      <c r="CU453" s="62" t="str">
        <f>+IF(LEN($K453)&gt;10,IF(ISERROR(VLOOKUP(P453,'CODIGO PAGO'!$B$1:$B$20,1,0)),1,IF(OR(AND(CG453=1,P453&lt;&gt;"N"),AND(CG453=3,P453&lt;&gt;"B"),AND(CG453=2,LEFT(TRIM(P453),1)&lt;&gt;"I")),1,IF(OR(AND(CG453=0,P453="N"),AND(CG453=0,P453="B"),AND(CG453=0,LEFT(TRIM(P453),1)="I")),1,0))),"")</f>
        <v/>
      </c>
      <c r="CV453" s="62" t="str">
        <f t="shared" si="217"/>
        <v/>
      </c>
      <c r="CW453" s="62" t="str">
        <f>+IF(LEN($K453)&gt;10,IF(ISERROR(VLOOKUP(R453,'CODIGO PAGO'!$B$1:$B$20,1,0)),1,IF(OR(AND(CI453=1,R453&lt;&gt;"N"),AND(CI453=3,R453&lt;&gt;"B"),AND(CI453=2,LEFT(TRIM(R453),1)&lt;&gt;"I")),1,IF(OR(AND(CI453=0,R453="N"),AND(CI453=0,R453="B"),AND(CI453=0,LEFT(TRIM(R453),1)="I")),1,0))),"")</f>
        <v/>
      </c>
      <c r="CX453" s="62" t="str">
        <f t="shared" si="218"/>
        <v/>
      </c>
      <c r="CY453" s="62" t="str">
        <f>+IF(LEN($K453)&gt;10,IF(ISERROR(VLOOKUP(T453,'CODIGO PAGO'!$B$1:$B$20,1,0)),1,IF(OR(AND(CK453=1,T453&lt;&gt;"N"),AND(CK453=3,T453&lt;&gt;"B"),AND(CK453=2,LEFT(TRIM(T453),1)&lt;&gt;"I")),1,IF(OR(AND(CK453=0,T453="N"),AND(CK453=0,T453="B"),AND(CK453=0,LEFT(TRIM(T453),1)="I")),1,0))),"")</f>
        <v/>
      </c>
      <c r="CZ453" s="62" t="str">
        <f t="shared" si="219"/>
        <v/>
      </c>
      <c r="DA453" s="62" t="str">
        <f>+IF(LEN($K453)&gt;10,IF(ISERROR(VLOOKUP(V453,'CODIGO PAGO'!$B$1:$B$20,1,0)),1,IF(OR(AND(CM453=1,V453&lt;&gt;"N"),AND(CM453=3,V453&lt;&gt;"B"),AND(CM453=2,LEFT(TRIM(V453),1)&lt;&gt;"I")),1,IF(OR(AND(CM453=0,V453="N"),AND(CM453=0,V453="B"),AND(CM453=0,LEFT(TRIM(V453),1)="I")),1,0))),"")</f>
        <v/>
      </c>
      <c r="DB453" s="62" t="str">
        <f t="shared" si="220"/>
        <v/>
      </c>
      <c r="DC453" s="62" t="str">
        <f>+IF(LEN($K453)&gt;10,IF(ISERROR(VLOOKUP(X453,'CODIGO PAGO'!$B$1:$B$20,1,0)),1,IF(OR(AND(CO453=1,X453&lt;&gt;"N"),AND(CO453=3,X453&lt;&gt;"B"),AND(CO453=2,LEFT(TRIM(X453),1)&lt;&gt;"I")),1,IF(OR(AND(CO453=0,X453="N"),AND(CO453=0,X453="B"),AND(CO453=0,LEFT(TRIM(X453),1)="I")),1,0))),"")</f>
        <v/>
      </c>
      <c r="DD453" s="62" t="str">
        <f t="shared" si="221"/>
        <v/>
      </c>
      <c r="DE453" s="62" t="str">
        <f t="shared" si="222"/>
        <v/>
      </c>
      <c r="DF453" s="63" t="str">
        <f t="shared" si="223"/>
        <v/>
      </c>
      <c r="DG453" s="171"/>
      <c r="DH453" s="63">
        <v>453</v>
      </c>
    </row>
    <row r="454" spans="1:112" s="65" customFormat="1">
      <c r="A454" s="16" t="str">
        <f t="shared" si="196"/>
        <v/>
      </c>
      <c r="B454" s="134"/>
      <c r="C454" s="134"/>
      <c r="D454" s="1" t="str">
        <f>+IF(LEN($K454)&gt;5,BD!A454,"")</f>
        <v/>
      </c>
      <c r="E454" s="1" t="str">
        <f>+IF(LEN($K454)&gt;5,BD!B454,"")</f>
        <v/>
      </c>
      <c r="F454" s="134"/>
      <c r="G454" s="133"/>
      <c r="H454" s="135"/>
      <c r="I454" s="3" t="str">
        <f>+IF(LEN($K454)&gt;5,BD!D454,"")</f>
        <v/>
      </c>
      <c r="J454" s="4" t="str">
        <f>+IF(LEN($K454)&gt;5,BD!E454,"")</f>
        <v/>
      </c>
      <c r="K454" s="5" t="str">
        <f>+IF(LEN(BD!G454)&gt;5,BD!G454,"")</f>
        <v/>
      </c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53" t="str">
        <f t="shared" si="197"/>
        <v/>
      </c>
      <c r="AB454" s="154" t="str">
        <f>+IF(LEN($K454)&gt;5,SUM(L454,N454,P454,R454,T454,V454,X454)+COUNTIF(L454:X454,"PCG")+'CODIGO PAGO'!$C$23*COUNTIF(L454:X454,"PDF")+'CODIGO PAGO'!$C$24*COUNTIF('PRE MAAS'!L454:X454,"PNH")+'CODIGO PAGO'!$C$25*COUNTIF('PRE MAAS'!L454:X454,"PS")+COUNTIF(L454:X454,"VAC"),"")</f>
        <v/>
      </c>
      <c r="AC454" s="154" t="str">
        <f t="shared" si="198"/>
        <v/>
      </c>
      <c r="AD454" s="155" t="str">
        <f t="shared" si="199"/>
        <v/>
      </c>
      <c r="AE454" s="155" t="str">
        <f t="shared" si="200"/>
        <v/>
      </c>
      <c r="AF454" s="155" t="str">
        <f>+IF(LEN($K454)&gt;5,IF(AND(VLOOKUP($I454,BD!$D$1:$F$501,3,0)&gt;=L$1,VLOOKUP($I454,BD!$D$1:$F$501,3,0)&lt;=X$1),1,0),"")</f>
        <v/>
      </c>
      <c r="AG454" s="155" t="str">
        <f t="shared" si="201"/>
        <v/>
      </c>
      <c r="AH454" s="156" t="str">
        <f t="shared" si="202"/>
        <v/>
      </c>
      <c r="AI454" s="156" t="str">
        <f t="shared" si="203"/>
        <v/>
      </c>
      <c r="AJ454" s="156" t="str">
        <f t="shared" si="204"/>
        <v/>
      </c>
      <c r="AK454" s="6" t="str">
        <f>+IF(LEN($K454)&gt;5,BD!H454,"")</f>
        <v/>
      </c>
      <c r="AL454" s="17" t="str">
        <f t="shared" si="205"/>
        <v/>
      </c>
      <c r="AM454" s="13"/>
      <c r="AN454" s="18" t="str">
        <f t="shared" si="206"/>
        <v/>
      </c>
      <c r="AO454" s="19" t="str">
        <f t="shared" si="207"/>
        <v/>
      </c>
      <c r="AP454" s="19" t="str">
        <f t="shared" si="208"/>
        <v/>
      </c>
      <c r="AQ454" s="20" t="str">
        <f t="shared" si="209"/>
        <v/>
      </c>
      <c r="AR454" s="7" t="str">
        <f t="shared" ca="1" si="210"/>
        <v/>
      </c>
      <c r="AS454" s="157"/>
      <c r="AT454" s="19" t="str">
        <f>+IF(LEN($K454)&gt;5,TRUNC(AS454*AK454*'CODIGO PAGO'!$C$27,2),"")</f>
        <v/>
      </c>
      <c r="AU454" s="15"/>
      <c r="AV454" s="15"/>
      <c r="AW454" s="15"/>
      <c r="AX454" s="14"/>
      <c r="AY454" s="15"/>
      <c r="AZ454" s="20" t="str">
        <f>+IF(LEN(K454)&gt;5,SUMIF(AJUSTES!$A$1:$A$50,K454,AJUSTES!$J$1:$J$50),"")</f>
        <v/>
      </c>
      <c r="BA454" s="20"/>
      <c r="BB454" s="14"/>
      <c r="BC454" s="14"/>
      <c r="BD454" s="164"/>
      <c r="BE454" s="15"/>
      <c r="BF454" s="15"/>
      <c r="BG454" s="152" t="str">
        <f t="shared" si="211"/>
        <v/>
      </c>
      <c r="BH454" s="20" t="str">
        <f t="shared" si="212"/>
        <v/>
      </c>
      <c r="BI454" s="20" t="str">
        <f>IF(LEN($K454)&gt;5,IF('CODIGO PAGO'!$C$26=9,0.5*AK454,'CODIGO PAGO'!$C$26*COUNTIF(L454:X454,"PT")*(AK454*7)/(7-(COUNTIF(L454:X454,"D")+COUNTIF(L454:X454,"DL")))),"")</f>
        <v/>
      </c>
      <c r="BJ454" s="15"/>
      <c r="BK454" s="20" t="str">
        <f>+IF(LEN(K454)&gt;5,SUMIF(AJUSTES!$A$1:$A$50,K454,AJUSTES!$K$1:$K$50),"")</f>
        <v/>
      </c>
      <c r="BL454" s="15"/>
      <c r="BM454" s="15"/>
      <c r="BN454" s="4" t="str">
        <f>+CONCATENATE(IF(COUNTIFS(INCAPACIDADES!$A$1:$A$100,"ACTIVA",INCAPACIDADES!$C$1:$C$100,'PRE MAAS'!K454)&gt;0,VLOOKUP(K454,INCAPACIDADES!$C$1:$Y$100,23,0),""),IF(LEN($K454)&gt;5,IF(BD!F454="N/A","",CONCATENATE("B (",DAY(BD!F454),"-",MONTH(BD!F454),"-",YEAR(BD!F454),")")),""))</f>
        <v/>
      </c>
      <c r="BO454" s="150"/>
      <c r="BP454" s="15"/>
      <c r="BQ454" s="15"/>
      <c r="BR454" s="15"/>
      <c r="BS454" s="15"/>
      <c r="BT454" s="15"/>
      <c r="BU454" s="9" t="str">
        <f>+IF(LEN($K454)&gt;10,IF(LEN(BD!I454)=11,BD!I454,CONCATENATE("0",BD!I454)),"")</f>
        <v/>
      </c>
      <c r="BV454" s="161" t="str">
        <f>+IF(LEN($K454)&gt;10,BD!J454,"")</f>
        <v/>
      </c>
      <c r="BW454" s="162" t="str">
        <f t="shared" si="213"/>
        <v/>
      </c>
      <c r="BX454" s="162" t="str">
        <f>+IF(LEN($K454)&gt;10,UPPER(BD!K454),"")</f>
        <v/>
      </c>
      <c r="BY454" s="161" t="str">
        <f>+IF(LEN($K462)&gt;5,BD!L454,"")</f>
        <v/>
      </c>
      <c r="BZ454" s="161" t="str">
        <f>+IF(LEN($K454)&gt;10,BD!M454,"")</f>
        <v/>
      </c>
      <c r="CA454" s="162" t="str">
        <f>+IF(LEN($K454)&gt;10,BD!N454,"")</f>
        <v/>
      </c>
      <c r="CB454" s="163" t="str">
        <f t="shared" si="214"/>
        <v/>
      </c>
      <c r="CC454" s="62" t="str">
        <f>+IF(AND(LEN($K454)&gt;10),IF(AND($J454&gt;L$1,$J454&lt;=$Y$1),1,IF((COUNTIFS(INCAPACIDADES!$C$1:$C$51,$K454,INCAPACIDADES!K$1:K$51,L$1))&gt;0,2,IF(VLOOKUP($I454,BD!D:F,3,0)&gt;L$1,0,3))),"")</f>
        <v/>
      </c>
      <c r="CD454" s="62" t="str">
        <f>+IF(AND(LEN($K454)&gt;10),IF(AND($J454&gt;M$1,$J454&lt;=$Y$1),1,IF((COUNTIFS(INCAPACIDADES!$C$1:$C$51,$K454,INCAPACIDADES!L$1:L$51,M$1))&gt;0,2,IF(VLOOKUP($I454,BD!$D:$F,3,0)&gt;M$1,0,3))),"")</f>
        <v/>
      </c>
      <c r="CE454" s="62" t="str">
        <f>+IF(AND(LEN($K454)&gt;10),IF(AND($J454&gt;N$1,$J454&lt;=$Y$1),1,IF((COUNTIFS(INCAPACIDADES!$C$1:$C$51,$K454,INCAPACIDADES!M$1:M$51,N$1))&gt;0,2,IF(VLOOKUP($I454,BD!$D:$F,3,0)&gt;N$1,0,3))),"")</f>
        <v/>
      </c>
      <c r="CF454" s="62" t="str">
        <f>+IF(AND(LEN($K454)&gt;10),IF(AND($J454&gt;O$1,$J454&lt;=$Y$1),1,IF((COUNTIFS(INCAPACIDADES!$C$1:$C$51,$K454,INCAPACIDADES!N$1:N$51,O$1))&gt;0,2,IF(VLOOKUP($I454,BD!$D:$F,3,0)&gt;O$1,0,3))),"")</f>
        <v/>
      </c>
      <c r="CG454" s="62" t="str">
        <f>+IF(AND(LEN($K454)&gt;10),IF(AND($J454&gt;P$1,$J454&lt;=$Y$1),1,IF((COUNTIFS(INCAPACIDADES!$C$1:$C$51,$K454,INCAPACIDADES!O$1:O$51,P$1))&gt;0,2,IF(VLOOKUP($I454,BD!$D:$F,3,0)&gt;P$1,0,3))),"")</f>
        <v/>
      </c>
      <c r="CH454" s="62" t="str">
        <f>+IF(AND(LEN($K454)&gt;10),IF(AND($J454&gt;Q$1,$J454&lt;=$Y$1),1,IF((COUNTIFS(INCAPACIDADES!$C$1:$C$51,$K454,INCAPACIDADES!P$1:P$51,Q$1))&gt;0,2,IF(VLOOKUP($I454,BD!$D:$F,3,0)&gt;Q$1,0,3))),"")</f>
        <v/>
      </c>
      <c r="CI454" s="62" t="str">
        <f>+IF(AND(LEN($K454)&gt;10),IF(AND($J454&gt;R$1,$J454&lt;=$Y$1),1,IF((COUNTIFS(INCAPACIDADES!$C$1:$C$51,$K454,INCAPACIDADES!Q$1:Q$51,R$1))&gt;0,2,IF(VLOOKUP($I454,BD!$D:$F,3,0)&gt;R$1,0,3))),"")</f>
        <v/>
      </c>
      <c r="CJ454" s="62" t="str">
        <f>+IF(AND(LEN($K454)&gt;10),IF(AND($J454&gt;S$1,$J454&lt;=$Y$1),1,IF((COUNTIFS(INCAPACIDADES!$C$1:$C$51,$K454,INCAPACIDADES!R$1:R$51,S$1))&gt;0,2,IF(VLOOKUP($I454,BD!$D:$F,3,0)&gt;S$1,0,3))),"")</f>
        <v/>
      </c>
      <c r="CK454" s="62" t="str">
        <f>+IF(AND(LEN($K454)&gt;10),IF(AND($J454&gt;T$1,$J454&lt;=$Y$1),1,IF((COUNTIFS(INCAPACIDADES!$C$1:$C$51,$K454,INCAPACIDADES!S$1:S$51,T$1))&gt;0,2,IF(VLOOKUP($I454,BD!$D:$F,3,0)&gt;T$1,0,3))),"")</f>
        <v/>
      </c>
      <c r="CL454" s="62" t="str">
        <f>+IF(AND(LEN($K454)&gt;10),IF(AND($J454&gt;U$1,$J454&lt;=$Y$1),1,IF((COUNTIFS(INCAPACIDADES!$C$1:$C$51,$K454,INCAPACIDADES!T$1:T$51,U$1))&gt;0,2,IF(VLOOKUP($I454,BD!$D:$F,3,0)&gt;U$1,0,3))),"")</f>
        <v/>
      </c>
      <c r="CM454" s="62" t="str">
        <f>+IF(AND(LEN($K454)&gt;10),IF(AND($J454&gt;V$1,$J454&lt;=$Y$1),1,IF((COUNTIFS(INCAPACIDADES!$C$1:$C$51,$K454,INCAPACIDADES!U$1:U$51,V$1))&gt;0,2,IF(VLOOKUP($I454,BD!$D:$F,3,0)&gt;V$1,0,3))),"")</f>
        <v/>
      </c>
      <c r="CN454" s="62" t="str">
        <f>+IF(AND(LEN($K454)&gt;10),IF(AND($J454&gt;W$1,$J454&lt;=$Y$1),1,IF((COUNTIFS(INCAPACIDADES!$C$1:$C$51,$K454,INCAPACIDADES!V$1:V$51,W$1))&gt;0,2,IF(VLOOKUP($I454,BD!$D:$F,3,0)&gt;W$1,0,3))),"")</f>
        <v/>
      </c>
      <c r="CO454" s="62" t="str">
        <f>+IF(AND(LEN($K454)&gt;10),IF(AND($J454&gt;X$1,$J454&lt;=$Y$1),1,IF((COUNTIFS(INCAPACIDADES!$C$1:$C$51,$K454,INCAPACIDADES!W$1:W$51,X$1))&gt;0,2,IF(VLOOKUP($I454,BD!$D:$F,3,0)&gt;X$1,0,3))),"")</f>
        <v/>
      </c>
      <c r="CP454" s="62" t="str">
        <f>+IF(AND(LEN($K454)&gt;10),IF(AND($J454&gt;Y$1,$J454&lt;=$Y$1),1,IF((COUNTIFS(INCAPACIDADES!$C$1:$C$51,$K454,INCAPACIDADES!X$1:X$51,Y$1))&gt;0,2,IF(VLOOKUP($I454,BD!$D:$F,3,0)&gt;Y$1,0,3))),"")</f>
        <v/>
      </c>
      <c r="CQ454" s="62" t="str">
        <f>+IF(LEN($K454)&gt;10,IF(ISERROR(VLOOKUP(L454,'CODIGO PAGO'!$B$1:$B$20,1,0)),1,IF(OR(AND(CC454=1,L454&lt;&gt;"N"),AND(CC454=3,L454&lt;&gt;"B"),AND(CC454=2,LEFT(TRIM(L454),1)&lt;&gt;"I")),1,IF(OR(AND(CC454=0,L454="N"),AND(CC454=0,L454="B"),AND(CC454=0,LEFT(TRIM(L454),1)="I")),1,0))),"")</f>
        <v/>
      </c>
      <c r="CR454" s="62" t="str">
        <f t="shared" si="215"/>
        <v/>
      </c>
      <c r="CS454" s="62" t="str">
        <f>+IF(LEN($K454)&gt;10,IF(ISERROR(VLOOKUP(N454,'CODIGO PAGO'!$B$1:$B$20,1,0)),1,IF(OR(AND(CE454=1,N454&lt;&gt;"N"),AND(CE454=3,N454&lt;&gt;"B"),AND(CE454=2,LEFT(TRIM(N454),1)&lt;&gt;"I")),1,IF(OR(AND(CE454=0,N454="N"),AND(CE454=0,N454="B"),AND(CE454=0,LEFT(TRIM(N454),1)="I")),1,0))),"")</f>
        <v/>
      </c>
      <c r="CT454" s="62" t="str">
        <f t="shared" si="216"/>
        <v/>
      </c>
      <c r="CU454" s="62" t="str">
        <f>+IF(LEN($K454)&gt;10,IF(ISERROR(VLOOKUP(P454,'CODIGO PAGO'!$B$1:$B$20,1,0)),1,IF(OR(AND(CG454=1,P454&lt;&gt;"N"),AND(CG454=3,P454&lt;&gt;"B"),AND(CG454=2,LEFT(TRIM(P454),1)&lt;&gt;"I")),1,IF(OR(AND(CG454=0,P454="N"),AND(CG454=0,P454="B"),AND(CG454=0,LEFT(TRIM(P454),1)="I")),1,0))),"")</f>
        <v/>
      </c>
      <c r="CV454" s="62" t="str">
        <f t="shared" si="217"/>
        <v/>
      </c>
      <c r="CW454" s="62" t="str">
        <f>+IF(LEN($K454)&gt;10,IF(ISERROR(VLOOKUP(R454,'CODIGO PAGO'!$B$1:$B$20,1,0)),1,IF(OR(AND(CI454=1,R454&lt;&gt;"N"),AND(CI454=3,R454&lt;&gt;"B"),AND(CI454=2,LEFT(TRIM(R454),1)&lt;&gt;"I")),1,IF(OR(AND(CI454=0,R454="N"),AND(CI454=0,R454="B"),AND(CI454=0,LEFT(TRIM(R454),1)="I")),1,0))),"")</f>
        <v/>
      </c>
      <c r="CX454" s="62" t="str">
        <f t="shared" si="218"/>
        <v/>
      </c>
      <c r="CY454" s="62" t="str">
        <f>+IF(LEN($K454)&gt;10,IF(ISERROR(VLOOKUP(T454,'CODIGO PAGO'!$B$1:$B$20,1,0)),1,IF(OR(AND(CK454=1,T454&lt;&gt;"N"),AND(CK454=3,T454&lt;&gt;"B"),AND(CK454=2,LEFT(TRIM(T454),1)&lt;&gt;"I")),1,IF(OR(AND(CK454=0,T454="N"),AND(CK454=0,T454="B"),AND(CK454=0,LEFT(TRIM(T454),1)="I")),1,0))),"")</f>
        <v/>
      </c>
      <c r="CZ454" s="62" t="str">
        <f t="shared" si="219"/>
        <v/>
      </c>
      <c r="DA454" s="62" t="str">
        <f>+IF(LEN($K454)&gt;10,IF(ISERROR(VLOOKUP(V454,'CODIGO PAGO'!$B$1:$B$20,1,0)),1,IF(OR(AND(CM454=1,V454&lt;&gt;"N"),AND(CM454=3,V454&lt;&gt;"B"),AND(CM454=2,LEFT(TRIM(V454),1)&lt;&gt;"I")),1,IF(OR(AND(CM454=0,V454="N"),AND(CM454=0,V454="B"),AND(CM454=0,LEFT(TRIM(V454),1)="I")),1,0))),"")</f>
        <v/>
      </c>
      <c r="DB454" s="62" t="str">
        <f t="shared" si="220"/>
        <v/>
      </c>
      <c r="DC454" s="62" t="str">
        <f>+IF(LEN($K454)&gt;10,IF(ISERROR(VLOOKUP(X454,'CODIGO PAGO'!$B$1:$B$20,1,0)),1,IF(OR(AND(CO454=1,X454&lt;&gt;"N"),AND(CO454=3,X454&lt;&gt;"B"),AND(CO454=2,LEFT(TRIM(X454),1)&lt;&gt;"I")),1,IF(OR(AND(CO454=0,X454="N"),AND(CO454=0,X454="B"),AND(CO454=0,LEFT(TRIM(X454),1)="I")),1,0))),"")</f>
        <v/>
      </c>
      <c r="DD454" s="62" t="str">
        <f t="shared" si="221"/>
        <v/>
      </c>
      <c r="DE454" s="62" t="str">
        <f t="shared" si="222"/>
        <v/>
      </c>
      <c r="DF454" s="63" t="str">
        <f t="shared" si="223"/>
        <v/>
      </c>
      <c r="DG454" s="171"/>
      <c r="DH454" s="63">
        <v>454</v>
      </c>
    </row>
    <row r="455" spans="1:112" s="65" customFormat="1">
      <c r="A455" s="16" t="str">
        <f t="shared" si="196"/>
        <v/>
      </c>
      <c r="B455" s="134"/>
      <c r="C455" s="134"/>
      <c r="D455" s="1" t="str">
        <f>+IF(LEN($K455)&gt;5,BD!A455,"")</f>
        <v/>
      </c>
      <c r="E455" s="1" t="str">
        <f>+IF(LEN($K455)&gt;5,BD!B455,"")</f>
        <v/>
      </c>
      <c r="F455" s="134"/>
      <c r="G455" s="133"/>
      <c r="H455" s="135"/>
      <c r="I455" s="3" t="str">
        <f>+IF(LEN($K455)&gt;5,BD!D455,"")</f>
        <v/>
      </c>
      <c r="J455" s="4" t="str">
        <f>+IF(LEN($K455)&gt;5,BD!E455,"")</f>
        <v/>
      </c>
      <c r="K455" s="5" t="str">
        <f>+IF(LEN(BD!G455)&gt;5,BD!G455,"")</f>
        <v/>
      </c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53" t="str">
        <f t="shared" si="197"/>
        <v/>
      </c>
      <c r="AB455" s="154" t="str">
        <f>+IF(LEN($K455)&gt;5,SUM(L455,N455,P455,R455,T455,V455,X455)+COUNTIF(L455:X455,"PCG")+'CODIGO PAGO'!$C$23*COUNTIF(L455:X455,"PDF")+'CODIGO PAGO'!$C$24*COUNTIF('PRE MAAS'!L455:X455,"PNH")+'CODIGO PAGO'!$C$25*COUNTIF('PRE MAAS'!L455:X455,"PS")+COUNTIF(L455:X455,"VAC"),"")</f>
        <v/>
      </c>
      <c r="AC455" s="154" t="str">
        <f t="shared" si="198"/>
        <v/>
      </c>
      <c r="AD455" s="155" t="str">
        <f t="shared" si="199"/>
        <v/>
      </c>
      <c r="AE455" s="155" t="str">
        <f t="shared" si="200"/>
        <v/>
      </c>
      <c r="AF455" s="155" t="str">
        <f>+IF(LEN($K455)&gt;5,IF(AND(VLOOKUP($I455,BD!$D$1:$F$501,3,0)&gt;=L$1,VLOOKUP($I455,BD!$D$1:$F$501,3,0)&lt;=X$1),1,0),"")</f>
        <v/>
      </c>
      <c r="AG455" s="155" t="str">
        <f t="shared" si="201"/>
        <v/>
      </c>
      <c r="AH455" s="156" t="str">
        <f t="shared" si="202"/>
        <v/>
      </c>
      <c r="AI455" s="156" t="str">
        <f t="shared" si="203"/>
        <v/>
      </c>
      <c r="AJ455" s="156" t="str">
        <f t="shared" si="204"/>
        <v/>
      </c>
      <c r="AK455" s="6" t="str">
        <f>+IF(LEN($K455)&gt;5,BD!H455,"")</f>
        <v/>
      </c>
      <c r="AL455" s="17" t="str">
        <f t="shared" si="205"/>
        <v/>
      </c>
      <c r="AM455" s="13"/>
      <c r="AN455" s="18" t="str">
        <f t="shared" si="206"/>
        <v/>
      </c>
      <c r="AO455" s="19" t="str">
        <f t="shared" si="207"/>
        <v/>
      </c>
      <c r="AP455" s="19" t="str">
        <f t="shared" si="208"/>
        <v/>
      </c>
      <c r="AQ455" s="20" t="str">
        <f t="shared" si="209"/>
        <v/>
      </c>
      <c r="AR455" s="7" t="str">
        <f t="shared" ca="1" si="210"/>
        <v/>
      </c>
      <c r="AS455" s="157"/>
      <c r="AT455" s="19" t="str">
        <f>+IF(LEN($K455)&gt;5,TRUNC(AS455*AK455*'CODIGO PAGO'!$C$27,2),"")</f>
        <v/>
      </c>
      <c r="AU455" s="15"/>
      <c r="AV455" s="15"/>
      <c r="AW455" s="15"/>
      <c r="AX455" s="14"/>
      <c r="AY455" s="15"/>
      <c r="AZ455" s="20" t="str">
        <f>+IF(LEN(K455)&gt;5,SUMIF(AJUSTES!$A$1:$A$50,K455,AJUSTES!$J$1:$J$50),"")</f>
        <v/>
      </c>
      <c r="BA455" s="20"/>
      <c r="BB455" s="14"/>
      <c r="BC455" s="14"/>
      <c r="BD455" s="164"/>
      <c r="BE455" s="15"/>
      <c r="BF455" s="15"/>
      <c r="BG455" s="152" t="str">
        <f t="shared" si="211"/>
        <v/>
      </c>
      <c r="BH455" s="20" t="str">
        <f t="shared" si="212"/>
        <v/>
      </c>
      <c r="BI455" s="20" t="str">
        <f>IF(LEN($K455)&gt;5,IF('CODIGO PAGO'!$C$26=9,0.5*AK455,'CODIGO PAGO'!$C$26*COUNTIF(L455:X455,"PT")*(AK455*7)/(7-(COUNTIF(L455:X455,"D")+COUNTIF(L455:X455,"DL")))),"")</f>
        <v/>
      </c>
      <c r="BJ455" s="15"/>
      <c r="BK455" s="20" t="str">
        <f>+IF(LEN(K455)&gt;5,SUMIF(AJUSTES!$A$1:$A$50,K455,AJUSTES!$K$1:$K$50),"")</f>
        <v/>
      </c>
      <c r="BL455" s="15"/>
      <c r="BM455" s="15"/>
      <c r="BN455" s="4" t="str">
        <f>+CONCATENATE(IF(COUNTIFS(INCAPACIDADES!$A$1:$A$100,"ACTIVA",INCAPACIDADES!$C$1:$C$100,'PRE MAAS'!K455)&gt;0,VLOOKUP(K455,INCAPACIDADES!$C$1:$Y$100,23,0),""),IF(LEN($K455)&gt;5,IF(BD!F455="N/A","",CONCATENATE("B (",DAY(BD!F455),"-",MONTH(BD!F455),"-",YEAR(BD!F455),")")),""))</f>
        <v/>
      </c>
      <c r="BO455" s="150"/>
      <c r="BP455" s="15"/>
      <c r="BQ455" s="15"/>
      <c r="BR455" s="15"/>
      <c r="BS455" s="15"/>
      <c r="BT455" s="15"/>
      <c r="BU455" s="9" t="str">
        <f>+IF(LEN($K455)&gt;10,IF(LEN(BD!I455)=11,BD!I455,CONCATENATE("0",BD!I455)),"")</f>
        <v/>
      </c>
      <c r="BV455" s="161" t="str">
        <f>+IF(LEN($K455)&gt;10,BD!J455,"")</f>
        <v/>
      </c>
      <c r="BW455" s="162" t="str">
        <f t="shared" si="213"/>
        <v/>
      </c>
      <c r="BX455" s="162" t="str">
        <f>+IF(LEN($K455)&gt;10,UPPER(BD!K455),"")</f>
        <v/>
      </c>
      <c r="BY455" s="161" t="str">
        <f>+IF(LEN($K463)&gt;5,BD!L455,"")</f>
        <v/>
      </c>
      <c r="BZ455" s="161" t="str">
        <f>+IF(LEN($K455)&gt;10,BD!M455,"")</f>
        <v/>
      </c>
      <c r="CA455" s="162" t="str">
        <f>+IF(LEN($K455)&gt;10,BD!N455,"")</f>
        <v/>
      </c>
      <c r="CB455" s="163" t="str">
        <f t="shared" si="214"/>
        <v/>
      </c>
      <c r="CC455" s="62" t="str">
        <f>+IF(AND(LEN($K455)&gt;10),IF(AND($J455&gt;L$1,$J455&lt;=$Y$1),1,IF((COUNTIFS(INCAPACIDADES!$C$1:$C$51,$K455,INCAPACIDADES!K$1:K$51,L$1))&gt;0,2,IF(VLOOKUP($I455,BD!D:F,3,0)&gt;L$1,0,3))),"")</f>
        <v/>
      </c>
      <c r="CD455" s="62" t="str">
        <f>+IF(AND(LEN($K455)&gt;10),IF(AND($J455&gt;M$1,$J455&lt;=$Y$1),1,IF((COUNTIFS(INCAPACIDADES!$C$1:$C$51,$K455,INCAPACIDADES!L$1:L$51,M$1))&gt;0,2,IF(VLOOKUP($I455,BD!$D:$F,3,0)&gt;M$1,0,3))),"")</f>
        <v/>
      </c>
      <c r="CE455" s="62" t="str">
        <f>+IF(AND(LEN($K455)&gt;10),IF(AND($J455&gt;N$1,$J455&lt;=$Y$1),1,IF((COUNTIFS(INCAPACIDADES!$C$1:$C$51,$K455,INCAPACIDADES!M$1:M$51,N$1))&gt;0,2,IF(VLOOKUP($I455,BD!$D:$F,3,0)&gt;N$1,0,3))),"")</f>
        <v/>
      </c>
      <c r="CF455" s="62" t="str">
        <f>+IF(AND(LEN($K455)&gt;10),IF(AND($J455&gt;O$1,$J455&lt;=$Y$1),1,IF((COUNTIFS(INCAPACIDADES!$C$1:$C$51,$K455,INCAPACIDADES!N$1:N$51,O$1))&gt;0,2,IF(VLOOKUP($I455,BD!$D:$F,3,0)&gt;O$1,0,3))),"")</f>
        <v/>
      </c>
      <c r="CG455" s="62" t="str">
        <f>+IF(AND(LEN($K455)&gt;10),IF(AND($J455&gt;P$1,$J455&lt;=$Y$1),1,IF((COUNTIFS(INCAPACIDADES!$C$1:$C$51,$K455,INCAPACIDADES!O$1:O$51,P$1))&gt;0,2,IF(VLOOKUP($I455,BD!$D:$F,3,0)&gt;P$1,0,3))),"")</f>
        <v/>
      </c>
      <c r="CH455" s="62" t="str">
        <f>+IF(AND(LEN($K455)&gt;10),IF(AND($J455&gt;Q$1,$J455&lt;=$Y$1),1,IF((COUNTIFS(INCAPACIDADES!$C$1:$C$51,$K455,INCAPACIDADES!P$1:P$51,Q$1))&gt;0,2,IF(VLOOKUP($I455,BD!$D:$F,3,0)&gt;Q$1,0,3))),"")</f>
        <v/>
      </c>
      <c r="CI455" s="62" t="str">
        <f>+IF(AND(LEN($K455)&gt;10),IF(AND($J455&gt;R$1,$J455&lt;=$Y$1),1,IF((COUNTIFS(INCAPACIDADES!$C$1:$C$51,$K455,INCAPACIDADES!Q$1:Q$51,R$1))&gt;0,2,IF(VLOOKUP($I455,BD!$D:$F,3,0)&gt;R$1,0,3))),"")</f>
        <v/>
      </c>
      <c r="CJ455" s="62" t="str">
        <f>+IF(AND(LEN($K455)&gt;10),IF(AND($J455&gt;S$1,$J455&lt;=$Y$1),1,IF((COUNTIFS(INCAPACIDADES!$C$1:$C$51,$K455,INCAPACIDADES!R$1:R$51,S$1))&gt;0,2,IF(VLOOKUP($I455,BD!$D:$F,3,0)&gt;S$1,0,3))),"")</f>
        <v/>
      </c>
      <c r="CK455" s="62" t="str">
        <f>+IF(AND(LEN($K455)&gt;10),IF(AND($J455&gt;T$1,$J455&lt;=$Y$1),1,IF((COUNTIFS(INCAPACIDADES!$C$1:$C$51,$K455,INCAPACIDADES!S$1:S$51,T$1))&gt;0,2,IF(VLOOKUP($I455,BD!$D:$F,3,0)&gt;T$1,0,3))),"")</f>
        <v/>
      </c>
      <c r="CL455" s="62" t="str">
        <f>+IF(AND(LEN($K455)&gt;10),IF(AND($J455&gt;U$1,$J455&lt;=$Y$1),1,IF((COUNTIFS(INCAPACIDADES!$C$1:$C$51,$K455,INCAPACIDADES!T$1:T$51,U$1))&gt;0,2,IF(VLOOKUP($I455,BD!$D:$F,3,0)&gt;U$1,0,3))),"")</f>
        <v/>
      </c>
      <c r="CM455" s="62" t="str">
        <f>+IF(AND(LEN($K455)&gt;10),IF(AND($J455&gt;V$1,$J455&lt;=$Y$1),1,IF((COUNTIFS(INCAPACIDADES!$C$1:$C$51,$K455,INCAPACIDADES!U$1:U$51,V$1))&gt;0,2,IF(VLOOKUP($I455,BD!$D:$F,3,0)&gt;V$1,0,3))),"")</f>
        <v/>
      </c>
      <c r="CN455" s="62" t="str">
        <f>+IF(AND(LEN($K455)&gt;10),IF(AND($J455&gt;W$1,$J455&lt;=$Y$1),1,IF((COUNTIFS(INCAPACIDADES!$C$1:$C$51,$K455,INCAPACIDADES!V$1:V$51,W$1))&gt;0,2,IF(VLOOKUP($I455,BD!$D:$F,3,0)&gt;W$1,0,3))),"")</f>
        <v/>
      </c>
      <c r="CO455" s="62" t="str">
        <f>+IF(AND(LEN($K455)&gt;10),IF(AND($J455&gt;X$1,$J455&lt;=$Y$1),1,IF((COUNTIFS(INCAPACIDADES!$C$1:$C$51,$K455,INCAPACIDADES!W$1:W$51,X$1))&gt;0,2,IF(VLOOKUP($I455,BD!$D:$F,3,0)&gt;X$1,0,3))),"")</f>
        <v/>
      </c>
      <c r="CP455" s="62" t="str">
        <f>+IF(AND(LEN($K455)&gt;10),IF(AND($J455&gt;Y$1,$J455&lt;=$Y$1),1,IF((COUNTIFS(INCAPACIDADES!$C$1:$C$51,$K455,INCAPACIDADES!X$1:X$51,Y$1))&gt;0,2,IF(VLOOKUP($I455,BD!$D:$F,3,0)&gt;Y$1,0,3))),"")</f>
        <v/>
      </c>
      <c r="CQ455" s="62" t="str">
        <f>+IF(LEN($K455)&gt;10,IF(ISERROR(VLOOKUP(L455,'CODIGO PAGO'!$B$1:$B$20,1,0)),1,IF(OR(AND(CC455=1,L455&lt;&gt;"N"),AND(CC455=3,L455&lt;&gt;"B"),AND(CC455=2,LEFT(TRIM(L455),1)&lt;&gt;"I")),1,IF(OR(AND(CC455=0,L455="N"),AND(CC455=0,L455="B"),AND(CC455=0,LEFT(TRIM(L455),1)="I")),1,0))),"")</f>
        <v/>
      </c>
      <c r="CR455" s="62" t="str">
        <f t="shared" si="215"/>
        <v/>
      </c>
      <c r="CS455" s="62" t="str">
        <f>+IF(LEN($K455)&gt;10,IF(ISERROR(VLOOKUP(N455,'CODIGO PAGO'!$B$1:$B$20,1,0)),1,IF(OR(AND(CE455=1,N455&lt;&gt;"N"),AND(CE455=3,N455&lt;&gt;"B"),AND(CE455=2,LEFT(TRIM(N455),1)&lt;&gt;"I")),1,IF(OR(AND(CE455=0,N455="N"),AND(CE455=0,N455="B"),AND(CE455=0,LEFT(TRIM(N455),1)="I")),1,0))),"")</f>
        <v/>
      </c>
      <c r="CT455" s="62" t="str">
        <f t="shared" si="216"/>
        <v/>
      </c>
      <c r="CU455" s="62" t="str">
        <f>+IF(LEN($K455)&gt;10,IF(ISERROR(VLOOKUP(P455,'CODIGO PAGO'!$B$1:$B$20,1,0)),1,IF(OR(AND(CG455=1,P455&lt;&gt;"N"),AND(CG455=3,P455&lt;&gt;"B"),AND(CG455=2,LEFT(TRIM(P455),1)&lt;&gt;"I")),1,IF(OR(AND(CG455=0,P455="N"),AND(CG455=0,P455="B"),AND(CG455=0,LEFT(TRIM(P455),1)="I")),1,0))),"")</f>
        <v/>
      </c>
      <c r="CV455" s="62" t="str">
        <f t="shared" si="217"/>
        <v/>
      </c>
      <c r="CW455" s="62" t="str">
        <f>+IF(LEN($K455)&gt;10,IF(ISERROR(VLOOKUP(R455,'CODIGO PAGO'!$B$1:$B$20,1,0)),1,IF(OR(AND(CI455=1,R455&lt;&gt;"N"),AND(CI455=3,R455&lt;&gt;"B"),AND(CI455=2,LEFT(TRIM(R455),1)&lt;&gt;"I")),1,IF(OR(AND(CI455=0,R455="N"),AND(CI455=0,R455="B"),AND(CI455=0,LEFT(TRIM(R455),1)="I")),1,0))),"")</f>
        <v/>
      </c>
      <c r="CX455" s="62" t="str">
        <f t="shared" si="218"/>
        <v/>
      </c>
      <c r="CY455" s="62" t="str">
        <f>+IF(LEN($K455)&gt;10,IF(ISERROR(VLOOKUP(T455,'CODIGO PAGO'!$B$1:$B$20,1,0)),1,IF(OR(AND(CK455=1,T455&lt;&gt;"N"),AND(CK455=3,T455&lt;&gt;"B"),AND(CK455=2,LEFT(TRIM(T455),1)&lt;&gt;"I")),1,IF(OR(AND(CK455=0,T455="N"),AND(CK455=0,T455="B"),AND(CK455=0,LEFT(TRIM(T455),1)="I")),1,0))),"")</f>
        <v/>
      </c>
      <c r="CZ455" s="62" t="str">
        <f t="shared" si="219"/>
        <v/>
      </c>
      <c r="DA455" s="62" t="str">
        <f>+IF(LEN($K455)&gt;10,IF(ISERROR(VLOOKUP(V455,'CODIGO PAGO'!$B$1:$B$20,1,0)),1,IF(OR(AND(CM455=1,V455&lt;&gt;"N"),AND(CM455=3,V455&lt;&gt;"B"),AND(CM455=2,LEFT(TRIM(V455),1)&lt;&gt;"I")),1,IF(OR(AND(CM455=0,V455="N"),AND(CM455=0,V455="B"),AND(CM455=0,LEFT(TRIM(V455),1)="I")),1,0))),"")</f>
        <v/>
      </c>
      <c r="DB455" s="62" t="str">
        <f t="shared" si="220"/>
        <v/>
      </c>
      <c r="DC455" s="62" t="str">
        <f>+IF(LEN($K455)&gt;10,IF(ISERROR(VLOOKUP(X455,'CODIGO PAGO'!$B$1:$B$20,1,0)),1,IF(OR(AND(CO455=1,X455&lt;&gt;"N"),AND(CO455=3,X455&lt;&gt;"B"),AND(CO455=2,LEFT(TRIM(X455),1)&lt;&gt;"I")),1,IF(OR(AND(CO455=0,X455="N"),AND(CO455=0,X455="B"),AND(CO455=0,LEFT(TRIM(X455),1)="I")),1,0))),"")</f>
        <v/>
      </c>
      <c r="DD455" s="62" t="str">
        <f t="shared" si="221"/>
        <v/>
      </c>
      <c r="DE455" s="62" t="str">
        <f t="shared" si="222"/>
        <v/>
      </c>
      <c r="DF455" s="63" t="str">
        <f t="shared" si="223"/>
        <v/>
      </c>
      <c r="DG455" s="171"/>
      <c r="DH455" s="63">
        <v>455</v>
      </c>
    </row>
    <row r="456" spans="1:112" s="65" customFormat="1">
      <c r="A456" s="16" t="str">
        <f t="shared" si="196"/>
        <v/>
      </c>
      <c r="B456" s="134"/>
      <c r="C456" s="134"/>
      <c r="D456" s="1" t="str">
        <f>+IF(LEN($K456)&gt;5,BD!A456,"")</f>
        <v/>
      </c>
      <c r="E456" s="1" t="str">
        <f>+IF(LEN($K456)&gt;5,BD!B456,"")</f>
        <v/>
      </c>
      <c r="F456" s="134"/>
      <c r="G456" s="133"/>
      <c r="H456" s="135"/>
      <c r="I456" s="3" t="str">
        <f>+IF(LEN($K456)&gt;5,BD!D456,"")</f>
        <v/>
      </c>
      <c r="J456" s="4" t="str">
        <f>+IF(LEN($K456)&gt;5,BD!E456,"")</f>
        <v/>
      </c>
      <c r="K456" s="5" t="str">
        <f>+IF(LEN(BD!G456)&gt;5,BD!G456,"")</f>
        <v/>
      </c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53" t="str">
        <f t="shared" si="197"/>
        <v/>
      </c>
      <c r="AB456" s="154" t="str">
        <f>+IF(LEN($K456)&gt;5,SUM(L456,N456,P456,R456,T456,V456,X456)+COUNTIF(L456:X456,"PCG")+'CODIGO PAGO'!$C$23*COUNTIF(L456:X456,"PDF")+'CODIGO PAGO'!$C$24*COUNTIF('PRE MAAS'!L456:X456,"PNH")+'CODIGO PAGO'!$C$25*COUNTIF('PRE MAAS'!L456:X456,"PS")+COUNTIF(L456:X456,"VAC"),"")</f>
        <v/>
      </c>
      <c r="AC456" s="154" t="str">
        <f t="shared" si="198"/>
        <v/>
      </c>
      <c r="AD456" s="155" t="str">
        <f t="shared" si="199"/>
        <v/>
      </c>
      <c r="AE456" s="155" t="str">
        <f t="shared" si="200"/>
        <v/>
      </c>
      <c r="AF456" s="155" t="str">
        <f>+IF(LEN($K456)&gt;5,IF(AND(VLOOKUP($I456,BD!$D$1:$F$501,3,0)&gt;=L$1,VLOOKUP($I456,BD!$D$1:$F$501,3,0)&lt;=X$1),1,0),"")</f>
        <v/>
      </c>
      <c r="AG456" s="155" t="str">
        <f t="shared" si="201"/>
        <v/>
      </c>
      <c r="AH456" s="156" t="str">
        <f t="shared" si="202"/>
        <v/>
      </c>
      <c r="AI456" s="156" t="str">
        <f t="shared" si="203"/>
        <v/>
      </c>
      <c r="AJ456" s="156" t="str">
        <f t="shared" si="204"/>
        <v/>
      </c>
      <c r="AK456" s="6" t="str">
        <f>+IF(LEN($K456)&gt;5,BD!H456,"")</f>
        <v/>
      </c>
      <c r="AL456" s="17" t="str">
        <f t="shared" si="205"/>
        <v/>
      </c>
      <c r="AM456" s="13"/>
      <c r="AN456" s="18" t="str">
        <f t="shared" si="206"/>
        <v/>
      </c>
      <c r="AO456" s="19" t="str">
        <f t="shared" si="207"/>
        <v/>
      </c>
      <c r="AP456" s="19" t="str">
        <f t="shared" si="208"/>
        <v/>
      </c>
      <c r="AQ456" s="20" t="str">
        <f t="shared" si="209"/>
        <v/>
      </c>
      <c r="AR456" s="7" t="str">
        <f t="shared" ca="1" si="210"/>
        <v/>
      </c>
      <c r="AS456" s="157"/>
      <c r="AT456" s="19" t="str">
        <f>+IF(LEN($K456)&gt;5,TRUNC(AS456*AK456*'CODIGO PAGO'!$C$27,2),"")</f>
        <v/>
      </c>
      <c r="AU456" s="15"/>
      <c r="AV456" s="15"/>
      <c r="AW456" s="15"/>
      <c r="AX456" s="14"/>
      <c r="AY456" s="15"/>
      <c r="AZ456" s="20" t="str">
        <f>+IF(LEN(K456)&gt;5,SUMIF(AJUSTES!$A$1:$A$50,K456,AJUSTES!$J$1:$J$50),"")</f>
        <v/>
      </c>
      <c r="BA456" s="20"/>
      <c r="BB456" s="14"/>
      <c r="BC456" s="14"/>
      <c r="BD456" s="164"/>
      <c r="BE456" s="15"/>
      <c r="BF456" s="15"/>
      <c r="BG456" s="152" t="str">
        <f t="shared" si="211"/>
        <v/>
      </c>
      <c r="BH456" s="20" t="str">
        <f t="shared" si="212"/>
        <v/>
      </c>
      <c r="BI456" s="20" t="str">
        <f>IF(LEN($K456)&gt;5,IF('CODIGO PAGO'!$C$26=9,0.5*AK456,'CODIGO PAGO'!$C$26*COUNTIF(L456:X456,"PT")*(AK456*7)/(7-(COUNTIF(L456:X456,"D")+COUNTIF(L456:X456,"DL")))),"")</f>
        <v/>
      </c>
      <c r="BJ456" s="15"/>
      <c r="BK456" s="20" t="str">
        <f>+IF(LEN(K456)&gt;5,SUMIF(AJUSTES!$A$1:$A$50,K456,AJUSTES!$K$1:$K$50),"")</f>
        <v/>
      </c>
      <c r="BL456" s="15"/>
      <c r="BM456" s="15"/>
      <c r="BN456" s="4" t="str">
        <f>+CONCATENATE(IF(COUNTIFS(INCAPACIDADES!$A$1:$A$100,"ACTIVA",INCAPACIDADES!$C$1:$C$100,'PRE MAAS'!K456)&gt;0,VLOOKUP(K456,INCAPACIDADES!$C$1:$Y$100,23,0),""),IF(LEN($K456)&gt;5,IF(BD!F456="N/A","",CONCATENATE("B (",DAY(BD!F456),"-",MONTH(BD!F456),"-",YEAR(BD!F456),")")),""))</f>
        <v/>
      </c>
      <c r="BO456" s="150"/>
      <c r="BP456" s="15"/>
      <c r="BQ456" s="15"/>
      <c r="BR456" s="15"/>
      <c r="BS456" s="15"/>
      <c r="BT456" s="15"/>
      <c r="BU456" s="9" t="str">
        <f>+IF(LEN($K456)&gt;10,IF(LEN(BD!I456)=11,BD!I456,CONCATENATE("0",BD!I456)),"")</f>
        <v/>
      </c>
      <c r="BV456" s="161" t="str">
        <f>+IF(LEN($K456)&gt;10,BD!J456,"")</f>
        <v/>
      </c>
      <c r="BW456" s="162" t="str">
        <f t="shared" si="213"/>
        <v/>
      </c>
      <c r="BX456" s="162" t="str">
        <f>+IF(LEN($K456)&gt;10,UPPER(BD!K456),"")</f>
        <v/>
      </c>
      <c r="BY456" s="161" t="str">
        <f>+IF(LEN($K464)&gt;5,BD!L456,"")</f>
        <v/>
      </c>
      <c r="BZ456" s="161" t="str">
        <f>+IF(LEN($K456)&gt;10,BD!M456,"")</f>
        <v/>
      </c>
      <c r="CA456" s="162" t="str">
        <f>+IF(LEN($K456)&gt;10,BD!N456,"")</f>
        <v/>
      </c>
      <c r="CB456" s="163" t="str">
        <f t="shared" si="214"/>
        <v/>
      </c>
      <c r="CC456" s="62" t="str">
        <f>+IF(AND(LEN($K456)&gt;10),IF(AND($J456&gt;L$1,$J456&lt;=$Y$1),1,IF((COUNTIFS(INCAPACIDADES!$C$1:$C$51,$K456,INCAPACIDADES!K$1:K$51,L$1))&gt;0,2,IF(VLOOKUP($I456,BD!D:F,3,0)&gt;L$1,0,3))),"")</f>
        <v/>
      </c>
      <c r="CD456" s="62" t="str">
        <f>+IF(AND(LEN($K456)&gt;10),IF(AND($J456&gt;M$1,$J456&lt;=$Y$1),1,IF((COUNTIFS(INCAPACIDADES!$C$1:$C$51,$K456,INCAPACIDADES!L$1:L$51,M$1))&gt;0,2,IF(VLOOKUP($I456,BD!$D:$F,3,0)&gt;M$1,0,3))),"")</f>
        <v/>
      </c>
      <c r="CE456" s="62" t="str">
        <f>+IF(AND(LEN($K456)&gt;10),IF(AND($J456&gt;N$1,$J456&lt;=$Y$1),1,IF((COUNTIFS(INCAPACIDADES!$C$1:$C$51,$K456,INCAPACIDADES!M$1:M$51,N$1))&gt;0,2,IF(VLOOKUP($I456,BD!$D:$F,3,0)&gt;N$1,0,3))),"")</f>
        <v/>
      </c>
      <c r="CF456" s="62" t="str">
        <f>+IF(AND(LEN($K456)&gt;10),IF(AND($J456&gt;O$1,$J456&lt;=$Y$1),1,IF((COUNTIFS(INCAPACIDADES!$C$1:$C$51,$K456,INCAPACIDADES!N$1:N$51,O$1))&gt;0,2,IF(VLOOKUP($I456,BD!$D:$F,3,0)&gt;O$1,0,3))),"")</f>
        <v/>
      </c>
      <c r="CG456" s="62" t="str">
        <f>+IF(AND(LEN($K456)&gt;10),IF(AND($J456&gt;P$1,$J456&lt;=$Y$1),1,IF((COUNTIFS(INCAPACIDADES!$C$1:$C$51,$K456,INCAPACIDADES!O$1:O$51,P$1))&gt;0,2,IF(VLOOKUP($I456,BD!$D:$F,3,0)&gt;P$1,0,3))),"")</f>
        <v/>
      </c>
      <c r="CH456" s="62" t="str">
        <f>+IF(AND(LEN($K456)&gt;10),IF(AND($J456&gt;Q$1,$J456&lt;=$Y$1),1,IF((COUNTIFS(INCAPACIDADES!$C$1:$C$51,$K456,INCAPACIDADES!P$1:P$51,Q$1))&gt;0,2,IF(VLOOKUP($I456,BD!$D:$F,3,0)&gt;Q$1,0,3))),"")</f>
        <v/>
      </c>
      <c r="CI456" s="62" t="str">
        <f>+IF(AND(LEN($K456)&gt;10),IF(AND($J456&gt;R$1,$J456&lt;=$Y$1),1,IF((COUNTIFS(INCAPACIDADES!$C$1:$C$51,$K456,INCAPACIDADES!Q$1:Q$51,R$1))&gt;0,2,IF(VLOOKUP($I456,BD!$D:$F,3,0)&gt;R$1,0,3))),"")</f>
        <v/>
      </c>
      <c r="CJ456" s="62" t="str">
        <f>+IF(AND(LEN($K456)&gt;10),IF(AND($J456&gt;S$1,$J456&lt;=$Y$1),1,IF((COUNTIFS(INCAPACIDADES!$C$1:$C$51,$K456,INCAPACIDADES!R$1:R$51,S$1))&gt;0,2,IF(VLOOKUP($I456,BD!$D:$F,3,0)&gt;S$1,0,3))),"")</f>
        <v/>
      </c>
      <c r="CK456" s="62" t="str">
        <f>+IF(AND(LEN($K456)&gt;10),IF(AND($J456&gt;T$1,$J456&lt;=$Y$1),1,IF((COUNTIFS(INCAPACIDADES!$C$1:$C$51,$K456,INCAPACIDADES!S$1:S$51,T$1))&gt;0,2,IF(VLOOKUP($I456,BD!$D:$F,3,0)&gt;T$1,0,3))),"")</f>
        <v/>
      </c>
      <c r="CL456" s="62" t="str">
        <f>+IF(AND(LEN($K456)&gt;10),IF(AND($J456&gt;U$1,$J456&lt;=$Y$1),1,IF((COUNTIFS(INCAPACIDADES!$C$1:$C$51,$K456,INCAPACIDADES!T$1:T$51,U$1))&gt;0,2,IF(VLOOKUP($I456,BD!$D:$F,3,0)&gt;U$1,0,3))),"")</f>
        <v/>
      </c>
      <c r="CM456" s="62" t="str">
        <f>+IF(AND(LEN($K456)&gt;10),IF(AND($J456&gt;V$1,$J456&lt;=$Y$1),1,IF((COUNTIFS(INCAPACIDADES!$C$1:$C$51,$K456,INCAPACIDADES!U$1:U$51,V$1))&gt;0,2,IF(VLOOKUP($I456,BD!$D:$F,3,0)&gt;V$1,0,3))),"")</f>
        <v/>
      </c>
      <c r="CN456" s="62" t="str">
        <f>+IF(AND(LEN($K456)&gt;10),IF(AND($J456&gt;W$1,$J456&lt;=$Y$1),1,IF((COUNTIFS(INCAPACIDADES!$C$1:$C$51,$K456,INCAPACIDADES!V$1:V$51,W$1))&gt;0,2,IF(VLOOKUP($I456,BD!$D:$F,3,0)&gt;W$1,0,3))),"")</f>
        <v/>
      </c>
      <c r="CO456" s="62" t="str">
        <f>+IF(AND(LEN($K456)&gt;10),IF(AND($J456&gt;X$1,$J456&lt;=$Y$1),1,IF((COUNTIFS(INCAPACIDADES!$C$1:$C$51,$K456,INCAPACIDADES!W$1:W$51,X$1))&gt;0,2,IF(VLOOKUP($I456,BD!$D:$F,3,0)&gt;X$1,0,3))),"")</f>
        <v/>
      </c>
      <c r="CP456" s="62" t="str">
        <f>+IF(AND(LEN($K456)&gt;10),IF(AND($J456&gt;Y$1,$J456&lt;=$Y$1),1,IF((COUNTIFS(INCAPACIDADES!$C$1:$C$51,$K456,INCAPACIDADES!X$1:X$51,Y$1))&gt;0,2,IF(VLOOKUP($I456,BD!$D:$F,3,0)&gt;Y$1,0,3))),"")</f>
        <v/>
      </c>
      <c r="CQ456" s="62" t="str">
        <f>+IF(LEN($K456)&gt;10,IF(ISERROR(VLOOKUP(L456,'CODIGO PAGO'!$B$1:$B$20,1,0)),1,IF(OR(AND(CC456=1,L456&lt;&gt;"N"),AND(CC456=3,L456&lt;&gt;"B"),AND(CC456=2,LEFT(TRIM(L456),1)&lt;&gt;"I")),1,IF(OR(AND(CC456=0,L456="N"),AND(CC456=0,L456="B"),AND(CC456=0,LEFT(TRIM(L456),1)="I")),1,0))),"")</f>
        <v/>
      </c>
      <c r="CR456" s="62" t="str">
        <f t="shared" si="215"/>
        <v/>
      </c>
      <c r="CS456" s="62" t="str">
        <f>+IF(LEN($K456)&gt;10,IF(ISERROR(VLOOKUP(N456,'CODIGO PAGO'!$B$1:$B$20,1,0)),1,IF(OR(AND(CE456=1,N456&lt;&gt;"N"),AND(CE456=3,N456&lt;&gt;"B"),AND(CE456=2,LEFT(TRIM(N456),1)&lt;&gt;"I")),1,IF(OR(AND(CE456=0,N456="N"),AND(CE456=0,N456="B"),AND(CE456=0,LEFT(TRIM(N456),1)="I")),1,0))),"")</f>
        <v/>
      </c>
      <c r="CT456" s="62" t="str">
        <f t="shared" si="216"/>
        <v/>
      </c>
      <c r="CU456" s="62" t="str">
        <f>+IF(LEN($K456)&gt;10,IF(ISERROR(VLOOKUP(P456,'CODIGO PAGO'!$B$1:$B$20,1,0)),1,IF(OR(AND(CG456=1,P456&lt;&gt;"N"),AND(CG456=3,P456&lt;&gt;"B"),AND(CG456=2,LEFT(TRIM(P456),1)&lt;&gt;"I")),1,IF(OR(AND(CG456=0,P456="N"),AND(CG456=0,P456="B"),AND(CG456=0,LEFT(TRIM(P456),1)="I")),1,0))),"")</f>
        <v/>
      </c>
      <c r="CV456" s="62" t="str">
        <f t="shared" si="217"/>
        <v/>
      </c>
      <c r="CW456" s="62" t="str">
        <f>+IF(LEN($K456)&gt;10,IF(ISERROR(VLOOKUP(R456,'CODIGO PAGO'!$B$1:$B$20,1,0)),1,IF(OR(AND(CI456=1,R456&lt;&gt;"N"),AND(CI456=3,R456&lt;&gt;"B"),AND(CI456=2,LEFT(TRIM(R456),1)&lt;&gt;"I")),1,IF(OR(AND(CI456=0,R456="N"),AND(CI456=0,R456="B"),AND(CI456=0,LEFT(TRIM(R456),1)="I")),1,0))),"")</f>
        <v/>
      </c>
      <c r="CX456" s="62" t="str">
        <f t="shared" si="218"/>
        <v/>
      </c>
      <c r="CY456" s="62" t="str">
        <f>+IF(LEN($K456)&gt;10,IF(ISERROR(VLOOKUP(T456,'CODIGO PAGO'!$B$1:$B$20,1,0)),1,IF(OR(AND(CK456=1,T456&lt;&gt;"N"),AND(CK456=3,T456&lt;&gt;"B"),AND(CK456=2,LEFT(TRIM(T456),1)&lt;&gt;"I")),1,IF(OR(AND(CK456=0,T456="N"),AND(CK456=0,T456="B"),AND(CK456=0,LEFT(TRIM(T456),1)="I")),1,0))),"")</f>
        <v/>
      </c>
      <c r="CZ456" s="62" t="str">
        <f t="shared" si="219"/>
        <v/>
      </c>
      <c r="DA456" s="62" t="str">
        <f>+IF(LEN($K456)&gt;10,IF(ISERROR(VLOOKUP(V456,'CODIGO PAGO'!$B$1:$B$20,1,0)),1,IF(OR(AND(CM456=1,V456&lt;&gt;"N"),AND(CM456=3,V456&lt;&gt;"B"),AND(CM456=2,LEFT(TRIM(V456),1)&lt;&gt;"I")),1,IF(OR(AND(CM456=0,V456="N"),AND(CM456=0,V456="B"),AND(CM456=0,LEFT(TRIM(V456),1)="I")),1,0))),"")</f>
        <v/>
      </c>
      <c r="DB456" s="62" t="str">
        <f t="shared" si="220"/>
        <v/>
      </c>
      <c r="DC456" s="62" t="str">
        <f>+IF(LEN($K456)&gt;10,IF(ISERROR(VLOOKUP(X456,'CODIGO PAGO'!$B$1:$B$20,1,0)),1,IF(OR(AND(CO456=1,X456&lt;&gt;"N"),AND(CO456=3,X456&lt;&gt;"B"),AND(CO456=2,LEFT(TRIM(X456),1)&lt;&gt;"I")),1,IF(OR(AND(CO456=0,X456="N"),AND(CO456=0,X456="B"),AND(CO456=0,LEFT(TRIM(X456),1)="I")),1,0))),"")</f>
        <v/>
      </c>
      <c r="DD456" s="62" t="str">
        <f t="shared" si="221"/>
        <v/>
      </c>
      <c r="DE456" s="62" t="str">
        <f t="shared" si="222"/>
        <v/>
      </c>
      <c r="DF456" s="63" t="str">
        <f t="shared" si="223"/>
        <v/>
      </c>
      <c r="DG456" s="171"/>
      <c r="DH456" s="63">
        <v>456</v>
      </c>
    </row>
    <row r="457" spans="1:112" s="65" customFormat="1">
      <c r="A457" s="16" t="str">
        <f t="shared" si="196"/>
        <v/>
      </c>
      <c r="B457" s="134"/>
      <c r="C457" s="134"/>
      <c r="D457" s="1" t="str">
        <f>+IF(LEN($K457)&gt;5,BD!A457,"")</f>
        <v/>
      </c>
      <c r="E457" s="1" t="str">
        <f>+IF(LEN($K457)&gt;5,BD!B457,"")</f>
        <v/>
      </c>
      <c r="F457" s="134"/>
      <c r="G457" s="133"/>
      <c r="H457" s="135"/>
      <c r="I457" s="3" t="str">
        <f>+IF(LEN($K457)&gt;5,BD!D457,"")</f>
        <v/>
      </c>
      <c r="J457" s="4" t="str">
        <f>+IF(LEN($K457)&gt;5,BD!E457,"")</f>
        <v/>
      </c>
      <c r="K457" s="5" t="str">
        <f>+IF(LEN(BD!G457)&gt;5,BD!G457,"")</f>
        <v/>
      </c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53" t="str">
        <f t="shared" si="197"/>
        <v/>
      </c>
      <c r="AB457" s="154" t="str">
        <f>+IF(LEN($K457)&gt;5,SUM(L457,N457,P457,R457,T457,V457,X457)+COUNTIF(L457:X457,"PCG")+'CODIGO PAGO'!$C$23*COUNTIF(L457:X457,"PDF")+'CODIGO PAGO'!$C$24*COUNTIF('PRE MAAS'!L457:X457,"PNH")+'CODIGO PAGO'!$C$25*COUNTIF('PRE MAAS'!L457:X457,"PS")+COUNTIF(L457:X457,"VAC"),"")</f>
        <v/>
      </c>
      <c r="AC457" s="154" t="str">
        <f t="shared" si="198"/>
        <v/>
      </c>
      <c r="AD457" s="155" t="str">
        <f t="shared" si="199"/>
        <v/>
      </c>
      <c r="AE457" s="155" t="str">
        <f t="shared" si="200"/>
        <v/>
      </c>
      <c r="AF457" s="155" t="str">
        <f>+IF(LEN($K457)&gt;5,IF(AND(VLOOKUP($I457,BD!$D$1:$F$501,3,0)&gt;=L$1,VLOOKUP($I457,BD!$D$1:$F$501,3,0)&lt;=X$1),1,0),"")</f>
        <v/>
      </c>
      <c r="AG457" s="155" t="str">
        <f t="shared" si="201"/>
        <v/>
      </c>
      <c r="AH457" s="156" t="str">
        <f t="shared" si="202"/>
        <v/>
      </c>
      <c r="AI457" s="156" t="str">
        <f t="shared" si="203"/>
        <v/>
      </c>
      <c r="AJ457" s="156" t="str">
        <f t="shared" si="204"/>
        <v/>
      </c>
      <c r="AK457" s="6" t="str">
        <f>+IF(LEN($K457)&gt;5,BD!H457,"")</f>
        <v/>
      </c>
      <c r="AL457" s="17" t="str">
        <f t="shared" si="205"/>
        <v/>
      </c>
      <c r="AM457" s="13"/>
      <c r="AN457" s="18" t="str">
        <f t="shared" si="206"/>
        <v/>
      </c>
      <c r="AO457" s="19" t="str">
        <f t="shared" si="207"/>
        <v/>
      </c>
      <c r="AP457" s="19" t="str">
        <f t="shared" si="208"/>
        <v/>
      </c>
      <c r="AQ457" s="20" t="str">
        <f t="shared" si="209"/>
        <v/>
      </c>
      <c r="AR457" s="7" t="str">
        <f t="shared" ca="1" si="210"/>
        <v/>
      </c>
      <c r="AS457" s="157"/>
      <c r="AT457" s="19" t="str">
        <f>+IF(LEN($K457)&gt;5,TRUNC(AS457*AK457*'CODIGO PAGO'!$C$27,2),"")</f>
        <v/>
      </c>
      <c r="AU457" s="15"/>
      <c r="AV457" s="15"/>
      <c r="AW457" s="15"/>
      <c r="AX457" s="14"/>
      <c r="AY457" s="15"/>
      <c r="AZ457" s="20" t="str">
        <f>+IF(LEN(K457)&gt;5,SUMIF(AJUSTES!$A$1:$A$50,K457,AJUSTES!$J$1:$J$50),"")</f>
        <v/>
      </c>
      <c r="BA457" s="20"/>
      <c r="BB457" s="14"/>
      <c r="BC457" s="14"/>
      <c r="BD457" s="164"/>
      <c r="BE457" s="15"/>
      <c r="BF457" s="15"/>
      <c r="BG457" s="152" t="str">
        <f t="shared" si="211"/>
        <v/>
      </c>
      <c r="BH457" s="20" t="str">
        <f t="shared" si="212"/>
        <v/>
      </c>
      <c r="BI457" s="20" t="str">
        <f>IF(LEN($K457)&gt;5,IF('CODIGO PAGO'!$C$26=9,0.5*AK457,'CODIGO PAGO'!$C$26*COUNTIF(L457:X457,"PT")*(AK457*7)/(7-(COUNTIF(L457:X457,"D")+COUNTIF(L457:X457,"DL")))),"")</f>
        <v/>
      </c>
      <c r="BJ457" s="15"/>
      <c r="BK457" s="20" t="str">
        <f>+IF(LEN(K457)&gt;5,SUMIF(AJUSTES!$A$1:$A$50,K457,AJUSTES!$K$1:$K$50),"")</f>
        <v/>
      </c>
      <c r="BL457" s="15"/>
      <c r="BM457" s="15"/>
      <c r="BN457" s="4" t="str">
        <f>+CONCATENATE(IF(COUNTIFS(INCAPACIDADES!$A$1:$A$100,"ACTIVA",INCAPACIDADES!$C$1:$C$100,'PRE MAAS'!K457)&gt;0,VLOOKUP(K457,INCAPACIDADES!$C$1:$Y$100,23,0),""),IF(LEN($K457)&gt;5,IF(BD!F457="N/A","",CONCATENATE("B (",DAY(BD!F457),"-",MONTH(BD!F457),"-",YEAR(BD!F457),")")),""))</f>
        <v/>
      </c>
      <c r="BO457" s="150"/>
      <c r="BP457" s="15"/>
      <c r="BQ457" s="15"/>
      <c r="BR457" s="15"/>
      <c r="BS457" s="15"/>
      <c r="BT457" s="15"/>
      <c r="BU457" s="9" t="str">
        <f>+IF(LEN($K457)&gt;10,IF(LEN(BD!I457)=11,BD!I457,CONCATENATE("0",BD!I457)),"")</f>
        <v/>
      </c>
      <c r="BV457" s="161" t="str">
        <f>+IF(LEN($K457)&gt;10,BD!J457,"")</f>
        <v/>
      </c>
      <c r="BW457" s="162" t="str">
        <f t="shared" si="213"/>
        <v/>
      </c>
      <c r="BX457" s="162" t="str">
        <f>+IF(LEN($K457)&gt;10,UPPER(BD!K457),"")</f>
        <v/>
      </c>
      <c r="BY457" s="161" t="str">
        <f>+IF(LEN($K465)&gt;5,BD!L457,"")</f>
        <v/>
      </c>
      <c r="BZ457" s="161" t="str">
        <f>+IF(LEN($K457)&gt;10,BD!M457,"")</f>
        <v/>
      </c>
      <c r="CA457" s="162" t="str">
        <f>+IF(LEN($K457)&gt;10,BD!N457,"")</f>
        <v/>
      </c>
      <c r="CB457" s="163" t="str">
        <f t="shared" si="214"/>
        <v/>
      </c>
      <c r="CC457" s="62" t="str">
        <f>+IF(AND(LEN($K457)&gt;10),IF(AND($J457&gt;L$1,$J457&lt;=$Y$1),1,IF((COUNTIFS(INCAPACIDADES!$C$1:$C$51,$K457,INCAPACIDADES!K$1:K$51,L$1))&gt;0,2,IF(VLOOKUP($I457,BD!D:F,3,0)&gt;L$1,0,3))),"")</f>
        <v/>
      </c>
      <c r="CD457" s="62" t="str">
        <f>+IF(AND(LEN($K457)&gt;10),IF(AND($J457&gt;M$1,$J457&lt;=$Y$1),1,IF((COUNTIFS(INCAPACIDADES!$C$1:$C$51,$K457,INCAPACIDADES!L$1:L$51,M$1))&gt;0,2,IF(VLOOKUP($I457,BD!$D:$F,3,0)&gt;M$1,0,3))),"")</f>
        <v/>
      </c>
      <c r="CE457" s="62" t="str">
        <f>+IF(AND(LEN($K457)&gt;10),IF(AND($J457&gt;N$1,$J457&lt;=$Y$1),1,IF((COUNTIFS(INCAPACIDADES!$C$1:$C$51,$K457,INCAPACIDADES!M$1:M$51,N$1))&gt;0,2,IF(VLOOKUP($I457,BD!$D:$F,3,0)&gt;N$1,0,3))),"")</f>
        <v/>
      </c>
      <c r="CF457" s="62" t="str">
        <f>+IF(AND(LEN($K457)&gt;10),IF(AND($J457&gt;O$1,$J457&lt;=$Y$1),1,IF((COUNTIFS(INCAPACIDADES!$C$1:$C$51,$K457,INCAPACIDADES!N$1:N$51,O$1))&gt;0,2,IF(VLOOKUP($I457,BD!$D:$F,3,0)&gt;O$1,0,3))),"")</f>
        <v/>
      </c>
      <c r="CG457" s="62" t="str">
        <f>+IF(AND(LEN($K457)&gt;10),IF(AND($J457&gt;P$1,$J457&lt;=$Y$1),1,IF((COUNTIFS(INCAPACIDADES!$C$1:$C$51,$K457,INCAPACIDADES!O$1:O$51,P$1))&gt;0,2,IF(VLOOKUP($I457,BD!$D:$F,3,0)&gt;P$1,0,3))),"")</f>
        <v/>
      </c>
      <c r="CH457" s="62" t="str">
        <f>+IF(AND(LEN($K457)&gt;10),IF(AND($J457&gt;Q$1,$J457&lt;=$Y$1),1,IF((COUNTIFS(INCAPACIDADES!$C$1:$C$51,$K457,INCAPACIDADES!P$1:P$51,Q$1))&gt;0,2,IF(VLOOKUP($I457,BD!$D:$F,3,0)&gt;Q$1,0,3))),"")</f>
        <v/>
      </c>
      <c r="CI457" s="62" t="str">
        <f>+IF(AND(LEN($K457)&gt;10),IF(AND($J457&gt;R$1,$J457&lt;=$Y$1),1,IF((COUNTIFS(INCAPACIDADES!$C$1:$C$51,$K457,INCAPACIDADES!Q$1:Q$51,R$1))&gt;0,2,IF(VLOOKUP($I457,BD!$D:$F,3,0)&gt;R$1,0,3))),"")</f>
        <v/>
      </c>
      <c r="CJ457" s="62" t="str">
        <f>+IF(AND(LEN($K457)&gt;10),IF(AND($J457&gt;S$1,$J457&lt;=$Y$1),1,IF((COUNTIFS(INCAPACIDADES!$C$1:$C$51,$K457,INCAPACIDADES!R$1:R$51,S$1))&gt;0,2,IF(VLOOKUP($I457,BD!$D:$F,3,0)&gt;S$1,0,3))),"")</f>
        <v/>
      </c>
      <c r="CK457" s="62" t="str">
        <f>+IF(AND(LEN($K457)&gt;10),IF(AND($J457&gt;T$1,$J457&lt;=$Y$1),1,IF((COUNTIFS(INCAPACIDADES!$C$1:$C$51,$K457,INCAPACIDADES!S$1:S$51,T$1))&gt;0,2,IF(VLOOKUP($I457,BD!$D:$F,3,0)&gt;T$1,0,3))),"")</f>
        <v/>
      </c>
      <c r="CL457" s="62" t="str">
        <f>+IF(AND(LEN($K457)&gt;10),IF(AND($J457&gt;U$1,$J457&lt;=$Y$1),1,IF((COUNTIFS(INCAPACIDADES!$C$1:$C$51,$K457,INCAPACIDADES!T$1:T$51,U$1))&gt;0,2,IF(VLOOKUP($I457,BD!$D:$F,3,0)&gt;U$1,0,3))),"")</f>
        <v/>
      </c>
      <c r="CM457" s="62" t="str">
        <f>+IF(AND(LEN($K457)&gt;10),IF(AND($J457&gt;V$1,$J457&lt;=$Y$1),1,IF((COUNTIFS(INCAPACIDADES!$C$1:$C$51,$K457,INCAPACIDADES!U$1:U$51,V$1))&gt;0,2,IF(VLOOKUP($I457,BD!$D:$F,3,0)&gt;V$1,0,3))),"")</f>
        <v/>
      </c>
      <c r="CN457" s="62" t="str">
        <f>+IF(AND(LEN($K457)&gt;10),IF(AND($J457&gt;W$1,$J457&lt;=$Y$1),1,IF((COUNTIFS(INCAPACIDADES!$C$1:$C$51,$K457,INCAPACIDADES!V$1:V$51,W$1))&gt;0,2,IF(VLOOKUP($I457,BD!$D:$F,3,0)&gt;W$1,0,3))),"")</f>
        <v/>
      </c>
      <c r="CO457" s="62" t="str">
        <f>+IF(AND(LEN($K457)&gt;10),IF(AND($J457&gt;X$1,$J457&lt;=$Y$1),1,IF((COUNTIFS(INCAPACIDADES!$C$1:$C$51,$K457,INCAPACIDADES!W$1:W$51,X$1))&gt;0,2,IF(VLOOKUP($I457,BD!$D:$F,3,0)&gt;X$1,0,3))),"")</f>
        <v/>
      </c>
      <c r="CP457" s="62" t="str">
        <f>+IF(AND(LEN($K457)&gt;10),IF(AND($J457&gt;Y$1,$J457&lt;=$Y$1),1,IF((COUNTIFS(INCAPACIDADES!$C$1:$C$51,$K457,INCAPACIDADES!X$1:X$51,Y$1))&gt;0,2,IF(VLOOKUP($I457,BD!$D:$F,3,0)&gt;Y$1,0,3))),"")</f>
        <v/>
      </c>
      <c r="CQ457" s="62" t="str">
        <f>+IF(LEN($K457)&gt;10,IF(ISERROR(VLOOKUP(L457,'CODIGO PAGO'!$B$1:$B$20,1,0)),1,IF(OR(AND(CC457=1,L457&lt;&gt;"N"),AND(CC457=3,L457&lt;&gt;"B"),AND(CC457=2,LEFT(TRIM(L457),1)&lt;&gt;"I")),1,IF(OR(AND(CC457=0,L457="N"),AND(CC457=0,L457="B"),AND(CC457=0,LEFT(TRIM(L457),1)="I")),1,0))),"")</f>
        <v/>
      </c>
      <c r="CR457" s="62" t="str">
        <f t="shared" si="215"/>
        <v/>
      </c>
      <c r="CS457" s="62" t="str">
        <f>+IF(LEN($K457)&gt;10,IF(ISERROR(VLOOKUP(N457,'CODIGO PAGO'!$B$1:$B$20,1,0)),1,IF(OR(AND(CE457=1,N457&lt;&gt;"N"),AND(CE457=3,N457&lt;&gt;"B"),AND(CE457=2,LEFT(TRIM(N457),1)&lt;&gt;"I")),1,IF(OR(AND(CE457=0,N457="N"),AND(CE457=0,N457="B"),AND(CE457=0,LEFT(TRIM(N457),1)="I")),1,0))),"")</f>
        <v/>
      </c>
      <c r="CT457" s="62" t="str">
        <f t="shared" si="216"/>
        <v/>
      </c>
      <c r="CU457" s="62" t="str">
        <f>+IF(LEN($K457)&gt;10,IF(ISERROR(VLOOKUP(P457,'CODIGO PAGO'!$B$1:$B$20,1,0)),1,IF(OR(AND(CG457=1,P457&lt;&gt;"N"),AND(CG457=3,P457&lt;&gt;"B"),AND(CG457=2,LEFT(TRIM(P457),1)&lt;&gt;"I")),1,IF(OR(AND(CG457=0,P457="N"),AND(CG457=0,P457="B"),AND(CG457=0,LEFT(TRIM(P457),1)="I")),1,0))),"")</f>
        <v/>
      </c>
      <c r="CV457" s="62" t="str">
        <f t="shared" si="217"/>
        <v/>
      </c>
      <c r="CW457" s="62" t="str">
        <f>+IF(LEN($K457)&gt;10,IF(ISERROR(VLOOKUP(R457,'CODIGO PAGO'!$B$1:$B$20,1,0)),1,IF(OR(AND(CI457=1,R457&lt;&gt;"N"),AND(CI457=3,R457&lt;&gt;"B"),AND(CI457=2,LEFT(TRIM(R457),1)&lt;&gt;"I")),1,IF(OR(AND(CI457=0,R457="N"),AND(CI457=0,R457="B"),AND(CI457=0,LEFT(TRIM(R457),1)="I")),1,0))),"")</f>
        <v/>
      </c>
      <c r="CX457" s="62" t="str">
        <f t="shared" si="218"/>
        <v/>
      </c>
      <c r="CY457" s="62" t="str">
        <f>+IF(LEN($K457)&gt;10,IF(ISERROR(VLOOKUP(T457,'CODIGO PAGO'!$B$1:$B$20,1,0)),1,IF(OR(AND(CK457=1,T457&lt;&gt;"N"),AND(CK457=3,T457&lt;&gt;"B"),AND(CK457=2,LEFT(TRIM(T457),1)&lt;&gt;"I")),1,IF(OR(AND(CK457=0,T457="N"),AND(CK457=0,T457="B"),AND(CK457=0,LEFT(TRIM(T457),1)="I")),1,0))),"")</f>
        <v/>
      </c>
      <c r="CZ457" s="62" t="str">
        <f t="shared" si="219"/>
        <v/>
      </c>
      <c r="DA457" s="62" t="str">
        <f>+IF(LEN($K457)&gt;10,IF(ISERROR(VLOOKUP(V457,'CODIGO PAGO'!$B$1:$B$20,1,0)),1,IF(OR(AND(CM457=1,V457&lt;&gt;"N"),AND(CM457=3,V457&lt;&gt;"B"),AND(CM457=2,LEFT(TRIM(V457),1)&lt;&gt;"I")),1,IF(OR(AND(CM457=0,V457="N"),AND(CM457=0,V457="B"),AND(CM457=0,LEFT(TRIM(V457),1)="I")),1,0))),"")</f>
        <v/>
      </c>
      <c r="DB457" s="62" t="str">
        <f t="shared" si="220"/>
        <v/>
      </c>
      <c r="DC457" s="62" t="str">
        <f>+IF(LEN($K457)&gt;10,IF(ISERROR(VLOOKUP(X457,'CODIGO PAGO'!$B$1:$B$20,1,0)),1,IF(OR(AND(CO457=1,X457&lt;&gt;"N"),AND(CO457=3,X457&lt;&gt;"B"),AND(CO457=2,LEFT(TRIM(X457),1)&lt;&gt;"I")),1,IF(OR(AND(CO457=0,X457="N"),AND(CO457=0,X457="B"),AND(CO457=0,LEFT(TRIM(X457),1)="I")),1,0))),"")</f>
        <v/>
      </c>
      <c r="DD457" s="62" t="str">
        <f t="shared" si="221"/>
        <v/>
      </c>
      <c r="DE457" s="62" t="str">
        <f t="shared" si="222"/>
        <v/>
      </c>
      <c r="DF457" s="63" t="str">
        <f t="shared" si="223"/>
        <v/>
      </c>
      <c r="DG457" s="171"/>
      <c r="DH457" s="63">
        <v>457</v>
      </c>
    </row>
    <row r="458" spans="1:112" s="65" customFormat="1">
      <c r="A458" s="16" t="str">
        <f t="shared" si="196"/>
        <v/>
      </c>
      <c r="B458" s="134"/>
      <c r="C458" s="134"/>
      <c r="D458" s="1" t="str">
        <f>+IF(LEN($K458)&gt;5,BD!A458,"")</f>
        <v/>
      </c>
      <c r="E458" s="1" t="str">
        <f>+IF(LEN($K458)&gt;5,BD!B458,"")</f>
        <v/>
      </c>
      <c r="F458" s="134"/>
      <c r="G458" s="133"/>
      <c r="H458" s="135"/>
      <c r="I458" s="3" t="str">
        <f>+IF(LEN($K458)&gt;5,BD!D458,"")</f>
        <v/>
      </c>
      <c r="J458" s="4" t="str">
        <f>+IF(LEN($K458)&gt;5,BD!E458,"")</f>
        <v/>
      </c>
      <c r="K458" s="5" t="str">
        <f>+IF(LEN(BD!G458)&gt;5,BD!G458,"")</f>
        <v/>
      </c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53" t="str">
        <f t="shared" si="197"/>
        <v/>
      </c>
      <c r="AB458" s="154" t="str">
        <f>+IF(LEN($K458)&gt;5,SUM(L458,N458,P458,R458,T458,V458,X458)+COUNTIF(L458:X458,"PCG")+'CODIGO PAGO'!$C$23*COUNTIF(L458:X458,"PDF")+'CODIGO PAGO'!$C$24*COUNTIF('PRE MAAS'!L458:X458,"PNH")+'CODIGO PAGO'!$C$25*COUNTIF('PRE MAAS'!L458:X458,"PS")+COUNTIF(L458:X458,"VAC"),"")</f>
        <v/>
      </c>
      <c r="AC458" s="154" t="str">
        <f t="shared" si="198"/>
        <v/>
      </c>
      <c r="AD458" s="155" t="str">
        <f t="shared" si="199"/>
        <v/>
      </c>
      <c r="AE458" s="155" t="str">
        <f t="shared" si="200"/>
        <v/>
      </c>
      <c r="AF458" s="155" t="str">
        <f>+IF(LEN($K458)&gt;5,IF(AND(VLOOKUP($I458,BD!$D$1:$F$501,3,0)&gt;=L$1,VLOOKUP($I458,BD!$D$1:$F$501,3,0)&lt;=X$1),1,0),"")</f>
        <v/>
      </c>
      <c r="AG458" s="155" t="str">
        <f t="shared" si="201"/>
        <v/>
      </c>
      <c r="AH458" s="156" t="str">
        <f t="shared" si="202"/>
        <v/>
      </c>
      <c r="AI458" s="156" t="str">
        <f t="shared" si="203"/>
        <v/>
      </c>
      <c r="AJ458" s="156" t="str">
        <f t="shared" si="204"/>
        <v/>
      </c>
      <c r="AK458" s="6" t="str">
        <f>+IF(LEN($K458)&gt;5,BD!H458,"")</f>
        <v/>
      </c>
      <c r="AL458" s="17" t="str">
        <f t="shared" si="205"/>
        <v/>
      </c>
      <c r="AM458" s="13"/>
      <c r="AN458" s="18" t="str">
        <f t="shared" si="206"/>
        <v/>
      </c>
      <c r="AO458" s="19" t="str">
        <f t="shared" si="207"/>
        <v/>
      </c>
      <c r="AP458" s="19" t="str">
        <f t="shared" si="208"/>
        <v/>
      </c>
      <c r="AQ458" s="20" t="str">
        <f t="shared" si="209"/>
        <v/>
      </c>
      <c r="AR458" s="7" t="str">
        <f t="shared" ca="1" si="210"/>
        <v/>
      </c>
      <c r="AS458" s="157"/>
      <c r="AT458" s="19" t="str">
        <f>+IF(LEN($K458)&gt;5,TRUNC(AS458*AK458*'CODIGO PAGO'!$C$27,2),"")</f>
        <v/>
      </c>
      <c r="AU458" s="15"/>
      <c r="AV458" s="15"/>
      <c r="AW458" s="15"/>
      <c r="AX458" s="14"/>
      <c r="AY458" s="15"/>
      <c r="AZ458" s="20" t="str">
        <f>+IF(LEN(K458)&gt;5,SUMIF(AJUSTES!$A$1:$A$50,K458,AJUSTES!$J$1:$J$50),"")</f>
        <v/>
      </c>
      <c r="BA458" s="20"/>
      <c r="BB458" s="14"/>
      <c r="BC458" s="14"/>
      <c r="BD458" s="164"/>
      <c r="BE458" s="15"/>
      <c r="BF458" s="15"/>
      <c r="BG458" s="152" t="str">
        <f t="shared" si="211"/>
        <v/>
      </c>
      <c r="BH458" s="20" t="str">
        <f t="shared" si="212"/>
        <v/>
      </c>
      <c r="BI458" s="20" t="str">
        <f>IF(LEN($K458)&gt;5,IF('CODIGO PAGO'!$C$26=9,0.5*AK458,'CODIGO PAGO'!$C$26*COUNTIF(L458:X458,"PT")*(AK458*7)/(7-(COUNTIF(L458:X458,"D")+COUNTIF(L458:X458,"DL")))),"")</f>
        <v/>
      </c>
      <c r="BJ458" s="15"/>
      <c r="BK458" s="20" t="str">
        <f>+IF(LEN(K458)&gt;5,SUMIF(AJUSTES!$A$1:$A$50,K458,AJUSTES!$K$1:$K$50),"")</f>
        <v/>
      </c>
      <c r="BL458" s="15"/>
      <c r="BM458" s="15"/>
      <c r="BN458" s="4" t="str">
        <f>+CONCATENATE(IF(COUNTIFS(INCAPACIDADES!$A$1:$A$100,"ACTIVA",INCAPACIDADES!$C$1:$C$100,'PRE MAAS'!K458)&gt;0,VLOOKUP(K458,INCAPACIDADES!$C$1:$Y$100,23,0),""),IF(LEN($K458)&gt;5,IF(BD!F458="N/A","",CONCATENATE("B (",DAY(BD!F458),"-",MONTH(BD!F458),"-",YEAR(BD!F458),")")),""))</f>
        <v/>
      </c>
      <c r="BO458" s="150"/>
      <c r="BP458" s="15"/>
      <c r="BQ458" s="15"/>
      <c r="BR458" s="15"/>
      <c r="BS458" s="15"/>
      <c r="BT458" s="15"/>
      <c r="BU458" s="9" t="str">
        <f>+IF(LEN($K458)&gt;10,IF(LEN(BD!I458)=11,BD!I458,CONCATENATE("0",BD!I458)),"")</f>
        <v/>
      </c>
      <c r="BV458" s="161" t="str">
        <f>+IF(LEN($K458)&gt;10,BD!J458,"")</f>
        <v/>
      </c>
      <c r="BW458" s="162" t="str">
        <f t="shared" si="213"/>
        <v/>
      </c>
      <c r="BX458" s="162" t="str">
        <f>+IF(LEN($K458)&gt;10,UPPER(BD!K458),"")</f>
        <v/>
      </c>
      <c r="BY458" s="161" t="str">
        <f>+IF(LEN($K466)&gt;5,BD!L458,"")</f>
        <v/>
      </c>
      <c r="BZ458" s="161" t="str">
        <f>+IF(LEN($K458)&gt;10,BD!M458,"")</f>
        <v/>
      </c>
      <c r="CA458" s="162" t="str">
        <f>+IF(LEN($K458)&gt;10,BD!N458,"")</f>
        <v/>
      </c>
      <c r="CB458" s="163" t="str">
        <f t="shared" si="214"/>
        <v/>
      </c>
      <c r="CC458" s="62" t="str">
        <f>+IF(AND(LEN($K458)&gt;10),IF(AND($J458&gt;L$1,$J458&lt;=$Y$1),1,IF((COUNTIFS(INCAPACIDADES!$C$1:$C$51,$K458,INCAPACIDADES!K$1:K$51,L$1))&gt;0,2,IF(VLOOKUP($I458,BD!D:F,3,0)&gt;L$1,0,3))),"")</f>
        <v/>
      </c>
      <c r="CD458" s="62" t="str">
        <f>+IF(AND(LEN($K458)&gt;10),IF(AND($J458&gt;M$1,$J458&lt;=$Y$1),1,IF((COUNTIFS(INCAPACIDADES!$C$1:$C$51,$K458,INCAPACIDADES!L$1:L$51,M$1))&gt;0,2,IF(VLOOKUP($I458,BD!$D:$F,3,0)&gt;M$1,0,3))),"")</f>
        <v/>
      </c>
      <c r="CE458" s="62" t="str">
        <f>+IF(AND(LEN($K458)&gt;10),IF(AND($J458&gt;N$1,$J458&lt;=$Y$1),1,IF((COUNTIFS(INCAPACIDADES!$C$1:$C$51,$K458,INCAPACIDADES!M$1:M$51,N$1))&gt;0,2,IF(VLOOKUP($I458,BD!$D:$F,3,0)&gt;N$1,0,3))),"")</f>
        <v/>
      </c>
      <c r="CF458" s="62" t="str">
        <f>+IF(AND(LEN($K458)&gt;10),IF(AND($J458&gt;O$1,$J458&lt;=$Y$1),1,IF((COUNTIFS(INCAPACIDADES!$C$1:$C$51,$K458,INCAPACIDADES!N$1:N$51,O$1))&gt;0,2,IF(VLOOKUP($I458,BD!$D:$F,3,0)&gt;O$1,0,3))),"")</f>
        <v/>
      </c>
      <c r="CG458" s="62" t="str">
        <f>+IF(AND(LEN($K458)&gt;10),IF(AND($J458&gt;P$1,$J458&lt;=$Y$1),1,IF((COUNTIFS(INCAPACIDADES!$C$1:$C$51,$K458,INCAPACIDADES!O$1:O$51,P$1))&gt;0,2,IF(VLOOKUP($I458,BD!$D:$F,3,0)&gt;P$1,0,3))),"")</f>
        <v/>
      </c>
      <c r="CH458" s="62" t="str">
        <f>+IF(AND(LEN($K458)&gt;10),IF(AND($J458&gt;Q$1,$J458&lt;=$Y$1),1,IF((COUNTIFS(INCAPACIDADES!$C$1:$C$51,$K458,INCAPACIDADES!P$1:P$51,Q$1))&gt;0,2,IF(VLOOKUP($I458,BD!$D:$F,3,0)&gt;Q$1,0,3))),"")</f>
        <v/>
      </c>
      <c r="CI458" s="62" t="str">
        <f>+IF(AND(LEN($K458)&gt;10),IF(AND($J458&gt;R$1,$J458&lt;=$Y$1),1,IF((COUNTIFS(INCAPACIDADES!$C$1:$C$51,$K458,INCAPACIDADES!Q$1:Q$51,R$1))&gt;0,2,IF(VLOOKUP($I458,BD!$D:$F,3,0)&gt;R$1,0,3))),"")</f>
        <v/>
      </c>
      <c r="CJ458" s="62" t="str">
        <f>+IF(AND(LEN($K458)&gt;10),IF(AND($J458&gt;S$1,$J458&lt;=$Y$1),1,IF((COUNTIFS(INCAPACIDADES!$C$1:$C$51,$K458,INCAPACIDADES!R$1:R$51,S$1))&gt;0,2,IF(VLOOKUP($I458,BD!$D:$F,3,0)&gt;S$1,0,3))),"")</f>
        <v/>
      </c>
      <c r="CK458" s="62" t="str">
        <f>+IF(AND(LEN($K458)&gt;10),IF(AND($J458&gt;T$1,$J458&lt;=$Y$1),1,IF((COUNTIFS(INCAPACIDADES!$C$1:$C$51,$K458,INCAPACIDADES!S$1:S$51,T$1))&gt;0,2,IF(VLOOKUP($I458,BD!$D:$F,3,0)&gt;T$1,0,3))),"")</f>
        <v/>
      </c>
      <c r="CL458" s="62" t="str">
        <f>+IF(AND(LEN($K458)&gt;10),IF(AND($J458&gt;U$1,$J458&lt;=$Y$1),1,IF((COUNTIFS(INCAPACIDADES!$C$1:$C$51,$K458,INCAPACIDADES!T$1:T$51,U$1))&gt;0,2,IF(VLOOKUP($I458,BD!$D:$F,3,0)&gt;U$1,0,3))),"")</f>
        <v/>
      </c>
      <c r="CM458" s="62" t="str">
        <f>+IF(AND(LEN($K458)&gt;10),IF(AND($J458&gt;V$1,$J458&lt;=$Y$1),1,IF((COUNTIFS(INCAPACIDADES!$C$1:$C$51,$K458,INCAPACIDADES!U$1:U$51,V$1))&gt;0,2,IF(VLOOKUP($I458,BD!$D:$F,3,0)&gt;V$1,0,3))),"")</f>
        <v/>
      </c>
      <c r="CN458" s="62" t="str">
        <f>+IF(AND(LEN($K458)&gt;10),IF(AND($J458&gt;W$1,$J458&lt;=$Y$1),1,IF((COUNTIFS(INCAPACIDADES!$C$1:$C$51,$K458,INCAPACIDADES!V$1:V$51,W$1))&gt;0,2,IF(VLOOKUP($I458,BD!$D:$F,3,0)&gt;W$1,0,3))),"")</f>
        <v/>
      </c>
      <c r="CO458" s="62" t="str">
        <f>+IF(AND(LEN($K458)&gt;10),IF(AND($J458&gt;X$1,$J458&lt;=$Y$1),1,IF((COUNTIFS(INCAPACIDADES!$C$1:$C$51,$K458,INCAPACIDADES!W$1:W$51,X$1))&gt;0,2,IF(VLOOKUP($I458,BD!$D:$F,3,0)&gt;X$1,0,3))),"")</f>
        <v/>
      </c>
      <c r="CP458" s="62" t="str">
        <f>+IF(AND(LEN($K458)&gt;10),IF(AND($J458&gt;Y$1,$J458&lt;=$Y$1),1,IF((COUNTIFS(INCAPACIDADES!$C$1:$C$51,$K458,INCAPACIDADES!X$1:X$51,Y$1))&gt;0,2,IF(VLOOKUP($I458,BD!$D:$F,3,0)&gt;Y$1,0,3))),"")</f>
        <v/>
      </c>
      <c r="CQ458" s="62" t="str">
        <f>+IF(LEN($K458)&gt;10,IF(ISERROR(VLOOKUP(L458,'CODIGO PAGO'!$B$1:$B$20,1,0)),1,IF(OR(AND(CC458=1,L458&lt;&gt;"N"),AND(CC458=3,L458&lt;&gt;"B"),AND(CC458=2,LEFT(TRIM(L458),1)&lt;&gt;"I")),1,IF(OR(AND(CC458=0,L458="N"),AND(CC458=0,L458="B"),AND(CC458=0,LEFT(TRIM(L458),1)="I")),1,0))),"")</f>
        <v/>
      </c>
      <c r="CR458" s="62" t="str">
        <f t="shared" si="215"/>
        <v/>
      </c>
      <c r="CS458" s="62" t="str">
        <f>+IF(LEN($K458)&gt;10,IF(ISERROR(VLOOKUP(N458,'CODIGO PAGO'!$B$1:$B$20,1,0)),1,IF(OR(AND(CE458=1,N458&lt;&gt;"N"),AND(CE458=3,N458&lt;&gt;"B"),AND(CE458=2,LEFT(TRIM(N458),1)&lt;&gt;"I")),1,IF(OR(AND(CE458=0,N458="N"),AND(CE458=0,N458="B"),AND(CE458=0,LEFT(TRIM(N458),1)="I")),1,0))),"")</f>
        <v/>
      </c>
      <c r="CT458" s="62" t="str">
        <f t="shared" si="216"/>
        <v/>
      </c>
      <c r="CU458" s="62" t="str">
        <f>+IF(LEN($K458)&gt;10,IF(ISERROR(VLOOKUP(P458,'CODIGO PAGO'!$B$1:$B$20,1,0)),1,IF(OR(AND(CG458=1,P458&lt;&gt;"N"),AND(CG458=3,P458&lt;&gt;"B"),AND(CG458=2,LEFT(TRIM(P458),1)&lt;&gt;"I")),1,IF(OR(AND(CG458=0,P458="N"),AND(CG458=0,P458="B"),AND(CG458=0,LEFT(TRIM(P458),1)="I")),1,0))),"")</f>
        <v/>
      </c>
      <c r="CV458" s="62" t="str">
        <f t="shared" si="217"/>
        <v/>
      </c>
      <c r="CW458" s="62" t="str">
        <f>+IF(LEN($K458)&gt;10,IF(ISERROR(VLOOKUP(R458,'CODIGO PAGO'!$B$1:$B$20,1,0)),1,IF(OR(AND(CI458=1,R458&lt;&gt;"N"),AND(CI458=3,R458&lt;&gt;"B"),AND(CI458=2,LEFT(TRIM(R458),1)&lt;&gt;"I")),1,IF(OR(AND(CI458=0,R458="N"),AND(CI458=0,R458="B"),AND(CI458=0,LEFT(TRIM(R458),1)="I")),1,0))),"")</f>
        <v/>
      </c>
      <c r="CX458" s="62" t="str">
        <f t="shared" si="218"/>
        <v/>
      </c>
      <c r="CY458" s="62" t="str">
        <f>+IF(LEN($K458)&gt;10,IF(ISERROR(VLOOKUP(T458,'CODIGO PAGO'!$B$1:$B$20,1,0)),1,IF(OR(AND(CK458=1,T458&lt;&gt;"N"),AND(CK458=3,T458&lt;&gt;"B"),AND(CK458=2,LEFT(TRIM(T458),1)&lt;&gt;"I")),1,IF(OR(AND(CK458=0,T458="N"),AND(CK458=0,T458="B"),AND(CK458=0,LEFT(TRIM(T458),1)="I")),1,0))),"")</f>
        <v/>
      </c>
      <c r="CZ458" s="62" t="str">
        <f t="shared" si="219"/>
        <v/>
      </c>
      <c r="DA458" s="62" t="str">
        <f>+IF(LEN($K458)&gt;10,IF(ISERROR(VLOOKUP(V458,'CODIGO PAGO'!$B$1:$B$20,1,0)),1,IF(OR(AND(CM458=1,V458&lt;&gt;"N"),AND(CM458=3,V458&lt;&gt;"B"),AND(CM458=2,LEFT(TRIM(V458),1)&lt;&gt;"I")),1,IF(OR(AND(CM458=0,V458="N"),AND(CM458=0,V458="B"),AND(CM458=0,LEFT(TRIM(V458),1)="I")),1,0))),"")</f>
        <v/>
      </c>
      <c r="DB458" s="62" t="str">
        <f t="shared" si="220"/>
        <v/>
      </c>
      <c r="DC458" s="62" t="str">
        <f>+IF(LEN($K458)&gt;10,IF(ISERROR(VLOOKUP(X458,'CODIGO PAGO'!$B$1:$B$20,1,0)),1,IF(OR(AND(CO458=1,X458&lt;&gt;"N"),AND(CO458=3,X458&lt;&gt;"B"),AND(CO458=2,LEFT(TRIM(X458),1)&lt;&gt;"I")),1,IF(OR(AND(CO458=0,X458="N"),AND(CO458=0,X458="B"),AND(CO458=0,LEFT(TRIM(X458),1)="I")),1,0))),"")</f>
        <v/>
      </c>
      <c r="DD458" s="62" t="str">
        <f t="shared" si="221"/>
        <v/>
      </c>
      <c r="DE458" s="62" t="str">
        <f t="shared" si="222"/>
        <v/>
      </c>
      <c r="DF458" s="63" t="str">
        <f t="shared" si="223"/>
        <v/>
      </c>
      <c r="DG458" s="171"/>
      <c r="DH458" s="63">
        <v>458</v>
      </c>
    </row>
    <row r="459" spans="1:112" s="65" customFormat="1">
      <c r="A459" s="16" t="str">
        <f t="shared" si="196"/>
        <v/>
      </c>
      <c r="B459" s="134"/>
      <c r="C459" s="134"/>
      <c r="D459" s="1" t="str">
        <f>+IF(LEN($K459)&gt;5,BD!A459,"")</f>
        <v/>
      </c>
      <c r="E459" s="1" t="str">
        <f>+IF(LEN($K459)&gt;5,BD!B459,"")</f>
        <v/>
      </c>
      <c r="F459" s="134"/>
      <c r="G459" s="133"/>
      <c r="H459" s="135"/>
      <c r="I459" s="3" t="str">
        <f>+IF(LEN($K459)&gt;5,BD!D459,"")</f>
        <v/>
      </c>
      <c r="J459" s="4" t="str">
        <f>+IF(LEN($K459)&gt;5,BD!E459,"")</f>
        <v/>
      </c>
      <c r="K459" s="5" t="str">
        <f>+IF(LEN(BD!G459)&gt;5,BD!G459,"")</f>
        <v/>
      </c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53" t="str">
        <f t="shared" si="197"/>
        <v/>
      </c>
      <c r="AB459" s="154" t="str">
        <f>+IF(LEN($K459)&gt;5,SUM(L459,N459,P459,R459,T459,V459,X459)+COUNTIF(L459:X459,"PCG")+'CODIGO PAGO'!$C$23*COUNTIF(L459:X459,"PDF")+'CODIGO PAGO'!$C$24*COUNTIF('PRE MAAS'!L459:X459,"PNH")+'CODIGO PAGO'!$C$25*COUNTIF('PRE MAAS'!L459:X459,"PS")+COUNTIF(L459:X459,"VAC"),"")</f>
        <v/>
      </c>
      <c r="AC459" s="154" t="str">
        <f t="shared" si="198"/>
        <v/>
      </c>
      <c r="AD459" s="155" t="str">
        <f t="shared" si="199"/>
        <v/>
      </c>
      <c r="AE459" s="155" t="str">
        <f t="shared" si="200"/>
        <v/>
      </c>
      <c r="AF459" s="155" t="str">
        <f>+IF(LEN($K459)&gt;5,IF(AND(VLOOKUP($I459,BD!$D$1:$F$501,3,0)&gt;=L$1,VLOOKUP($I459,BD!$D$1:$F$501,3,0)&lt;=X$1),1,0),"")</f>
        <v/>
      </c>
      <c r="AG459" s="155" t="str">
        <f t="shared" si="201"/>
        <v/>
      </c>
      <c r="AH459" s="156" t="str">
        <f t="shared" si="202"/>
        <v/>
      </c>
      <c r="AI459" s="156" t="str">
        <f t="shared" si="203"/>
        <v/>
      </c>
      <c r="AJ459" s="156" t="str">
        <f t="shared" si="204"/>
        <v/>
      </c>
      <c r="AK459" s="6" t="str">
        <f>+IF(LEN($K459)&gt;5,BD!H459,"")</f>
        <v/>
      </c>
      <c r="AL459" s="17" t="str">
        <f t="shared" si="205"/>
        <v/>
      </c>
      <c r="AM459" s="13"/>
      <c r="AN459" s="18" t="str">
        <f t="shared" si="206"/>
        <v/>
      </c>
      <c r="AO459" s="19" t="str">
        <f t="shared" si="207"/>
        <v/>
      </c>
      <c r="AP459" s="19" t="str">
        <f t="shared" si="208"/>
        <v/>
      </c>
      <c r="AQ459" s="20" t="str">
        <f t="shared" si="209"/>
        <v/>
      </c>
      <c r="AR459" s="7" t="str">
        <f t="shared" ca="1" si="210"/>
        <v/>
      </c>
      <c r="AS459" s="157"/>
      <c r="AT459" s="19" t="str">
        <f>+IF(LEN($K459)&gt;5,TRUNC(AS459*AK459*'CODIGO PAGO'!$C$27,2),"")</f>
        <v/>
      </c>
      <c r="AU459" s="15"/>
      <c r="AV459" s="15"/>
      <c r="AW459" s="15"/>
      <c r="AX459" s="14"/>
      <c r="AY459" s="15"/>
      <c r="AZ459" s="20" t="str">
        <f>+IF(LEN(K459)&gt;5,SUMIF(AJUSTES!$A$1:$A$50,K459,AJUSTES!$J$1:$J$50),"")</f>
        <v/>
      </c>
      <c r="BA459" s="20"/>
      <c r="BB459" s="14"/>
      <c r="BC459" s="14"/>
      <c r="BD459" s="164"/>
      <c r="BE459" s="15"/>
      <c r="BF459" s="15"/>
      <c r="BG459" s="152" t="str">
        <f t="shared" si="211"/>
        <v/>
      </c>
      <c r="BH459" s="20" t="str">
        <f t="shared" si="212"/>
        <v/>
      </c>
      <c r="BI459" s="20" t="str">
        <f>IF(LEN($K459)&gt;5,IF('CODIGO PAGO'!$C$26=9,0.5*AK459,'CODIGO PAGO'!$C$26*COUNTIF(L459:X459,"PT")*(AK459*7)/(7-(COUNTIF(L459:X459,"D")+COUNTIF(L459:X459,"DL")))),"")</f>
        <v/>
      </c>
      <c r="BJ459" s="15"/>
      <c r="BK459" s="20" t="str">
        <f>+IF(LEN(K459)&gt;5,SUMIF(AJUSTES!$A$1:$A$50,K459,AJUSTES!$K$1:$K$50),"")</f>
        <v/>
      </c>
      <c r="BL459" s="15"/>
      <c r="BM459" s="15"/>
      <c r="BN459" s="4" t="str">
        <f>+CONCATENATE(IF(COUNTIFS(INCAPACIDADES!$A$1:$A$100,"ACTIVA",INCAPACIDADES!$C$1:$C$100,'PRE MAAS'!K459)&gt;0,VLOOKUP(K459,INCAPACIDADES!$C$1:$Y$100,23,0),""),IF(LEN($K459)&gt;5,IF(BD!F459="N/A","",CONCATENATE("B (",DAY(BD!F459),"-",MONTH(BD!F459),"-",YEAR(BD!F459),")")),""))</f>
        <v/>
      </c>
      <c r="BO459" s="150"/>
      <c r="BP459" s="15"/>
      <c r="BQ459" s="15"/>
      <c r="BR459" s="15"/>
      <c r="BS459" s="15"/>
      <c r="BT459" s="15"/>
      <c r="BU459" s="9" t="str">
        <f>+IF(LEN($K459)&gt;10,IF(LEN(BD!I459)=11,BD!I459,CONCATENATE("0",BD!I459)),"")</f>
        <v/>
      </c>
      <c r="BV459" s="161" t="str">
        <f>+IF(LEN($K459)&gt;10,BD!J459,"")</f>
        <v/>
      </c>
      <c r="BW459" s="162" t="str">
        <f t="shared" si="213"/>
        <v/>
      </c>
      <c r="BX459" s="162" t="str">
        <f>+IF(LEN($K459)&gt;10,UPPER(BD!K459),"")</f>
        <v/>
      </c>
      <c r="BY459" s="161" t="str">
        <f>+IF(LEN($K467)&gt;5,BD!L459,"")</f>
        <v/>
      </c>
      <c r="BZ459" s="161" t="str">
        <f>+IF(LEN($K459)&gt;10,BD!M459,"")</f>
        <v/>
      </c>
      <c r="CA459" s="162" t="str">
        <f>+IF(LEN($K459)&gt;10,BD!N459,"")</f>
        <v/>
      </c>
      <c r="CB459" s="163" t="str">
        <f t="shared" si="214"/>
        <v/>
      </c>
      <c r="CC459" s="62" t="str">
        <f>+IF(AND(LEN($K459)&gt;10),IF(AND($J459&gt;L$1,$J459&lt;=$Y$1),1,IF((COUNTIFS(INCAPACIDADES!$C$1:$C$51,$K459,INCAPACIDADES!K$1:K$51,L$1))&gt;0,2,IF(VLOOKUP($I459,BD!D:F,3,0)&gt;L$1,0,3))),"")</f>
        <v/>
      </c>
      <c r="CD459" s="62" t="str">
        <f>+IF(AND(LEN($K459)&gt;10),IF(AND($J459&gt;M$1,$J459&lt;=$Y$1),1,IF((COUNTIFS(INCAPACIDADES!$C$1:$C$51,$K459,INCAPACIDADES!L$1:L$51,M$1))&gt;0,2,IF(VLOOKUP($I459,BD!$D:$F,3,0)&gt;M$1,0,3))),"")</f>
        <v/>
      </c>
      <c r="CE459" s="62" t="str">
        <f>+IF(AND(LEN($K459)&gt;10),IF(AND($J459&gt;N$1,$J459&lt;=$Y$1),1,IF((COUNTIFS(INCAPACIDADES!$C$1:$C$51,$K459,INCAPACIDADES!M$1:M$51,N$1))&gt;0,2,IF(VLOOKUP($I459,BD!$D:$F,3,0)&gt;N$1,0,3))),"")</f>
        <v/>
      </c>
      <c r="CF459" s="62" t="str">
        <f>+IF(AND(LEN($K459)&gt;10),IF(AND($J459&gt;O$1,$J459&lt;=$Y$1),1,IF((COUNTIFS(INCAPACIDADES!$C$1:$C$51,$K459,INCAPACIDADES!N$1:N$51,O$1))&gt;0,2,IF(VLOOKUP($I459,BD!$D:$F,3,0)&gt;O$1,0,3))),"")</f>
        <v/>
      </c>
      <c r="CG459" s="62" t="str">
        <f>+IF(AND(LEN($K459)&gt;10),IF(AND($J459&gt;P$1,$J459&lt;=$Y$1),1,IF((COUNTIFS(INCAPACIDADES!$C$1:$C$51,$K459,INCAPACIDADES!O$1:O$51,P$1))&gt;0,2,IF(VLOOKUP($I459,BD!$D:$F,3,0)&gt;P$1,0,3))),"")</f>
        <v/>
      </c>
      <c r="CH459" s="62" t="str">
        <f>+IF(AND(LEN($K459)&gt;10),IF(AND($J459&gt;Q$1,$J459&lt;=$Y$1),1,IF((COUNTIFS(INCAPACIDADES!$C$1:$C$51,$K459,INCAPACIDADES!P$1:P$51,Q$1))&gt;0,2,IF(VLOOKUP($I459,BD!$D:$F,3,0)&gt;Q$1,0,3))),"")</f>
        <v/>
      </c>
      <c r="CI459" s="62" t="str">
        <f>+IF(AND(LEN($K459)&gt;10),IF(AND($J459&gt;R$1,$J459&lt;=$Y$1),1,IF((COUNTIFS(INCAPACIDADES!$C$1:$C$51,$K459,INCAPACIDADES!Q$1:Q$51,R$1))&gt;0,2,IF(VLOOKUP($I459,BD!$D:$F,3,0)&gt;R$1,0,3))),"")</f>
        <v/>
      </c>
      <c r="CJ459" s="62" t="str">
        <f>+IF(AND(LEN($K459)&gt;10),IF(AND($J459&gt;S$1,$J459&lt;=$Y$1),1,IF((COUNTIFS(INCAPACIDADES!$C$1:$C$51,$K459,INCAPACIDADES!R$1:R$51,S$1))&gt;0,2,IF(VLOOKUP($I459,BD!$D:$F,3,0)&gt;S$1,0,3))),"")</f>
        <v/>
      </c>
      <c r="CK459" s="62" t="str">
        <f>+IF(AND(LEN($K459)&gt;10),IF(AND($J459&gt;T$1,$J459&lt;=$Y$1),1,IF((COUNTIFS(INCAPACIDADES!$C$1:$C$51,$K459,INCAPACIDADES!S$1:S$51,T$1))&gt;0,2,IF(VLOOKUP($I459,BD!$D:$F,3,0)&gt;T$1,0,3))),"")</f>
        <v/>
      </c>
      <c r="CL459" s="62" t="str">
        <f>+IF(AND(LEN($K459)&gt;10),IF(AND($J459&gt;U$1,$J459&lt;=$Y$1),1,IF((COUNTIFS(INCAPACIDADES!$C$1:$C$51,$K459,INCAPACIDADES!T$1:T$51,U$1))&gt;0,2,IF(VLOOKUP($I459,BD!$D:$F,3,0)&gt;U$1,0,3))),"")</f>
        <v/>
      </c>
      <c r="CM459" s="62" t="str">
        <f>+IF(AND(LEN($K459)&gt;10),IF(AND($J459&gt;V$1,$J459&lt;=$Y$1),1,IF((COUNTIFS(INCAPACIDADES!$C$1:$C$51,$K459,INCAPACIDADES!U$1:U$51,V$1))&gt;0,2,IF(VLOOKUP($I459,BD!$D:$F,3,0)&gt;V$1,0,3))),"")</f>
        <v/>
      </c>
      <c r="CN459" s="62" t="str">
        <f>+IF(AND(LEN($K459)&gt;10),IF(AND($J459&gt;W$1,$J459&lt;=$Y$1),1,IF((COUNTIFS(INCAPACIDADES!$C$1:$C$51,$K459,INCAPACIDADES!V$1:V$51,W$1))&gt;0,2,IF(VLOOKUP($I459,BD!$D:$F,3,0)&gt;W$1,0,3))),"")</f>
        <v/>
      </c>
      <c r="CO459" s="62" t="str">
        <f>+IF(AND(LEN($K459)&gt;10),IF(AND($J459&gt;X$1,$J459&lt;=$Y$1),1,IF((COUNTIFS(INCAPACIDADES!$C$1:$C$51,$K459,INCAPACIDADES!W$1:W$51,X$1))&gt;0,2,IF(VLOOKUP($I459,BD!$D:$F,3,0)&gt;X$1,0,3))),"")</f>
        <v/>
      </c>
      <c r="CP459" s="62" t="str">
        <f>+IF(AND(LEN($K459)&gt;10),IF(AND($J459&gt;Y$1,$J459&lt;=$Y$1),1,IF((COUNTIFS(INCAPACIDADES!$C$1:$C$51,$K459,INCAPACIDADES!X$1:X$51,Y$1))&gt;0,2,IF(VLOOKUP($I459,BD!$D:$F,3,0)&gt;Y$1,0,3))),"")</f>
        <v/>
      </c>
      <c r="CQ459" s="62" t="str">
        <f>+IF(LEN($K459)&gt;10,IF(ISERROR(VLOOKUP(L459,'CODIGO PAGO'!$B$1:$B$20,1,0)),1,IF(OR(AND(CC459=1,L459&lt;&gt;"N"),AND(CC459=3,L459&lt;&gt;"B"),AND(CC459=2,LEFT(TRIM(L459),1)&lt;&gt;"I")),1,IF(OR(AND(CC459=0,L459="N"),AND(CC459=0,L459="B"),AND(CC459=0,LEFT(TRIM(L459),1)="I")),1,0))),"")</f>
        <v/>
      </c>
      <c r="CR459" s="62" t="str">
        <f t="shared" si="215"/>
        <v/>
      </c>
      <c r="CS459" s="62" t="str">
        <f>+IF(LEN($K459)&gt;10,IF(ISERROR(VLOOKUP(N459,'CODIGO PAGO'!$B$1:$B$20,1,0)),1,IF(OR(AND(CE459=1,N459&lt;&gt;"N"),AND(CE459=3,N459&lt;&gt;"B"),AND(CE459=2,LEFT(TRIM(N459),1)&lt;&gt;"I")),1,IF(OR(AND(CE459=0,N459="N"),AND(CE459=0,N459="B"),AND(CE459=0,LEFT(TRIM(N459),1)="I")),1,0))),"")</f>
        <v/>
      </c>
      <c r="CT459" s="62" t="str">
        <f t="shared" si="216"/>
        <v/>
      </c>
      <c r="CU459" s="62" t="str">
        <f>+IF(LEN($K459)&gt;10,IF(ISERROR(VLOOKUP(P459,'CODIGO PAGO'!$B$1:$B$20,1,0)),1,IF(OR(AND(CG459=1,P459&lt;&gt;"N"),AND(CG459=3,P459&lt;&gt;"B"),AND(CG459=2,LEFT(TRIM(P459),1)&lt;&gt;"I")),1,IF(OR(AND(CG459=0,P459="N"),AND(CG459=0,P459="B"),AND(CG459=0,LEFT(TRIM(P459),1)="I")),1,0))),"")</f>
        <v/>
      </c>
      <c r="CV459" s="62" t="str">
        <f t="shared" si="217"/>
        <v/>
      </c>
      <c r="CW459" s="62" t="str">
        <f>+IF(LEN($K459)&gt;10,IF(ISERROR(VLOOKUP(R459,'CODIGO PAGO'!$B$1:$B$20,1,0)),1,IF(OR(AND(CI459=1,R459&lt;&gt;"N"),AND(CI459=3,R459&lt;&gt;"B"),AND(CI459=2,LEFT(TRIM(R459),1)&lt;&gt;"I")),1,IF(OR(AND(CI459=0,R459="N"),AND(CI459=0,R459="B"),AND(CI459=0,LEFT(TRIM(R459),1)="I")),1,0))),"")</f>
        <v/>
      </c>
      <c r="CX459" s="62" t="str">
        <f t="shared" si="218"/>
        <v/>
      </c>
      <c r="CY459" s="62" t="str">
        <f>+IF(LEN($K459)&gt;10,IF(ISERROR(VLOOKUP(T459,'CODIGO PAGO'!$B$1:$B$20,1,0)),1,IF(OR(AND(CK459=1,T459&lt;&gt;"N"),AND(CK459=3,T459&lt;&gt;"B"),AND(CK459=2,LEFT(TRIM(T459),1)&lt;&gt;"I")),1,IF(OR(AND(CK459=0,T459="N"),AND(CK459=0,T459="B"),AND(CK459=0,LEFT(TRIM(T459),1)="I")),1,0))),"")</f>
        <v/>
      </c>
      <c r="CZ459" s="62" t="str">
        <f t="shared" si="219"/>
        <v/>
      </c>
      <c r="DA459" s="62" t="str">
        <f>+IF(LEN($K459)&gt;10,IF(ISERROR(VLOOKUP(V459,'CODIGO PAGO'!$B$1:$B$20,1,0)),1,IF(OR(AND(CM459=1,V459&lt;&gt;"N"),AND(CM459=3,V459&lt;&gt;"B"),AND(CM459=2,LEFT(TRIM(V459),1)&lt;&gt;"I")),1,IF(OR(AND(CM459=0,V459="N"),AND(CM459=0,V459="B"),AND(CM459=0,LEFT(TRIM(V459),1)="I")),1,0))),"")</f>
        <v/>
      </c>
      <c r="DB459" s="62" t="str">
        <f t="shared" si="220"/>
        <v/>
      </c>
      <c r="DC459" s="62" t="str">
        <f>+IF(LEN($K459)&gt;10,IF(ISERROR(VLOOKUP(X459,'CODIGO PAGO'!$B$1:$B$20,1,0)),1,IF(OR(AND(CO459=1,X459&lt;&gt;"N"),AND(CO459=3,X459&lt;&gt;"B"),AND(CO459=2,LEFT(TRIM(X459),1)&lt;&gt;"I")),1,IF(OR(AND(CO459=0,X459="N"),AND(CO459=0,X459="B"),AND(CO459=0,LEFT(TRIM(X459),1)="I")),1,0))),"")</f>
        <v/>
      </c>
      <c r="DD459" s="62" t="str">
        <f t="shared" si="221"/>
        <v/>
      </c>
      <c r="DE459" s="62" t="str">
        <f t="shared" si="222"/>
        <v/>
      </c>
      <c r="DF459" s="63" t="str">
        <f t="shared" si="223"/>
        <v/>
      </c>
      <c r="DG459" s="171"/>
      <c r="DH459" s="63">
        <v>459</v>
      </c>
    </row>
    <row r="460" spans="1:112" s="65" customFormat="1">
      <c r="A460" s="16" t="str">
        <f t="shared" si="196"/>
        <v/>
      </c>
      <c r="B460" s="134"/>
      <c r="C460" s="134"/>
      <c r="D460" s="1" t="str">
        <f>+IF(LEN($K460)&gt;5,BD!A460,"")</f>
        <v/>
      </c>
      <c r="E460" s="1" t="str">
        <f>+IF(LEN($K460)&gt;5,BD!B460,"")</f>
        <v/>
      </c>
      <c r="F460" s="134"/>
      <c r="G460" s="133"/>
      <c r="H460" s="135"/>
      <c r="I460" s="3" t="str">
        <f>+IF(LEN($K460)&gt;5,BD!D460,"")</f>
        <v/>
      </c>
      <c r="J460" s="4" t="str">
        <f>+IF(LEN($K460)&gt;5,BD!E460,"")</f>
        <v/>
      </c>
      <c r="K460" s="5" t="str">
        <f>+IF(LEN(BD!G460)&gt;5,BD!G460,"")</f>
        <v/>
      </c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53" t="str">
        <f t="shared" si="197"/>
        <v/>
      </c>
      <c r="AB460" s="154" t="str">
        <f>+IF(LEN($K460)&gt;5,SUM(L460,N460,P460,R460,T460,V460,X460)+COUNTIF(L460:X460,"PCG")+'CODIGO PAGO'!$C$23*COUNTIF(L460:X460,"PDF")+'CODIGO PAGO'!$C$24*COUNTIF('PRE MAAS'!L460:X460,"PNH")+'CODIGO PAGO'!$C$25*COUNTIF('PRE MAAS'!L460:X460,"PS")+COUNTIF(L460:X460,"VAC"),"")</f>
        <v/>
      </c>
      <c r="AC460" s="154" t="str">
        <f t="shared" si="198"/>
        <v/>
      </c>
      <c r="AD460" s="155" t="str">
        <f t="shared" si="199"/>
        <v/>
      </c>
      <c r="AE460" s="155" t="str">
        <f t="shared" si="200"/>
        <v/>
      </c>
      <c r="AF460" s="155" t="str">
        <f>+IF(LEN($K460)&gt;5,IF(AND(VLOOKUP($I460,BD!$D$1:$F$501,3,0)&gt;=L$1,VLOOKUP($I460,BD!$D$1:$F$501,3,0)&lt;=X$1),1,0),"")</f>
        <v/>
      </c>
      <c r="AG460" s="155" t="str">
        <f t="shared" si="201"/>
        <v/>
      </c>
      <c r="AH460" s="156" t="str">
        <f t="shared" si="202"/>
        <v/>
      </c>
      <c r="AI460" s="156" t="str">
        <f t="shared" si="203"/>
        <v/>
      </c>
      <c r="AJ460" s="156" t="str">
        <f t="shared" si="204"/>
        <v/>
      </c>
      <c r="AK460" s="6" t="str">
        <f>+IF(LEN($K460)&gt;5,BD!H460,"")</f>
        <v/>
      </c>
      <c r="AL460" s="17" t="str">
        <f t="shared" si="205"/>
        <v/>
      </c>
      <c r="AM460" s="13"/>
      <c r="AN460" s="18" t="str">
        <f t="shared" si="206"/>
        <v/>
      </c>
      <c r="AO460" s="19" t="str">
        <f t="shared" si="207"/>
        <v/>
      </c>
      <c r="AP460" s="19" t="str">
        <f t="shared" si="208"/>
        <v/>
      </c>
      <c r="AQ460" s="20" t="str">
        <f t="shared" si="209"/>
        <v/>
      </c>
      <c r="AR460" s="7" t="str">
        <f t="shared" ca="1" si="210"/>
        <v/>
      </c>
      <c r="AS460" s="157"/>
      <c r="AT460" s="19" t="str">
        <f>+IF(LEN($K460)&gt;5,TRUNC(AS460*AK460*'CODIGO PAGO'!$C$27,2),"")</f>
        <v/>
      </c>
      <c r="AU460" s="15"/>
      <c r="AV460" s="15"/>
      <c r="AW460" s="15"/>
      <c r="AX460" s="14"/>
      <c r="AY460" s="15"/>
      <c r="AZ460" s="20" t="str">
        <f>+IF(LEN(K460)&gt;5,SUMIF(AJUSTES!$A$1:$A$50,K460,AJUSTES!$J$1:$J$50),"")</f>
        <v/>
      </c>
      <c r="BA460" s="20"/>
      <c r="BB460" s="14"/>
      <c r="BC460" s="14"/>
      <c r="BD460" s="164"/>
      <c r="BE460" s="15"/>
      <c r="BF460" s="15"/>
      <c r="BG460" s="152" t="str">
        <f t="shared" si="211"/>
        <v/>
      </c>
      <c r="BH460" s="20" t="str">
        <f t="shared" si="212"/>
        <v/>
      </c>
      <c r="BI460" s="20" t="str">
        <f>IF(LEN($K460)&gt;5,IF('CODIGO PAGO'!$C$26=9,0.5*AK460,'CODIGO PAGO'!$C$26*COUNTIF(L460:X460,"PT")*(AK460*7)/(7-(COUNTIF(L460:X460,"D")+COUNTIF(L460:X460,"DL")))),"")</f>
        <v/>
      </c>
      <c r="BJ460" s="15"/>
      <c r="BK460" s="20" t="str">
        <f>+IF(LEN(K460)&gt;5,SUMIF(AJUSTES!$A$1:$A$50,K460,AJUSTES!$K$1:$K$50),"")</f>
        <v/>
      </c>
      <c r="BL460" s="15"/>
      <c r="BM460" s="15"/>
      <c r="BN460" s="4" t="str">
        <f>+CONCATENATE(IF(COUNTIFS(INCAPACIDADES!$A$1:$A$100,"ACTIVA",INCAPACIDADES!$C$1:$C$100,'PRE MAAS'!K460)&gt;0,VLOOKUP(K460,INCAPACIDADES!$C$1:$Y$100,23,0),""),IF(LEN($K460)&gt;5,IF(BD!F460="N/A","",CONCATENATE("B (",DAY(BD!F460),"-",MONTH(BD!F460),"-",YEAR(BD!F460),")")),""))</f>
        <v/>
      </c>
      <c r="BO460" s="150"/>
      <c r="BP460" s="15"/>
      <c r="BQ460" s="15"/>
      <c r="BR460" s="15"/>
      <c r="BS460" s="15"/>
      <c r="BT460" s="15"/>
      <c r="BU460" s="9" t="str">
        <f>+IF(LEN($K460)&gt;10,IF(LEN(BD!I460)=11,BD!I460,CONCATENATE("0",BD!I460)),"")</f>
        <v/>
      </c>
      <c r="BV460" s="161" t="str">
        <f>+IF(LEN($K460)&gt;10,BD!J460,"")</f>
        <v/>
      </c>
      <c r="BW460" s="162" t="str">
        <f t="shared" si="213"/>
        <v/>
      </c>
      <c r="BX460" s="162" t="str">
        <f>+IF(LEN($K460)&gt;10,UPPER(BD!K460),"")</f>
        <v/>
      </c>
      <c r="BY460" s="161" t="str">
        <f>+IF(LEN($K468)&gt;5,BD!L460,"")</f>
        <v/>
      </c>
      <c r="BZ460" s="161" t="str">
        <f>+IF(LEN($K460)&gt;10,BD!M460,"")</f>
        <v/>
      </c>
      <c r="CA460" s="162" t="str">
        <f>+IF(LEN($K460)&gt;10,BD!N460,"")</f>
        <v/>
      </c>
      <c r="CB460" s="163" t="str">
        <f t="shared" si="214"/>
        <v/>
      </c>
      <c r="CC460" s="62" t="str">
        <f>+IF(AND(LEN($K460)&gt;10),IF(AND($J460&gt;L$1,$J460&lt;=$Y$1),1,IF((COUNTIFS(INCAPACIDADES!$C$1:$C$51,$K460,INCAPACIDADES!K$1:K$51,L$1))&gt;0,2,IF(VLOOKUP($I460,BD!D:F,3,0)&gt;L$1,0,3))),"")</f>
        <v/>
      </c>
      <c r="CD460" s="62" t="str">
        <f>+IF(AND(LEN($K460)&gt;10),IF(AND($J460&gt;M$1,$J460&lt;=$Y$1),1,IF((COUNTIFS(INCAPACIDADES!$C$1:$C$51,$K460,INCAPACIDADES!L$1:L$51,M$1))&gt;0,2,IF(VLOOKUP($I460,BD!$D:$F,3,0)&gt;M$1,0,3))),"")</f>
        <v/>
      </c>
      <c r="CE460" s="62" t="str">
        <f>+IF(AND(LEN($K460)&gt;10),IF(AND($J460&gt;N$1,$J460&lt;=$Y$1),1,IF((COUNTIFS(INCAPACIDADES!$C$1:$C$51,$K460,INCAPACIDADES!M$1:M$51,N$1))&gt;0,2,IF(VLOOKUP($I460,BD!$D:$F,3,0)&gt;N$1,0,3))),"")</f>
        <v/>
      </c>
      <c r="CF460" s="62" t="str">
        <f>+IF(AND(LEN($K460)&gt;10),IF(AND($J460&gt;O$1,$J460&lt;=$Y$1),1,IF((COUNTIFS(INCAPACIDADES!$C$1:$C$51,$K460,INCAPACIDADES!N$1:N$51,O$1))&gt;0,2,IF(VLOOKUP($I460,BD!$D:$F,3,0)&gt;O$1,0,3))),"")</f>
        <v/>
      </c>
      <c r="CG460" s="62" t="str">
        <f>+IF(AND(LEN($K460)&gt;10),IF(AND($J460&gt;P$1,$J460&lt;=$Y$1),1,IF((COUNTIFS(INCAPACIDADES!$C$1:$C$51,$K460,INCAPACIDADES!O$1:O$51,P$1))&gt;0,2,IF(VLOOKUP($I460,BD!$D:$F,3,0)&gt;P$1,0,3))),"")</f>
        <v/>
      </c>
      <c r="CH460" s="62" t="str">
        <f>+IF(AND(LEN($K460)&gt;10),IF(AND($J460&gt;Q$1,$J460&lt;=$Y$1),1,IF((COUNTIFS(INCAPACIDADES!$C$1:$C$51,$K460,INCAPACIDADES!P$1:P$51,Q$1))&gt;0,2,IF(VLOOKUP($I460,BD!$D:$F,3,0)&gt;Q$1,0,3))),"")</f>
        <v/>
      </c>
      <c r="CI460" s="62" t="str">
        <f>+IF(AND(LEN($K460)&gt;10),IF(AND($J460&gt;R$1,$J460&lt;=$Y$1),1,IF((COUNTIFS(INCAPACIDADES!$C$1:$C$51,$K460,INCAPACIDADES!Q$1:Q$51,R$1))&gt;0,2,IF(VLOOKUP($I460,BD!$D:$F,3,0)&gt;R$1,0,3))),"")</f>
        <v/>
      </c>
      <c r="CJ460" s="62" t="str">
        <f>+IF(AND(LEN($K460)&gt;10),IF(AND($J460&gt;S$1,$J460&lt;=$Y$1),1,IF((COUNTIFS(INCAPACIDADES!$C$1:$C$51,$K460,INCAPACIDADES!R$1:R$51,S$1))&gt;0,2,IF(VLOOKUP($I460,BD!$D:$F,3,0)&gt;S$1,0,3))),"")</f>
        <v/>
      </c>
      <c r="CK460" s="62" t="str">
        <f>+IF(AND(LEN($K460)&gt;10),IF(AND($J460&gt;T$1,$J460&lt;=$Y$1),1,IF((COUNTIFS(INCAPACIDADES!$C$1:$C$51,$K460,INCAPACIDADES!S$1:S$51,T$1))&gt;0,2,IF(VLOOKUP($I460,BD!$D:$F,3,0)&gt;T$1,0,3))),"")</f>
        <v/>
      </c>
      <c r="CL460" s="62" t="str">
        <f>+IF(AND(LEN($K460)&gt;10),IF(AND($J460&gt;U$1,$J460&lt;=$Y$1),1,IF((COUNTIFS(INCAPACIDADES!$C$1:$C$51,$K460,INCAPACIDADES!T$1:T$51,U$1))&gt;0,2,IF(VLOOKUP($I460,BD!$D:$F,3,0)&gt;U$1,0,3))),"")</f>
        <v/>
      </c>
      <c r="CM460" s="62" t="str">
        <f>+IF(AND(LEN($K460)&gt;10),IF(AND($J460&gt;V$1,$J460&lt;=$Y$1),1,IF((COUNTIFS(INCAPACIDADES!$C$1:$C$51,$K460,INCAPACIDADES!U$1:U$51,V$1))&gt;0,2,IF(VLOOKUP($I460,BD!$D:$F,3,0)&gt;V$1,0,3))),"")</f>
        <v/>
      </c>
      <c r="CN460" s="62" t="str">
        <f>+IF(AND(LEN($K460)&gt;10),IF(AND($J460&gt;W$1,$J460&lt;=$Y$1),1,IF((COUNTIFS(INCAPACIDADES!$C$1:$C$51,$K460,INCAPACIDADES!V$1:V$51,W$1))&gt;0,2,IF(VLOOKUP($I460,BD!$D:$F,3,0)&gt;W$1,0,3))),"")</f>
        <v/>
      </c>
      <c r="CO460" s="62" t="str">
        <f>+IF(AND(LEN($K460)&gt;10),IF(AND($J460&gt;X$1,$J460&lt;=$Y$1),1,IF((COUNTIFS(INCAPACIDADES!$C$1:$C$51,$K460,INCAPACIDADES!W$1:W$51,X$1))&gt;0,2,IF(VLOOKUP($I460,BD!$D:$F,3,0)&gt;X$1,0,3))),"")</f>
        <v/>
      </c>
      <c r="CP460" s="62" t="str">
        <f>+IF(AND(LEN($K460)&gt;10),IF(AND($J460&gt;Y$1,$J460&lt;=$Y$1),1,IF((COUNTIFS(INCAPACIDADES!$C$1:$C$51,$K460,INCAPACIDADES!X$1:X$51,Y$1))&gt;0,2,IF(VLOOKUP($I460,BD!$D:$F,3,0)&gt;Y$1,0,3))),"")</f>
        <v/>
      </c>
      <c r="CQ460" s="62" t="str">
        <f>+IF(LEN($K460)&gt;10,IF(ISERROR(VLOOKUP(L460,'CODIGO PAGO'!$B$1:$B$20,1,0)),1,IF(OR(AND(CC460=1,L460&lt;&gt;"N"),AND(CC460=3,L460&lt;&gt;"B"),AND(CC460=2,LEFT(TRIM(L460),1)&lt;&gt;"I")),1,IF(OR(AND(CC460=0,L460="N"),AND(CC460=0,L460="B"),AND(CC460=0,LEFT(TRIM(L460),1)="I")),1,0))),"")</f>
        <v/>
      </c>
      <c r="CR460" s="62" t="str">
        <f t="shared" si="215"/>
        <v/>
      </c>
      <c r="CS460" s="62" t="str">
        <f>+IF(LEN($K460)&gt;10,IF(ISERROR(VLOOKUP(N460,'CODIGO PAGO'!$B$1:$B$20,1,0)),1,IF(OR(AND(CE460=1,N460&lt;&gt;"N"),AND(CE460=3,N460&lt;&gt;"B"),AND(CE460=2,LEFT(TRIM(N460),1)&lt;&gt;"I")),1,IF(OR(AND(CE460=0,N460="N"),AND(CE460=0,N460="B"),AND(CE460=0,LEFT(TRIM(N460),1)="I")),1,0))),"")</f>
        <v/>
      </c>
      <c r="CT460" s="62" t="str">
        <f t="shared" si="216"/>
        <v/>
      </c>
      <c r="CU460" s="62" t="str">
        <f>+IF(LEN($K460)&gt;10,IF(ISERROR(VLOOKUP(P460,'CODIGO PAGO'!$B$1:$B$20,1,0)),1,IF(OR(AND(CG460=1,P460&lt;&gt;"N"),AND(CG460=3,P460&lt;&gt;"B"),AND(CG460=2,LEFT(TRIM(P460),1)&lt;&gt;"I")),1,IF(OR(AND(CG460=0,P460="N"),AND(CG460=0,P460="B"),AND(CG460=0,LEFT(TRIM(P460),1)="I")),1,0))),"")</f>
        <v/>
      </c>
      <c r="CV460" s="62" t="str">
        <f t="shared" si="217"/>
        <v/>
      </c>
      <c r="CW460" s="62" t="str">
        <f>+IF(LEN($K460)&gt;10,IF(ISERROR(VLOOKUP(R460,'CODIGO PAGO'!$B$1:$B$20,1,0)),1,IF(OR(AND(CI460=1,R460&lt;&gt;"N"),AND(CI460=3,R460&lt;&gt;"B"),AND(CI460=2,LEFT(TRIM(R460),1)&lt;&gt;"I")),1,IF(OR(AND(CI460=0,R460="N"),AND(CI460=0,R460="B"),AND(CI460=0,LEFT(TRIM(R460),1)="I")),1,0))),"")</f>
        <v/>
      </c>
      <c r="CX460" s="62" t="str">
        <f t="shared" si="218"/>
        <v/>
      </c>
      <c r="CY460" s="62" t="str">
        <f>+IF(LEN($K460)&gt;10,IF(ISERROR(VLOOKUP(T460,'CODIGO PAGO'!$B$1:$B$20,1,0)),1,IF(OR(AND(CK460=1,T460&lt;&gt;"N"),AND(CK460=3,T460&lt;&gt;"B"),AND(CK460=2,LEFT(TRIM(T460),1)&lt;&gt;"I")),1,IF(OR(AND(CK460=0,T460="N"),AND(CK460=0,T460="B"),AND(CK460=0,LEFT(TRIM(T460),1)="I")),1,0))),"")</f>
        <v/>
      </c>
      <c r="CZ460" s="62" t="str">
        <f t="shared" si="219"/>
        <v/>
      </c>
      <c r="DA460" s="62" t="str">
        <f>+IF(LEN($K460)&gt;10,IF(ISERROR(VLOOKUP(V460,'CODIGO PAGO'!$B$1:$B$20,1,0)),1,IF(OR(AND(CM460=1,V460&lt;&gt;"N"),AND(CM460=3,V460&lt;&gt;"B"),AND(CM460=2,LEFT(TRIM(V460),1)&lt;&gt;"I")),1,IF(OR(AND(CM460=0,V460="N"),AND(CM460=0,V460="B"),AND(CM460=0,LEFT(TRIM(V460),1)="I")),1,0))),"")</f>
        <v/>
      </c>
      <c r="DB460" s="62" t="str">
        <f t="shared" si="220"/>
        <v/>
      </c>
      <c r="DC460" s="62" t="str">
        <f>+IF(LEN($K460)&gt;10,IF(ISERROR(VLOOKUP(X460,'CODIGO PAGO'!$B$1:$B$20,1,0)),1,IF(OR(AND(CO460=1,X460&lt;&gt;"N"),AND(CO460=3,X460&lt;&gt;"B"),AND(CO460=2,LEFT(TRIM(X460),1)&lt;&gt;"I")),1,IF(OR(AND(CO460=0,X460="N"),AND(CO460=0,X460="B"),AND(CO460=0,LEFT(TRIM(X460),1)="I")),1,0))),"")</f>
        <v/>
      </c>
      <c r="DD460" s="62" t="str">
        <f t="shared" si="221"/>
        <v/>
      </c>
      <c r="DE460" s="62" t="str">
        <f t="shared" si="222"/>
        <v/>
      </c>
      <c r="DF460" s="63" t="str">
        <f t="shared" si="223"/>
        <v/>
      </c>
      <c r="DG460" s="171"/>
      <c r="DH460" s="63">
        <v>460</v>
      </c>
    </row>
    <row r="461" spans="1:112" s="65" customFormat="1">
      <c r="A461" s="16" t="str">
        <f t="shared" si="196"/>
        <v/>
      </c>
      <c r="B461" s="134"/>
      <c r="C461" s="134"/>
      <c r="D461" s="1" t="str">
        <f>+IF(LEN($K461)&gt;5,BD!A461,"")</f>
        <v/>
      </c>
      <c r="E461" s="1" t="str">
        <f>+IF(LEN($K461)&gt;5,BD!B461,"")</f>
        <v/>
      </c>
      <c r="F461" s="134"/>
      <c r="G461" s="133"/>
      <c r="H461" s="135"/>
      <c r="I461" s="3" t="str">
        <f>+IF(LEN($K461)&gt;5,BD!D461,"")</f>
        <v/>
      </c>
      <c r="J461" s="4" t="str">
        <f>+IF(LEN($K461)&gt;5,BD!E461,"")</f>
        <v/>
      </c>
      <c r="K461" s="5" t="str">
        <f>+IF(LEN(BD!G461)&gt;5,BD!G461,"")</f>
        <v/>
      </c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53" t="str">
        <f t="shared" si="197"/>
        <v/>
      </c>
      <c r="AB461" s="154" t="str">
        <f>+IF(LEN($K461)&gt;5,SUM(L461,N461,P461,R461,T461,V461,X461)+COUNTIF(L461:X461,"PCG")+'CODIGO PAGO'!$C$23*COUNTIF(L461:X461,"PDF")+'CODIGO PAGO'!$C$24*COUNTIF('PRE MAAS'!L461:X461,"PNH")+'CODIGO PAGO'!$C$25*COUNTIF('PRE MAAS'!L461:X461,"PS")+COUNTIF(L461:X461,"VAC"),"")</f>
        <v/>
      </c>
      <c r="AC461" s="154" t="str">
        <f t="shared" si="198"/>
        <v/>
      </c>
      <c r="AD461" s="155" t="str">
        <f t="shared" si="199"/>
        <v/>
      </c>
      <c r="AE461" s="155" t="str">
        <f t="shared" si="200"/>
        <v/>
      </c>
      <c r="AF461" s="155" t="str">
        <f>+IF(LEN($K461)&gt;5,IF(AND(VLOOKUP($I461,BD!$D$1:$F$501,3,0)&gt;=L$1,VLOOKUP($I461,BD!$D$1:$F$501,3,0)&lt;=X$1),1,0),"")</f>
        <v/>
      </c>
      <c r="AG461" s="155" t="str">
        <f t="shared" si="201"/>
        <v/>
      </c>
      <c r="AH461" s="156" t="str">
        <f t="shared" si="202"/>
        <v/>
      </c>
      <c r="AI461" s="156" t="str">
        <f t="shared" si="203"/>
        <v/>
      </c>
      <c r="AJ461" s="156" t="str">
        <f t="shared" si="204"/>
        <v/>
      </c>
      <c r="AK461" s="6" t="str">
        <f>+IF(LEN($K461)&gt;5,BD!H461,"")</f>
        <v/>
      </c>
      <c r="AL461" s="17" t="str">
        <f t="shared" si="205"/>
        <v/>
      </c>
      <c r="AM461" s="13"/>
      <c r="AN461" s="18" t="str">
        <f t="shared" si="206"/>
        <v/>
      </c>
      <c r="AO461" s="19" t="str">
        <f t="shared" si="207"/>
        <v/>
      </c>
      <c r="AP461" s="19" t="str">
        <f t="shared" si="208"/>
        <v/>
      </c>
      <c r="AQ461" s="20" t="str">
        <f t="shared" si="209"/>
        <v/>
      </c>
      <c r="AR461" s="7" t="str">
        <f t="shared" ca="1" si="210"/>
        <v/>
      </c>
      <c r="AS461" s="157"/>
      <c r="AT461" s="19" t="str">
        <f>+IF(LEN($K461)&gt;5,TRUNC(AS461*AK461*'CODIGO PAGO'!$C$27,2),"")</f>
        <v/>
      </c>
      <c r="AU461" s="15"/>
      <c r="AV461" s="15"/>
      <c r="AW461" s="15"/>
      <c r="AX461" s="14"/>
      <c r="AY461" s="15"/>
      <c r="AZ461" s="20" t="str">
        <f>+IF(LEN(K461)&gt;5,SUMIF(AJUSTES!$A$1:$A$50,K461,AJUSTES!$J$1:$J$50),"")</f>
        <v/>
      </c>
      <c r="BA461" s="20"/>
      <c r="BB461" s="14"/>
      <c r="BC461" s="14"/>
      <c r="BD461" s="164"/>
      <c r="BE461" s="15"/>
      <c r="BF461" s="15"/>
      <c r="BG461" s="152" t="str">
        <f t="shared" si="211"/>
        <v/>
      </c>
      <c r="BH461" s="20" t="str">
        <f t="shared" si="212"/>
        <v/>
      </c>
      <c r="BI461" s="20" t="str">
        <f>IF(LEN($K461)&gt;5,IF('CODIGO PAGO'!$C$26=9,0.5*AK461,'CODIGO PAGO'!$C$26*COUNTIF(L461:X461,"PT")*(AK461*7)/(7-(COUNTIF(L461:X461,"D")+COUNTIF(L461:X461,"DL")))),"")</f>
        <v/>
      </c>
      <c r="BJ461" s="15"/>
      <c r="BK461" s="20" t="str">
        <f>+IF(LEN(K461)&gt;5,SUMIF(AJUSTES!$A$1:$A$50,K461,AJUSTES!$K$1:$K$50),"")</f>
        <v/>
      </c>
      <c r="BL461" s="15"/>
      <c r="BM461" s="15"/>
      <c r="BN461" s="4" t="str">
        <f>+CONCATENATE(IF(COUNTIFS(INCAPACIDADES!$A$1:$A$100,"ACTIVA",INCAPACIDADES!$C$1:$C$100,'PRE MAAS'!K461)&gt;0,VLOOKUP(K461,INCAPACIDADES!$C$1:$Y$100,23,0),""),IF(LEN($K461)&gt;5,IF(BD!F461="N/A","",CONCATENATE("B (",DAY(BD!F461),"-",MONTH(BD!F461),"-",YEAR(BD!F461),")")),""))</f>
        <v/>
      </c>
      <c r="BO461" s="150"/>
      <c r="BP461" s="15"/>
      <c r="BQ461" s="15"/>
      <c r="BR461" s="15"/>
      <c r="BS461" s="15"/>
      <c r="BT461" s="15"/>
      <c r="BU461" s="9" t="str">
        <f>+IF(LEN($K461)&gt;10,IF(LEN(BD!I461)=11,BD!I461,CONCATENATE("0",BD!I461)),"")</f>
        <v/>
      </c>
      <c r="BV461" s="161" t="str">
        <f>+IF(LEN($K461)&gt;10,BD!J461,"")</f>
        <v/>
      </c>
      <c r="BW461" s="162" t="str">
        <f t="shared" si="213"/>
        <v/>
      </c>
      <c r="BX461" s="162" t="str">
        <f>+IF(LEN($K461)&gt;10,UPPER(BD!K461),"")</f>
        <v/>
      </c>
      <c r="BY461" s="161" t="str">
        <f>+IF(LEN($K469)&gt;5,BD!L461,"")</f>
        <v/>
      </c>
      <c r="BZ461" s="161" t="str">
        <f>+IF(LEN($K461)&gt;10,BD!M461,"")</f>
        <v/>
      </c>
      <c r="CA461" s="162" t="str">
        <f>+IF(LEN($K461)&gt;10,BD!N461,"")</f>
        <v/>
      </c>
      <c r="CB461" s="163" t="str">
        <f t="shared" si="214"/>
        <v/>
      </c>
      <c r="CC461" s="62" t="str">
        <f>+IF(AND(LEN($K461)&gt;10),IF(AND($J461&gt;L$1,$J461&lt;=$Y$1),1,IF((COUNTIFS(INCAPACIDADES!$C$1:$C$51,$K461,INCAPACIDADES!K$1:K$51,L$1))&gt;0,2,IF(VLOOKUP($I461,BD!D:F,3,0)&gt;L$1,0,3))),"")</f>
        <v/>
      </c>
      <c r="CD461" s="62" t="str">
        <f>+IF(AND(LEN($K461)&gt;10),IF(AND($J461&gt;M$1,$J461&lt;=$Y$1),1,IF((COUNTIFS(INCAPACIDADES!$C$1:$C$51,$K461,INCAPACIDADES!L$1:L$51,M$1))&gt;0,2,IF(VLOOKUP($I461,BD!$D:$F,3,0)&gt;M$1,0,3))),"")</f>
        <v/>
      </c>
      <c r="CE461" s="62" t="str">
        <f>+IF(AND(LEN($K461)&gt;10),IF(AND($J461&gt;N$1,$J461&lt;=$Y$1),1,IF((COUNTIFS(INCAPACIDADES!$C$1:$C$51,$K461,INCAPACIDADES!M$1:M$51,N$1))&gt;0,2,IF(VLOOKUP($I461,BD!$D:$F,3,0)&gt;N$1,0,3))),"")</f>
        <v/>
      </c>
      <c r="CF461" s="62" t="str">
        <f>+IF(AND(LEN($K461)&gt;10),IF(AND($J461&gt;O$1,$J461&lt;=$Y$1),1,IF((COUNTIFS(INCAPACIDADES!$C$1:$C$51,$K461,INCAPACIDADES!N$1:N$51,O$1))&gt;0,2,IF(VLOOKUP($I461,BD!$D:$F,3,0)&gt;O$1,0,3))),"")</f>
        <v/>
      </c>
      <c r="CG461" s="62" t="str">
        <f>+IF(AND(LEN($K461)&gt;10),IF(AND($J461&gt;P$1,$J461&lt;=$Y$1),1,IF((COUNTIFS(INCAPACIDADES!$C$1:$C$51,$K461,INCAPACIDADES!O$1:O$51,P$1))&gt;0,2,IF(VLOOKUP($I461,BD!$D:$F,3,0)&gt;P$1,0,3))),"")</f>
        <v/>
      </c>
      <c r="CH461" s="62" t="str">
        <f>+IF(AND(LEN($K461)&gt;10),IF(AND($J461&gt;Q$1,$J461&lt;=$Y$1),1,IF((COUNTIFS(INCAPACIDADES!$C$1:$C$51,$K461,INCAPACIDADES!P$1:P$51,Q$1))&gt;0,2,IF(VLOOKUP($I461,BD!$D:$F,3,0)&gt;Q$1,0,3))),"")</f>
        <v/>
      </c>
      <c r="CI461" s="62" t="str">
        <f>+IF(AND(LEN($K461)&gt;10),IF(AND($J461&gt;R$1,$J461&lt;=$Y$1),1,IF((COUNTIFS(INCAPACIDADES!$C$1:$C$51,$K461,INCAPACIDADES!Q$1:Q$51,R$1))&gt;0,2,IF(VLOOKUP($I461,BD!$D:$F,3,0)&gt;R$1,0,3))),"")</f>
        <v/>
      </c>
      <c r="CJ461" s="62" t="str">
        <f>+IF(AND(LEN($K461)&gt;10),IF(AND($J461&gt;S$1,$J461&lt;=$Y$1),1,IF((COUNTIFS(INCAPACIDADES!$C$1:$C$51,$K461,INCAPACIDADES!R$1:R$51,S$1))&gt;0,2,IF(VLOOKUP($I461,BD!$D:$F,3,0)&gt;S$1,0,3))),"")</f>
        <v/>
      </c>
      <c r="CK461" s="62" t="str">
        <f>+IF(AND(LEN($K461)&gt;10),IF(AND($J461&gt;T$1,$J461&lt;=$Y$1),1,IF((COUNTIFS(INCAPACIDADES!$C$1:$C$51,$K461,INCAPACIDADES!S$1:S$51,T$1))&gt;0,2,IF(VLOOKUP($I461,BD!$D:$F,3,0)&gt;T$1,0,3))),"")</f>
        <v/>
      </c>
      <c r="CL461" s="62" t="str">
        <f>+IF(AND(LEN($K461)&gt;10),IF(AND($J461&gt;U$1,$J461&lt;=$Y$1),1,IF((COUNTIFS(INCAPACIDADES!$C$1:$C$51,$K461,INCAPACIDADES!T$1:T$51,U$1))&gt;0,2,IF(VLOOKUP($I461,BD!$D:$F,3,0)&gt;U$1,0,3))),"")</f>
        <v/>
      </c>
      <c r="CM461" s="62" t="str">
        <f>+IF(AND(LEN($K461)&gt;10),IF(AND($J461&gt;V$1,$J461&lt;=$Y$1),1,IF((COUNTIFS(INCAPACIDADES!$C$1:$C$51,$K461,INCAPACIDADES!U$1:U$51,V$1))&gt;0,2,IF(VLOOKUP($I461,BD!$D:$F,3,0)&gt;V$1,0,3))),"")</f>
        <v/>
      </c>
      <c r="CN461" s="62" t="str">
        <f>+IF(AND(LEN($K461)&gt;10),IF(AND($J461&gt;W$1,$J461&lt;=$Y$1),1,IF((COUNTIFS(INCAPACIDADES!$C$1:$C$51,$K461,INCAPACIDADES!V$1:V$51,W$1))&gt;0,2,IF(VLOOKUP($I461,BD!$D:$F,3,0)&gt;W$1,0,3))),"")</f>
        <v/>
      </c>
      <c r="CO461" s="62" t="str">
        <f>+IF(AND(LEN($K461)&gt;10),IF(AND($J461&gt;X$1,$J461&lt;=$Y$1),1,IF((COUNTIFS(INCAPACIDADES!$C$1:$C$51,$K461,INCAPACIDADES!W$1:W$51,X$1))&gt;0,2,IF(VLOOKUP($I461,BD!$D:$F,3,0)&gt;X$1,0,3))),"")</f>
        <v/>
      </c>
      <c r="CP461" s="62" t="str">
        <f>+IF(AND(LEN($K461)&gt;10),IF(AND($J461&gt;Y$1,$J461&lt;=$Y$1),1,IF((COUNTIFS(INCAPACIDADES!$C$1:$C$51,$K461,INCAPACIDADES!X$1:X$51,Y$1))&gt;0,2,IF(VLOOKUP($I461,BD!$D:$F,3,0)&gt;Y$1,0,3))),"")</f>
        <v/>
      </c>
      <c r="CQ461" s="62" t="str">
        <f>+IF(LEN($K461)&gt;10,IF(ISERROR(VLOOKUP(L461,'CODIGO PAGO'!$B$1:$B$20,1,0)),1,IF(OR(AND(CC461=1,L461&lt;&gt;"N"),AND(CC461=3,L461&lt;&gt;"B"),AND(CC461=2,LEFT(TRIM(L461),1)&lt;&gt;"I")),1,IF(OR(AND(CC461=0,L461="N"),AND(CC461=0,L461="B"),AND(CC461=0,LEFT(TRIM(L461),1)="I")),1,0))),"")</f>
        <v/>
      </c>
      <c r="CR461" s="62" t="str">
        <f t="shared" si="215"/>
        <v/>
      </c>
      <c r="CS461" s="62" t="str">
        <f>+IF(LEN($K461)&gt;10,IF(ISERROR(VLOOKUP(N461,'CODIGO PAGO'!$B$1:$B$20,1,0)),1,IF(OR(AND(CE461=1,N461&lt;&gt;"N"),AND(CE461=3,N461&lt;&gt;"B"),AND(CE461=2,LEFT(TRIM(N461),1)&lt;&gt;"I")),1,IF(OR(AND(CE461=0,N461="N"),AND(CE461=0,N461="B"),AND(CE461=0,LEFT(TRIM(N461),1)="I")),1,0))),"")</f>
        <v/>
      </c>
      <c r="CT461" s="62" t="str">
        <f t="shared" si="216"/>
        <v/>
      </c>
      <c r="CU461" s="62" t="str">
        <f>+IF(LEN($K461)&gt;10,IF(ISERROR(VLOOKUP(P461,'CODIGO PAGO'!$B$1:$B$20,1,0)),1,IF(OR(AND(CG461=1,P461&lt;&gt;"N"),AND(CG461=3,P461&lt;&gt;"B"),AND(CG461=2,LEFT(TRIM(P461),1)&lt;&gt;"I")),1,IF(OR(AND(CG461=0,P461="N"),AND(CG461=0,P461="B"),AND(CG461=0,LEFT(TRIM(P461),1)="I")),1,0))),"")</f>
        <v/>
      </c>
      <c r="CV461" s="62" t="str">
        <f t="shared" si="217"/>
        <v/>
      </c>
      <c r="CW461" s="62" t="str">
        <f>+IF(LEN($K461)&gt;10,IF(ISERROR(VLOOKUP(R461,'CODIGO PAGO'!$B$1:$B$20,1,0)),1,IF(OR(AND(CI461=1,R461&lt;&gt;"N"),AND(CI461=3,R461&lt;&gt;"B"),AND(CI461=2,LEFT(TRIM(R461),1)&lt;&gt;"I")),1,IF(OR(AND(CI461=0,R461="N"),AND(CI461=0,R461="B"),AND(CI461=0,LEFT(TRIM(R461),1)="I")),1,0))),"")</f>
        <v/>
      </c>
      <c r="CX461" s="62" t="str">
        <f t="shared" si="218"/>
        <v/>
      </c>
      <c r="CY461" s="62" t="str">
        <f>+IF(LEN($K461)&gt;10,IF(ISERROR(VLOOKUP(T461,'CODIGO PAGO'!$B$1:$B$20,1,0)),1,IF(OR(AND(CK461=1,T461&lt;&gt;"N"),AND(CK461=3,T461&lt;&gt;"B"),AND(CK461=2,LEFT(TRIM(T461),1)&lt;&gt;"I")),1,IF(OR(AND(CK461=0,T461="N"),AND(CK461=0,T461="B"),AND(CK461=0,LEFT(TRIM(T461),1)="I")),1,0))),"")</f>
        <v/>
      </c>
      <c r="CZ461" s="62" t="str">
        <f t="shared" si="219"/>
        <v/>
      </c>
      <c r="DA461" s="62" t="str">
        <f>+IF(LEN($K461)&gt;10,IF(ISERROR(VLOOKUP(V461,'CODIGO PAGO'!$B$1:$B$20,1,0)),1,IF(OR(AND(CM461=1,V461&lt;&gt;"N"),AND(CM461=3,V461&lt;&gt;"B"),AND(CM461=2,LEFT(TRIM(V461),1)&lt;&gt;"I")),1,IF(OR(AND(CM461=0,V461="N"),AND(CM461=0,V461="B"),AND(CM461=0,LEFT(TRIM(V461),1)="I")),1,0))),"")</f>
        <v/>
      </c>
      <c r="DB461" s="62" t="str">
        <f t="shared" si="220"/>
        <v/>
      </c>
      <c r="DC461" s="62" t="str">
        <f>+IF(LEN($K461)&gt;10,IF(ISERROR(VLOOKUP(X461,'CODIGO PAGO'!$B$1:$B$20,1,0)),1,IF(OR(AND(CO461=1,X461&lt;&gt;"N"),AND(CO461=3,X461&lt;&gt;"B"),AND(CO461=2,LEFT(TRIM(X461),1)&lt;&gt;"I")),1,IF(OR(AND(CO461=0,X461="N"),AND(CO461=0,X461="B"),AND(CO461=0,LEFT(TRIM(X461),1)="I")),1,0))),"")</f>
        <v/>
      </c>
      <c r="DD461" s="62" t="str">
        <f t="shared" si="221"/>
        <v/>
      </c>
      <c r="DE461" s="62" t="str">
        <f t="shared" si="222"/>
        <v/>
      </c>
      <c r="DF461" s="63" t="str">
        <f t="shared" si="223"/>
        <v/>
      </c>
      <c r="DG461" s="171"/>
      <c r="DH461" s="63">
        <v>461</v>
      </c>
    </row>
    <row r="462" spans="1:112" s="65" customFormat="1">
      <c r="A462" s="16" t="str">
        <f t="shared" si="196"/>
        <v/>
      </c>
      <c r="B462" s="134"/>
      <c r="C462" s="134"/>
      <c r="D462" s="1" t="str">
        <f>+IF(LEN($K462)&gt;5,BD!A462,"")</f>
        <v/>
      </c>
      <c r="E462" s="1" t="str">
        <f>+IF(LEN($K462)&gt;5,BD!B462,"")</f>
        <v/>
      </c>
      <c r="F462" s="134"/>
      <c r="G462" s="133"/>
      <c r="H462" s="135"/>
      <c r="I462" s="3" t="str">
        <f>+IF(LEN($K462)&gt;5,BD!D462,"")</f>
        <v/>
      </c>
      <c r="J462" s="4" t="str">
        <f>+IF(LEN($K462)&gt;5,BD!E462,"")</f>
        <v/>
      </c>
      <c r="K462" s="5" t="str">
        <f>+IF(LEN(BD!G462)&gt;5,BD!G462,"")</f>
        <v/>
      </c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53" t="str">
        <f t="shared" si="197"/>
        <v/>
      </c>
      <c r="AB462" s="154" t="str">
        <f>+IF(LEN($K462)&gt;5,SUM(L462,N462,P462,R462,T462,V462,X462)+COUNTIF(L462:X462,"PCG")+'CODIGO PAGO'!$C$23*COUNTIF(L462:X462,"PDF")+'CODIGO PAGO'!$C$24*COUNTIF('PRE MAAS'!L462:X462,"PNH")+'CODIGO PAGO'!$C$25*COUNTIF('PRE MAAS'!L462:X462,"PS")+COUNTIF(L462:X462,"VAC"),"")</f>
        <v/>
      </c>
      <c r="AC462" s="154" t="str">
        <f t="shared" si="198"/>
        <v/>
      </c>
      <c r="AD462" s="155" t="str">
        <f t="shared" si="199"/>
        <v/>
      </c>
      <c r="AE462" s="155" t="str">
        <f t="shared" si="200"/>
        <v/>
      </c>
      <c r="AF462" s="155" t="str">
        <f>+IF(LEN($K462)&gt;5,IF(AND(VLOOKUP($I462,BD!$D$1:$F$501,3,0)&gt;=L$1,VLOOKUP($I462,BD!$D$1:$F$501,3,0)&lt;=X$1),1,0),"")</f>
        <v/>
      </c>
      <c r="AG462" s="155" t="str">
        <f t="shared" si="201"/>
        <v/>
      </c>
      <c r="AH462" s="156" t="str">
        <f t="shared" si="202"/>
        <v/>
      </c>
      <c r="AI462" s="156" t="str">
        <f t="shared" si="203"/>
        <v/>
      </c>
      <c r="AJ462" s="156" t="str">
        <f t="shared" si="204"/>
        <v/>
      </c>
      <c r="AK462" s="6" t="str">
        <f>+IF(LEN($K462)&gt;5,BD!H462,"")</f>
        <v/>
      </c>
      <c r="AL462" s="17" t="str">
        <f t="shared" si="205"/>
        <v/>
      </c>
      <c r="AM462" s="13"/>
      <c r="AN462" s="18" t="str">
        <f t="shared" si="206"/>
        <v/>
      </c>
      <c r="AO462" s="19" t="str">
        <f t="shared" si="207"/>
        <v/>
      </c>
      <c r="AP462" s="19" t="str">
        <f t="shared" si="208"/>
        <v/>
      </c>
      <c r="AQ462" s="20" t="str">
        <f t="shared" si="209"/>
        <v/>
      </c>
      <c r="AR462" s="7" t="str">
        <f t="shared" ca="1" si="210"/>
        <v/>
      </c>
      <c r="AS462" s="157"/>
      <c r="AT462" s="19" t="str">
        <f>+IF(LEN($K462)&gt;5,TRUNC(AS462*AK462*'CODIGO PAGO'!$C$27,2),"")</f>
        <v/>
      </c>
      <c r="AU462" s="15"/>
      <c r="AV462" s="15"/>
      <c r="AW462" s="15"/>
      <c r="AX462" s="14"/>
      <c r="AY462" s="15"/>
      <c r="AZ462" s="20" t="str">
        <f>+IF(LEN(K462)&gt;5,SUMIF(AJUSTES!$A$1:$A$50,K462,AJUSTES!$J$1:$J$50),"")</f>
        <v/>
      </c>
      <c r="BA462" s="20"/>
      <c r="BB462" s="14"/>
      <c r="BC462" s="14"/>
      <c r="BD462" s="164"/>
      <c r="BE462" s="15"/>
      <c r="BF462" s="15"/>
      <c r="BG462" s="152" t="str">
        <f t="shared" si="211"/>
        <v/>
      </c>
      <c r="BH462" s="20" t="str">
        <f t="shared" si="212"/>
        <v/>
      </c>
      <c r="BI462" s="20" t="str">
        <f>IF(LEN($K462)&gt;5,IF('CODIGO PAGO'!$C$26=9,0.5*AK462,'CODIGO PAGO'!$C$26*COUNTIF(L462:X462,"PT")*(AK462*7)/(7-(COUNTIF(L462:X462,"D")+COUNTIF(L462:X462,"DL")))),"")</f>
        <v/>
      </c>
      <c r="BJ462" s="15"/>
      <c r="BK462" s="20" t="str">
        <f>+IF(LEN(K462)&gt;5,SUMIF(AJUSTES!$A$1:$A$50,K462,AJUSTES!$K$1:$K$50),"")</f>
        <v/>
      </c>
      <c r="BL462" s="15"/>
      <c r="BM462" s="15"/>
      <c r="BN462" s="4" t="str">
        <f>+CONCATENATE(IF(COUNTIFS(INCAPACIDADES!$A$1:$A$100,"ACTIVA",INCAPACIDADES!$C$1:$C$100,'PRE MAAS'!K462)&gt;0,VLOOKUP(K462,INCAPACIDADES!$C$1:$Y$100,23,0),""),IF(LEN($K462)&gt;5,IF(BD!F462="N/A","",CONCATENATE("B (",DAY(BD!F462),"-",MONTH(BD!F462),"-",YEAR(BD!F462),")")),""))</f>
        <v/>
      </c>
      <c r="BO462" s="150"/>
      <c r="BP462" s="15"/>
      <c r="BQ462" s="15"/>
      <c r="BR462" s="15"/>
      <c r="BS462" s="15"/>
      <c r="BT462" s="15"/>
      <c r="BU462" s="9" t="str">
        <f>+IF(LEN($K462)&gt;10,IF(LEN(BD!I462)=11,BD!I462,CONCATENATE("0",BD!I462)),"")</f>
        <v/>
      </c>
      <c r="BV462" s="161" t="str">
        <f>+IF(LEN($K462)&gt;10,BD!J462,"")</f>
        <v/>
      </c>
      <c r="BW462" s="162" t="str">
        <f t="shared" si="213"/>
        <v/>
      </c>
      <c r="BX462" s="162" t="str">
        <f>+IF(LEN($K462)&gt;10,UPPER(BD!K462),"")</f>
        <v/>
      </c>
      <c r="BY462" s="161" t="str">
        <f>+IF(LEN($K470)&gt;5,BD!L462,"")</f>
        <v/>
      </c>
      <c r="BZ462" s="161" t="str">
        <f>+IF(LEN($K462)&gt;10,BD!M462,"")</f>
        <v/>
      </c>
      <c r="CA462" s="162" t="str">
        <f>+IF(LEN($K462)&gt;10,BD!N462,"")</f>
        <v/>
      </c>
      <c r="CB462" s="163" t="str">
        <f t="shared" si="214"/>
        <v/>
      </c>
      <c r="CC462" s="62" t="str">
        <f>+IF(AND(LEN($K462)&gt;10),IF(AND($J462&gt;L$1,$J462&lt;=$Y$1),1,IF((COUNTIFS(INCAPACIDADES!$C$1:$C$51,$K462,INCAPACIDADES!K$1:K$51,L$1))&gt;0,2,IF(VLOOKUP($I462,BD!D:F,3,0)&gt;L$1,0,3))),"")</f>
        <v/>
      </c>
      <c r="CD462" s="62" t="str">
        <f>+IF(AND(LEN($K462)&gt;10),IF(AND($J462&gt;M$1,$J462&lt;=$Y$1),1,IF((COUNTIFS(INCAPACIDADES!$C$1:$C$51,$K462,INCAPACIDADES!L$1:L$51,M$1))&gt;0,2,IF(VLOOKUP($I462,BD!$D:$F,3,0)&gt;M$1,0,3))),"")</f>
        <v/>
      </c>
      <c r="CE462" s="62" t="str">
        <f>+IF(AND(LEN($K462)&gt;10),IF(AND($J462&gt;N$1,$J462&lt;=$Y$1),1,IF((COUNTIFS(INCAPACIDADES!$C$1:$C$51,$K462,INCAPACIDADES!M$1:M$51,N$1))&gt;0,2,IF(VLOOKUP($I462,BD!$D:$F,3,0)&gt;N$1,0,3))),"")</f>
        <v/>
      </c>
      <c r="CF462" s="62" t="str">
        <f>+IF(AND(LEN($K462)&gt;10),IF(AND($J462&gt;O$1,$J462&lt;=$Y$1),1,IF((COUNTIFS(INCAPACIDADES!$C$1:$C$51,$K462,INCAPACIDADES!N$1:N$51,O$1))&gt;0,2,IF(VLOOKUP($I462,BD!$D:$F,3,0)&gt;O$1,0,3))),"")</f>
        <v/>
      </c>
      <c r="CG462" s="62" t="str">
        <f>+IF(AND(LEN($K462)&gt;10),IF(AND($J462&gt;P$1,$J462&lt;=$Y$1),1,IF((COUNTIFS(INCAPACIDADES!$C$1:$C$51,$K462,INCAPACIDADES!O$1:O$51,P$1))&gt;0,2,IF(VLOOKUP($I462,BD!$D:$F,3,0)&gt;P$1,0,3))),"")</f>
        <v/>
      </c>
      <c r="CH462" s="62" t="str">
        <f>+IF(AND(LEN($K462)&gt;10),IF(AND($J462&gt;Q$1,$J462&lt;=$Y$1),1,IF((COUNTIFS(INCAPACIDADES!$C$1:$C$51,$K462,INCAPACIDADES!P$1:P$51,Q$1))&gt;0,2,IF(VLOOKUP($I462,BD!$D:$F,3,0)&gt;Q$1,0,3))),"")</f>
        <v/>
      </c>
      <c r="CI462" s="62" t="str">
        <f>+IF(AND(LEN($K462)&gt;10),IF(AND($J462&gt;R$1,$J462&lt;=$Y$1),1,IF((COUNTIFS(INCAPACIDADES!$C$1:$C$51,$K462,INCAPACIDADES!Q$1:Q$51,R$1))&gt;0,2,IF(VLOOKUP($I462,BD!$D:$F,3,0)&gt;R$1,0,3))),"")</f>
        <v/>
      </c>
      <c r="CJ462" s="62" t="str">
        <f>+IF(AND(LEN($K462)&gt;10),IF(AND($J462&gt;S$1,$J462&lt;=$Y$1),1,IF((COUNTIFS(INCAPACIDADES!$C$1:$C$51,$K462,INCAPACIDADES!R$1:R$51,S$1))&gt;0,2,IF(VLOOKUP($I462,BD!$D:$F,3,0)&gt;S$1,0,3))),"")</f>
        <v/>
      </c>
      <c r="CK462" s="62" t="str">
        <f>+IF(AND(LEN($K462)&gt;10),IF(AND($J462&gt;T$1,$J462&lt;=$Y$1),1,IF((COUNTIFS(INCAPACIDADES!$C$1:$C$51,$K462,INCAPACIDADES!S$1:S$51,T$1))&gt;0,2,IF(VLOOKUP($I462,BD!$D:$F,3,0)&gt;T$1,0,3))),"")</f>
        <v/>
      </c>
      <c r="CL462" s="62" t="str">
        <f>+IF(AND(LEN($K462)&gt;10),IF(AND($J462&gt;U$1,$J462&lt;=$Y$1),1,IF((COUNTIFS(INCAPACIDADES!$C$1:$C$51,$K462,INCAPACIDADES!T$1:T$51,U$1))&gt;0,2,IF(VLOOKUP($I462,BD!$D:$F,3,0)&gt;U$1,0,3))),"")</f>
        <v/>
      </c>
      <c r="CM462" s="62" t="str">
        <f>+IF(AND(LEN($K462)&gt;10),IF(AND($J462&gt;V$1,$J462&lt;=$Y$1),1,IF((COUNTIFS(INCAPACIDADES!$C$1:$C$51,$K462,INCAPACIDADES!U$1:U$51,V$1))&gt;0,2,IF(VLOOKUP($I462,BD!$D:$F,3,0)&gt;V$1,0,3))),"")</f>
        <v/>
      </c>
      <c r="CN462" s="62" t="str">
        <f>+IF(AND(LEN($K462)&gt;10),IF(AND($J462&gt;W$1,$J462&lt;=$Y$1),1,IF((COUNTIFS(INCAPACIDADES!$C$1:$C$51,$K462,INCAPACIDADES!V$1:V$51,W$1))&gt;0,2,IF(VLOOKUP($I462,BD!$D:$F,3,0)&gt;W$1,0,3))),"")</f>
        <v/>
      </c>
      <c r="CO462" s="62" t="str">
        <f>+IF(AND(LEN($K462)&gt;10),IF(AND($J462&gt;X$1,$J462&lt;=$Y$1),1,IF((COUNTIFS(INCAPACIDADES!$C$1:$C$51,$K462,INCAPACIDADES!W$1:W$51,X$1))&gt;0,2,IF(VLOOKUP($I462,BD!$D:$F,3,0)&gt;X$1,0,3))),"")</f>
        <v/>
      </c>
      <c r="CP462" s="62" t="str">
        <f>+IF(AND(LEN($K462)&gt;10),IF(AND($J462&gt;Y$1,$J462&lt;=$Y$1),1,IF((COUNTIFS(INCAPACIDADES!$C$1:$C$51,$K462,INCAPACIDADES!X$1:X$51,Y$1))&gt;0,2,IF(VLOOKUP($I462,BD!$D:$F,3,0)&gt;Y$1,0,3))),"")</f>
        <v/>
      </c>
      <c r="CQ462" s="62" t="str">
        <f>+IF(LEN($K462)&gt;10,IF(ISERROR(VLOOKUP(L462,'CODIGO PAGO'!$B$1:$B$20,1,0)),1,IF(OR(AND(CC462=1,L462&lt;&gt;"N"),AND(CC462=3,L462&lt;&gt;"B"),AND(CC462=2,LEFT(TRIM(L462),1)&lt;&gt;"I")),1,IF(OR(AND(CC462=0,L462="N"),AND(CC462=0,L462="B"),AND(CC462=0,LEFT(TRIM(L462),1)="I")),1,0))),"")</f>
        <v/>
      </c>
      <c r="CR462" s="62" t="str">
        <f t="shared" si="215"/>
        <v/>
      </c>
      <c r="CS462" s="62" t="str">
        <f>+IF(LEN($K462)&gt;10,IF(ISERROR(VLOOKUP(N462,'CODIGO PAGO'!$B$1:$B$20,1,0)),1,IF(OR(AND(CE462=1,N462&lt;&gt;"N"),AND(CE462=3,N462&lt;&gt;"B"),AND(CE462=2,LEFT(TRIM(N462),1)&lt;&gt;"I")),1,IF(OR(AND(CE462=0,N462="N"),AND(CE462=0,N462="B"),AND(CE462=0,LEFT(TRIM(N462),1)="I")),1,0))),"")</f>
        <v/>
      </c>
      <c r="CT462" s="62" t="str">
        <f t="shared" si="216"/>
        <v/>
      </c>
      <c r="CU462" s="62" t="str">
        <f>+IF(LEN($K462)&gt;10,IF(ISERROR(VLOOKUP(P462,'CODIGO PAGO'!$B$1:$B$20,1,0)),1,IF(OR(AND(CG462=1,P462&lt;&gt;"N"),AND(CG462=3,P462&lt;&gt;"B"),AND(CG462=2,LEFT(TRIM(P462),1)&lt;&gt;"I")),1,IF(OR(AND(CG462=0,P462="N"),AND(CG462=0,P462="B"),AND(CG462=0,LEFT(TRIM(P462),1)="I")),1,0))),"")</f>
        <v/>
      </c>
      <c r="CV462" s="62" t="str">
        <f t="shared" si="217"/>
        <v/>
      </c>
      <c r="CW462" s="62" t="str">
        <f>+IF(LEN($K462)&gt;10,IF(ISERROR(VLOOKUP(R462,'CODIGO PAGO'!$B$1:$B$20,1,0)),1,IF(OR(AND(CI462=1,R462&lt;&gt;"N"),AND(CI462=3,R462&lt;&gt;"B"),AND(CI462=2,LEFT(TRIM(R462),1)&lt;&gt;"I")),1,IF(OR(AND(CI462=0,R462="N"),AND(CI462=0,R462="B"),AND(CI462=0,LEFT(TRIM(R462),1)="I")),1,0))),"")</f>
        <v/>
      </c>
      <c r="CX462" s="62" t="str">
        <f t="shared" si="218"/>
        <v/>
      </c>
      <c r="CY462" s="62" t="str">
        <f>+IF(LEN($K462)&gt;10,IF(ISERROR(VLOOKUP(T462,'CODIGO PAGO'!$B$1:$B$20,1,0)),1,IF(OR(AND(CK462=1,T462&lt;&gt;"N"),AND(CK462=3,T462&lt;&gt;"B"),AND(CK462=2,LEFT(TRIM(T462),1)&lt;&gt;"I")),1,IF(OR(AND(CK462=0,T462="N"),AND(CK462=0,T462="B"),AND(CK462=0,LEFT(TRIM(T462),1)="I")),1,0))),"")</f>
        <v/>
      </c>
      <c r="CZ462" s="62" t="str">
        <f t="shared" si="219"/>
        <v/>
      </c>
      <c r="DA462" s="62" t="str">
        <f>+IF(LEN($K462)&gt;10,IF(ISERROR(VLOOKUP(V462,'CODIGO PAGO'!$B$1:$B$20,1,0)),1,IF(OR(AND(CM462=1,V462&lt;&gt;"N"),AND(CM462=3,V462&lt;&gt;"B"),AND(CM462=2,LEFT(TRIM(V462),1)&lt;&gt;"I")),1,IF(OR(AND(CM462=0,V462="N"),AND(CM462=0,V462="B"),AND(CM462=0,LEFT(TRIM(V462),1)="I")),1,0))),"")</f>
        <v/>
      </c>
      <c r="DB462" s="62" t="str">
        <f t="shared" si="220"/>
        <v/>
      </c>
      <c r="DC462" s="62" t="str">
        <f>+IF(LEN($K462)&gt;10,IF(ISERROR(VLOOKUP(X462,'CODIGO PAGO'!$B$1:$B$20,1,0)),1,IF(OR(AND(CO462=1,X462&lt;&gt;"N"),AND(CO462=3,X462&lt;&gt;"B"),AND(CO462=2,LEFT(TRIM(X462),1)&lt;&gt;"I")),1,IF(OR(AND(CO462=0,X462="N"),AND(CO462=0,X462="B"),AND(CO462=0,LEFT(TRIM(X462),1)="I")),1,0))),"")</f>
        <v/>
      </c>
      <c r="DD462" s="62" t="str">
        <f t="shared" si="221"/>
        <v/>
      </c>
      <c r="DE462" s="62" t="str">
        <f t="shared" si="222"/>
        <v/>
      </c>
      <c r="DF462" s="63" t="str">
        <f t="shared" si="223"/>
        <v/>
      </c>
      <c r="DG462" s="171"/>
      <c r="DH462" s="63">
        <v>462</v>
      </c>
    </row>
    <row r="463" spans="1:112" s="65" customFormat="1">
      <c r="A463" s="16" t="str">
        <f t="shared" si="196"/>
        <v/>
      </c>
      <c r="B463" s="134"/>
      <c r="C463" s="134"/>
      <c r="D463" s="1" t="str">
        <f>+IF(LEN($K463)&gt;5,BD!A463,"")</f>
        <v/>
      </c>
      <c r="E463" s="1" t="str">
        <f>+IF(LEN($K463)&gt;5,BD!B463,"")</f>
        <v/>
      </c>
      <c r="F463" s="134"/>
      <c r="G463" s="133"/>
      <c r="H463" s="135"/>
      <c r="I463" s="3" t="str">
        <f>+IF(LEN($K463)&gt;5,BD!D463,"")</f>
        <v/>
      </c>
      <c r="J463" s="4" t="str">
        <f>+IF(LEN($K463)&gt;5,BD!E463,"")</f>
        <v/>
      </c>
      <c r="K463" s="5" t="str">
        <f>+IF(LEN(BD!G463)&gt;5,BD!G463,"")</f>
        <v/>
      </c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53" t="str">
        <f t="shared" si="197"/>
        <v/>
      </c>
      <c r="AB463" s="154" t="str">
        <f>+IF(LEN($K463)&gt;5,SUM(L463,N463,P463,R463,T463,V463,X463)+COUNTIF(L463:X463,"PCG")+'CODIGO PAGO'!$C$23*COUNTIF(L463:X463,"PDF")+'CODIGO PAGO'!$C$24*COUNTIF('PRE MAAS'!L463:X463,"PNH")+'CODIGO PAGO'!$C$25*COUNTIF('PRE MAAS'!L463:X463,"PS")+COUNTIF(L463:X463,"VAC"),"")</f>
        <v/>
      </c>
      <c r="AC463" s="154" t="str">
        <f t="shared" si="198"/>
        <v/>
      </c>
      <c r="AD463" s="155" t="str">
        <f t="shared" si="199"/>
        <v/>
      </c>
      <c r="AE463" s="155" t="str">
        <f t="shared" si="200"/>
        <v/>
      </c>
      <c r="AF463" s="155" t="str">
        <f>+IF(LEN($K463)&gt;5,IF(AND(VLOOKUP($I463,BD!$D$1:$F$501,3,0)&gt;=L$1,VLOOKUP($I463,BD!$D$1:$F$501,3,0)&lt;=X$1),1,0),"")</f>
        <v/>
      </c>
      <c r="AG463" s="155" t="str">
        <f t="shared" si="201"/>
        <v/>
      </c>
      <c r="AH463" s="156" t="str">
        <f t="shared" si="202"/>
        <v/>
      </c>
      <c r="AI463" s="156" t="str">
        <f t="shared" si="203"/>
        <v/>
      </c>
      <c r="AJ463" s="156" t="str">
        <f t="shared" si="204"/>
        <v/>
      </c>
      <c r="AK463" s="6" t="str">
        <f>+IF(LEN($K463)&gt;5,BD!H463,"")</f>
        <v/>
      </c>
      <c r="AL463" s="17" t="str">
        <f t="shared" si="205"/>
        <v/>
      </c>
      <c r="AM463" s="13"/>
      <c r="AN463" s="18" t="str">
        <f t="shared" si="206"/>
        <v/>
      </c>
      <c r="AO463" s="19" t="str">
        <f t="shared" si="207"/>
        <v/>
      </c>
      <c r="AP463" s="19" t="str">
        <f t="shared" si="208"/>
        <v/>
      </c>
      <c r="AQ463" s="20" t="str">
        <f t="shared" si="209"/>
        <v/>
      </c>
      <c r="AR463" s="7" t="str">
        <f t="shared" ca="1" si="210"/>
        <v/>
      </c>
      <c r="AS463" s="157"/>
      <c r="AT463" s="19" t="str">
        <f>+IF(LEN($K463)&gt;5,TRUNC(AS463*AK463*'CODIGO PAGO'!$C$27,2),"")</f>
        <v/>
      </c>
      <c r="AU463" s="15"/>
      <c r="AV463" s="15"/>
      <c r="AW463" s="15"/>
      <c r="AX463" s="14"/>
      <c r="AY463" s="15"/>
      <c r="AZ463" s="20" t="str">
        <f>+IF(LEN(K463)&gt;5,SUMIF(AJUSTES!$A$1:$A$50,K463,AJUSTES!$J$1:$J$50),"")</f>
        <v/>
      </c>
      <c r="BA463" s="20"/>
      <c r="BB463" s="14"/>
      <c r="BC463" s="14"/>
      <c r="BD463" s="164"/>
      <c r="BE463" s="15"/>
      <c r="BF463" s="15"/>
      <c r="BG463" s="152" t="str">
        <f t="shared" si="211"/>
        <v/>
      </c>
      <c r="BH463" s="20" t="str">
        <f t="shared" si="212"/>
        <v/>
      </c>
      <c r="BI463" s="20" t="str">
        <f>IF(LEN($K463)&gt;5,IF('CODIGO PAGO'!$C$26=9,0.5*AK463,'CODIGO PAGO'!$C$26*COUNTIF(L463:X463,"PT")*(AK463*7)/(7-(COUNTIF(L463:X463,"D")+COUNTIF(L463:X463,"DL")))),"")</f>
        <v/>
      </c>
      <c r="BJ463" s="15"/>
      <c r="BK463" s="20" t="str">
        <f>+IF(LEN(K463)&gt;5,SUMIF(AJUSTES!$A$1:$A$50,K463,AJUSTES!$K$1:$K$50),"")</f>
        <v/>
      </c>
      <c r="BL463" s="15"/>
      <c r="BM463" s="15"/>
      <c r="BN463" s="4" t="str">
        <f>+CONCATENATE(IF(COUNTIFS(INCAPACIDADES!$A$1:$A$100,"ACTIVA",INCAPACIDADES!$C$1:$C$100,'PRE MAAS'!K463)&gt;0,VLOOKUP(K463,INCAPACIDADES!$C$1:$Y$100,23,0),""),IF(LEN($K463)&gt;5,IF(BD!F463="N/A","",CONCATENATE("B (",DAY(BD!F463),"-",MONTH(BD!F463),"-",YEAR(BD!F463),")")),""))</f>
        <v/>
      </c>
      <c r="BO463" s="150"/>
      <c r="BP463" s="15"/>
      <c r="BQ463" s="15"/>
      <c r="BR463" s="15"/>
      <c r="BS463" s="15"/>
      <c r="BT463" s="15"/>
      <c r="BU463" s="9" t="str">
        <f>+IF(LEN($K463)&gt;10,IF(LEN(BD!I463)=11,BD!I463,CONCATENATE("0",BD!I463)),"")</f>
        <v/>
      </c>
      <c r="BV463" s="161" t="str">
        <f>+IF(LEN($K463)&gt;10,BD!J463,"")</f>
        <v/>
      </c>
      <c r="BW463" s="162" t="str">
        <f t="shared" si="213"/>
        <v/>
      </c>
      <c r="BX463" s="162" t="str">
        <f>+IF(LEN($K463)&gt;10,UPPER(BD!K463),"")</f>
        <v/>
      </c>
      <c r="BY463" s="161" t="str">
        <f>+IF(LEN($K471)&gt;5,BD!L463,"")</f>
        <v/>
      </c>
      <c r="BZ463" s="161" t="str">
        <f>+IF(LEN($K463)&gt;10,BD!M463,"")</f>
        <v/>
      </c>
      <c r="CA463" s="162" t="str">
        <f>+IF(LEN($K463)&gt;10,BD!N463,"")</f>
        <v/>
      </c>
      <c r="CB463" s="163" t="str">
        <f t="shared" si="214"/>
        <v/>
      </c>
      <c r="CC463" s="62" t="str">
        <f>+IF(AND(LEN($K463)&gt;10),IF(AND($J463&gt;L$1,$J463&lt;=$Y$1),1,IF((COUNTIFS(INCAPACIDADES!$C$1:$C$51,$K463,INCAPACIDADES!K$1:K$51,L$1))&gt;0,2,IF(VLOOKUP($I463,BD!D:F,3,0)&gt;L$1,0,3))),"")</f>
        <v/>
      </c>
      <c r="CD463" s="62" t="str">
        <f>+IF(AND(LEN($K463)&gt;10),IF(AND($J463&gt;M$1,$J463&lt;=$Y$1),1,IF((COUNTIFS(INCAPACIDADES!$C$1:$C$51,$K463,INCAPACIDADES!L$1:L$51,M$1))&gt;0,2,IF(VLOOKUP($I463,BD!$D:$F,3,0)&gt;M$1,0,3))),"")</f>
        <v/>
      </c>
      <c r="CE463" s="62" t="str">
        <f>+IF(AND(LEN($K463)&gt;10),IF(AND($J463&gt;N$1,$J463&lt;=$Y$1),1,IF((COUNTIFS(INCAPACIDADES!$C$1:$C$51,$K463,INCAPACIDADES!M$1:M$51,N$1))&gt;0,2,IF(VLOOKUP($I463,BD!$D:$F,3,0)&gt;N$1,0,3))),"")</f>
        <v/>
      </c>
      <c r="CF463" s="62" t="str">
        <f>+IF(AND(LEN($K463)&gt;10),IF(AND($J463&gt;O$1,$J463&lt;=$Y$1),1,IF((COUNTIFS(INCAPACIDADES!$C$1:$C$51,$K463,INCAPACIDADES!N$1:N$51,O$1))&gt;0,2,IF(VLOOKUP($I463,BD!$D:$F,3,0)&gt;O$1,0,3))),"")</f>
        <v/>
      </c>
      <c r="CG463" s="62" t="str">
        <f>+IF(AND(LEN($K463)&gt;10),IF(AND($J463&gt;P$1,$J463&lt;=$Y$1),1,IF((COUNTIFS(INCAPACIDADES!$C$1:$C$51,$K463,INCAPACIDADES!O$1:O$51,P$1))&gt;0,2,IF(VLOOKUP($I463,BD!$D:$F,3,0)&gt;P$1,0,3))),"")</f>
        <v/>
      </c>
      <c r="CH463" s="62" t="str">
        <f>+IF(AND(LEN($K463)&gt;10),IF(AND($J463&gt;Q$1,$J463&lt;=$Y$1),1,IF((COUNTIFS(INCAPACIDADES!$C$1:$C$51,$K463,INCAPACIDADES!P$1:P$51,Q$1))&gt;0,2,IF(VLOOKUP($I463,BD!$D:$F,3,0)&gt;Q$1,0,3))),"")</f>
        <v/>
      </c>
      <c r="CI463" s="62" t="str">
        <f>+IF(AND(LEN($K463)&gt;10),IF(AND($J463&gt;R$1,$J463&lt;=$Y$1),1,IF((COUNTIFS(INCAPACIDADES!$C$1:$C$51,$K463,INCAPACIDADES!Q$1:Q$51,R$1))&gt;0,2,IF(VLOOKUP($I463,BD!$D:$F,3,0)&gt;R$1,0,3))),"")</f>
        <v/>
      </c>
      <c r="CJ463" s="62" t="str">
        <f>+IF(AND(LEN($K463)&gt;10),IF(AND($J463&gt;S$1,$J463&lt;=$Y$1),1,IF((COUNTIFS(INCAPACIDADES!$C$1:$C$51,$K463,INCAPACIDADES!R$1:R$51,S$1))&gt;0,2,IF(VLOOKUP($I463,BD!$D:$F,3,0)&gt;S$1,0,3))),"")</f>
        <v/>
      </c>
      <c r="CK463" s="62" t="str">
        <f>+IF(AND(LEN($K463)&gt;10),IF(AND($J463&gt;T$1,$J463&lt;=$Y$1),1,IF((COUNTIFS(INCAPACIDADES!$C$1:$C$51,$K463,INCAPACIDADES!S$1:S$51,T$1))&gt;0,2,IF(VLOOKUP($I463,BD!$D:$F,3,0)&gt;T$1,0,3))),"")</f>
        <v/>
      </c>
      <c r="CL463" s="62" t="str">
        <f>+IF(AND(LEN($K463)&gt;10),IF(AND($J463&gt;U$1,$J463&lt;=$Y$1),1,IF((COUNTIFS(INCAPACIDADES!$C$1:$C$51,$K463,INCAPACIDADES!T$1:T$51,U$1))&gt;0,2,IF(VLOOKUP($I463,BD!$D:$F,3,0)&gt;U$1,0,3))),"")</f>
        <v/>
      </c>
      <c r="CM463" s="62" t="str">
        <f>+IF(AND(LEN($K463)&gt;10),IF(AND($J463&gt;V$1,$J463&lt;=$Y$1),1,IF((COUNTIFS(INCAPACIDADES!$C$1:$C$51,$K463,INCAPACIDADES!U$1:U$51,V$1))&gt;0,2,IF(VLOOKUP($I463,BD!$D:$F,3,0)&gt;V$1,0,3))),"")</f>
        <v/>
      </c>
      <c r="CN463" s="62" t="str">
        <f>+IF(AND(LEN($K463)&gt;10),IF(AND($J463&gt;W$1,$J463&lt;=$Y$1),1,IF((COUNTIFS(INCAPACIDADES!$C$1:$C$51,$K463,INCAPACIDADES!V$1:V$51,W$1))&gt;0,2,IF(VLOOKUP($I463,BD!$D:$F,3,0)&gt;W$1,0,3))),"")</f>
        <v/>
      </c>
      <c r="CO463" s="62" t="str">
        <f>+IF(AND(LEN($K463)&gt;10),IF(AND($J463&gt;X$1,$J463&lt;=$Y$1),1,IF((COUNTIFS(INCAPACIDADES!$C$1:$C$51,$K463,INCAPACIDADES!W$1:W$51,X$1))&gt;0,2,IF(VLOOKUP($I463,BD!$D:$F,3,0)&gt;X$1,0,3))),"")</f>
        <v/>
      </c>
      <c r="CP463" s="62" t="str">
        <f>+IF(AND(LEN($K463)&gt;10),IF(AND($J463&gt;Y$1,$J463&lt;=$Y$1),1,IF((COUNTIFS(INCAPACIDADES!$C$1:$C$51,$K463,INCAPACIDADES!X$1:X$51,Y$1))&gt;0,2,IF(VLOOKUP($I463,BD!$D:$F,3,0)&gt;Y$1,0,3))),"")</f>
        <v/>
      </c>
      <c r="CQ463" s="62" t="str">
        <f>+IF(LEN($K463)&gt;10,IF(ISERROR(VLOOKUP(L463,'CODIGO PAGO'!$B$1:$B$20,1,0)),1,IF(OR(AND(CC463=1,L463&lt;&gt;"N"),AND(CC463=3,L463&lt;&gt;"B"),AND(CC463=2,LEFT(TRIM(L463),1)&lt;&gt;"I")),1,IF(OR(AND(CC463=0,L463="N"),AND(CC463=0,L463="B"),AND(CC463=0,LEFT(TRIM(L463),1)="I")),1,0))),"")</f>
        <v/>
      </c>
      <c r="CR463" s="62" t="str">
        <f t="shared" si="215"/>
        <v/>
      </c>
      <c r="CS463" s="62" t="str">
        <f>+IF(LEN($K463)&gt;10,IF(ISERROR(VLOOKUP(N463,'CODIGO PAGO'!$B$1:$B$20,1,0)),1,IF(OR(AND(CE463=1,N463&lt;&gt;"N"),AND(CE463=3,N463&lt;&gt;"B"),AND(CE463=2,LEFT(TRIM(N463),1)&lt;&gt;"I")),1,IF(OR(AND(CE463=0,N463="N"),AND(CE463=0,N463="B"),AND(CE463=0,LEFT(TRIM(N463),1)="I")),1,0))),"")</f>
        <v/>
      </c>
      <c r="CT463" s="62" t="str">
        <f t="shared" si="216"/>
        <v/>
      </c>
      <c r="CU463" s="62" t="str">
        <f>+IF(LEN($K463)&gt;10,IF(ISERROR(VLOOKUP(P463,'CODIGO PAGO'!$B$1:$B$20,1,0)),1,IF(OR(AND(CG463=1,P463&lt;&gt;"N"),AND(CG463=3,P463&lt;&gt;"B"),AND(CG463=2,LEFT(TRIM(P463),1)&lt;&gt;"I")),1,IF(OR(AND(CG463=0,P463="N"),AND(CG463=0,P463="B"),AND(CG463=0,LEFT(TRIM(P463),1)="I")),1,0))),"")</f>
        <v/>
      </c>
      <c r="CV463" s="62" t="str">
        <f t="shared" si="217"/>
        <v/>
      </c>
      <c r="CW463" s="62" t="str">
        <f>+IF(LEN($K463)&gt;10,IF(ISERROR(VLOOKUP(R463,'CODIGO PAGO'!$B$1:$B$20,1,0)),1,IF(OR(AND(CI463=1,R463&lt;&gt;"N"),AND(CI463=3,R463&lt;&gt;"B"),AND(CI463=2,LEFT(TRIM(R463),1)&lt;&gt;"I")),1,IF(OR(AND(CI463=0,R463="N"),AND(CI463=0,R463="B"),AND(CI463=0,LEFT(TRIM(R463),1)="I")),1,0))),"")</f>
        <v/>
      </c>
      <c r="CX463" s="62" t="str">
        <f t="shared" si="218"/>
        <v/>
      </c>
      <c r="CY463" s="62" t="str">
        <f>+IF(LEN($K463)&gt;10,IF(ISERROR(VLOOKUP(T463,'CODIGO PAGO'!$B$1:$B$20,1,0)),1,IF(OR(AND(CK463=1,T463&lt;&gt;"N"),AND(CK463=3,T463&lt;&gt;"B"),AND(CK463=2,LEFT(TRIM(T463),1)&lt;&gt;"I")),1,IF(OR(AND(CK463=0,T463="N"),AND(CK463=0,T463="B"),AND(CK463=0,LEFT(TRIM(T463),1)="I")),1,0))),"")</f>
        <v/>
      </c>
      <c r="CZ463" s="62" t="str">
        <f t="shared" si="219"/>
        <v/>
      </c>
      <c r="DA463" s="62" t="str">
        <f>+IF(LEN($K463)&gt;10,IF(ISERROR(VLOOKUP(V463,'CODIGO PAGO'!$B$1:$B$20,1,0)),1,IF(OR(AND(CM463=1,V463&lt;&gt;"N"),AND(CM463=3,V463&lt;&gt;"B"),AND(CM463=2,LEFT(TRIM(V463),1)&lt;&gt;"I")),1,IF(OR(AND(CM463=0,V463="N"),AND(CM463=0,V463="B"),AND(CM463=0,LEFT(TRIM(V463),1)="I")),1,0))),"")</f>
        <v/>
      </c>
      <c r="DB463" s="62" t="str">
        <f t="shared" si="220"/>
        <v/>
      </c>
      <c r="DC463" s="62" t="str">
        <f>+IF(LEN($K463)&gt;10,IF(ISERROR(VLOOKUP(X463,'CODIGO PAGO'!$B$1:$B$20,1,0)),1,IF(OR(AND(CO463=1,X463&lt;&gt;"N"),AND(CO463=3,X463&lt;&gt;"B"),AND(CO463=2,LEFT(TRIM(X463),1)&lt;&gt;"I")),1,IF(OR(AND(CO463=0,X463="N"),AND(CO463=0,X463="B"),AND(CO463=0,LEFT(TRIM(X463),1)="I")),1,0))),"")</f>
        <v/>
      </c>
      <c r="DD463" s="62" t="str">
        <f t="shared" si="221"/>
        <v/>
      </c>
      <c r="DE463" s="62" t="str">
        <f t="shared" si="222"/>
        <v/>
      </c>
      <c r="DF463" s="63" t="str">
        <f t="shared" si="223"/>
        <v/>
      </c>
      <c r="DG463" s="171"/>
      <c r="DH463" s="63">
        <v>463</v>
      </c>
    </row>
    <row r="464" spans="1:112" s="65" customFormat="1">
      <c r="A464" s="16" t="str">
        <f t="shared" si="196"/>
        <v/>
      </c>
      <c r="B464" s="134"/>
      <c r="C464" s="134"/>
      <c r="D464" s="1" t="str">
        <f>+IF(LEN($K464)&gt;5,BD!A464,"")</f>
        <v/>
      </c>
      <c r="E464" s="1" t="str">
        <f>+IF(LEN($K464)&gt;5,BD!B464,"")</f>
        <v/>
      </c>
      <c r="F464" s="134"/>
      <c r="G464" s="133"/>
      <c r="H464" s="135"/>
      <c r="I464" s="3" t="str">
        <f>+IF(LEN($K464)&gt;5,BD!D464,"")</f>
        <v/>
      </c>
      <c r="J464" s="4" t="str">
        <f>+IF(LEN($K464)&gt;5,BD!E464,"")</f>
        <v/>
      </c>
      <c r="K464" s="5" t="str">
        <f>+IF(LEN(BD!G464)&gt;5,BD!G464,"")</f>
        <v/>
      </c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53" t="str">
        <f t="shared" si="197"/>
        <v/>
      </c>
      <c r="AB464" s="154" t="str">
        <f>+IF(LEN($K464)&gt;5,SUM(L464,N464,P464,R464,T464,V464,X464)+COUNTIF(L464:X464,"PCG")+'CODIGO PAGO'!$C$23*COUNTIF(L464:X464,"PDF")+'CODIGO PAGO'!$C$24*COUNTIF('PRE MAAS'!L464:X464,"PNH")+'CODIGO PAGO'!$C$25*COUNTIF('PRE MAAS'!L464:X464,"PS")+COUNTIF(L464:X464,"VAC"),"")</f>
        <v/>
      </c>
      <c r="AC464" s="154" t="str">
        <f t="shared" si="198"/>
        <v/>
      </c>
      <c r="AD464" s="155" t="str">
        <f t="shared" si="199"/>
        <v/>
      </c>
      <c r="AE464" s="155" t="str">
        <f t="shared" si="200"/>
        <v/>
      </c>
      <c r="AF464" s="155" t="str">
        <f>+IF(LEN($K464)&gt;5,IF(AND(VLOOKUP($I464,BD!$D$1:$F$501,3,0)&gt;=L$1,VLOOKUP($I464,BD!$D$1:$F$501,3,0)&lt;=X$1),1,0),"")</f>
        <v/>
      </c>
      <c r="AG464" s="155" t="str">
        <f t="shared" si="201"/>
        <v/>
      </c>
      <c r="AH464" s="156" t="str">
        <f t="shared" si="202"/>
        <v/>
      </c>
      <c r="AI464" s="156" t="str">
        <f t="shared" si="203"/>
        <v/>
      </c>
      <c r="AJ464" s="156" t="str">
        <f t="shared" si="204"/>
        <v/>
      </c>
      <c r="AK464" s="6" t="str">
        <f>+IF(LEN($K464)&gt;5,BD!H464,"")</f>
        <v/>
      </c>
      <c r="AL464" s="17" t="str">
        <f t="shared" si="205"/>
        <v/>
      </c>
      <c r="AM464" s="13"/>
      <c r="AN464" s="18" t="str">
        <f t="shared" si="206"/>
        <v/>
      </c>
      <c r="AO464" s="19" t="str">
        <f t="shared" si="207"/>
        <v/>
      </c>
      <c r="AP464" s="19" t="str">
        <f t="shared" si="208"/>
        <v/>
      </c>
      <c r="AQ464" s="20" t="str">
        <f t="shared" si="209"/>
        <v/>
      </c>
      <c r="AR464" s="7" t="str">
        <f t="shared" ca="1" si="210"/>
        <v/>
      </c>
      <c r="AS464" s="157"/>
      <c r="AT464" s="19" t="str">
        <f>+IF(LEN($K464)&gt;5,TRUNC(AS464*AK464*'CODIGO PAGO'!$C$27,2),"")</f>
        <v/>
      </c>
      <c r="AU464" s="15"/>
      <c r="AV464" s="15"/>
      <c r="AW464" s="15"/>
      <c r="AX464" s="14"/>
      <c r="AY464" s="15"/>
      <c r="AZ464" s="20" t="str">
        <f>+IF(LEN(K464)&gt;5,SUMIF(AJUSTES!$A$1:$A$50,K464,AJUSTES!$J$1:$J$50),"")</f>
        <v/>
      </c>
      <c r="BA464" s="20"/>
      <c r="BB464" s="14"/>
      <c r="BC464" s="14"/>
      <c r="BD464" s="164"/>
      <c r="BE464" s="15"/>
      <c r="BF464" s="15"/>
      <c r="BG464" s="152" t="str">
        <f t="shared" si="211"/>
        <v/>
      </c>
      <c r="BH464" s="20" t="str">
        <f t="shared" si="212"/>
        <v/>
      </c>
      <c r="BI464" s="20" t="str">
        <f>IF(LEN($K464)&gt;5,IF('CODIGO PAGO'!$C$26=9,0.5*AK464,'CODIGO PAGO'!$C$26*COUNTIF(L464:X464,"PT")*(AK464*7)/(7-(COUNTIF(L464:X464,"D")+COUNTIF(L464:X464,"DL")))),"")</f>
        <v/>
      </c>
      <c r="BJ464" s="15"/>
      <c r="BK464" s="20" t="str">
        <f>+IF(LEN(K464)&gt;5,SUMIF(AJUSTES!$A$1:$A$50,K464,AJUSTES!$K$1:$K$50),"")</f>
        <v/>
      </c>
      <c r="BL464" s="15"/>
      <c r="BM464" s="15"/>
      <c r="BN464" s="4" t="str">
        <f>+CONCATENATE(IF(COUNTIFS(INCAPACIDADES!$A$1:$A$100,"ACTIVA",INCAPACIDADES!$C$1:$C$100,'PRE MAAS'!K464)&gt;0,VLOOKUP(K464,INCAPACIDADES!$C$1:$Y$100,23,0),""),IF(LEN($K464)&gt;5,IF(BD!F464="N/A","",CONCATENATE("B (",DAY(BD!F464),"-",MONTH(BD!F464),"-",YEAR(BD!F464),")")),""))</f>
        <v/>
      </c>
      <c r="BO464" s="150"/>
      <c r="BP464" s="15"/>
      <c r="BQ464" s="15"/>
      <c r="BR464" s="15"/>
      <c r="BS464" s="15"/>
      <c r="BT464" s="15"/>
      <c r="BU464" s="9" t="str">
        <f>+IF(LEN($K464)&gt;10,IF(LEN(BD!I464)=11,BD!I464,CONCATENATE("0",BD!I464)),"")</f>
        <v/>
      </c>
      <c r="BV464" s="161" t="str">
        <f>+IF(LEN($K464)&gt;10,BD!J464,"")</f>
        <v/>
      </c>
      <c r="BW464" s="162" t="str">
        <f t="shared" si="213"/>
        <v/>
      </c>
      <c r="BX464" s="162" t="str">
        <f>+IF(LEN($K464)&gt;10,UPPER(BD!K464),"")</f>
        <v/>
      </c>
      <c r="BY464" s="161" t="str">
        <f>+IF(LEN($K472)&gt;5,BD!L464,"")</f>
        <v/>
      </c>
      <c r="BZ464" s="161" t="str">
        <f>+IF(LEN($K464)&gt;10,BD!M464,"")</f>
        <v/>
      </c>
      <c r="CA464" s="162" t="str">
        <f>+IF(LEN($K464)&gt;10,BD!N464,"")</f>
        <v/>
      </c>
      <c r="CB464" s="163" t="str">
        <f t="shared" si="214"/>
        <v/>
      </c>
      <c r="CC464" s="62" t="str">
        <f>+IF(AND(LEN($K464)&gt;10),IF(AND($J464&gt;L$1,$J464&lt;=$Y$1),1,IF((COUNTIFS(INCAPACIDADES!$C$1:$C$51,$K464,INCAPACIDADES!K$1:K$51,L$1))&gt;0,2,IF(VLOOKUP($I464,BD!D:F,3,0)&gt;L$1,0,3))),"")</f>
        <v/>
      </c>
      <c r="CD464" s="62" t="str">
        <f>+IF(AND(LEN($K464)&gt;10),IF(AND($J464&gt;M$1,$J464&lt;=$Y$1),1,IF((COUNTIFS(INCAPACIDADES!$C$1:$C$51,$K464,INCAPACIDADES!L$1:L$51,M$1))&gt;0,2,IF(VLOOKUP($I464,BD!$D:$F,3,0)&gt;M$1,0,3))),"")</f>
        <v/>
      </c>
      <c r="CE464" s="62" t="str">
        <f>+IF(AND(LEN($K464)&gt;10),IF(AND($J464&gt;N$1,$J464&lt;=$Y$1),1,IF((COUNTIFS(INCAPACIDADES!$C$1:$C$51,$K464,INCAPACIDADES!M$1:M$51,N$1))&gt;0,2,IF(VLOOKUP($I464,BD!$D:$F,3,0)&gt;N$1,0,3))),"")</f>
        <v/>
      </c>
      <c r="CF464" s="62" t="str">
        <f>+IF(AND(LEN($K464)&gt;10),IF(AND($J464&gt;O$1,$J464&lt;=$Y$1),1,IF((COUNTIFS(INCAPACIDADES!$C$1:$C$51,$K464,INCAPACIDADES!N$1:N$51,O$1))&gt;0,2,IF(VLOOKUP($I464,BD!$D:$F,3,0)&gt;O$1,0,3))),"")</f>
        <v/>
      </c>
      <c r="CG464" s="62" t="str">
        <f>+IF(AND(LEN($K464)&gt;10),IF(AND($J464&gt;P$1,$J464&lt;=$Y$1),1,IF((COUNTIFS(INCAPACIDADES!$C$1:$C$51,$K464,INCAPACIDADES!O$1:O$51,P$1))&gt;0,2,IF(VLOOKUP($I464,BD!$D:$F,3,0)&gt;P$1,0,3))),"")</f>
        <v/>
      </c>
      <c r="CH464" s="62" t="str">
        <f>+IF(AND(LEN($K464)&gt;10),IF(AND($J464&gt;Q$1,$J464&lt;=$Y$1),1,IF((COUNTIFS(INCAPACIDADES!$C$1:$C$51,$K464,INCAPACIDADES!P$1:P$51,Q$1))&gt;0,2,IF(VLOOKUP($I464,BD!$D:$F,3,0)&gt;Q$1,0,3))),"")</f>
        <v/>
      </c>
      <c r="CI464" s="62" t="str">
        <f>+IF(AND(LEN($K464)&gt;10),IF(AND($J464&gt;R$1,$J464&lt;=$Y$1),1,IF((COUNTIFS(INCAPACIDADES!$C$1:$C$51,$K464,INCAPACIDADES!Q$1:Q$51,R$1))&gt;0,2,IF(VLOOKUP($I464,BD!$D:$F,3,0)&gt;R$1,0,3))),"")</f>
        <v/>
      </c>
      <c r="CJ464" s="62" t="str">
        <f>+IF(AND(LEN($K464)&gt;10),IF(AND($J464&gt;S$1,$J464&lt;=$Y$1),1,IF((COUNTIFS(INCAPACIDADES!$C$1:$C$51,$K464,INCAPACIDADES!R$1:R$51,S$1))&gt;0,2,IF(VLOOKUP($I464,BD!$D:$F,3,0)&gt;S$1,0,3))),"")</f>
        <v/>
      </c>
      <c r="CK464" s="62" t="str">
        <f>+IF(AND(LEN($K464)&gt;10),IF(AND($J464&gt;T$1,$J464&lt;=$Y$1),1,IF((COUNTIFS(INCAPACIDADES!$C$1:$C$51,$K464,INCAPACIDADES!S$1:S$51,T$1))&gt;0,2,IF(VLOOKUP($I464,BD!$D:$F,3,0)&gt;T$1,0,3))),"")</f>
        <v/>
      </c>
      <c r="CL464" s="62" t="str">
        <f>+IF(AND(LEN($K464)&gt;10),IF(AND($J464&gt;U$1,$J464&lt;=$Y$1),1,IF((COUNTIFS(INCAPACIDADES!$C$1:$C$51,$K464,INCAPACIDADES!T$1:T$51,U$1))&gt;0,2,IF(VLOOKUP($I464,BD!$D:$F,3,0)&gt;U$1,0,3))),"")</f>
        <v/>
      </c>
      <c r="CM464" s="62" t="str">
        <f>+IF(AND(LEN($K464)&gt;10),IF(AND($J464&gt;V$1,$J464&lt;=$Y$1),1,IF((COUNTIFS(INCAPACIDADES!$C$1:$C$51,$K464,INCAPACIDADES!U$1:U$51,V$1))&gt;0,2,IF(VLOOKUP($I464,BD!$D:$F,3,0)&gt;V$1,0,3))),"")</f>
        <v/>
      </c>
      <c r="CN464" s="62" t="str">
        <f>+IF(AND(LEN($K464)&gt;10),IF(AND($J464&gt;W$1,$J464&lt;=$Y$1),1,IF((COUNTIFS(INCAPACIDADES!$C$1:$C$51,$K464,INCAPACIDADES!V$1:V$51,W$1))&gt;0,2,IF(VLOOKUP($I464,BD!$D:$F,3,0)&gt;W$1,0,3))),"")</f>
        <v/>
      </c>
      <c r="CO464" s="62" t="str">
        <f>+IF(AND(LEN($K464)&gt;10),IF(AND($J464&gt;X$1,$J464&lt;=$Y$1),1,IF((COUNTIFS(INCAPACIDADES!$C$1:$C$51,$K464,INCAPACIDADES!W$1:W$51,X$1))&gt;0,2,IF(VLOOKUP($I464,BD!$D:$F,3,0)&gt;X$1,0,3))),"")</f>
        <v/>
      </c>
      <c r="CP464" s="62" t="str">
        <f>+IF(AND(LEN($K464)&gt;10),IF(AND($J464&gt;Y$1,$J464&lt;=$Y$1),1,IF((COUNTIFS(INCAPACIDADES!$C$1:$C$51,$K464,INCAPACIDADES!X$1:X$51,Y$1))&gt;0,2,IF(VLOOKUP($I464,BD!$D:$F,3,0)&gt;Y$1,0,3))),"")</f>
        <v/>
      </c>
      <c r="CQ464" s="62" t="str">
        <f>+IF(LEN($K464)&gt;10,IF(ISERROR(VLOOKUP(L464,'CODIGO PAGO'!$B$1:$B$20,1,0)),1,IF(OR(AND(CC464=1,L464&lt;&gt;"N"),AND(CC464=3,L464&lt;&gt;"B"),AND(CC464=2,LEFT(TRIM(L464),1)&lt;&gt;"I")),1,IF(OR(AND(CC464=0,L464="N"),AND(CC464=0,L464="B"),AND(CC464=0,LEFT(TRIM(L464),1)="I")),1,0))),"")</f>
        <v/>
      </c>
      <c r="CR464" s="62" t="str">
        <f t="shared" si="215"/>
        <v/>
      </c>
      <c r="CS464" s="62" t="str">
        <f>+IF(LEN($K464)&gt;10,IF(ISERROR(VLOOKUP(N464,'CODIGO PAGO'!$B$1:$B$20,1,0)),1,IF(OR(AND(CE464=1,N464&lt;&gt;"N"),AND(CE464=3,N464&lt;&gt;"B"),AND(CE464=2,LEFT(TRIM(N464),1)&lt;&gt;"I")),1,IF(OR(AND(CE464=0,N464="N"),AND(CE464=0,N464="B"),AND(CE464=0,LEFT(TRIM(N464),1)="I")),1,0))),"")</f>
        <v/>
      </c>
      <c r="CT464" s="62" t="str">
        <f t="shared" si="216"/>
        <v/>
      </c>
      <c r="CU464" s="62" t="str">
        <f>+IF(LEN($K464)&gt;10,IF(ISERROR(VLOOKUP(P464,'CODIGO PAGO'!$B$1:$B$20,1,0)),1,IF(OR(AND(CG464=1,P464&lt;&gt;"N"),AND(CG464=3,P464&lt;&gt;"B"),AND(CG464=2,LEFT(TRIM(P464),1)&lt;&gt;"I")),1,IF(OR(AND(CG464=0,P464="N"),AND(CG464=0,P464="B"),AND(CG464=0,LEFT(TRIM(P464),1)="I")),1,0))),"")</f>
        <v/>
      </c>
      <c r="CV464" s="62" t="str">
        <f t="shared" si="217"/>
        <v/>
      </c>
      <c r="CW464" s="62" t="str">
        <f>+IF(LEN($K464)&gt;10,IF(ISERROR(VLOOKUP(R464,'CODIGO PAGO'!$B$1:$B$20,1,0)),1,IF(OR(AND(CI464=1,R464&lt;&gt;"N"),AND(CI464=3,R464&lt;&gt;"B"),AND(CI464=2,LEFT(TRIM(R464),1)&lt;&gt;"I")),1,IF(OR(AND(CI464=0,R464="N"),AND(CI464=0,R464="B"),AND(CI464=0,LEFT(TRIM(R464),1)="I")),1,0))),"")</f>
        <v/>
      </c>
      <c r="CX464" s="62" t="str">
        <f t="shared" si="218"/>
        <v/>
      </c>
      <c r="CY464" s="62" t="str">
        <f>+IF(LEN($K464)&gt;10,IF(ISERROR(VLOOKUP(T464,'CODIGO PAGO'!$B$1:$B$20,1,0)),1,IF(OR(AND(CK464=1,T464&lt;&gt;"N"),AND(CK464=3,T464&lt;&gt;"B"),AND(CK464=2,LEFT(TRIM(T464),1)&lt;&gt;"I")),1,IF(OR(AND(CK464=0,T464="N"),AND(CK464=0,T464="B"),AND(CK464=0,LEFT(TRIM(T464),1)="I")),1,0))),"")</f>
        <v/>
      </c>
      <c r="CZ464" s="62" t="str">
        <f t="shared" si="219"/>
        <v/>
      </c>
      <c r="DA464" s="62" t="str">
        <f>+IF(LEN($K464)&gt;10,IF(ISERROR(VLOOKUP(V464,'CODIGO PAGO'!$B$1:$B$20,1,0)),1,IF(OR(AND(CM464=1,V464&lt;&gt;"N"),AND(CM464=3,V464&lt;&gt;"B"),AND(CM464=2,LEFT(TRIM(V464),1)&lt;&gt;"I")),1,IF(OR(AND(CM464=0,V464="N"),AND(CM464=0,V464="B"),AND(CM464=0,LEFT(TRIM(V464),1)="I")),1,0))),"")</f>
        <v/>
      </c>
      <c r="DB464" s="62" t="str">
        <f t="shared" si="220"/>
        <v/>
      </c>
      <c r="DC464" s="62" t="str">
        <f>+IF(LEN($K464)&gt;10,IF(ISERROR(VLOOKUP(X464,'CODIGO PAGO'!$B$1:$B$20,1,0)),1,IF(OR(AND(CO464=1,X464&lt;&gt;"N"),AND(CO464=3,X464&lt;&gt;"B"),AND(CO464=2,LEFT(TRIM(X464),1)&lt;&gt;"I")),1,IF(OR(AND(CO464=0,X464="N"),AND(CO464=0,X464="B"),AND(CO464=0,LEFT(TRIM(X464),1)="I")),1,0))),"")</f>
        <v/>
      </c>
      <c r="DD464" s="62" t="str">
        <f t="shared" si="221"/>
        <v/>
      </c>
      <c r="DE464" s="62" t="str">
        <f t="shared" si="222"/>
        <v/>
      </c>
      <c r="DF464" s="63" t="str">
        <f t="shared" si="223"/>
        <v/>
      </c>
      <c r="DG464" s="171"/>
      <c r="DH464" s="63">
        <v>464</v>
      </c>
    </row>
    <row r="465" spans="1:112" s="65" customFormat="1">
      <c r="A465" s="16" t="str">
        <f t="shared" si="196"/>
        <v/>
      </c>
      <c r="B465" s="134"/>
      <c r="C465" s="134"/>
      <c r="D465" s="1" t="str">
        <f>+IF(LEN($K465)&gt;5,BD!A465,"")</f>
        <v/>
      </c>
      <c r="E465" s="1" t="str">
        <f>+IF(LEN($K465)&gt;5,BD!B465,"")</f>
        <v/>
      </c>
      <c r="F465" s="134"/>
      <c r="G465" s="133"/>
      <c r="H465" s="135"/>
      <c r="I465" s="3" t="str">
        <f>+IF(LEN($K465)&gt;5,BD!D465,"")</f>
        <v/>
      </c>
      <c r="J465" s="4" t="str">
        <f>+IF(LEN($K465)&gt;5,BD!E465,"")</f>
        <v/>
      </c>
      <c r="K465" s="5" t="str">
        <f>+IF(LEN(BD!G465)&gt;5,BD!G465,"")</f>
        <v/>
      </c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53" t="str">
        <f t="shared" si="197"/>
        <v/>
      </c>
      <c r="AB465" s="154" t="str">
        <f>+IF(LEN($K465)&gt;5,SUM(L465,N465,P465,R465,T465,V465,X465)+COUNTIF(L465:X465,"PCG")+'CODIGO PAGO'!$C$23*COUNTIF(L465:X465,"PDF")+'CODIGO PAGO'!$C$24*COUNTIF('PRE MAAS'!L465:X465,"PNH")+'CODIGO PAGO'!$C$25*COUNTIF('PRE MAAS'!L465:X465,"PS")+COUNTIF(L465:X465,"VAC"),"")</f>
        <v/>
      </c>
      <c r="AC465" s="154" t="str">
        <f t="shared" si="198"/>
        <v/>
      </c>
      <c r="AD465" s="155" t="str">
        <f t="shared" si="199"/>
        <v/>
      </c>
      <c r="AE465" s="155" t="str">
        <f t="shared" si="200"/>
        <v/>
      </c>
      <c r="AF465" s="155" t="str">
        <f>+IF(LEN($K465)&gt;5,IF(AND(VLOOKUP($I465,BD!$D$1:$F$501,3,0)&gt;=L$1,VLOOKUP($I465,BD!$D$1:$F$501,3,0)&lt;=X$1),1,0),"")</f>
        <v/>
      </c>
      <c r="AG465" s="155" t="str">
        <f t="shared" si="201"/>
        <v/>
      </c>
      <c r="AH465" s="156" t="str">
        <f t="shared" si="202"/>
        <v/>
      </c>
      <c r="AI465" s="156" t="str">
        <f t="shared" si="203"/>
        <v/>
      </c>
      <c r="AJ465" s="156" t="str">
        <f t="shared" si="204"/>
        <v/>
      </c>
      <c r="AK465" s="6" t="str">
        <f>+IF(LEN($K465)&gt;5,BD!H465,"")</f>
        <v/>
      </c>
      <c r="AL465" s="17" t="str">
        <f t="shared" si="205"/>
        <v/>
      </c>
      <c r="AM465" s="13"/>
      <c r="AN465" s="18" t="str">
        <f t="shared" si="206"/>
        <v/>
      </c>
      <c r="AO465" s="19" t="str">
        <f t="shared" si="207"/>
        <v/>
      </c>
      <c r="AP465" s="19" t="str">
        <f t="shared" si="208"/>
        <v/>
      </c>
      <c r="AQ465" s="20" t="str">
        <f t="shared" si="209"/>
        <v/>
      </c>
      <c r="AR465" s="7" t="str">
        <f t="shared" ca="1" si="210"/>
        <v/>
      </c>
      <c r="AS465" s="157"/>
      <c r="AT465" s="19" t="str">
        <f>+IF(LEN($K465)&gt;5,TRUNC(AS465*AK465*'CODIGO PAGO'!$C$27,2),"")</f>
        <v/>
      </c>
      <c r="AU465" s="15"/>
      <c r="AV465" s="15"/>
      <c r="AW465" s="15"/>
      <c r="AX465" s="14"/>
      <c r="AY465" s="15"/>
      <c r="AZ465" s="20" t="str">
        <f>+IF(LEN(K465)&gt;5,SUMIF(AJUSTES!$A$1:$A$50,K465,AJUSTES!$J$1:$J$50),"")</f>
        <v/>
      </c>
      <c r="BA465" s="20"/>
      <c r="BB465" s="14"/>
      <c r="BC465" s="14"/>
      <c r="BD465" s="164"/>
      <c r="BE465" s="15"/>
      <c r="BF465" s="15"/>
      <c r="BG465" s="152" t="str">
        <f t="shared" si="211"/>
        <v/>
      </c>
      <c r="BH465" s="20" t="str">
        <f t="shared" si="212"/>
        <v/>
      </c>
      <c r="BI465" s="20" t="str">
        <f>IF(LEN($K465)&gt;5,IF('CODIGO PAGO'!$C$26=9,0.5*AK465,'CODIGO PAGO'!$C$26*COUNTIF(L465:X465,"PT")*(AK465*7)/(7-(COUNTIF(L465:X465,"D")+COUNTIF(L465:X465,"DL")))),"")</f>
        <v/>
      </c>
      <c r="BJ465" s="15"/>
      <c r="BK465" s="20" t="str">
        <f>+IF(LEN(K465)&gt;5,SUMIF(AJUSTES!$A$1:$A$50,K465,AJUSTES!$K$1:$K$50),"")</f>
        <v/>
      </c>
      <c r="BL465" s="15"/>
      <c r="BM465" s="15"/>
      <c r="BN465" s="4" t="str">
        <f>+CONCATENATE(IF(COUNTIFS(INCAPACIDADES!$A$1:$A$100,"ACTIVA",INCAPACIDADES!$C$1:$C$100,'PRE MAAS'!K465)&gt;0,VLOOKUP(K465,INCAPACIDADES!$C$1:$Y$100,23,0),""),IF(LEN($K465)&gt;5,IF(BD!F465="N/A","",CONCATENATE("B (",DAY(BD!F465),"-",MONTH(BD!F465),"-",YEAR(BD!F465),")")),""))</f>
        <v/>
      </c>
      <c r="BO465" s="150"/>
      <c r="BP465" s="15"/>
      <c r="BQ465" s="15"/>
      <c r="BR465" s="15"/>
      <c r="BS465" s="15"/>
      <c r="BT465" s="15"/>
      <c r="BU465" s="9" t="str">
        <f>+IF(LEN($K465)&gt;10,IF(LEN(BD!I465)=11,BD!I465,CONCATENATE("0",BD!I465)),"")</f>
        <v/>
      </c>
      <c r="BV465" s="161" t="str">
        <f>+IF(LEN($K465)&gt;10,BD!J465,"")</f>
        <v/>
      </c>
      <c r="BW465" s="162" t="str">
        <f t="shared" si="213"/>
        <v/>
      </c>
      <c r="BX465" s="162" t="str">
        <f>+IF(LEN($K465)&gt;10,UPPER(BD!K465),"")</f>
        <v/>
      </c>
      <c r="BY465" s="161" t="str">
        <f>+IF(LEN($K473)&gt;5,BD!L465,"")</f>
        <v/>
      </c>
      <c r="BZ465" s="161" t="str">
        <f>+IF(LEN($K465)&gt;10,BD!M465,"")</f>
        <v/>
      </c>
      <c r="CA465" s="162" t="str">
        <f>+IF(LEN($K465)&gt;10,BD!N465,"")</f>
        <v/>
      </c>
      <c r="CB465" s="163" t="str">
        <f t="shared" si="214"/>
        <v/>
      </c>
      <c r="CC465" s="62" t="str">
        <f>+IF(AND(LEN($K465)&gt;10),IF(AND($J465&gt;L$1,$J465&lt;=$Y$1),1,IF((COUNTIFS(INCAPACIDADES!$C$1:$C$51,$K465,INCAPACIDADES!K$1:K$51,L$1))&gt;0,2,IF(VLOOKUP($I465,BD!D:F,3,0)&gt;L$1,0,3))),"")</f>
        <v/>
      </c>
      <c r="CD465" s="62" t="str">
        <f>+IF(AND(LEN($K465)&gt;10),IF(AND($J465&gt;M$1,$J465&lt;=$Y$1),1,IF((COUNTIFS(INCAPACIDADES!$C$1:$C$51,$K465,INCAPACIDADES!L$1:L$51,M$1))&gt;0,2,IF(VLOOKUP($I465,BD!$D:$F,3,0)&gt;M$1,0,3))),"")</f>
        <v/>
      </c>
      <c r="CE465" s="62" t="str">
        <f>+IF(AND(LEN($K465)&gt;10),IF(AND($J465&gt;N$1,$J465&lt;=$Y$1),1,IF((COUNTIFS(INCAPACIDADES!$C$1:$C$51,$K465,INCAPACIDADES!M$1:M$51,N$1))&gt;0,2,IF(VLOOKUP($I465,BD!$D:$F,3,0)&gt;N$1,0,3))),"")</f>
        <v/>
      </c>
      <c r="CF465" s="62" t="str">
        <f>+IF(AND(LEN($K465)&gt;10),IF(AND($J465&gt;O$1,$J465&lt;=$Y$1),1,IF((COUNTIFS(INCAPACIDADES!$C$1:$C$51,$K465,INCAPACIDADES!N$1:N$51,O$1))&gt;0,2,IF(VLOOKUP($I465,BD!$D:$F,3,0)&gt;O$1,0,3))),"")</f>
        <v/>
      </c>
      <c r="CG465" s="62" t="str">
        <f>+IF(AND(LEN($K465)&gt;10),IF(AND($J465&gt;P$1,$J465&lt;=$Y$1),1,IF((COUNTIFS(INCAPACIDADES!$C$1:$C$51,$K465,INCAPACIDADES!O$1:O$51,P$1))&gt;0,2,IF(VLOOKUP($I465,BD!$D:$F,3,0)&gt;P$1,0,3))),"")</f>
        <v/>
      </c>
      <c r="CH465" s="62" t="str">
        <f>+IF(AND(LEN($K465)&gt;10),IF(AND($J465&gt;Q$1,$J465&lt;=$Y$1),1,IF((COUNTIFS(INCAPACIDADES!$C$1:$C$51,$K465,INCAPACIDADES!P$1:P$51,Q$1))&gt;0,2,IF(VLOOKUP($I465,BD!$D:$F,3,0)&gt;Q$1,0,3))),"")</f>
        <v/>
      </c>
      <c r="CI465" s="62" t="str">
        <f>+IF(AND(LEN($K465)&gt;10),IF(AND($J465&gt;R$1,$J465&lt;=$Y$1),1,IF((COUNTIFS(INCAPACIDADES!$C$1:$C$51,$K465,INCAPACIDADES!Q$1:Q$51,R$1))&gt;0,2,IF(VLOOKUP($I465,BD!$D:$F,3,0)&gt;R$1,0,3))),"")</f>
        <v/>
      </c>
      <c r="CJ465" s="62" t="str">
        <f>+IF(AND(LEN($K465)&gt;10),IF(AND($J465&gt;S$1,$J465&lt;=$Y$1),1,IF((COUNTIFS(INCAPACIDADES!$C$1:$C$51,$K465,INCAPACIDADES!R$1:R$51,S$1))&gt;0,2,IF(VLOOKUP($I465,BD!$D:$F,3,0)&gt;S$1,0,3))),"")</f>
        <v/>
      </c>
      <c r="CK465" s="62" t="str">
        <f>+IF(AND(LEN($K465)&gt;10),IF(AND($J465&gt;T$1,$J465&lt;=$Y$1),1,IF((COUNTIFS(INCAPACIDADES!$C$1:$C$51,$K465,INCAPACIDADES!S$1:S$51,T$1))&gt;0,2,IF(VLOOKUP($I465,BD!$D:$F,3,0)&gt;T$1,0,3))),"")</f>
        <v/>
      </c>
      <c r="CL465" s="62" t="str">
        <f>+IF(AND(LEN($K465)&gt;10),IF(AND($J465&gt;U$1,$J465&lt;=$Y$1),1,IF((COUNTIFS(INCAPACIDADES!$C$1:$C$51,$K465,INCAPACIDADES!T$1:T$51,U$1))&gt;0,2,IF(VLOOKUP($I465,BD!$D:$F,3,0)&gt;U$1,0,3))),"")</f>
        <v/>
      </c>
      <c r="CM465" s="62" t="str">
        <f>+IF(AND(LEN($K465)&gt;10),IF(AND($J465&gt;V$1,$J465&lt;=$Y$1),1,IF((COUNTIFS(INCAPACIDADES!$C$1:$C$51,$K465,INCAPACIDADES!U$1:U$51,V$1))&gt;0,2,IF(VLOOKUP($I465,BD!$D:$F,3,0)&gt;V$1,0,3))),"")</f>
        <v/>
      </c>
      <c r="CN465" s="62" t="str">
        <f>+IF(AND(LEN($K465)&gt;10),IF(AND($J465&gt;W$1,$J465&lt;=$Y$1),1,IF((COUNTIFS(INCAPACIDADES!$C$1:$C$51,$K465,INCAPACIDADES!V$1:V$51,W$1))&gt;0,2,IF(VLOOKUP($I465,BD!$D:$F,3,0)&gt;W$1,0,3))),"")</f>
        <v/>
      </c>
      <c r="CO465" s="62" t="str">
        <f>+IF(AND(LEN($K465)&gt;10),IF(AND($J465&gt;X$1,$J465&lt;=$Y$1),1,IF((COUNTIFS(INCAPACIDADES!$C$1:$C$51,$K465,INCAPACIDADES!W$1:W$51,X$1))&gt;0,2,IF(VLOOKUP($I465,BD!$D:$F,3,0)&gt;X$1,0,3))),"")</f>
        <v/>
      </c>
      <c r="CP465" s="62" t="str">
        <f>+IF(AND(LEN($K465)&gt;10),IF(AND($J465&gt;Y$1,$J465&lt;=$Y$1),1,IF((COUNTIFS(INCAPACIDADES!$C$1:$C$51,$K465,INCAPACIDADES!X$1:X$51,Y$1))&gt;0,2,IF(VLOOKUP($I465,BD!$D:$F,3,0)&gt;Y$1,0,3))),"")</f>
        <v/>
      </c>
      <c r="CQ465" s="62" t="str">
        <f>+IF(LEN($K465)&gt;10,IF(ISERROR(VLOOKUP(L465,'CODIGO PAGO'!$B$1:$B$20,1,0)),1,IF(OR(AND(CC465=1,L465&lt;&gt;"N"),AND(CC465=3,L465&lt;&gt;"B"),AND(CC465=2,LEFT(TRIM(L465),1)&lt;&gt;"I")),1,IF(OR(AND(CC465=0,L465="N"),AND(CC465=0,L465="B"),AND(CC465=0,LEFT(TRIM(L465),1)="I")),1,0))),"")</f>
        <v/>
      </c>
      <c r="CR465" s="62" t="str">
        <f t="shared" si="215"/>
        <v/>
      </c>
      <c r="CS465" s="62" t="str">
        <f>+IF(LEN($K465)&gt;10,IF(ISERROR(VLOOKUP(N465,'CODIGO PAGO'!$B$1:$B$20,1,0)),1,IF(OR(AND(CE465=1,N465&lt;&gt;"N"),AND(CE465=3,N465&lt;&gt;"B"),AND(CE465=2,LEFT(TRIM(N465),1)&lt;&gt;"I")),1,IF(OR(AND(CE465=0,N465="N"),AND(CE465=0,N465="B"),AND(CE465=0,LEFT(TRIM(N465),1)="I")),1,0))),"")</f>
        <v/>
      </c>
      <c r="CT465" s="62" t="str">
        <f t="shared" si="216"/>
        <v/>
      </c>
      <c r="CU465" s="62" t="str">
        <f>+IF(LEN($K465)&gt;10,IF(ISERROR(VLOOKUP(P465,'CODIGO PAGO'!$B$1:$B$20,1,0)),1,IF(OR(AND(CG465=1,P465&lt;&gt;"N"),AND(CG465=3,P465&lt;&gt;"B"),AND(CG465=2,LEFT(TRIM(P465),1)&lt;&gt;"I")),1,IF(OR(AND(CG465=0,P465="N"),AND(CG465=0,P465="B"),AND(CG465=0,LEFT(TRIM(P465),1)="I")),1,0))),"")</f>
        <v/>
      </c>
      <c r="CV465" s="62" t="str">
        <f t="shared" si="217"/>
        <v/>
      </c>
      <c r="CW465" s="62" t="str">
        <f>+IF(LEN($K465)&gt;10,IF(ISERROR(VLOOKUP(R465,'CODIGO PAGO'!$B$1:$B$20,1,0)),1,IF(OR(AND(CI465=1,R465&lt;&gt;"N"),AND(CI465=3,R465&lt;&gt;"B"),AND(CI465=2,LEFT(TRIM(R465),1)&lt;&gt;"I")),1,IF(OR(AND(CI465=0,R465="N"),AND(CI465=0,R465="B"),AND(CI465=0,LEFT(TRIM(R465),1)="I")),1,0))),"")</f>
        <v/>
      </c>
      <c r="CX465" s="62" t="str">
        <f t="shared" si="218"/>
        <v/>
      </c>
      <c r="CY465" s="62" t="str">
        <f>+IF(LEN($K465)&gt;10,IF(ISERROR(VLOOKUP(T465,'CODIGO PAGO'!$B$1:$B$20,1,0)),1,IF(OR(AND(CK465=1,T465&lt;&gt;"N"),AND(CK465=3,T465&lt;&gt;"B"),AND(CK465=2,LEFT(TRIM(T465),1)&lt;&gt;"I")),1,IF(OR(AND(CK465=0,T465="N"),AND(CK465=0,T465="B"),AND(CK465=0,LEFT(TRIM(T465),1)="I")),1,0))),"")</f>
        <v/>
      </c>
      <c r="CZ465" s="62" t="str">
        <f t="shared" si="219"/>
        <v/>
      </c>
      <c r="DA465" s="62" t="str">
        <f>+IF(LEN($K465)&gt;10,IF(ISERROR(VLOOKUP(V465,'CODIGO PAGO'!$B$1:$B$20,1,0)),1,IF(OR(AND(CM465=1,V465&lt;&gt;"N"),AND(CM465=3,V465&lt;&gt;"B"),AND(CM465=2,LEFT(TRIM(V465),1)&lt;&gt;"I")),1,IF(OR(AND(CM465=0,V465="N"),AND(CM465=0,V465="B"),AND(CM465=0,LEFT(TRIM(V465),1)="I")),1,0))),"")</f>
        <v/>
      </c>
      <c r="DB465" s="62" t="str">
        <f t="shared" si="220"/>
        <v/>
      </c>
      <c r="DC465" s="62" t="str">
        <f>+IF(LEN($K465)&gt;10,IF(ISERROR(VLOOKUP(X465,'CODIGO PAGO'!$B$1:$B$20,1,0)),1,IF(OR(AND(CO465=1,X465&lt;&gt;"N"),AND(CO465=3,X465&lt;&gt;"B"),AND(CO465=2,LEFT(TRIM(X465),1)&lt;&gt;"I")),1,IF(OR(AND(CO465=0,X465="N"),AND(CO465=0,X465="B"),AND(CO465=0,LEFT(TRIM(X465),1)="I")),1,0))),"")</f>
        <v/>
      </c>
      <c r="DD465" s="62" t="str">
        <f t="shared" si="221"/>
        <v/>
      </c>
      <c r="DE465" s="62" t="str">
        <f t="shared" si="222"/>
        <v/>
      </c>
      <c r="DF465" s="63" t="str">
        <f t="shared" si="223"/>
        <v/>
      </c>
      <c r="DG465" s="171"/>
      <c r="DH465" s="63">
        <v>465</v>
      </c>
    </row>
    <row r="466" spans="1:112" s="65" customFormat="1">
      <c r="A466" s="16" t="str">
        <f t="shared" si="196"/>
        <v/>
      </c>
      <c r="B466" s="134"/>
      <c r="C466" s="134"/>
      <c r="D466" s="1" t="str">
        <f>+IF(LEN($K466)&gt;5,BD!A466,"")</f>
        <v/>
      </c>
      <c r="E466" s="1" t="str">
        <f>+IF(LEN($K466)&gt;5,BD!B466,"")</f>
        <v/>
      </c>
      <c r="F466" s="134"/>
      <c r="G466" s="133"/>
      <c r="H466" s="135"/>
      <c r="I466" s="3" t="str">
        <f>+IF(LEN($K466)&gt;5,BD!D466,"")</f>
        <v/>
      </c>
      <c r="J466" s="4" t="str">
        <f>+IF(LEN($K466)&gt;5,BD!E466,"")</f>
        <v/>
      </c>
      <c r="K466" s="5" t="str">
        <f>+IF(LEN(BD!G466)&gt;5,BD!G466,"")</f>
        <v/>
      </c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53" t="str">
        <f t="shared" si="197"/>
        <v/>
      </c>
      <c r="AB466" s="154" t="str">
        <f>+IF(LEN($K466)&gt;5,SUM(L466,N466,P466,R466,T466,V466,X466)+COUNTIF(L466:X466,"PCG")+'CODIGO PAGO'!$C$23*COUNTIF(L466:X466,"PDF")+'CODIGO PAGO'!$C$24*COUNTIF('PRE MAAS'!L466:X466,"PNH")+'CODIGO PAGO'!$C$25*COUNTIF('PRE MAAS'!L466:X466,"PS")+COUNTIF(L466:X466,"VAC"),"")</f>
        <v/>
      </c>
      <c r="AC466" s="154" t="str">
        <f t="shared" si="198"/>
        <v/>
      </c>
      <c r="AD466" s="155" t="str">
        <f t="shared" si="199"/>
        <v/>
      </c>
      <c r="AE466" s="155" t="str">
        <f t="shared" si="200"/>
        <v/>
      </c>
      <c r="AF466" s="155" t="str">
        <f>+IF(LEN($K466)&gt;5,IF(AND(VLOOKUP($I466,BD!$D$1:$F$501,3,0)&gt;=L$1,VLOOKUP($I466,BD!$D$1:$F$501,3,0)&lt;=X$1),1,0),"")</f>
        <v/>
      </c>
      <c r="AG466" s="155" t="str">
        <f t="shared" si="201"/>
        <v/>
      </c>
      <c r="AH466" s="156" t="str">
        <f t="shared" si="202"/>
        <v/>
      </c>
      <c r="AI466" s="156" t="str">
        <f t="shared" si="203"/>
        <v/>
      </c>
      <c r="AJ466" s="156" t="str">
        <f t="shared" si="204"/>
        <v/>
      </c>
      <c r="AK466" s="6" t="str">
        <f>+IF(LEN($K466)&gt;5,BD!H466,"")</f>
        <v/>
      </c>
      <c r="AL466" s="17" t="str">
        <f t="shared" si="205"/>
        <v/>
      </c>
      <c r="AM466" s="13"/>
      <c r="AN466" s="18" t="str">
        <f t="shared" si="206"/>
        <v/>
      </c>
      <c r="AO466" s="19" t="str">
        <f t="shared" si="207"/>
        <v/>
      </c>
      <c r="AP466" s="19" t="str">
        <f t="shared" si="208"/>
        <v/>
      </c>
      <c r="AQ466" s="20" t="str">
        <f t="shared" si="209"/>
        <v/>
      </c>
      <c r="AR466" s="7" t="str">
        <f t="shared" ca="1" si="210"/>
        <v/>
      </c>
      <c r="AS466" s="157"/>
      <c r="AT466" s="19" t="str">
        <f>+IF(LEN($K466)&gt;5,TRUNC(AS466*AK466*'CODIGO PAGO'!$C$27,2),"")</f>
        <v/>
      </c>
      <c r="AU466" s="15"/>
      <c r="AV466" s="15"/>
      <c r="AW466" s="15"/>
      <c r="AX466" s="14"/>
      <c r="AY466" s="15"/>
      <c r="AZ466" s="20" t="str">
        <f>+IF(LEN(K466)&gt;5,SUMIF(AJUSTES!$A$1:$A$50,K466,AJUSTES!$J$1:$J$50),"")</f>
        <v/>
      </c>
      <c r="BA466" s="20"/>
      <c r="BB466" s="14"/>
      <c r="BC466" s="14"/>
      <c r="BD466" s="164"/>
      <c r="BE466" s="15"/>
      <c r="BF466" s="15"/>
      <c r="BG466" s="152" t="str">
        <f t="shared" si="211"/>
        <v/>
      </c>
      <c r="BH466" s="20" t="str">
        <f t="shared" si="212"/>
        <v/>
      </c>
      <c r="BI466" s="20" t="str">
        <f>IF(LEN($K466)&gt;5,IF('CODIGO PAGO'!$C$26=9,0.5*AK466,'CODIGO PAGO'!$C$26*COUNTIF(L466:X466,"PT")*(AK466*7)/(7-(COUNTIF(L466:X466,"D")+COUNTIF(L466:X466,"DL")))),"")</f>
        <v/>
      </c>
      <c r="BJ466" s="15"/>
      <c r="BK466" s="20" t="str">
        <f>+IF(LEN(K466)&gt;5,SUMIF(AJUSTES!$A$1:$A$50,K466,AJUSTES!$K$1:$K$50),"")</f>
        <v/>
      </c>
      <c r="BL466" s="15"/>
      <c r="BM466" s="15"/>
      <c r="BN466" s="4" t="str">
        <f>+CONCATENATE(IF(COUNTIFS(INCAPACIDADES!$A$1:$A$100,"ACTIVA",INCAPACIDADES!$C$1:$C$100,'PRE MAAS'!K466)&gt;0,VLOOKUP(K466,INCAPACIDADES!$C$1:$Y$100,23,0),""),IF(LEN($K466)&gt;5,IF(BD!F466="N/A","",CONCATENATE("B (",DAY(BD!F466),"-",MONTH(BD!F466),"-",YEAR(BD!F466),")")),""))</f>
        <v/>
      </c>
      <c r="BO466" s="150"/>
      <c r="BP466" s="15"/>
      <c r="BQ466" s="15"/>
      <c r="BR466" s="15"/>
      <c r="BS466" s="15"/>
      <c r="BT466" s="15"/>
      <c r="BU466" s="9" t="str">
        <f>+IF(LEN($K466)&gt;10,IF(LEN(BD!I466)=11,BD!I466,CONCATENATE("0",BD!I466)),"")</f>
        <v/>
      </c>
      <c r="BV466" s="161" t="str">
        <f>+IF(LEN($K466)&gt;10,BD!J466,"")</f>
        <v/>
      </c>
      <c r="BW466" s="162" t="str">
        <f t="shared" si="213"/>
        <v/>
      </c>
      <c r="BX466" s="162" t="str">
        <f>+IF(LEN($K466)&gt;10,UPPER(BD!K466),"")</f>
        <v/>
      </c>
      <c r="BY466" s="161" t="str">
        <f>+IF(LEN($K474)&gt;5,BD!L466,"")</f>
        <v/>
      </c>
      <c r="BZ466" s="161" t="str">
        <f>+IF(LEN($K466)&gt;10,BD!M466,"")</f>
        <v/>
      </c>
      <c r="CA466" s="162" t="str">
        <f>+IF(LEN($K466)&gt;10,BD!N466,"")</f>
        <v/>
      </c>
      <c r="CB466" s="163" t="str">
        <f t="shared" si="214"/>
        <v/>
      </c>
      <c r="CC466" s="62" t="str">
        <f>+IF(AND(LEN($K466)&gt;10),IF(AND($J466&gt;L$1,$J466&lt;=$Y$1),1,IF((COUNTIFS(INCAPACIDADES!$C$1:$C$51,$K466,INCAPACIDADES!K$1:K$51,L$1))&gt;0,2,IF(VLOOKUP($I466,BD!D:F,3,0)&gt;L$1,0,3))),"")</f>
        <v/>
      </c>
      <c r="CD466" s="62" t="str">
        <f>+IF(AND(LEN($K466)&gt;10),IF(AND($J466&gt;M$1,$J466&lt;=$Y$1),1,IF((COUNTIFS(INCAPACIDADES!$C$1:$C$51,$K466,INCAPACIDADES!L$1:L$51,M$1))&gt;0,2,IF(VLOOKUP($I466,BD!$D:$F,3,0)&gt;M$1,0,3))),"")</f>
        <v/>
      </c>
      <c r="CE466" s="62" t="str">
        <f>+IF(AND(LEN($K466)&gt;10),IF(AND($J466&gt;N$1,$J466&lt;=$Y$1),1,IF((COUNTIFS(INCAPACIDADES!$C$1:$C$51,$K466,INCAPACIDADES!M$1:M$51,N$1))&gt;0,2,IF(VLOOKUP($I466,BD!$D:$F,3,0)&gt;N$1,0,3))),"")</f>
        <v/>
      </c>
      <c r="CF466" s="62" t="str">
        <f>+IF(AND(LEN($K466)&gt;10),IF(AND($J466&gt;O$1,$J466&lt;=$Y$1),1,IF((COUNTIFS(INCAPACIDADES!$C$1:$C$51,$K466,INCAPACIDADES!N$1:N$51,O$1))&gt;0,2,IF(VLOOKUP($I466,BD!$D:$F,3,0)&gt;O$1,0,3))),"")</f>
        <v/>
      </c>
      <c r="CG466" s="62" t="str">
        <f>+IF(AND(LEN($K466)&gt;10),IF(AND($J466&gt;P$1,$J466&lt;=$Y$1),1,IF((COUNTIFS(INCAPACIDADES!$C$1:$C$51,$K466,INCAPACIDADES!O$1:O$51,P$1))&gt;0,2,IF(VLOOKUP($I466,BD!$D:$F,3,0)&gt;P$1,0,3))),"")</f>
        <v/>
      </c>
      <c r="CH466" s="62" t="str">
        <f>+IF(AND(LEN($K466)&gt;10),IF(AND($J466&gt;Q$1,$J466&lt;=$Y$1),1,IF((COUNTIFS(INCAPACIDADES!$C$1:$C$51,$K466,INCAPACIDADES!P$1:P$51,Q$1))&gt;0,2,IF(VLOOKUP($I466,BD!$D:$F,3,0)&gt;Q$1,0,3))),"")</f>
        <v/>
      </c>
      <c r="CI466" s="62" t="str">
        <f>+IF(AND(LEN($K466)&gt;10),IF(AND($J466&gt;R$1,$J466&lt;=$Y$1),1,IF((COUNTIFS(INCAPACIDADES!$C$1:$C$51,$K466,INCAPACIDADES!Q$1:Q$51,R$1))&gt;0,2,IF(VLOOKUP($I466,BD!$D:$F,3,0)&gt;R$1,0,3))),"")</f>
        <v/>
      </c>
      <c r="CJ466" s="62" t="str">
        <f>+IF(AND(LEN($K466)&gt;10),IF(AND($J466&gt;S$1,$J466&lt;=$Y$1),1,IF((COUNTIFS(INCAPACIDADES!$C$1:$C$51,$K466,INCAPACIDADES!R$1:R$51,S$1))&gt;0,2,IF(VLOOKUP($I466,BD!$D:$F,3,0)&gt;S$1,0,3))),"")</f>
        <v/>
      </c>
      <c r="CK466" s="62" t="str">
        <f>+IF(AND(LEN($K466)&gt;10),IF(AND($J466&gt;T$1,$J466&lt;=$Y$1),1,IF((COUNTIFS(INCAPACIDADES!$C$1:$C$51,$K466,INCAPACIDADES!S$1:S$51,T$1))&gt;0,2,IF(VLOOKUP($I466,BD!$D:$F,3,0)&gt;T$1,0,3))),"")</f>
        <v/>
      </c>
      <c r="CL466" s="62" t="str">
        <f>+IF(AND(LEN($K466)&gt;10),IF(AND($J466&gt;U$1,$J466&lt;=$Y$1),1,IF((COUNTIFS(INCAPACIDADES!$C$1:$C$51,$K466,INCAPACIDADES!T$1:T$51,U$1))&gt;0,2,IF(VLOOKUP($I466,BD!$D:$F,3,0)&gt;U$1,0,3))),"")</f>
        <v/>
      </c>
      <c r="CM466" s="62" t="str">
        <f>+IF(AND(LEN($K466)&gt;10),IF(AND($J466&gt;V$1,$J466&lt;=$Y$1),1,IF((COUNTIFS(INCAPACIDADES!$C$1:$C$51,$K466,INCAPACIDADES!U$1:U$51,V$1))&gt;0,2,IF(VLOOKUP($I466,BD!$D:$F,3,0)&gt;V$1,0,3))),"")</f>
        <v/>
      </c>
      <c r="CN466" s="62" t="str">
        <f>+IF(AND(LEN($K466)&gt;10),IF(AND($J466&gt;W$1,$J466&lt;=$Y$1),1,IF((COUNTIFS(INCAPACIDADES!$C$1:$C$51,$K466,INCAPACIDADES!V$1:V$51,W$1))&gt;0,2,IF(VLOOKUP($I466,BD!$D:$F,3,0)&gt;W$1,0,3))),"")</f>
        <v/>
      </c>
      <c r="CO466" s="62" t="str">
        <f>+IF(AND(LEN($K466)&gt;10),IF(AND($J466&gt;X$1,$J466&lt;=$Y$1),1,IF((COUNTIFS(INCAPACIDADES!$C$1:$C$51,$K466,INCAPACIDADES!W$1:W$51,X$1))&gt;0,2,IF(VLOOKUP($I466,BD!$D:$F,3,0)&gt;X$1,0,3))),"")</f>
        <v/>
      </c>
      <c r="CP466" s="62" t="str">
        <f>+IF(AND(LEN($K466)&gt;10),IF(AND($J466&gt;Y$1,$J466&lt;=$Y$1),1,IF((COUNTIFS(INCAPACIDADES!$C$1:$C$51,$K466,INCAPACIDADES!X$1:X$51,Y$1))&gt;0,2,IF(VLOOKUP($I466,BD!$D:$F,3,0)&gt;Y$1,0,3))),"")</f>
        <v/>
      </c>
      <c r="CQ466" s="62" t="str">
        <f>+IF(LEN($K466)&gt;10,IF(ISERROR(VLOOKUP(L466,'CODIGO PAGO'!$B$1:$B$20,1,0)),1,IF(OR(AND(CC466=1,L466&lt;&gt;"N"),AND(CC466=3,L466&lt;&gt;"B"),AND(CC466=2,LEFT(TRIM(L466),1)&lt;&gt;"I")),1,IF(OR(AND(CC466=0,L466="N"),AND(CC466=0,L466="B"),AND(CC466=0,LEFT(TRIM(L466),1)="I")),1,0))),"")</f>
        <v/>
      </c>
      <c r="CR466" s="62" t="str">
        <f t="shared" si="215"/>
        <v/>
      </c>
      <c r="CS466" s="62" t="str">
        <f>+IF(LEN($K466)&gt;10,IF(ISERROR(VLOOKUP(N466,'CODIGO PAGO'!$B$1:$B$20,1,0)),1,IF(OR(AND(CE466=1,N466&lt;&gt;"N"),AND(CE466=3,N466&lt;&gt;"B"),AND(CE466=2,LEFT(TRIM(N466),1)&lt;&gt;"I")),1,IF(OR(AND(CE466=0,N466="N"),AND(CE466=0,N466="B"),AND(CE466=0,LEFT(TRIM(N466),1)="I")),1,0))),"")</f>
        <v/>
      </c>
      <c r="CT466" s="62" t="str">
        <f t="shared" si="216"/>
        <v/>
      </c>
      <c r="CU466" s="62" t="str">
        <f>+IF(LEN($K466)&gt;10,IF(ISERROR(VLOOKUP(P466,'CODIGO PAGO'!$B$1:$B$20,1,0)),1,IF(OR(AND(CG466=1,P466&lt;&gt;"N"),AND(CG466=3,P466&lt;&gt;"B"),AND(CG466=2,LEFT(TRIM(P466),1)&lt;&gt;"I")),1,IF(OR(AND(CG466=0,P466="N"),AND(CG466=0,P466="B"),AND(CG466=0,LEFT(TRIM(P466),1)="I")),1,0))),"")</f>
        <v/>
      </c>
      <c r="CV466" s="62" t="str">
        <f t="shared" si="217"/>
        <v/>
      </c>
      <c r="CW466" s="62" t="str">
        <f>+IF(LEN($K466)&gt;10,IF(ISERROR(VLOOKUP(R466,'CODIGO PAGO'!$B$1:$B$20,1,0)),1,IF(OR(AND(CI466=1,R466&lt;&gt;"N"),AND(CI466=3,R466&lt;&gt;"B"),AND(CI466=2,LEFT(TRIM(R466),1)&lt;&gt;"I")),1,IF(OR(AND(CI466=0,R466="N"),AND(CI466=0,R466="B"),AND(CI466=0,LEFT(TRIM(R466),1)="I")),1,0))),"")</f>
        <v/>
      </c>
      <c r="CX466" s="62" t="str">
        <f t="shared" si="218"/>
        <v/>
      </c>
      <c r="CY466" s="62" t="str">
        <f>+IF(LEN($K466)&gt;10,IF(ISERROR(VLOOKUP(T466,'CODIGO PAGO'!$B$1:$B$20,1,0)),1,IF(OR(AND(CK466=1,T466&lt;&gt;"N"),AND(CK466=3,T466&lt;&gt;"B"),AND(CK466=2,LEFT(TRIM(T466),1)&lt;&gt;"I")),1,IF(OR(AND(CK466=0,T466="N"),AND(CK466=0,T466="B"),AND(CK466=0,LEFT(TRIM(T466),1)="I")),1,0))),"")</f>
        <v/>
      </c>
      <c r="CZ466" s="62" t="str">
        <f t="shared" si="219"/>
        <v/>
      </c>
      <c r="DA466" s="62" t="str">
        <f>+IF(LEN($K466)&gt;10,IF(ISERROR(VLOOKUP(V466,'CODIGO PAGO'!$B$1:$B$20,1,0)),1,IF(OR(AND(CM466=1,V466&lt;&gt;"N"),AND(CM466=3,V466&lt;&gt;"B"),AND(CM466=2,LEFT(TRIM(V466),1)&lt;&gt;"I")),1,IF(OR(AND(CM466=0,V466="N"),AND(CM466=0,V466="B"),AND(CM466=0,LEFT(TRIM(V466),1)="I")),1,0))),"")</f>
        <v/>
      </c>
      <c r="DB466" s="62" t="str">
        <f t="shared" si="220"/>
        <v/>
      </c>
      <c r="DC466" s="62" t="str">
        <f>+IF(LEN($K466)&gt;10,IF(ISERROR(VLOOKUP(X466,'CODIGO PAGO'!$B$1:$B$20,1,0)),1,IF(OR(AND(CO466=1,X466&lt;&gt;"N"),AND(CO466=3,X466&lt;&gt;"B"),AND(CO466=2,LEFT(TRIM(X466),1)&lt;&gt;"I")),1,IF(OR(AND(CO466=0,X466="N"),AND(CO466=0,X466="B"),AND(CO466=0,LEFT(TRIM(X466),1)="I")),1,0))),"")</f>
        <v/>
      </c>
      <c r="DD466" s="62" t="str">
        <f t="shared" si="221"/>
        <v/>
      </c>
      <c r="DE466" s="62" t="str">
        <f t="shared" si="222"/>
        <v/>
      </c>
      <c r="DF466" s="63" t="str">
        <f t="shared" si="223"/>
        <v/>
      </c>
      <c r="DG466" s="171"/>
      <c r="DH466" s="63">
        <v>466</v>
      </c>
    </row>
    <row r="467" spans="1:112" s="65" customFormat="1">
      <c r="A467" s="16" t="str">
        <f t="shared" si="196"/>
        <v/>
      </c>
      <c r="B467" s="134"/>
      <c r="C467" s="134"/>
      <c r="D467" s="1" t="str">
        <f>+IF(LEN($K467)&gt;5,BD!A467,"")</f>
        <v/>
      </c>
      <c r="E467" s="1" t="str">
        <f>+IF(LEN($K467)&gt;5,BD!B467,"")</f>
        <v/>
      </c>
      <c r="F467" s="134"/>
      <c r="G467" s="133"/>
      <c r="H467" s="135"/>
      <c r="I467" s="3" t="str">
        <f>+IF(LEN($K467)&gt;5,BD!D467,"")</f>
        <v/>
      </c>
      <c r="J467" s="4" t="str">
        <f>+IF(LEN($K467)&gt;5,BD!E467,"")</f>
        <v/>
      </c>
      <c r="K467" s="5" t="str">
        <f>+IF(LEN(BD!G467)&gt;5,BD!G467,"")</f>
        <v/>
      </c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53" t="str">
        <f t="shared" si="197"/>
        <v/>
      </c>
      <c r="AB467" s="154" t="str">
        <f>+IF(LEN($K467)&gt;5,SUM(L467,N467,P467,R467,T467,V467,X467)+COUNTIF(L467:X467,"PCG")+'CODIGO PAGO'!$C$23*COUNTIF(L467:X467,"PDF")+'CODIGO PAGO'!$C$24*COUNTIF('PRE MAAS'!L467:X467,"PNH")+'CODIGO PAGO'!$C$25*COUNTIF('PRE MAAS'!L467:X467,"PS")+COUNTIF(L467:X467,"VAC"),"")</f>
        <v/>
      </c>
      <c r="AC467" s="154" t="str">
        <f t="shared" si="198"/>
        <v/>
      </c>
      <c r="AD467" s="155" t="str">
        <f t="shared" si="199"/>
        <v/>
      </c>
      <c r="AE467" s="155" t="str">
        <f t="shared" si="200"/>
        <v/>
      </c>
      <c r="AF467" s="155" t="str">
        <f>+IF(LEN($K467)&gt;5,IF(AND(VLOOKUP($I467,BD!$D$1:$F$501,3,0)&gt;=L$1,VLOOKUP($I467,BD!$D$1:$F$501,3,0)&lt;=X$1),1,0),"")</f>
        <v/>
      </c>
      <c r="AG467" s="155" t="str">
        <f t="shared" si="201"/>
        <v/>
      </c>
      <c r="AH467" s="156" t="str">
        <f t="shared" si="202"/>
        <v/>
      </c>
      <c r="AI467" s="156" t="str">
        <f t="shared" si="203"/>
        <v/>
      </c>
      <c r="AJ467" s="156" t="str">
        <f t="shared" si="204"/>
        <v/>
      </c>
      <c r="AK467" s="6" t="str">
        <f>+IF(LEN($K467)&gt;5,BD!H467,"")</f>
        <v/>
      </c>
      <c r="AL467" s="17" t="str">
        <f t="shared" si="205"/>
        <v/>
      </c>
      <c r="AM467" s="13"/>
      <c r="AN467" s="18" t="str">
        <f t="shared" si="206"/>
        <v/>
      </c>
      <c r="AO467" s="19" t="str">
        <f t="shared" si="207"/>
        <v/>
      </c>
      <c r="AP467" s="19" t="str">
        <f t="shared" si="208"/>
        <v/>
      </c>
      <c r="AQ467" s="20" t="str">
        <f t="shared" si="209"/>
        <v/>
      </c>
      <c r="AR467" s="7" t="str">
        <f t="shared" ca="1" si="210"/>
        <v/>
      </c>
      <c r="AS467" s="157"/>
      <c r="AT467" s="19" t="str">
        <f>+IF(LEN($K467)&gt;5,TRUNC(AS467*AK467*'CODIGO PAGO'!$C$27,2),"")</f>
        <v/>
      </c>
      <c r="AU467" s="15"/>
      <c r="AV467" s="15"/>
      <c r="AW467" s="15"/>
      <c r="AX467" s="14"/>
      <c r="AY467" s="15"/>
      <c r="AZ467" s="20" t="str">
        <f>+IF(LEN(K467)&gt;5,SUMIF(AJUSTES!$A$1:$A$50,K467,AJUSTES!$J$1:$J$50),"")</f>
        <v/>
      </c>
      <c r="BA467" s="20"/>
      <c r="BB467" s="14"/>
      <c r="BC467" s="14"/>
      <c r="BD467" s="164"/>
      <c r="BE467" s="15"/>
      <c r="BF467" s="15"/>
      <c r="BG467" s="152" t="str">
        <f t="shared" si="211"/>
        <v/>
      </c>
      <c r="BH467" s="20" t="str">
        <f t="shared" si="212"/>
        <v/>
      </c>
      <c r="BI467" s="20" t="str">
        <f>IF(LEN($K467)&gt;5,IF('CODIGO PAGO'!$C$26=9,0.5*AK467,'CODIGO PAGO'!$C$26*COUNTIF(L467:X467,"PT")*(AK467*7)/(7-(COUNTIF(L467:X467,"D")+COUNTIF(L467:X467,"DL")))),"")</f>
        <v/>
      </c>
      <c r="BJ467" s="15"/>
      <c r="BK467" s="20" t="str">
        <f>+IF(LEN(K467)&gt;5,SUMIF(AJUSTES!$A$1:$A$50,K467,AJUSTES!$K$1:$K$50),"")</f>
        <v/>
      </c>
      <c r="BL467" s="15"/>
      <c r="BM467" s="15"/>
      <c r="BN467" s="4" t="str">
        <f>+CONCATENATE(IF(COUNTIFS(INCAPACIDADES!$A$1:$A$100,"ACTIVA",INCAPACIDADES!$C$1:$C$100,'PRE MAAS'!K467)&gt;0,VLOOKUP(K467,INCAPACIDADES!$C$1:$Y$100,23,0),""),IF(LEN($K467)&gt;5,IF(BD!F467="N/A","",CONCATENATE("B (",DAY(BD!F467),"-",MONTH(BD!F467),"-",YEAR(BD!F467),")")),""))</f>
        <v/>
      </c>
      <c r="BO467" s="150"/>
      <c r="BP467" s="15"/>
      <c r="BQ467" s="15"/>
      <c r="BR467" s="15"/>
      <c r="BS467" s="15"/>
      <c r="BT467" s="15"/>
      <c r="BU467" s="9" t="str">
        <f>+IF(LEN($K467)&gt;10,IF(LEN(BD!I467)=11,BD!I467,CONCATENATE("0",BD!I467)),"")</f>
        <v/>
      </c>
      <c r="BV467" s="161" t="str">
        <f>+IF(LEN($K467)&gt;10,BD!J467,"")</f>
        <v/>
      </c>
      <c r="BW467" s="162" t="str">
        <f t="shared" si="213"/>
        <v/>
      </c>
      <c r="BX467" s="162" t="str">
        <f>+IF(LEN($K467)&gt;10,UPPER(BD!K467),"")</f>
        <v/>
      </c>
      <c r="BY467" s="161" t="str">
        <f>+IF(LEN($K475)&gt;5,BD!L467,"")</f>
        <v/>
      </c>
      <c r="BZ467" s="161" t="str">
        <f>+IF(LEN($K467)&gt;10,BD!M467,"")</f>
        <v/>
      </c>
      <c r="CA467" s="162" t="str">
        <f>+IF(LEN($K467)&gt;10,BD!N467,"")</f>
        <v/>
      </c>
      <c r="CB467" s="163" t="str">
        <f t="shared" si="214"/>
        <v/>
      </c>
      <c r="CC467" s="62" t="str">
        <f>+IF(AND(LEN($K467)&gt;10),IF(AND($J467&gt;L$1,$J467&lt;=$Y$1),1,IF((COUNTIFS(INCAPACIDADES!$C$1:$C$51,$K467,INCAPACIDADES!K$1:K$51,L$1))&gt;0,2,IF(VLOOKUP($I467,BD!D:F,3,0)&gt;L$1,0,3))),"")</f>
        <v/>
      </c>
      <c r="CD467" s="62" t="str">
        <f>+IF(AND(LEN($K467)&gt;10),IF(AND($J467&gt;M$1,$J467&lt;=$Y$1),1,IF((COUNTIFS(INCAPACIDADES!$C$1:$C$51,$K467,INCAPACIDADES!L$1:L$51,M$1))&gt;0,2,IF(VLOOKUP($I467,BD!$D:$F,3,0)&gt;M$1,0,3))),"")</f>
        <v/>
      </c>
      <c r="CE467" s="62" t="str">
        <f>+IF(AND(LEN($K467)&gt;10),IF(AND($J467&gt;N$1,$J467&lt;=$Y$1),1,IF((COUNTIFS(INCAPACIDADES!$C$1:$C$51,$K467,INCAPACIDADES!M$1:M$51,N$1))&gt;0,2,IF(VLOOKUP($I467,BD!$D:$F,3,0)&gt;N$1,0,3))),"")</f>
        <v/>
      </c>
      <c r="CF467" s="62" t="str">
        <f>+IF(AND(LEN($K467)&gt;10),IF(AND($J467&gt;O$1,$J467&lt;=$Y$1),1,IF((COUNTIFS(INCAPACIDADES!$C$1:$C$51,$K467,INCAPACIDADES!N$1:N$51,O$1))&gt;0,2,IF(VLOOKUP($I467,BD!$D:$F,3,0)&gt;O$1,0,3))),"")</f>
        <v/>
      </c>
      <c r="CG467" s="62" t="str">
        <f>+IF(AND(LEN($K467)&gt;10),IF(AND($J467&gt;P$1,$J467&lt;=$Y$1),1,IF((COUNTIFS(INCAPACIDADES!$C$1:$C$51,$K467,INCAPACIDADES!O$1:O$51,P$1))&gt;0,2,IF(VLOOKUP($I467,BD!$D:$F,3,0)&gt;P$1,0,3))),"")</f>
        <v/>
      </c>
      <c r="CH467" s="62" t="str">
        <f>+IF(AND(LEN($K467)&gt;10),IF(AND($J467&gt;Q$1,$J467&lt;=$Y$1),1,IF((COUNTIFS(INCAPACIDADES!$C$1:$C$51,$K467,INCAPACIDADES!P$1:P$51,Q$1))&gt;0,2,IF(VLOOKUP($I467,BD!$D:$F,3,0)&gt;Q$1,0,3))),"")</f>
        <v/>
      </c>
      <c r="CI467" s="62" t="str">
        <f>+IF(AND(LEN($K467)&gt;10),IF(AND($J467&gt;R$1,$J467&lt;=$Y$1),1,IF((COUNTIFS(INCAPACIDADES!$C$1:$C$51,$K467,INCAPACIDADES!Q$1:Q$51,R$1))&gt;0,2,IF(VLOOKUP($I467,BD!$D:$F,3,0)&gt;R$1,0,3))),"")</f>
        <v/>
      </c>
      <c r="CJ467" s="62" t="str">
        <f>+IF(AND(LEN($K467)&gt;10),IF(AND($J467&gt;S$1,$J467&lt;=$Y$1),1,IF((COUNTIFS(INCAPACIDADES!$C$1:$C$51,$K467,INCAPACIDADES!R$1:R$51,S$1))&gt;0,2,IF(VLOOKUP($I467,BD!$D:$F,3,0)&gt;S$1,0,3))),"")</f>
        <v/>
      </c>
      <c r="CK467" s="62" t="str">
        <f>+IF(AND(LEN($K467)&gt;10),IF(AND($J467&gt;T$1,$J467&lt;=$Y$1),1,IF((COUNTIFS(INCAPACIDADES!$C$1:$C$51,$K467,INCAPACIDADES!S$1:S$51,T$1))&gt;0,2,IF(VLOOKUP($I467,BD!$D:$F,3,0)&gt;T$1,0,3))),"")</f>
        <v/>
      </c>
      <c r="CL467" s="62" t="str">
        <f>+IF(AND(LEN($K467)&gt;10),IF(AND($J467&gt;U$1,$J467&lt;=$Y$1),1,IF((COUNTIFS(INCAPACIDADES!$C$1:$C$51,$K467,INCAPACIDADES!T$1:T$51,U$1))&gt;0,2,IF(VLOOKUP($I467,BD!$D:$F,3,0)&gt;U$1,0,3))),"")</f>
        <v/>
      </c>
      <c r="CM467" s="62" t="str">
        <f>+IF(AND(LEN($K467)&gt;10),IF(AND($J467&gt;V$1,$J467&lt;=$Y$1),1,IF((COUNTIFS(INCAPACIDADES!$C$1:$C$51,$K467,INCAPACIDADES!U$1:U$51,V$1))&gt;0,2,IF(VLOOKUP($I467,BD!$D:$F,3,0)&gt;V$1,0,3))),"")</f>
        <v/>
      </c>
      <c r="CN467" s="62" t="str">
        <f>+IF(AND(LEN($K467)&gt;10),IF(AND($J467&gt;W$1,$J467&lt;=$Y$1),1,IF((COUNTIFS(INCAPACIDADES!$C$1:$C$51,$K467,INCAPACIDADES!V$1:V$51,W$1))&gt;0,2,IF(VLOOKUP($I467,BD!$D:$F,3,0)&gt;W$1,0,3))),"")</f>
        <v/>
      </c>
      <c r="CO467" s="62" t="str">
        <f>+IF(AND(LEN($K467)&gt;10),IF(AND($J467&gt;X$1,$J467&lt;=$Y$1),1,IF((COUNTIFS(INCAPACIDADES!$C$1:$C$51,$K467,INCAPACIDADES!W$1:W$51,X$1))&gt;0,2,IF(VLOOKUP($I467,BD!$D:$F,3,0)&gt;X$1,0,3))),"")</f>
        <v/>
      </c>
      <c r="CP467" s="62" t="str">
        <f>+IF(AND(LEN($K467)&gt;10),IF(AND($J467&gt;Y$1,$J467&lt;=$Y$1),1,IF((COUNTIFS(INCAPACIDADES!$C$1:$C$51,$K467,INCAPACIDADES!X$1:X$51,Y$1))&gt;0,2,IF(VLOOKUP($I467,BD!$D:$F,3,0)&gt;Y$1,0,3))),"")</f>
        <v/>
      </c>
      <c r="CQ467" s="62" t="str">
        <f>+IF(LEN($K467)&gt;10,IF(ISERROR(VLOOKUP(L467,'CODIGO PAGO'!$B$1:$B$20,1,0)),1,IF(OR(AND(CC467=1,L467&lt;&gt;"N"),AND(CC467=3,L467&lt;&gt;"B"),AND(CC467=2,LEFT(TRIM(L467),1)&lt;&gt;"I")),1,IF(OR(AND(CC467=0,L467="N"),AND(CC467=0,L467="B"),AND(CC467=0,LEFT(TRIM(L467),1)="I")),1,0))),"")</f>
        <v/>
      </c>
      <c r="CR467" s="62" t="str">
        <f t="shared" si="215"/>
        <v/>
      </c>
      <c r="CS467" s="62" t="str">
        <f>+IF(LEN($K467)&gt;10,IF(ISERROR(VLOOKUP(N467,'CODIGO PAGO'!$B$1:$B$20,1,0)),1,IF(OR(AND(CE467=1,N467&lt;&gt;"N"),AND(CE467=3,N467&lt;&gt;"B"),AND(CE467=2,LEFT(TRIM(N467),1)&lt;&gt;"I")),1,IF(OR(AND(CE467=0,N467="N"),AND(CE467=0,N467="B"),AND(CE467=0,LEFT(TRIM(N467),1)="I")),1,0))),"")</f>
        <v/>
      </c>
      <c r="CT467" s="62" t="str">
        <f t="shared" si="216"/>
        <v/>
      </c>
      <c r="CU467" s="62" t="str">
        <f>+IF(LEN($K467)&gt;10,IF(ISERROR(VLOOKUP(P467,'CODIGO PAGO'!$B$1:$B$20,1,0)),1,IF(OR(AND(CG467=1,P467&lt;&gt;"N"),AND(CG467=3,P467&lt;&gt;"B"),AND(CG467=2,LEFT(TRIM(P467),1)&lt;&gt;"I")),1,IF(OR(AND(CG467=0,P467="N"),AND(CG467=0,P467="B"),AND(CG467=0,LEFT(TRIM(P467),1)="I")),1,0))),"")</f>
        <v/>
      </c>
      <c r="CV467" s="62" t="str">
        <f t="shared" si="217"/>
        <v/>
      </c>
      <c r="CW467" s="62" t="str">
        <f>+IF(LEN($K467)&gt;10,IF(ISERROR(VLOOKUP(R467,'CODIGO PAGO'!$B$1:$B$20,1,0)),1,IF(OR(AND(CI467=1,R467&lt;&gt;"N"),AND(CI467=3,R467&lt;&gt;"B"),AND(CI467=2,LEFT(TRIM(R467),1)&lt;&gt;"I")),1,IF(OR(AND(CI467=0,R467="N"),AND(CI467=0,R467="B"),AND(CI467=0,LEFT(TRIM(R467),1)="I")),1,0))),"")</f>
        <v/>
      </c>
      <c r="CX467" s="62" t="str">
        <f t="shared" si="218"/>
        <v/>
      </c>
      <c r="CY467" s="62" t="str">
        <f>+IF(LEN($K467)&gt;10,IF(ISERROR(VLOOKUP(T467,'CODIGO PAGO'!$B$1:$B$20,1,0)),1,IF(OR(AND(CK467=1,T467&lt;&gt;"N"),AND(CK467=3,T467&lt;&gt;"B"),AND(CK467=2,LEFT(TRIM(T467),1)&lt;&gt;"I")),1,IF(OR(AND(CK467=0,T467="N"),AND(CK467=0,T467="B"),AND(CK467=0,LEFT(TRIM(T467),1)="I")),1,0))),"")</f>
        <v/>
      </c>
      <c r="CZ467" s="62" t="str">
        <f t="shared" si="219"/>
        <v/>
      </c>
      <c r="DA467" s="62" t="str">
        <f>+IF(LEN($K467)&gt;10,IF(ISERROR(VLOOKUP(V467,'CODIGO PAGO'!$B$1:$B$20,1,0)),1,IF(OR(AND(CM467=1,V467&lt;&gt;"N"),AND(CM467=3,V467&lt;&gt;"B"),AND(CM467=2,LEFT(TRIM(V467),1)&lt;&gt;"I")),1,IF(OR(AND(CM467=0,V467="N"),AND(CM467=0,V467="B"),AND(CM467=0,LEFT(TRIM(V467),1)="I")),1,0))),"")</f>
        <v/>
      </c>
      <c r="DB467" s="62" t="str">
        <f t="shared" si="220"/>
        <v/>
      </c>
      <c r="DC467" s="62" t="str">
        <f>+IF(LEN($K467)&gt;10,IF(ISERROR(VLOOKUP(X467,'CODIGO PAGO'!$B$1:$B$20,1,0)),1,IF(OR(AND(CO467=1,X467&lt;&gt;"N"),AND(CO467=3,X467&lt;&gt;"B"),AND(CO467=2,LEFT(TRIM(X467),1)&lt;&gt;"I")),1,IF(OR(AND(CO467=0,X467="N"),AND(CO467=0,X467="B"),AND(CO467=0,LEFT(TRIM(X467),1)="I")),1,0))),"")</f>
        <v/>
      </c>
      <c r="DD467" s="62" t="str">
        <f t="shared" si="221"/>
        <v/>
      </c>
      <c r="DE467" s="62" t="str">
        <f t="shared" si="222"/>
        <v/>
      </c>
      <c r="DF467" s="63" t="str">
        <f t="shared" si="223"/>
        <v/>
      </c>
      <c r="DG467" s="171"/>
      <c r="DH467" s="63">
        <v>467</v>
      </c>
    </row>
    <row r="468" spans="1:112" s="65" customFormat="1">
      <c r="A468" s="16" t="str">
        <f t="shared" si="196"/>
        <v/>
      </c>
      <c r="B468" s="134"/>
      <c r="C468" s="134"/>
      <c r="D468" s="1" t="str">
        <f>+IF(LEN($K468)&gt;5,BD!A468,"")</f>
        <v/>
      </c>
      <c r="E468" s="1" t="str">
        <f>+IF(LEN($K468)&gt;5,BD!B468,"")</f>
        <v/>
      </c>
      <c r="F468" s="134"/>
      <c r="G468" s="133"/>
      <c r="H468" s="135"/>
      <c r="I468" s="3" t="str">
        <f>+IF(LEN($K468)&gt;5,BD!D468,"")</f>
        <v/>
      </c>
      <c r="J468" s="4" t="str">
        <f>+IF(LEN($K468)&gt;5,BD!E468,"")</f>
        <v/>
      </c>
      <c r="K468" s="5" t="str">
        <f>+IF(LEN(BD!G468)&gt;5,BD!G468,"")</f>
        <v/>
      </c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53" t="str">
        <f t="shared" si="197"/>
        <v/>
      </c>
      <c r="AB468" s="154" t="str">
        <f>+IF(LEN($K468)&gt;5,SUM(L468,N468,P468,R468,T468,V468,X468)+COUNTIF(L468:X468,"PCG")+'CODIGO PAGO'!$C$23*COUNTIF(L468:X468,"PDF")+'CODIGO PAGO'!$C$24*COUNTIF('PRE MAAS'!L468:X468,"PNH")+'CODIGO PAGO'!$C$25*COUNTIF('PRE MAAS'!L468:X468,"PS")+COUNTIF(L468:X468,"VAC"),"")</f>
        <v/>
      </c>
      <c r="AC468" s="154" t="str">
        <f t="shared" si="198"/>
        <v/>
      </c>
      <c r="AD468" s="155" t="str">
        <f t="shared" si="199"/>
        <v/>
      </c>
      <c r="AE468" s="155" t="str">
        <f t="shared" si="200"/>
        <v/>
      </c>
      <c r="AF468" s="155" t="str">
        <f>+IF(LEN($K468)&gt;5,IF(AND(VLOOKUP($I468,BD!$D$1:$F$501,3,0)&gt;=L$1,VLOOKUP($I468,BD!$D$1:$F$501,3,0)&lt;=X$1),1,0),"")</f>
        <v/>
      </c>
      <c r="AG468" s="155" t="str">
        <f t="shared" si="201"/>
        <v/>
      </c>
      <c r="AH468" s="156" t="str">
        <f t="shared" si="202"/>
        <v/>
      </c>
      <c r="AI468" s="156" t="str">
        <f t="shared" si="203"/>
        <v/>
      </c>
      <c r="AJ468" s="156" t="str">
        <f t="shared" si="204"/>
        <v/>
      </c>
      <c r="AK468" s="6" t="str">
        <f>+IF(LEN($K468)&gt;5,BD!H468,"")</f>
        <v/>
      </c>
      <c r="AL468" s="17" t="str">
        <f t="shared" si="205"/>
        <v/>
      </c>
      <c r="AM468" s="13"/>
      <c r="AN468" s="18" t="str">
        <f t="shared" si="206"/>
        <v/>
      </c>
      <c r="AO468" s="19" t="str">
        <f t="shared" si="207"/>
        <v/>
      </c>
      <c r="AP468" s="19" t="str">
        <f t="shared" si="208"/>
        <v/>
      </c>
      <c r="AQ468" s="20" t="str">
        <f t="shared" si="209"/>
        <v/>
      </c>
      <c r="AR468" s="7" t="str">
        <f t="shared" ca="1" si="210"/>
        <v/>
      </c>
      <c r="AS468" s="157"/>
      <c r="AT468" s="19" t="str">
        <f>+IF(LEN($K468)&gt;5,TRUNC(AS468*AK468*'CODIGO PAGO'!$C$27,2),"")</f>
        <v/>
      </c>
      <c r="AU468" s="15"/>
      <c r="AV468" s="15"/>
      <c r="AW468" s="15"/>
      <c r="AX468" s="14"/>
      <c r="AY468" s="15"/>
      <c r="AZ468" s="20" t="str">
        <f>+IF(LEN(K468)&gt;5,SUMIF(AJUSTES!$A$1:$A$50,K468,AJUSTES!$J$1:$J$50),"")</f>
        <v/>
      </c>
      <c r="BA468" s="20"/>
      <c r="BB468" s="14"/>
      <c r="BC468" s="14"/>
      <c r="BD468" s="164"/>
      <c r="BE468" s="15"/>
      <c r="BF468" s="15"/>
      <c r="BG468" s="152" t="str">
        <f t="shared" si="211"/>
        <v/>
      </c>
      <c r="BH468" s="20" t="str">
        <f t="shared" si="212"/>
        <v/>
      </c>
      <c r="BI468" s="20" t="str">
        <f>IF(LEN($K468)&gt;5,IF('CODIGO PAGO'!$C$26=9,0.5*AK468,'CODIGO PAGO'!$C$26*COUNTIF(L468:X468,"PT")*(AK468*7)/(7-(COUNTIF(L468:X468,"D")+COUNTIF(L468:X468,"DL")))),"")</f>
        <v/>
      </c>
      <c r="BJ468" s="15"/>
      <c r="BK468" s="20" t="str">
        <f>+IF(LEN(K468)&gt;5,SUMIF(AJUSTES!$A$1:$A$50,K468,AJUSTES!$K$1:$K$50),"")</f>
        <v/>
      </c>
      <c r="BL468" s="15"/>
      <c r="BM468" s="15"/>
      <c r="BN468" s="4" t="str">
        <f>+CONCATENATE(IF(COUNTIFS(INCAPACIDADES!$A$1:$A$100,"ACTIVA",INCAPACIDADES!$C$1:$C$100,'PRE MAAS'!K468)&gt;0,VLOOKUP(K468,INCAPACIDADES!$C$1:$Y$100,23,0),""),IF(LEN($K468)&gt;5,IF(BD!F468="N/A","",CONCATENATE("B (",DAY(BD!F468),"-",MONTH(BD!F468),"-",YEAR(BD!F468),")")),""))</f>
        <v/>
      </c>
      <c r="BO468" s="150"/>
      <c r="BP468" s="15"/>
      <c r="BQ468" s="15"/>
      <c r="BR468" s="15"/>
      <c r="BS468" s="15"/>
      <c r="BT468" s="15"/>
      <c r="BU468" s="9" t="str">
        <f>+IF(LEN($K468)&gt;10,IF(LEN(BD!I468)=11,BD!I468,CONCATENATE("0",BD!I468)),"")</f>
        <v/>
      </c>
      <c r="BV468" s="161" t="str">
        <f>+IF(LEN($K468)&gt;10,BD!J468,"")</f>
        <v/>
      </c>
      <c r="BW468" s="162" t="str">
        <f t="shared" si="213"/>
        <v/>
      </c>
      <c r="BX468" s="162" t="str">
        <f>+IF(LEN($K468)&gt;10,UPPER(BD!K468),"")</f>
        <v/>
      </c>
      <c r="BY468" s="161" t="str">
        <f>+IF(LEN($K476)&gt;5,BD!L468,"")</f>
        <v/>
      </c>
      <c r="BZ468" s="161" t="str">
        <f>+IF(LEN($K468)&gt;10,BD!M468,"")</f>
        <v/>
      </c>
      <c r="CA468" s="162" t="str">
        <f>+IF(LEN($K468)&gt;10,BD!N468,"")</f>
        <v/>
      </c>
      <c r="CB468" s="163" t="str">
        <f t="shared" si="214"/>
        <v/>
      </c>
      <c r="CC468" s="62" t="str">
        <f>+IF(AND(LEN($K468)&gt;10),IF(AND($J468&gt;L$1,$J468&lt;=$Y$1),1,IF((COUNTIFS(INCAPACIDADES!$C$1:$C$51,$K468,INCAPACIDADES!K$1:K$51,L$1))&gt;0,2,IF(VLOOKUP($I468,BD!D:F,3,0)&gt;L$1,0,3))),"")</f>
        <v/>
      </c>
      <c r="CD468" s="62" t="str">
        <f>+IF(AND(LEN($K468)&gt;10),IF(AND($J468&gt;M$1,$J468&lt;=$Y$1),1,IF((COUNTIFS(INCAPACIDADES!$C$1:$C$51,$K468,INCAPACIDADES!L$1:L$51,M$1))&gt;0,2,IF(VLOOKUP($I468,BD!$D:$F,3,0)&gt;M$1,0,3))),"")</f>
        <v/>
      </c>
      <c r="CE468" s="62" t="str">
        <f>+IF(AND(LEN($K468)&gt;10),IF(AND($J468&gt;N$1,$J468&lt;=$Y$1),1,IF((COUNTIFS(INCAPACIDADES!$C$1:$C$51,$K468,INCAPACIDADES!M$1:M$51,N$1))&gt;0,2,IF(VLOOKUP($I468,BD!$D:$F,3,0)&gt;N$1,0,3))),"")</f>
        <v/>
      </c>
      <c r="CF468" s="62" t="str">
        <f>+IF(AND(LEN($K468)&gt;10),IF(AND($J468&gt;O$1,$J468&lt;=$Y$1),1,IF((COUNTIFS(INCAPACIDADES!$C$1:$C$51,$K468,INCAPACIDADES!N$1:N$51,O$1))&gt;0,2,IF(VLOOKUP($I468,BD!$D:$F,3,0)&gt;O$1,0,3))),"")</f>
        <v/>
      </c>
      <c r="CG468" s="62" t="str">
        <f>+IF(AND(LEN($K468)&gt;10),IF(AND($J468&gt;P$1,$J468&lt;=$Y$1),1,IF((COUNTIFS(INCAPACIDADES!$C$1:$C$51,$K468,INCAPACIDADES!O$1:O$51,P$1))&gt;0,2,IF(VLOOKUP($I468,BD!$D:$F,3,0)&gt;P$1,0,3))),"")</f>
        <v/>
      </c>
      <c r="CH468" s="62" t="str">
        <f>+IF(AND(LEN($K468)&gt;10),IF(AND($J468&gt;Q$1,$J468&lt;=$Y$1),1,IF((COUNTIFS(INCAPACIDADES!$C$1:$C$51,$K468,INCAPACIDADES!P$1:P$51,Q$1))&gt;0,2,IF(VLOOKUP($I468,BD!$D:$F,3,0)&gt;Q$1,0,3))),"")</f>
        <v/>
      </c>
      <c r="CI468" s="62" t="str">
        <f>+IF(AND(LEN($K468)&gt;10),IF(AND($J468&gt;R$1,$J468&lt;=$Y$1),1,IF((COUNTIFS(INCAPACIDADES!$C$1:$C$51,$K468,INCAPACIDADES!Q$1:Q$51,R$1))&gt;0,2,IF(VLOOKUP($I468,BD!$D:$F,3,0)&gt;R$1,0,3))),"")</f>
        <v/>
      </c>
      <c r="CJ468" s="62" t="str">
        <f>+IF(AND(LEN($K468)&gt;10),IF(AND($J468&gt;S$1,$J468&lt;=$Y$1),1,IF((COUNTIFS(INCAPACIDADES!$C$1:$C$51,$K468,INCAPACIDADES!R$1:R$51,S$1))&gt;0,2,IF(VLOOKUP($I468,BD!$D:$F,3,0)&gt;S$1,0,3))),"")</f>
        <v/>
      </c>
      <c r="CK468" s="62" t="str">
        <f>+IF(AND(LEN($K468)&gt;10),IF(AND($J468&gt;T$1,$J468&lt;=$Y$1),1,IF((COUNTIFS(INCAPACIDADES!$C$1:$C$51,$K468,INCAPACIDADES!S$1:S$51,T$1))&gt;0,2,IF(VLOOKUP($I468,BD!$D:$F,3,0)&gt;T$1,0,3))),"")</f>
        <v/>
      </c>
      <c r="CL468" s="62" t="str">
        <f>+IF(AND(LEN($K468)&gt;10),IF(AND($J468&gt;U$1,$J468&lt;=$Y$1),1,IF((COUNTIFS(INCAPACIDADES!$C$1:$C$51,$K468,INCAPACIDADES!T$1:T$51,U$1))&gt;0,2,IF(VLOOKUP($I468,BD!$D:$F,3,0)&gt;U$1,0,3))),"")</f>
        <v/>
      </c>
      <c r="CM468" s="62" t="str">
        <f>+IF(AND(LEN($K468)&gt;10),IF(AND($J468&gt;V$1,$J468&lt;=$Y$1),1,IF((COUNTIFS(INCAPACIDADES!$C$1:$C$51,$K468,INCAPACIDADES!U$1:U$51,V$1))&gt;0,2,IF(VLOOKUP($I468,BD!$D:$F,3,0)&gt;V$1,0,3))),"")</f>
        <v/>
      </c>
      <c r="CN468" s="62" t="str">
        <f>+IF(AND(LEN($K468)&gt;10),IF(AND($J468&gt;W$1,$J468&lt;=$Y$1),1,IF((COUNTIFS(INCAPACIDADES!$C$1:$C$51,$K468,INCAPACIDADES!V$1:V$51,W$1))&gt;0,2,IF(VLOOKUP($I468,BD!$D:$F,3,0)&gt;W$1,0,3))),"")</f>
        <v/>
      </c>
      <c r="CO468" s="62" t="str">
        <f>+IF(AND(LEN($K468)&gt;10),IF(AND($J468&gt;X$1,$J468&lt;=$Y$1),1,IF((COUNTIFS(INCAPACIDADES!$C$1:$C$51,$K468,INCAPACIDADES!W$1:W$51,X$1))&gt;0,2,IF(VLOOKUP($I468,BD!$D:$F,3,0)&gt;X$1,0,3))),"")</f>
        <v/>
      </c>
      <c r="CP468" s="62" t="str">
        <f>+IF(AND(LEN($K468)&gt;10),IF(AND($J468&gt;Y$1,$J468&lt;=$Y$1),1,IF((COUNTIFS(INCAPACIDADES!$C$1:$C$51,$K468,INCAPACIDADES!X$1:X$51,Y$1))&gt;0,2,IF(VLOOKUP($I468,BD!$D:$F,3,0)&gt;Y$1,0,3))),"")</f>
        <v/>
      </c>
      <c r="CQ468" s="62" t="str">
        <f>+IF(LEN($K468)&gt;10,IF(ISERROR(VLOOKUP(L468,'CODIGO PAGO'!$B$1:$B$20,1,0)),1,IF(OR(AND(CC468=1,L468&lt;&gt;"N"),AND(CC468=3,L468&lt;&gt;"B"),AND(CC468=2,LEFT(TRIM(L468),1)&lt;&gt;"I")),1,IF(OR(AND(CC468=0,L468="N"),AND(CC468=0,L468="B"),AND(CC468=0,LEFT(TRIM(L468),1)="I")),1,0))),"")</f>
        <v/>
      </c>
      <c r="CR468" s="62" t="str">
        <f t="shared" si="215"/>
        <v/>
      </c>
      <c r="CS468" s="62" t="str">
        <f>+IF(LEN($K468)&gt;10,IF(ISERROR(VLOOKUP(N468,'CODIGO PAGO'!$B$1:$B$20,1,0)),1,IF(OR(AND(CE468=1,N468&lt;&gt;"N"),AND(CE468=3,N468&lt;&gt;"B"),AND(CE468=2,LEFT(TRIM(N468),1)&lt;&gt;"I")),1,IF(OR(AND(CE468=0,N468="N"),AND(CE468=0,N468="B"),AND(CE468=0,LEFT(TRIM(N468),1)="I")),1,0))),"")</f>
        <v/>
      </c>
      <c r="CT468" s="62" t="str">
        <f t="shared" si="216"/>
        <v/>
      </c>
      <c r="CU468" s="62" t="str">
        <f>+IF(LEN($K468)&gt;10,IF(ISERROR(VLOOKUP(P468,'CODIGO PAGO'!$B$1:$B$20,1,0)),1,IF(OR(AND(CG468=1,P468&lt;&gt;"N"),AND(CG468=3,P468&lt;&gt;"B"),AND(CG468=2,LEFT(TRIM(P468),1)&lt;&gt;"I")),1,IF(OR(AND(CG468=0,P468="N"),AND(CG468=0,P468="B"),AND(CG468=0,LEFT(TRIM(P468),1)="I")),1,0))),"")</f>
        <v/>
      </c>
      <c r="CV468" s="62" t="str">
        <f t="shared" si="217"/>
        <v/>
      </c>
      <c r="CW468" s="62" t="str">
        <f>+IF(LEN($K468)&gt;10,IF(ISERROR(VLOOKUP(R468,'CODIGO PAGO'!$B$1:$B$20,1,0)),1,IF(OR(AND(CI468=1,R468&lt;&gt;"N"),AND(CI468=3,R468&lt;&gt;"B"),AND(CI468=2,LEFT(TRIM(R468),1)&lt;&gt;"I")),1,IF(OR(AND(CI468=0,R468="N"),AND(CI468=0,R468="B"),AND(CI468=0,LEFT(TRIM(R468),1)="I")),1,0))),"")</f>
        <v/>
      </c>
      <c r="CX468" s="62" t="str">
        <f t="shared" si="218"/>
        <v/>
      </c>
      <c r="CY468" s="62" t="str">
        <f>+IF(LEN($K468)&gt;10,IF(ISERROR(VLOOKUP(T468,'CODIGO PAGO'!$B$1:$B$20,1,0)),1,IF(OR(AND(CK468=1,T468&lt;&gt;"N"),AND(CK468=3,T468&lt;&gt;"B"),AND(CK468=2,LEFT(TRIM(T468),1)&lt;&gt;"I")),1,IF(OR(AND(CK468=0,T468="N"),AND(CK468=0,T468="B"),AND(CK468=0,LEFT(TRIM(T468),1)="I")),1,0))),"")</f>
        <v/>
      </c>
      <c r="CZ468" s="62" t="str">
        <f t="shared" si="219"/>
        <v/>
      </c>
      <c r="DA468" s="62" t="str">
        <f>+IF(LEN($K468)&gt;10,IF(ISERROR(VLOOKUP(V468,'CODIGO PAGO'!$B$1:$B$20,1,0)),1,IF(OR(AND(CM468=1,V468&lt;&gt;"N"),AND(CM468=3,V468&lt;&gt;"B"),AND(CM468=2,LEFT(TRIM(V468),1)&lt;&gt;"I")),1,IF(OR(AND(CM468=0,V468="N"),AND(CM468=0,V468="B"),AND(CM468=0,LEFT(TRIM(V468),1)="I")),1,0))),"")</f>
        <v/>
      </c>
      <c r="DB468" s="62" t="str">
        <f t="shared" si="220"/>
        <v/>
      </c>
      <c r="DC468" s="62" t="str">
        <f>+IF(LEN($K468)&gt;10,IF(ISERROR(VLOOKUP(X468,'CODIGO PAGO'!$B$1:$B$20,1,0)),1,IF(OR(AND(CO468=1,X468&lt;&gt;"N"),AND(CO468=3,X468&lt;&gt;"B"),AND(CO468=2,LEFT(TRIM(X468),1)&lt;&gt;"I")),1,IF(OR(AND(CO468=0,X468="N"),AND(CO468=0,X468="B"),AND(CO468=0,LEFT(TRIM(X468),1)="I")),1,0))),"")</f>
        <v/>
      </c>
      <c r="DD468" s="62" t="str">
        <f t="shared" si="221"/>
        <v/>
      </c>
      <c r="DE468" s="62" t="str">
        <f t="shared" si="222"/>
        <v/>
      </c>
      <c r="DF468" s="63" t="str">
        <f t="shared" si="223"/>
        <v/>
      </c>
      <c r="DG468" s="171"/>
      <c r="DH468" s="63">
        <v>468</v>
      </c>
    </row>
    <row r="469" spans="1:112" s="65" customFormat="1">
      <c r="A469" s="16" t="str">
        <f t="shared" si="196"/>
        <v/>
      </c>
      <c r="B469" s="134"/>
      <c r="C469" s="134"/>
      <c r="D469" s="1" t="str">
        <f>+IF(LEN($K469)&gt;5,BD!A469,"")</f>
        <v/>
      </c>
      <c r="E469" s="1" t="str">
        <f>+IF(LEN($K469)&gt;5,BD!B469,"")</f>
        <v/>
      </c>
      <c r="F469" s="134"/>
      <c r="G469" s="133"/>
      <c r="H469" s="135"/>
      <c r="I469" s="3" t="str">
        <f>+IF(LEN($K469)&gt;5,BD!D469,"")</f>
        <v/>
      </c>
      <c r="J469" s="4" t="str">
        <f>+IF(LEN($K469)&gt;5,BD!E469,"")</f>
        <v/>
      </c>
      <c r="K469" s="5" t="str">
        <f>+IF(LEN(BD!G469)&gt;5,BD!G469,"")</f>
        <v/>
      </c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53" t="str">
        <f t="shared" si="197"/>
        <v/>
      </c>
      <c r="AB469" s="154" t="str">
        <f>+IF(LEN($K469)&gt;5,SUM(L469,N469,P469,R469,T469,V469,X469)+COUNTIF(L469:X469,"PCG")+'CODIGO PAGO'!$C$23*COUNTIF(L469:X469,"PDF")+'CODIGO PAGO'!$C$24*COUNTIF('PRE MAAS'!L469:X469,"PNH")+'CODIGO PAGO'!$C$25*COUNTIF('PRE MAAS'!L469:X469,"PS")+COUNTIF(L469:X469,"VAC"),"")</f>
        <v/>
      </c>
      <c r="AC469" s="154" t="str">
        <f t="shared" si="198"/>
        <v/>
      </c>
      <c r="AD469" s="155" t="str">
        <f t="shared" si="199"/>
        <v/>
      </c>
      <c r="AE469" s="155" t="str">
        <f t="shared" si="200"/>
        <v/>
      </c>
      <c r="AF469" s="155" t="str">
        <f>+IF(LEN($K469)&gt;5,IF(AND(VLOOKUP($I469,BD!$D$1:$F$501,3,0)&gt;=L$1,VLOOKUP($I469,BD!$D$1:$F$501,3,0)&lt;=X$1),1,0),"")</f>
        <v/>
      </c>
      <c r="AG469" s="155" t="str">
        <f t="shared" si="201"/>
        <v/>
      </c>
      <c r="AH469" s="156" t="str">
        <f t="shared" si="202"/>
        <v/>
      </c>
      <c r="AI469" s="156" t="str">
        <f t="shared" si="203"/>
        <v/>
      </c>
      <c r="AJ469" s="156" t="str">
        <f t="shared" si="204"/>
        <v/>
      </c>
      <c r="AK469" s="6" t="str">
        <f>+IF(LEN($K469)&gt;5,BD!H469,"")</f>
        <v/>
      </c>
      <c r="AL469" s="17" t="str">
        <f t="shared" si="205"/>
        <v/>
      </c>
      <c r="AM469" s="13"/>
      <c r="AN469" s="18" t="str">
        <f t="shared" si="206"/>
        <v/>
      </c>
      <c r="AO469" s="19" t="str">
        <f t="shared" si="207"/>
        <v/>
      </c>
      <c r="AP469" s="19" t="str">
        <f t="shared" si="208"/>
        <v/>
      </c>
      <c r="AQ469" s="20" t="str">
        <f t="shared" si="209"/>
        <v/>
      </c>
      <c r="AR469" s="7" t="str">
        <f t="shared" ca="1" si="210"/>
        <v/>
      </c>
      <c r="AS469" s="157"/>
      <c r="AT469" s="19" t="str">
        <f>+IF(LEN($K469)&gt;5,TRUNC(AS469*AK469*'CODIGO PAGO'!$C$27,2),"")</f>
        <v/>
      </c>
      <c r="AU469" s="15"/>
      <c r="AV469" s="15"/>
      <c r="AW469" s="15"/>
      <c r="AX469" s="14"/>
      <c r="AY469" s="15"/>
      <c r="AZ469" s="20" t="str">
        <f>+IF(LEN(K469)&gt;5,SUMIF(AJUSTES!$A$1:$A$50,K469,AJUSTES!$J$1:$J$50),"")</f>
        <v/>
      </c>
      <c r="BA469" s="20"/>
      <c r="BB469" s="14"/>
      <c r="BC469" s="14"/>
      <c r="BD469" s="164"/>
      <c r="BE469" s="15"/>
      <c r="BF469" s="15"/>
      <c r="BG469" s="152" t="str">
        <f t="shared" si="211"/>
        <v/>
      </c>
      <c r="BH469" s="20" t="str">
        <f t="shared" si="212"/>
        <v/>
      </c>
      <c r="BI469" s="20" t="str">
        <f>IF(LEN($K469)&gt;5,IF('CODIGO PAGO'!$C$26=9,0.5*AK469,'CODIGO PAGO'!$C$26*COUNTIF(L469:X469,"PT")*(AK469*7)/(7-(COUNTIF(L469:X469,"D")+COUNTIF(L469:X469,"DL")))),"")</f>
        <v/>
      </c>
      <c r="BJ469" s="15"/>
      <c r="BK469" s="20" t="str">
        <f>+IF(LEN(K469)&gt;5,SUMIF(AJUSTES!$A$1:$A$50,K469,AJUSTES!$K$1:$K$50),"")</f>
        <v/>
      </c>
      <c r="BL469" s="15"/>
      <c r="BM469" s="15"/>
      <c r="BN469" s="4" t="str">
        <f>+CONCATENATE(IF(COUNTIFS(INCAPACIDADES!$A$1:$A$100,"ACTIVA",INCAPACIDADES!$C$1:$C$100,'PRE MAAS'!K469)&gt;0,VLOOKUP(K469,INCAPACIDADES!$C$1:$Y$100,23,0),""),IF(LEN($K469)&gt;5,IF(BD!F469="N/A","",CONCATENATE("B (",DAY(BD!F469),"-",MONTH(BD!F469),"-",YEAR(BD!F469),")")),""))</f>
        <v/>
      </c>
      <c r="BO469" s="150"/>
      <c r="BP469" s="15"/>
      <c r="BQ469" s="15"/>
      <c r="BR469" s="15"/>
      <c r="BS469" s="15"/>
      <c r="BT469" s="15"/>
      <c r="BU469" s="9" t="str">
        <f>+IF(LEN($K469)&gt;10,IF(LEN(BD!I469)=11,BD!I469,CONCATENATE("0",BD!I469)),"")</f>
        <v/>
      </c>
      <c r="BV469" s="161" t="str">
        <f>+IF(LEN($K469)&gt;10,BD!J469,"")</f>
        <v/>
      </c>
      <c r="BW469" s="162" t="str">
        <f t="shared" si="213"/>
        <v/>
      </c>
      <c r="BX469" s="162" t="str">
        <f>+IF(LEN($K469)&gt;10,UPPER(BD!K469),"")</f>
        <v/>
      </c>
      <c r="BY469" s="161" t="str">
        <f>+IF(LEN($K477)&gt;5,BD!L469,"")</f>
        <v/>
      </c>
      <c r="BZ469" s="161" t="str">
        <f>+IF(LEN($K469)&gt;10,BD!M469,"")</f>
        <v/>
      </c>
      <c r="CA469" s="162" t="str">
        <f>+IF(LEN($K469)&gt;10,BD!N469,"")</f>
        <v/>
      </c>
      <c r="CB469" s="163" t="str">
        <f t="shared" si="214"/>
        <v/>
      </c>
      <c r="CC469" s="62" t="str">
        <f>+IF(AND(LEN($K469)&gt;10),IF(AND($J469&gt;L$1,$J469&lt;=$Y$1),1,IF((COUNTIFS(INCAPACIDADES!$C$1:$C$51,$K469,INCAPACIDADES!K$1:K$51,L$1))&gt;0,2,IF(VLOOKUP($I469,BD!D:F,3,0)&gt;L$1,0,3))),"")</f>
        <v/>
      </c>
      <c r="CD469" s="62" t="str">
        <f>+IF(AND(LEN($K469)&gt;10),IF(AND($J469&gt;M$1,$J469&lt;=$Y$1),1,IF((COUNTIFS(INCAPACIDADES!$C$1:$C$51,$K469,INCAPACIDADES!L$1:L$51,M$1))&gt;0,2,IF(VLOOKUP($I469,BD!$D:$F,3,0)&gt;M$1,0,3))),"")</f>
        <v/>
      </c>
      <c r="CE469" s="62" t="str">
        <f>+IF(AND(LEN($K469)&gt;10),IF(AND($J469&gt;N$1,$J469&lt;=$Y$1),1,IF((COUNTIFS(INCAPACIDADES!$C$1:$C$51,$K469,INCAPACIDADES!M$1:M$51,N$1))&gt;0,2,IF(VLOOKUP($I469,BD!$D:$F,3,0)&gt;N$1,0,3))),"")</f>
        <v/>
      </c>
      <c r="CF469" s="62" t="str">
        <f>+IF(AND(LEN($K469)&gt;10),IF(AND($J469&gt;O$1,$J469&lt;=$Y$1),1,IF((COUNTIFS(INCAPACIDADES!$C$1:$C$51,$K469,INCAPACIDADES!N$1:N$51,O$1))&gt;0,2,IF(VLOOKUP($I469,BD!$D:$F,3,0)&gt;O$1,0,3))),"")</f>
        <v/>
      </c>
      <c r="CG469" s="62" t="str">
        <f>+IF(AND(LEN($K469)&gt;10),IF(AND($J469&gt;P$1,$J469&lt;=$Y$1),1,IF((COUNTIFS(INCAPACIDADES!$C$1:$C$51,$K469,INCAPACIDADES!O$1:O$51,P$1))&gt;0,2,IF(VLOOKUP($I469,BD!$D:$F,3,0)&gt;P$1,0,3))),"")</f>
        <v/>
      </c>
      <c r="CH469" s="62" t="str">
        <f>+IF(AND(LEN($K469)&gt;10),IF(AND($J469&gt;Q$1,$J469&lt;=$Y$1),1,IF((COUNTIFS(INCAPACIDADES!$C$1:$C$51,$K469,INCAPACIDADES!P$1:P$51,Q$1))&gt;0,2,IF(VLOOKUP($I469,BD!$D:$F,3,0)&gt;Q$1,0,3))),"")</f>
        <v/>
      </c>
      <c r="CI469" s="62" t="str">
        <f>+IF(AND(LEN($K469)&gt;10),IF(AND($J469&gt;R$1,$J469&lt;=$Y$1),1,IF((COUNTIFS(INCAPACIDADES!$C$1:$C$51,$K469,INCAPACIDADES!Q$1:Q$51,R$1))&gt;0,2,IF(VLOOKUP($I469,BD!$D:$F,3,0)&gt;R$1,0,3))),"")</f>
        <v/>
      </c>
      <c r="CJ469" s="62" t="str">
        <f>+IF(AND(LEN($K469)&gt;10),IF(AND($J469&gt;S$1,$J469&lt;=$Y$1),1,IF((COUNTIFS(INCAPACIDADES!$C$1:$C$51,$K469,INCAPACIDADES!R$1:R$51,S$1))&gt;0,2,IF(VLOOKUP($I469,BD!$D:$F,3,0)&gt;S$1,0,3))),"")</f>
        <v/>
      </c>
      <c r="CK469" s="62" t="str">
        <f>+IF(AND(LEN($K469)&gt;10),IF(AND($J469&gt;T$1,$J469&lt;=$Y$1),1,IF((COUNTIFS(INCAPACIDADES!$C$1:$C$51,$K469,INCAPACIDADES!S$1:S$51,T$1))&gt;0,2,IF(VLOOKUP($I469,BD!$D:$F,3,0)&gt;T$1,0,3))),"")</f>
        <v/>
      </c>
      <c r="CL469" s="62" t="str">
        <f>+IF(AND(LEN($K469)&gt;10),IF(AND($J469&gt;U$1,$J469&lt;=$Y$1),1,IF((COUNTIFS(INCAPACIDADES!$C$1:$C$51,$K469,INCAPACIDADES!T$1:T$51,U$1))&gt;0,2,IF(VLOOKUP($I469,BD!$D:$F,3,0)&gt;U$1,0,3))),"")</f>
        <v/>
      </c>
      <c r="CM469" s="62" t="str">
        <f>+IF(AND(LEN($K469)&gt;10),IF(AND($J469&gt;V$1,$J469&lt;=$Y$1),1,IF((COUNTIFS(INCAPACIDADES!$C$1:$C$51,$K469,INCAPACIDADES!U$1:U$51,V$1))&gt;0,2,IF(VLOOKUP($I469,BD!$D:$F,3,0)&gt;V$1,0,3))),"")</f>
        <v/>
      </c>
      <c r="CN469" s="62" t="str">
        <f>+IF(AND(LEN($K469)&gt;10),IF(AND($J469&gt;W$1,$J469&lt;=$Y$1),1,IF((COUNTIFS(INCAPACIDADES!$C$1:$C$51,$K469,INCAPACIDADES!V$1:V$51,W$1))&gt;0,2,IF(VLOOKUP($I469,BD!$D:$F,3,0)&gt;W$1,0,3))),"")</f>
        <v/>
      </c>
      <c r="CO469" s="62" t="str">
        <f>+IF(AND(LEN($K469)&gt;10),IF(AND($J469&gt;X$1,$J469&lt;=$Y$1),1,IF((COUNTIFS(INCAPACIDADES!$C$1:$C$51,$K469,INCAPACIDADES!W$1:W$51,X$1))&gt;0,2,IF(VLOOKUP($I469,BD!$D:$F,3,0)&gt;X$1,0,3))),"")</f>
        <v/>
      </c>
      <c r="CP469" s="62" t="str">
        <f>+IF(AND(LEN($K469)&gt;10),IF(AND($J469&gt;Y$1,$J469&lt;=$Y$1),1,IF((COUNTIFS(INCAPACIDADES!$C$1:$C$51,$K469,INCAPACIDADES!X$1:X$51,Y$1))&gt;0,2,IF(VLOOKUP($I469,BD!$D:$F,3,0)&gt;Y$1,0,3))),"")</f>
        <v/>
      </c>
      <c r="CQ469" s="62" t="str">
        <f>+IF(LEN($K469)&gt;10,IF(ISERROR(VLOOKUP(L469,'CODIGO PAGO'!$B$1:$B$20,1,0)),1,IF(OR(AND(CC469=1,L469&lt;&gt;"N"),AND(CC469=3,L469&lt;&gt;"B"),AND(CC469=2,LEFT(TRIM(L469),1)&lt;&gt;"I")),1,IF(OR(AND(CC469=0,L469="N"),AND(CC469=0,L469="B"),AND(CC469=0,LEFT(TRIM(L469),1)="I")),1,0))),"")</f>
        <v/>
      </c>
      <c r="CR469" s="62" t="str">
        <f t="shared" si="215"/>
        <v/>
      </c>
      <c r="CS469" s="62" t="str">
        <f>+IF(LEN($K469)&gt;10,IF(ISERROR(VLOOKUP(N469,'CODIGO PAGO'!$B$1:$B$20,1,0)),1,IF(OR(AND(CE469=1,N469&lt;&gt;"N"),AND(CE469=3,N469&lt;&gt;"B"),AND(CE469=2,LEFT(TRIM(N469),1)&lt;&gt;"I")),1,IF(OR(AND(CE469=0,N469="N"),AND(CE469=0,N469="B"),AND(CE469=0,LEFT(TRIM(N469),1)="I")),1,0))),"")</f>
        <v/>
      </c>
      <c r="CT469" s="62" t="str">
        <f t="shared" si="216"/>
        <v/>
      </c>
      <c r="CU469" s="62" t="str">
        <f>+IF(LEN($K469)&gt;10,IF(ISERROR(VLOOKUP(P469,'CODIGO PAGO'!$B$1:$B$20,1,0)),1,IF(OR(AND(CG469=1,P469&lt;&gt;"N"),AND(CG469=3,P469&lt;&gt;"B"),AND(CG469=2,LEFT(TRIM(P469),1)&lt;&gt;"I")),1,IF(OR(AND(CG469=0,P469="N"),AND(CG469=0,P469="B"),AND(CG469=0,LEFT(TRIM(P469),1)="I")),1,0))),"")</f>
        <v/>
      </c>
      <c r="CV469" s="62" t="str">
        <f t="shared" si="217"/>
        <v/>
      </c>
      <c r="CW469" s="62" t="str">
        <f>+IF(LEN($K469)&gt;10,IF(ISERROR(VLOOKUP(R469,'CODIGO PAGO'!$B$1:$B$20,1,0)),1,IF(OR(AND(CI469=1,R469&lt;&gt;"N"),AND(CI469=3,R469&lt;&gt;"B"),AND(CI469=2,LEFT(TRIM(R469),1)&lt;&gt;"I")),1,IF(OR(AND(CI469=0,R469="N"),AND(CI469=0,R469="B"),AND(CI469=0,LEFT(TRIM(R469),1)="I")),1,0))),"")</f>
        <v/>
      </c>
      <c r="CX469" s="62" t="str">
        <f t="shared" si="218"/>
        <v/>
      </c>
      <c r="CY469" s="62" t="str">
        <f>+IF(LEN($K469)&gt;10,IF(ISERROR(VLOOKUP(T469,'CODIGO PAGO'!$B$1:$B$20,1,0)),1,IF(OR(AND(CK469=1,T469&lt;&gt;"N"),AND(CK469=3,T469&lt;&gt;"B"),AND(CK469=2,LEFT(TRIM(T469),1)&lt;&gt;"I")),1,IF(OR(AND(CK469=0,T469="N"),AND(CK469=0,T469="B"),AND(CK469=0,LEFT(TRIM(T469),1)="I")),1,0))),"")</f>
        <v/>
      </c>
      <c r="CZ469" s="62" t="str">
        <f t="shared" si="219"/>
        <v/>
      </c>
      <c r="DA469" s="62" t="str">
        <f>+IF(LEN($K469)&gt;10,IF(ISERROR(VLOOKUP(V469,'CODIGO PAGO'!$B$1:$B$20,1,0)),1,IF(OR(AND(CM469=1,V469&lt;&gt;"N"),AND(CM469=3,V469&lt;&gt;"B"),AND(CM469=2,LEFT(TRIM(V469),1)&lt;&gt;"I")),1,IF(OR(AND(CM469=0,V469="N"),AND(CM469=0,V469="B"),AND(CM469=0,LEFT(TRIM(V469),1)="I")),1,0))),"")</f>
        <v/>
      </c>
      <c r="DB469" s="62" t="str">
        <f t="shared" si="220"/>
        <v/>
      </c>
      <c r="DC469" s="62" t="str">
        <f>+IF(LEN($K469)&gt;10,IF(ISERROR(VLOOKUP(X469,'CODIGO PAGO'!$B$1:$B$20,1,0)),1,IF(OR(AND(CO469=1,X469&lt;&gt;"N"),AND(CO469=3,X469&lt;&gt;"B"),AND(CO469=2,LEFT(TRIM(X469),1)&lt;&gt;"I")),1,IF(OR(AND(CO469=0,X469="N"),AND(CO469=0,X469="B"),AND(CO469=0,LEFT(TRIM(X469),1)="I")),1,0))),"")</f>
        <v/>
      </c>
      <c r="DD469" s="62" t="str">
        <f t="shared" si="221"/>
        <v/>
      </c>
      <c r="DE469" s="62" t="str">
        <f t="shared" si="222"/>
        <v/>
      </c>
      <c r="DF469" s="63" t="str">
        <f t="shared" si="223"/>
        <v/>
      </c>
      <c r="DG469" s="171"/>
      <c r="DH469" s="63">
        <v>469</v>
      </c>
    </row>
    <row r="470" spans="1:112" s="65" customFormat="1">
      <c r="A470" s="16" t="str">
        <f t="shared" si="196"/>
        <v/>
      </c>
      <c r="B470" s="134"/>
      <c r="C470" s="134"/>
      <c r="D470" s="1" t="str">
        <f>+IF(LEN($K470)&gt;5,BD!A470,"")</f>
        <v/>
      </c>
      <c r="E470" s="1" t="str">
        <f>+IF(LEN($K470)&gt;5,BD!B470,"")</f>
        <v/>
      </c>
      <c r="F470" s="134"/>
      <c r="G470" s="133"/>
      <c r="H470" s="135"/>
      <c r="I470" s="3" t="str">
        <f>+IF(LEN($K470)&gt;5,BD!D470,"")</f>
        <v/>
      </c>
      <c r="J470" s="4" t="str">
        <f>+IF(LEN($K470)&gt;5,BD!E470,"")</f>
        <v/>
      </c>
      <c r="K470" s="5" t="str">
        <f>+IF(LEN(BD!G470)&gt;5,BD!G470,"")</f>
        <v/>
      </c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53" t="str">
        <f t="shared" si="197"/>
        <v/>
      </c>
      <c r="AB470" s="154" t="str">
        <f>+IF(LEN($K470)&gt;5,SUM(L470,N470,P470,R470,T470,V470,X470)+COUNTIF(L470:X470,"PCG")+'CODIGO PAGO'!$C$23*COUNTIF(L470:X470,"PDF")+'CODIGO PAGO'!$C$24*COUNTIF('PRE MAAS'!L470:X470,"PNH")+'CODIGO PAGO'!$C$25*COUNTIF('PRE MAAS'!L470:X470,"PS")+COUNTIF(L470:X470,"VAC"),"")</f>
        <v/>
      </c>
      <c r="AC470" s="154" t="str">
        <f t="shared" si="198"/>
        <v/>
      </c>
      <c r="AD470" s="155" t="str">
        <f t="shared" si="199"/>
        <v/>
      </c>
      <c r="AE470" s="155" t="str">
        <f t="shared" si="200"/>
        <v/>
      </c>
      <c r="AF470" s="155" t="str">
        <f>+IF(LEN($K470)&gt;5,IF(AND(VLOOKUP($I470,BD!$D$1:$F$501,3,0)&gt;=L$1,VLOOKUP($I470,BD!$D$1:$F$501,3,0)&lt;=X$1),1,0),"")</f>
        <v/>
      </c>
      <c r="AG470" s="155" t="str">
        <f t="shared" si="201"/>
        <v/>
      </c>
      <c r="AH470" s="156" t="str">
        <f t="shared" si="202"/>
        <v/>
      </c>
      <c r="AI470" s="156" t="str">
        <f t="shared" si="203"/>
        <v/>
      </c>
      <c r="AJ470" s="156" t="str">
        <f t="shared" si="204"/>
        <v/>
      </c>
      <c r="AK470" s="6" t="str">
        <f>+IF(LEN($K470)&gt;5,BD!H470,"")</f>
        <v/>
      </c>
      <c r="AL470" s="17" t="str">
        <f t="shared" si="205"/>
        <v/>
      </c>
      <c r="AM470" s="13"/>
      <c r="AN470" s="18" t="str">
        <f t="shared" si="206"/>
        <v/>
      </c>
      <c r="AO470" s="19" t="str">
        <f t="shared" si="207"/>
        <v/>
      </c>
      <c r="AP470" s="19" t="str">
        <f t="shared" si="208"/>
        <v/>
      </c>
      <c r="AQ470" s="20" t="str">
        <f t="shared" si="209"/>
        <v/>
      </c>
      <c r="AR470" s="7" t="str">
        <f t="shared" ca="1" si="210"/>
        <v/>
      </c>
      <c r="AS470" s="157"/>
      <c r="AT470" s="19" t="str">
        <f>+IF(LEN($K470)&gt;5,TRUNC(AS470*AK470*'CODIGO PAGO'!$C$27,2),"")</f>
        <v/>
      </c>
      <c r="AU470" s="15"/>
      <c r="AV470" s="15"/>
      <c r="AW470" s="15"/>
      <c r="AX470" s="14"/>
      <c r="AY470" s="15"/>
      <c r="AZ470" s="20" t="str">
        <f>+IF(LEN(K470)&gt;5,SUMIF(AJUSTES!$A$1:$A$50,K470,AJUSTES!$J$1:$J$50),"")</f>
        <v/>
      </c>
      <c r="BA470" s="20"/>
      <c r="BB470" s="14"/>
      <c r="BC470" s="14"/>
      <c r="BD470" s="164"/>
      <c r="BE470" s="15"/>
      <c r="BF470" s="15"/>
      <c r="BG470" s="152" t="str">
        <f t="shared" si="211"/>
        <v/>
      </c>
      <c r="BH470" s="20" t="str">
        <f t="shared" si="212"/>
        <v/>
      </c>
      <c r="BI470" s="20" t="str">
        <f>IF(LEN($K470)&gt;5,IF('CODIGO PAGO'!$C$26=9,0.5*AK470,'CODIGO PAGO'!$C$26*COUNTIF(L470:X470,"PT")*(AK470*7)/(7-(COUNTIF(L470:X470,"D")+COUNTIF(L470:X470,"DL")))),"")</f>
        <v/>
      </c>
      <c r="BJ470" s="15"/>
      <c r="BK470" s="20" t="str">
        <f>+IF(LEN(K470)&gt;5,SUMIF(AJUSTES!$A$1:$A$50,K470,AJUSTES!$K$1:$K$50),"")</f>
        <v/>
      </c>
      <c r="BL470" s="15"/>
      <c r="BM470" s="15"/>
      <c r="BN470" s="4" t="str">
        <f>+CONCATENATE(IF(COUNTIFS(INCAPACIDADES!$A$1:$A$100,"ACTIVA",INCAPACIDADES!$C$1:$C$100,'PRE MAAS'!K470)&gt;0,VLOOKUP(K470,INCAPACIDADES!$C$1:$Y$100,23,0),""),IF(LEN($K470)&gt;5,IF(BD!F470="N/A","",CONCATENATE("B (",DAY(BD!F470),"-",MONTH(BD!F470),"-",YEAR(BD!F470),")")),""))</f>
        <v/>
      </c>
      <c r="BO470" s="150"/>
      <c r="BP470" s="15"/>
      <c r="BQ470" s="15"/>
      <c r="BR470" s="15"/>
      <c r="BS470" s="15"/>
      <c r="BT470" s="15"/>
      <c r="BU470" s="9" t="str">
        <f>+IF(LEN($K470)&gt;10,IF(LEN(BD!I470)=11,BD!I470,CONCATENATE("0",BD!I470)),"")</f>
        <v/>
      </c>
      <c r="BV470" s="161" t="str">
        <f>+IF(LEN($K470)&gt;10,BD!J470,"")</f>
        <v/>
      </c>
      <c r="BW470" s="162" t="str">
        <f t="shared" si="213"/>
        <v/>
      </c>
      <c r="BX470" s="162" t="str">
        <f>+IF(LEN($K470)&gt;10,UPPER(BD!K470),"")</f>
        <v/>
      </c>
      <c r="BY470" s="161" t="str">
        <f>+IF(LEN($K478)&gt;5,BD!L470,"")</f>
        <v/>
      </c>
      <c r="BZ470" s="161" t="str">
        <f>+IF(LEN($K470)&gt;10,BD!M470,"")</f>
        <v/>
      </c>
      <c r="CA470" s="162" t="str">
        <f>+IF(LEN($K470)&gt;10,BD!N470,"")</f>
        <v/>
      </c>
      <c r="CB470" s="163" t="str">
        <f t="shared" si="214"/>
        <v/>
      </c>
      <c r="CC470" s="62" t="str">
        <f>+IF(AND(LEN($K470)&gt;10),IF(AND($J470&gt;L$1,$J470&lt;=$Y$1),1,IF((COUNTIFS(INCAPACIDADES!$C$1:$C$51,$K470,INCAPACIDADES!K$1:K$51,L$1))&gt;0,2,IF(VLOOKUP($I470,BD!D:F,3,0)&gt;L$1,0,3))),"")</f>
        <v/>
      </c>
      <c r="CD470" s="62" t="str">
        <f>+IF(AND(LEN($K470)&gt;10),IF(AND($J470&gt;M$1,$J470&lt;=$Y$1),1,IF((COUNTIFS(INCAPACIDADES!$C$1:$C$51,$K470,INCAPACIDADES!L$1:L$51,M$1))&gt;0,2,IF(VLOOKUP($I470,BD!$D:$F,3,0)&gt;M$1,0,3))),"")</f>
        <v/>
      </c>
      <c r="CE470" s="62" t="str">
        <f>+IF(AND(LEN($K470)&gt;10),IF(AND($J470&gt;N$1,$J470&lt;=$Y$1),1,IF((COUNTIFS(INCAPACIDADES!$C$1:$C$51,$K470,INCAPACIDADES!M$1:M$51,N$1))&gt;0,2,IF(VLOOKUP($I470,BD!$D:$F,3,0)&gt;N$1,0,3))),"")</f>
        <v/>
      </c>
      <c r="CF470" s="62" t="str">
        <f>+IF(AND(LEN($K470)&gt;10),IF(AND($J470&gt;O$1,$J470&lt;=$Y$1),1,IF((COUNTIFS(INCAPACIDADES!$C$1:$C$51,$K470,INCAPACIDADES!N$1:N$51,O$1))&gt;0,2,IF(VLOOKUP($I470,BD!$D:$F,3,0)&gt;O$1,0,3))),"")</f>
        <v/>
      </c>
      <c r="CG470" s="62" t="str">
        <f>+IF(AND(LEN($K470)&gt;10),IF(AND($J470&gt;P$1,$J470&lt;=$Y$1),1,IF((COUNTIFS(INCAPACIDADES!$C$1:$C$51,$K470,INCAPACIDADES!O$1:O$51,P$1))&gt;0,2,IF(VLOOKUP($I470,BD!$D:$F,3,0)&gt;P$1,0,3))),"")</f>
        <v/>
      </c>
      <c r="CH470" s="62" t="str">
        <f>+IF(AND(LEN($K470)&gt;10),IF(AND($J470&gt;Q$1,$J470&lt;=$Y$1),1,IF((COUNTIFS(INCAPACIDADES!$C$1:$C$51,$K470,INCAPACIDADES!P$1:P$51,Q$1))&gt;0,2,IF(VLOOKUP($I470,BD!$D:$F,3,0)&gt;Q$1,0,3))),"")</f>
        <v/>
      </c>
      <c r="CI470" s="62" t="str">
        <f>+IF(AND(LEN($K470)&gt;10),IF(AND($J470&gt;R$1,$J470&lt;=$Y$1),1,IF((COUNTIFS(INCAPACIDADES!$C$1:$C$51,$K470,INCAPACIDADES!Q$1:Q$51,R$1))&gt;0,2,IF(VLOOKUP($I470,BD!$D:$F,3,0)&gt;R$1,0,3))),"")</f>
        <v/>
      </c>
      <c r="CJ470" s="62" t="str">
        <f>+IF(AND(LEN($K470)&gt;10),IF(AND($J470&gt;S$1,$J470&lt;=$Y$1),1,IF((COUNTIFS(INCAPACIDADES!$C$1:$C$51,$K470,INCAPACIDADES!R$1:R$51,S$1))&gt;0,2,IF(VLOOKUP($I470,BD!$D:$F,3,0)&gt;S$1,0,3))),"")</f>
        <v/>
      </c>
      <c r="CK470" s="62" t="str">
        <f>+IF(AND(LEN($K470)&gt;10),IF(AND($J470&gt;T$1,$J470&lt;=$Y$1),1,IF((COUNTIFS(INCAPACIDADES!$C$1:$C$51,$K470,INCAPACIDADES!S$1:S$51,T$1))&gt;0,2,IF(VLOOKUP($I470,BD!$D:$F,3,0)&gt;T$1,0,3))),"")</f>
        <v/>
      </c>
      <c r="CL470" s="62" t="str">
        <f>+IF(AND(LEN($K470)&gt;10),IF(AND($J470&gt;U$1,$J470&lt;=$Y$1),1,IF((COUNTIFS(INCAPACIDADES!$C$1:$C$51,$K470,INCAPACIDADES!T$1:T$51,U$1))&gt;0,2,IF(VLOOKUP($I470,BD!$D:$F,3,0)&gt;U$1,0,3))),"")</f>
        <v/>
      </c>
      <c r="CM470" s="62" t="str">
        <f>+IF(AND(LEN($K470)&gt;10),IF(AND($J470&gt;V$1,$J470&lt;=$Y$1),1,IF((COUNTIFS(INCAPACIDADES!$C$1:$C$51,$K470,INCAPACIDADES!U$1:U$51,V$1))&gt;0,2,IF(VLOOKUP($I470,BD!$D:$F,3,0)&gt;V$1,0,3))),"")</f>
        <v/>
      </c>
      <c r="CN470" s="62" t="str">
        <f>+IF(AND(LEN($K470)&gt;10),IF(AND($J470&gt;W$1,$J470&lt;=$Y$1),1,IF((COUNTIFS(INCAPACIDADES!$C$1:$C$51,$K470,INCAPACIDADES!V$1:V$51,W$1))&gt;0,2,IF(VLOOKUP($I470,BD!$D:$F,3,0)&gt;W$1,0,3))),"")</f>
        <v/>
      </c>
      <c r="CO470" s="62" t="str">
        <f>+IF(AND(LEN($K470)&gt;10),IF(AND($J470&gt;X$1,$J470&lt;=$Y$1),1,IF((COUNTIFS(INCAPACIDADES!$C$1:$C$51,$K470,INCAPACIDADES!W$1:W$51,X$1))&gt;0,2,IF(VLOOKUP($I470,BD!$D:$F,3,0)&gt;X$1,0,3))),"")</f>
        <v/>
      </c>
      <c r="CP470" s="62" t="str">
        <f>+IF(AND(LEN($K470)&gt;10),IF(AND($J470&gt;Y$1,$J470&lt;=$Y$1),1,IF((COUNTIFS(INCAPACIDADES!$C$1:$C$51,$K470,INCAPACIDADES!X$1:X$51,Y$1))&gt;0,2,IF(VLOOKUP($I470,BD!$D:$F,3,0)&gt;Y$1,0,3))),"")</f>
        <v/>
      </c>
      <c r="CQ470" s="62" t="str">
        <f>+IF(LEN($K470)&gt;10,IF(ISERROR(VLOOKUP(L470,'CODIGO PAGO'!$B$1:$B$20,1,0)),1,IF(OR(AND(CC470=1,L470&lt;&gt;"N"),AND(CC470=3,L470&lt;&gt;"B"),AND(CC470=2,LEFT(TRIM(L470),1)&lt;&gt;"I")),1,IF(OR(AND(CC470=0,L470="N"),AND(CC470=0,L470="B"),AND(CC470=0,LEFT(TRIM(L470),1)="I")),1,0))),"")</f>
        <v/>
      </c>
      <c r="CR470" s="62" t="str">
        <f t="shared" si="215"/>
        <v/>
      </c>
      <c r="CS470" s="62" t="str">
        <f>+IF(LEN($K470)&gt;10,IF(ISERROR(VLOOKUP(N470,'CODIGO PAGO'!$B$1:$B$20,1,0)),1,IF(OR(AND(CE470=1,N470&lt;&gt;"N"),AND(CE470=3,N470&lt;&gt;"B"),AND(CE470=2,LEFT(TRIM(N470),1)&lt;&gt;"I")),1,IF(OR(AND(CE470=0,N470="N"),AND(CE470=0,N470="B"),AND(CE470=0,LEFT(TRIM(N470),1)="I")),1,0))),"")</f>
        <v/>
      </c>
      <c r="CT470" s="62" t="str">
        <f t="shared" si="216"/>
        <v/>
      </c>
      <c r="CU470" s="62" t="str">
        <f>+IF(LEN($K470)&gt;10,IF(ISERROR(VLOOKUP(P470,'CODIGO PAGO'!$B$1:$B$20,1,0)),1,IF(OR(AND(CG470=1,P470&lt;&gt;"N"),AND(CG470=3,P470&lt;&gt;"B"),AND(CG470=2,LEFT(TRIM(P470),1)&lt;&gt;"I")),1,IF(OR(AND(CG470=0,P470="N"),AND(CG470=0,P470="B"),AND(CG470=0,LEFT(TRIM(P470),1)="I")),1,0))),"")</f>
        <v/>
      </c>
      <c r="CV470" s="62" t="str">
        <f t="shared" si="217"/>
        <v/>
      </c>
      <c r="CW470" s="62" t="str">
        <f>+IF(LEN($K470)&gt;10,IF(ISERROR(VLOOKUP(R470,'CODIGO PAGO'!$B$1:$B$20,1,0)),1,IF(OR(AND(CI470=1,R470&lt;&gt;"N"),AND(CI470=3,R470&lt;&gt;"B"),AND(CI470=2,LEFT(TRIM(R470),1)&lt;&gt;"I")),1,IF(OR(AND(CI470=0,R470="N"),AND(CI470=0,R470="B"),AND(CI470=0,LEFT(TRIM(R470),1)="I")),1,0))),"")</f>
        <v/>
      </c>
      <c r="CX470" s="62" t="str">
        <f t="shared" si="218"/>
        <v/>
      </c>
      <c r="CY470" s="62" t="str">
        <f>+IF(LEN($K470)&gt;10,IF(ISERROR(VLOOKUP(T470,'CODIGO PAGO'!$B$1:$B$20,1,0)),1,IF(OR(AND(CK470=1,T470&lt;&gt;"N"),AND(CK470=3,T470&lt;&gt;"B"),AND(CK470=2,LEFT(TRIM(T470),1)&lt;&gt;"I")),1,IF(OR(AND(CK470=0,T470="N"),AND(CK470=0,T470="B"),AND(CK470=0,LEFT(TRIM(T470),1)="I")),1,0))),"")</f>
        <v/>
      </c>
      <c r="CZ470" s="62" t="str">
        <f t="shared" si="219"/>
        <v/>
      </c>
      <c r="DA470" s="62" t="str">
        <f>+IF(LEN($K470)&gt;10,IF(ISERROR(VLOOKUP(V470,'CODIGO PAGO'!$B$1:$B$20,1,0)),1,IF(OR(AND(CM470=1,V470&lt;&gt;"N"),AND(CM470=3,V470&lt;&gt;"B"),AND(CM470=2,LEFT(TRIM(V470),1)&lt;&gt;"I")),1,IF(OR(AND(CM470=0,V470="N"),AND(CM470=0,V470="B"),AND(CM470=0,LEFT(TRIM(V470),1)="I")),1,0))),"")</f>
        <v/>
      </c>
      <c r="DB470" s="62" t="str">
        <f t="shared" si="220"/>
        <v/>
      </c>
      <c r="DC470" s="62" t="str">
        <f>+IF(LEN($K470)&gt;10,IF(ISERROR(VLOOKUP(X470,'CODIGO PAGO'!$B$1:$B$20,1,0)),1,IF(OR(AND(CO470=1,X470&lt;&gt;"N"),AND(CO470=3,X470&lt;&gt;"B"),AND(CO470=2,LEFT(TRIM(X470),1)&lt;&gt;"I")),1,IF(OR(AND(CO470=0,X470="N"),AND(CO470=0,X470="B"),AND(CO470=0,LEFT(TRIM(X470),1)="I")),1,0))),"")</f>
        <v/>
      </c>
      <c r="DD470" s="62" t="str">
        <f t="shared" si="221"/>
        <v/>
      </c>
      <c r="DE470" s="62" t="str">
        <f t="shared" si="222"/>
        <v/>
      </c>
      <c r="DF470" s="63" t="str">
        <f t="shared" si="223"/>
        <v/>
      </c>
      <c r="DG470" s="171"/>
      <c r="DH470" s="63">
        <v>470</v>
      </c>
    </row>
    <row r="471" spans="1:112" s="65" customFormat="1">
      <c r="A471" s="16" t="str">
        <f t="shared" si="196"/>
        <v/>
      </c>
      <c r="B471" s="134"/>
      <c r="C471" s="134"/>
      <c r="D471" s="1" t="str">
        <f>+IF(LEN($K471)&gt;5,BD!A471,"")</f>
        <v/>
      </c>
      <c r="E471" s="1" t="str">
        <f>+IF(LEN($K471)&gt;5,BD!B471,"")</f>
        <v/>
      </c>
      <c r="F471" s="134"/>
      <c r="G471" s="133"/>
      <c r="H471" s="135"/>
      <c r="I471" s="3" t="str">
        <f>+IF(LEN($K471)&gt;5,BD!D471,"")</f>
        <v/>
      </c>
      <c r="J471" s="4" t="str">
        <f>+IF(LEN($K471)&gt;5,BD!E471,"")</f>
        <v/>
      </c>
      <c r="K471" s="5" t="str">
        <f>+IF(LEN(BD!G471)&gt;5,BD!G471,"")</f>
        <v/>
      </c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53" t="str">
        <f t="shared" si="197"/>
        <v/>
      </c>
      <c r="AB471" s="154" t="str">
        <f>+IF(LEN($K471)&gt;5,SUM(L471,N471,P471,R471,T471,V471,X471)+COUNTIF(L471:X471,"PCG")+'CODIGO PAGO'!$C$23*COUNTIF(L471:X471,"PDF")+'CODIGO PAGO'!$C$24*COUNTIF('PRE MAAS'!L471:X471,"PNH")+'CODIGO PAGO'!$C$25*COUNTIF('PRE MAAS'!L471:X471,"PS")+COUNTIF(L471:X471,"VAC"),"")</f>
        <v/>
      </c>
      <c r="AC471" s="154" t="str">
        <f t="shared" si="198"/>
        <v/>
      </c>
      <c r="AD471" s="155" t="str">
        <f t="shared" si="199"/>
        <v/>
      </c>
      <c r="AE471" s="155" t="str">
        <f t="shared" si="200"/>
        <v/>
      </c>
      <c r="AF471" s="155" t="str">
        <f>+IF(LEN($K471)&gt;5,IF(AND(VLOOKUP($I471,BD!$D$1:$F$501,3,0)&gt;=L$1,VLOOKUP($I471,BD!$D$1:$F$501,3,0)&lt;=X$1),1,0),"")</f>
        <v/>
      </c>
      <c r="AG471" s="155" t="str">
        <f t="shared" si="201"/>
        <v/>
      </c>
      <c r="AH471" s="156" t="str">
        <f t="shared" si="202"/>
        <v/>
      </c>
      <c r="AI471" s="156" t="str">
        <f t="shared" si="203"/>
        <v/>
      </c>
      <c r="AJ471" s="156" t="str">
        <f t="shared" si="204"/>
        <v/>
      </c>
      <c r="AK471" s="6" t="str">
        <f>+IF(LEN($K471)&gt;5,BD!H471,"")</f>
        <v/>
      </c>
      <c r="AL471" s="17" t="str">
        <f t="shared" si="205"/>
        <v/>
      </c>
      <c r="AM471" s="13"/>
      <c r="AN471" s="18" t="str">
        <f t="shared" si="206"/>
        <v/>
      </c>
      <c r="AO471" s="19" t="str">
        <f t="shared" si="207"/>
        <v/>
      </c>
      <c r="AP471" s="19" t="str">
        <f t="shared" si="208"/>
        <v/>
      </c>
      <c r="AQ471" s="20" t="str">
        <f t="shared" si="209"/>
        <v/>
      </c>
      <c r="AR471" s="7" t="str">
        <f t="shared" ca="1" si="210"/>
        <v/>
      </c>
      <c r="AS471" s="157"/>
      <c r="AT471" s="19" t="str">
        <f>+IF(LEN($K471)&gt;5,TRUNC(AS471*AK471*'CODIGO PAGO'!$C$27,2),"")</f>
        <v/>
      </c>
      <c r="AU471" s="15"/>
      <c r="AV471" s="15"/>
      <c r="AW471" s="15"/>
      <c r="AX471" s="14"/>
      <c r="AY471" s="15"/>
      <c r="AZ471" s="20" t="str">
        <f>+IF(LEN(K471)&gt;5,SUMIF(AJUSTES!$A$1:$A$50,K471,AJUSTES!$J$1:$J$50),"")</f>
        <v/>
      </c>
      <c r="BA471" s="20"/>
      <c r="BB471" s="14"/>
      <c r="BC471" s="14"/>
      <c r="BD471" s="164"/>
      <c r="BE471" s="15"/>
      <c r="BF471" s="15"/>
      <c r="BG471" s="152" t="str">
        <f t="shared" si="211"/>
        <v/>
      </c>
      <c r="BH471" s="20" t="str">
        <f t="shared" si="212"/>
        <v/>
      </c>
      <c r="BI471" s="20" t="str">
        <f>IF(LEN($K471)&gt;5,IF('CODIGO PAGO'!$C$26=9,0.5*AK471,'CODIGO PAGO'!$C$26*COUNTIF(L471:X471,"PT")*(AK471*7)/(7-(COUNTIF(L471:X471,"D")+COUNTIF(L471:X471,"DL")))),"")</f>
        <v/>
      </c>
      <c r="BJ471" s="15"/>
      <c r="BK471" s="20" t="str">
        <f>+IF(LEN(K471)&gt;5,SUMIF(AJUSTES!$A$1:$A$50,K471,AJUSTES!$K$1:$K$50),"")</f>
        <v/>
      </c>
      <c r="BL471" s="15"/>
      <c r="BM471" s="15"/>
      <c r="BN471" s="4" t="str">
        <f>+CONCATENATE(IF(COUNTIFS(INCAPACIDADES!$A$1:$A$100,"ACTIVA",INCAPACIDADES!$C$1:$C$100,'PRE MAAS'!K471)&gt;0,VLOOKUP(K471,INCAPACIDADES!$C$1:$Y$100,23,0),""),IF(LEN($K471)&gt;5,IF(BD!F471="N/A","",CONCATENATE("B (",DAY(BD!F471),"-",MONTH(BD!F471),"-",YEAR(BD!F471),")")),""))</f>
        <v/>
      </c>
      <c r="BO471" s="150"/>
      <c r="BP471" s="15"/>
      <c r="BQ471" s="15"/>
      <c r="BR471" s="15"/>
      <c r="BS471" s="15"/>
      <c r="BT471" s="15"/>
      <c r="BU471" s="9" t="str">
        <f>+IF(LEN($K471)&gt;10,IF(LEN(BD!I471)=11,BD!I471,CONCATENATE("0",BD!I471)),"")</f>
        <v/>
      </c>
      <c r="BV471" s="161" t="str">
        <f>+IF(LEN($K471)&gt;10,BD!J471,"")</f>
        <v/>
      </c>
      <c r="BW471" s="162" t="str">
        <f t="shared" si="213"/>
        <v/>
      </c>
      <c r="BX471" s="162" t="str">
        <f>+IF(LEN($K471)&gt;10,UPPER(BD!K471),"")</f>
        <v/>
      </c>
      <c r="BY471" s="161" t="str">
        <f>+IF(LEN($K479)&gt;5,BD!L471,"")</f>
        <v/>
      </c>
      <c r="BZ471" s="161" t="str">
        <f>+IF(LEN($K471)&gt;10,BD!M471,"")</f>
        <v/>
      </c>
      <c r="CA471" s="162" t="str">
        <f>+IF(LEN($K471)&gt;10,BD!N471,"")</f>
        <v/>
      </c>
      <c r="CB471" s="163" t="str">
        <f t="shared" si="214"/>
        <v/>
      </c>
      <c r="CC471" s="62" t="str">
        <f>+IF(AND(LEN($K471)&gt;10),IF(AND($J471&gt;L$1,$J471&lt;=$Y$1),1,IF((COUNTIFS(INCAPACIDADES!$C$1:$C$51,$K471,INCAPACIDADES!K$1:K$51,L$1))&gt;0,2,IF(VLOOKUP($I471,BD!D:F,3,0)&gt;L$1,0,3))),"")</f>
        <v/>
      </c>
      <c r="CD471" s="62" t="str">
        <f>+IF(AND(LEN($K471)&gt;10),IF(AND($J471&gt;M$1,$J471&lt;=$Y$1),1,IF((COUNTIFS(INCAPACIDADES!$C$1:$C$51,$K471,INCAPACIDADES!L$1:L$51,M$1))&gt;0,2,IF(VLOOKUP($I471,BD!$D:$F,3,0)&gt;M$1,0,3))),"")</f>
        <v/>
      </c>
      <c r="CE471" s="62" t="str">
        <f>+IF(AND(LEN($K471)&gt;10),IF(AND($J471&gt;N$1,$J471&lt;=$Y$1),1,IF((COUNTIFS(INCAPACIDADES!$C$1:$C$51,$K471,INCAPACIDADES!M$1:M$51,N$1))&gt;0,2,IF(VLOOKUP($I471,BD!$D:$F,3,0)&gt;N$1,0,3))),"")</f>
        <v/>
      </c>
      <c r="CF471" s="62" t="str">
        <f>+IF(AND(LEN($K471)&gt;10),IF(AND($J471&gt;O$1,$J471&lt;=$Y$1),1,IF((COUNTIFS(INCAPACIDADES!$C$1:$C$51,$K471,INCAPACIDADES!N$1:N$51,O$1))&gt;0,2,IF(VLOOKUP($I471,BD!$D:$F,3,0)&gt;O$1,0,3))),"")</f>
        <v/>
      </c>
      <c r="CG471" s="62" t="str">
        <f>+IF(AND(LEN($K471)&gt;10),IF(AND($J471&gt;P$1,$J471&lt;=$Y$1),1,IF((COUNTIFS(INCAPACIDADES!$C$1:$C$51,$K471,INCAPACIDADES!O$1:O$51,P$1))&gt;0,2,IF(VLOOKUP($I471,BD!$D:$F,3,0)&gt;P$1,0,3))),"")</f>
        <v/>
      </c>
      <c r="CH471" s="62" t="str">
        <f>+IF(AND(LEN($K471)&gt;10),IF(AND($J471&gt;Q$1,$J471&lt;=$Y$1),1,IF((COUNTIFS(INCAPACIDADES!$C$1:$C$51,$K471,INCAPACIDADES!P$1:P$51,Q$1))&gt;0,2,IF(VLOOKUP($I471,BD!$D:$F,3,0)&gt;Q$1,0,3))),"")</f>
        <v/>
      </c>
      <c r="CI471" s="62" t="str">
        <f>+IF(AND(LEN($K471)&gt;10),IF(AND($J471&gt;R$1,$J471&lt;=$Y$1),1,IF((COUNTIFS(INCAPACIDADES!$C$1:$C$51,$K471,INCAPACIDADES!Q$1:Q$51,R$1))&gt;0,2,IF(VLOOKUP($I471,BD!$D:$F,3,0)&gt;R$1,0,3))),"")</f>
        <v/>
      </c>
      <c r="CJ471" s="62" t="str">
        <f>+IF(AND(LEN($K471)&gt;10),IF(AND($J471&gt;S$1,$J471&lt;=$Y$1),1,IF((COUNTIFS(INCAPACIDADES!$C$1:$C$51,$K471,INCAPACIDADES!R$1:R$51,S$1))&gt;0,2,IF(VLOOKUP($I471,BD!$D:$F,3,0)&gt;S$1,0,3))),"")</f>
        <v/>
      </c>
      <c r="CK471" s="62" t="str">
        <f>+IF(AND(LEN($K471)&gt;10),IF(AND($J471&gt;T$1,$J471&lt;=$Y$1),1,IF((COUNTIFS(INCAPACIDADES!$C$1:$C$51,$K471,INCAPACIDADES!S$1:S$51,T$1))&gt;0,2,IF(VLOOKUP($I471,BD!$D:$F,3,0)&gt;T$1,0,3))),"")</f>
        <v/>
      </c>
      <c r="CL471" s="62" t="str">
        <f>+IF(AND(LEN($K471)&gt;10),IF(AND($J471&gt;U$1,$J471&lt;=$Y$1),1,IF((COUNTIFS(INCAPACIDADES!$C$1:$C$51,$K471,INCAPACIDADES!T$1:T$51,U$1))&gt;0,2,IF(VLOOKUP($I471,BD!$D:$F,3,0)&gt;U$1,0,3))),"")</f>
        <v/>
      </c>
      <c r="CM471" s="62" t="str">
        <f>+IF(AND(LEN($K471)&gt;10),IF(AND($J471&gt;V$1,$J471&lt;=$Y$1),1,IF((COUNTIFS(INCAPACIDADES!$C$1:$C$51,$K471,INCAPACIDADES!U$1:U$51,V$1))&gt;0,2,IF(VLOOKUP($I471,BD!$D:$F,3,0)&gt;V$1,0,3))),"")</f>
        <v/>
      </c>
      <c r="CN471" s="62" t="str">
        <f>+IF(AND(LEN($K471)&gt;10),IF(AND($J471&gt;W$1,$J471&lt;=$Y$1),1,IF((COUNTIFS(INCAPACIDADES!$C$1:$C$51,$K471,INCAPACIDADES!V$1:V$51,W$1))&gt;0,2,IF(VLOOKUP($I471,BD!$D:$F,3,0)&gt;W$1,0,3))),"")</f>
        <v/>
      </c>
      <c r="CO471" s="62" t="str">
        <f>+IF(AND(LEN($K471)&gt;10),IF(AND($J471&gt;X$1,$J471&lt;=$Y$1),1,IF((COUNTIFS(INCAPACIDADES!$C$1:$C$51,$K471,INCAPACIDADES!W$1:W$51,X$1))&gt;0,2,IF(VLOOKUP($I471,BD!$D:$F,3,0)&gt;X$1,0,3))),"")</f>
        <v/>
      </c>
      <c r="CP471" s="62" t="str">
        <f>+IF(AND(LEN($K471)&gt;10),IF(AND($J471&gt;Y$1,$J471&lt;=$Y$1),1,IF((COUNTIFS(INCAPACIDADES!$C$1:$C$51,$K471,INCAPACIDADES!X$1:X$51,Y$1))&gt;0,2,IF(VLOOKUP($I471,BD!$D:$F,3,0)&gt;Y$1,0,3))),"")</f>
        <v/>
      </c>
      <c r="CQ471" s="62" t="str">
        <f>+IF(LEN($K471)&gt;10,IF(ISERROR(VLOOKUP(L471,'CODIGO PAGO'!$B$1:$B$20,1,0)),1,IF(OR(AND(CC471=1,L471&lt;&gt;"N"),AND(CC471=3,L471&lt;&gt;"B"),AND(CC471=2,LEFT(TRIM(L471),1)&lt;&gt;"I")),1,IF(OR(AND(CC471=0,L471="N"),AND(CC471=0,L471="B"),AND(CC471=0,LEFT(TRIM(L471),1)="I")),1,0))),"")</f>
        <v/>
      </c>
      <c r="CR471" s="62" t="str">
        <f t="shared" si="215"/>
        <v/>
      </c>
      <c r="CS471" s="62" t="str">
        <f>+IF(LEN($K471)&gt;10,IF(ISERROR(VLOOKUP(N471,'CODIGO PAGO'!$B$1:$B$20,1,0)),1,IF(OR(AND(CE471=1,N471&lt;&gt;"N"),AND(CE471=3,N471&lt;&gt;"B"),AND(CE471=2,LEFT(TRIM(N471),1)&lt;&gt;"I")),1,IF(OR(AND(CE471=0,N471="N"),AND(CE471=0,N471="B"),AND(CE471=0,LEFT(TRIM(N471),1)="I")),1,0))),"")</f>
        <v/>
      </c>
      <c r="CT471" s="62" t="str">
        <f t="shared" si="216"/>
        <v/>
      </c>
      <c r="CU471" s="62" t="str">
        <f>+IF(LEN($K471)&gt;10,IF(ISERROR(VLOOKUP(P471,'CODIGO PAGO'!$B$1:$B$20,1,0)),1,IF(OR(AND(CG471=1,P471&lt;&gt;"N"),AND(CG471=3,P471&lt;&gt;"B"),AND(CG471=2,LEFT(TRIM(P471),1)&lt;&gt;"I")),1,IF(OR(AND(CG471=0,P471="N"),AND(CG471=0,P471="B"),AND(CG471=0,LEFT(TRIM(P471),1)="I")),1,0))),"")</f>
        <v/>
      </c>
      <c r="CV471" s="62" t="str">
        <f t="shared" si="217"/>
        <v/>
      </c>
      <c r="CW471" s="62" t="str">
        <f>+IF(LEN($K471)&gt;10,IF(ISERROR(VLOOKUP(R471,'CODIGO PAGO'!$B$1:$B$20,1,0)),1,IF(OR(AND(CI471=1,R471&lt;&gt;"N"),AND(CI471=3,R471&lt;&gt;"B"),AND(CI471=2,LEFT(TRIM(R471),1)&lt;&gt;"I")),1,IF(OR(AND(CI471=0,R471="N"),AND(CI471=0,R471="B"),AND(CI471=0,LEFT(TRIM(R471),1)="I")),1,0))),"")</f>
        <v/>
      </c>
      <c r="CX471" s="62" t="str">
        <f t="shared" si="218"/>
        <v/>
      </c>
      <c r="CY471" s="62" t="str">
        <f>+IF(LEN($K471)&gt;10,IF(ISERROR(VLOOKUP(T471,'CODIGO PAGO'!$B$1:$B$20,1,0)),1,IF(OR(AND(CK471=1,T471&lt;&gt;"N"),AND(CK471=3,T471&lt;&gt;"B"),AND(CK471=2,LEFT(TRIM(T471),1)&lt;&gt;"I")),1,IF(OR(AND(CK471=0,T471="N"),AND(CK471=0,T471="B"),AND(CK471=0,LEFT(TRIM(T471),1)="I")),1,0))),"")</f>
        <v/>
      </c>
      <c r="CZ471" s="62" t="str">
        <f t="shared" si="219"/>
        <v/>
      </c>
      <c r="DA471" s="62" t="str">
        <f>+IF(LEN($K471)&gt;10,IF(ISERROR(VLOOKUP(V471,'CODIGO PAGO'!$B$1:$B$20,1,0)),1,IF(OR(AND(CM471=1,V471&lt;&gt;"N"),AND(CM471=3,V471&lt;&gt;"B"),AND(CM471=2,LEFT(TRIM(V471),1)&lt;&gt;"I")),1,IF(OR(AND(CM471=0,V471="N"),AND(CM471=0,V471="B"),AND(CM471=0,LEFT(TRIM(V471),1)="I")),1,0))),"")</f>
        <v/>
      </c>
      <c r="DB471" s="62" t="str">
        <f t="shared" si="220"/>
        <v/>
      </c>
      <c r="DC471" s="62" t="str">
        <f>+IF(LEN($K471)&gt;10,IF(ISERROR(VLOOKUP(X471,'CODIGO PAGO'!$B$1:$B$20,1,0)),1,IF(OR(AND(CO471=1,X471&lt;&gt;"N"),AND(CO471=3,X471&lt;&gt;"B"),AND(CO471=2,LEFT(TRIM(X471),1)&lt;&gt;"I")),1,IF(OR(AND(CO471=0,X471="N"),AND(CO471=0,X471="B"),AND(CO471=0,LEFT(TRIM(X471),1)="I")),1,0))),"")</f>
        <v/>
      </c>
      <c r="DD471" s="62" t="str">
        <f t="shared" si="221"/>
        <v/>
      </c>
      <c r="DE471" s="62" t="str">
        <f t="shared" si="222"/>
        <v/>
      </c>
      <c r="DF471" s="63" t="str">
        <f t="shared" si="223"/>
        <v/>
      </c>
      <c r="DG471" s="171"/>
      <c r="DH471" s="63">
        <v>471</v>
      </c>
    </row>
    <row r="472" spans="1:112" s="65" customFormat="1">
      <c r="A472" s="16" t="str">
        <f t="shared" si="196"/>
        <v/>
      </c>
      <c r="B472" s="134"/>
      <c r="C472" s="134"/>
      <c r="D472" s="1" t="str">
        <f>+IF(LEN($K472)&gt;5,BD!A472,"")</f>
        <v/>
      </c>
      <c r="E472" s="1" t="str">
        <f>+IF(LEN($K472)&gt;5,BD!B472,"")</f>
        <v/>
      </c>
      <c r="F472" s="134"/>
      <c r="G472" s="133"/>
      <c r="H472" s="135"/>
      <c r="I472" s="3" t="str">
        <f>+IF(LEN($K472)&gt;5,BD!D472,"")</f>
        <v/>
      </c>
      <c r="J472" s="4" t="str">
        <f>+IF(LEN($K472)&gt;5,BD!E472,"")</f>
        <v/>
      </c>
      <c r="K472" s="5" t="str">
        <f>+IF(LEN(BD!G472)&gt;5,BD!G472,"")</f>
        <v/>
      </c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53" t="str">
        <f t="shared" si="197"/>
        <v/>
      </c>
      <c r="AB472" s="154" t="str">
        <f>+IF(LEN($K472)&gt;5,SUM(L472,N472,P472,R472,T472,V472,X472)+COUNTIF(L472:X472,"PCG")+'CODIGO PAGO'!$C$23*COUNTIF(L472:X472,"PDF")+'CODIGO PAGO'!$C$24*COUNTIF('PRE MAAS'!L472:X472,"PNH")+'CODIGO PAGO'!$C$25*COUNTIF('PRE MAAS'!L472:X472,"PS")+COUNTIF(L472:X472,"VAC"),"")</f>
        <v/>
      </c>
      <c r="AC472" s="154" t="str">
        <f t="shared" si="198"/>
        <v/>
      </c>
      <c r="AD472" s="155" t="str">
        <f t="shared" si="199"/>
        <v/>
      </c>
      <c r="AE472" s="155" t="str">
        <f t="shared" si="200"/>
        <v/>
      </c>
      <c r="AF472" s="155" t="str">
        <f>+IF(LEN($K472)&gt;5,IF(AND(VLOOKUP($I472,BD!$D$1:$F$501,3,0)&gt;=L$1,VLOOKUP($I472,BD!$D$1:$F$501,3,0)&lt;=X$1),1,0),"")</f>
        <v/>
      </c>
      <c r="AG472" s="155" t="str">
        <f t="shared" si="201"/>
        <v/>
      </c>
      <c r="AH472" s="156" t="str">
        <f t="shared" si="202"/>
        <v/>
      </c>
      <c r="AI472" s="156" t="str">
        <f t="shared" si="203"/>
        <v/>
      </c>
      <c r="AJ472" s="156" t="str">
        <f t="shared" si="204"/>
        <v/>
      </c>
      <c r="AK472" s="6" t="str">
        <f>+IF(LEN($K472)&gt;5,BD!H472,"")</f>
        <v/>
      </c>
      <c r="AL472" s="17" t="str">
        <f t="shared" si="205"/>
        <v/>
      </c>
      <c r="AM472" s="13"/>
      <c r="AN472" s="18" t="str">
        <f t="shared" si="206"/>
        <v/>
      </c>
      <c r="AO472" s="19" t="str">
        <f t="shared" si="207"/>
        <v/>
      </c>
      <c r="AP472" s="19" t="str">
        <f t="shared" si="208"/>
        <v/>
      </c>
      <c r="AQ472" s="20" t="str">
        <f t="shared" si="209"/>
        <v/>
      </c>
      <c r="AR472" s="7" t="str">
        <f t="shared" ca="1" si="210"/>
        <v/>
      </c>
      <c r="AS472" s="157"/>
      <c r="AT472" s="19" t="str">
        <f>+IF(LEN($K472)&gt;5,TRUNC(AS472*AK472*'CODIGO PAGO'!$C$27,2),"")</f>
        <v/>
      </c>
      <c r="AU472" s="15"/>
      <c r="AV472" s="15"/>
      <c r="AW472" s="15"/>
      <c r="AX472" s="14"/>
      <c r="AY472" s="15"/>
      <c r="AZ472" s="20" t="str">
        <f>+IF(LEN(K472)&gt;5,SUMIF(AJUSTES!$A$1:$A$50,K472,AJUSTES!$J$1:$J$50),"")</f>
        <v/>
      </c>
      <c r="BA472" s="20"/>
      <c r="BB472" s="14"/>
      <c r="BC472" s="14"/>
      <c r="BD472" s="164"/>
      <c r="BE472" s="15"/>
      <c r="BF472" s="15"/>
      <c r="BG472" s="152" t="str">
        <f t="shared" si="211"/>
        <v/>
      </c>
      <c r="BH472" s="20" t="str">
        <f t="shared" si="212"/>
        <v/>
      </c>
      <c r="BI472" s="20" t="str">
        <f>IF(LEN($K472)&gt;5,IF('CODIGO PAGO'!$C$26=9,0.5*AK472,'CODIGO PAGO'!$C$26*COUNTIF(L472:X472,"PT")*(AK472*7)/(7-(COUNTIF(L472:X472,"D")+COUNTIF(L472:X472,"DL")))),"")</f>
        <v/>
      </c>
      <c r="BJ472" s="15"/>
      <c r="BK472" s="20" t="str">
        <f>+IF(LEN(K472)&gt;5,SUMIF(AJUSTES!$A$1:$A$50,K472,AJUSTES!$K$1:$K$50),"")</f>
        <v/>
      </c>
      <c r="BL472" s="15"/>
      <c r="BM472" s="15"/>
      <c r="BN472" s="4" t="str">
        <f>+CONCATENATE(IF(COUNTIFS(INCAPACIDADES!$A$1:$A$100,"ACTIVA",INCAPACIDADES!$C$1:$C$100,'PRE MAAS'!K472)&gt;0,VLOOKUP(K472,INCAPACIDADES!$C$1:$Y$100,23,0),""),IF(LEN($K472)&gt;5,IF(BD!F472="N/A","",CONCATENATE("B (",DAY(BD!F472),"-",MONTH(BD!F472),"-",YEAR(BD!F472),")")),""))</f>
        <v/>
      </c>
      <c r="BO472" s="150"/>
      <c r="BP472" s="15"/>
      <c r="BQ472" s="15"/>
      <c r="BR472" s="15"/>
      <c r="BS472" s="15"/>
      <c r="BT472" s="15"/>
      <c r="BU472" s="9" t="str">
        <f>+IF(LEN($K472)&gt;10,IF(LEN(BD!I472)=11,BD!I472,CONCATENATE("0",BD!I472)),"")</f>
        <v/>
      </c>
      <c r="BV472" s="161" t="str">
        <f>+IF(LEN($K472)&gt;10,BD!J472,"")</f>
        <v/>
      </c>
      <c r="BW472" s="162" t="str">
        <f t="shared" si="213"/>
        <v/>
      </c>
      <c r="BX472" s="162" t="str">
        <f>+IF(LEN($K472)&gt;10,UPPER(BD!K472),"")</f>
        <v/>
      </c>
      <c r="BY472" s="161" t="str">
        <f>+IF(LEN($K480)&gt;5,BD!L472,"")</f>
        <v/>
      </c>
      <c r="BZ472" s="161" t="str">
        <f>+IF(LEN($K472)&gt;10,BD!M472,"")</f>
        <v/>
      </c>
      <c r="CA472" s="162" t="str">
        <f>+IF(LEN($K472)&gt;10,BD!N472,"")</f>
        <v/>
      </c>
      <c r="CB472" s="163" t="str">
        <f t="shared" si="214"/>
        <v/>
      </c>
      <c r="CC472" s="62" t="str">
        <f>+IF(AND(LEN($K472)&gt;10),IF(AND($J472&gt;L$1,$J472&lt;=$Y$1),1,IF((COUNTIFS(INCAPACIDADES!$C$1:$C$51,$K472,INCAPACIDADES!K$1:K$51,L$1))&gt;0,2,IF(VLOOKUP($I472,BD!D:F,3,0)&gt;L$1,0,3))),"")</f>
        <v/>
      </c>
      <c r="CD472" s="62" t="str">
        <f>+IF(AND(LEN($K472)&gt;10),IF(AND($J472&gt;M$1,$J472&lt;=$Y$1),1,IF((COUNTIFS(INCAPACIDADES!$C$1:$C$51,$K472,INCAPACIDADES!L$1:L$51,M$1))&gt;0,2,IF(VLOOKUP($I472,BD!$D:$F,3,0)&gt;M$1,0,3))),"")</f>
        <v/>
      </c>
      <c r="CE472" s="62" t="str">
        <f>+IF(AND(LEN($K472)&gt;10),IF(AND($J472&gt;N$1,$J472&lt;=$Y$1),1,IF((COUNTIFS(INCAPACIDADES!$C$1:$C$51,$K472,INCAPACIDADES!M$1:M$51,N$1))&gt;0,2,IF(VLOOKUP($I472,BD!$D:$F,3,0)&gt;N$1,0,3))),"")</f>
        <v/>
      </c>
      <c r="CF472" s="62" t="str">
        <f>+IF(AND(LEN($K472)&gt;10),IF(AND($J472&gt;O$1,$J472&lt;=$Y$1),1,IF((COUNTIFS(INCAPACIDADES!$C$1:$C$51,$K472,INCAPACIDADES!N$1:N$51,O$1))&gt;0,2,IF(VLOOKUP($I472,BD!$D:$F,3,0)&gt;O$1,0,3))),"")</f>
        <v/>
      </c>
      <c r="CG472" s="62" t="str">
        <f>+IF(AND(LEN($K472)&gt;10),IF(AND($J472&gt;P$1,$J472&lt;=$Y$1),1,IF((COUNTIFS(INCAPACIDADES!$C$1:$C$51,$K472,INCAPACIDADES!O$1:O$51,P$1))&gt;0,2,IF(VLOOKUP($I472,BD!$D:$F,3,0)&gt;P$1,0,3))),"")</f>
        <v/>
      </c>
      <c r="CH472" s="62" t="str">
        <f>+IF(AND(LEN($K472)&gt;10),IF(AND($J472&gt;Q$1,$J472&lt;=$Y$1),1,IF((COUNTIFS(INCAPACIDADES!$C$1:$C$51,$K472,INCAPACIDADES!P$1:P$51,Q$1))&gt;0,2,IF(VLOOKUP($I472,BD!$D:$F,3,0)&gt;Q$1,0,3))),"")</f>
        <v/>
      </c>
      <c r="CI472" s="62" t="str">
        <f>+IF(AND(LEN($K472)&gt;10),IF(AND($J472&gt;R$1,$J472&lt;=$Y$1),1,IF((COUNTIFS(INCAPACIDADES!$C$1:$C$51,$K472,INCAPACIDADES!Q$1:Q$51,R$1))&gt;0,2,IF(VLOOKUP($I472,BD!$D:$F,3,0)&gt;R$1,0,3))),"")</f>
        <v/>
      </c>
      <c r="CJ472" s="62" t="str">
        <f>+IF(AND(LEN($K472)&gt;10),IF(AND($J472&gt;S$1,$J472&lt;=$Y$1),1,IF((COUNTIFS(INCAPACIDADES!$C$1:$C$51,$K472,INCAPACIDADES!R$1:R$51,S$1))&gt;0,2,IF(VLOOKUP($I472,BD!$D:$F,3,0)&gt;S$1,0,3))),"")</f>
        <v/>
      </c>
      <c r="CK472" s="62" t="str">
        <f>+IF(AND(LEN($K472)&gt;10),IF(AND($J472&gt;T$1,$J472&lt;=$Y$1),1,IF((COUNTIFS(INCAPACIDADES!$C$1:$C$51,$K472,INCAPACIDADES!S$1:S$51,T$1))&gt;0,2,IF(VLOOKUP($I472,BD!$D:$F,3,0)&gt;T$1,0,3))),"")</f>
        <v/>
      </c>
      <c r="CL472" s="62" t="str">
        <f>+IF(AND(LEN($K472)&gt;10),IF(AND($J472&gt;U$1,$J472&lt;=$Y$1),1,IF((COUNTIFS(INCAPACIDADES!$C$1:$C$51,$K472,INCAPACIDADES!T$1:T$51,U$1))&gt;0,2,IF(VLOOKUP($I472,BD!$D:$F,3,0)&gt;U$1,0,3))),"")</f>
        <v/>
      </c>
      <c r="CM472" s="62" t="str">
        <f>+IF(AND(LEN($K472)&gt;10),IF(AND($J472&gt;V$1,$J472&lt;=$Y$1),1,IF((COUNTIFS(INCAPACIDADES!$C$1:$C$51,$K472,INCAPACIDADES!U$1:U$51,V$1))&gt;0,2,IF(VLOOKUP($I472,BD!$D:$F,3,0)&gt;V$1,0,3))),"")</f>
        <v/>
      </c>
      <c r="CN472" s="62" t="str">
        <f>+IF(AND(LEN($K472)&gt;10),IF(AND($J472&gt;W$1,$J472&lt;=$Y$1),1,IF((COUNTIFS(INCAPACIDADES!$C$1:$C$51,$K472,INCAPACIDADES!V$1:V$51,W$1))&gt;0,2,IF(VLOOKUP($I472,BD!$D:$F,3,0)&gt;W$1,0,3))),"")</f>
        <v/>
      </c>
      <c r="CO472" s="62" t="str">
        <f>+IF(AND(LEN($K472)&gt;10),IF(AND($J472&gt;X$1,$J472&lt;=$Y$1),1,IF((COUNTIFS(INCAPACIDADES!$C$1:$C$51,$K472,INCAPACIDADES!W$1:W$51,X$1))&gt;0,2,IF(VLOOKUP($I472,BD!$D:$F,3,0)&gt;X$1,0,3))),"")</f>
        <v/>
      </c>
      <c r="CP472" s="62" t="str">
        <f>+IF(AND(LEN($K472)&gt;10),IF(AND($J472&gt;Y$1,$J472&lt;=$Y$1),1,IF((COUNTIFS(INCAPACIDADES!$C$1:$C$51,$K472,INCAPACIDADES!X$1:X$51,Y$1))&gt;0,2,IF(VLOOKUP($I472,BD!$D:$F,3,0)&gt;Y$1,0,3))),"")</f>
        <v/>
      </c>
      <c r="CQ472" s="62" t="str">
        <f>+IF(LEN($K472)&gt;10,IF(ISERROR(VLOOKUP(L472,'CODIGO PAGO'!$B$1:$B$20,1,0)),1,IF(OR(AND(CC472=1,L472&lt;&gt;"N"),AND(CC472=3,L472&lt;&gt;"B"),AND(CC472=2,LEFT(TRIM(L472),1)&lt;&gt;"I")),1,IF(OR(AND(CC472=0,L472="N"),AND(CC472=0,L472="B"),AND(CC472=0,LEFT(TRIM(L472),1)="I")),1,0))),"")</f>
        <v/>
      </c>
      <c r="CR472" s="62" t="str">
        <f t="shared" si="215"/>
        <v/>
      </c>
      <c r="CS472" s="62" t="str">
        <f>+IF(LEN($K472)&gt;10,IF(ISERROR(VLOOKUP(N472,'CODIGO PAGO'!$B$1:$B$20,1,0)),1,IF(OR(AND(CE472=1,N472&lt;&gt;"N"),AND(CE472=3,N472&lt;&gt;"B"),AND(CE472=2,LEFT(TRIM(N472),1)&lt;&gt;"I")),1,IF(OR(AND(CE472=0,N472="N"),AND(CE472=0,N472="B"),AND(CE472=0,LEFT(TRIM(N472),1)="I")),1,0))),"")</f>
        <v/>
      </c>
      <c r="CT472" s="62" t="str">
        <f t="shared" si="216"/>
        <v/>
      </c>
      <c r="CU472" s="62" t="str">
        <f>+IF(LEN($K472)&gt;10,IF(ISERROR(VLOOKUP(P472,'CODIGO PAGO'!$B$1:$B$20,1,0)),1,IF(OR(AND(CG472=1,P472&lt;&gt;"N"),AND(CG472=3,P472&lt;&gt;"B"),AND(CG472=2,LEFT(TRIM(P472),1)&lt;&gt;"I")),1,IF(OR(AND(CG472=0,P472="N"),AND(CG472=0,P472="B"),AND(CG472=0,LEFT(TRIM(P472),1)="I")),1,0))),"")</f>
        <v/>
      </c>
      <c r="CV472" s="62" t="str">
        <f t="shared" si="217"/>
        <v/>
      </c>
      <c r="CW472" s="62" t="str">
        <f>+IF(LEN($K472)&gt;10,IF(ISERROR(VLOOKUP(R472,'CODIGO PAGO'!$B$1:$B$20,1,0)),1,IF(OR(AND(CI472=1,R472&lt;&gt;"N"),AND(CI472=3,R472&lt;&gt;"B"),AND(CI472=2,LEFT(TRIM(R472),1)&lt;&gt;"I")),1,IF(OR(AND(CI472=0,R472="N"),AND(CI472=0,R472="B"),AND(CI472=0,LEFT(TRIM(R472),1)="I")),1,0))),"")</f>
        <v/>
      </c>
      <c r="CX472" s="62" t="str">
        <f t="shared" si="218"/>
        <v/>
      </c>
      <c r="CY472" s="62" t="str">
        <f>+IF(LEN($K472)&gt;10,IF(ISERROR(VLOOKUP(T472,'CODIGO PAGO'!$B$1:$B$20,1,0)),1,IF(OR(AND(CK472=1,T472&lt;&gt;"N"),AND(CK472=3,T472&lt;&gt;"B"),AND(CK472=2,LEFT(TRIM(T472),1)&lt;&gt;"I")),1,IF(OR(AND(CK472=0,T472="N"),AND(CK472=0,T472="B"),AND(CK472=0,LEFT(TRIM(T472),1)="I")),1,0))),"")</f>
        <v/>
      </c>
      <c r="CZ472" s="62" t="str">
        <f t="shared" si="219"/>
        <v/>
      </c>
      <c r="DA472" s="62" t="str">
        <f>+IF(LEN($K472)&gt;10,IF(ISERROR(VLOOKUP(V472,'CODIGO PAGO'!$B$1:$B$20,1,0)),1,IF(OR(AND(CM472=1,V472&lt;&gt;"N"),AND(CM472=3,V472&lt;&gt;"B"),AND(CM472=2,LEFT(TRIM(V472),1)&lt;&gt;"I")),1,IF(OR(AND(CM472=0,V472="N"),AND(CM472=0,V472="B"),AND(CM472=0,LEFT(TRIM(V472),1)="I")),1,0))),"")</f>
        <v/>
      </c>
      <c r="DB472" s="62" t="str">
        <f t="shared" si="220"/>
        <v/>
      </c>
      <c r="DC472" s="62" t="str">
        <f>+IF(LEN($K472)&gt;10,IF(ISERROR(VLOOKUP(X472,'CODIGO PAGO'!$B$1:$B$20,1,0)),1,IF(OR(AND(CO472=1,X472&lt;&gt;"N"),AND(CO472=3,X472&lt;&gt;"B"),AND(CO472=2,LEFT(TRIM(X472),1)&lt;&gt;"I")),1,IF(OR(AND(CO472=0,X472="N"),AND(CO472=0,X472="B"),AND(CO472=0,LEFT(TRIM(X472),1)="I")),1,0))),"")</f>
        <v/>
      </c>
      <c r="DD472" s="62" t="str">
        <f t="shared" si="221"/>
        <v/>
      </c>
      <c r="DE472" s="62" t="str">
        <f t="shared" si="222"/>
        <v/>
      </c>
      <c r="DF472" s="63" t="str">
        <f t="shared" si="223"/>
        <v/>
      </c>
      <c r="DG472" s="171"/>
      <c r="DH472" s="63">
        <v>472</v>
      </c>
    </row>
    <row r="473" spans="1:112" s="65" customFormat="1">
      <c r="A473" s="16" t="str">
        <f t="shared" si="196"/>
        <v/>
      </c>
      <c r="B473" s="134"/>
      <c r="C473" s="134"/>
      <c r="D473" s="1" t="str">
        <f>+IF(LEN($K473)&gt;5,BD!A473,"")</f>
        <v/>
      </c>
      <c r="E473" s="1" t="str">
        <f>+IF(LEN($K473)&gt;5,BD!B473,"")</f>
        <v/>
      </c>
      <c r="F473" s="134"/>
      <c r="G473" s="133"/>
      <c r="H473" s="135"/>
      <c r="I473" s="3" t="str">
        <f>+IF(LEN($K473)&gt;5,BD!D473,"")</f>
        <v/>
      </c>
      <c r="J473" s="4" t="str">
        <f>+IF(LEN($K473)&gt;5,BD!E473,"")</f>
        <v/>
      </c>
      <c r="K473" s="5" t="str">
        <f>+IF(LEN(BD!G473)&gt;5,BD!G473,"")</f>
        <v/>
      </c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53" t="str">
        <f t="shared" si="197"/>
        <v/>
      </c>
      <c r="AB473" s="154" t="str">
        <f>+IF(LEN($K473)&gt;5,SUM(L473,N473,P473,R473,T473,V473,X473)+COUNTIF(L473:X473,"PCG")+'CODIGO PAGO'!$C$23*COUNTIF(L473:X473,"PDF")+'CODIGO PAGO'!$C$24*COUNTIF('PRE MAAS'!L473:X473,"PNH")+'CODIGO PAGO'!$C$25*COUNTIF('PRE MAAS'!L473:X473,"PS")+COUNTIF(L473:X473,"VAC"),"")</f>
        <v/>
      </c>
      <c r="AC473" s="154" t="str">
        <f t="shared" si="198"/>
        <v/>
      </c>
      <c r="AD473" s="155" t="str">
        <f t="shared" si="199"/>
        <v/>
      </c>
      <c r="AE473" s="155" t="str">
        <f t="shared" si="200"/>
        <v/>
      </c>
      <c r="AF473" s="155" t="str">
        <f>+IF(LEN($K473)&gt;5,IF(AND(VLOOKUP($I473,BD!$D$1:$F$501,3,0)&gt;=L$1,VLOOKUP($I473,BD!$D$1:$F$501,3,0)&lt;=X$1),1,0),"")</f>
        <v/>
      </c>
      <c r="AG473" s="155" t="str">
        <f t="shared" si="201"/>
        <v/>
      </c>
      <c r="AH473" s="156" t="str">
        <f t="shared" si="202"/>
        <v/>
      </c>
      <c r="AI473" s="156" t="str">
        <f t="shared" si="203"/>
        <v/>
      </c>
      <c r="AJ473" s="156" t="str">
        <f t="shared" si="204"/>
        <v/>
      </c>
      <c r="AK473" s="6" t="str">
        <f>+IF(LEN($K473)&gt;5,BD!H473,"")</f>
        <v/>
      </c>
      <c r="AL473" s="17" t="str">
        <f t="shared" si="205"/>
        <v/>
      </c>
      <c r="AM473" s="13"/>
      <c r="AN473" s="18" t="str">
        <f t="shared" si="206"/>
        <v/>
      </c>
      <c r="AO473" s="19" t="str">
        <f t="shared" si="207"/>
        <v/>
      </c>
      <c r="AP473" s="19" t="str">
        <f t="shared" si="208"/>
        <v/>
      </c>
      <c r="AQ473" s="20" t="str">
        <f t="shared" si="209"/>
        <v/>
      </c>
      <c r="AR473" s="7" t="str">
        <f t="shared" ca="1" si="210"/>
        <v/>
      </c>
      <c r="AS473" s="157"/>
      <c r="AT473" s="19" t="str">
        <f>+IF(LEN($K473)&gt;5,TRUNC(AS473*AK473*'CODIGO PAGO'!$C$27,2),"")</f>
        <v/>
      </c>
      <c r="AU473" s="15"/>
      <c r="AV473" s="15"/>
      <c r="AW473" s="15"/>
      <c r="AX473" s="14"/>
      <c r="AY473" s="15"/>
      <c r="AZ473" s="20" t="str">
        <f>+IF(LEN(K473)&gt;5,SUMIF(AJUSTES!$A$1:$A$50,K473,AJUSTES!$J$1:$J$50),"")</f>
        <v/>
      </c>
      <c r="BA473" s="20"/>
      <c r="BB473" s="14"/>
      <c r="BC473" s="14"/>
      <c r="BD473" s="164"/>
      <c r="BE473" s="15"/>
      <c r="BF473" s="15"/>
      <c r="BG473" s="152" t="str">
        <f t="shared" si="211"/>
        <v/>
      </c>
      <c r="BH473" s="20" t="str">
        <f t="shared" si="212"/>
        <v/>
      </c>
      <c r="BI473" s="20" t="str">
        <f>IF(LEN($K473)&gt;5,IF('CODIGO PAGO'!$C$26=9,0.5*AK473,'CODIGO PAGO'!$C$26*COUNTIF(L473:X473,"PT")*(AK473*7)/(7-(COUNTIF(L473:X473,"D")+COUNTIF(L473:X473,"DL")))),"")</f>
        <v/>
      </c>
      <c r="BJ473" s="15"/>
      <c r="BK473" s="20" t="str">
        <f>+IF(LEN(K473)&gt;5,SUMIF(AJUSTES!$A$1:$A$50,K473,AJUSTES!$K$1:$K$50),"")</f>
        <v/>
      </c>
      <c r="BL473" s="15"/>
      <c r="BM473" s="15"/>
      <c r="BN473" s="4" t="str">
        <f>+CONCATENATE(IF(COUNTIFS(INCAPACIDADES!$A$1:$A$100,"ACTIVA",INCAPACIDADES!$C$1:$C$100,'PRE MAAS'!K473)&gt;0,VLOOKUP(K473,INCAPACIDADES!$C$1:$Y$100,23,0),""),IF(LEN($K473)&gt;5,IF(BD!F473="N/A","",CONCATENATE("B (",DAY(BD!F473),"-",MONTH(BD!F473),"-",YEAR(BD!F473),")")),""))</f>
        <v/>
      </c>
      <c r="BO473" s="150"/>
      <c r="BP473" s="15"/>
      <c r="BQ473" s="15"/>
      <c r="BR473" s="15"/>
      <c r="BS473" s="15"/>
      <c r="BT473" s="15"/>
      <c r="BU473" s="9" t="str">
        <f>+IF(LEN($K473)&gt;10,IF(LEN(BD!I473)=11,BD!I473,CONCATENATE("0",BD!I473)),"")</f>
        <v/>
      </c>
      <c r="BV473" s="161" t="str">
        <f>+IF(LEN($K473)&gt;10,BD!J473,"")</f>
        <v/>
      </c>
      <c r="BW473" s="162" t="str">
        <f t="shared" si="213"/>
        <v/>
      </c>
      <c r="BX473" s="162" t="str">
        <f>+IF(LEN($K473)&gt;10,UPPER(BD!K473),"")</f>
        <v/>
      </c>
      <c r="BY473" s="161" t="str">
        <f>+IF(LEN($K481)&gt;5,BD!L473,"")</f>
        <v/>
      </c>
      <c r="BZ473" s="161" t="str">
        <f>+IF(LEN($K473)&gt;10,BD!M473,"")</f>
        <v/>
      </c>
      <c r="CA473" s="162" t="str">
        <f>+IF(LEN($K473)&gt;10,BD!N473,"")</f>
        <v/>
      </c>
      <c r="CB473" s="163" t="str">
        <f t="shared" si="214"/>
        <v/>
      </c>
      <c r="CC473" s="62" t="str">
        <f>+IF(AND(LEN($K473)&gt;10),IF(AND($J473&gt;L$1,$J473&lt;=$Y$1),1,IF((COUNTIFS(INCAPACIDADES!$C$1:$C$51,$K473,INCAPACIDADES!K$1:K$51,L$1))&gt;0,2,IF(VLOOKUP($I473,BD!D:F,3,0)&gt;L$1,0,3))),"")</f>
        <v/>
      </c>
      <c r="CD473" s="62" t="str">
        <f>+IF(AND(LEN($K473)&gt;10),IF(AND($J473&gt;M$1,$J473&lt;=$Y$1),1,IF((COUNTIFS(INCAPACIDADES!$C$1:$C$51,$K473,INCAPACIDADES!L$1:L$51,M$1))&gt;0,2,IF(VLOOKUP($I473,BD!$D:$F,3,0)&gt;M$1,0,3))),"")</f>
        <v/>
      </c>
      <c r="CE473" s="62" t="str">
        <f>+IF(AND(LEN($K473)&gt;10),IF(AND($J473&gt;N$1,$J473&lt;=$Y$1),1,IF((COUNTIFS(INCAPACIDADES!$C$1:$C$51,$K473,INCAPACIDADES!M$1:M$51,N$1))&gt;0,2,IF(VLOOKUP($I473,BD!$D:$F,3,0)&gt;N$1,0,3))),"")</f>
        <v/>
      </c>
      <c r="CF473" s="62" t="str">
        <f>+IF(AND(LEN($K473)&gt;10),IF(AND($J473&gt;O$1,$J473&lt;=$Y$1),1,IF((COUNTIFS(INCAPACIDADES!$C$1:$C$51,$K473,INCAPACIDADES!N$1:N$51,O$1))&gt;0,2,IF(VLOOKUP($I473,BD!$D:$F,3,0)&gt;O$1,0,3))),"")</f>
        <v/>
      </c>
      <c r="CG473" s="62" t="str">
        <f>+IF(AND(LEN($K473)&gt;10),IF(AND($J473&gt;P$1,$J473&lt;=$Y$1),1,IF((COUNTIFS(INCAPACIDADES!$C$1:$C$51,$K473,INCAPACIDADES!O$1:O$51,P$1))&gt;0,2,IF(VLOOKUP($I473,BD!$D:$F,3,0)&gt;P$1,0,3))),"")</f>
        <v/>
      </c>
      <c r="CH473" s="62" t="str">
        <f>+IF(AND(LEN($K473)&gt;10),IF(AND($J473&gt;Q$1,$J473&lt;=$Y$1),1,IF((COUNTIFS(INCAPACIDADES!$C$1:$C$51,$K473,INCAPACIDADES!P$1:P$51,Q$1))&gt;0,2,IF(VLOOKUP($I473,BD!$D:$F,3,0)&gt;Q$1,0,3))),"")</f>
        <v/>
      </c>
      <c r="CI473" s="62" t="str">
        <f>+IF(AND(LEN($K473)&gt;10),IF(AND($J473&gt;R$1,$J473&lt;=$Y$1),1,IF((COUNTIFS(INCAPACIDADES!$C$1:$C$51,$K473,INCAPACIDADES!Q$1:Q$51,R$1))&gt;0,2,IF(VLOOKUP($I473,BD!$D:$F,3,0)&gt;R$1,0,3))),"")</f>
        <v/>
      </c>
      <c r="CJ473" s="62" t="str">
        <f>+IF(AND(LEN($K473)&gt;10),IF(AND($J473&gt;S$1,$J473&lt;=$Y$1),1,IF((COUNTIFS(INCAPACIDADES!$C$1:$C$51,$K473,INCAPACIDADES!R$1:R$51,S$1))&gt;0,2,IF(VLOOKUP($I473,BD!$D:$F,3,0)&gt;S$1,0,3))),"")</f>
        <v/>
      </c>
      <c r="CK473" s="62" t="str">
        <f>+IF(AND(LEN($K473)&gt;10),IF(AND($J473&gt;T$1,$J473&lt;=$Y$1),1,IF((COUNTIFS(INCAPACIDADES!$C$1:$C$51,$K473,INCAPACIDADES!S$1:S$51,T$1))&gt;0,2,IF(VLOOKUP($I473,BD!$D:$F,3,0)&gt;T$1,0,3))),"")</f>
        <v/>
      </c>
      <c r="CL473" s="62" t="str">
        <f>+IF(AND(LEN($K473)&gt;10),IF(AND($J473&gt;U$1,$J473&lt;=$Y$1),1,IF((COUNTIFS(INCAPACIDADES!$C$1:$C$51,$K473,INCAPACIDADES!T$1:T$51,U$1))&gt;0,2,IF(VLOOKUP($I473,BD!$D:$F,3,0)&gt;U$1,0,3))),"")</f>
        <v/>
      </c>
      <c r="CM473" s="62" t="str">
        <f>+IF(AND(LEN($K473)&gt;10),IF(AND($J473&gt;V$1,$J473&lt;=$Y$1),1,IF((COUNTIFS(INCAPACIDADES!$C$1:$C$51,$K473,INCAPACIDADES!U$1:U$51,V$1))&gt;0,2,IF(VLOOKUP($I473,BD!$D:$F,3,0)&gt;V$1,0,3))),"")</f>
        <v/>
      </c>
      <c r="CN473" s="62" t="str">
        <f>+IF(AND(LEN($K473)&gt;10),IF(AND($J473&gt;W$1,$J473&lt;=$Y$1),1,IF((COUNTIFS(INCAPACIDADES!$C$1:$C$51,$K473,INCAPACIDADES!V$1:V$51,W$1))&gt;0,2,IF(VLOOKUP($I473,BD!$D:$F,3,0)&gt;W$1,0,3))),"")</f>
        <v/>
      </c>
      <c r="CO473" s="62" t="str">
        <f>+IF(AND(LEN($K473)&gt;10),IF(AND($J473&gt;X$1,$J473&lt;=$Y$1),1,IF((COUNTIFS(INCAPACIDADES!$C$1:$C$51,$K473,INCAPACIDADES!W$1:W$51,X$1))&gt;0,2,IF(VLOOKUP($I473,BD!$D:$F,3,0)&gt;X$1,0,3))),"")</f>
        <v/>
      </c>
      <c r="CP473" s="62" t="str">
        <f>+IF(AND(LEN($K473)&gt;10),IF(AND($J473&gt;Y$1,$J473&lt;=$Y$1),1,IF((COUNTIFS(INCAPACIDADES!$C$1:$C$51,$K473,INCAPACIDADES!X$1:X$51,Y$1))&gt;0,2,IF(VLOOKUP($I473,BD!$D:$F,3,0)&gt;Y$1,0,3))),"")</f>
        <v/>
      </c>
      <c r="CQ473" s="62" t="str">
        <f>+IF(LEN($K473)&gt;10,IF(ISERROR(VLOOKUP(L473,'CODIGO PAGO'!$B$1:$B$20,1,0)),1,IF(OR(AND(CC473=1,L473&lt;&gt;"N"),AND(CC473=3,L473&lt;&gt;"B"),AND(CC473=2,LEFT(TRIM(L473),1)&lt;&gt;"I")),1,IF(OR(AND(CC473=0,L473="N"),AND(CC473=0,L473="B"),AND(CC473=0,LEFT(TRIM(L473),1)="I")),1,0))),"")</f>
        <v/>
      </c>
      <c r="CR473" s="62" t="str">
        <f t="shared" si="215"/>
        <v/>
      </c>
      <c r="CS473" s="62" t="str">
        <f>+IF(LEN($K473)&gt;10,IF(ISERROR(VLOOKUP(N473,'CODIGO PAGO'!$B$1:$B$20,1,0)),1,IF(OR(AND(CE473=1,N473&lt;&gt;"N"),AND(CE473=3,N473&lt;&gt;"B"),AND(CE473=2,LEFT(TRIM(N473),1)&lt;&gt;"I")),1,IF(OR(AND(CE473=0,N473="N"),AND(CE473=0,N473="B"),AND(CE473=0,LEFT(TRIM(N473),1)="I")),1,0))),"")</f>
        <v/>
      </c>
      <c r="CT473" s="62" t="str">
        <f t="shared" si="216"/>
        <v/>
      </c>
      <c r="CU473" s="62" t="str">
        <f>+IF(LEN($K473)&gt;10,IF(ISERROR(VLOOKUP(P473,'CODIGO PAGO'!$B$1:$B$20,1,0)),1,IF(OR(AND(CG473=1,P473&lt;&gt;"N"),AND(CG473=3,P473&lt;&gt;"B"),AND(CG473=2,LEFT(TRIM(P473),1)&lt;&gt;"I")),1,IF(OR(AND(CG473=0,P473="N"),AND(CG473=0,P473="B"),AND(CG473=0,LEFT(TRIM(P473),1)="I")),1,0))),"")</f>
        <v/>
      </c>
      <c r="CV473" s="62" t="str">
        <f t="shared" si="217"/>
        <v/>
      </c>
      <c r="CW473" s="62" t="str">
        <f>+IF(LEN($K473)&gt;10,IF(ISERROR(VLOOKUP(R473,'CODIGO PAGO'!$B$1:$B$20,1,0)),1,IF(OR(AND(CI473=1,R473&lt;&gt;"N"),AND(CI473=3,R473&lt;&gt;"B"),AND(CI473=2,LEFT(TRIM(R473),1)&lt;&gt;"I")),1,IF(OR(AND(CI473=0,R473="N"),AND(CI473=0,R473="B"),AND(CI473=0,LEFT(TRIM(R473),1)="I")),1,0))),"")</f>
        <v/>
      </c>
      <c r="CX473" s="62" t="str">
        <f t="shared" si="218"/>
        <v/>
      </c>
      <c r="CY473" s="62" t="str">
        <f>+IF(LEN($K473)&gt;10,IF(ISERROR(VLOOKUP(T473,'CODIGO PAGO'!$B$1:$B$20,1,0)),1,IF(OR(AND(CK473=1,T473&lt;&gt;"N"),AND(CK473=3,T473&lt;&gt;"B"),AND(CK473=2,LEFT(TRIM(T473),1)&lt;&gt;"I")),1,IF(OR(AND(CK473=0,T473="N"),AND(CK473=0,T473="B"),AND(CK473=0,LEFT(TRIM(T473),1)="I")),1,0))),"")</f>
        <v/>
      </c>
      <c r="CZ473" s="62" t="str">
        <f t="shared" si="219"/>
        <v/>
      </c>
      <c r="DA473" s="62" t="str">
        <f>+IF(LEN($K473)&gt;10,IF(ISERROR(VLOOKUP(V473,'CODIGO PAGO'!$B$1:$B$20,1,0)),1,IF(OR(AND(CM473=1,V473&lt;&gt;"N"),AND(CM473=3,V473&lt;&gt;"B"),AND(CM473=2,LEFT(TRIM(V473),1)&lt;&gt;"I")),1,IF(OR(AND(CM473=0,V473="N"),AND(CM473=0,V473="B"),AND(CM473=0,LEFT(TRIM(V473),1)="I")),1,0))),"")</f>
        <v/>
      </c>
      <c r="DB473" s="62" t="str">
        <f t="shared" si="220"/>
        <v/>
      </c>
      <c r="DC473" s="62" t="str">
        <f>+IF(LEN($K473)&gt;10,IF(ISERROR(VLOOKUP(X473,'CODIGO PAGO'!$B$1:$B$20,1,0)),1,IF(OR(AND(CO473=1,X473&lt;&gt;"N"),AND(CO473=3,X473&lt;&gt;"B"),AND(CO473=2,LEFT(TRIM(X473),1)&lt;&gt;"I")),1,IF(OR(AND(CO473=0,X473="N"),AND(CO473=0,X473="B"),AND(CO473=0,LEFT(TRIM(X473),1)="I")),1,0))),"")</f>
        <v/>
      </c>
      <c r="DD473" s="62" t="str">
        <f t="shared" si="221"/>
        <v/>
      </c>
      <c r="DE473" s="62" t="str">
        <f t="shared" si="222"/>
        <v/>
      </c>
      <c r="DF473" s="63" t="str">
        <f t="shared" si="223"/>
        <v/>
      </c>
      <c r="DG473" s="171"/>
      <c r="DH473" s="63">
        <v>473</v>
      </c>
    </row>
    <row r="474" spans="1:112" s="65" customFormat="1">
      <c r="A474" s="16" t="str">
        <f t="shared" si="196"/>
        <v/>
      </c>
      <c r="B474" s="134"/>
      <c r="C474" s="134"/>
      <c r="D474" s="1" t="str">
        <f>+IF(LEN($K474)&gt;5,BD!A474,"")</f>
        <v/>
      </c>
      <c r="E474" s="1" t="str">
        <f>+IF(LEN($K474)&gt;5,BD!B474,"")</f>
        <v/>
      </c>
      <c r="F474" s="134"/>
      <c r="G474" s="133"/>
      <c r="H474" s="135"/>
      <c r="I474" s="3" t="str">
        <f>+IF(LEN($K474)&gt;5,BD!D474,"")</f>
        <v/>
      </c>
      <c r="J474" s="4" t="str">
        <f>+IF(LEN($K474)&gt;5,BD!E474,"")</f>
        <v/>
      </c>
      <c r="K474" s="5" t="str">
        <f>+IF(LEN(BD!G474)&gt;5,BD!G474,"")</f>
        <v/>
      </c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53" t="str">
        <f t="shared" si="197"/>
        <v/>
      </c>
      <c r="AB474" s="154" t="str">
        <f>+IF(LEN($K474)&gt;5,SUM(L474,N474,P474,R474,T474,V474,X474)+COUNTIF(L474:X474,"PCG")+'CODIGO PAGO'!$C$23*COUNTIF(L474:X474,"PDF")+'CODIGO PAGO'!$C$24*COUNTIF('PRE MAAS'!L474:X474,"PNH")+'CODIGO PAGO'!$C$25*COUNTIF('PRE MAAS'!L474:X474,"PS")+COUNTIF(L474:X474,"VAC"),"")</f>
        <v/>
      </c>
      <c r="AC474" s="154" t="str">
        <f t="shared" si="198"/>
        <v/>
      </c>
      <c r="AD474" s="155" t="str">
        <f t="shared" si="199"/>
        <v/>
      </c>
      <c r="AE474" s="155" t="str">
        <f t="shared" si="200"/>
        <v/>
      </c>
      <c r="AF474" s="155" t="str">
        <f>+IF(LEN($K474)&gt;5,IF(AND(VLOOKUP($I474,BD!$D$1:$F$501,3,0)&gt;=L$1,VLOOKUP($I474,BD!$D$1:$F$501,3,0)&lt;=X$1),1,0),"")</f>
        <v/>
      </c>
      <c r="AG474" s="155" t="str">
        <f t="shared" si="201"/>
        <v/>
      </c>
      <c r="AH474" s="156" t="str">
        <f t="shared" si="202"/>
        <v/>
      </c>
      <c r="AI474" s="156" t="str">
        <f t="shared" si="203"/>
        <v/>
      </c>
      <c r="AJ474" s="156" t="str">
        <f t="shared" si="204"/>
        <v/>
      </c>
      <c r="AK474" s="6" t="str">
        <f>+IF(LEN($K474)&gt;5,BD!H474,"")</f>
        <v/>
      </c>
      <c r="AL474" s="17" t="str">
        <f t="shared" si="205"/>
        <v/>
      </c>
      <c r="AM474" s="13"/>
      <c r="AN474" s="18" t="str">
        <f t="shared" si="206"/>
        <v/>
      </c>
      <c r="AO474" s="19" t="str">
        <f t="shared" si="207"/>
        <v/>
      </c>
      <c r="AP474" s="19" t="str">
        <f t="shared" si="208"/>
        <v/>
      </c>
      <c r="AQ474" s="20" t="str">
        <f t="shared" si="209"/>
        <v/>
      </c>
      <c r="AR474" s="7" t="str">
        <f t="shared" ca="1" si="210"/>
        <v/>
      </c>
      <c r="AS474" s="157"/>
      <c r="AT474" s="19" t="str">
        <f>+IF(LEN($K474)&gt;5,TRUNC(AS474*AK474*'CODIGO PAGO'!$C$27,2),"")</f>
        <v/>
      </c>
      <c r="AU474" s="15"/>
      <c r="AV474" s="15"/>
      <c r="AW474" s="15"/>
      <c r="AX474" s="14"/>
      <c r="AY474" s="15"/>
      <c r="AZ474" s="20" t="str">
        <f>+IF(LEN(K474)&gt;5,SUMIF(AJUSTES!$A$1:$A$50,K474,AJUSTES!$J$1:$J$50),"")</f>
        <v/>
      </c>
      <c r="BA474" s="20"/>
      <c r="BB474" s="14"/>
      <c r="BC474" s="14"/>
      <c r="BD474" s="164"/>
      <c r="BE474" s="15"/>
      <c r="BF474" s="15"/>
      <c r="BG474" s="152" t="str">
        <f t="shared" si="211"/>
        <v/>
      </c>
      <c r="BH474" s="20" t="str">
        <f t="shared" si="212"/>
        <v/>
      </c>
      <c r="BI474" s="20" t="str">
        <f>IF(LEN($K474)&gt;5,IF('CODIGO PAGO'!$C$26=9,0.5*AK474,'CODIGO PAGO'!$C$26*COUNTIF(L474:X474,"PT")*(AK474*7)/(7-(COUNTIF(L474:X474,"D")+COUNTIF(L474:X474,"DL")))),"")</f>
        <v/>
      </c>
      <c r="BJ474" s="15"/>
      <c r="BK474" s="20" t="str">
        <f>+IF(LEN(K474)&gt;5,SUMIF(AJUSTES!$A$1:$A$50,K474,AJUSTES!$K$1:$K$50),"")</f>
        <v/>
      </c>
      <c r="BL474" s="15"/>
      <c r="BM474" s="15"/>
      <c r="BN474" s="4" t="str">
        <f>+CONCATENATE(IF(COUNTIFS(INCAPACIDADES!$A$1:$A$100,"ACTIVA",INCAPACIDADES!$C$1:$C$100,'PRE MAAS'!K474)&gt;0,VLOOKUP(K474,INCAPACIDADES!$C$1:$Y$100,23,0),""),IF(LEN($K474)&gt;5,IF(BD!F474="N/A","",CONCATENATE("B (",DAY(BD!F474),"-",MONTH(BD!F474),"-",YEAR(BD!F474),")")),""))</f>
        <v/>
      </c>
      <c r="BO474" s="150"/>
      <c r="BP474" s="15"/>
      <c r="BQ474" s="15"/>
      <c r="BR474" s="15"/>
      <c r="BS474" s="15"/>
      <c r="BT474" s="15"/>
      <c r="BU474" s="9" t="str">
        <f>+IF(LEN($K474)&gt;10,IF(LEN(BD!I474)=11,BD!I474,CONCATENATE("0",BD!I474)),"")</f>
        <v/>
      </c>
      <c r="BV474" s="161" t="str">
        <f>+IF(LEN($K474)&gt;10,BD!J474,"")</f>
        <v/>
      </c>
      <c r="BW474" s="162" t="str">
        <f t="shared" si="213"/>
        <v/>
      </c>
      <c r="BX474" s="162" t="str">
        <f>+IF(LEN($K474)&gt;10,UPPER(BD!K474),"")</f>
        <v/>
      </c>
      <c r="BY474" s="161" t="str">
        <f>+IF(LEN($K482)&gt;5,BD!L474,"")</f>
        <v/>
      </c>
      <c r="BZ474" s="161" t="str">
        <f>+IF(LEN($K474)&gt;10,BD!M474,"")</f>
        <v/>
      </c>
      <c r="CA474" s="162" t="str">
        <f>+IF(LEN($K474)&gt;10,BD!N474,"")</f>
        <v/>
      </c>
      <c r="CB474" s="163" t="str">
        <f t="shared" si="214"/>
        <v/>
      </c>
      <c r="CC474" s="62" t="str">
        <f>+IF(AND(LEN($K474)&gt;10),IF(AND($J474&gt;L$1,$J474&lt;=$Y$1),1,IF((COUNTIFS(INCAPACIDADES!$C$1:$C$51,$K474,INCAPACIDADES!K$1:K$51,L$1))&gt;0,2,IF(VLOOKUP($I474,BD!D:F,3,0)&gt;L$1,0,3))),"")</f>
        <v/>
      </c>
      <c r="CD474" s="62" t="str">
        <f>+IF(AND(LEN($K474)&gt;10),IF(AND($J474&gt;M$1,$J474&lt;=$Y$1),1,IF((COUNTIFS(INCAPACIDADES!$C$1:$C$51,$K474,INCAPACIDADES!L$1:L$51,M$1))&gt;0,2,IF(VLOOKUP($I474,BD!$D:$F,3,0)&gt;M$1,0,3))),"")</f>
        <v/>
      </c>
      <c r="CE474" s="62" t="str">
        <f>+IF(AND(LEN($K474)&gt;10),IF(AND($J474&gt;N$1,$J474&lt;=$Y$1),1,IF((COUNTIFS(INCAPACIDADES!$C$1:$C$51,$K474,INCAPACIDADES!M$1:M$51,N$1))&gt;0,2,IF(VLOOKUP($I474,BD!$D:$F,3,0)&gt;N$1,0,3))),"")</f>
        <v/>
      </c>
      <c r="CF474" s="62" t="str">
        <f>+IF(AND(LEN($K474)&gt;10),IF(AND($J474&gt;O$1,$J474&lt;=$Y$1),1,IF((COUNTIFS(INCAPACIDADES!$C$1:$C$51,$K474,INCAPACIDADES!N$1:N$51,O$1))&gt;0,2,IF(VLOOKUP($I474,BD!$D:$F,3,0)&gt;O$1,0,3))),"")</f>
        <v/>
      </c>
      <c r="CG474" s="62" t="str">
        <f>+IF(AND(LEN($K474)&gt;10),IF(AND($J474&gt;P$1,$J474&lt;=$Y$1),1,IF((COUNTIFS(INCAPACIDADES!$C$1:$C$51,$K474,INCAPACIDADES!O$1:O$51,P$1))&gt;0,2,IF(VLOOKUP($I474,BD!$D:$F,3,0)&gt;P$1,0,3))),"")</f>
        <v/>
      </c>
      <c r="CH474" s="62" t="str">
        <f>+IF(AND(LEN($K474)&gt;10),IF(AND($J474&gt;Q$1,$J474&lt;=$Y$1),1,IF((COUNTIFS(INCAPACIDADES!$C$1:$C$51,$K474,INCAPACIDADES!P$1:P$51,Q$1))&gt;0,2,IF(VLOOKUP($I474,BD!$D:$F,3,0)&gt;Q$1,0,3))),"")</f>
        <v/>
      </c>
      <c r="CI474" s="62" t="str">
        <f>+IF(AND(LEN($K474)&gt;10),IF(AND($J474&gt;R$1,$J474&lt;=$Y$1),1,IF((COUNTIFS(INCAPACIDADES!$C$1:$C$51,$K474,INCAPACIDADES!Q$1:Q$51,R$1))&gt;0,2,IF(VLOOKUP($I474,BD!$D:$F,3,0)&gt;R$1,0,3))),"")</f>
        <v/>
      </c>
      <c r="CJ474" s="62" t="str">
        <f>+IF(AND(LEN($K474)&gt;10),IF(AND($J474&gt;S$1,$J474&lt;=$Y$1),1,IF((COUNTIFS(INCAPACIDADES!$C$1:$C$51,$K474,INCAPACIDADES!R$1:R$51,S$1))&gt;0,2,IF(VLOOKUP($I474,BD!$D:$F,3,0)&gt;S$1,0,3))),"")</f>
        <v/>
      </c>
      <c r="CK474" s="62" t="str">
        <f>+IF(AND(LEN($K474)&gt;10),IF(AND($J474&gt;T$1,$J474&lt;=$Y$1),1,IF((COUNTIFS(INCAPACIDADES!$C$1:$C$51,$K474,INCAPACIDADES!S$1:S$51,T$1))&gt;0,2,IF(VLOOKUP($I474,BD!$D:$F,3,0)&gt;T$1,0,3))),"")</f>
        <v/>
      </c>
      <c r="CL474" s="62" t="str">
        <f>+IF(AND(LEN($K474)&gt;10),IF(AND($J474&gt;U$1,$J474&lt;=$Y$1),1,IF((COUNTIFS(INCAPACIDADES!$C$1:$C$51,$K474,INCAPACIDADES!T$1:T$51,U$1))&gt;0,2,IF(VLOOKUP($I474,BD!$D:$F,3,0)&gt;U$1,0,3))),"")</f>
        <v/>
      </c>
      <c r="CM474" s="62" t="str">
        <f>+IF(AND(LEN($K474)&gt;10),IF(AND($J474&gt;V$1,$J474&lt;=$Y$1),1,IF((COUNTIFS(INCAPACIDADES!$C$1:$C$51,$K474,INCAPACIDADES!U$1:U$51,V$1))&gt;0,2,IF(VLOOKUP($I474,BD!$D:$F,3,0)&gt;V$1,0,3))),"")</f>
        <v/>
      </c>
      <c r="CN474" s="62" t="str">
        <f>+IF(AND(LEN($K474)&gt;10),IF(AND($J474&gt;W$1,$J474&lt;=$Y$1),1,IF((COUNTIFS(INCAPACIDADES!$C$1:$C$51,$K474,INCAPACIDADES!V$1:V$51,W$1))&gt;0,2,IF(VLOOKUP($I474,BD!$D:$F,3,0)&gt;W$1,0,3))),"")</f>
        <v/>
      </c>
      <c r="CO474" s="62" t="str">
        <f>+IF(AND(LEN($K474)&gt;10),IF(AND($J474&gt;X$1,$J474&lt;=$Y$1),1,IF((COUNTIFS(INCAPACIDADES!$C$1:$C$51,$K474,INCAPACIDADES!W$1:W$51,X$1))&gt;0,2,IF(VLOOKUP($I474,BD!$D:$F,3,0)&gt;X$1,0,3))),"")</f>
        <v/>
      </c>
      <c r="CP474" s="62" t="str">
        <f>+IF(AND(LEN($K474)&gt;10),IF(AND($J474&gt;Y$1,$J474&lt;=$Y$1),1,IF((COUNTIFS(INCAPACIDADES!$C$1:$C$51,$K474,INCAPACIDADES!X$1:X$51,Y$1))&gt;0,2,IF(VLOOKUP($I474,BD!$D:$F,3,0)&gt;Y$1,0,3))),"")</f>
        <v/>
      </c>
      <c r="CQ474" s="62" t="str">
        <f>+IF(LEN($K474)&gt;10,IF(ISERROR(VLOOKUP(L474,'CODIGO PAGO'!$B$1:$B$20,1,0)),1,IF(OR(AND(CC474=1,L474&lt;&gt;"N"),AND(CC474=3,L474&lt;&gt;"B"),AND(CC474=2,LEFT(TRIM(L474),1)&lt;&gt;"I")),1,IF(OR(AND(CC474=0,L474="N"),AND(CC474=0,L474="B"),AND(CC474=0,LEFT(TRIM(L474),1)="I")),1,0))),"")</f>
        <v/>
      </c>
      <c r="CR474" s="62" t="str">
        <f t="shared" si="215"/>
        <v/>
      </c>
      <c r="CS474" s="62" t="str">
        <f>+IF(LEN($K474)&gt;10,IF(ISERROR(VLOOKUP(N474,'CODIGO PAGO'!$B$1:$B$20,1,0)),1,IF(OR(AND(CE474=1,N474&lt;&gt;"N"),AND(CE474=3,N474&lt;&gt;"B"),AND(CE474=2,LEFT(TRIM(N474),1)&lt;&gt;"I")),1,IF(OR(AND(CE474=0,N474="N"),AND(CE474=0,N474="B"),AND(CE474=0,LEFT(TRIM(N474),1)="I")),1,0))),"")</f>
        <v/>
      </c>
      <c r="CT474" s="62" t="str">
        <f t="shared" si="216"/>
        <v/>
      </c>
      <c r="CU474" s="62" t="str">
        <f>+IF(LEN($K474)&gt;10,IF(ISERROR(VLOOKUP(P474,'CODIGO PAGO'!$B$1:$B$20,1,0)),1,IF(OR(AND(CG474=1,P474&lt;&gt;"N"),AND(CG474=3,P474&lt;&gt;"B"),AND(CG474=2,LEFT(TRIM(P474),1)&lt;&gt;"I")),1,IF(OR(AND(CG474=0,P474="N"),AND(CG474=0,P474="B"),AND(CG474=0,LEFT(TRIM(P474),1)="I")),1,0))),"")</f>
        <v/>
      </c>
      <c r="CV474" s="62" t="str">
        <f t="shared" si="217"/>
        <v/>
      </c>
      <c r="CW474" s="62" t="str">
        <f>+IF(LEN($K474)&gt;10,IF(ISERROR(VLOOKUP(R474,'CODIGO PAGO'!$B$1:$B$20,1,0)),1,IF(OR(AND(CI474=1,R474&lt;&gt;"N"),AND(CI474=3,R474&lt;&gt;"B"),AND(CI474=2,LEFT(TRIM(R474),1)&lt;&gt;"I")),1,IF(OR(AND(CI474=0,R474="N"),AND(CI474=0,R474="B"),AND(CI474=0,LEFT(TRIM(R474),1)="I")),1,0))),"")</f>
        <v/>
      </c>
      <c r="CX474" s="62" t="str">
        <f t="shared" si="218"/>
        <v/>
      </c>
      <c r="CY474" s="62" t="str">
        <f>+IF(LEN($K474)&gt;10,IF(ISERROR(VLOOKUP(T474,'CODIGO PAGO'!$B$1:$B$20,1,0)),1,IF(OR(AND(CK474=1,T474&lt;&gt;"N"),AND(CK474=3,T474&lt;&gt;"B"),AND(CK474=2,LEFT(TRIM(T474),1)&lt;&gt;"I")),1,IF(OR(AND(CK474=0,T474="N"),AND(CK474=0,T474="B"),AND(CK474=0,LEFT(TRIM(T474),1)="I")),1,0))),"")</f>
        <v/>
      </c>
      <c r="CZ474" s="62" t="str">
        <f t="shared" si="219"/>
        <v/>
      </c>
      <c r="DA474" s="62" t="str">
        <f>+IF(LEN($K474)&gt;10,IF(ISERROR(VLOOKUP(V474,'CODIGO PAGO'!$B$1:$B$20,1,0)),1,IF(OR(AND(CM474=1,V474&lt;&gt;"N"),AND(CM474=3,V474&lt;&gt;"B"),AND(CM474=2,LEFT(TRIM(V474),1)&lt;&gt;"I")),1,IF(OR(AND(CM474=0,V474="N"),AND(CM474=0,V474="B"),AND(CM474=0,LEFT(TRIM(V474),1)="I")),1,0))),"")</f>
        <v/>
      </c>
      <c r="DB474" s="62" t="str">
        <f t="shared" si="220"/>
        <v/>
      </c>
      <c r="DC474" s="62" t="str">
        <f>+IF(LEN($K474)&gt;10,IF(ISERROR(VLOOKUP(X474,'CODIGO PAGO'!$B$1:$B$20,1,0)),1,IF(OR(AND(CO474=1,X474&lt;&gt;"N"),AND(CO474=3,X474&lt;&gt;"B"),AND(CO474=2,LEFT(TRIM(X474),1)&lt;&gt;"I")),1,IF(OR(AND(CO474=0,X474="N"),AND(CO474=0,X474="B"),AND(CO474=0,LEFT(TRIM(X474),1)="I")),1,0))),"")</f>
        <v/>
      </c>
      <c r="DD474" s="62" t="str">
        <f t="shared" si="221"/>
        <v/>
      </c>
      <c r="DE474" s="62" t="str">
        <f t="shared" si="222"/>
        <v/>
      </c>
      <c r="DF474" s="63" t="str">
        <f t="shared" si="223"/>
        <v/>
      </c>
      <c r="DG474" s="171"/>
      <c r="DH474" s="63">
        <v>474</v>
      </c>
    </row>
    <row r="475" spans="1:112" s="65" customFormat="1">
      <c r="A475" s="16" t="str">
        <f t="shared" si="196"/>
        <v/>
      </c>
      <c r="B475" s="134"/>
      <c r="C475" s="134"/>
      <c r="D475" s="1" t="str">
        <f>+IF(LEN($K475)&gt;5,BD!A475,"")</f>
        <v/>
      </c>
      <c r="E475" s="1" t="str">
        <f>+IF(LEN($K475)&gt;5,BD!B475,"")</f>
        <v/>
      </c>
      <c r="F475" s="134"/>
      <c r="G475" s="133"/>
      <c r="H475" s="135"/>
      <c r="I475" s="3" t="str">
        <f>+IF(LEN($K475)&gt;5,BD!D475,"")</f>
        <v/>
      </c>
      <c r="J475" s="4" t="str">
        <f>+IF(LEN($K475)&gt;5,BD!E475,"")</f>
        <v/>
      </c>
      <c r="K475" s="5" t="str">
        <f>+IF(LEN(BD!G475)&gt;5,BD!G475,"")</f>
        <v/>
      </c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53" t="str">
        <f t="shared" si="197"/>
        <v/>
      </c>
      <c r="AB475" s="154" t="str">
        <f>+IF(LEN($K475)&gt;5,SUM(L475,N475,P475,R475,T475,V475,X475)+COUNTIF(L475:X475,"PCG")+'CODIGO PAGO'!$C$23*COUNTIF(L475:X475,"PDF")+'CODIGO PAGO'!$C$24*COUNTIF('PRE MAAS'!L475:X475,"PNH")+'CODIGO PAGO'!$C$25*COUNTIF('PRE MAAS'!L475:X475,"PS")+COUNTIF(L475:X475,"VAC"),"")</f>
        <v/>
      </c>
      <c r="AC475" s="154" t="str">
        <f t="shared" si="198"/>
        <v/>
      </c>
      <c r="AD475" s="155" t="str">
        <f t="shared" si="199"/>
        <v/>
      </c>
      <c r="AE475" s="155" t="str">
        <f t="shared" si="200"/>
        <v/>
      </c>
      <c r="AF475" s="155" t="str">
        <f>+IF(LEN($K475)&gt;5,IF(AND(VLOOKUP($I475,BD!$D$1:$F$501,3,0)&gt;=L$1,VLOOKUP($I475,BD!$D$1:$F$501,3,0)&lt;=X$1),1,0),"")</f>
        <v/>
      </c>
      <c r="AG475" s="155" t="str">
        <f t="shared" si="201"/>
        <v/>
      </c>
      <c r="AH475" s="156" t="str">
        <f t="shared" si="202"/>
        <v/>
      </c>
      <c r="AI475" s="156" t="str">
        <f t="shared" si="203"/>
        <v/>
      </c>
      <c r="AJ475" s="156" t="str">
        <f t="shared" si="204"/>
        <v/>
      </c>
      <c r="AK475" s="6" t="str">
        <f>+IF(LEN($K475)&gt;5,BD!H475,"")</f>
        <v/>
      </c>
      <c r="AL475" s="17" t="str">
        <f t="shared" si="205"/>
        <v/>
      </c>
      <c r="AM475" s="13"/>
      <c r="AN475" s="18" t="str">
        <f t="shared" si="206"/>
        <v/>
      </c>
      <c r="AO475" s="19" t="str">
        <f t="shared" si="207"/>
        <v/>
      </c>
      <c r="AP475" s="19" t="str">
        <f t="shared" si="208"/>
        <v/>
      </c>
      <c r="AQ475" s="20" t="str">
        <f t="shared" si="209"/>
        <v/>
      </c>
      <c r="AR475" s="7" t="str">
        <f t="shared" ca="1" si="210"/>
        <v/>
      </c>
      <c r="AS475" s="157"/>
      <c r="AT475" s="19" t="str">
        <f>+IF(LEN($K475)&gt;5,TRUNC(AS475*AK475*'CODIGO PAGO'!$C$27,2),"")</f>
        <v/>
      </c>
      <c r="AU475" s="15"/>
      <c r="AV475" s="15"/>
      <c r="AW475" s="15"/>
      <c r="AX475" s="14"/>
      <c r="AY475" s="15"/>
      <c r="AZ475" s="20" t="str">
        <f>+IF(LEN(K475)&gt;5,SUMIF(AJUSTES!$A$1:$A$50,K475,AJUSTES!$J$1:$J$50),"")</f>
        <v/>
      </c>
      <c r="BA475" s="20"/>
      <c r="BB475" s="14"/>
      <c r="BC475" s="14"/>
      <c r="BD475" s="164"/>
      <c r="BE475" s="15"/>
      <c r="BF475" s="15"/>
      <c r="BG475" s="152" t="str">
        <f t="shared" si="211"/>
        <v/>
      </c>
      <c r="BH475" s="20" t="str">
        <f t="shared" si="212"/>
        <v/>
      </c>
      <c r="BI475" s="20" t="str">
        <f>IF(LEN($K475)&gt;5,IF('CODIGO PAGO'!$C$26=9,0.5*AK475,'CODIGO PAGO'!$C$26*COUNTIF(L475:X475,"PT")*(AK475*7)/(7-(COUNTIF(L475:X475,"D")+COUNTIF(L475:X475,"DL")))),"")</f>
        <v/>
      </c>
      <c r="BJ475" s="15"/>
      <c r="BK475" s="20" t="str">
        <f>+IF(LEN(K475)&gt;5,SUMIF(AJUSTES!$A$1:$A$50,K475,AJUSTES!$K$1:$K$50),"")</f>
        <v/>
      </c>
      <c r="BL475" s="15"/>
      <c r="BM475" s="15"/>
      <c r="BN475" s="4" t="str">
        <f>+CONCATENATE(IF(COUNTIFS(INCAPACIDADES!$A$1:$A$100,"ACTIVA",INCAPACIDADES!$C$1:$C$100,'PRE MAAS'!K475)&gt;0,VLOOKUP(K475,INCAPACIDADES!$C$1:$Y$100,23,0),""),IF(LEN($K475)&gt;5,IF(BD!F475="N/A","",CONCATENATE("B (",DAY(BD!F475),"-",MONTH(BD!F475),"-",YEAR(BD!F475),")")),""))</f>
        <v/>
      </c>
      <c r="BO475" s="150"/>
      <c r="BP475" s="15"/>
      <c r="BQ475" s="15"/>
      <c r="BR475" s="15"/>
      <c r="BS475" s="15"/>
      <c r="BT475" s="15"/>
      <c r="BU475" s="9" t="str">
        <f>+IF(LEN($K475)&gt;10,IF(LEN(BD!I475)=11,BD!I475,CONCATENATE("0",BD!I475)),"")</f>
        <v/>
      </c>
      <c r="BV475" s="161" t="str">
        <f>+IF(LEN($K475)&gt;10,BD!J475,"")</f>
        <v/>
      </c>
      <c r="BW475" s="162" t="str">
        <f t="shared" si="213"/>
        <v/>
      </c>
      <c r="BX475" s="162" t="str">
        <f>+IF(LEN($K475)&gt;10,UPPER(BD!K475),"")</f>
        <v/>
      </c>
      <c r="BY475" s="161" t="str">
        <f>+IF(LEN($K483)&gt;5,BD!L475,"")</f>
        <v/>
      </c>
      <c r="BZ475" s="161" t="str">
        <f>+IF(LEN($K475)&gt;10,BD!M475,"")</f>
        <v/>
      </c>
      <c r="CA475" s="162" t="str">
        <f>+IF(LEN($K475)&gt;10,BD!N475,"")</f>
        <v/>
      </c>
      <c r="CB475" s="163" t="str">
        <f t="shared" si="214"/>
        <v/>
      </c>
      <c r="CC475" s="62" t="str">
        <f>+IF(AND(LEN($K475)&gt;10),IF(AND($J475&gt;L$1,$J475&lt;=$Y$1),1,IF((COUNTIFS(INCAPACIDADES!$C$1:$C$51,$K475,INCAPACIDADES!K$1:K$51,L$1))&gt;0,2,IF(VLOOKUP($I475,BD!D:F,3,0)&gt;L$1,0,3))),"")</f>
        <v/>
      </c>
      <c r="CD475" s="62" t="str">
        <f>+IF(AND(LEN($K475)&gt;10),IF(AND($J475&gt;M$1,$J475&lt;=$Y$1),1,IF((COUNTIFS(INCAPACIDADES!$C$1:$C$51,$K475,INCAPACIDADES!L$1:L$51,M$1))&gt;0,2,IF(VLOOKUP($I475,BD!$D:$F,3,0)&gt;M$1,0,3))),"")</f>
        <v/>
      </c>
      <c r="CE475" s="62" t="str">
        <f>+IF(AND(LEN($K475)&gt;10),IF(AND($J475&gt;N$1,$J475&lt;=$Y$1),1,IF((COUNTIFS(INCAPACIDADES!$C$1:$C$51,$K475,INCAPACIDADES!M$1:M$51,N$1))&gt;0,2,IF(VLOOKUP($I475,BD!$D:$F,3,0)&gt;N$1,0,3))),"")</f>
        <v/>
      </c>
      <c r="CF475" s="62" t="str">
        <f>+IF(AND(LEN($K475)&gt;10),IF(AND($J475&gt;O$1,$J475&lt;=$Y$1),1,IF((COUNTIFS(INCAPACIDADES!$C$1:$C$51,$K475,INCAPACIDADES!N$1:N$51,O$1))&gt;0,2,IF(VLOOKUP($I475,BD!$D:$F,3,0)&gt;O$1,0,3))),"")</f>
        <v/>
      </c>
      <c r="CG475" s="62" t="str">
        <f>+IF(AND(LEN($K475)&gt;10),IF(AND($J475&gt;P$1,$J475&lt;=$Y$1),1,IF((COUNTIFS(INCAPACIDADES!$C$1:$C$51,$K475,INCAPACIDADES!O$1:O$51,P$1))&gt;0,2,IF(VLOOKUP($I475,BD!$D:$F,3,0)&gt;P$1,0,3))),"")</f>
        <v/>
      </c>
      <c r="CH475" s="62" t="str">
        <f>+IF(AND(LEN($K475)&gt;10),IF(AND($J475&gt;Q$1,$J475&lt;=$Y$1),1,IF((COUNTIFS(INCAPACIDADES!$C$1:$C$51,$K475,INCAPACIDADES!P$1:P$51,Q$1))&gt;0,2,IF(VLOOKUP($I475,BD!$D:$F,3,0)&gt;Q$1,0,3))),"")</f>
        <v/>
      </c>
      <c r="CI475" s="62" t="str">
        <f>+IF(AND(LEN($K475)&gt;10),IF(AND($J475&gt;R$1,$J475&lt;=$Y$1),1,IF((COUNTIFS(INCAPACIDADES!$C$1:$C$51,$K475,INCAPACIDADES!Q$1:Q$51,R$1))&gt;0,2,IF(VLOOKUP($I475,BD!$D:$F,3,0)&gt;R$1,0,3))),"")</f>
        <v/>
      </c>
      <c r="CJ475" s="62" t="str">
        <f>+IF(AND(LEN($K475)&gt;10),IF(AND($J475&gt;S$1,$J475&lt;=$Y$1),1,IF((COUNTIFS(INCAPACIDADES!$C$1:$C$51,$K475,INCAPACIDADES!R$1:R$51,S$1))&gt;0,2,IF(VLOOKUP($I475,BD!$D:$F,3,0)&gt;S$1,0,3))),"")</f>
        <v/>
      </c>
      <c r="CK475" s="62" t="str">
        <f>+IF(AND(LEN($K475)&gt;10),IF(AND($J475&gt;T$1,$J475&lt;=$Y$1),1,IF((COUNTIFS(INCAPACIDADES!$C$1:$C$51,$K475,INCAPACIDADES!S$1:S$51,T$1))&gt;0,2,IF(VLOOKUP($I475,BD!$D:$F,3,0)&gt;T$1,0,3))),"")</f>
        <v/>
      </c>
      <c r="CL475" s="62" t="str">
        <f>+IF(AND(LEN($K475)&gt;10),IF(AND($J475&gt;U$1,$J475&lt;=$Y$1),1,IF((COUNTIFS(INCAPACIDADES!$C$1:$C$51,$K475,INCAPACIDADES!T$1:T$51,U$1))&gt;0,2,IF(VLOOKUP($I475,BD!$D:$F,3,0)&gt;U$1,0,3))),"")</f>
        <v/>
      </c>
      <c r="CM475" s="62" t="str">
        <f>+IF(AND(LEN($K475)&gt;10),IF(AND($J475&gt;V$1,$J475&lt;=$Y$1),1,IF((COUNTIFS(INCAPACIDADES!$C$1:$C$51,$K475,INCAPACIDADES!U$1:U$51,V$1))&gt;0,2,IF(VLOOKUP($I475,BD!$D:$F,3,0)&gt;V$1,0,3))),"")</f>
        <v/>
      </c>
      <c r="CN475" s="62" t="str">
        <f>+IF(AND(LEN($K475)&gt;10),IF(AND($J475&gt;W$1,$J475&lt;=$Y$1),1,IF((COUNTIFS(INCAPACIDADES!$C$1:$C$51,$K475,INCAPACIDADES!V$1:V$51,W$1))&gt;0,2,IF(VLOOKUP($I475,BD!$D:$F,3,0)&gt;W$1,0,3))),"")</f>
        <v/>
      </c>
      <c r="CO475" s="62" t="str">
        <f>+IF(AND(LEN($K475)&gt;10),IF(AND($J475&gt;X$1,$J475&lt;=$Y$1),1,IF((COUNTIFS(INCAPACIDADES!$C$1:$C$51,$K475,INCAPACIDADES!W$1:W$51,X$1))&gt;0,2,IF(VLOOKUP($I475,BD!$D:$F,3,0)&gt;X$1,0,3))),"")</f>
        <v/>
      </c>
      <c r="CP475" s="62" t="str">
        <f>+IF(AND(LEN($K475)&gt;10),IF(AND($J475&gt;Y$1,$J475&lt;=$Y$1),1,IF((COUNTIFS(INCAPACIDADES!$C$1:$C$51,$K475,INCAPACIDADES!X$1:X$51,Y$1))&gt;0,2,IF(VLOOKUP($I475,BD!$D:$F,3,0)&gt;Y$1,0,3))),"")</f>
        <v/>
      </c>
      <c r="CQ475" s="62" t="str">
        <f>+IF(LEN($K475)&gt;10,IF(ISERROR(VLOOKUP(L475,'CODIGO PAGO'!$B$1:$B$20,1,0)),1,IF(OR(AND(CC475=1,L475&lt;&gt;"N"),AND(CC475=3,L475&lt;&gt;"B"),AND(CC475=2,LEFT(TRIM(L475),1)&lt;&gt;"I")),1,IF(OR(AND(CC475=0,L475="N"),AND(CC475=0,L475="B"),AND(CC475=0,LEFT(TRIM(L475),1)="I")),1,0))),"")</f>
        <v/>
      </c>
      <c r="CR475" s="62" t="str">
        <f t="shared" si="215"/>
        <v/>
      </c>
      <c r="CS475" s="62" t="str">
        <f>+IF(LEN($K475)&gt;10,IF(ISERROR(VLOOKUP(N475,'CODIGO PAGO'!$B$1:$B$20,1,0)),1,IF(OR(AND(CE475=1,N475&lt;&gt;"N"),AND(CE475=3,N475&lt;&gt;"B"),AND(CE475=2,LEFT(TRIM(N475),1)&lt;&gt;"I")),1,IF(OR(AND(CE475=0,N475="N"),AND(CE475=0,N475="B"),AND(CE475=0,LEFT(TRIM(N475),1)="I")),1,0))),"")</f>
        <v/>
      </c>
      <c r="CT475" s="62" t="str">
        <f t="shared" si="216"/>
        <v/>
      </c>
      <c r="CU475" s="62" t="str">
        <f>+IF(LEN($K475)&gt;10,IF(ISERROR(VLOOKUP(P475,'CODIGO PAGO'!$B$1:$B$20,1,0)),1,IF(OR(AND(CG475=1,P475&lt;&gt;"N"),AND(CG475=3,P475&lt;&gt;"B"),AND(CG475=2,LEFT(TRIM(P475),1)&lt;&gt;"I")),1,IF(OR(AND(CG475=0,P475="N"),AND(CG475=0,P475="B"),AND(CG475=0,LEFT(TRIM(P475),1)="I")),1,0))),"")</f>
        <v/>
      </c>
      <c r="CV475" s="62" t="str">
        <f t="shared" si="217"/>
        <v/>
      </c>
      <c r="CW475" s="62" t="str">
        <f>+IF(LEN($K475)&gt;10,IF(ISERROR(VLOOKUP(R475,'CODIGO PAGO'!$B$1:$B$20,1,0)),1,IF(OR(AND(CI475=1,R475&lt;&gt;"N"),AND(CI475=3,R475&lt;&gt;"B"),AND(CI475=2,LEFT(TRIM(R475),1)&lt;&gt;"I")),1,IF(OR(AND(CI475=0,R475="N"),AND(CI475=0,R475="B"),AND(CI475=0,LEFT(TRIM(R475),1)="I")),1,0))),"")</f>
        <v/>
      </c>
      <c r="CX475" s="62" t="str">
        <f t="shared" si="218"/>
        <v/>
      </c>
      <c r="CY475" s="62" t="str">
        <f>+IF(LEN($K475)&gt;10,IF(ISERROR(VLOOKUP(T475,'CODIGO PAGO'!$B$1:$B$20,1,0)),1,IF(OR(AND(CK475=1,T475&lt;&gt;"N"),AND(CK475=3,T475&lt;&gt;"B"),AND(CK475=2,LEFT(TRIM(T475),1)&lt;&gt;"I")),1,IF(OR(AND(CK475=0,T475="N"),AND(CK475=0,T475="B"),AND(CK475=0,LEFT(TRIM(T475),1)="I")),1,0))),"")</f>
        <v/>
      </c>
      <c r="CZ475" s="62" t="str">
        <f t="shared" si="219"/>
        <v/>
      </c>
      <c r="DA475" s="62" t="str">
        <f>+IF(LEN($K475)&gt;10,IF(ISERROR(VLOOKUP(V475,'CODIGO PAGO'!$B$1:$B$20,1,0)),1,IF(OR(AND(CM475=1,V475&lt;&gt;"N"),AND(CM475=3,V475&lt;&gt;"B"),AND(CM475=2,LEFT(TRIM(V475),1)&lt;&gt;"I")),1,IF(OR(AND(CM475=0,V475="N"),AND(CM475=0,V475="B"),AND(CM475=0,LEFT(TRIM(V475),1)="I")),1,0))),"")</f>
        <v/>
      </c>
      <c r="DB475" s="62" t="str">
        <f t="shared" si="220"/>
        <v/>
      </c>
      <c r="DC475" s="62" t="str">
        <f>+IF(LEN($K475)&gt;10,IF(ISERROR(VLOOKUP(X475,'CODIGO PAGO'!$B$1:$B$20,1,0)),1,IF(OR(AND(CO475=1,X475&lt;&gt;"N"),AND(CO475=3,X475&lt;&gt;"B"),AND(CO475=2,LEFT(TRIM(X475),1)&lt;&gt;"I")),1,IF(OR(AND(CO475=0,X475="N"),AND(CO475=0,X475="B"),AND(CO475=0,LEFT(TRIM(X475),1)="I")),1,0))),"")</f>
        <v/>
      </c>
      <c r="DD475" s="62" t="str">
        <f t="shared" si="221"/>
        <v/>
      </c>
      <c r="DE475" s="62" t="str">
        <f t="shared" si="222"/>
        <v/>
      </c>
      <c r="DF475" s="63" t="str">
        <f t="shared" si="223"/>
        <v/>
      </c>
      <c r="DG475" s="171"/>
      <c r="DH475" s="63">
        <v>475</v>
      </c>
    </row>
    <row r="476" spans="1:112" s="65" customFormat="1">
      <c r="A476" s="16" t="str">
        <f t="shared" si="196"/>
        <v/>
      </c>
      <c r="B476" s="134"/>
      <c r="C476" s="134"/>
      <c r="D476" s="1" t="str">
        <f>+IF(LEN($K476)&gt;5,BD!A476,"")</f>
        <v/>
      </c>
      <c r="E476" s="1" t="str">
        <f>+IF(LEN($K476)&gt;5,BD!B476,"")</f>
        <v/>
      </c>
      <c r="F476" s="134"/>
      <c r="G476" s="133"/>
      <c r="H476" s="135"/>
      <c r="I476" s="3" t="str">
        <f>+IF(LEN($K476)&gt;5,BD!D476,"")</f>
        <v/>
      </c>
      <c r="J476" s="4" t="str">
        <f>+IF(LEN($K476)&gt;5,BD!E476,"")</f>
        <v/>
      </c>
      <c r="K476" s="5" t="str">
        <f>+IF(LEN(BD!G476)&gt;5,BD!G476,"")</f>
        <v/>
      </c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53" t="str">
        <f t="shared" si="197"/>
        <v/>
      </c>
      <c r="AB476" s="154" t="str">
        <f>+IF(LEN($K476)&gt;5,SUM(L476,N476,P476,R476,T476,V476,X476)+COUNTIF(L476:X476,"PCG")+'CODIGO PAGO'!$C$23*COUNTIF(L476:X476,"PDF")+'CODIGO PAGO'!$C$24*COUNTIF('PRE MAAS'!L476:X476,"PNH")+'CODIGO PAGO'!$C$25*COUNTIF('PRE MAAS'!L476:X476,"PS")+COUNTIF(L476:X476,"VAC"),"")</f>
        <v/>
      </c>
      <c r="AC476" s="154" t="str">
        <f t="shared" si="198"/>
        <v/>
      </c>
      <c r="AD476" s="155" t="str">
        <f t="shared" si="199"/>
        <v/>
      </c>
      <c r="AE476" s="155" t="str">
        <f t="shared" si="200"/>
        <v/>
      </c>
      <c r="AF476" s="155" t="str">
        <f>+IF(LEN($K476)&gt;5,IF(AND(VLOOKUP($I476,BD!$D$1:$F$501,3,0)&gt;=L$1,VLOOKUP($I476,BD!$D$1:$F$501,3,0)&lt;=X$1),1,0),"")</f>
        <v/>
      </c>
      <c r="AG476" s="155" t="str">
        <f t="shared" si="201"/>
        <v/>
      </c>
      <c r="AH476" s="156" t="str">
        <f t="shared" si="202"/>
        <v/>
      </c>
      <c r="AI476" s="156" t="str">
        <f t="shared" si="203"/>
        <v/>
      </c>
      <c r="AJ476" s="156" t="str">
        <f t="shared" si="204"/>
        <v/>
      </c>
      <c r="AK476" s="6" t="str">
        <f>+IF(LEN($K476)&gt;5,BD!H476,"")</f>
        <v/>
      </c>
      <c r="AL476" s="17" t="str">
        <f t="shared" si="205"/>
        <v/>
      </c>
      <c r="AM476" s="13"/>
      <c r="AN476" s="18" t="str">
        <f t="shared" si="206"/>
        <v/>
      </c>
      <c r="AO476" s="19" t="str">
        <f t="shared" si="207"/>
        <v/>
      </c>
      <c r="AP476" s="19" t="str">
        <f t="shared" si="208"/>
        <v/>
      </c>
      <c r="AQ476" s="20" t="str">
        <f t="shared" si="209"/>
        <v/>
      </c>
      <c r="AR476" s="7" t="str">
        <f t="shared" ca="1" si="210"/>
        <v/>
      </c>
      <c r="AS476" s="157"/>
      <c r="AT476" s="19" t="str">
        <f>+IF(LEN($K476)&gt;5,TRUNC(AS476*AK476*'CODIGO PAGO'!$C$27,2),"")</f>
        <v/>
      </c>
      <c r="AU476" s="15"/>
      <c r="AV476" s="15"/>
      <c r="AW476" s="15"/>
      <c r="AX476" s="14"/>
      <c r="AY476" s="15"/>
      <c r="AZ476" s="20" t="str">
        <f>+IF(LEN(K476)&gt;5,SUMIF(AJUSTES!$A$1:$A$50,K476,AJUSTES!$J$1:$J$50),"")</f>
        <v/>
      </c>
      <c r="BA476" s="20"/>
      <c r="BB476" s="14"/>
      <c r="BC476" s="14"/>
      <c r="BD476" s="164"/>
      <c r="BE476" s="15"/>
      <c r="BF476" s="15"/>
      <c r="BG476" s="152" t="str">
        <f t="shared" si="211"/>
        <v/>
      </c>
      <c r="BH476" s="20" t="str">
        <f t="shared" si="212"/>
        <v/>
      </c>
      <c r="BI476" s="20" t="str">
        <f>IF(LEN($K476)&gt;5,IF('CODIGO PAGO'!$C$26=9,0.5*AK476,'CODIGO PAGO'!$C$26*COUNTIF(L476:X476,"PT")*(AK476*7)/(7-(COUNTIF(L476:X476,"D")+COUNTIF(L476:X476,"DL")))),"")</f>
        <v/>
      </c>
      <c r="BJ476" s="15"/>
      <c r="BK476" s="20" t="str">
        <f>+IF(LEN(K476)&gt;5,SUMIF(AJUSTES!$A$1:$A$50,K476,AJUSTES!$K$1:$K$50),"")</f>
        <v/>
      </c>
      <c r="BL476" s="15"/>
      <c r="BM476" s="15"/>
      <c r="BN476" s="4" t="str">
        <f>+CONCATENATE(IF(COUNTIFS(INCAPACIDADES!$A$1:$A$100,"ACTIVA",INCAPACIDADES!$C$1:$C$100,'PRE MAAS'!K476)&gt;0,VLOOKUP(K476,INCAPACIDADES!$C$1:$Y$100,23,0),""),IF(LEN($K476)&gt;5,IF(BD!F476="N/A","",CONCATENATE("B (",DAY(BD!F476),"-",MONTH(BD!F476),"-",YEAR(BD!F476),")")),""))</f>
        <v/>
      </c>
      <c r="BO476" s="150"/>
      <c r="BP476" s="15"/>
      <c r="BQ476" s="15"/>
      <c r="BR476" s="15"/>
      <c r="BS476" s="15"/>
      <c r="BT476" s="15"/>
      <c r="BU476" s="9" t="str">
        <f>+IF(LEN($K476)&gt;10,IF(LEN(BD!I476)=11,BD!I476,CONCATENATE("0",BD!I476)),"")</f>
        <v/>
      </c>
      <c r="BV476" s="161" t="str">
        <f>+IF(LEN($K476)&gt;10,BD!J476,"")</f>
        <v/>
      </c>
      <c r="BW476" s="162" t="str">
        <f t="shared" si="213"/>
        <v/>
      </c>
      <c r="BX476" s="162" t="str">
        <f>+IF(LEN($K476)&gt;10,UPPER(BD!K476),"")</f>
        <v/>
      </c>
      <c r="BY476" s="161" t="str">
        <f>+IF(LEN($K484)&gt;5,BD!L476,"")</f>
        <v/>
      </c>
      <c r="BZ476" s="161" t="str">
        <f>+IF(LEN($K476)&gt;10,BD!M476,"")</f>
        <v/>
      </c>
      <c r="CA476" s="162" t="str">
        <f>+IF(LEN($K476)&gt;10,BD!N476,"")</f>
        <v/>
      </c>
      <c r="CB476" s="163" t="str">
        <f t="shared" si="214"/>
        <v/>
      </c>
      <c r="CC476" s="62" t="str">
        <f>+IF(AND(LEN($K476)&gt;10),IF(AND($J476&gt;L$1,$J476&lt;=$Y$1),1,IF((COUNTIFS(INCAPACIDADES!$C$1:$C$51,$K476,INCAPACIDADES!K$1:K$51,L$1))&gt;0,2,IF(VLOOKUP($I476,BD!D:F,3,0)&gt;L$1,0,3))),"")</f>
        <v/>
      </c>
      <c r="CD476" s="62" t="str">
        <f>+IF(AND(LEN($K476)&gt;10),IF(AND($J476&gt;M$1,$J476&lt;=$Y$1),1,IF((COUNTIFS(INCAPACIDADES!$C$1:$C$51,$K476,INCAPACIDADES!L$1:L$51,M$1))&gt;0,2,IF(VLOOKUP($I476,BD!$D:$F,3,0)&gt;M$1,0,3))),"")</f>
        <v/>
      </c>
      <c r="CE476" s="62" t="str">
        <f>+IF(AND(LEN($K476)&gt;10),IF(AND($J476&gt;N$1,$J476&lt;=$Y$1),1,IF((COUNTIFS(INCAPACIDADES!$C$1:$C$51,$K476,INCAPACIDADES!M$1:M$51,N$1))&gt;0,2,IF(VLOOKUP($I476,BD!$D:$F,3,0)&gt;N$1,0,3))),"")</f>
        <v/>
      </c>
      <c r="CF476" s="62" t="str">
        <f>+IF(AND(LEN($K476)&gt;10),IF(AND($J476&gt;O$1,$J476&lt;=$Y$1),1,IF((COUNTIFS(INCAPACIDADES!$C$1:$C$51,$K476,INCAPACIDADES!N$1:N$51,O$1))&gt;0,2,IF(VLOOKUP($I476,BD!$D:$F,3,0)&gt;O$1,0,3))),"")</f>
        <v/>
      </c>
      <c r="CG476" s="62" t="str">
        <f>+IF(AND(LEN($K476)&gt;10),IF(AND($J476&gt;P$1,$J476&lt;=$Y$1),1,IF((COUNTIFS(INCAPACIDADES!$C$1:$C$51,$K476,INCAPACIDADES!O$1:O$51,P$1))&gt;0,2,IF(VLOOKUP($I476,BD!$D:$F,3,0)&gt;P$1,0,3))),"")</f>
        <v/>
      </c>
      <c r="CH476" s="62" t="str">
        <f>+IF(AND(LEN($K476)&gt;10),IF(AND($J476&gt;Q$1,$J476&lt;=$Y$1),1,IF((COUNTIFS(INCAPACIDADES!$C$1:$C$51,$K476,INCAPACIDADES!P$1:P$51,Q$1))&gt;0,2,IF(VLOOKUP($I476,BD!$D:$F,3,0)&gt;Q$1,0,3))),"")</f>
        <v/>
      </c>
      <c r="CI476" s="62" t="str">
        <f>+IF(AND(LEN($K476)&gt;10),IF(AND($J476&gt;R$1,$J476&lt;=$Y$1),1,IF((COUNTIFS(INCAPACIDADES!$C$1:$C$51,$K476,INCAPACIDADES!Q$1:Q$51,R$1))&gt;0,2,IF(VLOOKUP($I476,BD!$D:$F,3,0)&gt;R$1,0,3))),"")</f>
        <v/>
      </c>
      <c r="CJ476" s="62" t="str">
        <f>+IF(AND(LEN($K476)&gt;10),IF(AND($J476&gt;S$1,$J476&lt;=$Y$1),1,IF((COUNTIFS(INCAPACIDADES!$C$1:$C$51,$K476,INCAPACIDADES!R$1:R$51,S$1))&gt;0,2,IF(VLOOKUP($I476,BD!$D:$F,3,0)&gt;S$1,0,3))),"")</f>
        <v/>
      </c>
      <c r="CK476" s="62" t="str">
        <f>+IF(AND(LEN($K476)&gt;10),IF(AND($J476&gt;T$1,$J476&lt;=$Y$1),1,IF((COUNTIFS(INCAPACIDADES!$C$1:$C$51,$K476,INCAPACIDADES!S$1:S$51,T$1))&gt;0,2,IF(VLOOKUP($I476,BD!$D:$F,3,0)&gt;T$1,0,3))),"")</f>
        <v/>
      </c>
      <c r="CL476" s="62" t="str">
        <f>+IF(AND(LEN($K476)&gt;10),IF(AND($J476&gt;U$1,$J476&lt;=$Y$1),1,IF((COUNTIFS(INCAPACIDADES!$C$1:$C$51,$K476,INCAPACIDADES!T$1:T$51,U$1))&gt;0,2,IF(VLOOKUP($I476,BD!$D:$F,3,0)&gt;U$1,0,3))),"")</f>
        <v/>
      </c>
      <c r="CM476" s="62" t="str">
        <f>+IF(AND(LEN($K476)&gt;10),IF(AND($J476&gt;V$1,$J476&lt;=$Y$1),1,IF((COUNTIFS(INCAPACIDADES!$C$1:$C$51,$K476,INCAPACIDADES!U$1:U$51,V$1))&gt;0,2,IF(VLOOKUP($I476,BD!$D:$F,3,0)&gt;V$1,0,3))),"")</f>
        <v/>
      </c>
      <c r="CN476" s="62" t="str">
        <f>+IF(AND(LEN($K476)&gt;10),IF(AND($J476&gt;W$1,$J476&lt;=$Y$1),1,IF((COUNTIFS(INCAPACIDADES!$C$1:$C$51,$K476,INCAPACIDADES!V$1:V$51,W$1))&gt;0,2,IF(VLOOKUP($I476,BD!$D:$F,3,0)&gt;W$1,0,3))),"")</f>
        <v/>
      </c>
      <c r="CO476" s="62" t="str">
        <f>+IF(AND(LEN($K476)&gt;10),IF(AND($J476&gt;X$1,$J476&lt;=$Y$1),1,IF((COUNTIFS(INCAPACIDADES!$C$1:$C$51,$K476,INCAPACIDADES!W$1:W$51,X$1))&gt;0,2,IF(VLOOKUP($I476,BD!$D:$F,3,0)&gt;X$1,0,3))),"")</f>
        <v/>
      </c>
      <c r="CP476" s="62" t="str">
        <f>+IF(AND(LEN($K476)&gt;10),IF(AND($J476&gt;Y$1,$J476&lt;=$Y$1),1,IF((COUNTIFS(INCAPACIDADES!$C$1:$C$51,$K476,INCAPACIDADES!X$1:X$51,Y$1))&gt;0,2,IF(VLOOKUP($I476,BD!$D:$F,3,0)&gt;Y$1,0,3))),"")</f>
        <v/>
      </c>
      <c r="CQ476" s="62" t="str">
        <f>+IF(LEN($K476)&gt;10,IF(ISERROR(VLOOKUP(L476,'CODIGO PAGO'!$B$1:$B$20,1,0)),1,IF(OR(AND(CC476=1,L476&lt;&gt;"N"),AND(CC476=3,L476&lt;&gt;"B"),AND(CC476=2,LEFT(TRIM(L476),1)&lt;&gt;"I")),1,IF(OR(AND(CC476=0,L476="N"),AND(CC476=0,L476="B"),AND(CC476=0,LEFT(TRIM(L476),1)="I")),1,0))),"")</f>
        <v/>
      </c>
      <c r="CR476" s="62" t="str">
        <f t="shared" si="215"/>
        <v/>
      </c>
      <c r="CS476" s="62" t="str">
        <f>+IF(LEN($K476)&gt;10,IF(ISERROR(VLOOKUP(N476,'CODIGO PAGO'!$B$1:$B$20,1,0)),1,IF(OR(AND(CE476=1,N476&lt;&gt;"N"),AND(CE476=3,N476&lt;&gt;"B"),AND(CE476=2,LEFT(TRIM(N476),1)&lt;&gt;"I")),1,IF(OR(AND(CE476=0,N476="N"),AND(CE476=0,N476="B"),AND(CE476=0,LEFT(TRIM(N476),1)="I")),1,0))),"")</f>
        <v/>
      </c>
      <c r="CT476" s="62" t="str">
        <f t="shared" si="216"/>
        <v/>
      </c>
      <c r="CU476" s="62" t="str">
        <f>+IF(LEN($K476)&gt;10,IF(ISERROR(VLOOKUP(P476,'CODIGO PAGO'!$B$1:$B$20,1,0)),1,IF(OR(AND(CG476=1,P476&lt;&gt;"N"),AND(CG476=3,P476&lt;&gt;"B"),AND(CG476=2,LEFT(TRIM(P476),1)&lt;&gt;"I")),1,IF(OR(AND(CG476=0,P476="N"),AND(CG476=0,P476="B"),AND(CG476=0,LEFT(TRIM(P476),1)="I")),1,0))),"")</f>
        <v/>
      </c>
      <c r="CV476" s="62" t="str">
        <f t="shared" si="217"/>
        <v/>
      </c>
      <c r="CW476" s="62" t="str">
        <f>+IF(LEN($K476)&gt;10,IF(ISERROR(VLOOKUP(R476,'CODIGO PAGO'!$B$1:$B$20,1,0)),1,IF(OR(AND(CI476=1,R476&lt;&gt;"N"),AND(CI476=3,R476&lt;&gt;"B"),AND(CI476=2,LEFT(TRIM(R476),1)&lt;&gt;"I")),1,IF(OR(AND(CI476=0,R476="N"),AND(CI476=0,R476="B"),AND(CI476=0,LEFT(TRIM(R476),1)="I")),1,0))),"")</f>
        <v/>
      </c>
      <c r="CX476" s="62" t="str">
        <f t="shared" si="218"/>
        <v/>
      </c>
      <c r="CY476" s="62" t="str">
        <f>+IF(LEN($K476)&gt;10,IF(ISERROR(VLOOKUP(T476,'CODIGO PAGO'!$B$1:$B$20,1,0)),1,IF(OR(AND(CK476=1,T476&lt;&gt;"N"),AND(CK476=3,T476&lt;&gt;"B"),AND(CK476=2,LEFT(TRIM(T476),1)&lt;&gt;"I")),1,IF(OR(AND(CK476=0,T476="N"),AND(CK476=0,T476="B"),AND(CK476=0,LEFT(TRIM(T476),1)="I")),1,0))),"")</f>
        <v/>
      </c>
      <c r="CZ476" s="62" t="str">
        <f t="shared" si="219"/>
        <v/>
      </c>
      <c r="DA476" s="62" t="str">
        <f>+IF(LEN($K476)&gt;10,IF(ISERROR(VLOOKUP(V476,'CODIGO PAGO'!$B$1:$B$20,1,0)),1,IF(OR(AND(CM476=1,V476&lt;&gt;"N"),AND(CM476=3,V476&lt;&gt;"B"),AND(CM476=2,LEFT(TRIM(V476),1)&lt;&gt;"I")),1,IF(OR(AND(CM476=0,V476="N"),AND(CM476=0,V476="B"),AND(CM476=0,LEFT(TRIM(V476),1)="I")),1,0))),"")</f>
        <v/>
      </c>
      <c r="DB476" s="62" t="str">
        <f t="shared" si="220"/>
        <v/>
      </c>
      <c r="DC476" s="62" t="str">
        <f>+IF(LEN($K476)&gt;10,IF(ISERROR(VLOOKUP(X476,'CODIGO PAGO'!$B$1:$B$20,1,0)),1,IF(OR(AND(CO476=1,X476&lt;&gt;"N"),AND(CO476=3,X476&lt;&gt;"B"),AND(CO476=2,LEFT(TRIM(X476),1)&lt;&gt;"I")),1,IF(OR(AND(CO476=0,X476="N"),AND(CO476=0,X476="B"),AND(CO476=0,LEFT(TRIM(X476),1)="I")),1,0))),"")</f>
        <v/>
      </c>
      <c r="DD476" s="62" t="str">
        <f t="shared" si="221"/>
        <v/>
      </c>
      <c r="DE476" s="62" t="str">
        <f t="shared" si="222"/>
        <v/>
      </c>
      <c r="DF476" s="63" t="str">
        <f t="shared" si="223"/>
        <v/>
      </c>
      <c r="DG476" s="171"/>
      <c r="DH476" s="63">
        <v>476</v>
      </c>
    </row>
    <row r="477" spans="1:112" s="65" customFormat="1">
      <c r="A477" s="16" t="str">
        <f t="shared" si="196"/>
        <v/>
      </c>
      <c r="B477" s="134"/>
      <c r="C477" s="134"/>
      <c r="D477" s="1" t="str">
        <f>+IF(LEN($K477)&gt;5,BD!A477,"")</f>
        <v/>
      </c>
      <c r="E477" s="1" t="str">
        <f>+IF(LEN($K477)&gt;5,BD!B477,"")</f>
        <v/>
      </c>
      <c r="F477" s="134"/>
      <c r="G477" s="133"/>
      <c r="H477" s="135"/>
      <c r="I477" s="3" t="str">
        <f>+IF(LEN($K477)&gt;5,BD!D477,"")</f>
        <v/>
      </c>
      <c r="J477" s="4" t="str">
        <f>+IF(LEN($K477)&gt;5,BD!E477,"")</f>
        <v/>
      </c>
      <c r="K477" s="5" t="str">
        <f>+IF(LEN(BD!G477)&gt;5,BD!G477,"")</f>
        <v/>
      </c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53" t="str">
        <f t="shared" si="197"/>
        <v/>
      </c>
      <c r="AB477" s="154" t="str">
        <f>+IF(LEN($K477)&gt;5,SUM(L477,N477,P477,R477,T477,V477,X477)+COUNTIF(L477:X477,"PCG")+'CODIGO PAGO'!$C$23*COUNTIF(L477:X477,"PDF")+'CODIGO PAGO'!$C$24*COUNTIF('PRE MAAS'!L477:X477,"PNH")+'CODIGO PAGO'!$C$25*COUNTIF('PRE MAAS'!L477:X477,"PS")+COUNTIF(L477:X477,"VAC"),"")</f>
        <v/>
      </c>
      <c r="AC477" s="154" t="str">
        <f t="shared" si="198"/>
        <v/>
      </c>
      <c r="AD477" s="155" t="str">
        <f t="shared" si="199"/>
        <v/>
      </c>
      <c r="AE477" s="155" t="str">
        <f t="shared" si="200"/>
        <v/>
      </c>
      <c r="AF477" s="155" t="str">
        <f>+IF(LEN($K477)&gt;5,IF(AND(VLOOKUP($I477,BD!$D$1:$F$501,3,0)&gt;=L$1,VLOOKUP($I477,BD!$D$1:$F$501,3,0)&lt;=X$1),1,0),"")</f>
        <v/>
      </c>
      <c r="AG477" s="155" t="str">
        <f t="shared" si="201"/>
        <v/>
      </c>
      <c r="AH477" s="156" t="str">
        <f t="shared" si="202"/>
        <v/>
      </c>
      <c r="AI477" s="156" t="str">
        <f t="shared" si="203"/>
        <v/>
      </c>
      <c r="AJ477" s="156" t="str">
        <f t="shared" si="204"/>
        <v/>
      </c>
      <c r="AK477" s="6" t="str">
        <f>+IF(LEN($K477)&gt;5,BD!H477,"")</f>
        <v/>
      </c>
      <c r="AL477" s="17" t="str">
        <f t="shared" si="205"/>
        <v/>
      </c>
      <c r="AM477" s="13"/>
      <c r="AN477" s="18" t="str">
        <f t="shared" si="206"/>
        <v/>
      </c>
      <c r="AO477" s="19" t="str">
        <f t="shared" si="207"/>
        <v/>
      </c>
      <c r="AP477" s="19" t="str">
        <f t="shared" si="208"/>
        <v/>
      </c>
      <c r="AQ477" s="20" t="str">
        <f t="shared" si="209"/>
        <v/>
      </c>
      <c r="AR477" s="7" t="str">
        <f t="shared" ca="1" si="210"/>
        <v/>
      </c>
      <c r="AS477" s="157"/>
      <c r="AT477" s="19" t="str">
        <f>+IF(LEN($K477)&gt;5,TRUNC(AS477*AK477*'CODIGO PAGO'!$C$27,2),"")</f>
        <v/>
      </c>
      <c r="AU477" s="15"/>
      <c r="AV477" s="15"/>
      <c r="AW477" s="15"/>
      <c r="AX477" s="14"/>
      <c r="AY477" s="15"/>
      <c r="AZ477" s="20" t="str">
        <f>+IF(LEN(K477)&gt;5,SUMIF(AJUSTES!$A$1:$A$50,K477,AJUSTES!$J$1:$J$50),"")</f>
        <v/>
      </c>
      <c r="BA477" s="20"/>
      <c r="BB477" s="14"/>
      <c r="BC477" s="14"/>
      <c r="BD477" s="164"/>
      <c r="BE477" s="15"/>
      <c r="BF477" s="15"/>
      <c r="BG477" s="152" t="str">
        <f t="shared" si="211"/>
        <v/>
      </c>
      <c r="BH477" s="20" t="str">
        <f t="shared" si="212"/>
        <v/>
      </c>
      <c r="BI477" s="20" t="str">
        <f>IF(LEN($K477)&gt;5,IF('CODIGO PAGO'!$C$26=9,0.5*AK477,'CODIGO PAGO'!$C$26*COUNTIF(L477:X477,"PT")*(AK477*7)/(7-(COUNTIF(L477:X477,"D")+COUNTIF(L477:X477,"DL")))),"")</f>
        <v/>
      </c>
      <c r="BJ477" s="15"/>
      <c r="BK477" s="20" t="str">
        <f>+IF(LEN(K477)&gt;5,SUMIF(AJUSTES!$A$1:$A$50,K477,AJUSTES!$K$1:$K$50),"")</f>
        <v/>
      </c>
      <c r="BL477" s="15"/>
      <c r="BM477" s="15"/>
      <c r="BN477" s="4" t="str">
        <f>+CONCATENATE(IF(COUNTIFS(INCAPACIDADES!$A$1:$A$100,"ACTIVA",INCAPACIDADES!$C$1:$C$100,'PRE MAAS'!K477)&gt;0,VLOOKUP(K477,INCAPACIDADES!$C$1:$Y$100,23,0),""),IF(LEN($K477)&gt;5,IF(BD!F477="N/A","",CONCATENATE("B (",DAY(BD!F477),"-",MONTH(BD!F477),"-",YEAR(BD!F477),")")),""))</f>
        <v/>
      </c>
      <c r="BO477" s="150"/>
      <c r="BP477" s="15"/>
      <c r="BQ477" s="15"/>
      <c r="BR477" s="15"/>
      <c r="BS477" s="15"/>
      <c r="BT477" s="15"/>
      <c r="BU477" s="9" t="str">
        <f>+IF(LEN($K477)&gt;10,IF(LEN(BD!I477)=11,BD!I477,CONCATENATE("0",BD!I477)),"")</f>
        <v/>
      </c>
      <c r="BV477" s="161" t="str">
        <f>+IF(LEN($K477)&gt;10,BD!J477,"")</f>
        <v/>
      </c>
      <c r="BW477" s="162" t="str">
        <f t="shared" si="213"/>
        <v/>
      </c>
      <c r="BX477" s="162" t="str">
        <f>+IF(LEN($K477)&gt;10,UPPER(BD!K477),"")</f>
        <v/>
      </c>
      <c r="BY477" s="161" t="str">
        <f>+IF(LEN($K485)&gt;5,BD!L477,"")</f>
        <v/>
      </c>
      <c r="BZ477" s="161" t="str">
        <f>+IF(LEN($K477)&gt;10,BD!M477,"")</f>
        <v/>
      </c>
      <c r="CA477" s="162" t="str">
        <f>+IF(LEN($K477)&gt;10,BD!N477,"")</f>
        <v/>
      </c>
      <c r="CB477" s="163" t="str">
        <f t="shared" si="214"/>
        <v/>
      </c>
      <c r="CC477" s="62" t="str">
        <f>+IF(AND(LEN($K477)&gt;10),IF(AND($J477&gt;L$1,$J477&lt;=$Y$1),1,IF((COUNTIFS(INCAPACIDADES!$C$1:$C$51,$K477,INCAPACIDADES!K$1:K$51,L$1))&gt;0,2,IF(VLOOKUP($I477,BD!D:F,3,0)&gt;L$1,0,3))),"")</f>
        <v/>
      </c>
      <c r="CD477" s="62" t="str">
        <f>+IF(AND(LEN($K477)&gt;10),IF(AND($J477&gt;M$1,$J477&lt;=$Y$1),1,IF((COUNTIFS(INCAPACIDADES!$C$1:$C$51,$K477,INCAPACIDADES!L$1:L$51,M$1))&gt;0,2,IF(VLOOKUP($I477,BD!$D:$F,3,0)&gt;M$1,0,3))),"")</f>
        <v/>
      </c>
      <c r="CE477" s="62" t="str">
        <f>+IF(AND(LEN($K477)&gt;10),IF(AND($J477&gt;N$1,$J477&lt;=$Y$1),1,IF((COUNTIFS(INCAPACIDADES!$C$1:$C$51,$K477,INCAPACIDADES!M$1:M$51,N$1))&gt;0,2,IF(VLOOKUP($I477,BD!$D:$F,3,0)&gt;N$1,0,3))),"")</f>
        <v/>
      </c>
      <c r="CF477" s="62" t="str">
        <f>+IF(AND(LEN($K477)&gt;10),IF(AND($J477&gt;O$1,$J477&lt;=$Y$1),1,IF((COUNTIFS(INCAPACIDADES!$C$1:$C$51,$K477,INCAPACIDADES!N$1:N$51,O$1))&gt;0,2,IF(VLOOKUP($I477,BD!$D:$F,3,0)&gt;O$1,0,3))),"")</f>
        <v/>
      </c>
      <c r="CG477" s="62" t="str">
        <f>+IF(AND(LEN($K477)&gt;10),IF(AND($J477&gt;P$1,$J477&lt;=$Y$1),1,IF((COUNTIFS(INCAPACIDADES!$C$1:$C$51,$K477,INCAPACIDADES!O$1:O$51,P$1))&gt;0,2,IF(VLOOKUP($I477,BD!$D:$F,3,0)&gt;P$1,0,3))),"")</f>
        <v/>
      </c>
      <c r="CH477" s="62" t="str">
        <f>+IF(AND(LEN($K477)&gt;10),IF(AND($J477&gt;Q$1,$J477&lt;=$Y$1),1,IF((COUNTIFS(INCAPACIDADES!$C$1:$C$51,$K477,INCAPACIDADES!P$1:P$51,Q$1))&gt;0,2,IF(VLOOKUP($I477,BD!$D:$F,3,0)&gt;Q$1,0,3))),"")</f>
        <v/>
      </c>
      <c r="CI477" s="62" t="str">
        <f>+IF(AND(LEN($K477)&gt;10),IF(AND($J477&gt;R$1,$J477&lt;=$Y$1),1,IF((COUNTIFS(INCAPACIDADES!$C$1:$C$51,$K477,INCAPACIDADES!Q$1:Q$51,R$1))&gt;0,2,IF(VLOOKUP($I477,BD!$D:$F,3,0)&gt;R$1,0,3))),"")</f>
        <v/>
      </c>
      <c r="CJ477" s="62" t="str">
        <f>+IF(AND(LEN($K477)&gt;10),IF(AND($J477&gt;S$1,$J477&lt;=$Y$1),1,IF((COUNTIFS(INCAPACIDADES!$C$1:$C$51,$K477,INCAPACIDADES!R$1:R$51,S$1))&gt;0,2,IF(VLOOKUP($I477,BD!$D:$F,3,0)&gt;S$1,0,3))),"")</f>
        <v/>
      </c>
      <c r="CK477" s="62" t="str">
        <f>+IF(AND(LEN($K477)&gt;10),IF(AND($J477&gt;T$1,$J477&lt;=$Y$1),1,IF((COUNTIFS(INCAPACIDADES!$C$1:$C$51,$K477,INCAPACIDADES!S$1:S$51,T$1))&gt;0,2,IF(VLOOKUP($I477,BD!$D:$F,3,0)&gt;T$1,0,3))),"")</f>
        <v/>
      </c>
      <c r="CL477" s="62" t="str">
        <f>+IF(AND(LEN($K477)&gt;10),IF(AND($J477&gt;U$1,$J477&lt;=$Y$1),1,IF((COUNTIFS(INCAPACIDADES!$C$1:$C$51,$K477,INCAPACIDADES!T$1:T$51,U$1))&gt;0,2,IF(VLOOKUP($I477,BD!$D:$F,3,0)&gt;U$1,0,3))),"")</f>
        <v/>
      </c>
      <c r="CM477" s="62" t="str">
        <f>+IF(AND(LEN($K477)&gt;10),IF(AND($J477&gt;V$1,$J477&lt;=$Y$1),1,IF((COUNTIFS(INCAPACIDADES!$C$1:$C$51,$K477,INCAPACIDADES!U$1:U$51,V$1))&gt;0,2,IF(VLOOKUP($I477,BD!$D:$F,3,0)&gt;V$1,0,3))),"")</f>
        <v/>
      </c>
      <c r="CN477" s="62" t="str">
        <f>+IF(AND(LEN($K477)&gt;10),IF(AND($J477&gt;W$1,$J477&lt;=$Y$1),1,IF((COUNTIFS(INCAPACIDADES!$C$1:$C$51,$K477,INCAPACIDADES!V$1:V$51,W$1))&gt;0,2,IF(VLOOKUP($I477,BD!$D:$F,3,0)&gt;W$1,0,3))),"")</f>
        <v/>
      </c>
      <c r="CO477" s="62" t="str">
        <f>+IF(AND(LEN($K477)&gt;10),IF(AND($J477&gt;X$1,$J477&lt;=$Y$1),1,IF((COUNTIFS(INCAPACIDADES!$C$1:$C$51,$K477,INCAPACIDADES!W$1:W$51,X$1))&gt;0,2,IF(VLOOKUP($I477,BD!$D:$F,3,0)&gt;X$1,0,3))),"")</f>
        <v/>
      </c>
      <c r="CP477" s="62" t="str">
        <f>+IF(AND(LEN($K477)&gt;10),IF(AND($J477&gt;Y$1,$J477&lt;=$Y$1),1,IF((COUNTIFS(INCAPACIDADES!$C$1:$C$51,$K477,INCAPACIDADES!X$1:X$51,Y$1))&gt;0,2,IF(VLOOKUP($I477,BD!$D:$F,3,0)&gt;Y$1,0,3))),"")</f>
        <v/>
      </c>
      <c r="CQ477" s="62" t="str">
        <f>+IF(LEN($K477)&gt;10,IF(ISERROR(VLOOKUP(L477,'CODIGO PAGO'!$B$1:$B$20,1,0)),1,IF(OR(AND(CC477=1,L477&lt;&gt;"N"),AND(CC477=3,L477&lt;&gt;"B"),AND(CC477=2,LEFT(TRIM(L477),1)&lt;&gt;"I")),1,IF(OR(AND(CC477=0,L477="N"),AND(CC477=0,L477="B"),AND(CC477=0,LEFT(TRIM(L477),1)="I")),1,0))),"")</f>
        <v/>
      </c>
      <c r="CR477" s="62" t="str">
        <f t="shared" si="215"/>
        <v/>
      </c>
      <c r="CS477" s="62" t="str">
        <f>+IF(LEN($K477)&gt;10,IF(ISERROR(VLOOKUP(N477,'CODIGO PAGO'!$B$1:$B$20,1,0)),1,IF(OR(AND(CE477=1,N477&lt;&gt;"N"),AND(CE477=3,N477&lt;&gt;"B"),AND(CE477=2,LEFT(TRIM(N477),1)&lt;&gt;"I")),1,IF(OR(AND(CE477=0,N477="N"),AND(CE477=0,N477="B"),AND(CE477=0,LEFT(TRIM(N477),1)="I")),1,0))),"")</f>
        <v/>
      </c>
      <c r="CT477" s="62" t="str">
        <f t="shared" si="216"/>
        <v/>
      </c>
      <c r="CU477" s="62" t="str">
        <f>+IF(LEN($K477)&gt;10,IF(ISERROR(VLOOKUP(P477,'CODIGO PAGO'!$B$1:$B$20,1,0)),1,IF(OR(AND(CG477=1,P477&lt;&gt;"N"),AND(CG477=3,P477&lt;&gt;"B"),AND(CG477=2,LEFT(TRIM(P477),1)&lt;&gt;"I")),1,IF(OR(AND(CG477=0,P477="N"),AND(CG477=0,P477="B"),AND(CG477=0,LEFT(TRIM(P477),1)="I")),1,0))),"")</f>
        <v/>
      </c>
      <c r="CV477" s="62" t="str">
        <f t="shared" si="217"/>
        <v/>
      </c>
      <c r="CW477" s="62" t="str">
        <f>+IF(LEN($K477)&gt;10,IF(ISERROR(VLOOKUP(R477,'CODIGO PAGO'!$B$1:$B$20,1,0)),1,IF(OR(AND(CI477=1,R477&lt;&gt;"N"),AND(CI477=3,R477&lt;&gt;"B"),AND(CI477=2,LEFT(TRIM(R477),1)&lt;&gt;"I")),1,IF(OR(AND(CI477=0,R477="N"),AND(CI477=0,R477="B"),AND(CI477=0,LEFT(TRIM(R477),1)="I")),1,0))),"")</f>
        <v/>
      </c>
      <c r="CX477" s="62" t="str">
        <f t="shared" si="218"/>
        <v/>
      </c>
      <c r="CY477" s="62" t="str">
        <f>+IF(LEN($K477)&gt;10,IF(ISERROR(VLOOKUP(T477,'CODIGO PAGO'!$B$1:$B$20,1,0)),1,IF(OR(AND(CK477=1,T477&lt;&gt;"N"),AND(CK477=3,T477&lt;&gt;"B"),AND(CK477=2,LEFT(TRIM(T477),1)&lt;&gt;"I")),1,IF(OR(AND(CK477=0,T477="N"),AND(CK477=0,T477="B"),AND(CK477=0,LEFT(TRIM(T477),1)="I")),1,0))),"")</f>
        <v/>
      </c>
      <c r="CZ477" s="62" t="str">
        <f t="shared" si="219"/>
        <v/>
      </c>
      <c r="DA477" s="62" t="str">
        <f>+IF(LEN($K477)&gt;10,IF(ISERROR(VLOOKUP(V477,'CODIGO PAGO'!$B$1:$B$20,1,0)),1,IF(OR(AND(CM477=1,V477&lt;&gt;"N"),AND(CM477=3,V477&lt;&gt;"B"),AND(CM477=2,LEFT(TRIM(V477),1)&lt;&gt;"I")),1,IF(OR(AND(CM477=0,V477="N"),AND(CM477=0,V477="B"),AND(CM477=0,LEFT(TRIM(V477),1)="I")),1,0))),"")</f>
        <v/>
      </c>
      <c r="DB477" s="62" t="str">
        <f t="shared" si="220"/>
        <v/>
      </c>
      <c r="DC477" s="62" t="str">
        <f>+IF(LEN($K477)&gt;10,IF(ISERROR(VLOOKUP(X477,'CODIGO PAGO'!$B$1:$B$20,1,0)),1,IF(OR(AND(CO477=1,X477&lt;&gt;"N"),AND(CO477=3,X477&lt;&gt;"B"),AND(CO477=2,LEFT(TRIM(X477),1)&lt;&gt;"I")),1,IF(OR(AND(CO477=0,X477="N"),AND(CO477=0,X477="B"),AND(CO477=0,LEFT(TRIM(X477),1)="I")),1,0))),"")</f>
        <v/>
      </c>
      <c r="DD477" s="62" t="str">
        <f t="shared" si="221"/>
        <v/>
      </c>
      <c r="DE477" s="62" t="str">
        <f t="shared" si="222"/>
        <v/>
      </c>
      <c r="DF477" s="63" t="str">
        <f t="shared" si="223"/>
        <v/>
      </c>
      <c r="DG477" s="171"/>
      <c r="DH477" s="63">
        <v>477</v>
      </c>
    </row>
    <row r="478" spans="1:112" s="65" customFormat="1">
      <c r="A478" s="16" t="str">
        <f t="shared" si="196"/>
        <v/>
      </c>
      <c r="B478" s="134"/>
      <c r="C478" s="134"/>
      <c r="D478" s="1" t="str">
        <f>+IF(LEN($K478)&gt;5,BD!A478,"")</f>
        <v/>
      </c>
      <c r="E478" s="1" t="str">
        <f>+IF(LEN($K478)&gt;5,BD!B478,"")</f>
        <v/>
      </c>
      <c r="F478" s="134"/>
      <c r="G478" s="133"/>
      <c r="H478" s="135"/>
      <c r="I478" s="3" t="str">
        <f>+IF(LEN($K478)&gt;5,BD!D478,"")</f>
        <v/>
      </c>
      <c r="J478" s="4" t="str">
        <f>+IF(LEN($K478)&gt;5,BD!E478,"")</f>
        <v/>
      </c>
      <c r="K478" s="5" t="str">
        <f>+IF(LEN(BD!G478)&gt;5,BD!G478,"")</f>
        <v/>
      </c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53" t="str">
        <f t="shared" si="197"/>
        <v/>
      </c>
      <c r="AB478" s="154" t="str">
        <f>+IF(LEN($K478)&gt;5,SUM(L478,N478,P478,R478,T478,V478,X478)+COUNTIF(L478:X478,"PCG")+'CODIGO PAGO'!$C$23*COUNTIF(L478:X478,"PDF")+'CODIGO PAGO'!$C$24*COUNTIF('PRE MAAS'!L478:X478,"PNH")+'CODIGO PAGO'!$C$25*COUNTIF('PRE MAAS'!L478:X478,"PS")+COUNTIF(L478:X478,"VAC"),"")</f>
        <v/>
      </c>
      <c r="AC478" s="154" t="str">
        <f t="shared" si="198"/>
        <v/>
      </c>
      <c r="AD478" s="155" t="str">
        <f t="shared" si="199"/>
        <v/>
      </c>
      <c r="AE478" s="155" t="str">
        <f t="shared" si="200"/>
        <v/>
      </c>
      <c r="AF478" s="155" t="str">
        <f>+IF(LEN($K478)&gt;5,IF(AND(VLOOKUP($I478,BD!$D$1:$F$501,3,0)&gt;=L$1,VLOOKUP($I478,BD!$D$1:$F$501,3,0)&lt;=X$1),1,0),"")</f>
        <v/>
      </c>
      <c r="AG478" s="155" t="str">
        <f t="shared" si="201"/>
        <v/>
      </c>
      <c r="AH478" s="156" t="str">
        <f t="shared" si="202"/>
        <v/>
      </c>
      <c r="AI478" s="156" t="str">
        <f t="shared" si="203"/>
        <v/>
      </c>
      <c r="AJ478" s="156" t="str">
        <f t="shared" si="204"/>
        <v/>
      </c>
      <c r="AK478" s="6" t="str">
        <f>+IF(LEN($K478)&gt;5,BD!H478,"")</f>
        <v/>
      </c>
      <c r="AL478" s="17" t="str">
        <f t="shared" si="205"/>
        <v/>
      </c>
      <c r="AM478" s="13"/>
      <c r="AN478" s="18" t="str">
        <f t="shared" si="206"/>
        <v/>
      </c>
      <c r="AO478" s="19" t="str">
        <f t="shared" si="207"/>
        <v/>
      </c>
      <c r="AP478" s="19" t="str">
        <f t="shared" si="208"/>
        <v/>
      </c>
      <c r="AQ478" s="20" t="str">
        <f t="shared" si="209"/>
        <v/>
      </c>
      <c r="AR478" s="7" t="str">
        <f t="shared" ca="1" si="210"/>
        <v/>
      </c>
      <c r="AS478" s="157"/>
      <c r="AT478" s="19" t="str">
        <f>+IF(LEN($K478)&gt;5,TRUNC(AS478*AK478*'CODIGO PAGO'!$C$27,2),"")</f>
        <v/>
      </c>
      <c r="AU478" s="15"/>
      <c r="AV478" s="15"/>
      <c r="AW478" s="15"/>
      <c r="AX478" s="14"/>
      <c r="AY478" s="15"/>
      <c r="AZ478" s="20" t="str">
        <f>+IF(LEN(K478)&gt;5,SUMIF(AJUSTES!$A$1:$A$50,K478,AJUSTES!$J$1:$J$50),"")</f>
        <v/>
      </c>
      <c r="BA478" s="20"/>
      <c r="BB478" s="14"/>
      <c r="BC478" s="14"/>
      <c r="BD478" s="164"/>
      <c r="BE478" s="15"/>
      <c r="BF478" s="15"/>
      <c r="BG478" s="152" t="str">
        <f t="shared" si="211"/>
        <v/>
      </c>
      <c r="BH478" s="20" t="str">
        <f t="shared" si="212"/>
        <v/>
      </c>
      <c r="BI478" s="20" t="str">
        <f>IF(LEN($K478)&gt;5,IF('CODIGO PAGO'!$C$26=9,0.5*AK478,'CODIGO PAGO'!$C$26*COUNTIF(L478:X478,"PT")*(AK478*7)/(7-(COUNTIF(L478:X478,"D")+COUNTIF(L478:X478,"DL")))),"")</f>
        <v/>
      </c>
      <c r="BJ478" s="15"/>
      <c r="BK478" s="20" t="str">
        <f>+IF(LEN(K478)&gt;5,SUMIF(AJUSTES!$A$1:$A$50,K478,AJUSTES!$K$1:$K$50),"")</f>
        <v/>
      </c>
      <c r="BL478" s="15"/>
      <c r="BM478" s="15"/>
      <c r="BN478" s="4" t="str">
        <f>+CONCATENATE(IF(COUNTIFS(INCAPACIDADES!$A$1:$A$100,"ACTIVA",INCAPACIDADES!$C$1:$C$100,'PRE MAAS'!K478)&gt;0,VLOOKUP(K478,INCAPACIDADES!$C$1:$Y$100,23,0),""),IF(LEN($K478)&gt;5,IF(BD!F478="N/A","",CONCATENATE("B (",DAY(BD!F478),"-",MONTH(BD!F478),"-",YEAR(BD!F478),")")),""))</f>
        <v/>
      </c>
      <c r="BO478" s="150"/>
      <c r="BP478" s="15"/>
      <c r="BQ478" s="15"/>
      <c r="BR478" s="15"/>
      <c r="BS478" s="15"/>
      <c r="BT478" s="15"/>
      <c r="BU478" s="9" t="str">
        <f>+IF(LEN($K478)&gt;10,IF(LEN(BD!I478)=11,BD!I478,CONCATENATE("0",BD!I478)),"")</f>
        <v/>
      </c>
      <c r="BV478" s="161" t="str">
        <f>+IF(LEN($K478)&gt;10,BD!J478,"")</f>
        <v/>
      </c>
      <c r="BW478" s="162" t="str">
        <f t="shared" si="213"/>
        <v/>
      </c>
      <c r="BX478" s="162" t="str">
        <f>+IF(LEN($K478)&gt;10,UPPER(BD!K478),"")</f>
        <v/>
      </c>
      <c r="BY478" s="161" t="str">
        <f>+IF(LEN($K486)&gt;5,BD!L478,"")</f>
        <v/>
      </c>
      <c r="BZ478" s="161" t="str">
        <f>+IF(LEN($K478)&gt;10,BD!M478,"")</f>
        <v/>
      </c>
      <c r="CA478" s="162" t="str">
        <f>+IF(LEN($K478)&gt;10,BD!N478,"")</f>
        <v/>
      </c>
      <c r="CB478" s="163" t="str">
        <f t="shared" si="214"/>
        <v/>
      </c>
      <c r="CC478" s="62" t="str">
        <f>+IF(AND(LEN($K478)&gt;10),IF(AND($J478&gt;L$1,$J478&lt;=$Y$1),1,IF((COUNTIFS(INCAPACIDADES!$C$1:$C$51,$K478,INCAPACIDADES!K$1:K$51,L$1))&gt;0,2,IF(VLOOKUP($I478,BD!D:F,3,0)&gt;L$1,0,3))),"")</f>
        <v/>
      </c>
      <c r="CD478" s="62" t="str">
        <f>+IF(AND(LEN($K478)&gt;10),IF(AND($J478&gt;M$1,$J478&lt;=$Y$1),1,IF((COUNTIFS(INCAPACIDADES!$C$1:$C$51,$K478,INCAPACIDADES!L$1:L$51,M$1))&gt;0,2,IF(VLOOKUP($I478,BD!$D:$F,3,0)&gt;M$1,0,3))),"")</f>
        <v/>
      </c>
      <c r="CE478" s="62" t="str">
        <f>+IF(AND(LEN($K478)&gt;10),IF(AND($J478&gt;N$1,$J478&lt;=$Y$1),1,IF((COUNTIFS(INCAPACIDADES!$C$1:$C$51,$K478,INCAPACIDADES!M$1:M$51,N$1))&gt;0,2,IF(VLOOKUP($I478,BD!$D:$F,3,0)&gt;N$1,0,3))),"")</f>
        <v/>
      </c>
      <c r="CF478" s="62" t="str">
        <f>+IF(AND(LEN($K478)&gt;10),IF(AND($J478&gt;O$1,$J478&lt;=$Y$1),1,IF((COUNTIFS(INCAPACIDADES!$C$1:$C$51,$K478,INCAPACIDADES!N$1:N$51,O$1))&gt;0,2,IF(VLOOKUP($I478,BD!$D:$F,3,0)&gt;O$1,0,3))),"")</f>
        <v/>
      </c>
      <c r="CG478" s="62" t="str">
        <f>+IF(AND(LEN($K478)&gt;10),IF(AND($J478&gt;P$1,$J478&lt;=$Y$1),1,IF((COUNTIFS(INCAPACIDADES!$C$1:$C$51,$K478,INCAPACIDADES!O$1:O$51,P$1))&gt;0,2,IF(VLOOKUP($I478,BD!$D:$F,3,0)&gt;P$1,0,3))),"")</f>
        <v/>
      </c>
      <c r="CH478" s="62" t="str">
        <f>+IF(AND(LEN($K478)&gt;10),IF(AND($J478&gt;Q$1,$J478&lt;=$Y$1),1,IF((COUNTIFS(INCAPACIDADES!$C$1:$C$51,$K478,INCAPACIDADES!P$1:P$51,Q$1))&gt;0,2,IF(VLOOKUP($I478,BD!$D:$F,3,0)&gt;Q$1,0,3))),"")</f>
        <v/>
      </c>
      <c r="CI478" s="62" t="str">
        <f>+IF(AND(LEN($K478)&gt;10),IF(AND($J478&gt;R$1,$J478&lt;=$Y$1),1,IF((COUNTIFS(INCAPACIDADES!$C$1:$C$51,$K478,INCAPACIDADES!Q$1:Q$51,R$1))&gt;0,2,IF(VLOOKUP($I478,BD!$D:$F,3,0)&gt;R$1,0,3))),"")</f>
        <v/>
      </c>
      <c r="CJ478" s="62" t="str">
        <f>+IF(AND(LEN($K478)&gt;10),IF(AND($J478&gt;S$1,$J478&lt;=$Y$1),1,IF((COUNTIFS(INCAPACIDADES!$C$1:$C$51,$K478,INCAPACIDADES!R$1:R$51,S$1))&gt;0,2,IF(VLOOKUP($I478,BD!$D:$F,3,0)&gt;S$1,0,3))),"")</f>
        <v/>
      </c>
      <c r="CK478" s="62" t="str">
        <f>+IF(AND(LEN($K478)&gt;10),IF(AND($J478&gt;T$1,$J478&lt;=$Y$1),1,IF((COUNTIFS(INCAPACIDADES!$C$1:$C$51,$K478,INCAPACIDADES!S$1:S$51,T$1))&gt;0,2,IF(VLOOKUP($I478,BD!$D:$F,3,0)&gt;T$1,0,3))),"")</f>
        <v/>
      </c>
      <c r="CL478" s="62" t="str">
        <f>+IF(AND(LEN($K478)&gt;10),IF(AND($J478&gt;U$1,$J478&lt;=$Y$1),1,IF((COUNTIFS(INCAPACIDADES!$C$1:$C$51,$K478,INCAPACIDADES!T$1:T$51,U$1))&gt;0,2,IF(VLOOKUP($I478,BD!$D:$F,3,0)&gt;U$1,0,3))),"")</f>
        <v/>
      </c>
      <c r="CM478" s="62" t="str">
        <f>+IF(AND(LEN($K478)&gt;10),IF(AND($J478&gt;V$1,$J478&lt;=$Y$1),1,IF((COUNTIFS(INCAPACIDADES!$C$1:$C$51,$K478,INCAPACIDADES!U$1:U$51,V$1))&gt;0,2,IF(VLOOKUP($I478,BD!$D:$F,3,0)&gt;V$1,0,3))),"")</f>
        <v/>
      </c>
      <c r="CN478" s="62" t="str">
        <f>+IF(AND(LEN($K478)&gt;10),IF(AND($J478&gt;W$1,$J478&lt;=$Y$1),1,IF((COUNTIFS(INCAPACIDADES!$C$1:$C$51,$K478,INCAPACIDADES!V$1:V$51,W$1))&gt;0,2,IF(VLOOKUP($I478,BD!$D:$F,3,0)&gt;W$1,0,3))),"")</f>
        <v/>
      </c>
      <c r="CO478" s="62" t="str">
        <f>+IF(AND(LEN($K478)&gt;10),IF(AND($J478&gt;X$1,$J478&lt;=$Y$1),1,IF((COUNTIFS(INCAPACIDADES!$C$1:$C$51,$K478,INCAPACIDADES!W$1:W$51,X$1))&gt;0,2,IF(VLOOKUP($I478,BD!$D:$F,3,0)&gt;X$1,0,3))),"")</f>
        <v/>
      </c>
      <c r="CP478" s="62" t="str">
        <f>+IF(AND(LEN($K478)&gt;10),IF(AND($J478&gt;Y$1,$J478&lt;=$Y$1),1,IF((COUNTIFS(INCAPACIDADES!$C$1:$C$51,$K478,INCAPACIDADES!X$1:X$51,Y$1))&gt;0,2,IF(VLOOKUP($I478,BD!$D:$F,3,0)&gt;Y$1,0,3))),"")</f>
        <v/>
      </c>
      <c r="CQ478" s="62" t="str">
        <f>+IF(LEN($K478)&gt;10,IF(ISERROR(VLOOKUP(L478,'CODIGO PAGO'!$B$1:$B$20,1,0)),1,IF(OR(AND(CC478=1,L478&lt;&gt;"N"),AND(CC478=3,L478&lt;&gt;"B"),AND(CC478=2,LEFT(TRIM(L478),1)&lt;&gt;"I")),1,IF(OR(AND(CC478=0,L478="N"),AND(CC478=0,L478="B"),AND(CC478=0,LEFT(TRIM(L478),1)="I")),1,0))),"")</f>
        <v/>
      </c>
      <c r="CR478" s="62" t="str">
        <f t="shared" si="215"/>
        <v/>
      </c>
      <c r="CS478" s="62" t="str">
        <f>+IF(LEN($K478)&gt;10,IF(ISERROR(VLOOKUP(N478,'CODIGO PAGO'!$B$1:$B$20,1,0)),1,IF(OR(AND(CE478=1,N478&lt;&gt;"N"),AND(CE478=3,N478&lt;&gt;"B"),AND(CE478=2,LEFT(TRIM(N478),1)&lt;&gt;"I")),1,IF(OR(AND(CE478=0,N478="N"),AND(CE478=0,N478="B"),AND(CE478=0,LEFT(TRIM(N478),1)="I")),1,0))),"")</f>
        <v/>
      </c>
      <c r="CT478" s="62" t="str">
        <f t="shared" si="216"/>
        <v/>
      </c>
      <c r="CU478" s="62" t="str">
        <f>+IF(LEN($K478)&gt;10,IF(ISERROR(VLOOKUP(P478,'CODIGO PAGO'!$B$1:$B$20,1,0)),1,IF(OR(AND(CG478=1,P478&lt;&gt;"N"),AND(CG478=3,P478&lt;&gt;"B"),AND(CG478=2,LEFT(TRIM(P478),1)&lt;&gt;"I")),1,IF(OR(AND(CG478=0,P478="N"),AND(CG478=0,P478="B"),AND(CG478=0,LEFT(TRIM(P478),1)="I")),1,0))),"")</f>
        <v/>
      </c>
      <c r="CV478" s="62" t="str">
        <f t="shared" si="217"/>
        <v/>
      </c>
      <c r="CW478" s="62" t="str">
        <f>+IF(LEN($K478)&gt;10,IF(ISERROR(VLOOKUP(R478,'CODIGO PAGO'!$B$1:$B$20,1,0)),1,IF(OR(AND(CI478=1,R478&lt;&gt;"N"),AND(CI478=3,R478&lt;&gt;"B"),AND(CI478=2,LEFT(TRIM(R478),1)&lt;&gt;"I")),1,IF(OR(AND(CI478=0,R478="N"),AND(CI478=0,R478="B"),AND(CI478=0,LEFT(TRIM(R478),1)="I")),1,0))),"")</f>
        <v/>
      </c>
      <c r="CX478" s="62" t="str">
        <f t="shared" si="218"/>
        <v/>
      </c>
      <c r="CY478" s="62" t="str">
        <f>+IF(LEN($K478)&gt;10,IF(ISERROR(VLOOKUP(T478,'CODIGO PAGO'!$B$1:$B$20,1,0)),1,IF(OR(AND(CK478=1,T478&lt;&gt;"N"),AND(CK478=3,T478&lt;&gt;"B"),AND(CK478=2,LEFT(TRIM(T478),1)&lt;&gt;"I")),1,IF(OR(AND(CK478=0,T478="N"),AND(CK478=0,T478="B"),AND(CK478=0,LEFT(TRIM(T478),1)="I")),1,0))),"")</f>
        <v/>
      </c>
      <c r="CZ478" s="62" t="str">
        <f t="shared" si="219"/>
        <v/>
      </c>
      <c r="DA478" s="62" t="str">
        <f>+IF(LEN($K478)&gt;10,IF(ISERROR(VLOOKUP(V478,'CODIGO PAGO'!$B$1:$B$20,1,0)),1,IF(OR(AND(CM478=1,V478&lt;&gt;"N"),AND(CM478=3,V478&lt;&gt;"B"),AND(CM478=2,LEFT(TRIM(V478),1)&lt;&gt;"I")),1,IF(OR(AND(CM478=0,V478="N"),AND(CM478=0,V478="B"),AND(CM478=0,LEFT(TRIM(V478),1)="I")),1,0))),"")</f>
        <v/>
      </c>
      <c r="DB478" s="62" t="str">
        <f t="shared" si="220"/>
        <v/>
      </c>
      <c r="DC478" s="62" t="str">
        <f>+IF(LEN($K478)&gt;10,IF(ISERROR(VLOOKUP(X478,'CODIGO PAGO'!$B$1:$B$20,1,0)),1,IF(OR(AND(CO478=1,X478&lt;&gt;"N"),AND(CO478=3,X478&lt;&gt;"B"),AND(CO478=2,LEFT(TRIM(X478),1)&lt;&gt;"I")),1,IF(OR(AND(CO478=0,X478="N"),AND(CO478=0,X478="B"),AND(CO478=0,LEFT(TRIM(X478),1)="I")),1,0))),"")</f>
        <v/>
      </c>
      <c r="DD478" s="62" t="str">
        <f t="shared" si="221"/>
        <v/>
      </c>
      <c r="DE478" s="62" t="str">
        <f t="shared" si="222"/>
        <v/>
      </c>
      <c r="DF478" s="63" t="str">
        <f t="shared" si="223"/>
        <v/>
      </c>
      <c r="DG478" s="171"/>
      <c r="DH478" s="63">
        <v>478</v>
      </c>
    </row>
    <row r="479" spans="1:112" s="65" customFormat="1">
      <c r="A479" s="16" t="str">
        <f t="shared" si="196"/>
        <v/>
      </c>
      <c r="B479" s="134"/>
      <c r="C479" s="134"/>
      <c r="D479" s="1" t="str">
        <f>+IF(LEN($K479)&gt;5,BD!A479,"")</f>
        <v/>
      </c>
      <c r="E479" s="1" t="str">
        <f>+IF(LEN($K479)&gt;5,BD!B479,"")</f>
        <v/>
      </c>
      <c r="F479" s="134"/>
      <c r="G479" s="133"/>
      <c r="H479" s="135"/>
      <c r="I479" s="3" t="str">
        <f>+IF(LEN($K479)&gt;5,BD!D479,"")</f>
        <v/>
      </c>
      <c r="J479" s="4" t="str">
        <f>+IF(LEN($K479)&gt;5,BD!E479,"")</f>
        <v/>
      </c>
      <c r="K479" s="5" t="str">
        <f>+IF(LEN(BD!G479)&gt;5,BD!G479,"")</f>
        <v/>
      </c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53" t="str">
        <f t="shared" si="197"/>
        <v/>
      </c>
      <c r="AB479" s="154" t="str">
        <f>+IF(LEN($K479)&gt;5,SUM(L479,N479,P479,R479,T479,V479,X479)+COUNTIF(L479:X479,"PCG")+'CODIGO PAGO'!$C$23*COUNTIF(L479:X479,"PDF")+'CODIGO PAGO'!$C$24*COUNTIF('PRE MAAS'!L479:X479,"PNH")+'CODIGO PAGO'!$C$25*COUNTIF('PRE MAAS'!L479:X479,"PS")+COUNTIF(L479:X479,"VAC"),"")</f>
        <v/>
      </c>
      <c r="AC479" s="154" t="str">
        <f t="shared" si="198"/>
        <v/>
      </c>
      <c r="AD479" s="155" t="str">
        <f t="shared" si="199"/>
        <v/>
      </c>
      <c r="AE479" s="155" t="str">
        <f t="shared" si="200"/>
        <v/>
      </c>
      <c r="AF479" s="155" t="str">
        <f>+IF(LEN($K479)&gt;5,IF(AND(VLOOKUP($I479,BD!$D$1:$F$501,3,0)&gt;=L$1,VLOOKUP($I479,BD!$D$1:$F$501,3,0)&lt;=X$1),1,0),"")</f>
        <v/>
      </c>
      <c r="AG479" s="155" t="str">
        <f t="shared" si="201"/>
        <v/>
      </c>
      <c r="AH479" s="156" t="str">
        <f t="shared" si="202"/>
        <v/>
      </c>
      <c r="AI479" s="156" t="str">
        <f t="shared" si="203"/>
        <v/>
      </c>
      <c r="AJ479" s="156" t="str">
        <f t="shared" si="204"/>
        <v/>
      </c>
      <c r="AK479" s="6" t="str">
        <f>+IF(LEN($K479)&gt;5,BD!H479,"")</f>
        <v/>
      </c>
      <c r="AL479" s="17" t="str">
        <f t="shared" si="205"/>
        <v/>
      </c>
      <c r="AM479" s="13"/>
      <c r="AN479" s="18" t="str">
        <f t="shared" si="206"/>
        <v/>
      </c>
      <c r="AO479" s="19" t="str">
        <f t="shared" si="207"/>
        <v/>
      </c>
      <c r="AP479" s="19" t="str">
        <f t="shared" si="208"/>
        <v/>
      </c>
      <c r="AQ479" s="20" t="str">
        <f t="shared" si="209"/>
        <v/>
      </c>
      <c r="AR479" s="7" t="str">
        <f t="shared" ca="1" si="210"/>
        <v/>
      </c>
      <c r="AS479" s="157"/>
      <c r="AT479" s="19" t="str">
        <f>+IF(LEN($K479)&gt;5,TRUNC(AS479*AK479*'CODIGO PAGO'!$C$27,2),"")</f>
        <v/>
      </c>
      <c r="AU479" s="15"/>
      <c r="AV479" s="15"/>
      <c r="AW479" s="15"/>
      <c r="AX479" s="14"/>
      <c r="AY479" s="15"/>
      <c r="AZ479" s="20" t="str">
        <f>+IF(LEN(K479)&gt;5,SUMIF(AJUSTES!$A$1:$A$50,K479,AJUSTES!$J$1:$J$50),"")</f>
        <v/>
      </c>
      <c r="BA479" s="20"/>
      <c r="BB479" s="14"/>
      <c r="BC479" s="14"/>
      <c r="BD479" s="164"/>
      <c r="BE479" s="15"/>
      <c r="BF479" s="15"/>
      <c r="BG479" s="152" t="str">
        <f t="shared" si="211"/>
        <v/>
      </c>
      <c r="BH479" s="20" t="str">
        <f t="shared" si="212"/>
        <v/>
      </c>
      <c r="BI479" s="20" t="str">
        <f>IF(LEN($K479)&gt;5,IF('CODIGO PAGO'!$C$26=9,0.5*AK479,'CODIGO PAGO'!$C$26*COUNTIF(L479:X479,"PT")*(AK479*7)/(7-(COUNTIF(L479:X479,"D")+COUNTIF(L479:X479,"DL")))),"")</f>
        <v/>
      </c>
      <c r="BJ479" s="15"/>
      <c r="BK479" s="20" t="str">
        <f>+IF(LEN(K479)&gt;5,SUMIF(AJUSTES!$A$1:$A$50,K479,AJUSTES!$K$1:$K$50),"")</f>
        <v/>
      </c>
      <c r="BL479" s="15"/>
      <c r="BM479" s="15"/>
      <c r="BN479" s="4" t="str">
        <f>+CONCATENATE(IF(COUNTIFS(INCAPACIDADES!$A$1:$A$100,"ACTIVA",INCAPACIDADES!$C$1:$C$100,'PRE MAAS'!K479)&gt;0,VLOOKUP(K479,INCAPACIDADES!$C$1:$Y$100,23,0),""),IF(LEN($K479)&gt;5,IF(BD!F479="N/A","",CONCATENATE("B (",DAY(BD!F479),"-",MONTH(BD!F479),"-",YEAR(BD!F479),")")),""))</f>
        <v/>
      </c>
      <c r="BO479" s="150"/>
      <c r="BP479" s="15"/>
      <c r="BQ479" s="15"/>
      <c r="BR479" s="15"/>
      <c r="BS479" s="15"/>
      <c r="BT479" s="15"/>
      <c r="BU479" s="9" t="str">
        <f>+IF(LEN($K479)&gt;10,IF(LEN(BD!I479)=11,BD!I479,CONCATENATE("0",BD!I479)),"")</f>
        <v/>
      </c>
      <c r="BV479" s="161" t="str">
        <f>+IF(LEN($K479)&gt;10,BD!J479,"")</f>
        <v/>
      </c>
      <c r="BW479" s="162" t="str">
        <f t="shared" si="213"/>
        <v/>
      </c>
      <c r="BX479" s="162" t="str">
        <f>+IF(LEN($K479)&gt;10,UPPER(BD!K479),"")</f>
        <v/>
      </c>
      <c r="BY479" s="161" t="str">
        <f>+IF(LEN($K487)&gt;5,BD!L479,"")</f>
        <v/>
      </c>
      <c r="BZ479" s="161" t="str">
        <f>+IF(LEN($K479)&gt;10,BD!M479,"")</f>
        <v/>
      </c>
      <c r="CA479" s="162" t="str">
        <f>+IF(LEN($K479)&gt;10,BD!N479,"")</f>
        <v/>
      </c>
      <c r="CB479" s="163" t="str">
        <f t="shared" si="214"/>
        <v/>
      </c>
      <c r="CC479" s="62" t="str">
        <f>+IF(AND(LEN($K479)&gt;10),IF(AND($J479&gt;L$1,$J479&lt;=$Y$1),1,IF((COUNTIFS(INCAPACIDADES!$C$1:$C$51,$K479,INCAPACIDADES!K$1:K$51,L$1))&gt;0,2,IF(VLOOKUP($I479,BD!D:F,3,0)&gt;L$1,0,3))),"")</f>
        <v/>
      </c>
      <c r="CD479" s="62" t="str">
        <f>+IF(AND(LEN($K479)&gt;10),IF(AND($J479&gt;M$1,$J479&lt;=$Y$1),1,IF((COUNTIFS(INCAPACIDADES!$C$1:$C$51,$K479,INCAPACIDADES!L$1:L$51,M$1))&gt;0,2,IF(VLOOKUP($I479,BD!$D:$F,3,0)&gt;M$1,0,3))),"")</f>
        <v/>
      </c>
      <c r="CE479" s="62" t="str">
        <f>+IF(AND(LEN($K479)&gt;10),IF(AND($J479&gt;N$1,$J479&lt;=$Y$1),1,IF((COUNTIFS(INCAPACIDADES!$C$1:$C$51,$K479,INCAPACIDADES!M$1:M$51,N$1))&gt;0,2,IF(VLOOKUP($I479,BD!$D:$F,3,0)&gt;N$1,0,3))),"")</f>
        <v/>
      </c>
      <c r="CF479" s="62" t="str">
        <f>+IF(AND(LEN($K479)&gt;10),IF(AND($J479&gt;O$1,$J479&lt;=$Y$1),1,IF((COUNTIFS(INCAPACIDADES!$C$1:$C$51,$K479,INCAPACIDADES!N$1:N$51,O$1))&gt;0,2,IF(VLOOKUP($I479,BD!$D:$F,3,0)&gt;O$1,0,3))),"")</f>
        <v/>
      </c>
      <c r="CG479" s="62" t="str">
        <f>+IF(AND(LEN($K479)&gt;10),IF(AND($J479&gt;P$1,$J479&lt;=$Y$1),1,IF((COUNTIFS(INCAPACIDADES!$C$1:$C$51,$K479,INCAPACIDADES!O$1:O$51,P$1))&gt;0,2,IF(VLOOKUP($I479,BD!$D:$F,3,0)&gt;P$1,0,3))),"")</f>
        <v/>
      </c>
      <c r="CH479" s="62" t="str">
        <f>+IF(AND(LEN($K479)&gt;10),IF(AND($J479&gt;Q$1,$J479&lt;=$Y$1),1,IF((COUNTIFS(INCAPACIDADES!$C$1:$C$51,$K479,INCAPACIDADES!P$1:P$51,Q$1))&gt;0,2,IF(VLOOKUP($I479,BD!$D:$F,3,0)&gt;Q$1,0,3))),"")</f>
        <v/>
      </c>
      <c r="CI479" s="62" t="str">
        <f>+IF(AND(LEN($K479)&gt;10),IF(AND($J479&gt;R$1,$J479&lt;=$Y$1),1,IF((COUNTIFS(INCAPACIDADES!$C$1:$C$51,$K479,INCAPACIDADES!Q$1:Q$51,R$1))&gt;0,2,IF(VLOOKUP($I479,BD!$D:$F,3,0)&gt;R$1,0,3))),"")</f>
        <v/>
      </c>
      <c r="CJ479" s="62" t="str">
        <f>+IF(AND(LEN($K479)&gt;10),IF(AND($J479&gt;S$1,$J479&lt;=$Y$1),1,IF((COUNTIFS(INCAPACIDADES!$C$1:$C$51,$K479,INCAPACIDADES!R$1:R$51,S$1))&gt;0,2,IF(VLOOKUP($I479,BD!$D:$F,3,0)&gt;S$1,0,3))),"")</f>
        <v/>
      </c>
      <c r="CK479" s="62" t="str">
        <f>+IF(AND(LEN($K479)&gt;10),IF(AND($J479&gt;T$1,$J479&lt;=$Y$1),1,IF((COUNTIFS(INCAPACIDADES!$C$1:$C$51,$K479,INCAPACIDADES!S$1:S$51,T$1))&gt;0,2,IF(VLOOKUP($I479,BD!$D:$F,3,0)&gt;T$1,0,3))),"")</f>
        <v/>
      </c>
      <c r="CL479" s="62" t="str">
        <f>+IF(AND(LEN($K479)&gt;10),IF(AND($J479&gt;U$1,$J479&lt;=$Y$1),1,IF((COUNTIFS(INCAPACIDADES!$C$1:$C$51,$K479,INCAPACIDADES!T$1:T$51,U$1))&gt;0,2,IF(VLOOKUP($I479,BD!$D:$F,3,0)&gt;U$1,0,3))),"")</f>
        <v/>
      </c>
      <c r="CM479" s="62" t="str">
        <f>+IF(AND(LEN($K479)&gt;10),IF(AND($J479&gt;V$1,$J479&lt;=$Y$1),1,IF((COUNTIFS(INCAPACIDADES!$C$1:$C$51,$K479,INCAPACIDADES!U$1:U$51,V$1))&gt;0,2,IF(VLOOKUP($I479,BD!$D:$F,3,0)&gt;V$1,0,3))),"")</f>
        <v/>
      </c>
      <c r="CN479" s="62" t="str">
        <f>+IF(AND(LEN($K479)&gt;10),IF(AND($J479&gt;W$1,$J479&lt;=$Y$1),1,IF((COUNTIFS(INCAPACIDADES!$C$1:$C$51,$K479,INCAPACIDADES!V$1:V$51,W$1))&gt;0,2,IF(VLOOKUP($I479,BD!$D:$F,3,0)&gt;W$1,0,3))),"")</f>
        <v/>
      </c>
      <c r="CO479" s="62" t="str">
        <f>+IF(AND(LEN($K479)&gt;10),IF(AND($J479&gt;X$1,$J479&lt;=$Y$1),1,IF((COUNTIFS(INCAPACIDADES!$C$1:$C$51,$K479,INCAPACIDADES!W$1:W$51,X$1))&gt;0,2,IF(VLOOKUP($I479,BD!$D:$F,3,0)&gt;X$1,0,3))),"")</f>
        <v/>
      </c>
      <c r="CP479" s="62" t="str">
        <f>+IF(AND(LEN($K479)&gt;10),IF(AND($J479&gt;Y$1,$J479&lt;=$Y$1),1,IF((COUNTIFS(INCAPACIDADES!$C$1:$C$51,$K479,INCAPACIDADES!X$1:X$51,Y$1))&gt;0,2,IF(VLOOKUP($I479,BD!$D:$F,3,0)&gt;Y$1,0,3))),"")</f>
        <v/>
      </c>
      <c r="CQ479" s="62" t="str">
        <f>+IF(LEN($K479)&gt;10,IF(ISERROR(VLOOKUP(L479,'CODIGO PAGO'!$B$1:$B$20,1,0)),1,IF(OR(AND(CC479=1,L479&lt;&gt;"N"),AND(CC479=3,L479&lt;&gt;"B"),AND(CC479=2,LEFT(TRIM(L479),1)&lt;&gt;"I")),1,IF(OR(AND(CC479=0,L479="N"),AND(CC479=0,L479="B"),AND(CC479=0,LEFT(TRIM(L479),1)="I")),1,0))),"")</f>
        <v/>
      </c>
      <c r="CR479" s="62" t="str">
        <f t="shared" si="215"/>
        <v/>
      </c>
      <c r="CS479" s="62" t="str">
        <f>+IF(LEN($K479)&gt;10,IF(ISERROR(VLOOKUP(N479,'CODIGO PAGO'!$B$1:$B$20,1,0)),1,IF(OR(AND(CE479=1,N479&lt;&gt;"N"),AND(CE479=3,N479&lt;&gt;"B"),AND(CE479=2,LEFT(TRIM(N479),1)&lt;&gt;"I")),1,IF(OR(AND(CE479=0,N479="N"),AND(CE479=0,N479="B"),AND(CE479=0,LEFT(TRIM(N479),1)="I")),1,0))),"")</f>
        <v/>
      </c>
      <c r="CT479" s="62" t="str">
        <f t="shared" si="216"/>
        <v/>
      </c>
      <c r="CU479" s="62" t="str">
        <f>+IF(LEN($K479)&gt;10,IF(ISERROR(VLOOKUP(P479,'CODIGO PAGO'!$B$1:$B$20,1,0)),1,IF(OR(AND(CG479=1,P479&lt;&gt;"N"),AND(CG479=3,P479&lt;&gt;"B"),AND(CG479=2,LEFT(TRIM(P479),1)&lt;&gt;"I")),1,IF(OR(AND(CG479=0,P479="N"),AND(CG479=0,P479="B"),AND(CG479=0,LEFT(TRIM(P479),1)="I")),1,0))),"")</f>
        <v/>
      </c>
      <c r="CV479" s="62" t="str">
        <f t="shared" si="217"/>
        <v/>
      </c>
      <c r="CW479" s="62" t="str">
        <f>+IF(LEN($K479)&gt;10,IF(ISERROR(VLOOKUP(R479,'CODIGO PAGO'!$B$1:$B$20,1,0)),1,IF(OR(AND(CI479=1,R479&lt;&gt;"N"),AND(CI479=3,R479&lt;&gt;"B"),AND(CI479=2,LEFT(TRIM(R479),1)&lt;&gt;"I")),1,IF(OR(AND(CI479=0,R479="N"),AND(CI479=0,R479="B"),AND(CI479=0,LEFT(TRIM(R479),1)="I")),1,0))),"")</f>
        <v/>
      </c>
      <c r="CX479" s="62" t="str">
        <f t="shared" si="218"/>
        <v/>
      </c>
      <c r="CY479" s="62" t="str">
        <f>+IF(LEN($K479)&gt;10,IF(ISERROR(VLOOKUP(T479,'CODIGO PAGO'!$B$1:$B$20,1,0)),1,IF(OR(AND(CK479=1,T479&lt;&gt;"N"),AND(CK479=3,T479&lt;&gt;"B"),AND(CK479=2,LEFT(TRIM(T479),1)&lt;&gt;"I")),1,IF(OR(AND(CK479=0,T479="N"),AND(CK479=0,T479="B"),AND(CK479=0,LEFT(TRIM(T479),1)="I")),1,0))),"")</f>
        <v/>
      </c>
      <c r="CZ479" s="62" t="str">
        <f t="shared" si="219"/>
        <v/>
      </c>
      <c r="DA479" s="62" t="str">
        <f>+IF(LEN($K479)&gt;10,IF(ISERROR(VLOOKUP(V479,'CODIGO PAGO'!$B$1:$B$20,1,0)),1,IF(OR(AND(CM479=1,V479&lt;&gt;"N"),AND(CM479=3,V479&lt;&gt;"B"),AND(CM479=2,LEFT(TRIM(V479),1)&lt;&gt;"I")),1,IF(OR(AND(CM479=0,V479="N"),AND(CM479=0,V479="B"),AND(CM479=0,LEFT(TRIM(V479),1)="I")),1,0))),"")</f>
        <v/>
      </c>
      <c r="DB479" s="62" t="str">
        <f t="shared" si="220"/>
        <v/>
      </c>
      <c r="DC479" s="62" t="str">
        <f>+IF(LEN($K479)&gt;10,IF(ISERROR(VLOOKUP(X479,'CODIGO PAGO'!$B$1:$B$20,1,0)),1,IF(OR(AND(CO479=1,X479&lt;&gt;"N"),AND(CO479=3,X479&lt;&gt;"B"),AND(CO479=2,LEFT(TRIM(X479),1)&lt;&gt;"I")),1,IF(OR(AND(CO479=0,X479="N"),AND(CO479=0,X479="B"),AND(CO479=0,LEFT(TRIM(X479),1)="I")),1,0))),"")</f>
        <v/>
      </c>
      <c r="DD479" s="62" t="str">
        <f t="shared" si="221"/>
        <v/>
      </c>
      <c r="DE479" s="62" t="str">
        <f t="shared" si="222"/>
        <v/>
      </c>
      <c r="DF479" s="63" t="str">
        <f t="shared" si="223"/>
        <v/>
      </c>
      <c r="DG479" s="171"/>
      <c r="DH479" s="63">
        <v>479</v>
      </c>
    </row>
    <row r="480" spans="1:112" s="65" customFormat="1">
      <c r="A480" s="16" t="str">
        <f t="shared" si="196"/>
        <v/>
      </c>
      <c r="B480" s="134"/>
      <c r="C480" s="134"/>
      <c r="D480" s="1" t="str">
        <f>+IF(LEN($K480)&gt;5,BD!A480,"")</f>
        <v/>
      </c>
      <c r="E480" s="1" t="str">
        <f>+IF(LEN($K480)&gt;5,BD!B480,"")</f>
        <v/>
      </c>
      <c r="F480" s="134"/>
      <c r="G480" s="133"/>
      <c r="H480" s="135"/>
      <c r="I480" s="3" t="str">
        <f>+IF(LEN($K480)&gt;5,BD!D480,"")</f>
        <v/>
      </c>
      <c r="J480" s="4" t="str">
        <f>+IF(LEN($K480)&gt;5,BD!E480,"")</f>
        <v/>
      </c>
      <c r="K480" s="5" t="str">
        <f>+IF(LEN(BD!G480)&gt;5,BD!G480,"")</f>
        <v/>
      </c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53" t="str">
        <f t="shared" si="197"/>
        <v/>
      </c>
      <c r="AB480" s="154" t="str">
        <f>+IF(LEN($K480)&gt;5,SUM(L480,N480,P480,R480,T480,V480,X480)+COUNTIF(L480:X480,"PCG")+'CODIGO PAGO'!$C$23*COUNTIF(L480:X480,"PDF")+'CODIGO PAGO'!$C$24*COUNTIF('PRE MAAS'!L480:X480,"PNH")+'CODIGO PAGO'!$C$25*COUNTIF('PRE MAAS'!L480:X480,"PS")+COUNTIF(L480:X480,"VAC"),"")</f>
        <v/>
      </c>
      <c r="AC480" s="154" t="str">
        <f t="shared" si="198"/>
        <v/>
      </c>
      <c r="AD480" s="155" t="str">
        <f t="shared" si="199"/>
        <v/>
      </c>
      <c r="AE480" s="155" t="str">
        <f t="shared" si="200"/>
        <v/>
      </c>
      <c r="AF480" s="155" t="str">
        <f>+IF(LEN($K480)&gt;5,IF(AND(VLOOKUP($I480,BD!$D$1:$F$501,3,0)&gt;=L$1,VLOOKUP($I480,BD!$D$1:$F$501,3,0)&lt;=X$1),1,0),"")</f>
        <v/>
      </c>
      <c r="AG480" s="155" t="str">
        <f t="shared" si="201"/>
        <v/>
      </c>
      <c r="AH480" s="156" t="str">
        <f t="shared" si="202"/>
        <v/>
      </c>
      <c r="AI480" s="156" t="str">
        <f t="shared" si="203"/>
        <v/>
      </c>
      <c r="AJ480" s="156" t="str">
        <f t="shared" si="204"/>
        <v/>
      </c>
      <c r="AK480" s="6" t="str">
        <f>+IF(LEN($K480)&gt;5,BD!H480,"")</f>
        <v/>
      </c>
      <c r="AL480" s="17" t="str">
        <f t="shared" si="205"/>
        <v/>
      </c>
      <c r="AM480" s="13"/>
      <c r="AN480" s="18" t="str">
        <f t="shared" si="206"/>
        <v/>
      </c>
      <c r="AO480" s="19" t="str">
        <f t="shared" si="207"/>
        <v/>
      </c>
      <c r="AP480" s="19" t="str">
        <f t="shared" si="208"/>
        <v/>
      </c>
      <c r="AQ480" s="20" t="str">
        <f t="shared" si="209"/>
        <v/>
      </c>
      <c r="AR480" s="7" t="str">
        <f t="shared" ca="1" si="210"/>
        <v/>
      </c>
      <c r="AS480" s="157"/>
      <c r="AT480" s="19" t="str">
        <f>+IF(LEN($K480)&gt;5,TRUNC(AS480*AK480*'CODIGO PAGO'!$C$27,2),"")</f>
        <v/>
      </c>
      <c r="AU480" s="15"/>
      <c r="AV480" s="15"/>
      <c r="AW480" s="15"/>
      <c r="AX480" s="14"/>
      <c r="AY480" s="15"/>
      <c r="AZ480" s="20" t="str">
        <f>+IF(LEN(K480)&gt;5,SUMIF(AJUSTES!$A$1:$A$50,K480,AJUSTES!$J$1:$J$50),"")</f>
        <v/>
      </c>
      <c r="BA480" s="20"/>
      <c r="BB480" s="14"/>
      <c r="BC480" s="14"/>
      <c r="BD480" s="164"/>
      <c r="BE480" s="15"/>
      <c r="BF480" s="15"/>
      <c r="BG480" s="152" t="str">
        <f t="shared" si="211"/>
        <v/>
      </c>
      <c r="BH480" s="20" t="str">
        <f t="shared" si="212"/>
        <v/>
      </c>
      <c r="BI480" s="20" t="str">
        <f>IF(LEN($K480)&gt;5,IF('CODIGO PAGO'!$C$26=9,0.5*AK480,'CODIGO PAGO'!$C$26*COUNTIF(L480:X480,"PT")*(AK480*7)/(7-(COUNTIF(L480:X480,"D")+COUNTIF(L480:X480,"DL")))),"")</f>
        <v/>
      </c>
      <c r="BJ480" s="15"/>
      <c r="BK480" s="20" t="str">
        <f>+IF(LEN(K480)&gt;5,SUMIF(AJUSTES!$A$1:$A$50,K480,AJUSTES!$K$1:$K$50),"")</f>
        <v/>
      </c>
      <c r="BL480" s="15"/>
      <c r="BM480" s="15"/>
      <c r="BN480" s="4" t="str">
        <f>+CONCATENATE(IF(COUNTIFS(INCAPACIDADES!$A$1:$A$100,"ACTIVA",INCAPACIDADES!$C$1:$C$100,'PRE MAAS'!K480)&gt;0,VLOOKUP(K480,INCAPACIDADES!$C$1:$Y$100,23,0),""),IF(LEN($K480)&gt;5,IF(BD!F480="N/A","",CONCATENATE("B (",DAY(BD!F480),"-",MONTH(BD!F480),"-",YEAR(BD!F480),")")),""))</f>
        <v/>
      </c>
      <c r="BO480" s="150"/>
      <c r="BP480" s="15"/>
      <c r="BQ480" s="15"/>
      <c r="BR480" s="15"/>
      <c r="BS480" s="15"/>
      <c r="BT480" s="15"/>
      <c r="BU480" s="9" t="str">
        <f>+IF(LEN($K480)&gt;10,IF(LEN(BD!I480)=11,BD!I480,CONCATENATE("0",BD!I480)),"")</f>
        <v/>
      </c>
      <c r="BV480" s="161" t="str">
        <f>+IF(LEN($K480)&gt;10,BD!J480,"")</f>
        <v/>
      </c>
      <c r="BW480" s="162" t="str">
        <f t="shared" si="213"/>
        <v/>
      </c>
      <c r="BX480" s="162" t="str">
        <f>+IF(LEN($K480)&gt;10,UPPER(BD!K480),"")</f>
        <v/>
      </c>
      <c r="BY480" s="161" t="str">
        <f>+IF(LEN($K488)&gt;5,BD!L480,"")</f>
        <v/>
      </c>
      <c r="BZ480" s="161" t="str">
        <f>+IF(LEN($K480)&gt;10,BD!M480,"")</f>
        <v/>
      </c>
      <c r="CA480" s="162" t="str">
        <f>+IF(LEN($K480)&gt;10,BD!N480,"")</f>
        <v/>
      </c>
      <c r="CB480" s="163" t="str">
        <f t="shared" si="214"/>
        <v/>
      </c>
      <c r="CC480" s="62" t="str">
        <f>+IF(AND(LEN($K480)&gt;10),IF(AND($J480&gt;L$1,$J480&lt;=$Y$1),1,IF((COUNTIFS(INCAPACIDADES!$C$1:$C$51,$K480,INCAPACIDADES!K$1:K$51,L$1))&gt;0,2,IF(VLOOKUP($I480,BD!D:F,3,0)&gt;L$1,0,3))),"")</f>
        <v/>
      </c>
      <c r="CD480" s="62" t="str">
        <f>+IF(AND(LEN($K480)&gt;10),IF(AND($J480&gt;M$1,$J480&lt;=$Y$1),1,IF((COUNTIFS(INCAPACIDADES!$C$1:$C$51,$K480,INCAPACIDADES!L$1:L$51,M$1))&gt;0,2,IF(VLOOKUP($I480,BD!$D:$F,3,0)&gt;M$1,0,3))),"")</f>
        <v/>
      </c>
      <c r="CE480" s="62" t="str">
        <f>+IF(AND(LEN($K480)&gt;10),IF(AND($J480&gt;N$1,$J480&lt;=$Y$1),1,IF((COUNTIFS(INCAPACIDADES!$C$1:$C$51,$K480,INCAPACIDADES!M$1:M$51,N$1))&gt;0,2,IF(VLOOKUP($I480,BD!$D:$F,3,0)&gt;N$1,0,3))),"")</f>
        <v/>
      </c>
      <c r="CF480" s="62" t="str">
        <f>+IF(AND(LEN($K480)&gt;10),IF(AND($J480&gt;O$1,$J480&lt;=$Y$1),1,IF((COUNTIFS(INCAPACIDADES!$C$1:$C$51,$K480,INCAPACIDADES!N$1:N$51,O$1))&gt;0,2,IF(VLOOKUP($I480,BD!$D:$F,3,0)&gt;O$1,0,3))),"")</f>
        <v/>
      </c>
      <c r="CG480" s="62" t="str">
        <f>+IF(AND(LEN($K480)&gt;10),IF(AND($J480&gt;P$1,$J480&lt;=$Y$1),1,IF((COUNTIFS(INCAPACIDADES!$C$1:$C$51,$K480,INCAPACIDADES!O$1:O$51,P$1))&gt;0,2,IF(VLOOKUP($I480,BD!$D:$F,3,0)&gt;P$1,0,3))),"")</f>
        <v/>
      </c>
      <c r="CH480" s="62" t="str">
        <f>+IF(AND(LEN($K480)&gt;10),IF(AND($J480&gt;Q$1,$J480&lt;=$Y$1),1,IF((COUNTIFS(INCAPACIDADES!$C$1:$C$51,$K480,INCAPACIDADES!P$1:P$51,Q$1))&gt;0,2,IF(VLOOKUP($I480,BD!$D:$F,3,0)&gt;Q$1,0,3))),"")</f>
        <v/>
      </c>
      <c r="CI480" s="62" t="str">
        <f>+IF(AND(LEN($K480)&gt;10),IF(AND($J480&gt;R$1,$J480&lt;=$Y$1),1,IF((COUNTIFS(INCAPACIDADES!$C$1:$C$51,$K480,INCAPACIDADES!Q$1:Q$51,R$1))&gt;0,2,IF(VLOOKUP($I480,BD!$D:$F,3,0)&gt;R$1,0,3))),"")</f>
        <v/>
      </c>
      <c r="CJ480" s="62" t="str">
        <f>+IF(AND(LEN($K480)&gt;10),IF(AND($J480&gt;S$1,$J480&lt;=$Y$1),1,IF((COUNTIFS(INCAPACIDADES!$C$1:$C$51,$K480,INCAPACIDADES!R$1:R$51,S$1))&gt;0,2,IF(VLOOKUP($I480,BD!$D:$F,3,0)&gt;S$1,0,3))),"")</f>
        <v/>
      </c>
      <c r="CK480" s="62" t="str">
        <f>+IF(AND(LEN($K480)&gt;10),IF(AND($J480&gt;T$1,$J480&lt;=$Y$1),1,IF((COUNTIFS(INCAPACIDADES!$C$1:$C$51,$K480,INCAPACIDADES!S$1:S$51,T$1))&gt;0,2,IF(VLOOKUP($I480,BD!$D:$F,3,0)&gt;T$1,0,3))),"")</f>
        <v/>
      </c>
      <c r="CL480" s="62" t="str">
        <f>+IF(AND(LEN($K480)&gt;10),IF(AND($J480&gt;U$1,$J480&lt;=$Y$1),1,IF((COUNTIFS(INCAPACIDADES!$C$1:$C$51,$K480,INCAPACIDADES!T$1:T$51,U$1))&gt;0,2,IF(VLOOKUP($I480,BD!$D:$F,3,0)&gt;U$1,0,3))),"")</f>
        <v/>
      </c>
      <c r="CM480" s="62" t="str">
        <f>+IF(AND(LEN($K480)&gt;10),IF(AND($J480&gt;V$1,$J480&lt;=$Y$1),1,IF((COUNTIFS(INCAPACIDADES!$C$1:$C$51,$K480,INCAPACIDADES!U$1:U$51,V$1))&gt;0,2,IF(VLOOKUP($I480,BD!$D:$F,3,0)&gt;V$1,0,3))),"")</f>
        <v/>
      </c>
      <c r="CN480" s="62" t="str">
        <f>+IF(AND(LEN($K480)&gt;10),IF(AND($J480&gt;W$1,$J480&lt;=$Y$1),1,IF((COUNTIFS(INCAPACIDADES!$C$1:$C$51,$K480,INCAPACIDADES!V$1:V$51,W$1))&gt;0,2,IF(VLOOKUP($I480,BD!$D:$F,3,0)&gt;W$1,0,3))),"")</f>
        <v/>
      </c>
      <c r="CO480" s="62" t="str">
        <f>+IF(AND(LEN($K480)&gt;10),IF(AND($J480&gt;X$1,$J480&lt;=$Y$1),1,IF((COUNTIFS(INCAPACIDADES!$C$1:$C$51,$K480,INCAPACIDADES!W$1:W$51,X$1))&gt;0,2,IF(VLOOKUP($I480,BD!$D:$F,3,0)&gt;X$1,0,3))),"")</f>
        <v/>
      </c>
      <c r="CP480" s="62" t="str">
        <f>+IF(AND(LEN($K480)&gt;10),IF(AND($J480&gt;Y$1,$J480&lt;=$Y$1),1,IF((COUNTIFS(INCAPACIDADES!$C$1:$C$51,$K480,INCAPACIDADES!X$1:X$51,Y$1))&gt;0,2,IF(VLOOKUP($I480,BD!$D:$F,3,0)&gt;Y$1,0,3))),"")</f>
        <v/>
      </c>
      <c r="CQ480" s="62" t="str">
        <f>+IF(LEN($K480)&gt;10,IF(ISERROR(VLOOKUP(L480,'CODIGO PAGO'!$B$1:$B$20,1,0)),1,IF(OR(AND(CC480=1,L480&lt;&gt;"N"),AND(CC480=3,L480&lt;&gt;"B"),AND(CC480=2,LEFT(TRIM(L480),1)&lt;&gt;"I")),1,IF(OR(AND(CC480=0,L480="N"),AND(CC480=0,L480="B"),AND(CC480=0,LEFT(TRIM(L480),1)="I")),1,0))),"")</f>
        <v/>
      </c>
      <c r="CR480" s="62" t="str">
        <f t="shared" si="215"/>
        <v/>
      </c>
      <c r="CS480" s="62" t="str">
        <f>+IF(LEN($K480)&gt;10,IF(ISERROR(VLOOKUP(N480,'CODIGO PAGO'!$B$1:$B$20,1,0)),1,IF(OR(AND(CE480=1,N480&lt;&gt;"N"),AND(CE480=3,N480&lt;&gt;"B"),AND(CE480=2,LEFT(TRIM(N480),1)&lt;&gt;"I")),1,IF(OR(AND(CE480=0,N480="N"),AND(CE480=0,N480="B"),AND(CE480=0,LEFT(TRIM(N480),1)="I")),1,0))),"")</f>
        <v/>
      </c>
      <c r="CT480" s="62" t="str">
        <f t="shared" si="216"/>
        <v/>
      </c>
      <c r="CU480" s="62" t="str">
        <f>+IF(LEN($K480)&gt;10,IF(ISERROR(VLOOKUP(P480,'CODIGO PAGO'!$B$1:$B$20,1,0)),1,IF(OR(AND(CG480=1,P480&lt;&gt;"N"),AND(CG480=3,P480&lt;&gt;"B"),AND(CG480=2,LEFT(TRIM(P480),1)&lt;&gt;"I")),1,IF(OR(AND(CG480=0,P480="N"),AND(CG480=0,P480="B"),AND(CG480=0,LEFT(TRIM(P480),1)="I")),1,0))),"")</f>
        <v/>
      </c>
      <c r="CV480" s="62" t="str">
        <f t="shared" si="217"/>
        <v/>
      </c>
      <c r="CW480" s="62" t="str">
        <f>+IF(LEN($K480)&gt;10,IF(ISERROR(VLOOKUP(R480,'CODIGO PAGO'!$B$1:$B$20,1,0)),1,IF(OR(AND(CI480=1,R480&lt;&gt;"N"),AND(CI480=3,R480&lt;&gt;"B"),AND(CI480=2,LEFT(TRIM(R480),1)&lt;&gt;"I")),1,IF(OR(AND(CI480=0,R480="N"),AND(CI480=0,R480="B"),AND(CI480=0,LEFT(TRIM(R480),1)="I")),1,0))),"")</f>
        <v/>
      </c>
      <c r="CX480" s="62" t="str">
        <f t="shared" si="218"/>
        <v/>
      </c>
      <c r="CY480" s="62" t="str">
        <f>+IF(LEN($K480)&gt;10,IF(ISERROR(VLOOKUP(T480,'CODIGO PAGO'!$B$1:$B$20,1,0)),1,IF(OR(AND(CK480=1,T480&lt;&gt;"N"),AND(CK480=3,T480&lt;&gt;"B"),AND(CK480=2,LEFT(TRIM(T480),1)&lt;&gt;"I")),1,IF(OR(AND(CK480=0,T480="N"),AND(CK480=0,T480="B"),AND(CK480=0,LEFT(TRIM(T480),1)="I")),1,0))),"")</f>
        <v/>
      </c>
      <c r="CZ480" s="62" t="str">
        <f t="shared" si="219"/>
        <v/>
      </c>
      <c r="DA480" s="62" t="str">
        <f>+IF(LEN($K480)&gt;10,IF(ISERROR(VLOOKUP(V480,'CODIGO PAGO'!$B$1:$B$20,1,0)),1,IF(OR(AND(CM480=1,V480&lt;&gt;"N"),AND(CM480=3,V480&lt;&gt;"B"),AND(CM480=2,LEFT(TRIM(V480),1)&lt;&gt;"I")),1,IF(OR(AND(CM480=0,V480="N"),AND(CM480=0,V480="B"),AND(CM480=0,LEFT(TRIM(V480),1)="I")),1,0))),"")</f>
        <v/>
      </c>
      <c r="DB480" s="62" t="str">
        <f t="shared" si="220"/>
        <v/>
      </c>
      <c r="DC480" s="62" t="str">
        <f>+IF(LEN($K480)&gt;10,IF(ISERROR(VLOOKUP(X480,'CODIGO PAGO'!$B$1:$B$20,1,0)),1,IF(OR(AND(CO480=1,X480&lt;&gt;"N"),AND(CO480=3,X480&lt;&gt;"B"),AND(CO480=2,LEFT(TRIM(X480),1)&lt;&gt;"I")),1,IF(OR(AND(CO480=0,X480="N"),AND(CO480=0,X480="B"),AND(CO480=0,LEFT(TRIM(X480),1)="I")),1,0))),"")</f>
        <v/>
      </c>
      <c r="DD480" s="62" t="str">
        <f t="shared" si="221"/>
        <v/>
      </c>
      <c r="DE480" s="62" t="str">
        <f t="shared" si="222"/>
        <v/>
      </c>
      <c r="DF480" s="63" t="str">
        <f t="shared" si="223"/>
        <v/>
      </c>
      <c r="DG480" s="171"/>
      <c r="DH480" s="63">
        <v>480</v>
      </c>
    </row>
    <row r="481" spans="1:112" s="65" customFormat="1">
      <c r="A481" s="16" t="str">
        <f t="shared" si="196"/>
        <v/>
      </c>
      <c r="B481" s="134"/>
      <c r="C481" s="134"/>
      <c r="D481" s="1" t="str">
        <f>+IF(LEN($K481)&gt;5,BD!A481,"")</f>
        <v/>
      </c>
      <c r="E481" s="1" t="str">
        <f>+IF(LEN($K481)&gt;5,BD!B481,"")</f>
        <v/>
      </c>
      <c r="F481" s="134"/>
      <c r="G481" s="133"/>
      <c r="H481" s="135"/>
      <c r="I481" s="3" t="str">
        <f>+IF(LEN($K481)&gt;5,BD!D481,"")</f>
        <v/>
      </c>
      <c r="J481" s="4" t="str">
        <f>+IF(LEN($K481)&gt;5,BD!E481,"")</f>
        <v/>
      </c>
      <c r="K481" s="5" t="str">
        <f>+IF(LEN(BD!G481)&gt;5,BD!G481,"")</f>
        <v/>
      </c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53" t="str">
        <f t="shared" si="197"/>
        <v/>
      </c>
      <c r="AB481" s="154" t="str">
        <f>+IF(LEN($K481)&gt;5,SUM(L481,N481,P481,R481,T481,V481,X481)+COUNTIF(L481:X481,"PCG")+'CODIGO PAGO'!$C$23*COUNTIF(L481:X481,"PDF")+'CODIGO PAGO'!$C$24*COUNTIF('PRE MAAS'!L481:X481,"PNH")+'CODIGO PAGO'!$C$25*COUNTIF('PRE MAAS'!L481:X481,"PS")+COUNTIF(L481:X481,"VAC"),"")</f>
        <v/>
      </c>
      <c r="AC481" s="154" t="str">
        <f t="shared" si="198"/>
        <v/>
      </c>
      <c r="AD481" s="155" t="str">
        <f t="shared" si="199"/>
        <v/>
      </c>
      <c r="AE481" s="155" t="str">
        <f t="shared" si="200"/>
        <v/>
      </c>
      <c r="AF481" s="155" t="str">
        <f>+IF(LEN($K481)&gt;5,IF(AND(VLOOKUP($I481,BD!$D$1:$F$501,3,0)&gt;=L$1,VLOOKUP($I481,BD!$D$1:$F$501,3,0)&lt;=X$1),1,0),"")</f>
        <v/>
      </c>
      <c r="AG481" s="155" t="str">
        <f t="shared" si="201"/>
        <v/>
      </c>
      <c r="AH481" s="156" t="str">
        <f t="shared" si="202"/>
        <v/>
      </c>
      <c r="AI481" s="156" t="str">
        <f t="shared" si="203"/>
        <v/>
      </c>
      <c r="AJ481" s="156" t="str">
        <f t="shared" si="204"/>
        <v/>
      </c>
      <c r="AK481" s="6" t="str">
        <f>+IF(LEN($K481)&gt;5,BD!H481,"")</f>
        <v/>
      </c>
      <c r="AL481" s="17" t="str">
        <f t="shared" si="205"/>
        <v/>
      </c>
      <c r="AM481" s="13"/>
      <c r="AN481" s="18" t="str">
        <f t="shared" si="206"/>
        <v/>
      </c>
      <c r="AO481" s="19" t="str">
        <f t="shared" si="207"/>
        <v/>
      </c>
      <c r="AP481" s="19" t="str">
        <f t="shared" si="208"/>
        <v/>
      </c>
      <c r="AQ481" s="20" t="str">
        <f t="shared" si="209"/>
        <v/>
      </c>
      <c r="AR481" s="7" t="str">
        <f t="shared" ca="1" si="210"/>
        <v/>
      </c>
      <c r="AS481" s="157"/>
      <c r="AT481" s="19" t="str">
        <f>+IF(LEN($K481)&gt;5,TRUNC(AS481*AK481*'CODIGO PAGO'!$C$27,2),"")</f>
        <v/>
      </c>
      <c r="AU481" s="15"/>
      <c r="AV481" s="15"/>
      <c r="AW481" s="15"/>
      <c r="AX481" s="14"/>
      <c r="AY481" s="15"/>
      <c r="AZ481" s="20" t="str">
        <f>+IF(LEN(K481)&gt;5,SUMIF(AJUSTES!$A$1:$A$50,K481,AJUSTES!$J$1:$J$50),"")</f>
        <v/>
      </c>
      <c r="BA481" s="20"/>
      <c r="BB481" s="14"/>
      <c r="BC481" s="14"/>
      <c r="BD481" s="164"/>
      <c r="BE481" s="15"/>
      <c r="BF481" s="15"/>
      <c r="BG481" s="152" t="str">
        <f t="shared" si="211"/>
        <v/>
      </c>
      <c r="BH481" s="20" t="str">
        <f t="shared" si="212"/>
        <v/>
      </c>
      <c r="BI481" s="20" t="str">
        <f>IF(LEN($K481)&gt;5,IF('CODIGO PAGO'!$C$26=9,0.5*AK481,'CODIGO PAGO'!$C$26*COUNTIF(L481:X481,"PT")*(AK481*7)/(7-(COUNTIF(L481:X481,"D")+COUNTIF(L481:X481,"DL")))),"")</f>
        <v/>
      </c>
      <c r="BJ481" s="15"/>
      <c r="BK481" s="20" t="str">
        <f>+IF(LEN(K481)&gt;5,SUMIF(AJUSTES!$A$1:$A$50,K481,AJUSTES!$K$1:$K$50),"")</f>
        <v/>
      </c>
      <c r="BL481" s="15"/>
      <c r="BM481" s="15"/>
      <c r="BN481" s="4" t="str">
        <f>+CONCATENATE(IF(COUNTIFS(INCAPACIDADES!$A$1:$A$100,"ACTIVA",INCAPACIDADES!$C$1:$C$100,'PRE MAAS'!K481)&gt;0,VLOOKUP(K481,INCAPACIDADES!$C$1:$Y$100,23,0),""),IF(LEN($K481)&gt;5,IF(BD!F481="N/A","",CONCATENATE("B (",DAY(BD!F481),"-",MONTH(BD!F481),"-",YEAR(BD!F481),")")),""))</f>
        <v/>
      </c>
      <c r="BO481" s="150"/>
      <c r="BP481" s="15"/>
      <c r="BQ481" s="15"/>
      <c r="BR481" s="15"/>
      <c r="BS481" s="15"/>
      <c r="BT481" s="15"/>
      <c r="BU481" s="9" t="str">
        <f>+IF(LEN($K481)&gt;10,IF(LEN(BD!I481)=11,BD!I481,CONCATENATE("0",BD!I481)),"")</f>
        <v/>
      </c>
      <c r="BV481" s="161" t="str">
        <f>+IF(LEN($K481)&gt;10,BD!J481,"")</f>
        <v/>
      </c>
      <c r="BW481" s="162" t="str">
        <f t="shared" si="213"/>
        <v/>
      </c>
      <c r="BX481" s="162" t="str">
        <f>+IF(LEN($K481)&gt;10,UPPER(BD!K481),"")</f>
        <v/>
      </c>
      <c r="BY481" s="161" t="str">
        <f>+IF(LEN($K489)&gt;5,BD!L481,"")</f>
        <v/>
      </c>
      <c r="BZ481" s="161" t="str">
        <f>+IF(LEN($K481)&gt;10,BD!M481,"")</f>
        <v/>
      </c>
      <c r="CA481" s="162" t="str">
        <f>+IF(LEN($K481)&gt;10,BD!N481,"")</f>
        <v/>
      </c>
      <c r="CB481" s="163" t="str">
        <f t="shared" si="214"/>
        <v/>
      </c>
      <c r="CC481" s="62" t="str">
        <f>+IF(AND(LEN($K481)&gt;10),IF(AND($J481&gt;L$1,$J481&lt;=$Y$1),1,IF((COUNTIFS(INCAPACIDADES!$C$1:$C$51,$K481,INCAPACIDADES!K$1:K$51,L$1))&gt;0,2,IF(VLOOKUP($I481,BD!D:F,3,0)&gt;L$1,0,3))),"")</f>
        <v/>
      </c>
      <c r="CD481" s="62" t="str">
        <f>+IF(AND(LEN($K481)&gt;10),IF(AND($J481&gt;M$1,$J481&lt;=$Y$1),1,IF((COUNTIFS(INCAPACIDADES!$C$1:$C$51,$K481,INCAPACIDADES!L$1:L$51,M$1))&gt;0,2,IF(VLOOKUP($I481,BD!$D:$F,3,0)&gt;M$1,0,3))),"")</f>
        <v/>
      </c>
      <c r="CE481" s="62" t="str">
        <f>+IF(AND(LEN($K481)&gt;10),IF(AND($J481&gt;N$1,$J481&lt;=$Y$1),1,IF((COUNTIFS(INCAPACIDADES!$C$1:$C$51,$K481,INCAPACIDADES!M$1:M$51,N$1))&gt;0,2,IF(VLOOKUP($I481,BD!$D:$F,3,0)&gt;N$1,0,3))),"")</f>
        <v/>
      </c>
      <c r="CF481" s="62" t="str">
        <f>+IF(AND(LEN($K481)&gt;10),IF(AND($J481&gt;O$1,$J481&lt;=$Y$1),1,IF((COUNTIFS(INCAPACIDADES!$C$1:$C$51,$K481,INCAPACIDADES!N$1:N$51,O$1))&gt;0,2,IF(VLOOKUP($I481,BD!$D:$F,3,0)&gt;O$1,0,3))),"")</f>
        <v/>
      </c>
      <c r="CG481" s="62" t="str">
        <f>+IF(AND(LEN($K481)&gt;10),IF(AND($J481&gt;P$1,$J481&lt;=$Y$1),1,IF((COUNTIFS(INCAPACIDADES!$C$1:$C$51,$K481,INCAPACIDADES!O$1:O$51,P$1))&gt;0,2,IF(VLOOKUP($I481,BD!$D:$F,3,0)&gt;P$1,0,3))),"")</f>
        <v/>
      </c>
      <c r="CH481" s="62" t="str">
        <f>+IF(AND(LEN($K481)&gt;10),IF(AND($J481&gt;Q$1,$J481&lt;=$Y$1),1,IF((COUNTIFS(INCAPACIDADES!$C$1:$C$51,$K481,INCAPACIDADES!P$1:P$51,Q$1))&gt;0,2,IF(VLOOKUP($I481,BD!$D:$F,3,0)&gt;Q$1,0,3))),"")</f>
        <v/>
      </c>
      <c r="CI481" s="62" t="str">
        <f>+IF(AND(LEN($K481)&gt;10),IF(AND($J481&gt;R$1,$J481&lt;=$Y$1),1,IF((COUNTIFS(INCAPACIDADES!$C$1:$C$51,$K481,INCAPACIDADES!Q$1:Q$51,R$1))&gt;0,2,IF(VLOOKUP($I481,BD!$D:$F,3,0)&gt;R$1,0,3))),"")</f>
        <v/>
      </c>
      <c r="CJ481" s="62" t="str">
        <f>+IF(AND(LEN($K481)&gt;10),IF(AND($J481&gt;S$1,$J481&lt;=$Y$1),1,IF((COUNTIFS(INCAPACIDADES!$C$1:$C$51,$K481,INCAPACIDADES!R$1:R$51,S$1))&gt;0,2,IF(VLOOKUP($I481,BD!$D:$F,3,0)&gt;S$1,0,3))),"")</f>
        <v/>
      </c>
      <c r="CK481" s="62" t="str">
        <f>+IF(AND(LEN($K481)&gt;10),IF(AND($J481&gt;T$1,$J481&lt;=$Y$1),1,IF((COUNTIFS(INCAPACIDADES!$C$1:$C$51,$K481,INCAPACIDADES!S$1:S$51,T$1))&gt;0,2,IF(VLOOKUP($I481,BD!$D:$F,3,0)&gt;T$1,0,3))),"")</f>
        <v/>
      </c>
      <c r="CL481" s="62" t="str">
        <f>+IF(AND(LEN($K481)&gt;10),IF(AND($J481&gt;U$1,$J481&lt;=$Y$1),1,IF((COUNTIFS(INCAPACIDADES!$C$1:$C$51,$K481,INCAPACIDADES!T$1:T$51,U$1))&gt;0,2,IF(VLOOKUP($I481,BD!$D:$F,3,0)&gt;U$1,0,3))),"")</f>
        <v/>
      </c>
      <c r="CM481" s="62" t="str">
        <f>+IF(AND(LEN($K481)&gt;10),IF(AND($J481&gt;V$1,$J481&lt;=$Y$1),1,IF((COUNTIFS(INCAPACIDADES!$C$1:$C$51,$K481,INCAPACIDADES!U$1:U$51,V$1))&gt;0,2,IF(VLOOKUP($I481,BD!$D:$F,3,0)&gt;V$1,0,3))),"")</f>
        <v/>
      </c>
      <c r="CN481" s="62" t="str">
        <f>+IF(AND(LEN($K481)&gt;10),IF(AND($J481&gt;W$1,$J481&lt;=$Y$1),1,IF((COUNTIFS(INCAPACIDADES!$C$1:$C$51,$K481,INCAPACIDADES!V$1:V$51,W$1))&gt;0,2,IF(VLOOKUP($I481,BD!$D:$F,3,0)&gt;W$1,0,3))),"")</f>
        <v/>
      </c>
      <c r="CO481" s="62" t="str">
        <f>+IF(AND(LEN($K481)&gt;10),IF(AND($J481&gt;X$1,$J481&lt;=$Y$1),1,IF((COUNTIFS(INCAPACIDADES!$C$1:$C$51,$K481,INCAPACIDADES!W$1:W$51,X$1))&gt;0,2,IF(VLOOKUP($I481,BD!$D:$F,3,0)&gt;X$1,0,3))),"")</f>
        <v/>
      </c>
      <c r="CP481" s="62" t="str">
        <f>+IF(AND(LEN($K481)&gt;10),IF(AND($J481&gt;Y$1,$J481&lt;=$Y$1),1,IF((COUNTIFS(INCAPACIDADES!$C$1:$C$51,$K481,INCAPACIDADES!X$1:X$51,Y$1))&gt;0,2,IF(VLOOKUP($I481,BD!$D:$F,3,0)&gt;Y$1,0,3))),"")</f>
        <v/>
      </c>
      <c r="CQ481" s="62" t="str">
        <f>+IF(LEN($K481)&gt;10,IF(ISERROR(VLOOKUP(L481,'CODIGO PAGO'!$B$1:$B$20,1,0)),1,IF(OR(AND(CC481=1,L481&lt;&gt;"N"),AND(CC481=3,L481&lt;&gt;"B"),AND(CC481=2,LEFT(TRIM(L481),1)&lt;&gt;"I")),1,IF(OR(AND(CC481=0,L481="N"),AND(CC481=0,L481="B"),AND(CC481=0,LEFT(TRIM(L481),1)="I")),1,0))),"")</f>
        <v/>
      </c>
      <c r="CR481" s="62" t="str">
        <f t="shared" si="215"/>
        <v/>
      </c>
      <c r="CS481" s="62" t="str">
        <f>+IF(LEN($K481)&gt;10,IF(ISERROR(VLOOKUP(N481,'CODIGO PAGO'!$B$1:$B$20,1,0)),1,IF(OR(AND(CE481=1,N481&lt;&gt;"N"),AND(CE481=3,N481&lt;&gt;"B"),AND(CE481=2,LEFT(TRIM(N481),1)&lt;&gt;"I")),1,IF(OR(AND(CE481=0,N481="N"),AND(CE481=0,N481="B"),AND(CE481=0,LEFT(TRIM(N481),1)="I")),1,0))),"")</f>
        <v/>
      </c>
      <c r="CT481" s="62" t="str">
        <f t="shared" si="216"/>
        <v/>
      </c>
      <c r="CU481" s="62" t="str">
        <f>+IF(LEN($K481)&gt;10,IF(ISERROR(VLOOKUP(P481,'CODIGO PAGO'!$B$1:$B$20,1,0)),1,IF(OR(AND(CG481=1,P481&lt;&gt;"N"),AND(CG481=3,P481&lt;&gt;"B"),AND(CG481=2,LEFT(TRIM(P481),1)&lt;&gt;"I")),1,IF(OR(AND(CG481=0,P481="N"),AND(CG481=0,P481="B"),AND(CG481=0,LEFT(TRIM(P481),1)="I")),1,0))),"")</f>
        <v/>
      </c>
      <c r="CV481" s="62" t="str">
        <f t="shared" si="217"/>
        <v/>
      </c>
      <c r="CW481" s="62" t="str">
        <f>+IF(LEN($K481)&gt;10,IF(ISERROR(VLOOKUP(R481,'CODIGO PAGO'!$B$1:$B$20,1,0)),1,IF(OR(AND(CI481=1,R481&lt;&gt;"N"),AND(CI481=3,R481&lt;&gt;"B"),AND(CI481=2,LEFT(TRIM(R481),1)&lt;&gt;"I")),1,IF(OR(AND(CI481=0,R481="N"),AND(CI481=0,R481="B"),AND(CI481=0,LEFT(TRIM(R481),1)="I")),1,0))),"")</f>
        <v/>
      </c>
      <c r="CX481" s="62" t="str">
        <f t="shared" si="218"/>
        <v/>
      </c>
      <c r="CY481" s="62" t="str">
        <f>+IF(LEN($K481)&gt;10,IF(ISERROR(VLOOKUP(T481,'CODIGO PAGO'!$B$1:$B$20,1,0)),1,IF(OR(AND(CK481=1,T481&lt;&gt;"N"),AND(CK481=3,T481&lt;&gt;"B"),AND(CK481=2,LEFT(TRIM(T481),1)&lt;&gt;"I")),1,IF(OR(AND(CK481=0,T481="N"),AND(CK481=0,T481="B"),AND(CK481=0,LEFT(TRIM(T481),1)="I")),1,0))),"")</f>
        <v/>
      </c>
      <c r="CZ481" s="62" t="str">
        <f t="shared" si="219"/>
        <v/>
      </c>
      <c r="DA481" s="62" t="str">
        <f>+IF(LEN($K481)&gt;10,IF(ISERROR(VLOOKUP(V481,'CODIGO PAGO'!$B$1:$B$20,1,0)),1,IF(OR(AND(CM481=1,V481&lt;&gt;"N"),AND(CM481=3,V481&lt;&gt;"B"),AND(CM481=2,LEFT(TRIM(V481),1)&lt;&gt;"I")),1,IF(OR(AND(CM481=0,V481="N"),AND(CM481=0,V481="B"),AND(CM481=0,LEFT(TRIM(V481),1)="I")),1,0))),"")</f>
        <v/>
      </c>
      <c r="DB481" s="62" t="str">
        <f t="shared" si="220"/>
        <v/>
      </c>
      <c r="DC481" s="62" t="str">
        <f>+IF(LEN($K481)&gt;10,IF(ISERROR(VLOOKUP(X481,'CODIGO PAGO'!$B$1:$B$20,1,0)),1,IF(OR(AND(CO481=1,X481&lt;&gt;"N"),AND(CO481=3,X481&lt;&gt;"B"),AND(CO481=2,LEFT(TRIM(X481),1)&lt;&gt;"I")),1,IF(OR(AND(CO481=0,X481="N"),AND(CO481=0,X481="B"),AND(CO481=0,LEFT(TRIM(X481),1)="I")),1,0))),"")</f>
        <v/>
      </c>
      <c r="DD481" s="62" t="str">
        <f t="shared" si="221"/>
        <v/>
      </c>
      <c r="DE481" s="62" t="str">
        <f t="shared" si="222"/>
        <v/>
      </c>
      <c r="DF481" s="63" t="str">
        <f t="shared" si="223"/>
        <v/>
      </c>
      <c r="DG481" s="171"/>
      <c r="DH481" s="63">
        <v>481</v>
      </c>
    </row>
    <row r="482" spans="1:112" s="65" customFormat="1">
      <c r="A482" s="16" t="str">
        <f t="shared" si="196"/>
        <v/>
      </c>
      <c r="B482" s="134"/>
      <c r="C482" s="134"/>
      <c r="D482" s="1" t="str">
        <f>+IF(LEN($K482)&gt;5,BD!A482,"")</f>
        <v/>
      </c>
      <c r="E482" s="1" t="str">
        <f>+IF(LEN($K482)&gt;5,BD!B482,"")</f>
        <v/>
      </c>
      <c r="F482" s="134"/>
      <c r="G482" s="133"/>
      <c r="H482" s="135"/>
      <c r="I482" s="3" t="str">
        <f>+IF(LEN($K482)&gt;5,BD!D482,"")</f>
        <v/>
      </c>
      <c r="J482" s="4" t="str">
        <f>+IF(LEN($K482)&gt;5,BD!E482,"")</f>
        <v/>
      </c>
      <c r="K482" s="5" t="str">
        <f>+IF(LEN(BD!G482)&gt;5,BD!G482,"")</f>
        <v/>
      </c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53" t="str">
        <f t="shared" si="197"/>
        <v/>
      </c>
      <c r="AB482" s="154" t="str">
        <f>+IF(LEN($K482)&gt;5,SUM(L482,N482,P482,R482,T482,V482,X482)+COUNTIF(L482:X482,"PCG")+'CODIGO PAGO'!$C$23*COUNTIF(L482:X482,"PDF")+'CODIGO PAGO'!$C$24*COUNTIF('PRE MAAS'!L482:X482,"PNH")+'CODIGO PAGO'!$C$25*COUNTIF('PRE MAAS'!L482:X482,"PS")+COUNTIF(L482:X482,"VAC"),"")</f>
        <v/>
      </c>
      <c r="AC482" s="154" t="str">
        <f t="shared" si="198"/>
        <v/>
      </c>
      <c r="AD482" s="155" t="str">
        <f t="shared" si="199"/>
        <v/>
      </c>
      <c r="AE482" s="155" t="str">
        <f t="shared" si="200"/>
        <v/>
      </c>
      <c r="AF482" s="155" t="str">
        <f>+IF(LEN($K482)&gt;5,IF(AND(VLOOKUP($I482,BD!$D$1:$F$501,3,0)&gt;=L$1,VLOOKUP($I482,BD!$D$1:$F$501,3,0)&lt;=X$1),1,0),"")</f>
        <v/>
      </c>
      <c r="AG482" s="155" t="str">
        <f t="shared" si="201"/>
        <v/>
      </c>
      <c r="AH482" s="156" t="str">
        <f t="shared" si="202"/>
        <v/>
      </c>
      <c r="AI482" s="156" t="str">
        <f t="shared" si="203"/>
        <v/>
      </c>
      <c r="AJ482" s="156" t="str">
        <f t="shared" si="204"/>
        <v/>
      </c>
      <c r="AK482" s="6" t="str">
        <f>+IF(LEN($K482)&gt;5,BD!H482,"")</f>
        <v/>
      </c>
      <c r="AL482" s="17" t="str">
        <f t="shared" si="205"/>
        <v/>
      </c>
      <c r="AM482" s="13"/>
      <c r="AN482" s="18" t="str">
        <f t="shared" si="206"/>
        <v/>
      </c>
      <c r="AO482" s="19" t="str">
        <f t="shared" si="207"/>
        <v/>
      </c>
      <c r="AP482" s="19" t="str">
        <f t="shared" si="208"/>
        <v/>
      </c>
      <c r="AQ482" s="20" t="str">
        <f t="shared" si="209"/>
        <v/>
      </c>
      <c r="AR482" s="7" t="str">
        <f t="shared" ca="1" si="210"/>
        <v/>
      </c>
      <c r="AS482" s="157"/>
      <c r="AT482" s="19" t="str">
        <f>+IF(LEN($K482)&gt;5,TRUNC(AS482*AK482*'CODIGO PAGO'!$C$27,2),"")</f>
        <v/>
      </c>
      <c r="AU482" s="15"/>
      <c r="AV482" s="15"/>
      <c r="AW482" s="15"/>
      <c r="AX482" s="14"/>
      <c r="AY482" s="15"/>
      <c r="AZ482" s="20" t="str">
        <f>+IF(LEN(K482)&gt;5,SUMIF(AJUSTES!$A$1:$A$50,K482,AJUSTES!$J$1:$J$50),"")</f>
        <v/>
      </c>
      <c r="BA482" s="20"/>
      <c r="BB482" s="14"/>
      <c r="BC482" s="14"/>
      <c r="BD482" s="164"/>
      <c r="BE482" s="15"/>
      <c r="BF482" s="15"/>
      <c r="BG482" s="152" t="str">
        <f t="shared" si="211"/>
        <v/>
      </c>
      <c r="BH482" s="20" t="str">
        <f t="shared" si="212"/>
        <v/>
      </c>
      <c r="BI482" s="20" t="str">
        <f>IF(LEN($K482)&gt;5,IF('CODIGO PAGO'!$C$26=9,0.5*AK482,'CODIGO PAGO'!$C$26*COUNTIF(L482:X482,"PT")*(AK482*7)/(7-(COUNTIF(L482:X482,"D")+COUNTIF(L482:X482,"DL")))),"")</f>
        <v/>
      </c>
      <c r="BJ482" s="15"/>
      <c r="BK482" s="20" t="str">
        <f>+IF(LEN(K482)&gt;5,SUMIF(AJUSTES!$A$1:$A$50,K482,AJUSTES!$K$1:$K$50),"")</f>
        <v/>
      </c>
      <c r="BL482" s="15"/>
      <c r="BM482" s="15"/>
      <c r="BN482" s="4" t="str">
        <f>+CONCATENATE(IF(COUNTIFS(INCAPACIDADES!$A$1:$A$100,"ACTIVA",INCAPACIDADES!$C$1:$C$100,'PRE MAAS'!K482)&gt;0,VLOOKUP(K482,INCAPACIDADES!$C$1:$Y$100,23,0),""),IF(LEN($K482)&gt;5,IF(BD!F482="N/A","",CONCATENATE("B (",DAY(BD!F482),"-",MONTH(BD!F482),"-",YEAR(BD!F482),")")),""))</f>
        <v/>
      </c>
      <c r="BO482" s="150"/>
      <c r="BP482" s="15"/>
      <c r="BQ482" s="15"/>
      <c r="BR482" s="15"/>
      <c r="BS482" s="15"/>
      <c r="BT482" s="15"/>
      <c r="BU482" s="9" t="str">
        <f>+IF(LEN($K482)&gt;10,IF(LEN(BD!I482)=11,BD!I482,CONCATENATE("0",BD!I482)),"")</f>
        <v/>
      </c>
      <c r="BV482" s="161" t="str">
        <f>+IF(LEN($K482)&gt;10,BD!J482,"")</f>
        <v/>
      </c>
      <c r="BW482" s="162" t="str">
        <f t="shared" si="213"/>
        <v/>
      </c>
      <c r="BX482" s="162" t="str">
        <f>+IF(LEN($K482)&gt;10,UPPER(BD!K482),"")</f>
        <v/>
      </c>
      <c r="BY482" s="161" t="str">
        <f>+IF(LEN($K490)&gt;5,BD!L482,"")</f>
        <v/>
      </c>
      <c r="BZ482" s="161" t="str">
        <f>+IF(LEN($K482)&gt;10,BD!M482,"")</f>
        <v/>
      </c>
      <c r="CA482" s="162" t="str">
        <f>+IF(LEN($K482)&gt;10,BD!N482,"")</f>
        <v/>
      </c>
      <c r="CB482" s="163" t="str">
        <f t="shared" si="214"/>
        <v/>
      </c>
      <c r="CC482" s="62" t="str">
        <f>+IF(AND(LEN($K482)&gt;10),IF(AND($J482&gt;L$1,$J482&lt;=$Y$1),1,IF((COUNTIFS(INCAPACIDADES!$C$1:$C$51,$K482,INCAPACIDADES!K$1:K$51,L$1))&gt;0,2,IF(VLOOKUP($I482,BD!D:F,3,0)&gt;L$1,0,3))),"")</f>
        <v/>
      </c>
      <c r="CD482" s="62" t="str">
        <f>+IF(AND(LEN($K482)&gt;10),IF(AND($J482&gt;M$1,$J482&lt;=$Y$1),1,IF((COUNTIFS(INCAPACIDADES!$C$1:$C$51,$K482,INCAPACIDADES!L$1:L$51,M$1))&gt;0,2,IF(VLOOKUP($I482,BD!$D:$F,3,0)&gt;M$1,0,3))),"")</f>
        <v/>
      </c>
      <c r="CE482" s="62" t="str">
        <f>+IF(AND(LEN($K482)&gt;10),IF(AND($J482&gt;N$1,$J482&lt;=$Y$1),1,IF((COUNTIFS(INCAPACIDADES!$C$1:$C$51,$K482,INCAPACIDADES!M$1:M$51,N$1))&gt;0,2,IF(VLOOKUP($I482,BD!$D:$F,3,0)&gt;N$1,0,3))),"")</f>
        <v/>
      </c>
      <c r="CF482" s="62" t="str">
        <f>+IF(AND(LEN($K482)&gt;10),IF(AND($J482&gt;O$1,$J482&lt;=$Y$1),1,IF((COUNTIFS(INCAPACIDADES!$C$1:$C$51,$K482,INCAPACIDADES!N$1:N$51,O$1))&gt;0,2,IF(VLOOKUP($I482,BD!$D:$F,3,0)&gt;O$1,0,3))),"")</f>
        <v/>
      </c>
      <c r="CG482" s="62" t="str">
        <f>+IF(AND(LEN($K482)&gt;10),IF(AND($J482&gt;P$1,$J482&lt;=$Y$1),1,IF((COUNTIFS(INCAPACIDADES!$C$1:$C$51,$K482,INCAPACIDADES!O$1:O$51,P$1))&gt;0,2,IF(VLOOKUP($I482,BD!$D:$F,3,0)&gt;P$1,0,3))),"")</f>
        <v/>
      </c>
      <c r="CH482" s="62" t="str">
        <f>+IF(AND(LEN($K482)&gt;10),IF(AND($J482&gt;Q$1,$J482&lt;=$Y$1),1,IF((COUNTIFS(INCAPACIDADES!$C$1:$C$51,$K482,INCAPACIDADES!P$1:P$51,Q$1))&gt;0,2,IF(VLOOKUP($I482,BD!$D:$F,3,0)&gt;Q$1,0,3))),"")</f>
        <v/>
      </c>
      <c r="CI482" s="62" t="str">
        <f>+IF(AND(LEN($K482)&gt;10),IF(AND($J482&gt;R$1,$J482&lt;=$Y$1),1,IF((COUNTIFS(INCAPACIDADES!$C$1:$C$51,$K482,INCAPACIDADES!Q$1:Q$51,R$1))&gt;0,2,IF(VLOOKUP($I482,BD!$D:$F,3,0)&gt;R$1,0,3))),"")</f>
        <v/>
      </c>
      <c r="CJ482" s="62" t="str">
        <f>+IF(AND(LEN($K482)&gt;10),IF(AND($J482&gt;S$1,$J482&lt;=$Y$1),1,IF((COUNTIFS(INCAPACIDADES!$C$1:$C$51,$K482,INCAPACIDADES!R$1:R$51,S$1))&gt;0,2,IF(VLOOKUP($I482,BD!$D:$F,3,0)&gt;S$1,0,3))),"")</f>
        <v/>
      </c>
      <c r="CK482" s="62" t="str">
        <f>+IF(AND(LEN($K482)&gt;10),IF(AND($J482&gt;T$1,$J482&lt;=$Y$1),1,IF((COUNTIFS(INCAPACIDADES!$C$1:$C$51,$K482,INCAPACIDADES!S$1:S$51,T$1))&gt;0,2,IF(VLOOKUP($I482,BD!$D:$F,3,0)&gt;T$1,0,3))),"")</f>
        <v/>
      </c>
      <c r="CL482" s="62" t="str">
        <f>+IF(AND(LEN($K482)&gt;10),IF(AND($J482&gt;U$1,$J482&lt;=$Y$1),1,IF((COUNTIFS(INCAPACIDADES!$C$1:$C$51,$K482,INCAPACIDADES!T$1:T$51,U$1))&gt;0,2,IF(VLOOKUP($I482,BD!$D:$F,3,0)&gt;U$1,0,3))),"")</f>
        <v/>
      </c>
      <c r="CM482" s="62" t="str">
        <f>+IF(AND(LEN($K482)&gt;10),IF(AND($J482&gt;V$1,$J482&lt;=$Y$1),1,IF((COUNTIFS(INCAPACIDADES!$C$1:$C$51,$K482,INCAPACIDADES!U$1:U$51,V$1))&gt;0,2,IF(VLOOKUP($I482,BD!$D:$F,3,0)&gt;V$1,0,3))),"")</f>
        <v/>
      </c>
      <c r="CN482" s="62" t="str">
        <f>+IF(AND(LEN($K482)&gt;10),IF(AND($J482&gt;W$1,$J482&lt;=$Y$1),1,IF((COUNTIFS(INCAPACIDADES!$C$1:$C$51,$K482,INCAPACIDADES!V$1:V$51,W$1))&gt;0,2,IF(VLOOKUP($I482,BD!$D:$F,3,0)&gt;W$1,0,3))),"")</f>
        <v/>
      </c>
      <c r="CO482" s="62" t="str">
        <f>+IF(AND(LEN($K482)&gt;10),IF(AND($J482&gt;X$1,$J482&lt;=$Y$1),1,IF((COUNTIFS(INCAPACIDADES!$C$1:$C$51,$K482,INCAPACIDADES!W$1:W$51,X$1))&gt;0,2,IF(VLOOKUP($I482,BD!$D:$F,3,0)&gt;X$1,0,3))),"")</f>
        <v/>
      </c>
      <c r="CP482" s="62" t="str">
        <f>+IF(AND(LEN($K482)&gt;10),IF(AND($J482&gt;Y$1,$J482&lt;=$Y$1),1,IF((COUNTIFS(INCAPACIDADES!$C$1:$C$51,$K482,INCAPACIDADES!X$1:X$51,Y$1))&gt;0,2,IF(VLOOKUP($I482,BD!$D:$F,3,0)&gt;Y$1,0,3))),"")</f>
        <v/>
      </c>
      <c r="CQ482" s="62" t="str">
        <f>+IF(LEN($K482)&gt;10,IF(ISERROR(VLOOKUP(L482,'CODIGO PAGO'!$B$1:$B$20,1,0)),1,IF(OR(AND(CC482=1,L482&lt;&gt;"N"),AND(CC482=3,L482&lt;&gt;"B"),AND(CC482=2,LEFT(TRIM(L482),1)&lt;&gt;"I")),1,IF(OR(AND(CC482=0,L482="N"),AND(CC482=0,L482="B"),AND(CC482=0,LEFT(TRIM(L482),1)="I")),1,0))),"")</f>
        <v/>
      </c>
      <c r="CR482" s="62" t="str">
        <f t="shared" si="215"/>
        <v/>
      </c>
      <c r="CS482" s="62" t="str">
        <f>+IF(LEN($K482)&gt;10,IF(ISERROR(VLOOKUP(N482,'CODIGO PAGO'!$B$1:$B$20,1,0)),1,IF(OR(AND(CE482=1,N482&lt;&gt;"N"),AND(CE482=3,N482&lt;&gt;"B"),AND(CE482=2,LEFT(TRIM(N482),1)&lt;&gt;"I")),1,IF(OR(AND(CE482=0,N482="N"),AND(CE482=0,N482="B"),AND(CE482=0,LEFT(TRIM(N482),1)="I")),1,0))),"")</f>
        <v/>
      </c>
      <c r="CT482" s="62" t="str">
        <f t="shared" si="216"/>
        <v/>
      </c>
      <c r="CU482" s="62" t="str">
        <f>+IF(LEN($K482)&gt;10,IF(ISERROR(VLOOKUP(P482,'CODIGO PAGO'!$B$1:$B$20,1,0)),1,IF(OR(AND(CG482=1,P482&lt;&gt;"N"),AND(CG482=3,P482&lt;&gt;"B"),AND(CG482=2,LEFT(TRIM(P482),1)&lt;&gt;"I")),1,IF(OR(AND(CG482=0,P482="N"),AND(CG482=0,P482="B"),AND(CG482=0,LEFT(TRIM(P482),1)="I")),1,0))),"")</f>
        <v/>
      </c>
      <c r="CV482" s="62" t="str">
        <f t="shared" si="217"/>
        <v/>
      </c>
      <c r="CW482" s="62" t="str">
        <f>+IF(LEN($K482)&gt;10,IF(ISERROR(VLOOKUP(R482,'CODIGO PAGO'!$B$1:$B$20,1,0)),1,IF(OR(AND(CI482=1,R482&lt;&gt;"N"),AND(CI482=3,R482&lt;&gt;"B"),AND(CI482=2,LEFT(TRIM(R482),1)&lt;&gt;"I")),1,IF(OR(AND(CI482=0,R482="N"),AND(CI482=0,R482="B"),AND(CI482=0,LEFT(TRIM(R482),1)="I")),1,0))),"")</f>
        <v/>
      </c>
      <c r="CX482" s="62" t="str">
        <f t="shared" si="218"/>
        <v/>
      </c>
      <c r="CY482" s="62" t="str">
        <f>+IF(LEN($K482)&gt;10,IF(ISERROR(VLOOKUP(T482,'CODIGO PAGO'!$B$1:$B$20,1,0)),1,IF(OR(AND(CK482=1,T482&lt;&gt;"N"),AND(CK482=3,T482&lt;&gt;"B"),AND(CK482=2,LEFT(TRIM(T482),1)&lt;&gt;"I")),1,IF(OR(AND(CK482=0,T482="N"),AND(CK482=0,T482="B"),AND(CK482=0,LEFT(TRIM(T482),1)="I")),1,0))),"")</f>
        <v/>
      </c>
      <c r="CZ482" s="62" t="str">
        <f t="shared" si="219"/>
        <v/>
      </c>
      <c r="DA482" s="62" t="str">
        <f>+IF(LEN($K482)&gt;10,IF(ISERROR(VLOOKUP(V482,'CODIGO PAGO'!$B$1:$B$20,1,0)),1,IF(OR(AND(CM482=1,V482&lt;&gt;"N"),AND(CM482=3,V482&lt;&gt;"B"),AND(CM482=2,LEFT(TRIM(V482),1)&lt;&gt;"I")),1,IF(OR(AND(CM482=0,V482="N"),AND(CM482=0,V482="B"),AND(CM482=0,LEFT(TRIM(V482),1)="I")),1,0))),"")</f>
        <v/>
      </c>
      <c r="DB482" s="62" t="str">
        <f t="shared" si="220"/>
        <v/>
      </c>
      <c r="DC482" s="62" t="str">
        <f>+IF(LEN($K482)&gt;10,IF(ISERROR(VLOOKUP(X482,'CODIGO PAGO'!$B$1:$B$20,1,0)),1,IF(OR(AND(CO482=1,X482&lt;&gt;"N"),AND(CO482=3,X482&lt;&gt;"B"),AND(CO482=2,LEFT(TRIM(X482),1)&lt;&gt;"I")),1,IF(OR(AND(CO482=0,X482="N"),AND(CO482=0,X482="B"),AND(CO482=0,LEFT(TRIM(X482),1)="I")),1,0))),"")</f>
        <v/>
      </c>
      <c r="DD482" s="62" t="str">
        <f t="shared" si="221"/>
        <v/>
      </c>
      <c r="DE482" s="62" t="str">
        <f t="shared" si="222"/>
        <v/>
      </c>
      <c r="DF482" s="63" t="str">
        <f t="shared" si="223"/>
        <v/>
      </c>
      <c r="DG482" s="171"/>
      <c r="DH482" s="63">
        <v>482</v>
      </c>
    </row>
    <row r="483" spans="1:112" s="65" customFormat="1">
      <c r="A483" s="16" t="str">
        <f t="shared" si="196"/>
        <v/>
      </c>
      <c r="B483" s="134"/>
      <c r="C483" s="134"/>
      <c r="D483" s="1" t="str">
        <f>+IF(LEN($K483)&gt;5,BD!A483,"")</f>
        <v/>
      </c>
      <c r="E483" s="1" t="str">
        <f>+IF(LEN($K483)&gt;5,BD!B483,"")</f>
        <v/>
      </c>
      <c r="F483" s="134"/>
      <c r="G483" s="133"/>
      <c r="H483" s="135"/>
      <c r="I483" s="3" t="str">
        <f>+IF(LEN($K483)&gt;5,BD!D483,"")</f>
        <v/>
      </c>
      <c r="J483" s="4" t="str">
        <f>+IF(LEN($K483)&gt;5,BD!E483,"")</f>
        <v/>
      </c>
      <c r="K483" s="5" t="str">
        <f>+IF(LEN(BD!G483)&gt;5,BD!G483,"")</f>
        <v/>
      </c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53" t="str">
        <f t="shared" si="197"/>
        <v/>
      </c>
      <c r="AB483" s="154" t="str">
        <f>+IF(LEN($K483)&gt;5,SUM(L483,N483,P483,R483,T483,V483,X483)+COUNTIF(L483:X483,"PCG")+'CODIGO PAGO'!$C$23*COUNTIF(L483:X483,"PDF")+'CODIGO PAGO'!$C$24*COUNTIF('PRE MAAS'!L483:X483,"PNH")+'CODIGO PAGO'!$C$25*COUNTIF('PRE MAAS'!L483:X483,"PS")+COUNTIF(L483:X483,"VAC"),"")</f>
        <v/>
      </c>
      <c r="AC483" s="154" t="str">
        <f t="shared" si="198"/>
        <v/>
      </c>
      <c r="AD483" s="155" t="str">
        <f t="shared" si="199"/>
        <v/>
      </c>
      <c r="AE483" s="155" t="str">
        <f t="shared" si="200"/>
        <v/>
      </c>
      <c r="AF483" s="155" t="str">
        <f>+IF(LEN($K483)&gt;5,IF(AND(VLOOKUP($I483,BD!$D$1:$F$501,3,0)&gt;=L$1,VLOOKUP($I483,BD!$D$1:$F$501,3,0)&lt;=X$1),1,0),"")</f>
        <v/>
      </c>
      <c r="AG483" s="155" t="str">
        <f t="shared" si="201"/>
        <v/>
      </c>
      <c r="AH483" s="156" t="str">
        <f t="shared" si="202"/>
        <v/>
      </c>
      <c r="AI483" s="156" t="str">
        <f t="shared" si="203"/>
        <v/>
      </c>
      <c r="AJ483" s="156" t="str">
        <f t="shared" si="204"/>
        <v/>
      </c>
      <c r="AK483" s="6" t="str">
        <f>+IF(LEN($K483)&gt;5,BD!H483,"")</f>
        <v/>
      </c>
      <c r="AL483" s="17" t="str">
        <f t="shared" si="205"/>
        <v/>
      </c>
      <c r="AM483" s="13"/>
      <c r="AN483" s="18" t="str">
        <f t="shared" si="206"/>
        <v/>
      </c>
      <c r="AO483" s="19" t="str">
        <f t="shared" si="207"/>
        <v/>
      </c>
      <c r="AP483" s="19" t="str">
        <f t="shared" si="208"/>
        <v/>
      </c>
      <c r="AQ483" s="20" t="str">
        <f t="shared" si="209"/>
        <v/>
      </c>
      <c r="AR483" s="7" t="str">
        <f t="shared" ca="1" si="210"/>
        <v/>
      </c>
      <c r="AS483" s="157"/>
      <c r="AT483" s="19" t="str">
        <f>+IF(LEN($K483)&gt;5,TRUNC(AS483*AK483*'CODIGO PAGO'!$C$27,2),"")</f>
        <v/>
      </c>
      <c r="AU483" s="15"/>
      <c r="AV483" s="15"/>
      <c r="AW483" s="15"/>
      <c r="AX483" s="14"/>
      <c r="AY483" s="15"/>
      <c r="AZ483" s="20" t="str">
        <f>+IF(LEN(K483)&gt;5,SUMIF(AJUSTES!$A$1:$A$50,K483,AJUSTES!$J$1:$J$50),"")</f>
        <v/>
      </c>
      <c r="BA483" s="20"/>
      <c r="BB483" s="14"/>
      <c r="BC483" s="14"/>
      <c r="BD483" s="164"/>
      <c r="BE483" s="15"/>
      <c r="BF483" s="15"/>
      <c r="BG483" s="152" t="str">
        <f t="shared" si="211"/>
        <v/>
      </c>
      <c r="BH483" s="20" t="str">
        <f t="shared" si="212"/>
        <v/>
      </c>
      <c r="BI483" s="20" t="str">
        <f>IF(LEN($K483)&gt;5,IF('CODIGO PAGO'!$C$26=9,0.5*AK483,'CODIGO PAGO'!$C$26*COUNTIF(L483:X483,"PT")*(AK483*7)/(7-(COUNTIF(L483:X483,"D")+COUNTIF(L483:X483,"DL")))),"")</f>
        <v/>
      </c>
      <c r="BJ483" s="15"/>
      <c r="BK483" s="20" t="str">
        <f>+IF(LEN(K483)&gt;5,SUMIF(AJUSTES!$A$1:$A$50,K483,AJUSTES!$K$1:$K$50),"")</f>
        <v/>
      </c>
      <c r="BL483" s="15"/>
      <c r="BM483" s="15"/>
      <c r="BN483" s="4" t="str">
        <f>+CONCATENATE(IF(COUNTIFS(INCAPACIDADES!$A$1:$A$100,"ACTIVA",INCAPACIDADES!$C$1:$C$100,'PRE MAAS'!K483)&gt;0,VLOOKUP(K483,INCAPACIDADES!$C$1:$Y$100,23,0),""),IF(LEN($K483)&gt;5,IF(BD!F483="N/A","",CONCATENATE("B (",DAY(BD!F483),"-",MONTH(BD!F483),"-",YEAR(BD!F483),")")),""))</f>
        <v/>
      </c>
      <c r="BO483" s="150"/>
      <c r="BP483" s="15"/>
      <c r="BQ483" s="15"/>
      <c r="BR483" s="15"/>
      <c r="BS483" s="15"/>
      <c r="BT483" s="15"/>
      <c r="BU483" s="9" t="str">
        <f>+IF(LEN($K483)&gt;10,IF(LEN(BD!I483)=11,BD!I483,CONCATENATE("0",BD!I483)),"")</f>
        <v/>
      </c>
      <c r="BV483" s="161" t="str">
        <f>+IF(LEN($K483)&gt;10,BD!J483,"")</f>
        <v/>
      </c>
      <c r="BW483" s="162" t="str">
        <f t="shared" si="213"/>
        <v/>
      </c>
      <c r="BX483" s="162" t="str">
        <f>+IF(LEN($K483)&gt;10,UPPER(BD!K483),"")</f>
        <v/>
      </c>
      <c r="BY483" s="161" t="str">
        <f>+IF(LEN($K491)&gt;5,BD!L483,"")</f>
        <v/>
      </c>
      <c r="BZ483" s="161" t="str">
        <f>+IF(LEN($K483)&gt;10,BD!M483,"")</f>
        <v/>
      </c>
      <c r="CA483" s="162" t="str">
        <f>+IF(LEN($K483)&gt;10,BD!N483,"")</f>
        <v/>
      </c>
      <c r="CB483" s="163" t="str">
        <f t="shared" si="214"/>
        <v/>
      </c>
      <c r="CC483" s="62" t="str">
        <f>+IF(AND(LEN($K483)&gt;10),IF(AND($J483&gt;L$1,$J483&lt;=$Y$1),1,IF((COUNTIFS(INCAPACIDADES!$C$1:$C$51,$K483,INCAPACIDADES!K$1:K$51,L$1))&gt;0,2,IF(VLOOKUP($I483,BD!D:F,3,0)&gt;L$1,0,3))),"")</f>
        <v/>
      </c>
      <c r="CD483" s="62" t="str">
        <f>+IF(AND(LEN($K483)&gt;10),IF(AND($J483&gt;M$1,$J483&lt;=$Y$1),1,IF((COUNTIFS(INCAPACIDADES!$C$1:$C$51,$K483,INCAPACIDADES!L$1:L$51,M$1))&gt;0,2,IF(VLOOKUP($I483,BD!$D:$F,3,0)&gt;M$1,0,3))),"")</f>
        <v/>
      </c>
      <c r="CE483" s="62" t="str">
        <f>+IF(AND(LEN($K483)&gt;10),IF(AND($J483&gt;N$1,$J483&lt;=$Y$1),1,IF((COUNTIFS(INCAPACIDADES!$C$1:$C$51,$K483,INCAPACIDADES!M$1:M$51,N$1))&gt;0,2,IF(VLOOKUP($I483,BD!$D:$F,3,0)&gt;N$1,0,3))),"")</f>
        <v/>
      </c>
      <c r="CF483" s="62" t="str">
        <f>+IF(AND(LEN($K483)&gt;10),IF(AND($J483&gt;O$1,$J483&lt;=$Y$1),1,IF((COUNTIFS(INCAPACIDADES!$C$1:$C$51,$K483,INCAPACIDADES!N$1:N$51,O$1))&gt;0,2,IF(VLOOKUP($I483,BD!$D:$F,3,0)&gt;O$1,0,3))),"")</f>
        <v/>
      </c>
      <c r="CG483" s="62" t="str">
        <f>+IF(AND(LEN($K483)&gt;10),IF(AND($J483&gt;P$1,$J483&lt;=$Y$1),1,IF((COUNTIFS(INCAPACIDADES!$C$1:$C$51,$K483,INCAPACIDADES!O$1:O$51,P$1))&gt;0,2,IF(VLOOKUP($I483,BD!$D:$F,3,0)&gt;P$1,0,3))),"")</f>
        <v/>
      </c>
      <c r="CH483" s="62" t="str">
        <f>+IF(AND(LEN($K483)&gt;10),IF(AND($J483&gt;Q$1,$J483&lt;=$Y$1),1,IF((COUNTIFS(INCAPACIDADES!$C$1:$C$51,$K483,INCAPACIDADES!P$1:P$51,Q$1))&gt;0,2,IF(VLOOKUP($I483,BD!$D:$F,3,0)&gt;Q$1,0,3))),"")</f>
        <v/>
      </c>
      <c r="CI483" s="62" t="str">
        <f>+IF(AND(LEN($K483)&gt;10),IF(AND($J483&gt;R$1,$J483&lt;=$Y$1),1,IF((COUNTIFS(INCAPACIDADES!$C$1:$C$51,$K483,INCAPACIDADES!Q$1:Q$51,R$1))&gt;0,2,IF(VLOOKUP($I483,BD!$D:$F,3,0)&gt;R$1,0,3))),"")</f>
        <v/>
      </c>
      <c r="CJ483" s="62" t="str">
        <f>+IF(AND(LEN($K483)&gt;10),IF(AND($J483&gt;S$1,$J483&lt;=$Y$1),1,IF((COUNTIFS(INCAPACIDADES!$C$1:$C$51,$K483,INCAPACIDADES!R$1:R$51,S$1))&gt;0,2,IF(VLOOKUP($I483,BD!$D:$F,3,0)&gt;S$1,0,3))),"")</f>
        <v/>
      </c>
      <c r="CK483" s="62" t="str">
        <f>+IF(AND(LEN($K483)&gt;10),IF(AND($J483&gt;T$1,$J483&lt;=$Y$1),1,IF((COUNTIFS(INCAPACIDADES!$C$1:$C$51,$K483,INCAPACIDADES!S$1:S$51,T$1))&gt;0,2,IF(VLOOKUP($I483,BD!$D:$F,3,0)&gt;T$1,0,3))),"")</f>
        <v/>
      </c>
      <c r="CL483" s="62" t="str">
        <f>+IF(AND(LEN($K483)&gt;10),IF(AND($J483&gt;U$1,$J483&lt;=$Y$1),1,IF((COUNTIFS(INCAPACIDADES!$C$1:$C$51,$K483,INCAPACIDADES!T$1:T$51,U$1))&gt;0,2,IF(VLOOKUP($I483,BD!$D:$F,3,0)&gt;U$1,0,3))),"")</f>
        <v/>
      </c>
      <c r="CM483" s="62" t="str">
        <f>+IF(AND(LEN($K483)&gt;10),IF(AND($J483&gt;V$1,$J483&lt;=$Y$1),1,IF((COUNTIFS(INCAPACIDADES!$C$1:$C$51,$K483,INCAPACIDADES!U$1:U$51,V$1))&gt;0,2,IF(VLOOKUP($I483,BD!$D:$F,3,0)&gt;V$1,0,3))),"")</f>
        <v/>
      </c>
      <c r="CN483" s="62" t="str">
        <f>+IF(AND(LEN($K483)&gt;10),IF(AND($J483&gt;W$1,$J483&lt;=$Y$1),1,IF((COUNTIFS(INCAPACIDADES!$C$1:$C$51,$K483,INCAPACIDADES!V$1:V$51,W$1))&gt;0,2,IF(VLOOKUP($I483,BD!$D:$F,3,0)&gt;W$1,0,3))),"")</f>
        <v/>
      </c>
      <c r="CO483" s="62" t="str">
        <f>+IF(AND(LEN($K483)&gt;10),IF(AND($J483&gt;X$1,$J483&lt;=$Y$1),1,IF((COUNTIFS(INCAPACIDADES!$C$1:$C$51,$K483,INCAPACIDADES!W$1:W$51,X$1))&gt;0,2,IF(VLOOKUP($I483,BD!$D:$F,3,0)&gt;X$1,0,3))),"")</f>
        <v/>
      </c>
      <c r="CP483" s="62" t="str">
        <f>+IF(AND(LEN($K483)&gt;10),IF(AND($J483&gt;Y$1,$J483&lt;=$Y$1),1,IF((COUNTIFS(INCAPACIDADES!$C$1:$C$51,$K483,INCAPACIDADES!X$1:X$51,Y$1))&gt;0,2,IF(VLOOKUP($I483,BD!$D:$F,3,0)&gt;Y$1,0,3))),"")</f>
        <v/>
      </c>
      <c r="CQ483" s="62" t="str">
        <f>+IF(LEN($K483)&gt;10,IF(ISERROR(VLOOKUP(L483,'CODIGO PAGO'!$B$1:$B$20,1,0)),1,IF(OR(AND(CC483=1,L483&lt;&gt;"N"),AND(CC483=3,L483&lt;&gt;"B"),AND(CC483=2,LEFT(TRIM(L483),1)&lt;&gt;"I")),1,IF(OR(AND(CC483=0,L483="N"),AND(CC483=0,L483="B"),AND(CC483=0,LEFT(TRIM(L483),1)="I")),1,0))),"")</f>
        <v/>
      </c>
      <c r="CR483" s="62" t="str">
        <f t="shared" si="215"/>
        <v/>
      </c>
      <c r="CS483" s="62" t="str">
        <f>+IF(LEN($K483)&gt;10,IF(ISERROR(VLOOKUP(N483,'CODIGO PAGO'!$B$1:$B$20,1,0)),1,IF(OR(AND(CE483=1,N483&lt;&gt;"N"),AND(CE483=3,N483&lt;&gt;"B"),AND(CE483=2,LEFT(TRIM(N483),1)&lt;&gt;"I")),1,IF(OR(AND(CE483=0,N483="N"),AND(CE483=0,N483="B"),AND(CE483=0,LEFT(TRIM(N483),1)="I")),1,0))),"")</f>
        <v/>
      </c>
      <c r="CT483" s="62" t="str">
        <f t="shared" si="216"/>
        <v/>
      </c>
      <c r="CU483" s="62" t="str">
        <f>+IF(LEN($K483)&gt;10,IF(ISERROR(VLOOKUP(P483,'CODIGO PAGO'!$B$1:$B$20,1,0)),1,IF(OR(AND(CG483=1,P483&lt;&gt;"N"),AND(CG483=3,P483&lt;&gt;"B"),AND(CG483=2,LEFT(TRIM(P483),1)&lt;&gt;"I")),1,IF(OR(AND(CG483=0,P483="N"),AND(CG483=0,P483="B"),AND(CG483=0,LEFT(TRIM(P483),1)="I")),1,0))),"")</f>
        <v/>
      </c>
      <c r="CV483" s="62" t="str">
        <f t="shared" si="217"/>
        <v/>
      </c>
      <c r="CW483" s="62" t="str">
        <f>+IF(LEN($K483)&gt;10,IF(ISERROR(VLOOKUP(R483,'CODIGO PAGO'!$B$1:$B$20,1,0)),1,IF(OR(AND(CI483=1,R483&lt;&gt;"N"),AND(CI483=3,R483&lt;&gt;"B"),AND(CI483=2,LEFT(TRIM(R483),1)&lt;&gt;"I")),1,IF(OR(AND(CI483=0,R483="N"),AND(CI483=0,R483="B"),AND(CI483=0,LEFT(TRIM(R483),1)="I")),1,0))),"")</f>
        <v/>
      </c>
      <c r="CX483" s="62" t="str">
        <f t="shared" si="218"/>
        <v/>
      </c>
      <c r="CY483" s="62" t="str">
        <f>+IF(LEN($K483)&gt;10,IF(ISERROR(VLOOKUP(T483,'CODIGO PAGO'!$B$1:$B$20,1,0)),1,IF(OR(AND(CK483=1,T483&lt;&gt;"N"),AND(CK483=3,T483&lt;&gt;"B"),AND(CK483=2,LEFT(TRIM(T483),1)&lt;&gt;"I")),1,IF(OR(AND(CK483=0,T483="N"),AND(CK483=0,T483="B"),AND(CK483=0,LEFT(TRIM(T483),1)="I")),1,0))),"")</f>
        <v/>
      </c>
      <c r="CZ483" s="62" t="str">
        <f t="shared" si="219"/>
        <v/>
      </c>
      <c r="DA483" s="62" t="str">
        <f>+IF(LEN($K483)&gt;10,IF(ISERROR(VLOOKUP(V483,'CODIGO PAGO'!$B$1:$B$20,1,0)),1,IF(OR(AND(CM483=1,V483&lt;&gt;"N"),AND(CM483=3,V483&lt;&gt;"B"),AND(CM483=2,LEFT(TRIM(V483),1)&lt;&gt;"I")),1,IF(OR(AND(CM483=0,V483="N"),AND(CM483=0,V483="B"),AND(CM483=0,LEFT(TRIM(V483),1)="I")),1,0))),"")</f>
        <v/>
      </c>
      <c r="DB483" s="62" t="str">
        <f t="shared" si="220"/>
        <v/>
      </c>
      <c r="DC483" s="62" t="str">
        <f>+IF(LEN($K483)&gt;10,IF(ISERROR(VLOOKUP(X483,'CODIGO PAGO'!$B$1:$B$20,1,0)),1,IF(OR(AND(CO483=1,X483&lt;&gt;"N"),AND(CO483=3,X483&lt;&gt;"B"),AND(CO483=2,LEFT(TRIM(X483),1)&lt;&gt;"I")),1,IF(OR(AND(CO483=0,X483="N"),AND(CO483=0,X483="B"),AND(CO483=0,LEFT(TRIM(X483),1)="I")),1,0))),"")</f>
        <v/>
      </c>
      <c r="DD483" s="62" t="str">
        <f t="shared" si="221"/>
        <v/>
      </c>
      <c r="DE483" s="62" t="str">
        <f t="shared" si="222"/>
        <v/>
      </c>
      <c r="DF483" s="63" t="str">
        <f t="shared" si="223"/>
        <v/>
      </c>
      <c r="DG483" s="171"/>
      <c r="DH483" s="63">
        <v>483</v>
      </c>
    </row>
    <row r="484" spans="1:112" s="65" customFormat="1">
      <c r="A484" s="16" t="str">
        <f t="shared" si="196"/>
        <v/>
      </c>
      <c r="B484" s="134"/>
      <c r="C484" s="134"/>
      <c r="D484" s="1" t="str">
        <f>+IF(LEN($K484)&gt;5,BD!A484,"")</f>
        <v/>
      </c>
      <c r="E484" s="1" t="str">
        <f>+IF(LEN($K484)&gt;5,BD!B484,"")</f>
        <v/>
      </c>
      <c r="F484" s="134"/>
      <c r="G484" s="133"/>
      <c r="H484" s="135"/>
      <c r="I484" s="3" t="str">
        <f>+IF(LEN($K484)&gt;5,BD!D484,"")</f>
        <v/>
      </c>
      <c r="J484" s="4" t="str">
        <f>+IF(LEN($K484)&gt;5,BD!E484,"")</f>
        <v/>
      </c>
      <c r="K484" s="5" t="str">
        <f>+IF(LEN(BD!G484)&gt;5,BD!G484,"")</f>
        <v/>
      </c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53" t="str">
        <f t="shared" si="197"/>
        <v/>
      </c>
      <c r="AB484" s="154" t="str">
        <f>+IF(LEN($K484)&gt;5,SUM(L484,N484,P484,R484,T484,V484,X484)+COUNTIF(L484:X484,"PCG")+'CODIGO PAGO'!$C$23*COUNTIF(L484:X484,"PDF")+'CODIGO PAGO'!$C$24*COUNTIF('PRE MAAS'!L484:X484,"PNH")+'CODIGO PAGO'!$C$25*COUNTIF('PRE MAAS'!L484:X484,"PS")+COUNTIF(L484:X484,"VAC"),"")</f>
        <v/>
      </c>
      <c r="AC484" s="154" t="str">
        <f t="shared" si="198"/>
        <v/>
      </c>
      <c r="AD484" s="155" t="str">
        <f t="shared" si="199"/>
        <v/>
      </c>
      <c r="AE484" s="155" t="str">
        <f t="shared" si="200"/>
        <v/>
      </c>
      <c r="AF484" s="155" t="str">
        <f>+IF(LEN($K484)&gt;5,IF(AND(VLOOKUP($I484,BD!$D$1:$F$501,3,0)&gt;=L$1,VLOOKUP($I484,BD!$D$1:$F$501,3,0)&lt;=X$1),1,0),"")</f>
        <v/>
      </c>
      <c r="AG484" s="155" t="str">
        <f t="shared" si="201"/>
        <v/>
      </c>
      <c r="AH484" s="156" t="str">
        <f t="shared" si="202"/>
        <v/>
      </c>
      <c r="AI484" s="156" t="str">
        <f t="shared" si="203"/>
        <v/>
      </c>
      <c r="AJ484" s="156" t="str">
        <f t="shared" si="204"/>
        <v/>
      </c>
      <c r="AK484" s="6" t="str">
        <f>+IF(LEN($K484)&gt;5,BD!H484,"")</f>
        <v/>
      </c>
      <c r="AL484" s="17" t="str">
        <f t="shared" si="205"/>
        <v/>
      </c>
      <c r="AM484" s="13"/>
      <c r="AN484" s="18" t="str">
        <f t="shared" si="206"/>
        <v/>
      </c>
      <c r="AO484" s="19" t="str">
        <f t="shared" si="207"/>
        <v/>
      </c>
      <c r="AP484" s="19" t="str">
        <f t="shared" si="208"/>
        <v/>
      </c>
      <c r="AQ484" s="20" t="str">
        <f t="shared" si="209"/>
        <v/>
      </c>
      <c r="AR484" s="7" t="str">
        <f t="shared" ca="1" si="210"/>
        <v/>
      </c>
      <c r="AS484" s="157"/>
      <c r="AT484" s="19" t="str">
        <f>+IF(LEN($K484)&gt;5,TRUNC(AS484*AK484*'CODIGO PAGO'!$C$27,2),"")</f>
        <v/>
      </c>
      <c r="AU484" s="15"/>
      <c r="AV484" s="15"/>
      <c r="AW484" s="15"/>
      <c r="AX484" s="14"/>
      <c r="AY484" s="15"/>
      <c r="AZ484" s="20" t="str">
        <f>+IF(LEN(K484)&gt;5,SUMIF(AJUSTES!$A$1:$A$50,K484,AJUSTES!$J$1:$J$50),"")</f>
        <v/>
      </c>
      <c r="BA484" s="20"/>
      <c r="BB484" s="14"/>
      <c r="BC484" s="14"/>
      <c r="BD484" s="164"/>
      <c r="BE484" s="15"/>
      <c r="BF484" s="15"/>
      <c r="BG484" s="152" t="str">
        <f t="shared" si="211"/>
        <v/>
      </c>
      <c r="BH484" s="20" t="str">
        <f t="shared" si="212"/>
        <v/>
      </c>
      <c r="BI484" s="20" t="str">
        <f>IF(LEN($K484)&gt;5,IF('CODIGO PAGO'!$C$26=9,0.5*AK484,'CODIGO PAGO'!$C$26*COUNTIF(L484:X484,"PT")*(AK484*7)/(7-(COUNTIF(L484:X484,"D")+COUNTIF(L484:X484,"DL")))),"")</f>
        <v/>
      </c>
      <c r="BJ484" s="15"/>
      <c r="BK484" s="20" t="str">
        <f>+IF(LEN(K484)&gt;5,SUMIF(AJUSTES!$A$1:$A$50,K484,AJUSTES!$K$1:$K$50),"")</f>
        <v/>
      </c>
      <c r="BL484" s="15"/>
      <c r="BM484" s="15"/>
      <c r="BN484" s="4" t="str">
        <f>+CONCATENATE(IF(COUNTIFS(INCAPACIDADES!$A$1:$A$100,"ACTIVA",INCAPACIDADES!$C$1:$C$100,'PRE MAAS'!K484)&gt;0,VLOOKUP(K484,INCAPACIDADES!$C$1:$Y$100,23,0),""),IF(LEN($K484)&gt;5,IF(BD!F484="N/A","",CONCATENATE("B (",DAY(BD!F484),"-",MONTH(BD!F484),"-",YEAR(BD!F484),")")),""))</f>
        <v/>
      </c>
      <c r="BO484" s="150"/>
      <c r="BP484" s="15"/>
      <c r="BQ484" s="15"/>
      <c r="BR484" s="15"/>
      <c r="BS484" s="15"/>
      <c r="BT484" s="15"/>
      <c r="BU484" s="9" t="str">
        <f>+IF(LEN($K484)&gt;10,IF(LEN(BD!I484)=11,BD!I484,CONCATENATE("0",BD!I484)),"")</f>
        <v/>
      </c>
      <c r="BV484" s="161" t="str">
        <f>+IF(LEN($K484)&gt;10,BD!J484,"")</f>
        <v/>
      </c>
      <c r="BW484" s="162" t="str">
        <f t="shared" si="213"/>
        <v/>
      </c>
      <c r="BX484" s="162" t="str">
        <f>+IF(LEN($K484)&gt;10,UPPER(BD!K484),"")</f>
        <v/>
      </c>
      <c r="BY484" s="161" t="str">
        <f>+IF(LEN($K492)&gt;5,BD!L484,"")</f>
        <v/>
      </c>
      <c r="BZ484" s="161" t="str">
        <f>+IF(LEN($K484)&gt;10,BD!M484,"")</f>
        <v/>
      </c>
      <c r="CA484" s="162" t="str">
        <f>+IF(LEN($K484)&gt;10,BD!N484,"")</f>
        <v/>
      </c>
      <c r="CB484" s="163" t="str">
        <f t="shared" si="214"/>
        <v/>
      </c>
      <c r="CC484" s="62" t="str">
        <f>+IF(AND(LEN($K484)&gt;10),IF(AND($J484&gt;L$1,$J484&lt;=$Y$1),1,IF((COUNTIFS(INCAPACIDADES!$C$1:$C$51,$K484,INCAPACIDADES!K$1:K$51,L$1))&gt;0,2,IF(VLOOKUP($I484,BD!D:F,3,0)&gt;L$1,0,3))),"")</f>
        <v/>
      </c>
      <c r="CD484" s="62" t="str">
        <f>+IF(AND(LEN($K484)&gt;10),IF(AND($J484&gt;M$1,$J484&lt;=$Y$1),1,IF((COUNTIFS(INCAPACIDADES!$C$1:$C$51,$K484,INCAPACIDADES!L$1:L$51,M$1))&gt;0,2,IF(VLOOKUP($I484,BD!$D:$F,3,0)&gt;M$1,0,3))),"")</f>
        <v/>
      </c>
      <c r="CE484" s="62" t="str">
        <f>+IF(AND(LEN($K484)&gt;10),IF(AND($J484&gt;N$1,$J484&lt;=$Y$1),1,IF((COUNTIFS(INCAPACIDADES!$C$1:$C$51,$K484,INCAPACIDADES!M$1:M$51,N$1))&gt;0,2,IF(VLOOKUP($I484,BD!$D:$F,3,0)&gt;N$1,0,3))),"")</f>
        <v/>
      </c>
      <c r="CF484" s="62" t="str">
        <f>+IF(AND(LEN($K484)&gt;10),IF(AND($J484&gt;O$1,$J484&lt;=$Y$1),1,IF((COUNTIFS(INCAPACIDADES!$C$1:$C$51,$K484,INCAPACIDADES!N$1:N$51,O$1))&gt;0,2,IF(VLOOKUP($I484,BD!$D:$F,3,0)&gt;O$1,0,3))),"")</f>
        <v/>
      </c>
      <c r="CG484" s="62" t="str">
        <f>+IF(AND(LEN($K484)&gt;10),IF(AND($J484&gt;P$1,$J484&lt;=$Y$1),1,IF((COUNTIFS(INCAPACIDADES!$C$1:$C$51,$K484,INCAPACIDADES!O$1:O$51,P$1))&gt;0,2,IF(VLOOKUP($I484,BD!$D:$F,3,0)&gt;P$1,0,3))),"")</f>
        <v/>
      </c>
      <c r="CH484" s="62" t="str">
        <f>+IF(AND(LEN($K484)&gt;10),IF(AND($J484&gt;Q$1,$J484&lt;=$Y$1),1,IF((COUNTIFS(INCAPACIDADES!$C$1:$C$51,$K484,INCAPACIDADES!P$1:P$51,Q$1))&gt;0,2,IF(VLOOKUP($I484,BD!$D:$F,3,0)&gt;Q$1,0,3))),"")</f>
        <v/>
      </c>
      <c r="CI484" s="62" t="str">
        <f>+IF(AND(LEN($K484)&gt;10),IF(AND($J484&gt;R$1,$J484&lt;=$Y$1),1,IF((COUNTIFS(INCAPACIDADES!$C$1:$C$51,$K484,INCAPACIDADES!Q$1:Q$51,R$1))&gt;0,2,IF(VLOOKUP($I484,BD!$D:$F,3,0)&gt;R$1,0,3))),"")</f>
        <v/>
      </c>
      <c r="CJ484" s="62" t="str">
        <f>+IF(AND(LEN($K484)&gt;10),IF(AND($J484&gt;S$1,$J484&lt;=$Y$1),1,IF((COUNTIFS(INCAPACIDADES!$C$1:$C$51,$K484,INCAPACIDADES!R$1:R$51,S$1))&gt;0,2,IF(VLOOKUP($I484,BD!$D:$F,3,0)&gt;S$1,0,3))),"")</f>
        <v/>
      </c>
      <c r="CK484" s="62" t="str">
        <f>+IF(AND(LEN($K484)&gt;10),IF(AND($J484&gt;T$1,$J484&lt;=$Y$1),1,IF((COUNTIFS(INCAPACIDADES!$C$1:$C$51,$K484,INCAPACIDADES!S$1:S$51,T$1))&gt;0,2,IF(VLOOKUP($I484,BD!$D:$F,3,0)&gt;T$1,0,3))),"")</f>
        <v/>
      </c>
      <c r="CL484" s="62" t="str">
        <f>+IF(AND(LEN($K484)&gt;10),IF(AND($J484&gt;U$1,$J484&lt;=$Y$1),1,IF((COUNTIFS(INCAPACIDADES!$C$1:$C$51,$K484,INCAPACIDADES!T$1:T$51,U$1))&gt;0,2,IF(VLOOKUP($I484,BD!$D:$F,3,0)&gt;U$1,0,3))),"")</f>
        <v/>
      </c>
      <c r="CM484" s="62" t="str">
        <f>+IF(AND(LEN($K484)&gt;10),IF(AND($J484&gt;V$1,$J484&lt;=$Y$1),1,IF((COUNTIFS(INCAPACIDADES!$C$1:$C$51,$K484,INCAPACIDADES!U$1:U$51,V$1))&gt;0,2,IF(VLOOKUP($I484,BD!$D:$F,3,0)&gt;V$1,0,3))),"")</f>
        <v/>
      </c>
      <c r="CN484" s="62" t="str">
        <f>+IF(AND(LEN($K484)&gt;10),IF(AND($J484&gt;W$1,$J484&lt;=$Y$1),1,IF((COUNTIFS(INCAPACIDADES!$C$1:$C$51,$K484,INCAPACIDADES!V$1:V$51,W$1))&gt;0,2,IF(VLOOKUP($I484,BD!$D:$F,3,0)&gt;W$1,0,3))),"")</f>
        <v/>
      </c>
      <c r="CO484" s="62" t="str">
        <f>+IF(AND(LEN($K484)&gt;10),IF(AND($J484&gt;X$1,$J484&lt;=$Y$1),1,IF((COUNTIFS(INCAPACIDADES!$C$1:$C$51,$K484,INCAPACIDADES!W$1:W$51,X$1))&gt;0,2,IF(VLOOKUP($I484,BD!$D:$F,3,0)&gt;X$1,0,3))),"")</f>
        <v/>
      </c>
      <c r="CP484" s="62" t="str">
        <f>+IF(AND(LEN($K484)&gt;10),IF(AND($J484&gt;Y$1,$J484&lt;=$Y$1),1,IF((COUNTIFS(INCAPACIDADES!$C$1:$C$51,$K484,INCAPACIDADES!X$1:X$51,Y$1))&gt;0,2,IF(VLOOKUP($I484,BD!$D:$F,3,0)&gt;Y$1,0,3))),"")</f>
        <v/>
      </c>
      <c r="CQ484" s="62" t="str">
        <f>+IF(LEN($K484)&gt;10,IF(ISERROR(VLOOKUP(L484,'CODIGO PAGO'!$B$1:$B$20,1,0)),1,IF(OR(AND(CC484=1,L484&lt;&gt;"N"),AND(CC484=3,L484&lt;&gt;"B"),AND(CC484=2,LEFT(TRIM(L484),1)&lt;&gt;"I")),1,IF(OR(AND(CC484=0,L484="N"),AND(CC484=0,L484="B"),AND(CC484=0,LEFT(TRIM(L484),1)="I")),1,0))),"")</f>
        <v/>
      </c>
      <c r="CR484" s="62" t="str">
        <f t="shared" si="215"/>
        <v/>
      </c>
      <c r="CS484" s="62" t="str">
        <f>+IF(LEN($K484)&gt;10,IF(ISERROR(VLOOKUP(N484,'CODIGO PAGO'!$B$1:$B$20,1,0)),1,IF(OR(AND(CE484=1,N484&lt;&gt;"N"),AND(CE484=3,N484&lt;&gt;"B"),AND(CE484=2,LEFT(TRIM(N484),1)&lt;&gt;"I")),1,IF(OR(AND(CE484=0,N484="N"),AND(CE484=0,N484="B"),AND(CE484=0,LEFT(TRIM(N484),1)="I")),1,0))),"")</f>
        <v/>
      </c>
      <c r="CT484" s="62" t="str">
        <f t="shared" si="216"/>
        <v/>
      </c>
      <c r="CU484" s="62" t="str">
        <f>+IF(LEN($K484)&gt;10,IF(ISERROR(VLOOKUP(P484,'CODIGO PAGO'!$B$1:$B$20,1,0)),1,IF(OR(AND(CG484=1,P484&lt;&gt;"N"),AND(CG484=3,P484&lt;&gt;"B"),AND(CG484=2,LEFT(TRIM(P484),1)&lt;&gt;"I")),1,IF(OR(AND(CG484=0,P484="N"),AND(CG484=0,P484="B"),AND(CG484=0,LEFT(TRIM(P484),1)="I")),1,0))),"")</f>
        <v/>
      </c>
      <c r="CV484" s="62" t="str">
        <f t="shared" si="217"/>
        <v/>
      </c>
      <c r="CW484" s="62" t="str">
        <f>+IF(LEN($K484)&gt;10,IF(ISERROR(VLOOKUP(R484,'CODIGO PAGO'!$B$1:$B$20,1,0)),1,IF(OR(AND(CI484=1,R484&lt;&gt;"N"),AND(CI484=3,R484&lt;&gt;"B"),AND(CI484=2,LEFT(TRIM(R484),1)&lt;&gt;"I")),1,IF(OR(AND(CI484=0,R484="N"),AND(CI484=0,R484="B"),AND(CI484=0,LEFT(TRIM(R484),1)="I")),1,0))),"")</f>
        <v/>
      </c>
      <c r="CX484" s="62" t="str">
        <f t="shared" si="218"/>
        <v/>
      </c>
      <c r="CY484" s="62" t="str">
        <f>+IF(LEN($K484)&gt;10,IF(ISERROR(VLOOKUP(T484,'CODIGO PAGO'!$B$1:$B$20,1,0)),1,IF(OR(AND(CK484=1,T484&lt;&gt;"N"),AND(CK484=3,T484&lt;&gt;"B"),AND(CK484=2,LEFT(TRIM(T484),1)&lt;&gt;"I")),1,IF(OR(AND(CK484=0,T484="N"),AND(CK484=0,T484="B"),AND(CK484=0,LEFT(TRIM(T484),1)="I")),1,0))),"")</f>
        <v/>
      </c>
      <c r="CZ484" s="62" t="str">
        <f t="shared" si="219"/>
        <v/>
      </c>
      <c r="DA484" s="62" t="str">
        <f>+IF(LEN($K484)&gt;10,IF(ISERROR(VLOOKUP(V484,'CODIGO PAGO'!$B$1:$B$20,1,0)),1,IF(OR(AND(CM484=1,V484&lt;&gt;"N"),AND(CM484=3,V484&lt;&gt;"B"),AND(CM484=2,LEFT(TRIM(V484),1)&lt;&gt;"I")),1,IF(OR(AND(CM484=0,V484="N"),AND(CM484=0,V484="B"),AND(CM484=0,LEFT(TRIM(V484),1)="I")),1,0))),"")</f>
        <v/>
      </c>
      <c r="DB484" s="62" t="str">
        <f t="shared" si="220"/>
        <v/>
      </c>
      <c r="DC484" s="62" t="str">
        <f>+IF(LEN($K484)&gt;10,IF(ISERROR(VLOOKUP(X484,'CODIGO PAGO'!$B$1:$B$20,1,0)),1,IF(OR(AND(CO484=1,X484&lt;&gt;"N"),AND(CO484=3,X484&lt;&gt;"B"),AND(CO484=2,LEFT(TRIM(X484),1)&lt;&gt;"I")),1,IF(OR(AND(CO484=0,X484="N"),AND(CO484=0,X484="B"),AND(CO484=0,LEFT(TRIM(X484),1)="I")),1,0))),"")</f>
        <v/>
      </c>
      <c r="DD484" s="62" t="str">
        <f t="shared" si="221"/>
        <v/>
      </c>
      <c r="DE484" s="62" t="str">
        <f t="shared" si="222"/>
        <v/>
      </c>
      <c r="DF484" s="63" t="str">
        <f t="shared" si="223"/>
        <v/>
      </c>
      <c r="DG484" s="171"/>
      <c r="DH484" s="63">
        <v>484</v>
      </c>
    </row>
    <row r="485" spans="1:112" s="65" customFormat="1">
      <c r="A485" s="16" t="str">
        <f t="shared" si="196"/>
        <v/>
      </c>
      <c r="B485" s="134"/>
      <c r="C485" s="134"/>
      <c r="D485" s="1" t="str">
        <f>+IF(LEN($K485)&gt;5,BD!A485,"")</f>
        <v/>
      </c>
      <c r="E485" s="1" t="str">
        <f>+IF(LEN($K485)&gt;5,BD!B485,"")</f>
        <v/>
      </c>
      <c r="F485" s="134"/>
      <c r="G485" s="133"/>
      <c r="H485" s="135"/>
      <c r="I485" s="3" t="str">
        <f>+IF(LEN($K485)&gt;5,BD!D485,"")</f>
        <v/>
      </c>
      <c r="J485" s="4" t="str">
        <f>+IF(LEN($K485)&gt;5,BD!E485,"")</f>
        <v/>
      </c>
      <c r="K485" s="5" t="str">
        <f>+IF(LEN(BD!G485)&gt;5,BD!G485,"")</f>
        <v/>
      </c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53" t="str">
        <f t="shared" si="197"/>
        <v/>
      </c>
      <c r="AB485" s="154" t="str">
        <f>+IF(LEN($K485)&gt;5,SUM(L485,N485,P485,R485,T485,V485,X485)+COUNTIF(L485:X485,"PCG")+'CODIGO PAGO'!$C$23*COUNTIF(L485:X485,"PDF")+'CODIGO PAGO'!$C$24*COUNTIF('PRE MAAS'!L485:X485,"PNH")+'CODIGO PAGO'!$C$25*COUNTIF('PRE MAAS'!L485:X485,"PS")+COUNTIF(L485:X485,"VAC"),"")</f>
        <v/>
      </c>
      <c r="AC485" s="154" t="str">
        <f t="shared" si="198"/>
        <v/>
      </c>
      <c r="AD485" s="155" t="str">
        <f t="shared" si="199"/>
        <v/>
      </c>
      <c r="AE485" s="155" t="str">
        <f t="shared" si="200"/>
        <v/>
      </c>
      <c r="AF485" s="155" t="str">
        <f>+IF(LEN($K485)&gt;5,IF(AND(VLOOKUP($I485,BD!$D$1:$F$501,3,0)&gt;=L$1,VLOOKUP($I485,BD!$D$1:$F$501,3,0)&lt;=X$1),1,0),"")</f>
        <v/>
      </c>
      <c r="AG485" s="155" t="str">
        <f t="shared" si="201"/>
        <v/>
      </c>
      <c r="AH485" s="156" t="str">
        <f t="shared" si="202"/>
        <v/>
      </c>
      <c r="AI485" s="156" t="str">
        <f t="shared" si="203"/>
        <v/>
      </c>
      <c r="AJ485" s="156" t="str">
        <f t="shared" si="204"/>
        <v/>
      </c>
      <c r="AK485" s="6" t="str">
        <f>+IF(LEN($K485)&gt;5,BD!H485,"")</f>
        <v/>
      </c>
      <c r="AL485" s="17" t="str">
        <f t="shared" si="205"/>
        <v/>
      </c>
      <c r="AM485" s="13"/>
      <c r="AN485" s="18" t="str">
        <f t="shared" si="206"/>
        <v/>
      </c>
      <c r="AO485" s="19" t="str">
        <f t="shared" si="207"/>
        <v/>
      </c>
      <c r="AP485" s="19" t="str">
        <f t="shared" si="208"/>
        <v/>
      </c>
      <c r="AQ485" s="20" t="str">
        <f t="shared" si="209"/>
        <v/>
      </c>
      <c r="AR485" s="7" t="str">
        <f t="shared" ca="1" si="210"/>
        <v/>
      </c>
      <c r="AS485" s="157"/>
      <c r="AT485" s="19" t="str">
        <f>+IF(LEN($K485)&gt;5,TRUNC(AS485*AK485*'CODIGO PAGO'!$C$27,2),"")</f>
        <v/>
      </c>
      <c r="AU485" s="15"/>
      <c r="AV485" s="15"/>
      <c r="AW485" s="15"/>
      <c r="AX485" s="14"/>
      <c r="AY485" s="15"/>
      <c r="AZ485" s="20" t="str">
        <f>+IF(LEN(K485)&gt;5,SUMIF(AJUSTES!$A$1:$A$50,K485,AJUSTES!$J$1:$J$50),"")</f>
        <v/>
      </c>
      <c r="BA485" s="20"/>
      <c r="BB485" s="14"/>
      <c r="BC485" s="14"/>
      <c r="BD485" s="164"/>
      <c r="BE485" s="15"/>
      <c r="BF485" s="15"/>
      <c r="BG485" s="152" t="str">
        <f t="shared" si="211"/>
        <v/>
      </c>
      <c r="BH485" s="20" t="str">
        <f t="shared" si="212"/>
        <v/>
      </c>
      <c r="BI485" s="20" t="str">
        <f>IF(LEN($K485)&gt;5,IF('CODIGO PAGO'!$C$26=9,0.5*AK485,'CODIGO PAGO'!$C$26*COUNTIF(L485:X485,"PT")*(AK485*7)/(7-(COUNTIF(L485:X485,"D")+COUNTIF(L485:X485,"DL")))),"")</f>
        <v/>
      </c>
      <c r="BJ485" s="15"/>
      <c r="BK485" s="20" t="str">
        <f>+IF(LEN(K485)&gt;5,SUMIF(AJUSTES!$A$1:$A$50,K485,AJUSTES!$K$1:$K$50),"")</f>
        <v/>
      </c>
      <c r="BL485" s="15"/>
      <c r="BM485" s="15"/>
      <c r="BN485" s="4" t="str">
        <f>+CONCATENATE(IF(COUNTIFS(INCAPACIDADES!$A$1:$A$100,"ACTIVA",INCAPACIDADES!$C$1:$C$100,'PRE MAAS'!K485)&gt;0,VLOOKUP(K485,INCAPACIDADES!$C$1:$Y$100,23,0),""),IF(LEN($K485)&gt;5,IF(BD!F485="N/A","",CONCATENATE("B (",DAY(BD!F485),"-",MONTH(BD!F485),"-",YEAR(BD!F485),")")),""))</f>
        <v/>
      </c>
      <c r="BO485" s="150"/>
      <c r="BP485" s="15"/>
      <c r="BQ485" s="15"/>
      <c r="BR485" s="15"/>
      <c r="BS485" s="15"/>
      <c r="BT485" s="15"/>
      <c r="BU485" s="9" t="str">
        <f>+IF(LEN($K485)&gt;10,IF(LEN(BD!I485)=11,BD!I485,CONCATENATE("0",BD!I485)),"")</f>
        <v/>
      </c>
      <c r="BV485" s="161" t="str">
        <f>+IF(LEN($K485)&gt;10,BD!J485,"")</f>
        <v/>
      </c>
      <c r="BW485" s="162" t="str">
        <f t="shared" si="213"/>
        <v/>
      </c>
      <c r="BX485" s="162" t="str">
        <f>+IF(LEN($K485)&gt;10,UPPER(BD!K485),"")</f>
        <v/>
      </c>
      <c r="BY485" s="161" t="str">
        <f>+IF(LEN($K493)&gt;5,BD!L485,"")</f>
        <v/>
      </c>
      <c r="BZ485" s="161" t="str">
        <f>+IF(LEN($K485)&gt;10,BD!M485,"")</f>
        <v/>
      </c>
      <c r="CA485" s="162" t="str">
        <f>+IF(LEN($K485)&gt;10,BD!N485,"")</f>
        <v/>
      </c>
      <c r="CB485" s="163" t="str">
        <f t="shared" si="214"/>
        <v/>
      </c>
      <c r="CC485" s="62" t="str">
        <f>+IF(AND(LEN($K485)&gt;10),IF(AND($J485&gt;L$1,$J485&lt;=$Y$1),1,IF((COUNTIFS(INCAPACIDADES!$C$1:$C$51,$K485,INCAPACIDADES!K$1:K$51,L$1))&gt;0,2,IF(VLOOKUP($I485,BD!D:F,3,0)&gt;L$1,0,3))),"")</f>
        <v/>
      </c>
      <c r="CD485" s="62" t="str">
        <f>+IF(AND(LEN($K485)&gt;10),IF(AND($J485&gt;M$1,$J485&lt;=$Y$1),1,IF((COUNTIFS(INCAPACIDADES!$C$1:$C$51,$K485,INCAPACIDADES!L$1:L$51,M$1))&gt;0,2,IF(VLOOKUP($I485,BD!$D:$F,3,0)&gt;M$1,0,3))),"")</f>
        <v/>
      </c>
      <c r="CE485" s="62" t="str">
        <f>+IF(AND(LEN($K485)&gt;10),IF(AND($J485&gt;N$1,$J485&lt;=$Y$1),1,IF((COUNTIFS(INCAPACIDADES!$C$1:$C$51,$K485,INCAPACIDADES!M$1:M$51,N$1))&gt;0,2,IF(VLOOKUP($I485,BD!$D:$F,3,0)&gt;N$1,0,3))),"")</f>
        <v/>
      </c>
      <c r="CF485" s="62" t="str">
        <f>+IF(AND(LEN($K485)&gt;10),IF(AND($J485&gt;O$1,$J485&lt;=$Y$1),1,IF((COUNTIFS(INCAPACIDADES!$C$1:$C$51,$K485,INCAPACIDADES!N$1:N$51,O$1))&gt;0,2,IF(VLOOKUP($I485,BD!$D:$F,3,0)&gt;O$1,0,3))),"")</f>
        <v/>
      </c>
      <c r="CG485" s="62" t="str">
        <f>+IF(AND(LEN($K485)&gt;10),IF(AND($J485&gt;P$1,$J485&lt;=$Y$1),1,IF((COUNTIFS(INCAPACIDADES!$C$1:$C$51,$K485,INCAPACIDADES!O$1:O$51,P$1))&gt;0,2,IF(VLOOKUP($I485,BD!$D:$F,3,0)&gt;P$1,0,3))),"")</f>
        <v/>
      </c>
      <c r="CH485" s="62" t="str">
        <f>+IF(AND(LEN($K485)&gt;10),IF(AND($J485&gt;Q$1,$J485&lt;=$Y$1),1,IF((COUNTIFS(INCAPACIDADES!$C$1:$C$51,$K485,INCAPACIDADES!P$1:P$51,Q$1))&gt;0,2,IF(VLOOKUP($I485,BD!$D:$F,3,0)&gt;Q$1,0,3))),"")</f>
        <v/>
      </c>
      <c r="CI485" s="62" t="str">
        <f>+IF(AND(LEN($K485)&gt;10),IF(AND($J485&gt;R$1,$J485&lt;=$Y$1),1,IF((COUNTIFS(INCAPACIDADES!$C$1:$C$51,$K485,INCAPACIDADES!Q$1:Q$51,R$1))&gt;0,2,IF(VLOOKUP($I485,BD!$D:$F,3,0)&gt;R$1,0,3))),"")</f>
        <v/>
      </c>
      <c r="CJ485" s="62" t="str">
        <f>+IF(AND(LEN($K485)&gt;10),IF(AND($J485&gt;S$1,$J485&lt;=$Y$1),1,IF((COUNTIFS(INCAPACIDADES!$C$1:$C$51,$K485,INCAPACIDADES!R$1:R$51,S$1))&gt;0,2,IF(VLOOKUP($I485,BD!$D:$F,3,0)&gt;S$1,0,3))),"")</f>
        <v/>
      </c>
      <c r="CK485" s="62" t="str">
        <f>+IF(AND(LEN($K485)&gt;10),IF(AND($J485&gt;T$1,$J485&lt;=$Y$1),1,IF((COUNTIFS(INCAPACIDADES!$C$1:$C$51,$K485,INCAPACIDADES!S$1:S$51,T$1))&gt;0,2,IF(VLOOKUP($I485,BD!$D:$F,3,0)&gt;T$1,0,3))),"")</f>
        <v/>
      </c>
      <c r="CL485" s="62" t="str">
        <f>+IF(AND(LEN($K485)&gt;10),IF(AND($J485&gt;U$1,$J485&lt;=$Y$1),1,IF((COUNTIFS(INCAPACIDADES!$C$1:$C$51,$K485,INCAPACIDADES!T$1:T$51,U$1))&gt;0,2,IF(VLOOKUP($I485,BD!$D:$F,3,0)&gt;U$1,0,3))),"")</f>
        <v/>
      </c>
      <c r="CM485" s="62" t="str">
        <f>+IF(AND(LEN($K485)&gt;10),IF(AND($J485&gt;V$1,$J485&lt;=$Y$1),1,IF((COUNTIFS(INCAPACIDADES!$C$1:$C$51,$K485,INCAPACIDADES!U$1:U$51,V$1))&gt;0,2,IF(VLOOKUP($I485,BD!$D:$F,3,0)&gt;V$1,0,3))),"")</f>
        <v/>
      </c>
      <c r="CN485" s="62" t="str">
        <f>+IF(AND(LEN($K485)&gt;10),IF(AND($J485&gt;W$1,$J485&lt;=$Y$1),1,IF((COUNTIFS(INCAPACIDADES!$C$1:$C$51,$K485,INCAPACIDADES!V$1:V$51,W$1))&gt;0,2,IF(VLOOKUP($I485,BD!$D:$F,3,0)&gt;W$1,0,3))),"")</f>
        <v/>
      </c>
      <c r="CO485" s="62" t="str">
        <f>+IF(AND(LEN($K485)&gt;10),IF(AND($J485&gt;X$1,$J485&lt;=$Y$1),1,IF((COUNTIFS(INCAPACIDADES!$C$1:$C$51,$K485,INCAPACIDADES!W$1:W$51,X$1))&gt;0,2,IF(VLOOKUP($I485,BD!$D:$F,3,0)&gt;X$1,0,3))),"")</f>
        <v/>
      </c>
      <c r="CP485" s="62" t="str">
        <f>+IF(AND(LEN($K485)&gt;10),IF(AND($J485&gt;Y$1,$J485&lt;=$Y$1),1,IF((COUNTIFS(INCAPACIDADES!$C$1:$C$51,$K485,INCAPACIDADES!X$1:X$51,Y$1))&gt;0,2,IF(VLOOKUP($I485,BD!$D:$F,3,0)&gt;Y$1,0,3))),"")</f>
        <v/>
      </c>
      <c r="CQ485" s="62" t="str">
        <f>+IF(LEN($K485)&gt;10,IF(ISERROR(VLOOKUP(L485,'CODIGO PAGO'!$B$1:$B$20,1,0)),1,IF(OR(AND(CC485=1,L485&lt;&gt;"N"),AND(CC485=3,L485&lt;&gt;"B"),AND(CC485=2,LEFT(TRIM(L485),1)&lt;&gt;"I")),1,IF(OR(AND(CC485=0,L485="N"),AND(CC485=0,L485="B"),AND(CC485=0,LEFT(TRIM(L485),1)="I")),1,0))),"")</f>
        <v/>
      </c>
      <c r="CR485" s="62" t="str">
        <f t="shared" si="215"/>
        <v/>
      </c>
      <c r="CS485" s="62" t="str">
        <f>+IF(LEN($K485)&gt;10,IF(ISERROR(VLOOKUP(N485,'CODIGO PAGO'!$B$1:$B$20,1,0)),1,IF(OR(AND(CE485=1,N485&lt;&gt;"N"),AND(CE485=3,N485&lt;&gt;"B"),AND(CE485=2,LEFT(TRIM(N485),1)&lt;&gt;"I")),1,IF(OR(AND(CE485=0,N485="N"),AND(CE485=0,N485="B"),AND(CE485=0,LEFT(TRIM(N485),1)="I")),1,0))),"")</f>
        <v/>
      </c>
      <c r="CT485" s="62" t="str">
        <f t="shared" si="216"/>
        <v/>
      </c>
      <c r="CU485" s="62" t="str">
        <f>+IF(LEN($K485)&gt;10,IF(ISERROR(VLOOKUP(P485,'CODIGO PAGO'!$B$1:$B$20,1,0)),1,IF(OR(AND(CG485=1,P485&lt;&gt;"N"),AND(CG485=3,P485&lt;&gt;"B"),AND(CG485=2,LEFT(TRIM(P485),1)&lt;&gt;"I")),1,IF(OR(AND(CG485=0,P485="N"),AND(CG485=0,P485="B"),AND(CG485=0,LEFT(TRIM(P485),1)="I")),1,0))),"")</f>
        <v/>
      </c>
      <c r="CV485" s="62" t="str">
        <f t="shared" si="217"/>
        <v/>
      </c>
      <c r="CW485" s="62" t="str">
        <f>+IF(LEN($K485)&gt;10,IF(ISERROR(VLOOKUP(R485,'CODIGO PAGO'!$B$1:$B$20,1,0)),1,IF(OR(AND(CI485=1,R485&lt;&gt;"N"),AND(CI485=3,R485&lt;&gt;"B"),AND(CI485=2,LEFT(TRIM(R485),1)&lt;&gt;"I")),1,IF(OR(AND(CI485=0,R485="N"),AND(CI485=0,R485="B"),AND(CI485=0,LEFT(TRIM(R485),1)="I")),1,0))),"")</f>
        <v/>
      </c>
      <c r="CX485" s="62" t="str">
        <f t="shared" si="218"/>
        <v/>
      </c>
      <c r="CY485" s="62" t="str">
        <f>+IF(LEN($K485)&gt;10,IF(ISERROR(VLOOKUP(T485,'CODIGO PAGO'!$B$1:$B$20,1,0)),1,IF(OR(AND(CK485=1,T485&lt;&gt;"N"),AND(CK485=3,T485&lt;&gt;"B"),AND(CK485=2,LEFT(TRIM(T485),1)&lt;&gt;"I")),1,IF(OR(AND(CK485=0,T485="N"),AND(CK485=0,T485="B"),AND(CK485=0,LEFT(TRIM(T485),1)="I")),1,0))),"")</f>
        <v/>
      </c>
      <c r="CZ485" s="62" t="str">
        <f t="shared" si="219"/>
        <v/>
      </c>
      <c r="DA485" s="62" t="str">
        <f>+IF(LEN($K485)&gt;10,IF(ISERROR(VLOOKUP(V485,'CODIGO PAGO'!$B$1:$B$20,1,0)),1,IF(OR(AND(CM485=1,V485&lt;&gt;"N"),AND(CM485=3,V485&lt;&gt;"B"),AND(CM485=2,LEFT(TRIM(V485),1)&lt;&gt;"I")),1,IF(OR(AND(CM485=0,V485="N"),AND(CM485=0,V485="B"),AND(CM485=0,LEFT(TRIM(V485),1)="I")),1,0))),"")</f>
        <v/>
      </c>
      <c r="DB485" s="62" t="str">
        <f t="shared" si="220"/>
        <v/>
      </c>
      <c r="DC485" s="62" t="str">
        <f>+IF(LEN($K485)&gt;10,IF(ISERROR(VLOOKUP(X485,'CODIGO PAGO'!$B$1:$B$20,1,0)),1,IF(OR(AND(CO485=1,X485&lt;&gt;"N"),AND(CO485=3,X485&lt;&gt;"B"),AND(CO485=2,LEFT(TRIM(X485),1)&lt;&gt;"I")),1,IF(OR(AND(CO485=0,X485="N"),AND(CO485=0,X485="B"),AND(CO485=0,LEFT(TRIM(X485),1)="I")),1,0))),"")</f>
        <v/>
      </c>
      <c r="DD485" s="62" t="str">
        <f t="shared" si="221"/>
        <v/>
      </c>
      <c r="DE485" s="62" t="str">
        <f t="shared" si="222"/>
        <v/>
      </c>
      <c r="DF485" s="63" t="str">
        <f t="shared" si="223"/>
        <v/>
      </c>
      <c r="DG485" s="171"/>
      <c r="DH485" s="63">
        <v>485</v>
      </c>
    </row>
    <row r="486" spans="1:112" s="65" customFormat="1">
      <c r="A486" s="16" t="str">
        <f t="shared" si="196"/>
        <v/>
      </c>
      <c r="B486" s="134"/>
      <c r="C486" s="134"/>
      <c r="D486" s="1" t="str">
        <f>+IF(LEN($K486)&gt;5,BD!A486,"")</f>
        <v/>
      </c>
      <c r="E486" s="1" t="str">
        <f>+IF(LEN($K486)&gt;5,BD!B486,"")</f>
        <v/>
      </c>
      <c r="F486" s="134"/>
      <c r="G486" s="133"/>
      <c r="H486" s="135"/>
      <c r="I486" s="3" t="str">
        <f>+IF(LEN($K486)&gt;5,BD!D486,"")</f>
        <v/>
      </c>
      <c r="J486" s="4" t="str">
        <f>+IF(LEN($K486)&gt;5,BD!E486,"")</f>
        <v/>
      </c>
      <c r="K486" s="5" t="str">
        <f>+IF(LEN(BD!G486)&gt;5,BD!G486,"")</f>
        <v/>
      </c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53" t="str">
        <f t="shared" si="197"/>
        <v/>
      </c>
      <c r="AB486" s="154" t="str">
        <f>+IF(LEN($K486)&gt;5,SUM(L486,N486,P486,R486,T486,V486,X486)+COUNTIF(L486:X486,"PCG")+'CODIGO PAGO'!$C$23*COUNTIF(L486:X486,"PDF")+'CODIGO PAGO'!$C$24*COUNTIF('PRE MAAS'!L486:X486,"PNH")+'CODIGO PAGO'!$C$25*COUNTIF('PRE MAAS'!L486:X486,"PS")+COUNTIF(L486:X486,"VAC"),"")</f>
        <v/>
      </c>
      <c r="AC486" s="154" t="str">
        <f t="shared" si="198"/>
        <v/>
      </c>
      <c r="AD486" s="155" t="str">
        <f t="shared" si="199"/>
        <v/>
      </c>
      <c r="AE486" s="155" t="str">
        <f t="shared" si="200"/>
        <v/>
      </c>
      <c r="AF486" s="155" t="str">
        <f>+IF(LEN($K486)&gt;5,IF(AND(VLOOKUP($I486,BD!$D$1:$F$501,3,0)&gt;=L$1,VLOOKUP($I486,BD!$D$1:$F$501,3,0)&lt;=X$1),1,0),"")</f>
        <v/>
      </c>
      <c r="AG486" s="155" t="str">
        <f t="shared" si="201"/>
        <v/>
      </c>
      <c r="AH486" s="156" t="str">
        <f t="shared" si="202"/>
        <v/>
      </c>
      <c r="AI486" s="156" t="str">
        <f t="shared" si="203"/>
        <v/>
      </c>
      <c r="AJ486" s="156" t="str">
        <f t="shared" si="204"/>
        <v/>
      </c>
      <c r="AK486" s="6" t="str">
        <f>+IF(LEN($K486)&gt;5,BD!H486,"")</f>
        <v/>
      </c>
      <c r="AL486" s="17" t="str">
        <f t="shared" si="205"/>
        <v/>
      </c>
      <c r="AM486" s="13"/>
      <c r="AN486" s="18" t="str">
        <f t="shared" si="206"/>
        <v/>
      </c>
      <c r="AO486" s="19" t="str">
        <f t="shared" si="207"/>
        <v/>
      </c>
      <c r="AP486" s="19" t="str">
        <f t="shared" si="208"/>
        <v/>
      </c>
      <c r="AQ486" s="20" t="str">
        <f t="shared" si="209"/>
        <v/>
      </c>
      <c r="AR486" s="7" t="str">
        <f t="shared" ca="1" si="210"/>
        <v/>
      </c>
      <c r="AS486" s="157"/>
      <c r="AT486" s="19" t="str">
        <f>+IF(LEN($K486)&gt;5,TRUNC(AS486*AK486*'CODIGO PAGO'!$C$27,2),"")</f>
        <v/>
      </c>
      <c r="AU486" s="15"/>
      <c r="AV486" s="15"/>
      <c r="AW486" s="15"/>
      <c r="AX486" s="14"/>
      <c r="AY486" s="15"/>
      <c r="AZ486" s="20" t="str">
        <f>+IF(LEN(K486)&gt;5,SUMIF(AJUSTES!$A$1:$A$50,K486,AJUSTES!$J$1:$J$50),"")</f>
        <v/>
      </c>
      <c r="BA486" s="20"/>
      <c r="BB486" s="14"/>
      <c r="BC486" s="14"/>
      <c r="BD486" s="164"/>
      <c r="BE486" s="15"/>
      <c r="BF486" s="15"/>
      <c r="BG486" s="152" t="str">
        <f t="shared" si="211"/>
        <v/>
      </c>
      <c r="BH486" s="20" t="str">
        <f t="shared" si="212"/>
        <v/>
      </c>
      <c r="BI486" s="20" t="str">
        <f>IF(LEN($K486)&gt;5,IF('CODIGO PAGO'!$C$26=9,0.5*AK486,'CODIGO PAGO'!$C$26*COUNTIF(L486:X486,"PT")*(AK486*7)/(7-(COUNTIF(L486:X486,"D")+COUNTIF(L486:X486,"DL")))),"")</f>
        <v/>
      </c>
      <c r="BJ486" s="15"/>
      <c r="BK486" s="20" t="str">
        <f>+IF(LEN(K486)&gt;5,SUMIF(AJUSTES!$A$1:$A$50,K486,AJUSTES!$K$1:$K$50),"")</f>
        <v/>
      </c>
      <c r="BL486" s="15"/>
      <c r="BM486" s="15"/>
      <c r="BN486" s="4" t="str">
        <f>+CONCATENATE(IF(COUNTIFS(INCAPACIDADES!$A$1:$A$100,"ACTIVA",INCAPACIDADES!$C$1:$C$100,'PRE MAAS'!K486)&gt;0,VLOOKUP(K486,INCAPACIDADES!$C$1:$Y$100,23,0),""),IF(LEN($K486)&gt;5,IF(BD!F486="N/A","",CONCATENATE("B (",DAY(BD!F486),"-",MONTH(BD!F486),"-",YEAR(BD!F486),")")),""))</f>
        <v/>
      </c>
      <c r="BO486" s="150"/>
      <c r="BP486" s="15"/>
      <c r="BQ486" s="15"/>
      <c r="BR486" s="15"/>
      <c r="BS486" s="15"/>
      <c r="BT486" s="15"/>
      <c r="BU486" s="9" t="str">
        <f>+IF(LEN($K486)&gt;10,IF(LEN(BD!I486)=11,BD!I486,CONCATENATE("0",BD!I486)),"")</f>
        <v/>
      </c>
      <c r="BV486" s="161" t="str">
        <f>+IF(LEN($K486)&gt;10,BD!J486,"")</f>
        <v/>
      </c>
      <c r="BW486" s="162" t="str">
        <f t="shared" si="213"/>
        <v/>
      </c>
      <c r="BX486" s="162" t="str">
        <f>+IF(LEN($K486)&gt;10,UPPER(BD!K486),"")</f>
        <v/>
      </c>
      <c r="BY486" s="161" t="str">
        <f>+IF(LEN($K494)&gt;5,BD!L486,"")</f>
        <v/>
      </c>
      <c r="BZ486" s="161" t="str">
        <f>+IF(LEN($K486)&gt;10,BD!M486,"")</f>
        <v/>
      </c>
      <c r="CA486" s="162" t="str">
        <f>+IF(LEN($K486)&gt;10,BD!N486,"")</f>
        <v/>
      </c>
      <c r="CB486" s="163" t="str">
        <f t="shared" si="214"/>
        <v/>
      </c>
      <c r="CC486" s="62" t="str">
        <f>+IF(AND(LEN($K486)&gt;10),IF(AND($J486&gt;L$1,$J486&lt;=$Y$1),1,IF((COUNTIFS(INCAPACIDADES!$C$1:$C$51,$K486,INCAPACIDADES!K$1:K$51,L$1))&gt;0,2,IF(VLOOKUP($I486,BD!D:F,3,0)&gt;L$1,0,3))),"")</f>
        <v/>
      </c>
      <c r="CD486" s="62" t="str">
        <f>+IF(AND(LEN($K486)&gt;10),IF(AND($J486&gt;M$1,$J486&lt;=$Y$1),1,IF((COUNTIFS(INCAPACIDADES!$C$1:$C$51,$K486,INCAPACIDADES!L$1:L$51,M$1))&gt;0,2,IF(VLOOKUP($I486,BD!$D:$F,3,0)&gt;M$1,0,3))),"")</f>
        <v/>
      </c>
      <c r="CE486" s="62" t="str">
        <f>+IF(AND(LEN($K486)&gt;10),IF(AND($J486&gt;N$1,$J486&lt;=$Y$1),1,IF((COUNTIFS(INCAPACIDADES!$C$1:$C$51,$K486,INCAPACIDADES!M$1:M$51,N$1))&gt;0,2,IF(VLOOKUP($I486,BD!$D:$F,3,0)&gt;N$1,0,3))),"")</f>
        <v/>
      </c>
      <c r="CF486" s="62" t="str">
        <f>+IF(AND(LEN($K486)&gt;10),IF(AND($J486&gt;O$1,$J486&lt;=$Y$1),1,IF((COUNTIFS(INCAPACIDADES!$C$1:$C$51,$K486,INCAPACIDADES!N$1:N$51,O$1))&gt;0,2,IF(VLOOKUP($I486,BD!$D:$F,3,0)&gt;O$1,0,3))),"")</f>
        <v/>
      </c>
      <c r="CG486" s="62" t="str">
        <f>+IF(AND(LEN($K486)&gt;10),IF(AND($J486&gt;P$1,$J486&lt;=$Y$1),1,IF((COUNTIFS(INCAPACIDADES!$C$1:$C$51,$K486,INCAPACIDADES!O$1:O$51,P$1))&gt;0,2,IF(VLOOKUP($I486,BD!$D:$F,3,0)&gt;P$1,0,3))),"")</f>
        <v/>
      </c>
      <c r="CH486" s="62" t="str">
        <f>+IF(AND(LEN($K486)&gt;10),IF(AND($J486&gt;Q$1,$J486&lt;=$Y$1),1,IF((COUNTIFS(INCAPACIDADES!$C$1:$C$51,$K486,INCAPACIDADES!P$1:P$51,Q$1))&gt;0,2,IF(VLOOKUP($I486,BD!$D:$F,3,0)&gt;Q$1,0,3))),"")</f>
        <v/>
      </c>
      <c r="CI486" s="62" t="str">
        <f>+IF(AND(LEN($K486)&gt;10),IF(AND($J486&gt;R$1,$J486&lt;=$Y$1),1,IF((COUNTIFS(INCAPACIDADES!$C$1:$C$51,$K486,INCAPACIDADES!Q$1:Q$51,R$1))&gt;0,2,IF(VLOOKUP($I486,BD!$D:$F,3,0)&gt;R$1,0,3))),"")</f>
        <v/>
      </c>
      <c r="CJ486" s="62" t="str">
        <f>+IF(AND(LEN($K486)&gt;10),IF(AND($J486&gt;S$1,$J486&lt;=$Y$1),1,IF((COUNTIFS(INCAPACIDADES!$C$1:$C$51,$K486,INCAPACIDADES!R$1:R$51,S$1))&gt;0,2,IF(VLOOKUP($I486,BD!$D:$F,3,0)&gt;S$1,0,3))),"")</f>
        <v/>
      </c>
      <c r="CK486" s="62" t="str">
        <f>+IF(AND(LEN($K486)&gt;10),IF(AND($J486&gt;T$1,$J486&lt;=$Y$1),1,IF((COUNTIFS(INCAPACIDADES!$C$1:$C$51,$K486,INCAPACIDADES!S$1:S$51,T$1))&gt;0,2,IF(VLOOKUP($I486,BD!$D:$F,3,0)&gt;T$1,0,3))),"")</f>
        <v/>
      </c>
      <c r="CL486" s="62" t="str">
        <f>+IF(AND(LEN($K486)&gt;10),IF(AND($J486&gt;U$1,$J486&lt;=$Y$1),1,IF((COUNTIFS(INCAPACIDADES!$C$1:$C$51,$K486,INCAPACIDADES!T$1:T$51,U$1))&gt;0,2,IF(VLOOKUP($I486,BD!$D:$F,3,0)&gt;U$1,0,3))),"")</f>
        <v/>
      </c>
      <c r="CM486" s="62" t="str">
        <f>+IF(AND(LEN($K486)&gt;10),IF(AND($J486&gt;V$1,$J486&lt;=$Y$1),1,IF((COUNTIFS(INCAPACIDADES!$C$1:$C$51,$K486,INCAPACIDADES!U$1:U$51,V$1))&gt;0,2,IF(VLOOKUP($I486,BD!$D:$F,3,0)&gt;V$1,0,3))),"")</f>
        <v/>
      </c>
      <c r="CN486" s="62" t="str">
        <f>+IF(AND(LEN($K486)&gt;10),IF(AND($J486&gt;W$1,$J486&lt;=$Y$1),1,IF((COUNTIFS(INCAPACIDADES!$C$1:$C$51,$K486,INCAPACIDADES!V$1:V$51,W$1))&gt;0,2,IF(VLOOKUP($I486,BD!$D:$F,3,0)&gt;W$1,0,3))),"")</f>
        <v/>
      </c>
      <c r="CO486" s="62" t="str">
        <f>+IF(AND(LEN($K486)&gt;10),IF(AND($J486&gt;X$1,$J486&lt;=$Y$1),1,IF((COUNTIFS(INCAPACIDADES!$C$1:$C$51,$K486,INCAPACIDADES!W$1:W$51,X$1))&gt;0,2,IF(VLOOKUP($I486,BD!$D:$F,3,0)&gt;X$1,0,3))),"")</f>
        <v/>
      </c>
      <c r="CP486" s="62" t="str">
        <f>+IF(AND(LEN($K486)&gt;10),IF(AND($J486&gt;Y$1,$J486&lt;=$Y$1),1,IF((COUNTIFS(INCAPACIDADES!$C$1:$C$51,$K486,INCAPACIDADES!X$1:X$51,Y$1))&gt;0,2,IF(VLOOKUP($I486,BD!$D:$F,3,0)&gt;Y$1,0,3))),"")</f>
        <v/>
      </c>
      <c r="CQ486" s="62" t="str">
        <f>+IF(LEN($K486)&gt;10,IF(ISERROR(VLOOKUP(L486,'CODIGO PAGO'!$B$1:$B$20,1,0)),1,IF(OR(AND(CC486=1,L486&lt;&gt;"N"),AND(CC486=3,L486&lt;&gt;"B"),AND(CC486=2,LEFT(TRIM(L486),1)&lt;&gt;"I")),1,IF(OR(AND(CC486=0,L486="N"),AND(CC486=0,L486="B"),AND(CC486=0,LEFT(TRIM(L486),1)="I")),1,0))),"")</f>
        <v/>
      </c>
      <c r="CR486" s="62" t="str">
        <f t="shared" si="215"/>
        <v/>
      </c>
      <c r="CS486" s="62" t="str">
        <f>+IF(LEN($K486)&gt;10,IF(ISERROR(VLOOKUP(N486,'CODIGO PAGO'!$B$1:$B$20,1,0)),1,IF(OR(AND(CE486=1,N486&lt;&gt;"N"),AND(CE486=3,N486&lt;&gt;"B"),AND(CE486=2,LEFT(TRIM(N486),1)&lt;&gt;"I")),1,IF(OR(AND(CE486=0,N486="N"),AND(CE486=0,N486="B"),AND(CE486=0,LEFT(TRIM(N486),1)="I")),1,0))),"")</f>
        <v/>
      </c>
      <c r="CT486" s="62" t="str">
        <f t="shared" si="216"/>
        <v/>
      </c>
      <c r="CU486" s="62" t="str">
        <f>+IF(LEN($K486)&gt;10,IF(ISERROR(VLOOKUP(P486,'CODIGO PAGO'!$B$1:$B$20,1,0)),1,IF(OR(AND(CG486=1,P486&lt;&gt;"N"),AND(CG486=3,P486&lt;&gt;"B"),AND(CG486=2,LEFT(TRIM(P486),1)&lt;&gt;"I")),1,IF(OR(AND(CG486=0,P486="N"),AND(CG486=0,P486="B"),AND(CG486=0,LEFT(TRIM(P486),1)="I")),1,0))),"")</f>
        <v/>
      </c>
      <c r="CV486" s="62" t="str">
        <f t="shared" si="217"/>
        <v/>
      </c>
      <c r="CW486" s="62" t="str">
        <f>+IF(LEN($K486)&gt;10,IF(ISERROR(VLOOKUP(R486,'CODIGO PAGO'!$B$1:$B$20,1,0)),1,IF(OR(AND(CI486=1,R486&lt;&gt;"N"),AND(CI486=3,R486&lt;&gt;"B"),AND(CI486=2,LEFT(TRIM(R486),1)&lt;&gt;"I")),1,IF(OR(AND(CI486=0,R486="N"),AND(CI486=0,R486="B"),AND(CI486=0,LEFT(TRIM(R486),1)="I")),1,0))),"")</f>
        <v/>
      </c>
      <c r="CX486" s="62" t="str">
        <f t="shared" si="218"/>
        <v/>
      </c>
      <c r="CY486" s="62" t="str">
        <f>+IF(LEN($K486)&gt;10,IF(ISERROR(VLOOKUP(T486,'CODIGO PAGO'!$B$1:$B$20,1,0)),1,IF(OR(AND(CK486=1,T486&lt;&gt;"N"),AND(CK486=3,T486&lt;&gt;"B"),AND(CK486=2,LEFT(TRIM(T486),1)&lt;&gt;"I")),1,IF(OR(AND(CK486=0,T486="N"),AND(CK486=0,T486="B"),AND(CK486=0,LEFT(TRIM(T486),1)="I")),1,0))),"")</f>
        <v/>
      </c>
      <c r="CZ486" s="62" t="str">
        <f t="shared" si="219"/>
        <v/>
      </c>
      <c r="DA486" s="62" t="str">
        <f>+IF(LEN($K486)&gt;10,IF(ISERROR(VLOOKUP(V486,'CODIGO PAGO'!$B$1:$B$20,1,0)),1,IF(OR(AND(CM486=1,V486&lt;&gt;"N"),AND(CM486=3,V486&lt;&gt;"B"),AND(CM486=2,LEFT(TRIM(V486),1)&lt;&gt;"I")),1,IF(OR(AND(CM486=0,V486="N"),AND(CM486=0,V486="B"),AND(CM486=0,LEFT(TRIM(V486),1)="I")),1,0))),"")</f>
        <v/>
      </c>
      <c r="DB486" s="62" t="str">
        <f t="shared" si="220"/>
        <v/>
      </c>
      <c r="DC486" s="62" t="str">
        <f>+IF(LEN($K486)&gt;10,IF(ISERROR(VLOOKUP(X486,'CODIGO PAGO'!$B$1:$B$20,1,0)),1,IF(OR(AND(CO486=1,X486&lt;&gt;"N"),AND(CO486=3,X486&lt;&gt;"B"),AND(CO486=2,LEFT(TRIM(X486),1)&lt;&gt;"I")),1,IF(OR(AND(CO486=0,X486="N"),AND(CO486=0,X486="B"),AND(CO486=0,LEFT(TRIM(X486),1)="I")),1,0))),"")</f>
        <v/>
      </c>
      <c r="DD486" s="62" t="str">
        <f t="shared" si="221"/>
        <v/>
      </c>
      <c r="DE486" s="62" t="str">
        <f t="shared" si="222"/>
        <v/>
      </c>
      <c r="DF486" s="63" t="str">
        <f t="shared" si="223"/>
        <v/>
      </c>
      <c r="DG486" s="171"/>
      <c r="DH486" s="63">
        <v>486</v>
      </c>
    </row>
    <row r="487" spans="1:112" s="65" customFormat="1">
      <c r="A487" s="16" t="str">
        <f t="shared" si="196"/>
        <v/>
      </c>
      <c r="B487" s="134"/>
      <c r="C487" s="134"/>
      <c r="D487" s="1" t="str">
        <f>+IF(LEN($K487)&gt;5,BD!A487,"")</f>
        <v/>
      </c>
      <c r="E487" s="1" t="str">
        <f>+IF(LEN($K487)&gt;5,BD!B487,"")</f>
        <v/>
      </c>
      <c r="F487" s="134"/>
      <c r="G487" s="133"/>
      <c r="H487" s="135"/>
      <c r="I487" s="3" t="str">
        <f>+IF(LEN($K487)&gt;5,BD!D487,"")</f>
        <v/>
      </c>
      <c r="J487" s="4" t="str">
        <f>+IF(LEN($K487)&gt;5,BD!E487,"")</f>
        <v/>
      </c>
      <c r="K487" s="5" t="str">
        <f>+IF(LEN(BD!G487)&gt;5,BD!G487,"")</f>
        <v/>
      </c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53" t="str">
        <f t="shared" si="197"/>
        <v/>
      </c>
      <c r="AB487" s="154" t="str">
        <f>+IF(LEN($K487)&gt;5,SUM(L487,N487,P487,R487,T487,V487,X487)+COUNTIF(L487:X487,"PCG")+'CODIGO PAGO'!$C$23*COUNTIF(L487:X487,"PDF")+'CODIGO PAGO'!$C$24*COUNTIF('PRE MAAS'!L487:X487,"PNH")+'CODIGO PAGO'!$C$25*COUNTIF('PRE MAAS'!L487:X487,"PS")+COUNTIF(L487:X487,"VAC"),"")</f>
        <v/>
      </c>
      <c r="AC487" s="154" t="str">
        <f t="shared" si="198"/>
        <v/>
      </c>
      <c r="AD487" s="155" t="str">
        <f t="shared" si="199"/>
        <v/>
      </c>
      <c r="AE487" s="155" t="str">
        <f t="shared" si="200"/>
        <v/>
      </c>
      <c r="AF487" s="155" t="str">
        <f>+IF(LEN($K487)&gt;5,IF(AND(VLOOKUP($I487,BD!$D$1:$F$501,3,0)&gt;=L$1,VLOOKUP($I487,BD!$D$1:$F$501,3,0)&lt;=X$1),1,0),"")</f>
        <v/>
      </c>
      <c r="AG487" s="155" t="str">
        <f t="shared" si="201"/>
        <v/>
      </c>
      <c r="AH487" s="156" t="str">
        <f t="shared" si="202"/>
        <v/>
      </c>
      <c r="AI487" s="156" t="str">
        <f t="shared" si="203"/>
        <v/>
      </c>
      <c r="AJ487" s="156" t="str">
        <f t="shared" si="204"/>
        <v/>
      </c>
      <c r="AK487" s="6" t="str">
        <f>+IF(LEN($K487)&gt;5,BD!H487,"")</f>
        <v/>
      </c>
      <c r="AL487" s="17" t="str">
        <f t="shared" si="205"/>
        <v/>
      </c>
      <c r="AM487" s="13"/>
      <c r="AN487" s="18" t="str">
        <f t="shared" si="206"/>
        <v/>
      </c>
      <c r="AO487" s="19" t="str">
        <f t="shared" si="207"/>
        <v/>
      </c>
      <c r="AP487" s="19" t="str">
        <f t="shared" si="208"/>
        <v/>
      </c>
      <c r="AQ487" s="20" t="str">
        <f t="shared" si="209"/>
        <v/>
      </c>
      <c r="AR487" s="7" t="str">
        <f t="shared" ca="1" si="210"/>
        <v/>
      </c>
      <c r="AS487" s="157"/>
      <c r="AT487" s="19" t="str">
        <f>+IF(LEN($K487)&gt;5,TRUNC(AS487*AK487*'CODIGO PAGO'!$C$27,2),"")</f>
        <v/>
      </c>
      <c r="AU487" s="15"/>
      <c r="AV487" s="15"/>
      <c r="AW487" s="15"/>
      <c r="AX487" s="14"/>
      <c r="AY487" s="15"/>
      <c r="AZ487" s="20" t="str">
        <f>+IF(LEN(K487)&gt;5,SUMIF(AJUSTES!$A$1:$A$50,K487,AJUSTES!$J$1:$J$50),"")</f>
        <v/>
      </c>
      <c r="BA487" s="20"/>
      <c r="BB487" s="14"/>
      <c r="BC487" s="14"/>
      <c r="BD487" s="164"/>
      <c r="BE487" s="15"/>
      <c r="BF487" s="15"/>
      <c r="BG487" s="152" t="str">
        <f t="shared" si="211"/>
        <v/>
      </c>
      <c r="BH487" s="20" t="str">
        <f t="shared" si="212"/>
        <v/>
      </c>
      <c r="BI487" s="20" t="str">
        <f>IF(LEN($K487)&gt;5,IF('CODIGO PAGO'!$C$26=9,0.5*AK487,'CODIGO PAGO'!$C$26*COUNTIF(L487:X487,"PT")*(AK487*7)/(7-(COUNTIF(L487:X487,"D")+COUNTIF(L487:X487,"DL")))),"")</f>
        <v/>
      </c>
      <c r="BJ487" s="15"/>
      <c r="BK487" s="20" t="str">
        <f>+IF(LEN(K487)&gt;5,SUMIF(AJUSTES!$A$1:$A$50,K487,AJUSTES!$K$1:$K$50),"")</f>
        <v/>
      </c>
      <c r="BL487" s="15"/>
      <c r="BM487" s="15"/>
      <c r="BN487" s="4" t="str">
        <f>+CONCATENATE(IF(COUNTIFS(INCAPACIDADES!$A$1:$A$100,"ACTIVA",INCAPACIDADES!$C$1:$C$100,'PRE MAAS'!K487)&gt;0,VLOOKUP(K487,INCAPACIDADES!$C$1:$Y$100,23,0),""),IF(LEN($K487)&gt;5,IF(BD!F487="N/A","",CONCATENATE("B (",DAY(BD!F487),"-",MONTH(BD!F487),"-",YEAR(BD!F487),")")),""))</f>
        <v/>
      </c>
      <c r="BO487" s="150"/>
      <c r="BP487" s="15"/>
      <c r="BQ487" s="15"/>
      <c r="BR487" s="15"/>
      <c r="BS487" s="15"/>
      <c r="BT487" s="15"/>
      <c r="BU487" s="9" t="str">
        <f>+IF(LEN($K487)&gt;10,IF(LEN(BD!I487)=11,BD!I487,CONCATENATE("0",BD!I487)),"")</f>
        <v/>
      </c>
      <c r="BV487" s="161" t="str">
        <f>+IF(LEN($K487)&gt;10,BD!J487,"")</f>
        <v/>
      </c>
      <c r="BW487" s="162" t="str">
        <f t="shared" si="213"/>
        <v/>
      </c>
      <c r="BX487" s="162" t="str">
        <f>+IF(LEN($K487)&gt;10,UPPER(BD!K487),"")</f>
        <v/>
      </c>
      <c r="BY487" s="161" t="str">
        <f>+IF(LEN($K495)&gt;5,BD!L487,"")</f>
        <v/>
      </c>
      <c r="BZ487" s="161" t="str">
        <f>+IF(LEN($K487)&gt;10,BD!M487,"")</f>
        <v/>
      </c>
      <c r="CA487" s="162" t="str">
        <f>+IF(LEN($K487)&gt;10,BD!N487,"")</f>
        <v/>
      </c>
      <c r="CB487" s="163" t="str">
        <f t="shared" si="214"/>
        <v/>
      </c>
      <c r="CC487" s="62" t="str">
        <f>+IF(AND(LEN($K487)&gt;10),IF(AND($J487&gt;L$1,$J487&lt;=$Y$1),1,IF((COUNTIFS(INCAPACIDADES!$C$1:$C$51,$K487,INCAPACIDADES!K$1:K$51,L$1))&gt;0,2,IF(VLOOKUP($I487,BD!D:F,3,0)&gt;L$1,0,3))),"")</f>
        <v/>
      </c>
      <c r="CD487" s="62" t="str">
        <f>+IF(AND(LEN($K487)&gt;10),IF(AND($J487&gt;M$1,$J487&lt;=$Y$1),1,IF((COUNTIFS(INCAPACIDADES!$C$1:$C$51,$K487,INCAPACIDADES!L$1:L$51,M$1))&gt;0,2,IF(VLOOKUP($I487,BD!$D:$F,3,0)&gt;M$1,0,3))),"")</f>
        <v/>
      </c>
      <c r="CE487" s="62" t="str">
        <f>+IF(AND(LEN($K487)&gt;10),IF(AND($J487&gt;N$1,$J487&lt;=$Y$1),1,IF((COUNTIFS(INCAPACIDADES!$C$1:$C$51,$K487,INCAPACIDADES!M$1:M$51,N$1))&gt;0,2,IF(VLOOKUP($I487,BD!$D:$F,3,0)&gt;N$1,0,3))),"")</f>
        <v/>
      </c>
      <c r="CF487" s="62" t="str">
        <f>+IF(AND(LEN($K487)&gt;10),IF(AND($J487&gt;O$1,$J487&lt;=$Y$1),1,IF((COUNTIFS(INCAPACIDADES!$C$1:$C$51,$K487,INCAPACIDADES!N$1:N$51,O$1))&gt;0,2,IF(VLOOKUP($I487,BD!$D:$F,3,0)&gt;O$1,0,3))),"")</f>
        <v/>
      </c>
      <c r="CG487" s="62" t="str">
        <f>+IF(AND(LEN($K487)&gt;10),IF(AND($J487&gt;P$1,$J487&lt;=$Y$1),1,IF((COUNTIFS(INCAPACIDADES!$C$1:$C$51,$K487,INCAPACIDADES!O$1:O$51,P$1))&gt;0,2,IF(VLOOKUP($I487,BD!$D:$F,3,0)&gt;P$1,0,3))),"")</f>
        <v/>
      </c>
      <c r="CH487" s="62" t="str">
        <f>+IF(AND(LEN($K487)&gt;10),IF(AND($J487&gt;Q$1,$J487&lt;=$Y$1),1,IF((COUNTIFS(INCAPACIDADES!$C$1:$C$51,$K487,INCAPACIDADES!P$1:P$51,Q$1))&gt;0,2,IF(VLOOKUP($I487,BD!$D:$F,3,0)&gt;Q$1,0,3))),"")</f>
        <v/>
      </c>
      <c r="CI487" s="62" t="str">
        <f>+IF(AND(LEN($K487)&gt;10),IF(AND($J487&gt;R$1,$J487&lt;=$Y$1),1,IF((COUNTIFS(INCAPACIDADES!$C$1:$C$51,$K487,INCAPACIDADES!Q$1:Q$51,R$1))&gt;0,2,IF(VLOOKUP($I487,BD!$D:$F,3,0)&gt;R$1,0,3))),"")</f>
        <v/>
      </c>
      <c r="CJ487" s="62" t="str">
        <f>+IF(AND(LEN($K487)&gt;10),IF(AND($J487&gt;S$1,$J487&lt;=$Y$1),1,IF((COUNTIFS(INCAPACIDADES!$C$1:$C$51,$K487,INCAPACIDADES!R$1:R$51,S$1))&gt;0,2,IF(VLOOKUP($I487,BD!$D:$F,3,0)&gt;S$1,0,3))),"")</f>
        <v/>
      </c>
      <c r="CK487" s="62" t="str">
        <f>+IF(AND(LEN($K487)&gt;10),IF(AND($J487&gt;T$1,$J487&lt;=$Y$1),1,IF((COUNTIFS(INCAPACIDADES!$C$1:$C$51,$K487,INCAPACIDADES!S$1:S$51,T$1))&gt;0,2,IF(VLOOKUP($I487,BD!$D:$F,3,0)&gt;T$1,0,3))),"")</f>
        <v/>
      </c>
      <c r="CL487" s="62" t="str">
        <f>+IF(AND(LEN($K487)&gt;10),IF(AND($J487&gt;U$1,$J487&lt;=$Y$1),1,IF((COUNTIFS(INCAPACIDADES!$C$1:$C$51,$K487,INCAPACIDADES!T$1:T$51,U$1))&gt;0,2,IF(VLOOKUP($I487,BD!$D:$F,3,0)&gt;U$1,0,3))),"")</f>
        <v/>
      </c>
      <c r="CM487" s="62" t="str">
        <f>+IF(AND(LEN($K487)&gt;10),IF(AND($J487&gt;V$1,$J487&lt;=$Y$1),1,IF((COUNTIFS(INCAPACIDADES!$C$1:$C$51,$K487,INCAPACIDADES!U$1:U$51,V$1))&gt;0,2,IF(VLOOKUP($I487,BD!$D:$F,3,0)&gt;V$1,0,3))),"")</f>
        <v/>
      </c>
      <c r="CN487" s="62" t="str">
        <f>+IF(AND(LEN($K487)&gt;10),IF(AND($J487&gt;W$1,$J487&lt;=$Y$1),1,IF((COUNTIFS(INCAPACIDADES!$C$1:$C$51,$K487,INCAPACIDADES!V$1:V$51,W$1))&gt;0,2,IF(VLOOKUP($I487,BD!$D:$F,3,0)&gt;W$1,0,3))),"")</f>
        <v/>
      </c>
      <c r="CO487" s="62" t="str">
        <f>+IF(AND(LEN($K487)&gt;10),IF(AND($J487&gt;X$1,$J487&lt;=$Y$1),1,IF((COUNTIFS(INCAPACIDADES!$C$1:$C$51,$K487,INCAPACIDADES!W$1:W$51,X$1))&gt;0,2,IF(VLOOKUP($I487,BD!$D:$F,3,0)&gt;X$1,0,3))),"")</f>
        <v/>
      </c>
      <c r="CP487" s="62" t="str">
        <f>+IF(AND(LEN($K487)&gt;10),IF(AND($J487&gt;Y$1,$J487&lt;=$Y$1),1,IF((COUNTIFS(INCAPACIDADES!$C$1:$C$51,$K487,INCAPACIDADES!X$1:X$51,Y$1))&gt;0,2,IF(VLOOKUP($I487,BD!$D:$F,3,0)&gt;Y$1,0,3))),"")</f>
        <v/>
      </c>
      <c r="CQ487" s="62" t="str">
        <f>+IF(LEN($K487)&gt;10,IF(ISERROR(VLOOKUP(L487,'CODIGO PAGO'!$B$1:$B$20,1,0)),1,IF(OR(AND(CC487=1,L487&lt;&gt;"N"),AND(CC487=3,L487&lt;&gt;"B"),AND(CC487=2,LEFT(TRIM(L487),1)&lt;&gt;"I")),1,IF(OR(AND(CC487=0,L487="N"),AND(CC487=0,L487="B"),AND(CC487=0,LEFT(TRIM(L487),1)="I")),1,0))),"")</f>
        <v/>
      </c>
      <c r="CR487" s="62" t="str">
        <f t="shared" si="215"/>
        <v/>
      </c>
      <c r="CS487" s="62" t="str">
        <f>+IF(LEN($K487)&gt;10,IF(ISERROR(VLOOKUP(N487,'CODIGO PAGO'!$B$1:$B$20,1,0)),1,IF(OR(AND(CE487=1,N487&lt;&gt;"N"),AND(CE487=3,N487&lt;&gt;"B"),AND(CE487=2,LEFT(TRIM(N487),1)&lt;&gt;"I")),1,IF(OR(AND(CE487=0,N487="N"),AND(CE487=0,N487="B"),AND(CE487=0,LEFT(TRIM(N487),1)="I")),1,0))),"")</f>
        <v/>
      </c>
      <c r="CT487" s="62" t="str">
        <f t="shared" si="216"/>
        <v/>
      </c>
      <c r="CU487" s="62" t="str">
        <f>+IF(LEN($K487)&gt;10,IF(ISERROR(VLOOKUP(P487,'CODIGO PAGO'!$B$1:$B$20,1,0)),1,IF(OR(AND(CG487=1,P487&lt;&gt;"N"),AND(CG487=3,P487&lt;&gt;"B"),AND(CG487=2,LEFT(TRIM(P487),1)&lt;&gt;"I")),1,IF(OR(AND(CG487=0,P487="N"),AND(CG487=0,P487="B"),AND(CG487=0,LEFT(TRIM(P487),1)="I")),1,0))),"")</f>
        <v/>
      </c>
      <c r="CV487" s="62" t="str">
        <f t="shared" si="217"/>
        <v/>
      </c>
      <c r="CW487" s="62" t="str">
        <f>+IF(LEN($K487)&gt;10,IF(ISERROR(VLOOKUP(R487,'CODIGO PAGO'!$B$1:$B$20,1,0)),1,IF(OR(AND(CI487=1,R487&lt;&gt;"N"),AND(CI487=3,R487&lt;&gt;"B"),AND(CI487=2,LEFT(TRIM(R487),1)&lt;&gt;"I")),1,IF(OR(AND(CI487=0,R487="N"),AND(CI487=0,R487="B"),AND(CI487=0,LEFT(TRIM(R487),1)="I")),1,0))),"")</f>
        <v/>
      </c>
      <c r="CX487" s="62" t="str">
        <f t="shared" si="218"/>
        <v/>
      </c>
      <c r="CY487" s="62" t="str">
        <f>+IF(LEN($K487)&gt;10,IF(ISERROR(VLOOKUP(T487,'CODIGO PAGO'!$B$1:$B$20,1,0)),1,IF(OR(AND(CK487=1,T487&lt;&gt;"N"),AND(CK487=3,T487&lt;&gt;"B"),AND(CK487=2,LEFT(TRIM(T487),1)&lt;&gt;"I")),1,IF(OR(AND(CK487=0,T487="N"),AND(CK487=0,T487="B"),AND(CK487=0,LEFT(TRIM(T487),1)="I")),1,0))),"")</f>
        <v/>
      </c>
      <c r="CZ487" s="62" t="str">
        <f t="shared" si="219"/>
        <v/>
      </c>
      <c r="DA487" s="62" t="str">
        <f>+IF(LEN($K487)&gt;10,IF(ISERROR(VLOOKUP(V487,'CODIGO PAGO'!$B$1:$B$20,1,0)),1,IF(OR(AND(CM487=1,V487&lt;&gt;"N"),AND(CM487=3,V487&lt;&gt;"B"),AND(CM487=2,LEFT(TRIM(V487),1)&lt;&gt;"I")),1,IF(OR(AND(CM487=0,V487="N"),AND(CM487=0,V487="B"),AND(CM487=0,LEFT(TRIM(V487),1)="I")),1,0))),"")</f>
        <v/>
      </c>
      <c r="DB487" s="62" t="str">
        <f t="shared" si="220"/>
        <v/>
      </c>
      <c r="DC487" s="62" t="str">
        <f>+IF(LEN($K487)&gt;10,IF(ISERROR(VLOOKUP(X487,'CODIGO PAGO'!$B$1:$B$20,1,0)),1,IF(OR(AND(CO487=1,X487&lt;&gt;"N"),AND(CO487=3,X487&lt;&gt;"B"),AND(CO487=2,LEFT(TRIM(X487),1)&lt;&gt;"I")),1,IF(OR(AND(CO487=0,X487="N"),AND(CO487=0,X487="B"),AND(CO487=0,LEFT(TRIM(X487),1)="I")),1,0))),"")</f>
        <v/>
      </c>
      <c r="DD487" s="62" t="str">
        <f t="shared" si="221"/>
        <v/>
      </c>
      <c r="DE487" s="62" t="str">
        <f t="shared" si="222"/>
        <v/>
      </c>
      <c r="DF487" s="63" t="str">
        <f t="shared" si="223"/>
        <v/>
      </c>
      <c r="DG487" s="171"/>
      <c r="DH487" s="63">
        <v>487</v>
      </c>
    </row>
    <row r="488" spans="1:112" s="65" customFormat="1">
      <c r="A488" s="16" t="str">
        <f t="shared" si="196"/>
        <v/>
      </c>
      <c r="B488" s="134"/>
      <c r="C488" s="134"/>
      <c r="D488" s="1" t="str">
        <f>+IF(LEN($K488)&gt;5,BD!A488,"")</f>
        <v/>
      </c>
      <c r="E488" s="1" t="str">
        <f>+IF(LEN($K488)&gt;5,BD!B488,"")</f>
        <v/>
      </c>
      <c r="F488" s="134"/>
      <c r="G488" s="133"/>
      <c r="H488" s="135"/>
      <c r="I488" s="3" t="str">
        <f>+IF(LEN($K488)&gt;5,BD!D488,"")</f>
        <v/>
      </c>
      <c r="J488" s="4" t="str">
        <f>+IF(LEN($K488)&gt;5,BD!E488,"")</f>
        <v/>
      </c>
      <c r="K488" s="5" t="str">
        <f>+IF(LEN(BD!G488)&gt;5,BD!G488,"")</f>
        <v/>
      </c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53" t="str">
        <f t="shared" si="197"/>
        <v/>
      </c>
      <c r="AB488" s="154" t="str">
        <f>+IF(LEN($K488)&gt;5,SUM(L488,N488,P488,R488,T488,V488,X488)+COUNTIF(L488:X488,"PCG")+'CODIGO PAGO'!$C$23*COUNTIF(L488:X488,"PDF")+'CODIGO PAGO'!$C$24*COUNTIF('PRE MAAS'!L488:X488,"PNH")+'CODIGO PAGO'!$C$25*COUNTIF('PRE MAAS'!L488:X488,"PS")+COUNTIF(L488:X488,"VAC"),"")</f>
        <v/>
      </c>
      <c r="AC488" s="154" t="str">
        <f t="shared" si="198"/>
        <v/>
      </c>
      <c r="AD488" s="155" t="str">
        <f t="shared" si="199"/>
        <v/>
      </c>
      <c r="AE488" s="155" t="str">
        <f t="shared" si="200"/>
        <v/>
      </c>
      <c r="AF488" s="155" t="str">
        <f>+IF(LEN($K488)&gt;5,IF(AND(VLOOKUP($I488,BD!$D$1:$F$501,3,0)&gt;=L$1,VLOOKUP($I488,BD!$D$1:$F$501,3,0)&lt;=X$1),1,0),"")</f>
        <v/>
      </c>
      <c r="AG488" s="155" t="str">
        <f t="shared" si="201"/>
        <v/>
      </c>
      <c r="AH488" s="156" t="str">
        <f t="shared" si="202"/>
        <v/>
      </c>
      <c r="AI488" s="156" t="str">
        <f t="shared" si="203"/>
        <v/>
      </c>
      <c r="AJ488" s="156" t="str">
        <f t="shared" si="204"/>
        <v/>
      </c>
      <c r="AK488" s="6" t="str">
        <f>+IF(LEN($K488)&gt;5,BD!H488,"")</f>
        <v/>
      </c>
      <c r="AL488" s="17" t="str">
        <f t="shared" si="205"/>
        <v/>
      </c>
      <c r="AM488" s="13"/>
      <c r="AN488" s="18" t="str">
        <f t="shared" si="206"/>
        <v/>
      </c>
      <c r="AO488" s="19" t="str">
        <f t="shared" si="207"/>
        <v/>
      </c>
      <c r="AP488" s="19" t="str">
        <f t="shared" si="208"/>
        <v/>
      </c>
      <c r="AQ488" s="20" t="str">
        <f t="shared" si="209"/>
        <v/>
      </c>
      <c r="AR488" s="7" t="str">
        <f t="shared" ca="1" si="210"/>
        <v/>
      </c>
      <c r="AS488" s="157"/>
      <c r="AT488" s="19" t="str">
        <f>+IF(LEN($K488)&gt;5,TRUNC(AS488*AK488*'CODIGO PAGO'!$C$27,2),"")</f>
        <v/>
      </c>
      <c r="AU488" s="15"/>
      <c r="AV488" s="15"/>
      <c r="AW488" s="15"/>
      <c r="AX488" s="14"/>
      <c r="AY488" s="15"/>
      <c r="AZ488" s="20" t="str">
        <f>+IF(LEN(K488)&gt;5,SUMIF(AJUSTES!$A$1:$A$50,K488,AJUSTES!$J$1:$J$50),"")</f>
        <v/>
      </c>
      <c r="BA488" s="20"/>
      <c r="BB488" s="14"/>
      <c r="BC488" s="14"/>
      <c r="BD488" s="164"/>
      <c r="BE488" s="15"/>
      <c r="BF488" s="15"/>
      <c r="BG488" s="152" t="str">
        <f t="shared" si="211"/>
        <v/>
      </c>
      <c r="BH488" s="20" t="str">
        <f t="shared" si="212"/>
        <v/>
      </c>
      <c r="BI488" s="20" t="str">
        <f>IF(LEN($K488)&gt;5,IF('CODIGO PAGO'!$C$26=9,0.5*AK488,'CODIGO PAGO'!$C$26*COUNTIF(L488:X488,"PT")*(AK488*7)/(7-(COUNTIF(L488:X488,"D")+COUNTIF(L488:X488,"DL")))),"")</f>
        <v/>
      </c>
      <c r="BJ488" s="15"/>
      <c r="BK488" s="20" t="str">
        <f>+IF(LEN(K488)&gt;5,SUMIF(AJUSTES!$A$1:$A$50,K488,AJUSTES!$K$1:$K$50),"")</f>
        <v/>
      </c>
      <c r="BL488" s="15"/>
      <c r="BM488" s="15"/>
      <c r="BN488" s="4" t="str">
        <f>+CONCATENATE(IF(COUNTIFS(INCAPACIDADES!$A$1:$A$100,"ACTIVA",INCAPACIDADES!$C$1:$C$100,'PRE MAAS'!K488)&gt;0,VLOOKUP(K488,INCAPACIDADES!$C$1:$Y$100,23,0),""),IF(LEN($K488)&gt;5,IF(BD!F488="N/A","",CONCATENATE("B (",DAY(BD!F488),"-",MONTH(BD!F488),"-",YEAR(BD!F488),")")),""))</f>
        <v/>
      </c>
      <c r="BO488" s="150"/>
      <c r="BP488" s="15"/>
      <c r="BQ488" s="15"/>
      <c r="BR488" s="15"/>
      <c r="BS488" s="15"/>
      <c r="BT488" s="15"/>
      <c r="BU488" s="9" t="str">
        <f>+IF(LEN($K488)&gt;10,IF(LEN(BD!I488)=11,BD!I488,CONCATENATE("0",BD!I488)),"")</f>
        <v/>
      </c>
      <c r="BV488" s="161" t="str">
        <f>+IF(LEN($K488)&gt;10,BD!J488,"")</f>
        <v/>
      </c>
      <c r="BW488" s="162" t="str">
        <f t="shared" si="213"/>
        <v/>
      </c>
      <c r="BX488" s="162" t="str">
        <f>+IF(LEN($K488)&gt;10,UPPER(BD!K488),"")</f>
        <v/>
      </c>
      <c r="BY488" s="161" t="str">
        <f>+IF(LEN($K496)&gt;5,BD!L488,"")</f>
        <v/>
      </c>
      <c r="BZ488" s="161" t="str">
        <f>+IF(LEN($K488)&gt;10,BD!M488,"")</f>
        <v/>
      </c>
      <c r="CA488" s="162" t="str">
        <f>+IF(LEN($K488)&gt;10,BD!N488,"")</f>
        <v/>
      </c>
      <c r="CB488" s="163" t="str">
        <f t="shared" si="214"/>
        <v/>
      </c>
      <c r="CC488" s="62" t="str">
        <f>+IF(AND(LEN($K488)&gt;10),IF(AND($J488&gt;L$1,$J488&lt;=$Y$1),1,IF((COUNTIFS(INCAPACIDADES!$C$1:$C$51,$K488,INCAPACIDADES!K$1:K$51,L$1))&gt;0,2,IF(VLOOKUP($I488,BD!D:F,3,0)&gt;L$1,0,3))),"")</f>
        <v/>
      </c>
      <c r="CD488" s="62" t="str">
        <f>+IF(AND(LEN($K488)&gt;10),IF(AND($J488&gt;M$1,$J488&lt;=$Y$1),1,IF((COUNTIFS(INCAPACIDADES!$C$1:$C$51,$K488,INCAPACIDADES!L$1:L$51,M$1))&gt;0,2,IF(VLOOKUP($I488,BD!$D:$F,3,0)&gt;M$1,0,3))),"")</f>
        <v/>
      </c>
      <c r="CE488" s="62" t="str">
        <f>+IF(AND(LEN($K488)&gt;10),IF(AND($J488&gt;N$1,$J488&lt;=$Y$1),1,IF((COUNTIFS(INCAPACIDADES!$C$1:$C$51,$K488,INCAPACIDADES!M$1:M$51,N$1))&gt;0,2,IF(VLOOKUP($I488,BD!$D:$F,3,0)&gt;N$1,0,3))),"")</f>
        <v/>
      </c>
      <c r="CF488" s="62" t="str">
        <f>+IF(AND(LEN($K488)&gt;10),IF(AND($J488&gt;O$1,$J488&lt;=$Y$1),1,IF((COUNTIFS(INCAPACIDADES!$C$1:$C$51,$K488,INCAPACIDADES!N$1:N$51,O$1))&gt;0,2,IF(VLOOKUP($I488,BD!$D:$F,3,0)&gt;O$1,0,3))),"")</f>
        <v/>
      </c>
      <c r="CG488" s="62" t="str">
        <f>+IF(AND(LEN($K488)&gt;10),IF(AND($J488&gt;P$1,$J488&lt;=$Y$1),1,IF((COUNTIFS(INCAPACIDADES!$C$1:$C$51,$K488,INCAPACIDADES!O$1:O$51,P$1))&gt;0,2,IF(VLOOKUP($I488,BD!$D:$F,3,0)&gt;P$1,0,3))),"")</f>
        <v/>
      </c>
      <c r="CH488" s="62" t="str">
        <f>+IF(AND(LEN($K488)&gt;10),IF(AND($J488&gt;Q$1,$J488&lt;=$Y$1),1,IF((COUNTIFS(INCAPACIDADES!$C$1:$C$51,$K488,INCAPACIDADES!P$1:P$51,Q$1))&gt;0,2,IF(VLOOKUP($I488,BD!$D:$F,3,0)&gt;Q$1,0,3))),"")</f>
        <v/>
      </c>
      <c r="CI488" s="62" t="str">
        <f>+IF(AND(LEN($K488)&gt;10),IF(AND($J488&gt;R$1,$J488&lt;=$Y$1),1,IF((COUNTIFS(INCAPACIDADES!$C$1:$C$51,$K488,INCAPACIDADES!Q$1:Q$51,R$1))&gt;0,2,IF(VLOOKUP($I488,BD!$D:$F,3,0)&gt;R$1,0,3))),"")</f>
        <v/>
      </c>
      <c r="CJ488" s="62" t="str">
        <f>+IF(AND(LEN($K488)&gt;10),IF(AND($J488&gt;S$1,$J488&lt;=$Y$1),1,IF((COUNTIFS(INCAPACIDADES!$C$1:$C$51,$K488,INCAPACIDADES!R$1:R$51,S$1))&gt;0,2,IF(VLOOKUP($I488,BD!$D:$F,3,0)&gt;S$1,0,3))),"")</f>
        <v/>
      </c>
      <c r="CK488" s="62" t="str">
        <f>+IF(AND(LEN($K488)&gt;10),IF(AND($J488&gt;T$1,$J488&lt;=$Y$1),1,IF((COUNTIFS(INCAPACIDADES!$C$1:$C$51,$K488,INCAPACIDADES!S$1:S$51,T$1))&gt;0,2,IF(VLOOKUP($I488,BD!$D:$F,3,0)&gt;T$1,0,3))),"")</f>
        <v/>
      </c>
      <c r="CL488" s="62" t="str">
        <f>+IF(AND(LEN($K488)&gt;10),IF(AND($J488&gt;U$1,$J488&lt;=$Y$1),1,IF((COUNTIFS(INCAPACIDADES!$C$1:$C$51,$K488,INCAPACIDADES!T$1:T$51,U$1))&gt;0,2,IF(VLOOKUP($I488,BD!$D:$F,3,0)&gt;U$1,0,3))),"")</f>
        <v/>
      </c>
      <c r="CM488" s="62" t="str">
        <f>+IF(AND(LEN($K488)&gt;10),IF(AND($J488&gt;V$1,$J488&lt;=$Y$1),1,IF((COUNTIFS(INCAPACIDADES!$C$1:$C$51,$K488,INCAPACIDADES!U$1:U$51,V$1))&gt;0,2,IF(VLOOKUP($I488,BD!$D:$F,3,0)&gt;V$1,0,3))),"")</f>
        <v/>
      </c>
      <c r="CN488" s="62" t="str">
        <f>+IF(AND(LEN($K488)&gt;10),IF(AND($J488&gt;W$1,$J488&lt;=$Y$1),1,IF((COUNTIFS(INCAPACIDADES!$C$1:$C$51,$K488,INCAPACIDADES!V$1:V$51,W$1))&gt;0,2,IF(VLOOKUP($I488,BD!$D:$F,3,0)&gt;W$1,0,3))),"")</f>
        <v/>
      </c>
      <c r="CO488" s="62" t="str">
        <f>+IF(AND(LEN($K488)&gt;10),IF(AND($J488&gt;X$1,$J488&lt;=$Y$1),1,IF((COUNTIFS(INCAPACIDADES!$C$1:$C$51,$K488,INCAPACIDADES!W$1:W$51,X$1))&gt;0,2,IF(VLOOKUP($I488,BD!$D:$F,3,0)&gt;X$1,0,3))),"")</f>
        <v/>
      </c>
      <c r="CP488" s="62" t="str">
        <f>+IF(AND(LEN($K488)&gt;10),IF(AND($J488&gt;Y$1,$J488&lt;=$Y$1),1,IF((COUNTIFS(INCAPACIDADES!$C$1:$C$51,$K488,INCAPACIDADES!X$1:X$51,Y$1))&gt;0,2,IF(VLOOKUP($I488,BD!$D:$F,3,0)&gt;Y$1,0,3))),"")</f>
        <v/>
      </c>
      <c r="CQ488" s="62" t="str">
        <f>+IF(LEN($K488)&gt;10,IF(ISERROR(VLOOKUP(L488,'CODIGO PAGO'!$B$1:$B$20,1,0)),1,IF(OR(AND(CC488=1,L488&lt;&gt;"N"),AND(CC488=3,L488&lt;&gt;"B"),AND(CC488=2,LEFT(TRIM(L488),1)&lt;&gt;"I")),1,IF(OR(AND(CC488=0,L488="N"),AND(CC488=0,L488="B"),AND(CC488=0,LEFT(TRIM(L488),1)="I")),1,0))),"")</f>
        <v/>
      </c>
      <c r="CR488" s="62" t="str">
        <f t="shared" si="215"/>
        <v/>
      </c>
      <c r="CS488" s="62" t="str">
        <f>+IF(LEN($K488)&gt;10,IF(ISERROR(VLOOKUP(N488,'CODIGO PAGO'!$B$1:$B$20,1,0)),1,IF(OR(AND(CE488=1,N488&lt;&gt;"N"),AND(CE488=3,N488&lt;&gt;"B"),AND(CE488=2,LEFT(TRIM(N488),1)&lt;&gt;"I")),1,IF(OR(AND(CE488=0,N488="N"),AND(CE488=0,N488="B"),AND(CE488=0,LEFT(TRIM(N488),1)="I")),1,0))),"")</f>
        <v/>
      </c>
      <c r="CT488" s="62" t="str">
        <f t="shared" si="216"/>
        <v/>
      </c>
      <c r="CU488" s="62" t="str">
        <f>+IF(LEN($K488)&gt;10,IF(ISERROR(VLOOKUP(P488,'CODIGO PAGO'!$B$1:$B$20,1,0)),1,IF(OR(AND(CG488=1,P488&lt;&gt;"N"),AND(CG488=3,P488&lt;&gt;"B"),AND(CG488=2,LEFT(TRIM(P488),1)&lt;&gt;"I")),1,IF(OR(AND(CG488=0,P488="N"),AND(CG488=0,P488="B"),AND(CG488=0,LEFT(TRIM(P488),1)="I")),1,0))),"")</f>
        <v/>
      </c>
      <c r="CV488" s="62" t="str">
        <f t="shared" si="217"/>
        <v/>
      </c>
      <c r="CW488" s="62" t="str">
        <f>+IF(LEN($K488)&gt;10,IF(ISERROR(VLOOKUP(R488,'CODIGO PAGO'!$B$1:$B$20,1,0)),1,IF(OR(AND(CI488=1,R488&lt;&gt;"N"),AND(CI488=3,R488&lt;&gt;"B"),AND(CI488=2,LEFT(TRIM(R488),1)&lt;&gt;"I")),1,IF(OR(AND(CI488=0,R488="N"),AND(CI488=0,R488="B"),AND(CI488=0,LEFT(TRIM(R488),1)="I")),1,0))),"")</f>
        <v/>
      </c>
      <c r="CX488" s="62" t="str">
        <f t="shared" si="218"/>
        <v/>
      </c>
      <c r="CY488" s="62" t="str">
        <f>+IF(LEN($K488)&gt;10,IF(ISERROR(VLOOKUP(T488,'CODIGO PAGO'!$B$1:$B$20,1,0)),1,IF(OR(AND(CK488=1,T488&lt;&gt;"N"),AND(CK488=3,T488&lt;&gt;"B"),AND(CK488=2,LEFT(TRIM(T488),1)&lt;&gt;"I")),1,IF(OR(AND(CK488=0,T488="N"),AND(CK488=0,T488="B"),AND(CK488=0,LEFT(TRIM(T488),1)="I")),1,0))),"")</f>
        <v/>
      </c>
      <c r="CZ488" s="62" t="str">
        <f t="shared" si="219"/>
        <v/>
      </c>
      <c r="DA488" s="62" t="str">
        <f>+IF(LEN($K488)&gt;10,IF(ISERROR(VLOOKUP(V488,'CODIGO PAGO'!$B$1:$B$20,1,0)),1,IF(OR(AND(CM488=1,V488&lt;&gt;"N"),AND(CM488=3,V488&lt;&gt;"B"),AND(CM488=2,LEFT(TRIM(V488),1)&lt;&gt;"I")),1,IF(OR(AND(CM488=0,V488="N"),AND(CM488=0,V488="B"),AND(CM488=0,LEFT(TRIM(V488),1)="I")),1,0))),"")</f>
        <v/>
      </c>
      <c r="DB488" s="62" t="str">
        <f t="shared" si="220"/>
        <v/>
      </c>
      <c r="DC488" s="62" t="str">
        <f>+IF(LEN($K488)&gt;10,IF(ISERROR(VLOOKUP(X488,'CODIGO PAGO'!$B$1:$B$20,1,0)),1,IF(OR(AND(CO488=1,X488&lt;&gt;"N"),AND(CO488=3,X488&lt;&gt;"B"),AND(CO488=2,LEFT(TRIM(X488),1)&lt;&gt;"I")),1,IF(OR(AND(CO488=0,X488="N"),AND(CO488=0,X488="B"),AND(CO488=0,LEFT(TRIM(X488),1)="I")),1,0))),"")</f>
        <v/>
      </c>
      <c r="DD488" s="62" t="str">
        <f t="shared" si="221"/>
        <v/>
      </c>
      <c r="DE488" s="62" t="str">
        <f t="shared" si="222"/>
        <v/>
      </c>
      <c r="DF488" s="63" t="str">
        <f t="shared" si="223"/>
        <v/>
      </c>
      <c r="DG488" s="171"/>
      <c r="DH488" s="63">
        <v>488</v>
      </c>
    </row>
    <row r="489" spans="1:112" s="65" customFormat="1">
      <c r="A489" s="16" t="str">
        <f t="shared" si="196"/>
        <v/>
      </c>
      <c r="B489" s="134"/>
      <c r="C489" s="134"/>
      <c r="D489" s="1" t="str">
        <f>+IF(LEN($K489)&gt;5,BD!A489,"")</f>
        <v/>
      </c>
      <c r="E489" s="1" t="str">
        <f>+IF(LEN($K489)&gt;5,BD!B489,"")</f>
        <v/>
      </c>
      <c r="F489" s="134"/>
      <c r="G489" s="133"/>
      <c r="H489" s="135"/>
      <c r="I489" s="3" t="str">
        <f>+IF(LEN($K489)&gt;5,BD!D489,"")</f>
        <v/>
      </c>
      <c r="J489" s="4" t="str">
        <f>+IF(LEN($K489)&gt;5,BD!E489,"")</f>
        <v/>
      </c>
      <c r="K489" s="5" t="str">
        <f>+IF(LEN(BD!G489)&gt;5,BD!G489,"")</f>
        <v/>
      </c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53" t="str">
        <f t="shared" si="197"/>
        <v/>
      </c>
      <c r="AB489" s="154" t="str">
        <f>+IF(LEN($K489)&gt;5,SUM(L489,N489,P489,R489,T489,V489,X489)+COUNTIF(L489:X489,"PCG")+'CODIGO PAGO'!$C$23*COUNTIF(L489:X489,"PDF")+'CODIGO PAGO'!$C$24*COUNTIF('PRE MAAS'!L489:X489,"PNH")+'CODIGO PAGO'!$C$25*COUNTIF('PRE MAAS'!L489:X489,"PS")+COUNTIF(L489:X489,"VAC"),"")</f>
        <v/>
      </c>
      <c r="AC489" s="154" t="str">
        <f t="shared" si="198"/>
        <v/>
      </c>
      <c r="AD489" s="155" t="str">
        <f t="shared" si="199"/>
        <v/>
      </c>
      <c r="AE489" s="155" t="str">
        <f t="shared" si="200"/>
        <v/>
      </c>
      <c r="AF489" s="155" t="str">
        <f>+IF(LEN($K489)&gt;5,IF(AND(VLOOKUP($I489,BD!$D$1:$F$501,3,0)&gt;=L$1,VLOOKUP($I489,BD!$D$1:$F$501,3,0)&lt;=X$1),1,0),"")</f>
        <v/>
      </c>
      <c r="AG489" s="155" t="str">
        <f t="shared" si="201"/>
        <v/>
      </c>
      <c r="AH489" s="156" t="str">
        <f t="shared" si="202"/>
        <v/>
      </c>
      <c r="AI489" s="156" t="str">
        <f t="shared" si="203"/>
        <v/>
      </c>
      <c r="AJ489" s="156" t="str">
        <f t="shared" si="204"/>
        <v/>
      </c>
      <c r="AK489" s="6" t="str">
        <f>+IF(LEN($K489)&gt;5,BD!H489,"")</f>
        <v/>
      </c>
      <c r="AL489" s="17" t="str">
        <f t="shared" si="205"/>
        <v/>
      </c>
      <c r="AM489" s="13"/>
      <c r="AN489" s="18" t="str">
        <f t="shared" si="206"/>
        <v/>
      </c>
      <c r="AO489" s="19" t="str">
        <f t="shared" si="207"/>
        <v/>
      </c>
      <c r="AP489" s="19" t="str">
        <f t="shared" si="208"/>
        <v/>
      </c>
      <c r="AQ489" s="20" t="str">
        <f t="shared" si="209"/>
        <v/>
      </c>
      <c r="AR489" s="7" t="str">
        <f t="shared" ca="1" si="210"/>
        <v/>
      </c>
      <c r="AS489" s="157"/>
      <c r="AT489" s="19" t="str">
        <f>+IF(LEN($K489)&gt;5,TRUNC(AS489*AK489*'CODIGO PAGO'!$C$27,2),"")</f>
        <v/>
      </c>
      <c r="AU489" s="15"/>
      <c r="AV489" s="15"/>
      <c r="AW489" s="15"/>
      <c r="AX489" s="14"/>
      <c r="AY489" s="15"/>
      <c r="AZ489" s="20" t="str">
        <f>+IF(LEN(K489)&gt;5,SUMIF(AJUSTES!$A$1:$A$50,K489,AJUSTES!$J$1:$J$50),"")</f>
        <v/>
      </c>
      <c r="BA489" s="20"/>
      <c r="BB489" s="14"/>
      <c r="BC489" s="14"/>
      <c r="BD489" s="164"/>
      <c r="BE489" s="15"/>
      <c r="BF489" s="15"/>
      <c r="BG489" s="152" t="str">
        <f t="shared" si="211"/>
        <v/>
      </c>
      <c r="BH489" s="20" t="str">
        <f t="shared" si="212"/>
        <v/>
      </c>
      <c r="BI489" s="20" t="str">
        <f>IF(LEN($K489)&gt;5,IF('CODIGO PAGO'!$C$26=9,0.5*AK489,'CODIGO PAGO'!$C$26*COUNTIF(L489:X489,"PT")*(AK489*7)/(7-(COUNTIF(L489:X489,"D")+COUNTIF(L489:X489,"DL")))),"")</f>
        <v/>
      </c>
      <c r="BJ489" s="15"/>
      <c r="BK489" s="20" t="str">
        <f>+IF(LEN(K489)&gt;5,SUMIF(AJUSTES!$A$1:$A$50,K489,AJUSTES!$K$1:$K$50),"")</f>
        <v/>
      </c>
      <c r="BL489" s="15"/>
      <c r="BM489" s="15"/>
      <c r="BN489" s="4" t="str">
        <f>+CONCATENATE(IF(COUNTIFS(INCAPACIDADES!$A$1:$A$100,"ACTIVA",INCAPACIDADES!$C$1:$C$100,'PRE MAAS'!K489)&gt;0,VLOOKUP(K489,INCAPACIDADES!$C$1:$Y$100,23,0),""),IF(LEN($K489)&gt;5,IF(BD!F489="N/A","",CONCATENATE("B (",DAY(BD!F489),"-",MONTH(BD!F489),"-",YEAR(BD!F489),")")),""))</f>
        <v/>
      </c>
      <c r="BO489" s="150"/>
      <c r="BP489" s="15"/>
      <c r="BQ489" s="15"/>
      <c r="BR489" s="15"/>
      <c r="BS489" s="15"/>
      <c r="BT489" s="15"/>
      <c r="BU489" s="9" t="str">
        <f>+IF(LEN($K489)&gt;10,IF(LEN(BD!I489)=11,BD!I489,CONCATENATE("0",BD!I489)),"")</f>
        <v/>
      </c>
      <c r="BV489" s="161" t="str">
        <f>+IF(LEN($K489)&gt;10,BD!J489,"")</f>
        <v/>
      </c>
      <c r="BW489" s="162" t="str">
        <f t="shared" si="213"/>
        <v/>
      </c>
      <c r="BX489" s="162" t="str">
        <f>+IF(LEN($K489)&gt;10,UPPER(BD!K489),"")</f>
        <v/>
      </c>
      <c r="BY489" s="161" t="str">
        <f>+IF(LEN($K497)&gt;5,BD!L489,"")</f>
        <v/>
      </c>
      <c r="BZ489" s="161" t="str">
        <f>+IF(LEN($K489)&gt;10,BD!M489,"")</f>
        <v/>
      </c>
      <c r="CA489" s="162" t="str">
        <f>+IF(LEN($K489)&gt;10,BD!N489,"")</f>
        <v/>
      </c>
      <c r="CB489" s="163" t="str">
        <f t="shared" si="214"/>
        <v/>
      </c>
      <c r="CC489" s="62" t="str">
        <f>+IF(AND(LEN($K489)&gt;10),IF(AND($J489&gt;L$1,$J489&lt;=$Y$1),1,IF((COUNTIFS(INCAPACIDADES!$C$1:$C$51,$K489,INCAPACIDADES!K$1:K$51,L$1))&gt;0,2,IF(VLOOKUP($I489,BD!D:F,3,0)&gt;L$1,0,3))),"")</f>
        <v/>
      </c>
      <c r="CD489" s="62" t="str">
        <f>+IF(AND(LEN($K489)&gt;10),IF(AND($J489&gt;M$1,$J489&lt;=$Y$1),1,IF((COUNTIFS(INCAPACIDADES!$C$1:$C$51,$K489,INCAPACIDADES!L$1:L$51,M$1))&gt;0,2,IF(VLOOKUP($I489,BD!$D:$F,3,0)&gt;M$1,0,3))),"")</f>
        <v/>
      </c>
      <c r="CE489" s="62" t="str">
        <f>+IF(AND(LEN($K489)&gt;10),IF(AND($J489&gt;N$1,$J489&lt;=$Y$1),1,IF((COUNTIFS(INCAPACIDADES!$C$1:$C$51,$K489,INCAPACIDADES!M$1:M$51,N$1))&gt;0,2,IF(VLOOKUP($I489,BD!$D:$F,3,0)&gt;N$1,0,3))),"")</f>
        <v/>
      </c>
      <c r="CF489" s="62" t="str">
        <f>+IF(AND(LEN($K489)&gt;10),IF(AND($J489&gt;O$1,$J489&lt;=$Y$1),1,IF((COUNTIFS(INCAPACIDADES!$C$1:$C$51,$K489,INCAPACIDADES!N$1:N$51,O$1))&gt;0,2,IF(VLOOKUP($I489,BD!$D:$F,3,0)&gt;O$1,0,3))),"")</f>
        <v/>
      </c>
      <c r="CG489" s="62" t="str">
        <f>+IF(AND(LEN($K489)&gt;10),IF(AND($J489&gt;P$1,$J489&lt;=$Y$1),1,IF((COUNTIFS(INCAPACIDADES!$C$1:$C$51,$K489,INCAPACIDADES!O$1:O$51,P$1))&gt;0,2,IF(VLOOKUP($I489,BD!$D:$F,3,0)&gt;P$1,0,3))),"")</f>
        <v/>
      </c>
      <c r="CH489" s="62" t="str">
        <f>+IF(AND(LEN($K489)&gt;10),IF(AND($J489&gt;Q$1,$J489&lt;=$Y$1),1,IF((COUNTIFS(INCAPACIDADES!$C$1:$C$51,$K489,INCAPACIDADES!P$1:P$51,Q$1))&gt;0,2,IF(VLOOKUP($I489,BD!$D:$F,3,0)&gt;Q$1,0,3))),"")</f>
        <v/>
      </c>
      <c r="CI489" s="62" t="str">
        <f>+IF(AND(LEN($K489)&gt;10),IF(AND($J489&gt;R$1,$J489&lt;=$Y$1),1,IF((COUNTIFS(INCAPACIDADES!$C$1:$C$51,$K489,INCAPACIDADES!Q$1:Q$51,R$1))&gt;0,2,IF(VLOOKUP($I489,BD!$D:$F,3,0)&gt;R$1,0,3))),"")</f>
        <v/>
      </c>
      <c r="CJ489" s="62" t="str">
        <f>+IF(AND(LEN($K489)&gt;10),IF(AND($J489&gt;S$1,$J489&lt;=$Y$1),1,IF((COUNTIFS(INCAPACIDADES!$C$1:$C$51,$K489,INCAPACIDADES!R$1:R$51,S$1))&gt;0,2,IF(VLOOKUP($I489,BD!$D:$F,3,0)&gt;S$1,0,3))),"")</f>
        <v/>
      </c>
      <c r="CK489" s="62" t="str">
        <f>+IF(AND(LEN($K489)&gt;10),IF(AND($J489&gt;T$1,$J489&lt;=$Y$1),1,IF((COUNTIFS(INCAPACIDADES!$C$1:$C$51,$K489,INCAPACIDADES!S$1:S$51,T$1))&gt;0,2,IF(VLOOKUP($I489,BD!$D:$F,3,0)&gt;T$1,0,3))),"")</f>
        <v/>
      </c>
      <c r="CL489" s="62" t="str">
        <f>+IF(AND(LEN($K489)&gt;10),IF(AND($J489&gt;U$1,$J489&lt;=$Y$1),1,IF((COUNTIFS(INCAPACIDADES!$C$1:$C$51,$K489,INCAPACIDADES!T$1:T$51,U$1))&gt;0,2,IF(VLOOKUP($I489,BD!$D:$F,3,0)&gt;U$1,0,3))),"")</f>
        <v/>
      </c>
      <c r="CM489" s="62" t="str">
        <f>+IF(AND(LEN($K489)&gt;10),IF(AND($J489&gt;V$1,$J489&lt;=$Y$1),1,IF((COUNTIFS(INCAPACIDADES!$C$1:$C$51,$K489,INCAPACIDADES!U$1:U$51,V$1))&gt;0,2,IF(VLOOKUP($I489,BD!$D:$F,3,0)&gt;V$1,0,3))),"")</f>
        <v/>
      </c>
      <c r="CN489" s="62" t="str">
        <f>+IF(AND(LEN($K489)&gt;10),IF(AND($J489&gt;W$1,$J489&lt;=$Y$1),1,IF((COUNTIFS(INCAPACIDADES!$C$1:$C$51,$K489,INCAPACIDADES!V$1:V$51,W$1))&gt;0,2,IF(VLOOKUP($I489,BD!$D:$F,3,0)&gt;W$1,0,3))),"")</f>
        <v/>
      </c>
      <c r="CO489" s="62" t="str">
        <f>+IF(AND(LEN($K489)&gt;10),IF(AND($J489&gt;X$1,$J489&lt;=$Y$1),1,IF((COUNTIFS(INCAPACIDADES!$C$1:$C$51,$K489,INCAPACIDADES!W$1:W$51,X$1))&gt;0,2,IF(VLOOKUP($I489,BD!$D:$F,3,0)&gt;X$1,0,3))),"")</f>
        <v/>
      </c>
      <c r="CP489" s="62" t="str">
        <f>+IF(AND(LEN($K489)&gt;10),IF(AND($J489&gt;Y$1,$J489&lt;=$Y$1),1,IF((COUNTIFS(INCAPACIDADES!$C$1:$C$51,$K489,INCAPACIDADES!X$1:X$51,Y$1))&gt;0,2,IF(VLOOKUP($I489,BD!$D:$F,3,0)&gt;Y$1,0,3))),"")</f>
        <v/>
      </c>
      <c r="CQ489" s="62" t="str">
        <f>+IF(LEN($K489)&gt;10,IF(ISERROR(VLOOKUP(L489,'CODIGO PAGO'!$B$1:$B$20,1,0)),1,IF(OR(AND(CC489=1,L489&lt;&gt;"N"),AND(CC489=3,L489&lt;&gt;"B"),AND(CC489=2,LEFT(TRIM(L489),1)&lt;&gt;"I")),1,IF(OR(AND(CC489=0,L489="N"),AND(CC489=0,L489="B"),AND(CC489=0,LEFT(TRIM(L489),1)="I")),1,0))),"")</f>
        <v/>
      </c>
      <c r="CR489" s="62" t="str">
        <f t="shared" si="215"/>
        <v/>
      </c>
      <c r="CS489" s="62" t="str">
        <f>+IF(LEN($K489)&gt;10,IF(ISERROR(VLOOKUP(N489,'CODIGO PAGO'!$B$1:$B$20,1,0)),1,IF(OR(AND(CE489=1,N489&lt;&gt;"N"),AND(CE489=3,N489&lt;&gt;"B"),AND(CE489=2,LEFT(TRIM(N489),1)&lt;&gt;"I")),1,IF(OR(AND(CE489=0,N489="N"),AND(CE489=0,N489="B"),AND(CE489=0,LEFT(TRIM(N489),1)="I")),1,0))),"")</f>
        <v/>
      </c>
      <c r="CT489" s="62" t="str">
        <f t="shared" si="216"/>
        <v/>
      </c>
      <c r="CU489" s="62" t="str">
        <f>+IF(LEN($K489)&gt;10,IF(ISERROR(VLOOKUP(P489,'CODIGO PAGO'!$B$1:$B$20,1,0)),1,IF(OR(AND(CG489=1,P489&lt;&gt;"N"),AND(CG489=3,P489&lt;&gt;"B"),AND(CG489=2,LEFT(TRIM(P489),1)&lt;&gt;"I")),1,IF(OR(AND(CG489=0,P489="N"),AND(CG489=0,P489="B"),AND(CG489=0,LEFT(TRIM(P489),1)="I")),1,0))),"")</f>
        <v/>
      </c>
      <c r="CV489" s="62" t="str">
        <f t="shared" si="217"/>
        <v/>
      </c>
      <c r="CW489" s="62" t="str">
        <f>+IF(LEN($K489)&gt;10,IF(ISERROR(VLOOKUP(R489,'CODIGO PAGO'!$B$1:$B$20,1,0)),1,IF(OR(AND(CI489=1,R489&lt;&gt;"N"),AND(CI489=3,R489&lt;&gt;"B"),AND(CI489=2,LEFT(TRIM(R489),1)&lt;&gt;"I")),1,IF(OR(AND(CI489=0,R489="N"),AND(CI489=0,R489="B"),AND(CI489=0,LEFT(TRIM(R489),1)="I")),1,0))),"")</f>
        <v/>
      </c>
      <c r="CX489" s="62" t="str">
        <f t="shared" si="218"/>
        <v/>
      </c>
      <c r="CY489" s="62" t="str">
        <f>+IF(LEN($K489)&gt;10,IF(ISERROR(VLOOKUP(T489,'CODIGO PAGO'!$B$1:$B$20,1,0)),1,IF(OR(AND(CK489=1,T489&lt;&gt;"N"),AND(CK489=3,T489&lt;&gt;"B"),AND(CK489=2,LEFT(TRIM(T489),1)&lt;&gt;"I")),1,IF(OR(AND(CK489=0,T489="N"),AND(CK489=0,T489="B"),AND(CK489=0,LEFT(TRIM(T489),1)="I")),1,0))),"")</f>
        <v/>
      </c>
      <c r="CZ489" s="62" t="str">
        <f t="shared" si="219"/>
        <v/>
      </c>
      <c r="DA489" s="62" t="str">
        <f>+IF(LEN($K489)&gt;10,IF(ISERROR(VLOOKUP(V489,'CODIGO PAGO'!$B$1:$B$20,1,0)),1,IF(OR(AND(CM489=1,V489&lt;&gt;"N"),AND(CM489=3,V489&lt;&gt;"B"),AND(CM489=2,LEFT(TRIM(V489),1)&lt;&gt;"I")),1,IF(OR(AND(CM489=0,V489="N"),AND(CM489=0,V489="B"),AND(CM489=0,LEFT(TRIM(V489),1)="I")),1,0))),"")</f>
        <v/>
      </c>
      <c r="DB489" s="62" t="str">
        <f t="shared" si="220"/>
        <v/>
      </c>
      <c r="DC489" s="62" t="str">
        <f>+IF(LEN($K489)&gt;10,IF(ISERROR(VLOOKUP(X489,'CODIGO PAGO'!$B$1:$B$20,1,0)),1,IF(OR(AND(CO489=1,X489&lt;&gt;"N"),AND(CO489=3,X489&lt;&gt;"B"),AND(CO489=2,LEFT(TRIM(X489),1)&lt;&gt;"I")),1,IF(OR(AND(CO489=0,X489="N"),AND(CO489=0,X489="B"),AND(CO489=0,LEFT(TRIM(X489),1)="I")),1,0))),"")</f>
        <v/>
      </c>
      <c r="DD489" s="62" t="str">
        <f t="shared" si="221"/>
        <v/>
      </c>
      <c r="DE489" s="62" t="str">
        <f t="shared" si="222"/>
        <v/>
      </c>
      <c r="DF489" s="63" t="str">
        <f t="shared" si="223"/>
        <v/>
      </c>
      <c r="DG489" s="171"/>
      <c r="DH489" s="63">
        <v>489</v>
      </c>
    </row>
    <row r="490" spans="1:112" s="65" customFormat="1">
      <c r="A490" s="16" t="str">
        <f t="shared" si="196"/>
        <v/>
      </c>
      <c r="B490" s="134"/>
      <c r="C490" s="134"/>
      <c r="D490" s="1" t="str">
        <f>+IF(LEN($K490)&gt;5,BD!A490,"")</f>
        <v/>
      </c>
      <c r="E490" s="1" t="str">
        <f>+IF(LEN($K490)&gt;5,BD!B490,"")</f>
        <v/>
      </c>
      <c r="F490" s="134"/>
      <c r="G490" s="133"/>
      <c r="H490" s="135"/>
      <c r="I490" s="3" t="str">
        <f>+IF(LEN($K490)&gt;5,BD!D490,"")</f>
        <v/>
      </c>
      <c r="J490" s="4" t="str">
        <f>+IF(LEN($K490)&gt;5,BD!E490,"")</f>
        <v/>
      </c>
      <c r="K490" s="5" t="str">
        <f>+IF(LEN(BD!G490)&gt;5,BD!G490,"")</f>
        <v/>
      </c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53" t="str">
        <f t="shared" si="197"/>
        <v/>
      </c>
      <c r="AB490" s="154" t="str">
        <f>+IF(LEN($K490)&gt;5,SUM(L490,N490,P490,R490,T490,V490,X490)+COUNTIF(L490:X490,"PCG")+'CODIGO PAGO'!$C$23*COUNTIF(L490:X490,"PDF")+'CODIGO PAGO'!$C$24*COUNTIF('PRE MAAS'!L490:X490,"PNH")+'CODIGO PAGO'!$C$25*COUNTIF('PRE MAAS'!L490:X490,"PS")+COUNTIF(L490:X490,"VAC"),"")</f>
        <v/>
      </c>
      <c r="AC490" s="154" t="str">
        <f t="shared" si="198"/>
        <v/>
      </c>
      <c r="AD490" s="155" t="str">
        <f t="shared" si="199"/>
        <v/>
      </c>
      <c r="AE490" s="155" t="str">
        <f t="shared" si="200"/>
        <v/>
      </c>
      <c r="AF490" s="155" t="str">
        <f>+IF(LEN($K490)&gt;5,IF(AND(VLOOKUP($I490,BD!$D$1:$F$501,3,0)&gt;=L$1,VLOOKUP($I490,BD!$D$1:$F$501,3,0)&lt;=X$1),1,0),"")</f>
        <v/>
      </c>
      <c r="AG490" s="155" t="str">
        <f t="shared" si="201"/>
        <v/>
      </c>
      <c r="AH490" s="156" t="str">
        <f t="shared" si="202"/>
        <v/>
      </c>
      <c r="AI490" s="156" t="str">
        <f t="shared" si="203"/>
        <v/>
      </c>
      <c r="AJ490" s="156" t="str">
        <f t="shared" si="204"/>
        <v/>
      </c>
      <c r="AK490" s="6" t="str">
        <f>+IF(LEN($K490)&gt;5,BD!H490,"")</f>
        <v/>
      </c>
      <c r="AL490" s="17" t="str">
        <f t="shared" si="205"/>
        <v/>
      </c>
      <c r="AM490" s="13"/>
      <c r="AN490" s="18" t="str">
        <f t="shared" si="206"/>
        <v/>
      </c>
      <c r="AO490" s="19" t="str">
        <f t="shared" si="207"/>
        <v/>
      </c>
      <c r="AP490" s="19" t="str">
        <f t="shared" si="208"/>
        <v/>
      </c>
      <c r="AQ490" s="20" t="str">
        <f t="shared" si="209"/>
        <v/>
      </c>
      <c r="AR490" s="7" t="str">
        <f t="shared" ca="1" si="210"/>
        <v/>
      </c>
      <c r="AS490" s="157"/>
      <c r="AT490" s="19" t="str">
        <f>+IF(LEN($K490)&gt;5,TRUNC(AS490*AK490*'CODIGO PAGO'!$C$27,2),"")</f>
        <v/>
      </c>
      <c r="AU490" s="15"/>
      <c r="AV490" s="15"/>
      <c r="AW490" s="15"/>
      <c r="AX490" s="14"/>
      <c r="AY490" s="15"/>
      <c r="AZ490" s="20" t="str">
        <f>+IF(LEN(K490)&gt;5,SUMIF(AJUSTES!$A$1:$A$50,K490,AJUSTES!$J$1:$J$50),"")</f>
        <v/>
      </c>
      <c r="BA490" s="20"/>
      <c r="BB490" s="14"/>
      <c r="BC490" s="14"/>
      <c r="BD490" s="164"/>
      <c r="BE490" s="15"/>
      <c r="BF490" s="15"/>
      <c r="BG490" s="152" t="str">
        <f t="shared" si="211"/>
        <v/>
      </c>
      <c r="BH490" s="20" t="str">
        <f t="shared" si="212"/>
        <v/>
      </c>
      <c r="BI490" s="20" t="str">
        <f>IF(LEN($K490)&gt;5,IF('CODIGO PAGO'!$C$26=9,0.5*AK490,'CODIGO PAGO'!$C$26*COUNTIF(L490:X490,"PT")*(AK490*7)/(7-(COUNTIF(L490:X490,"D")+COUNTIF(L490:X490,"DL")))),"")</f>
        <v/>
      </c>
      <c r="BJ490" s="15"/>
      <c r="BK490" s="20" t="str">
        <f>+IF(LEN(K490)&gt;5,SUMIF(AJUSTES!$A$1:$A$50,K490,AJUSTES!$K$1:$K$50),"")</f>
        <v/>
      </c>
      <c r="BL490" s="15"/>
      <c r="BM490" s="15"/>
      <c r="BN490" s="4" t="str">
        <f>+CONCATENATE(IF(COUNTIFS(INCAPACIDADES!$A$1:$A$100,"ACTIVA",INCAPACIDADES!$C$1:$C$100,'PRE MAAS'!K490)&gt;0,VLOOKUP(K490,INCAPACIDADES!$C$1:$Y$100,23,0),""),IF(LEN($K490)&gt;5,IF(BD!F490="N/A","",CONCATENATE("B (",DAY(BD!F490),"-",MONTH(BD!F490),"-",YEAR(BD!F490),")")),""))</f>
        <v/>
      </c>
      <c r="BO490" s="150"/>
      <c r="BP490" s="15"/>
      <c r="BQ490" s="15"/>
      <c r="BR490" s="15"/>
      <c r="BS490" s="15"/>
      <c r="BT490" s="15"/>
      <c r="BU490" s="9" t="str">
        <f>+IF(LEN($K490)&gt;10,IF(LEN(BD!I490)=11,BD!I490,CONCATENATE("0",BD!I490)),"")</f>
        <v/>
      </c>
      <c r="BV490" s="161" t="str">
        <f>+IF(LEN($K490)&gt;10,BD!J490,"")</f>
        <v/>
      </c>
      <c r="BW490" s="162" t="str">
        <f t="shared" si="213"/>
        <v/>
      </c>
      <c r="BX490" s="162" t="str">
        <f>+IF(LEN($K490)&gt;10,UPPER(BD!K490),"")</f>
        <v/>
      </c>
      <c r="BY490" s="161" t="str">
        <f>+IF(LEN($K498)&gt;5,BD!L490,"")</f>
        <v/>
      </c>
      <c r="BZ490" s="161" t="str">
        <f>+IF(LEN($K490)&gt;10,BD!M490,"")</f>
        <v/>
      </c>
      <c r="CA490" s="162" t="str">
        <f>+IF(LEN($K490)&gt;10,BD!N490,"")</f>
        <v/>
      </c>
      <c r="CB490" s="163" t="str">
        <f t="shared" si="214"/>
        <v/>
      </c>
      <c r="CC490" s="62" t="str">
        <f>+IF(AND(LEN($K490)&gt;10),IF(AND($J490&gt;L$1,$J490&lt;=$Y$1),1,IF((COUNTIFS(INCAPACIDADES!$C$1:$C$51,$K490,INCAPACIDADES!K$1:K$51,L$1))&gt;0,2,IF(VLOOKUP($I490,BD!D:F,3,0)&gt;L$1,0,3))),"")</f>
        <v/>
      </c>
      <c r="CD490" s="62" t="str">
        <f>+IF(AND(LEN($K490)&gt;10),IF(AND($J490&gt;M$1,$J490&lt;=$Y$1),1,IF((COUNTIFS(INCAPACIDADES!$C$1:$C$51,$K490,INCAPACIDADES!L$1:L$51,M$1))&gt;0,2,IF(VLOOKUP($I490,BD!$D:$F,3,0)&gt;M$1,0,3))),"")</f>
        <v/>
      </c>
      <c r="CE490" s="62" t="str">
        <f>+IF(AND(LEN($K490)&gt;10),IF(AND($J490&gt;N$1,$J490&lt;=$Y$1),1,IF((COUNTIFS(INCAPACIDADES!$C$1:$C$51,$K490,INCAPACIDADES!M$1:M$51,N$1))&gt;0,2,IF(VLOOKUP($I490,BD!$D:$F,3,0)&gt;N$1,0,3))),"")</f>
        <v/>
      </c>
      <c r="CF490" s="62" t="str">
        <f>+IF(AND(LEN($K490)&gt;10),IF(AND($J490&gt;O$1,$J490&lt;=$Y$1),1,IF((COUNTIFS(INCAPACIDADES!$C$1:$C$51,$K490,INCAPACIDADES!N$1:N$51,O$1))&gt;0,2,IF(VLOOKUP($I490,BD!$D:$F,3,0)&gt;O$1,0,3))),"")</f>
        <v/>
      </c>
      <c r="CG490" s="62" t="str">
        <f>+IF(AND(LEN($K490)&gt;10),IF(AND($J490&gt;P$1,$J490&lt;=$Y$1),1,IF((COUNTIFS(INCAPACIDADES!$C$1:$C$51,$K490,INCAPACIDADES!O$1:O$51,P$1))&gt;0,2,IF(VLOOKUP($I490,BD!$D:$F,3,0)&gt;P$1,0,3))),"")</f>
        <v/>
      </c>
      <c r="CH490" s="62" t="str">
        <f>+IF(AND(LEN($K490)&gt;10),IF(AND($J490&gt;Q$1,$J490&lt;=$Y$1),1,IF((COUNTIFS(INCAPACIDADES!$C$1:$C$51,$K490,INCAPACIDADES!P$1:P$51,Q$1))&gt;0,2,IF(VLOOKUP($I490,BD!$D:$F,3,0)&gt;Q$1,0,3))),"")</f>
        <v/>
      </c>
      <c r="CI490" s="62" t="str">
        <f>+IF(AND(LEN($K490)&gt;10),IF(AND($J490&gt;R$1,$J490&lt;=$Y$1),1,IF((COUNTIFS(INCAPACIDADES!$C$1:$C$51,$K490,INCAPACIDADES!Q$1:Q$51,R$1))&gt;0,2,IF(VLOOKUP($I490,BD!$D:$F,3,0)&gt;R$1,0,3))),"")</f>
        <v/>
      </c>
      <c r="CJ490" s="62" t="str">
        <f>+IF(AND(LEN($K490)&gt;10),IF(AND($J490&gt;S$1,$J490&lt;=$Y$1),1,IF((COUNTIFS(INCAPACIDADES!$C$1:$C$51,$K490,INCAPACIDADES!R$1:R$51,S$1))&gt;0,2,IF(VLOOKUP($I490,BD!$D:$F,3,0)&gt;S$1,0,3))),"")</f>
        <v/>
      </c>
      <c r="CK490" s="62" t="str">
        <f>+IF(AND(LEN($K490)&gt;10),IF(AND($J490&gt;T$1,$J490&lt;=$Y$1),1,IF((COUNTIFS(INCAPACIDADES!$C$1:$C$51,$K490,INCAPACIDADES!S$1:S$51,T$1))&gt;0,2,IF(VLOOKUP($I490,BD!$D:$F,3,0)&gt;T$1,0,3))),"")</f>
        <v/>
      </c>
      <c r="CL490" s="62" t="str">
        <f>+IF(AND(LEN($K490)&gt;10),IF(AND($J490&gt;U$1,$J490&lt;=$Y$1),1,IF((COUNTIFS(INCAPACIDADES!$C$1:$C$51,$K490,INCAPACIDADES!T$1:T$51,U$1))&gt;0,2,IF(VLOOKUP($I490,BD!$D:$F,3,0)&gt;U$1,0,3))),"")</f>
        <v/>
      </c>
      <c r="CM490" s="62" t="str">
        <f>+IF(AND(LEN($K490)&gt;10),IF(AND($J490&gt;V$1,$J490&lt;=$Y$1),1,IF((COUNTIFS(INCAPACIDADES!$C$1:$C$51,$K490,INCAPACIDADES!U$1:U$51,V$1))&gt;0,2,IF(VLOOKUP($I490,BD!$D:$F,3,0)&gt;V$1,0,3))),"")</f>
        <v/>
      </c>
      <c r="CN490" s="62" t="str">
        <f>+IF(AND(LEN($K490)&gt;10),IF(AND($J490&gt;W$1,$J490&lt;=$Y$1),1,IF((COUNTIFS(INCAPACIDADES!$C$1:$C$51,$K490,INCAPACIDADES!V$1:V$51,W$1))&gt;0,2,IF(VLOOKUP($I490,BD!$D:$F,3,0)&gt;W$1,0,3))),"")</f>
        <v/>
      </c>
      <c r="CO490" s="62" t="str">
        <f>+IF(AND(LEN($K490)&gt;10),IF(AND($J490&gt;X$1,$J490&lt;=$Y$1),1,IF((COUNTIFS(INCAPACIDADES!$C$1:$C$51,$K490,INCAPACIDADES!W$1:W$51,X$1))&gt;0,2,IF(VLOOKUP($I490,BD!$D:$F,3,0)&gt;X$1,0,3))),"")</f>
        <v/>
      </c>
      <c r="CP490" s="62" t="str">
        <f>+IF(AND(LEN($K490)&gt;10),IF(AND($J490&gt;Y$1,$J490&lt;=$Y$1),1,IF((COUNTIFS(INCAPACIDADES!$C$1:$C$51,$K490,INCAPACIDADES!X$1:X$51,Y$1))&gt;0,2,IF(VLOOKUP($I490,BD!$D:$F,3,0)&gt;Y$1,0,3))),"")</f>
        <v/>
      </c>
      <c r="CQ490" s="62" t="str">
        <f>+IF(LEN($K490)&gt;10,IF(ISERROR(VLOOKUP(L490,'CODIGO PAGO'!$B$1:$B$20,1,0)),1,IF(OR(AND(CC490=1,L490&lt;&gt;"N"),AND(CC490=3,L490&lt;&gt;"B"),AND(CC490=2,LEFT(TRIM(L490),1)&lt;&gt;"I")),1,IF(OR(AND(CC490=0,L490="N"),AND(CC490=0,L490="B"),AND(CC490=0,LEFT(TRIM(L490),1)="I")),1,0))),"")</f>
        <v/>
      </c>
      <c r="CR490" s="62" t="str">
        <f t="shared" si="215"/>
        <v/>
      </c>
      <c r="CS490" s="62" t="str">
        <f>+IF(LEN($K490)&gt;10,IF(ISERROR(VLOOKUP(N490,'CODIGO PAGO'!$B$1:$B$20,1,0)),1,IF(OR(AND(CE490=1,N490&lt;&gt;"N"),AND(CE490=3,N490&lt;&gt;"B"),AND(CE490=2,LEFT(TRIM(N490),1)&lt;&gt;"I")),1,IF(OR(AND(CE490=0,N490="N"),AND(CE490=0,N490="B"),AND(CE490=0,LEFT(TRIM(N490),1)="I")),1,0))),"")</f>
        <v/>
      </c>
      <c r="CT490" s="62" t="str">
        <f t="shared" si="216"/>
        <v/>
      </c>
      <c r="CU490" s="62" t="str">
        <f>+IF(LEN($K490)&gt;10,IF(ISERROR(VLOOKUP(P490,'CODIGO PAGO'!$B$1:$B$20,1,0)),1,IF(OR(AND(CG490=1,P490&lt;&gt;"N"),AND(CG490=3,P490&lt;&gt;"B"),AND(CG490=2,LEFT(TRIM(P490),1)&lt;&gt;"I")),1,IF(OR(AND(CG490=0,P490="N"),AND(CG490=0,P490="B"),AND(CG490=0,LEFT(TRIM(P490),1)="I")),1,0))),"")</f>
        <v/>
      </c>
      <c r="CV490" s="62" t="str">
        <f t="shared" si="217"/>
        <v/>
      </c>
      <c r="CW490" s="62" t="str">
        <f>+IF(LEN($K490)&gt;10,IF(ISERROR(VLOOKUP(R490,'CODIGO PAGO'!$B$1:$B$20,1,0)),1,IF(OR(AND(CI490=1,R490&lt;&gt;"N"),AND(CI490=3,R490&lt;&gt;"B"),AND(CI490=2,LEFT(TRIM(R490),1)&lt;&gt;"I")),1,IF(OR(AND(CI490=0,R490="N"),AND(CI490=0,R490="B"),AND(CI490=0,LEFT(TRIM(R490),1)="I")),1,0))),"")</f>
        <v/>
      </c>
      <c r="CX490" s="62" t="str">
        <f t="shared" si="218"/>
        <v/>
      </c>
      <c r="CY490" s="62" t="str">
        <f>+IF(LEN($K490)&gt;10,IF(ISERROR(VLOOKUP(T490,'CODIGO PAGO'!$B$1:$B$20,1,0)),1,IF(OR(AND(CK490=1,T490&lt;&gt;"N"),AND(CK490=3,T490&lt;&gt;"B"),AND(CK490=2,LEFT(TRIM(T490),1)&lt;&gt;"I")),1,IF(OR(AND(CK490=0,T490="N"),AND(CK490=0,T490="B"),AND(CK490=0,LEFT(TRIM(T490),1)="I")),1,0))),"")</f>
        <v/>
      </c>
      <c r="CZ490" s="62" t="str">
        <f t="shared" si="219"/>
        <v/>
      </c>
      <c r="DA490" s="62" t="str">
        <f>+IF(LEN($K490)&gt;10,IF(ISERROR(VLOOKUP(V490,'CODIGO PAGO'!$B$1:$B$20,1,0)),1,IF(OR(AND(CM490=1,V490&lt;&gt;"N"),AND(CM490=3,V490&lt;&gt;"B"),AND(CM490=2,LEFT(TRIM(V490),1)&lt;&gt;"I")),1,IF(OR(AND(CM490=0,V490="N"),AND(CM490=0,V490="B"),AND(CM490=0,LEFT(TRIM(V490),1)="I")),1,0))),"")</f>
        <v/>
      </c>
      <c r="DB490" s="62" t="str">
        <f t="shared" si="220"/>
        <v/>
      </c>
      <c r="DC490" s="62" t="str">
        <f>+IF(LEN($K490)&gt;10,IF(ISERROR(VLOOKUP(X490,'CODIGO PAGO'!$B$1:$B$20,1,0)),1,IF(OR(AND(CO490=1,X490&lt;&gt;"N"),AND(CO490=3,X490&lt;&gt;"B"),AND(CO490=2,LEFT(TRIM(X490),1)&lt;&gt;"I")),1,IF(OR(AND(CO490=0,X490="N"),AND(CO490=0,X490="B"),AND(CO490=0,LEFT(TRIM(X490),1)="I")),1,0))),"")</f>
        <v/>
      </c>
      <c r="DD490" s="62" t="str">
        <f t="shared" si="221"/>
        <v/>
      </c>
      <c r="DE490" s="62" t="str">
        <f t="shared" si="222"/>
        <v/>
      </c>
      <c r="DF490" s="63" t="str">
        <f t="shared" si="223"/>
        <v/>
      </c>
      <c r="DG490" s="171"/>
      <c r="DH490" s="63">
        <v>490</v>
      </c>
    </row>
    <row r="491" spans="1:112" s="65" customFormat="1">
      <c r="A491" s="16" t="str">
        <f t="shared" si="196"/>
        <v/>
      </c>
      <c r="B491" s="134"/>
      <c r="C491" s="134"/>
      <c r="D491" s="1" t="str">
        <f>+IF(LEN($K491)&gt;5,BD!A491,"")</f>
        <v/>
      </c>
      <c r="E491" s="1" t="str">
        <f>+IF(LEN($K491)&gt;5,BD!B491,"")</f>
        <v/>
      </c>
      <c r="F491" s="134"/>
      <c r="G491" s="133"/>
      <c r="H491" s="135"/>
      <c r="I491" s="3" t="str">
        <f>+IF(LEN($K491)&gt;5,BD!D491,"")</f>
        <v/>
      </c>
      <c r="J491" s="4" t="str">
        <f>+IF(LEN($K491)&gt;5,BD!E491,"")</f>
        <v/>
      </c>
      <c r="K491" s="5" t="str">
        <f>+IF(LEN(BD!G491)&gt;5,BD!G491,"")</f>
        <v/>
      </c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53" t="str">
        <f t="shared" si="197"/>
        <v/>
      </c>
      <c r="AB491" s="154" t="str">
        <f>+IF(LEN($K491)&gt;5,SUM(L491,N491,P491,R491,T491,V491,X491)+COUNTIF(L491:X491,"PCG")+'CODIGO PAGO'!$C$23*COUNTIF(L491:X491,"PDF")+'CODIGO PAGO'!$C$24*COUNTIF('PRE MAAS'!L491:X491,"PNH")+'CODIGO PAGO'!$C$25*COUNTIF('PRE MAAS'!L491:X491,"PS")+COUNTIF(L491:X491,"VAC"),"")</f>
        <v/>
      </c>
      <c r="AC491" s="154" t="str">
        <f t="shared" si="198"/>
        <v/>
      </c>
      <c r="AD491" s="155" t="str">
        <f t="shared" si="199"/>
        <v/>
      </c>
      <c r="AE491" s="155" t="str">
        <f t="shared" si="200"/>
        <v/>
      </c>
      <c r="AF491" s="155" t="str">
        <f>+IF(LEN($K491)&gt;5,IF(AND(VLOOKUP($I491,BD!$D$1:$F$501,3,0)&gt;=L$1,VLOOKUP($I491,BD!$D$1:$F$501,3,0)&lt;=X$1),1,0),"")</f>
        <v/>
      </c>
      <c r="AG491" s="155" t="str">
        <f t="shared" si="201"/>
        <v/>
      </c>
      <c r="AH491" s="156" t="str">
        <f t="shared" si="202"/>
        <v/>
      </c>
      <c r="AI491" s="156" t="str">
        <f t="shared" si="203"/>
        <v/>
      </c>
      <c r="AJ491" s="156" t="str">
        <f t="shared" si="204"/>
        <v/>
      </c>
      <c r="AK491" s="6" t="str">
        <f>+IF(LEN($K491)&gt;5,BD!H491,"")</f>
        <v/>
      </c>
      <c r="AL491" s="17" t="str">
        <f t="shared" si="205"/>
        <v/>
      </c>
      <c r="AM491" s="13"/>
      <c r="AN491" s="18" t="str">
        <f t="shared" si="206"/>
        <v/>
      </c>
      <c r="AO491" s="19" t="str">
        <f t="shared" si="207"/>
        <v/>
      </c>
      <c r="AP491" s="19" t="str">
        <f t="shared" si="208"/>
        <v/>
      </c>
      <c r="AQ491" s="20" t="str">
        <f t="shared" si="209"/>
        <v/>
      </c>
      <c r="AR491" s="7" t="str">
        <f t="shared" ca="1" si="210"/>
        <v/>
      </c>
      <c r="AS491" s="157"/>
      <c r="AT491" s="19" t="str">
        <f>+IF(LEN($K491)&gt;5,TRUNC(AS491*AK491*'CODIGO PAGO'!$C$27,2),"")</f>
        <v/>
      </c>
      <c r="AU491" s="15"/>
      <c r="AV491" s="15"/>
      <c r="AW491" s="15"/>
      <c r="AX491" s="14"/>
      <c r="AY491" s="15"/>
      <c r="AZ491" s="20" t="str">
        <f>+IF(LEN(K491)&gt;5,SUMIF(AJUSTES!$A$1:$A$50,K491,AJUSTES!$J$1:$J$50),"")</f>
        <v/>
      </c>
      <c r="BA491" s="20"/>
      <c r="BB491" s="14"/>
      <c r="BC491" s="14"/>
      <c r="BD491" s="164"/>
      <c r="BE491" s="15"/>
      <c r="BF491" s="15"/>
      <c r="BG491" s="152" t="str">
        <f t="shared" si="211"/>
        <v/>
      </c>
      <c r="BH491" s="20" t="str">
        <f t="shared" si="212"/>
        <v/>
      </c>
      <c r="BI491" s="20" t="str">
        <f>IF(LEN($K491)&gt;5,IF('CODIGO PAGO'!$C$26=9,0.5*AK491,'CODIGO PAGO'!$C$26*COUNTIF(L491:X491,"PT")*(AK491*7)/(7-(COUNTIF(L491:X491,"D")+COUNTIF(L491:X491,"DL")))),"")</f>
        <v/>
      </c>
      <c r="BJ491" s="15"/>
      <c r="BK491" s="20" t="str">
        <f>+IF(LEN(K491)&gt;5,SUMIF(AJUSTES!$A$1:$A$50,K491,AJUSTES!$K$1:$K$50),"")</f>
        <v/>
      </c>
      <c r="BL491" s="15"/>
      <c r="BM491" s="15"/>
      <c r="BN491" s="4" t="str">
        <f>+CONCATENATE(IF(COUNTIFS(INCAPACIDADES!$A$1:$A$100,"ACTIVA",INCAPACIDADES!$C$1:$C$100,'PRE MAAS'!K491)&gt;0,VLOOKUP(K491,INCAPACIDADES!$C$1:$Y$100,23,0),""),IF(LEN($K491)&gt;5,IF(BD!F491="N/A","",CONCATENATE("B (",DAY(BD!F491),"-",MONTH(BD!F491),"-",YEAR(BD!F491),")")),""))</f>
        <v/>
      </c>
      <c r="BO491" s="150"/>
      <c r="BP491" s="15"/>
      <c r="BQ491" s="15"/>
      <c r="BR491" s="15"/>
      <c r="BS491" s="15"/>
      <c r="BT491" s="15"/>
      <c r="BU491" s="9" t="str">
        <f>+IF(LEN($K491)&gt;10,IF(LEN(BD!I491)=11,BD!I491,CONCATENATE("0",BD!I491)),"")</f>
        <v/>
      </c>
      <c r="BV491" s="161" t="str">
        <f>+IF(LEN($K491)&gt;10,BD!J491,"")</f>
        <v/>
      </c>
      <c r="BW491" s="162" t="str">
        <f t="shared" si="213"/>
        <v/>
      </c>
      <c r="BX491" s="162" t="str">
        <f>+IF(LEN($K491)&gt;10,UPPER(BD!K491),"")</f>
        <v/>
      </c>
      <c r="BY491" s="161" t="str">
        <f>+IF(LEN($K499)&gt;5,BD!L491,"")</f>
        <v/>
      </c>
      <c r="BZ491" s="161" t="str">
        <f>+IF(LEN($K491)&gt;10,BD!M491,"")</f>
        <v/>
      </c>
      <c r="CA491" s="162" t="str">
        <f>+IF(LEN($K491)&gt;10,BD!N491,"")</f>
        <v/>
      </c>
      <c r="CB491" s="163" t="str">
        <f t="shared" si="214"/>
        <v/>
      </c>
      <c r="CC491" s="62" t="str">
        <f>+IF(AND(LEN($K491)&gt;10),IF(AND($J491&gt;L$1,$J491&lt;=$Y$1),1,IF((COUNTIFS(INCAPACIDADES!$C$1:$C$51,$K491,INCAPACIDADES!K$1:K$51,L$1))&gt;0,2,IF(VLOOKUP($I491,BD!D:F,3,0)&gt;L$1,0,3))),"")</f>
        <v/>
      </c>
      <c r="CD491" s="62" t="str">
        <f>+IF(AND(LEN($K491)&gt;10),IF(AND($J491&gt;M$1,$J491&lt;=$Y$1),1,IF((COUNTIFS(INCAPACIDADES!$C$1:$C$51,$K491,INCAPACIDADES!L$1:L$51,M$1))&gt;0,2,IF(VLOOKUP($I491,BD!$D:$F,3,0)&gt;M$1,0,3))),"")</f>
        <v/>
      </c>
      <c r="CE491" s="62" t="str">
        <f>+IF(AND(LEN($K491)&gt;10),IF(AND($J491&gt;N$1,$J491&lt;=$Y$1),1,IF((COUNTIFS(INCAPACIDADES!$C$1:$C$51,$K491,INCAPACIDADES!M$1:M$51,N$1))&gt;0,2,IF(VLOOKUP($I491,BD!$D:$F,3,0)&gt;N$1,0,3))),"")</f>
        <v/>
      </c>
      <c r="CF491" s="62" t="str">
        <f>+IF(AND(LEN($K491)&gt;10),IF(AND($J491&gt;O$1,$J491&lt;=$Y$1),1,IF((COUNTIFS(INCAPACIDADES!$C$1:$C$51,$K491,INCAPACIDADES!N$1:N$51,O$1))&gt;0,2,IF(VLOOKUP($I491,BD!$D:$F,3,0)&gt;O$1,0,3))),"")</f>
        <v/>
      </c>
      <c r="CG491" s="62" t="str">
        <f>+IF(AND(LEN($K491)&gt;10),IF(AND($J491&gt;P$1,$J491&lt;=$Y$1),1,IF((COUNTIFS(INCAPACIDADES!$C$1:$C$51,$K491,INCAPACIDADES!O$1:O$51,P$1))&gt;0,2,IF(VLOOKUP($I491,BD!$D:$F,3,0)&gt;P$1,0,3))),"")</f>
        <v/>
      </c>
      <c r="CH491" s="62" t="str">
        <f>+IF(AND(LEN($K491)&gt;10),IF(AND($J491&gt;Q$1,$J491&lt;=$Y$1),1,IF((COUNTIFS(INCAPACIDADES!$C$1:$C$51,$K491,INCAPACIDADES!P$1:P$51,Q$1))&gt;0,2,IF(VLOOKUP($I491,BD!$D:$F,3,0)&gt;Q$1,0,3))),"")</f>
        <v/>
      </c>
      <c r="CI491" s="62" t="str">
        <f>+IF(AND(LEN($K491)&gt;10),IF(AND($J491&gt;R$1,$J491&lt;=$Y$1),1,IF((COUNTIFS(INCAPACIDADES!$C$1:$C$51,$K491,INCAPACIDADES!Q$1:Q$51,R$1))&gt;0,2,IF(VLOOKUP($I491,BD!$D:$F,3,0)&gt;R$1,0,3))),"")</f>
        <v/>
      </c>
      <c r="CJ491" s="62" t="str">
        <f>+IF(AND(LEN($K491)&gt;10),IF(AND($J491&gt;S$1,$J491&lt;=$Y$1),1,IF((COUNTIFS(INCAPACIDADES!$C$1:$C$51,$K491,INCAPACIDADES!R$1:R$51,S$1))&gt;0,2,IF(VLOOKUP($I491,BD!$D:$F,3,0)&gt;S$1,0,3))),"")</f>
        <v/>
      </c>
      <c r="CK491" s="62" t="str">
        <f>+IF(AND(LEN($K491)&gt;10),IF(AND($J491&gt;T$1,$J491&lt;=$Y$1),1,IF((COUNTIFS(INCAPACIDADES!$C$1:$C$51,$K491,INCAPACIDADES!S$1:S$51,T$1))&gt;0,2,IF(VLOOKUP($I491,BD!$D:$F,3,0)&gt;T$1,0,3))),"")</f>
        <v/>
      </c>
      <c r="CL491" s="62" t="str">
        <f>+IF(AND(LEN($K491)&gt;10),IF(AND($J491&gt;U$1,$J491&lt;=$Y$1),1,IF((COUNTIFS(INCAPACIDADES!$C$1:$C$51,$K491,INCAPACIDADES!T$1:T$51,U$1))&gt;0,2,IF(VLOOKUP($I491,BD!$D:$F,3,0)&gt;U$1,0,3))),"")</f>
        <v/>
      </c>
      <c r="CM491" s="62" t="str">
        <f>+IF(AND(LEN($K491)&gt;10),IF(AND($J491&gt;V$1,$J491&lt;=$Y$1),1,IF((COUNTIFS(INCAPACIDADES!$C$1:$C$51,$K491,INCAPACIDADES!U$1:U$51,V$1))&gt;0,2,IF(VLOOKUP($I491,BD!$D:$F,3,0)&gt;V$1,0,3))),"")</f>
        <v/>
      </c>
      <c r="CN491" s="62" t="str">
        <f>+IF(AND(LEN($K491)&gt;10),IF(AND($J491&gt;W$1,$J491&lt;=$Y$1),1,IF((COUNTIFS(INCAPACIDADES!$C$1:$C$51,$K491,INCAPACIDADES!V$1:V$51,W$1))&gt;0,2,IF(VLOOKUP($I491,BD!$D:$F,3,0)&gt;W$1,0,3))),"")</f>
        <v/>
      </c>
      <c r="CO491" s="62" t="str">
        <f>+IF(AND(LEN($K491)&gt;10),IF(AND($J491&gt;X$1,$J491&lt;=$Y$1),1,IF((COUNTIFS(INCAPACIDADES!$C$1:$C$51,$K491,INCAPACIDADES!W$1:W$51,X$1))&gt;0,2,IF(VLOOKUP($I491,BD!$D:$F,3,0)&gt;X$1,0,3))),"")</f>
        <v/>
      </c>
      <c r="CP491" s="62" t="str">
        <f>+IF(AND(LEN($K491)&gt;10),IF(AND($J491&gt;Y$1,$J491&lt;=$Y$1),1,IF((COUNTIFS(INCAPACIDADES!$C$1:$C$51,$K491,INCAPACIDADES!X$1:X$51,Y$1))&gt;0,2,IF(VLOOKUP($I491,BD!$D:$F,3,0)&gt;Y$1,0,3))),"")</f>
        <v/>
      </c>
      <c r="CQ491" s="62" t="str">
        <f>+IF(LEN($K491)&gt;10,IF(ISERROR(VLOOKUP(L491,'CODIGO PAGO'!$B$1:$B$20,1,0)),1,IF(OR(AND(CC491=1,L491&lt;&gt;"N"),AND(CC491=3,L491&lt;&gt;"B"),AND(CC491=2,LEFT(TRIM(L491),1)&lt;&gt;"I")),1,IF(OR(AND(CC491=0,L491="N"),AND(CC491=0,L491="B"),AND(CC491=0,LEFT(TRIM(L491),1)="I")),1,0))),"")</f>
        <v/>
      </c>
      <c r="CR491" s="62" t="str">
        <f t="shared" si="215"/>
        <v/>
      </c>
      <c r="CS491" s="62" t="str">
        <f>+IF(LEN($K491)&gt;10,IF(ISERROR(VLOOKUP(N491,'CODIGO PAGO'!$B$1:$B$20,1,0)),1,IF(OR(AND(CE491=1,N491&lt;&gt;"N"),AND(CE491=3,N491&lt;&gt;"B"),AND(CE491=2,LEFT(TRIM(N491),1)&lt;&gt;"I")),1,IF(OR(AND(CE491=0,N491="N"),AND(CE491=0,N491="B"),AND(CE491=0,LEFT(TRIM(N491),1)="I")),1,0))),"")</f>
        <v/>
      </c>
      <c r="CT491" s="62" t="str">
        <f t="shared" si="216"/>
        <v/>
      </c>
      <c r="CU491" s="62" t="str">
        <f>+IF(LEN($K491)&gt;10,IF(ISERROR(VLOOKUP(P491,'CODIGO PAGO'!$B$1:$B$20,1,0)),1,IF(OR(AND(CG491=1,P491&lt;&gt;"N"),AND(CG491=3,P491&lt;&gt;"B"),AND(CG491=2,LEFT(TRIM(P491),1)&lt;&gt;"I")),1,IF(OR(AND(CG491=0,P491="N"),AND(CG491=0,P491="B"),AND(CG491=0,LEFT(TRIM(P491),1)="I")),1,0))),"")</f>
        <v/>
      </c>
      <c r="CV491" s="62" t="str">
        <f t="shared" si="217"/>
        <v/>
      </c>
      <c r="CW491" s="62" t="str">
        <f>+IF(LEN($K491)&gt;10,IF(ISERROR(VLOOKUP(R491,'CODIGO PAGO'!$B$1:$B$20,1,0)),1,IF(OR(AND(CI491=1,R491&lt;&gt;"N"),AND(CI491=3,R491&lt;&gt;"B"),AND(CI491=2,LEFT(TRIM(R491),1)&lt;&gt;"I")),1,IF(OR(AND(CI491=0,R491="N"),AND(CI491=0,R491="B"),AND(CI491=0,LEFT(TRIM(R491),1)="I")),1,0))),"")</f>
        <v/>
      </c>
      <c r="CX491" s="62" t="str">
        <f t="shared" si="218"/>
        <v/>
      </c>
      <c r="CY491" s="62" t="str">
        <f>+IF(LEN($K491)&gt;10,IF(ISERROR(VLOOKUP(T491,'CODIGO PAGO'!$B$1:$B$20,1,0)),1,IF(OR(AND(CK491=1,T491&lt;&gt;"N"),AND(CK491=3,T491&lt;&gt;"B"),AND(CK491=2,LEFT(TRIM(T491),1)&lt;&gt;"I")),1,IF(OR(AND(CK491=0,T491="N"),AND(CK491=0,T491="B"),AND(CK491=0,LEFT(TRIM(T491),1)="I")),1,0))),"")</f>
        <v/>
      </c>
      <c r="CZ491" s="62" t="str">
        <f t="shared" si="219"/>
        <v/>
      </c>
      <c r="DA491" s="62" t="str">
        <f>+IF(LEN($K491)&gt;10,IF(ISERROR(VLOOKUP(V491,'CODIGO PAGO'!$B$1:$B$20,1,0)),1,IF(OR(AND(CM491=1,V491&lt;&gt;"N"),AND(CM491=3,V491&lt;&gt;"B"),AND(CM491=2,LEFT(TRIM(V491),1)&lt;&gt;"I")),1,IF(OR(AND(CM491=0,V491="N"),AND(CM491=0,V491="B"),AND(CM491=0,LEFT(TRIM(V491),1)="I")),1,0))),"")</f>
        <v/>
      </c>
      <c r="DB491" s="62" t="str">
        <f t="shared" si="220"/>
        <v/>
      </c>
      <c r="DC491" s="62" t="str">
        <f>+IF(LEN($K491)&gt;10,IF(ISERROR(VLOOKUP(X491,'CODIGO PAGO'!$B$1:$B$20,1,0)),1,IF(OR(AND(CO491=1,X491&lt;&gt;"N"),AND(CO491=3,X491&lt;&gt;"B"),AND(CO491=2,LEFT(TRIM(X491),1)&lt;&gt;"I")),1,IF(OR(AND(CO491=0,X491="N"),AND(CO491=0,X491="B"),AND(CO491=0,LEFT(TRIM(X491),1)="I")),1,0))),"")</f>
        <v/>
      </c>
      <c r="DD491" s="62" t="str">
        <f t="shared" si="221"/>
        <v/>
      </c>
      <c r="DE491" s="62" t="str">
        <f t="shared" si="222"/>
        <v/>
      </c>
      <c r="DF491" s="63" t="str">
        <f t="shared" si="223"/>
        <v/>
      </c>
      <c r="DG491" s="171"/>
      <c r="DH491" s="63">
        <v>491</v>
      </c>
    </row>
    <row r="492" spans="1:112" s="65" customFormat="1">
      <c r="A492" s="16" t="str">
        <f t="shared" si="196"/>
        <v/>
      </c>
      <c r="B492" s="134"/>
      <c r="C492" s="134"/>
      <c r="D492" s="1" t="str">
        <f>+IF(LEN($K492)&gt;5,BD!A492,"")</f>
        <v/>
      </c>
      <c r="E492" s="1" t="str">
        <f>+IF(LEN($K492)&gt;5,BD!B492,"")</f>
        <v/>
      </c>
      <c r="F492" s="134"/>
      <c r="G492" s="133"/>
      <c r="H492" s="135"/>
      <c r="I492" s="3" t="str">
        <f>+IF(LEN($K492)&gt;5,BD!D492,"")</f>
        <v/>
      </c>
      <c r="J492" s="4" t="str">
        <f>+IF(LEN($K492)&gt;5,BD!E492,"")</f>
        <v/>
      </c>
      <c r="K492" s="5" t="str">
        <f>+IF(LEN(BD!G492)&gt;5,BD!G492,"")</f>
        <v/>
      </c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53" t="str">
        <f t="shared" si="197"/>
        <v/>
      </c>
      <c r="AB492" s="154" t="str">
        <f>+IF(LEN($K492)&gt;5,SUM(L492,N492,P492,R492,T492,V492,X492)+COUNTIF(L492:X492,"PCG")+'CODIGO PAGO'!$C$23*COUNTIF(L492:X492,"PDF")+'CODIGO PAGO'!$C$24*COUNTIF('PRE MAAS'!L492:X492,"PNH")+'CODIGO PAGO'!$C$25*COUNTIF('PRE MAAS'!L492:X492,"PS")+COUNTIF(L492:X492,"VAC"),"")</f>
        <v/>
      </c>
      <c r="AC492" s="154" t="str">
        <f t="shared" si="198"/>
        <v/>
      </c>
      <c r="AD492" s="155" t="str">
        <f t="shared" si="199"/>
        <v/>
      </c>
      <c r="AE492" s="155" t="str">
        <f t="shared" si="200"/>
        <v/>
      </c>
      <c r="AF492" s="155" t="str">
        <f>+IF(LEN($K492)&gt;5,IF(AND(VLOOKUP($I492,BD!$D$1:$F$501,3,0)&gt;=L$1,VLOOKUP($I492,BD!$D$1:$F$501,3,0)&lt;=X$1),1,0),"")</f>
        <v/>
      </c>
      <c r="AG492" s="155" t="str">
        <f t="shared" si="201"/>
        <v/>
      </c>
      <c r="AH492" s="156" t="str">
        <f t="shared" si="202"/>
        <v/>
      </c>
      <c r="AI492" s="156" t="str">
        <f t="shared" si="203"/>
        <v/>
      </c>
      <c r="AJ492" s="156" t="str">
        <f t="shared" si="204"/>
        <v/>
      </c>
      <c r="AK492" s="6" t="str">
        <f>+IF(LEN($K492)&gt;5,BD!H492,"")</f>
        <v/>
      </c>
      <c r="AL492" s="17" t="str">
        <f t="shared" si="205"/>
        <v/>
      </c>
      <c r="AM492" s="13"/>
      <c r="AN492" s="18" t="str">
        <f t="shared" si="206"/>
        <v/>
      </c>
      <c r="AO492" s="19" t="str">
        <f t="shared" si="207"/>
        <v/>
      </c>
      <c r="AP492" s="19" t="str">
        <f t="shared" si="208"/>
        <v/>
      </c>
      <c r="AQ492" s="20" t="str">
        <f t="shared" si="209"/>
        <v/>
      </c>
      <c r="AR492" s="7" t="str">
        <f t="shared" ca="1" si="210"/>
        <v/>
      </c>
      <c r="AS492" s="157"/>
      <c r="AT492" s="19" t="str">
        <f>+IF(LEN($K492)&gt;5,TRUNC(AS492*AK492*'CODIGO PAGO'!$C$27,2),"")</f>
        <v/>
      </c>
      <c r="AU492" s="15"/>
      <c r="AV492" s="15"/>
      <c r="AW492" s="15"/>
      <c r="AX492" s="14"/>
      <c r="AY492" s="15"/>
      <c r="AZ492" s="20" t="str">
        <f>+IF(LEN(K492)&gt;5,SUMIF(AJUSTES!$A$1:$A$50,K492,AJUSTES!$J$1:$J$50),"")</f>
        <v/>
      </c>
      <c r="BA492" s="20"/>
      <c r="BB492" s="14"/>
      <c r="BC492" s="14"/>
      <c r="BD492" s="164"/>
      <c r="BE492" s="15"/>
      <c r="BF492" s="15"/>
      <c r="BG492" s="152" t="str">
        <f t="shared" si="211"/>
        <v/>
      </c>
      <c r="BH492" s="20" t="str">
        <f t="shared" si="212"/>
        <v/>
      </c>
      <c r="BI492" s="20" t="str">
        <f>IF(LEN($K492)&gt;5,IF('CODIGO PAGO'!$C$26=9,0.5*AK492,'CODIGO PAGO'!$C$26*COUNTIF(L492:X492,"PT")*(AK492*7)/(7-(COUNTIF(L492:X492,"D")+COUNTIF(L492:X492,"DL")))),"")</f>
        <v/>
      </c>
      <c r="BJ492" s="15"/>
      <c r="BK492" s="20" t="str">
        <f>+IF(LEN(K492)&gt;5,SUMIF(AJUSTES!$A$1:$A$50,K492,AJUSTES!$K$1:$K$50),"")</f>
        <v/>
      </c>
      <c r="BL492" s="15"/>
      <c r="BM492" s="15"/>
      <c r="BN492" s="4" t="str">
        <f>+CONCATENATE(IF(COUNTIFS(INCAPACIDADES!$A$1:$A$100,"ACTIVA",INCAPACIDADES!$C$1:$C$100,'PRE MAAS'!K492)&gt;0,VLOOKUP(K492,INCAPACIDADES!$C$1:$Y$100,23,0),""),IF(LEN($K492)&gt;5,IF(BD!F492="N/A","",CONCATENATE("B (",DAY(BD!F492),"-",MONTH(BD!F492),"-",YEAR(BD!F492),")")),""))</f>
        <v/>
      </c>
      <c r="BO492" s="150"/>
      <c r="BP492" s="15"/>
      <c r="BQ492" s="15"/>
      <c r="BR492" s="15"/>
      <c r="BS492" s="15"/>
      <c r="BT492" s="15"/>
      <c r="BU492" s="9" t="str">
        <f>+IF(LEN($K492)&gt;10,IF(LEN(BD!I492)=11,BD!I492,CONCATENATE("0",BD!I492)),"")</f>
        <v/>
      </c>
      <c r="BV492" s="161" t="str">
        <f>+IF(LEN($K492)&gt;10,BD!J492,"")</f>
        <v/>
      </c>
      <c r="BW492" s="162" t="str">
        <f t="shared" si="213"/>
        <v/>
      </c>
      <c r="BX492" s="162" t="str">
        <f>+IF(LEN($K492)&gt;10,UPPER(BD!K492),"")</f>
        <v/>
      </c>
      <c r="BY492" s="161" t="str">
        <f>+IF(LEN($K500)&gt;5,BD!L492,"")</f>
        <v/>
      </c>
      <c r="BZ492" s="161" t="str">
        <f>+IF(LEN($K492)&gt;10,BD!M492,"")</f>
        <v/>
      </c>
      <c r="CA492" s="162" t="str">
        <f>+IF(LEN($K492)&gt;10,BD!N492,"")</f>
        <v/>
      </c>
      <c r="CB492" s="163" t="str">
        <f t="shared" si="214"/>
        <v/>
      </c>
      <c r="CC492" s="62" t="str">
        <f>+IF(AND(LEN($K492)&gt;10),IF(AND($J492&gt;L$1,$J492&lt;=$Y$1),1,IF((COUNTIFS(INCAPACIDADES!$C$1:$C$51,$K492,INCAPACIDADES!K$1:K$51,L$1))&gt;0,2,IF(VLOOKUP($I492,BD!D:F,3,0)&gt;L$1,0,3))),"")</f>
        <v/>
      </c>
      <c r="CD492" s="62" t="str">
        <f>+IF(AND(LEN($K492)&gt;10),IF(AND($J492&gt;M$1,$J492&lt;=$Y$1),1,IF((COUNTIFS(INCAPACIDADES!$C$1:$C$51,$K492,INCAPACIDADES!L$1:L$51,M$1))&gt;0,2,IF(VLOOKUP($I492,BD!$D:$F,3,0)&gt;M$1,0,3))),"")</f>
        <v/>
      </c>
      <c r="CE492" s="62" t="str">
        <f>+IF(AND(LEN($K492)&gt;10),IF(AND($J492&gt;N$1,$J492&lt;=$Y$1),1,IF((COUNTIFS(INCAPACIDADES!$C$1:$C$51,$K492,INCAPACIDADES!M$1:M$51,N$1))&gt;0,2,IF(VLOOKUP($I492,BD!$D:$F,3,0)&gt;N$1,0,3))),"")</f>
        <v/>
      </c>
      <c r="CF492" s="62" t="str">
        <f>+IF(AND(LEN($K492)&gt;10),IF(AND($J492&gt;O$1,$J492&lt;=$Y$1),1,IF((COUNTIFS(INCAPACIDADES!$C$1:$C$51,$K492,INCAPACIDADES!N$1:N$51,O$1))&gt;0,2,IF(VLOOKUP($I492,BD!$D:$F,3,0)&gt;O$1,0,3))),"")</f>
        <v/>
      </c>
      <c r="CG492" s="62" t="str">
        <f>+IF(AND(LEN($K492)&gt;10),IF(AND($J492&gt;P$1,$J492&lt;=$Y$1),1,IF((COUNTIFS(INCAPACIDADES!$C$1:$C$51,$K492,INCAPACIDADES!O$1:O$51,P$1))&gt;0,2,IF(VLOOKUP($I492,BD!$D:$F,3,0)&gt;P$1,0,3))),"")</f>
        <v/>
      </c>
      <c r="CH492" s="62" t="str">
        <f>+IF(AND(LEN($K492)&gt;10),IF(AND($J492&gt;Q$1,$J492&lt;=$Y$1),1,IF((COUNTIFS(INCAPACIDADES!$C$1:$C$51,$K492,INCAPACIDADES!P$1:P$51,Q$1))&gt;0,2,IF(VLOOKUP($I492,BD!$D:$F,3,0)&gt;Q$1,0,3))),"")</f>
        <v/>
      </c>
      <c r="CI492" s="62" t="str">
        <f>+IF(AND(LEN($K492)&gt;10),IF(AND($J492&gt;R$1,$J492&lt;=$Y$1),1,IF((COUNTIFS(INCAPACIDADES!$C$1:$C$51,$K492,INCAPACIDADES!Q$1:Q$51,R$1))&gt;0,2,IF(VLOOKUP($I492,BD!$D:$F,3,0)&gt;R$1,0,3))),"")</f>
        <v/>
      </c>
      <c r="CJ492" s="62" t="str">
        <f>+IF(AND(LEN($K492)&gt;10),IF(AND($J492&gt;S$1,$J492&lt;=$Y$1),1,IF((COUNTIFS(INCAPACIDADES!$C$1:$C$51,$K492,INCAPACIDADES!R$1:R$51,S$1))&gt;0,2,IF(VLOOKUP($I492,BD!$D:$F,3,0)&gt;S$1,0,3))),"")</f>
        <v/>
      </c>
      <c r="CK492" s="62" t="str">
        <f>+IF(AND(LEN($K492)&gt;10),IF(AND($J492&gt;T$1,$J492&lt;=$Y$1),1,IF((COUNTIFS(INCAPACIDADES!$C$1:$C$51,$K492,INCAPACIDADES!S$1:S$51,T$1))&gt;0,2,IF(VLOOKUP($I492,BD!$D:$F,3,0)&gt;T$1,0,3))),"")</f>
        <v/>
      </c>
      <c r="CL492" s="62" t="str">
        <f>+IF(AND(LEN($K492)&gt;10),IF(AND($J492&gt;U$1,$J492&lt;=$Y$1),1,IF((COUNTIFS(INCAPACIDADES!$C$1:$C$51,$K492,INCAPACIDADES!T$1:T$51,U$1))&gt;0,2,IF(VLOOKUP($I492,BD!$D:$F,3,0)&gt;U$1,0,3))),"")</f>
        <v/>
      </c>
      <c r="CM492" s="62" t="str">
        <f>+IF(AND(LEN($K492)&gt;10),IF(AND($J492&gt;V$1,$J492&lt;=$Y$1),1,IF((COUNTIFS(INCAPACIDADES!$C$1:$C$51,$K492,INCAPACIDADES!U$1:U$51,V$1))&gt;0,2,IF(VLOOKUP($I492,BD!$D:$F,3,0)&gt;V$1,0,3))),"")</f>
        <v/>
      </c>
      <c r="CN492" s="62" t="str">
        <f>+IF(AND(LEN($K492)&gt;10),IF(AND($J492&gt;W$1,$J492&lt;=$Y$1),1,IF((COUNTIFS(INCAPACIDADES!$C$1:$C$51,$K492,INCAPACIDADES!V$1:V$51,W$1))&gt;0,2,IF(VLOOKUP($I492,BD!$D:$F,3,0)&gt;W$1,0,3))),"")</f>
        <v/>
      </c>
      <c r="CO492" s="62" t="str">
        <f>+IF(AND(LEN($K492)&gt;10),IF(AND($J492&gt;X$1,$J492&lt;=$Y$1),1,IF((COUNTIFS(INCAPACIDADES!$C$1:$C$51,$K492,INCAPACIDADES!W$1:W$51,X$1))&gt;0,2,IF(VLOOKUP($I492,BD!$D:$F,3,0)&gt;X$1,0,3))),"")</f>
        <v/>
      </c>
      <c r="CP492" s="62" t="str">
        <f>+IF(AND(LEN($K492)&gt;10),IF(AND($J492&gt;Y$1,$J492&lt;=$Y$1),1,IF((COUNTIFS(INCAPACIDADES!$C$1:$C$51,$K492,INCAPACIDADES!X$1:X$51,Y$1))&gt;0,2,IF(VLOOKUP($I492,BD!$D:$F,3,0)&gt;Y$1,0,3))),"")</f>
        <v/>
      </c>
      <c r="CQ492" s="62" t="str">
        <f>+IF(LEN($K492)&gt;10,IF(ISERROR(VLOOKUP(L492,'CODIGO PAGO'!$B$1:$B$20,1,0)),1,IF(OR(AND(CC492=1,L492&lt;&gt;"N"),AND(CC492=3,L492&lt;&gt;"B"),AND(CC492=2,LEFT(TRIM(L492),1)&lt;&gt;"I")),1,IF(OR(AND(CC492=0,L492="N"),AND(CC492=0,L492="B"),AND(CC492=0,LEFT(TRIM(L492),1)="I")),1,0))),"")</f>
        <v/>
      </c>
      <c r="CR492" s="62" t="str">
        <f t="shared" si="215"/>
        <v/>
      </c>
      <c r="CS492" s="62" t="str">
        <f>+IF(LEN($K492)&gt;10,IF(ISERROR(VLOOKUP(N492,'CODIGO PAGO'!$B$1:$B$20,1,0)),1,IF(OR(AND(CE492=1,N492&lt;&gt;"N"),AND(CE492=3,N492&lt;&gt;"B"),AND(CE492=2,LEFT(TRIM(N492),1)&lt;&gt;"I")),1,IF(OR(AND(CE492=0,N492="N"),AND(CE492=0,N492="B"),AND(CE492=0,LEFT(TRIM(N492),1)="I")),1,0))),"")</f>
        <v/>
      </c>
      <c r="CT492" s="62" t="str">
        <f t="shared" si="216"/>
        <v/>
      </c>
      <c r="CU492" s="62" t="str">
        <f>+IF(LEN($K492)&gt;10,IF(ISERROR(VLOOKUP(P492,'CODIGO PAGO'!$B$1:$B$20,1,0)),1,IF(OR(AND(CG492=1,P492&lt;&gt;"N"),AND(CG492=3,P492&lt;&gt;"B"),AND(CG492=2,LEFT(TRIM(P492),1)&lt;&gt;"I")),1,IF(OR(AND(CG492=0,P492="N"),AND(CG492=0,P492="B"),AND(CG492=0,LEFT(TRIM(P492),1)="I")),1,0))),"")</f>
        <v/>
      </c>
      <c r="CV492" s="62" t="str">
        <f t="shared" si="217"/>
        <v/>
      </c>
      <c r="CW492" s="62" t="str">
        <f>+IF(LEN($K492)&gt;10,IF(ISERROR(VLOOKUP(R492,'CODIGO PAGO'!$B$1:$B$20,1,0)),1,IF(OR(AND(CI492=1,R492&lt;&gt;"N"),AND(CI492=3,R492&lt;&gt;"B"),AND(CI492=2,LEFT(TRIM(R492),1)&lt;&gt;"I")),1,IF(OR(AND(CI492=0,R492="N"),AND(CI492=0,R492="B"),AND(CI492=0,LEFT(TRIM(R492),1)="I")),1,0))),"")</f>
        <v/>
      </c>
      <c r="CX492" s="62" t="str">
        <f t="shared" si="218"/>
        <v/>
      </c>
      <c r="CY492" s="62" t="str">
        <f>+IF(LEN($K492)&gt;10,IF(ISERROR(VLOOKUP(T492,'CODIGO PAGO'!$B$1:$B$20,1,0)),1,IF(OR(AND(CK492=1,T492&lt;&gt;"N"),AND(CK492=3,T492&lt;&gt;"B"),AND(CK492=2,LEFT(TRIM(T492),1)&lt;&gt;"I")),1,IF(OR(AND(CK492=0,T492="N"),AND(CK492=0,T492="B"),AND(CK492=0,LEFT(TRIM(T492),1)="I")),1,0))),"")</f>
        <v/>
      </c>
      <c r="CZ492" s="62" t="str">
        <f t="shared" si="219"/>
        <v/>
      </c>
      <c r="DA492" s="62" t="str">
        <f>+IF(LEN($K492)&gt;10,IF(ISERROR(VLOOKUP(V492,'CODIGO PAGO'!$B$1:$B$20,1,0)),1,IF(OR(AND(CM492=1,V492&lt;&gt;"N"),AND(CM492=3,V492&lt;&gt;"B"),AND(CM492=2,LEFT(TRIM(V492),1)&lt;&gt;"I")),1,IF(OR(AND(CM492=0,V492="N"),AND(CM492=0,V492="B"),AND(CM492=0,LEFT(TRIM(V492),1)="I")),1,0))),"")</f>
        <v/>
      </c>
      <c r="DB492" s="62" t="str">
        <f t="shared" si="220"/>
        <v/>
      </c>
      <c r="DC492" s="62" t="str">
        <f>+IF(LEN($K492)&gt;10,IF(ISERROR(VLOOKUP(X492,'CODIGO PAGO'!$B$1:$B$20,1,0)),1,IF(OR(AND(CO492=1,X492&lt;&gt;"N"),AND(CO492=3,X492&lt;&gt;"B"),AND(CO492=2,LEFT(TRIM(X492),1)&lt;&gt;"I")),1,IF(OR(AND(CO492=0,X492="N"),AND(CO492=0,X492="B"),AND(CO492=0,LEFT(TRIM(X492),1)="I")),1,0))),"")</f>
        <v/>
      </c>
      <c r="DD492" s="62" t="str">
        <f t="shared" si="221"/>
        <v/>
      </c>
      <c r="DE492" s="62" t="str">
        <f t="shared" si="222"/>
        <v/>
      </c>
      <c r="DF492" s="63" t="str">
        <f t="shared" si="223"/>
        <v/>
      </c>
      <c r="DG492" s="171"/>
      <c r="DH492" s="63">
        <v>492</v>
      </c>
    </row>
    <row r="493" spans="1:112" s="65" customFormat="1">
      <c r="A493" s="16" t="str">
        <f t="shared" si="196"/>
        <v/>
      </c>
      <c r="B493" s="134"/>
      <c r="C493" s="134"/>
      <c r="D493" s="1" t="str">
        <f>+IF(LEN($K493)&gt;5,BD!A493,"")</f>
        <v/>
      </c>
      <c r="E493" s="1" t="str">
        <f>+IF(LEN($K493)&gt;5,BD!B493,"")</f>
        <v/>
      </c>
      <c r="F493" s="134"/>
      <c r="G493" s="133"/>
      <c r="H493" s="135"/>
      <c r="I493" s="3" t="str">
        <f>+IF(LEN($K493)&gt;5,BD!D493,"")</f>
        <v/>
      </c>
      <c r="J493" s="4" t="str">
        <f>+IF(LEN($K493)&gt;5,BD!E493,"")</f>
        <v/>
      </c>
      <c r="K493" s="5" t="str">
        <f>+IF(LEN(BD!G493)&gt;5,BD!G493,"")</f>
        <v/>
      </c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53" t="str">
        <f t="shared" si="197"/>
        <v/>
      </c>
      <c r="AB493" s="154" t="str">
        <f>+IF(LEN($K493)&gt;5,SUM(L493,N493,P493,R493,T493,V493,X493)+COUNTIF(L493:X493,"PCG")+'CODIGO PAGO'!$C$23*COUNTIF(L493:X493,"PDF")+'CODIGO PAGO'!$C$24*COUNTIF('PRE MAAS'!L493:X493,"PNH")+'CODIGO PAGO'!$C$25*COUNTIF('PRE MAAS'!L493:X493,"PS")+COUNTIF(L493:X493,"VAC"),"")</f>
        <v/>
      </c>
      <c r="AC493" s="154" t="str">
        <f t="shared" si="198"/>
        <v/>
      </c>
      <c r="AD493" s="155" t="str">
        <f t="shared" si="199"/>
        <v/>
      </c>
      <c r="AE493" s="155" t="str">
        <f t="shared" si="200"/>
        <v/>
      </c>
      <c r="AF493" s="155" t="str">
        <f>+IF(LEN($K493)&gt;5,IF(AND(VLOOKUP($I493,BD!$D$1:$F$501,3,0)&gt;=L$1,VLOOKUP($I493,BD!$D$1:$F$501,3,0)&lt;=X$1),1,0),"")</f>
        <v/>
      </c>
      <c r="AG493" s="155" t="str">
        <f t="shared" si="201"/>
        <v/>
      </c>
      <c r="AH493" s="156" t="str">
        <f t="shared" si="202"/>
        <v/>
      </c>
      <c r="AI493" s="156" t="str">
        <f t="shared" si="203"/>
        <v/>
      </c>
      <c r="AJ493" s="156" t="str">
        <f t="shared" si="204"/>
        <v/>
      </c>
      <c r="AK493" s="6" t="str">
        <f>+IF(LEN($K493)&gt;5,BD!H493,"")</f>
        <v/>
      </c>
      <c r="AL493" s="17" t="str">
        <f t="shared" si="205"/>
        <v/>
      </c>
      <c r="AM493" s="13"/>
      <c r="AN493" s="18" t="str">
        <f t="shared" si="206"/>
        <v/>
      </c>
      <c r="AO493" s="19" t="str">
        <f t="shared" si="207"/>
        <v/>
      </c>
      <c r="AP493" s="19" t="str">
        <f t="shared" si="208"/>
        <v/>
      </c>
      <c r="AQ493" s="20" t="str">
        <f t="shared" si="209"/>
        <v/>
      </c>
      <c r="AR493" s="7" t="str">
        <f t="shared" ca="1" si="210"/>
        <v/>
      </c>
      <c r="AS493" s="157"/>
      <c r="AT493" s="19" t="str">
        <f>+IF(LEN($K493)&gt;5,TRUNC(AS493*AK493*'CODIGO PAGO'!$C$27,2),"")</f>
        <v/>
      </c>
      <c r="AU493" s="15"/>
      <c r="AV493" s="15"/>
      <c r="AW493" s="15"/>
      <c r="AX493" s="14"/>
      <c r="AY493" s="15"/>
      <c r="AZ493" s="20" t="str">
        <f>+IF(LEN(K493)&gt;5,SUMIF(AJUSTES!$A$1:$A$50,K493,AJUSTES!$J$1:$J$50),"")</f>
        <v/>
      </c>
      <c r="BA493" s="20"/>
      <c r="BB493" s="14"/>
      <c r="BC493" s="14"/>
      <c r="BD493" s="164"/>
      <c r="BE493" s="15"/>
      <c r="BF493" s="15"/>
      <c r="BG493" s="152" t="str">
        <f t="shared" si="211"/>
        <v/>
      </c>
      <c r="BH493" s="20" t="str">
        <f t="shared" si="212"/>
        <v/>
      </c>
      <c r="BI493" s="20" t="str">
        <f>IF(LEN($K493)&gt;5,IF('CODIGO PAGO'!$C$26=9,0.5*AK493,'CODIGO PAGO'!$C$26*COUNTIF(L493:X493,"PT")*(AK493*7)/(7-(COUNTIF(L493:X493,"D")+COUNTIF(L493:X493,"DL")))),"")</f>
        <v/>
      </c>
      <c r="BJ493" s="15"/>
      <c r="BK493" s="20" t="str">
        <f>+IF(LEN(K493)&gt;5,SUMIF(AJUSTES!$A$1:$A$50,K493,AJUSTES!$K$1:$K$50),"")</f>
        <v/>
      </c>
      <c r="BL493" s="15"/>
      <c r="BM493" s="15"/>
      <c r="BN493" s="4" t="str">
        <f>+CONCATENATE(IF(COUNTIFS(INCAPACIDADES!$A$1:$A$100,"ACTIVA",INCAPACIDADES!$C$1:$C$100,'PRE MAAS'!K493)&gt;0,VLOOKUP(K493,INCAPACIDADES!$C$1:$Y$100,23,0),""),IF(LEN($K493)&gt;5,IF(BD!F493="N/A","",CONCATENATE("B (",DAY(BD!F493),"-",MONTH(BD!F493),"-",YEAR(BD!F493),")")),""))</f>
        <v/>
      </c>
      <c r="BO493" s="150"/>
      <c r="BP493" s="15"/>
      <c r="BQ493" s="15"/>
      <c r="BR493" s="15"/>
      <c r="BS493" s="15"/>
      <c r="BT493" s="15"/>
      <c r="BU493" s="9" t="str">
        <f>+IF(LEN($K493)&gt;10,IF(LEN(BD!I493)=11,BD!I493,CONCATENATE("0",BD!I493)),"")</f>
        <v/>
      </c>
      <c r="BV493" s="161" t="str">
        <f>+IF(LEN($K493)&gt;10,BD!J493,"")</f>
        <v/>
      </c>
      <c r="BW493" s="162" t="str">
        <f t="shared" si="213"/>
        <v/>
      </c>
      <c r="BX493" s="162" t="str">
        <f>+IF(LEN($K493)&gt;10,UPPER(BD!K493),"")</f>
        <v/>
      </c>
      <c r="BY493" s="161" t="str">
        <f>+IF(LEN($K501)&gt;5,BD!L493,"")</f>
        <v/>
      </c>
      <c r="BZ493" s="161" t="str">
        <f>+IF(LEN($K493)&gt;10,BD!M493,"")</f>
        <v/>
      </c>
      <c r="CA493" s="162" t="str">
        <f>+IF(LEN($K493)&gt;10,BD!N493,"")</f>
        <v/>
      </c>
      <c r="CB493" s="163" t="str">
        <f t="shared" si="214"/>
        <v/>
      </c>
      <c r="CC493" s="62" t="str">
        <f>+IF(AND(LEN($K493)&gt;10),IF(AND($J493&gt;L$1,$J493&lt;=$Y$1),1,IF((COUNTIFS(INCAPACIDADES!$C$1:$C$51,$K493,INCAPACIDADES!K$1:K$51,L$1))&gt;0,2,IF(VLOOKUP($I493,BD!D:F,3,0)&gt;L$1,0,3))),"")</f>
        <v/>
      </c>
      <c r="CD493" s="62" t="str">
        <f>+IF(AND(LEN($K493)&gt;10),IF(AND($J493&gt;M$1,$J493&lt;=$Y$1),1,IF((COUNTIFS(INCAPACIDADES!$C$1:$C$51,$K493,INCAPACIDADES!L$1:L$51,M$1))&gt;0,2,IF(VLOOKUP($I493,BD!$D:$F,3,0)&gt;M$1,0,3))),"")</f>
        <v/>
      </c>
      <c r="CE493" s="62" t="str">
        <f>+IF(AND(LEN($K493)&gt;10),IF(AND($J493&gt;N$1,$J493&lt;=$Y$1),1,IF((COUNTIFS(INCAPACIDADES!$C$1:$C$51,$K493,INCAPACIDADES!M$1:M$51,N$1))&gt;0,2,IF(VLOOKUP($I493,BD!$D:$F,3,0)&gt;N$1,0,3))),"")</f>
        <v/>
      </c>
      <c r="CF493" s="62" t="str">
        <f>+IF(AND(LEN($K493)&gt;10),IF(AND($J493&gt;O$1,$J493&lt;=$Y$1),1,IF((COUNTIFS(INCAPACIDADES!$C$1:$C$51,$K493,INCAPACIDADES!N$1:N$51,O$1))&gt;0,2,IF(VLOOKUP($I493,BD!$D:$F,3,0)&gt;O$1,0,3))),"")</f>
        <v/>
      </c>
      <c r="CG493" s="62" t="str">
        <f>+IF(AND(LEN($K493)&gt;10),IF(AND($J493&gt;P$1,$J493&lt;=$Y$1),1,IF((COUNTIFS(INCAPACIDADES!$C$1:$C$51,$K493,INCAPACIDADES!O$1:O$51,P$1))&gt;0,2,IF(VLOOKUP($I493,BD!$D:$F,3,0)&gt;P$1,0,3))),"")</f>
        <v/>
      </c>
      <c r="CH493" s="62" t="str">
        <f>+IF(AND(LEN($K493)&gt;10),IF(AND($J493&gt;Q$1,$J493&lt;=$Y$1),1,IF((COUNTIFS(INCAPACIDADES!$C$1:$C$51,$K493,INCAPACIDADES!P$1:P$51,Q$1))&gt;0,2,IF(VLOOKUP($I493,BD!$D:$F,3,0)&gt;Q$1,0,3))),"")</f>
        <v/>
      </c>
      <c r="CI493" s="62" t="str">
        <f>+IF(AND(LEN($K493)&gt;10),IF(AND($J493&gt;R$1,$J493&lt;=$Y$1),1,IF((COUNTIFS(INCAPACIDADES!$C$1:$C$51,$K493,INCAPACIDADES!Q$1:Q$51,R$1))&gt;0,2,IF(VLOOKUP($I493,BD!$D:$F,3,0)&gt;R$1,0,3))),"")</f>
        <v/>
      </c>
      <c r="CJ493" s="62" t="str">
        <f>+IF(AND(LEN($K493)&gt;10),IF(AND($J493&gt;S$1,$J493&lt;=$Y$1),1,IF((COUNTIFS(INCAPACIDADES!$C$1:$C$51,$K493,INCAPACIDADES!R$1:R$51,S$1))&gt;0,2,IF(VLOOKUP($I493,BD!$D:$F,3,0)&gt;S$1,0,3))),"")</f>
        <v/>
      </c>
      <c r="CK493" s="62" t="str">
        <f>+IF(AND(LEN($K493)&gt;10),IF(AND($J493&gt;T$1,$J493&lt;=$Y$1),1,IF((COUNTIFS(INCAPACIDADES!$C$1:$C$51,$K493,INCAPACIDADES!S$1:S$51,T$1))&gt;0,2,IF(VLOOKUP($I493,BD!$D:$F,3,0)&gt;T$1,0,3))),"")</f>
        <v/>
      </c>
      <c r="CL493" s="62" t="str">
        <f>+IF(AND(LEN($K493)&gt;10),IF(AND($J493&gt;U$1,$J493&lt;=$Y$1),1,IF((COUNTIFS(INCAPACIDADES!$C$1:$C$51,$K493,INCAPACIDADES!T$1:T$51,U$1))&gt;0,2,IF(VLOOKUP($I493,BD!$D:$F,3,0)&gt;U$1,0,3))),"")</f>
        <v/>
      </c>
      <c r="CM493" s="62" t="str">
        <f>+IF(AND(LEN($K493)&gt;10),IF(AND($J493&gt;V$1,$J493&lt;=$Y$1),1,IF((COUNTIFS(INCAPACIDADES!$C$1:$C$51,$K493,INCAPACIDADES!U$1:U$51,V$1))&gt;0,2,IF(VLOOKUP($I493,BD!$D:$F,3,0)&gt;V$1,0,3))),"")</f>
        <v/>
      </c>
      <c r="CN493" s="62" t="str">
        <f>+IF(AND(LEN($K493)&gt;10),IF(AND($J493&gt;W$1,$J493&lt;=$Y$1),1,IF((COUNTIFS(INCAPACIDADES!$C$1:$C$51,$K493,INCAPACIDADES!V$1:V$51,W$1))&gt;0,2,IF(VLOOKUP($I493,BD!$D:$F,3,0)&gt;W$1,0,3))),"")</f>
        <v/>
      </c>
      <c r="CO493" s="62" t="str">
        <f>+IF(AND(LEN($K493)&gt;10),IF(AND($J493&gt;X$1,$J493&lt;=$Y$1),1,IF((COUNTIFS(INCAPACIDADES!$C$1:$C$51,$K493,INCAPACIDADES!W$1:W$51,X$1))&gt;0,2,IF(VLOOKUP($I493,BD!$D:$F,3,0)&gt;X$1,0,3))),"")</f>
        <v/>
      </c>
      <c r="CP493" s="62" t="str">
        <f>+IF(AND(LEN($K493)&gt;10),IF(AND($J493&gt;Y$1,$J493&lt;=$Y$1),1,IF((COUNTIFS(INCAPACIDADES!$C$1:$C$51,$K493,INCAPACIDADES!X$1:X$51,Y$1))&gt;0,2,IF(VLOOKUP($I493,BD!$D:$F,3,0)&gt;Y$1,0,3))),"")</f>
        <v/>
      </c>
      <c r="CQ493" s="62" t="str">
        <f>+IF(LEN($K493)&gt;10,IF(ISERROR(VLOOKUP(L493,'CODIGO PAGO'!$B$1:$B$20,1,0)),1,IF(OR(AND(CC493=1,L493&lt;&gt;"N"),AND(CC493=3,L493&lt;&gt;"B"),AND(CC493=2,LEFT(TRIM(L493),1)&lt;&gt;"I")),1,IF(OR(AND(CC493=0,L493="N"),AND(CC493=0,L493="B"),AND(CC493=0,LEFT(TRIM(L493),1)="I")),1,0))),"")</f>
        <v/>
      </c>
      <c r="CR493" s="62" t="str">
        <f t="shared" si="215"/>
        <v/>
      </c>
      <c r="CS493" s="62" t="str">
        <f>+IF(LEN($K493)&gt;10,IF(ISERROR(VLOOKUP(N493,'CODIGO PAGO'!$B$1:$B$20,1,0)),1,IF(OR(AND(CE493=1,N493&lt;&gt;"N"),AND(CE493=3,N493&lt;&gt;"B"),AND(CE493=2,LEFT(TRIM(N493),1)&lt;&gt;"I")),1,IF(OR(AND(CE493=0,N493="N"),AND(CE493=0,N493="B"),AND(CE493=0,LEFT(TRIM(N493),1)="I")),1,0))),"")</f>
        <v/>
      </c>
      <c r="CT493" s="62" t="str">
        <f t="shared" si="216"/>
        <v/>
      </c>
      <c r="CU493" s="62" t="str">
        <f>+IF(LEN($K493)&gt;10,IF(ISERROR(VLOOKUP(P493,'CODIGO PAGO'!$B$1:$B$20,1,0)),1,IF(OR(AND(CG493=1,P493&lt;&gt;"N"),AND(CG493=3,P493&lt;&gt;"B"),AND(CG493=2,LEFT(TRIM(P493),1)&lt;&gt;"I")),1,IF(OR(AND(CG493=0,P493="N"),AND(CG493=0,P493="B"),AND(CG493=0,LEFT(TRIM(P493),1)="I")),1,0))),"")</f>
        <v/>
      </c>
      <c r="CV493" s="62" t="str">
        <f t="shared" si="217"/>
        <v/>
      </c>
      <c r="CW493" s="62" t="str">
        <f>+IF(LEN($K493)&gt;10,IF(ISERROR(VLOOKUP(R493,'CODIGO PAGO'!$B$1:$B$20,1,0)),1,IF(OR(AND(CI493=1,R493&lt;&gt;"N"),AND(CI493=3,R493&lt;&gt;"B"),AND(CI493=2,LEFT(TRIM(R493),1)&lt;&gt;"I")),1,IF(OR(AND(CI493=0,R493="N"),AND(CI493=0,R493="B"),AND(CI493=0,LEFT(TRIM(R493),1)="I")),1,0))),"")</f>
        <v/>
      </c>
      <c r="CX493" s="62" t="str">
        <f t="shared" si="218"/>
        <v/>
      </c>
      <c r="CY493" s="62" t="str">
        <f>+IF(LEN($K493)&gt;10,IF(ISERROR(VLOOKUP(T493,'CODIGO PAGO'!$B$1:$B$20,1,0)),1,IF(OR(AND(CK493=1,T493&lt;&gt;"N"),AND(CK493=3,T493&lt;&gt;"B"),AND(CK493=2,LEFT(TRIM(T493),1)&lt;&gt;"I")),1,IF(OR(AND(CK493=0,T493="N"),AND(CK493=0,T493="B"),AND(CK493=0,LEFT(TRIM(T493),1)="I")),1,0))),"")</f>
        <v/>
      </c>
      <c r="CZ493" s="62" t="str">
        <f t="shared" si="219"/>
        <v/>
      </c>
      <c r="DA493" s="62" t="str">
        <f>+IF(LEN($K493)&gt;10,IF(ISERROR(VLOOKUP(V493,'CODIGO PAGO'!$B$1:$B$20,1,0)),1,IF(OR(AND(CM493=1,V493&lt;&gt;"N"),AND(CM493=3,V493&lt;&gt;"B"),AND(CM493=2,LEFT(TRIM(V493),1)&lt;&gt;"I")),1,IF(OR(AND(CM493=0,V493="N"),AND(CM493=0,V493="B"),AND(CM493=0,LEFT(TRIM(V493),1)="I")),1,0))),"")</f>
        <v/>
      </c>
      <c r="DB493" s="62" t="str">
        <f t="shared" si="220"/>
        <v/>
      </c>
      <c r="DC493" s="62" t="str">
        <f>+IF(LEN($K493)&gt;10,IF(ISERROR(VLOOKUP(X493,'CODIGO PAGO'!$B$1:$B$20,1,0)),1,IF(OR(AND(CO493=1,X493&lt;&gt;"N"),AND(CO493=3,X493&lt;&gt;"B"),AND(CO493=2,LEFT(TRIM(X493),1)&lt;&gt;"I")),1,IF(OR(AND(CO493=0,X493="N"),AND(CO493=0,X493="B"),AND(CO493=0,LEFT(TRIM(X493),1)="I")),1,0))),"")</f>
        <v/>
      </c>
      <c r="DD493" s="62" t="str">
        <f t="shared" si="221"/>
        <v/>
      </c>
      <c r="DE493" s="62" t="str">
        <f t="shared" si="222"/>
        <v/>
      </c>
      <c r="DF493" s="63" t="str">
        <f t="shared" si="223"/>
        <v/>
      </c>
      <c r="DG493" s="171"/>
      <c r="DH493" s="63">
        <v>493</v>
      </c>
    </row>
    <row r="494" spans="1:112" s="65" customFormat="1">
      <c r="A494" s="16" t="str">
        <f t="shared" si="196"/>
        <v/>
      </c>
      <c r="B494" s="134"/>
      <c r="C494" s="134"/>
      <c r="D494" s="1" t="str">
        <f>+IF(LEN($K494)&gt;5,BD!A494,"")</f>
        <v/>
      </c>
      <c r="E494" s="1" t="str">
        <f>+IF(LEN($K494)&gt;5,BD!B494,"")</f>
        <v/>
      </c>
      <c r="F494" s="134"/>
      <c r="G494" s="133"/>
      <c r="H494" s="135"/>
      <c r="I494" s="3" t="str">
        <f>+IF(LEN($K494)&gt;5,BD!D494,"")</f>
        <v/>
      </c>
      <c r="J494" s="4" t="str">
        <f>+IF(LEN($K494)&gt;5,BD!E494,"")</f>
        <v/>
      </c>
      <c r="K494" s="5" t="str">
        <f>+IF(LEN(BD!G494)&gt;5,BD!G494,"")</f>
        <v/>
      </c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53" t="str">
        <f t="shared" si="197"/>
        <v/>
      </c>
      <c r="AB494" s="154" t="str">
        <f>+IF(LEN($K494)&gt;5,SUM(L494,N494,P494,R494,T494,V494,X494)+COUNTIF(L494:X494,"PCG")+'CODIGO PAGO'!$C$23*COUNTIF(L494:X494,"PDF")+'CODIGO PAGO'!$C$24*COUNTIF('PRE MAAS'!L494:X494,"PNH")+'CODIGO PAGO'!$C$25*COUNTIF('PRE MAAS'!L494:X494,"PS")+COUNTIF(L494:X494,"VAC"),"")</f>
        <v/>
      </c>
      <c r="AC494" s="154" t="str">
        <f t="shared" si="198"/>
        <v/>
      </c>
      <c r="AD494" s="155" t="str">
        <f t="shared" si="199"/>
        <v/>
      </c>
      <c r="AE494" s="155" t="str">
        <f t="shared" si="200"/>
        <v/>
      </c>
      <c r="AF494" s="155" t="str">
        <f>+IF(LEN($K494)&gt;5,IF(AND(VLOOKUP($I494,BD!$D$1:$F$501,3,0)&gt;=L$1,VLOOKUP($I494,BD!$D$1:$F$501,3,0)&lt;=X$1),1,0),"")</f>
        <v/>
      </c>
      <c r="AG494" s="155" t="str">
        <f t="shared" si="201"/>
        <v/>
      </c>
      <c r="AH494" s="156" t="str">
        <f t="shared" si="202"/>
        <v/>
      </c>
      <c r="AI494" s="156" t="str">
        <f t="shared" si="203"/>
        <v/>
      </c>
      <c r="AJ494" s="156" t="str">
        <f t="shared" si="204"/>
        <v/>
      </c>
      <c r="AK494" s="6" t="str">
        <f>+IF(LEN($K494)&gt;5,BD!H494,"")</f>
        <v/>
      </c>
      <c r="AL494" s="17" t="str">
        <f t="shared" si="205"/>
        <v/>
      </c>
      <c r="AM494" s="13"/>
      <c r="AN494" s="18" t="str">
        <f t="shared" si="206"/>
        <v/>
      </c>
      <c r="AO494" s="19" t="str">
        <f t="shared" si="207"/>
        <v/>
      </c>
      <c r="AP494" s="19" t="str">
        <f t="shared" si="208"/>
        <v/>
      </c>
      <c r="AQ494" s="20" t="str">
        <f t="shared" si="209"/>
        <v/>
      </c>
      <c r="AR494" s="7" t="str">
        <f t="shared" ca="1" si="210"/>
        <v/>
      </c>
      <c r="AS494" s="157"/>
      <c r="AT494" s="19" t="str">
        <f>+IF(LEN($K494)&gt;5,TRUNC(AS494*AK494*'CODIGO PAGO'!$C$27,2),"")</f>
        <v/>
      </c>
      <c r="AU494" s="15"/>
      <c r="AV494" s="15"/>
      <c r="AW494" s="15"/>
      <c r="AX494" s="14"/>
      <c r="AY494" s="15"/>
      <c r="AZ494" s="20" t="str">
        <f>+IF(LEN(K494)&gt;5,SUMIF(AJUSTES!$A$1:$A$50,K494,AJUSTES!$J$1:$J$50),"")</f>
        <v/>
      </c>
      <c r="BA494" s="20"/>
      <c r="BB494" s="14"/>
      <c r="BC494" s="14"/>
      <c r="BD494" s="164"/>
      <c r="BE494" s="15"/>
      <c r="BF494" s="15"/>
      <c r="BG494" s="152" t="str">
        <f t="shared" si="211"/>
        <v/>
      </c>
      <c r="BH494" s="20" t="str">
        <f t="shared" si="212"/>
        <v/>
      </c>
      <c r="BI494" s="20" t="str">
        <f>IF(LEN($K494)&gt;5,IF('CODIGO PAGO'!$C$26=9,0.5*AK494,'CODIGO PAGO'!$C$26*COUNTIF(L494:X494,"PT")*(AK494*7)/(7-(COUNTIF(L494:X494,"D")+COUNTIF(L494:X494,"DL")))),"")</f>
        <v/>
      </c>
      <c r="BJ494" s="15"/>
      <c r="BK494" s="20" t="str">
        <f>+IF(LEN(K494)&gt;5,SUMIF(AJUSTES!$A$1:$A$50,K494,AJUSTES!$K$1:$K$50),"")</f>
        <v/>
      </c>
      <c r="BL494" s="15"/>
      <c r="BM494" s="15"/>
      <c r="BN494" s="4" t="str">
        <f>+CONCATENATE(IF(COUNTIFS(INCAPACIDADES!$A$1:$A$100,"ACTIVA",INCAPACIDADES!$C$1:$C$100,'PRE MAAS'!K494)&gt;0,VLOOKUP(K494,INCAPACIDADES!$C$1:$Y$100,23,0),""),IF(LEN($K494)&gt;5,IF(BD!F494="N/A","",CONCATENATE("B (",DAY(BD!F494),"-",MONTH(BD!F494),"-",YEAR(BD!F494),")")),""))</f>
        <v/>
      </c>
      <c r="BO494" s="150"/>
      <c r="BP494" s="15"/>
      <c r="BQ494" s="15"/>
      <c r="BR494" s="15"/>
      <c r="BS494" s="15"/>
      <c r="BT494" s="15"/>
      <c r="BU494" s="9" t="str">
        <f>+IF(LEN($K494)&gt;10,IF(LEN(BD!I494)=11,BD!I494,CONCATENATE("0",BD!I494)),"")</f>
        <v/>
      </c>
      <c r="BV494" s="161" t="str">
        <f>+IF(LEN($K494)&gt;10,BD!J494,"")</f>
        <v/>
      </c>
      <c r="BW494" s="162" t="str">
        <f t="shared" si="213"/>
        <v/>
      </c>
      <c r="BX494" s="162" t="str">
        <f>+IF(LEN($K494)&gt;10,UPPER(BD!K494),"")</f>
        <v/>
      </c>
      <c r="BY494" s="161" t="str">
        <f>+IF(LEN($K502)&gt;5,BD!L494,"")</f>
        <v/>
      </c>
      <c r="BZ494" s="161" t="str">
        <f>+IF(LEN($K494)&gt;10,BD!M494,"")</f>
        <v/>
      </c>
      <c r="CA494" s="162" t="str">
        <f>+IF(LEN($K494)&gt;10,BD!N494,"")</f>
        <v/>
      </c>
      <c r="CB494" s="163" t="str">
        <f t="shared" si="214"/>
        <v/>
      </c>
      <c r="CC494" s="62" t="str">
        <f>+IF(AND(LEN($K494)&gt;10),IF(AND($J494&gt;L$1,$J494&lt;=$Y$1),1,IF((COUNTIFS(INCAPACIDADES!$C$1:$C$51,$K494,INCAPACIDADES!K$1:K$51,L$1))&gt;0,2,IF(VLOOKUP($I494,BD!D:F,3,0)&gt;L$1,0,3))),"")</f>
        <v/>
      </c>
      <c r="CD494" s="62" t="str">
        <f>+IF(AND(LEN($K494)&gt;10),IF(AND($J494&gt;M$1,$J494&lt;=$Y$1),1,IF((COUNTIFS(INCAPACIDADES!$C$1:$C$51,$K494,INCAPACIDADES!L$1:L$51,M$1))&gt;0,2,IF(VLOOKUP($I494,BD!$D:$F,3,0)&gt;M$1,0,3))),"")</f>
        <v/>
      </c>
      <c r="CE494" s="62" t="str">
        <f>+IF(AND(LEN($K494)&gt;10),IF(AND($J494&gt;N$1,$J494&lt;=$Y$1),1,IF((COUNTIFS(INCAPACIDADES!$C$1:$C$51,$K494,INCAPACIDADES!M$1:M$51,N$1))&gt;0,2,IF(VLOOKUP($I494,BD!$D:$F,3,0)&gt;N$1,0,3))),"")</f>
        <v/>
      </c>
      <c r="CF494" s="62" t="str">
        <f>+IF(AND(LEN($K494)&gt;10),IF(AND($J494&gt;O$1,$J494&lt;=$Y$1),1,IF((COUNTIFS(INCAPACIDADES!$C$1:$C$51,$K494,INCAPACIDADES!N$1:N$51,O$1))&gt;0,2,IF(VLOOKUP($I494,BD!$D:$F,3,0)&gt;O$1,0,3))),"")</f>
        <v/>
      </c>
      <c r="CG494" s="62" t="str">
        <f>+IF(AND(LEN($K494)&gt;10),IF(AND($J494&gt;P$1,$J494&lt;=$Y$1),1,IF((COUNTIFS(INCAPACIDADES!$C$1:$C$51,$K494,INCAPACIDADES!O$1:O$51,P$1))&gt;0,2,IF(VLOOKUP($I494,BD!$D:$F,3,0)&gt;P$1,0,3))),"")</f>
        <v/>
      </c>
      <c r="CH494" s="62" t="str">
        <f>+IF(AND(LEN($K494)&gt;10),IF(AND($J494&gt;Q$1,$J494&lt;=$Y$1),1,IF((COUNTIFS(INCAPACIDADES!$C$1:$C$51,$K494,INCAPACIDADES!P$1:P$51,Q$1))&gt;0,2,IF(VLOOKUP($I494,BD!$D:$F,3,0)&gt;Q$1,0,3))),"")</f>
        <v/>
      </c>
      <c r="CI494" s="62" t="str">
        <f>+IF(AND(LEN($K494)&gt;10),IF(AND($J494&gt;R$1,$J494&lt;=$Y$1),1,IF((COUNTIFS(INCAPACIDADES!$C$1:$C$51,$K494,INCAPACIDADES!Q$1:Q$51,R$1))&gt;0,2,IF(VLOOKUP($I494,BD!$D:$F,3,0)&gt;R$1,0,3))),"")</f>
        <v/>
      </c>
      <c r="CJ494" s="62" t="str">
        <f>+IF(AND(LEN($K494)&gt;10),IF(AND($J494&gt;S$1,$J494&lt;=$Y$1),1,IF((COUNTIFS(INCAPACIDADES!$C$1:$C$51,$K494,INCAPACIDADES!R$1:R$51,S$1))&gt;0,2,IF(VLOOKUP($I494,BD!$D:$F,3,0)&gt;S$1,0,3))),"")</f>
        <v/>
      </c>
      <c r="CK494" s="62" t="str">
        <f>+IF(AND(LEN($K494)&gt;10),IF(AND($J494&gt;T$1,$J494&lt;=$Y$1),1,IF((COUNTIFS(INCAPACIDADES!$C$1:$C$51,$K494,INCAPACIDADES!S$1:S$51,T$1))&gt;0,2,IF(VLOOKUP($I494,BD!$D:$F,3,0)&gt;T$1,0,3))),"")</f>
        <v/>
      </c>
      <c r="CL494" s="62" t="str">
        <f>+IF(AND(LEN($K494)&gt;10),IF(AND($J494&gt;U$1,$J494&lt;=$Y$1),1,IF((COUNTIFS(INCAPACIDADES!$C$1:$C$51,$K494,INCAPACIDADES!T$1:T$51,U$1))&gt;0,2,IF(VLOOKUP($I494,BD!$D:$F,3,0)&gt;U$1,0,3))),"")</f>
        <v/>
      </c>
      <c r="CM494" s="62" t="str">
        <f>+IF(AND(LEN($K494)&gt;10),IF(AND($J494&gt;V$1,$J494&lt;=$Y$1),1,IF((COUNTIFS(INCAPACIDADES!$C$1:$C$51,$K494,INCAPACIDADES!U$1:U$51,V$1))&gt;0,2,IF(VLOOKUP($I494,BD!$D:$F,3,0)&gt;V$1,0,3))),"")</f>
        <v/>
      </c>
      <c r="CN494" s="62" t="str">
        <f>+IF(AND(LEN($K494)&gt;10),IF(AND($J494&gt;W$1,$J494&lt;=$Y$1),1,IF((COUNTIFS(INCAPACIDADES!$C$1:$C$51,$K494,INCAPACIDADES!V$1:V$51,W$1))&gt;0,2,IF(VLOOKUP($I494,BD!$D:$F,3,0)&gt;W$1,0,3))),"")</f>
        <v/>
      </c>
      <c r="CO494" s="62" t="str">
        <f>+IF(AND(LEN($K494)&gt;10),IF(AND($J494&gt;X$1,$J494&lt;=$Y$1),1,IF((COUNTIFS(INCAPACIDADES!$C$1:$C$51,$K494,INCAPACIDADES!W$1:W$51,X$1))&gt;0,2,IF(VLOOKUP($I494,BD!$D:$F,3,0)&gt;X$1,0,3))),"")</f>
        <v/>
      </c>
      <c r="CP494" s="62" t="str">
        <f>+IF(AND(LEN($K494)&gt;10),IF(AND($J494&gt;Y$1,$J494&lt;=$Y$1),1,IF((COUNTIFS(INCAPACIDADES!$C$1:$C$51,$K494,INCAPACIDADES!X$1:X$51,Y$1))&gt;0,2,IF(VLOOKUP($I494,BD!$D:$F,3,0)&gt;Y$1,0,3))),"")</f>
        <v/>
      </c>
      <c r="CQ494" s="62" t="str">
        <f>+IF(LEN($K494)&gt;10,IF(ISERROR(VLOOKUP(L494,'CODIGO PAGO'!$B$1:$B$20,1,0)),1,IF(OR(AND(CC494=1,L494&lt;&gt;"N"),AND(CC494=3,L494&lt;&gt;"B"),AND(CC494=2,LEFT(TRIM(L494),1)&lt;&gt;"I")),1,IF(OR(AND(CC494=0,L494="N"),AND(CC494=0,L494="B"),AND(CC494=0,LEFT(TRIM(L494),1)="I")),1,0))),"")</f>
        <v/>
      </c>
      <c r="CR494" s="62" t="str">
        <f t="shared" si="215"/>
        <v/>
      </c>
      <c r="CS494" s="62" t="str">
        <f>+IF(LEN($K494)&gt;10,IF(ISERROR(VLOOKUP(N494,'CODIGO PAGO'!$B$1:$B$20,1,0)),1,IF(OR(AND(CE494=1,N494&lt;&gt;"N"),AND(CE494=3,N494&lt;&gt;"B"),AND(CE494=2,LEFT(TRIM(N494),1)&lt;&gt;"I")),1,IF(OR(AND(CE494=0,N494="N"),AND(CE494=0,N494="B"),AND(CE494=0,LEFT(TRIM(N494),1)="I")),1,0))),"")</f>
        <v/>
      </c>
      <c r="CT494" s="62" t="str">
        <f t="shared" si="216"/>
        <v/>
      </c>
      <c r="CU494" s="62" t="str">
        <f>+IF(LEN($K494)&gt;10,IF(ISERROR(VLOOKUP(P494,'CODIGO PAGO'!$B$1:$B$20,1,0)),1,IF(OR(AND(CG494=1,P494&lt;&gt;"N"),AND(CG494=3,P494&lt;&gt;"B"),AND(CG494=2,LEFT(TRIM(P494),1)&lt;&gt;"I")),1,IF(OR(AND(CG494=0,P494="N"),AND(CG494=0,P494="B"),AND(CG494=0,LEFT(TRIM(P494),1)="I")),1,0))),"")</f>
        <v/>
      </c>
      <c r="CV494" s="62" t="str">
        <f t="shared" si="217"/>
        <v/>
      </c>
      <c r="CW494" s="62" t="str">
        <f>+IF(LEN($K494)&gt;10,IF(ISERROR(VLOOKUP(R494,'CODIGO PAGO'!$B$1:$B$20,1,0)),1,IF(OR(AND(CI494=1,R494&lt;&gt;"N"),AND(CI494=3,R494&lt;&gt;"B"),AND(CI494=2,LEFT(TRIM(R494),1)&lt;&gt;"I")),1,IF(OR(AND(CI494=0,R494="N"),AND(CI494=0,R494="B"),AND(CI494=0,LEFT(TRIM(R494),1)="I")),1,0))),"")</f>
        <v/>
      </c>
      <c r="CX494" s="62" t="str">
        <f t="shared" si="218"/>
        <v/>
      </c>
      <c r="CY494" s="62" t="str">
        <f>+IF(LEN($K494)&gt;10,IF(ISERROR(VLOOKUP(T494,'CODIGO PAGO'!$B$1:$B$20,1,0)),1,IF(OR(AND(CK494=1,T494&lt;&gt;"N"),AND(CK494=3,T494&lt;&gt;"B"),AND(CK494=2,LEFT(TRIM(T494),1)&lt;&gt;"I")),1,IF(OR(AND(CK494=0,T494="N"),AND(CK494=0,T494="B"),AND(CK494=0,LEFT(TRIM(T494),1)="I")),1,0))),"")</f>
        <v/>
      </c>
      <c r="CZ494" s="62" t="str">
        <f t="shared" si="219"/>
        <v/>
      </c>
      <c r="DA494" s="62" t="str">
        <f>+IF(LEN($K494)&gt;10,IF(ISERROR(VLOOKUP(V494,'CODIGO PAGO'!$B$1:$B$20,1,0)),1,IF(OR(AND(CM494=1,V494&lt;&gt;"N"),AND(CM494=3,V494&lt;&gt;"B"),AND(CM494=2,LEFT(TRIM(V494),1)&lt;&gt;"I")),1,IF(OR(AND(CM494=0,V494="N"),AND(CM494=0,V494="B"),AND(CM494=0,LEFT(TRIM(V494),1)="I")),1,0))),"")</f>
        <v/>
      </c>
      <c r="DB494" s="62" t="str">
        <f t="shared" si="220"/>
        <v/>
      </c>
      <c r="DC494" s="62" t="str">
        <f>+IF(LEN($K494)&gt;10,IF(ISERROR(VLOOKUP(X494,'CODIGO PAGO'!$B$1:$B$20,1,0)),1,IF(OR(AND(CO494=1,X494&lt;&gt;"N"),AND(CO494=3,X494&lt;&gt;"B"),AND(CO494=2,LEFT(TRIM(X494),1)&lt;&gt;"I")),1,IF(OR(AND(CO494=0,X494="N"),AND(CO494=0,X494="B"),AND(CO494=0,LEFT(TRIM(X494),1)="I")),1,0))),"")</f>
        <v/>
      </c>
      <c r="DD494" s="62" t="str">
        <f t="shared" si="221"/>
        <v/>
      </c>
      <c r="DE494" s="62" t="str">
        <f t="shared" si="222"/>
        <v/>
      </c>
      <c r="DF494" s="63" t="str">
        <f t="shared" si="223"/>
        <v/>
      </c>
      <c r="DG494" s="171"/>
      <c r="DH494" s="63">
        <v>494</v>
      </c>
    </row>
    <row r="495" spans="1:112" s="65" customFormat="1">
      <c r="A495" s="16" t="str">
        <f t="shared" si="196"/>
        <v/>
      </c>
      <c r="B495" s="134"/>
      <c r="C495" s="134"/>
      <c r="D495" s="1" t="str">
        <f>+IF(LEN($K495)&gt;5,BD!A495,"")</f>
        <v/>
      </c>
      <c r="E495" s="1" t="str">
        <f>+IF(LEN($K495)&gt;5,BD!B495,"")</f>
        <v/>
      </c>
      <c r="F495" s="134"/>
      <c r="G495" s="133"/>
      <c r="H495" s="135"/>
      <c r="I495" s="3" t="str">
        <f>+IF(LEN($K495)&gt;5,BD!D495,"")</f>
        <v/>
      </c>
      <c r="J495" s="4" t="str">
        <f>+IF(LEN($K495)&gt;5,BD!E495,"")</f>
        <v/>
      </c>
      <c r="K495" s="5" t="str">
        <f>+IF(LEN(BD!G495)&gt;5,BD!G495,"")</f>
        <v/>
      </c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53" t="str">
        <f t="shared" si="197"/>
        <v/>
      </c>
      <c r="AB495" s="154" t="str">
        <f>+IF(LEN($K495)&gt;5,SUM(L495,N495,P495,R495,T495,V495,X495)+COUNTIF(L495:X495,"PCG")+'CODIGO PAGO'!$C$23*COUNTIF(L495:X495,"PDF")+'CODIGO PAGO'!$C$24*COUNTIF('PRE MAAS'!L495:X495,"PNH")+'CODIGO PAGO'!$C$25*COUNTIF('PRE MAAS'!L495:X495,"PS")+COUNTIF(L495:X495,"VAC"),"")</f>
        <v/>
      </c>
      <c r="AC495" s="154" t="str">
        <f t="shared" si="198"/>
        <v/>
      </c>
      <c r="AD495" s="155" t="str">
        <f t="shared" si="199"/>
        <v/>
      </c>
      <c r="AE495" s="155" t="str">
        <f t="shared" si="200"/>
        <v/>
      </c>
      <c r="AF495" s="155" t="str">
        <f>+IF(LEN($K495)&gt;5,IF(AND(VLOOKUP($I495,BD!$D$1:$F$501,3,0)&gt;=L$1,VLOOKUP($I495,BD!$D$1:$F$501,3,0)&lt;=X$1),1,0),"")</f>
        <v/>
      </c>
      <c r="AG495" s="155" t="str">
        <f t="shared" si="201"/>
        <v/>
      </c>
      <c r="AH495" s="156" t="str">
        <f t="shared" si="202"/>
        <v/>
      </c>
      <c r="AI495" s="156" t="str">
        <f t="shared" si="203"/>
        <v/>
      </c>
      <c r="AJ495" s="156" t="str">
        <f t="shared" si="204"/>
        <v/>
      </c>
      <c r="AK495" s="6" t="str">
        <f>+IF(LEN($K495)&gt;5,BD!H495,"")</f>
        <v/>
      </c>
      <c r="AL495" s="17" t="str">
        <f t="shared" si="205"/>
        <v/>
      </c>
      <c r="AM495" s="13"/>
      <c r="AN495" s="18" t="str">
        <f t="shared" si="206"/>
        <v/>
      </c>
      <c r="AO495" s="19" t="str">
        <f t="shared" si="207"/>
        <v/>
      </c>
      <c r="AP495" s="19" t="str">
        <f t="shared" si="208"/>
        <v/>
      </c>
      <c r="AQ495" s="20" t="str">
        <f t="shared" si="209"/>
        <v/>
      </c>
      <c r="AR495" s="7" t="str">
        <f t="shared" ca="1" si="210"/>
        <v/>
      </c>
      <c r="AS495" s="157"/>
      <c r="AT495" s="19" t="str">
        <f>+IF(LEN($K495)&gt;5,TRUNC(AS495*AK495*'CODIGO PAGO'!$C$27,2),"")</f>
        <v/>
      </c>
      <c r="AU495" s="15"/>
      <c r="AV495" s="15"/>
      <c r="AW495" s="15"/>
      <c r="AX495" s="14"/>
      <c r="AY495" s="15"/>
      <c r="AZ495" s="20" t="str">
        <f>+IF(LEN(K495)&gt;5,SUMIF(AJUSTES!$A$1:$A$50,K495,AJUSTES!$J$1:$J$50),"")</f>
        <v/>
      </c>
      <c r="BA495" s="20"/>
      <c r="BB495" s="14"/>
      <c r="BC495" s="14"/>
      <c r="BD495" s="164"/>
      <c r="BE495" s="15"/>
      <c r="BF495" s="15"/>
      <c r="BG495" s="152" t="str">
        <f t="shared" si="211"/>
        <v/>
      </c>
      <c r="BH495" s="20" t="str">
        <f t="shared" si="212"/>
        <v/>
      </c>
      <c r="BI495" s="20" t="str">
        <f>IF(LEN($K495)&gt;5,IF('CODIGO PAGO'!$C$26=9,0.5*AK495,'CODIGO PAGO'!$C$26*COUNTIF(L495:X495,"PT")*(AK495*7)/(7-(COUNTIF(L495:X495,"D")+COUNTIF(L495:X495,"DL")))),"")</f>
        <v/>
      </c>
      <c r="BJ495" s="15"/>
      <c r="BK495" s="20" t="str">
        <f>+IF(LEN(K495)&gt;5,SUMIF(AJUSTES!$A$1:$A$50,K495,AJUSTES!$K$1:$K$50),"")</f>
        <v/>
      </c>
      <c r="BL495" s="15"/>
      <c r="BM495" s="15"/>
      <c r="BN495" s="4" t="str">
        <f>+CONCATENATE(IF(COUNTIFS(INCAPACIDADES!$A$1:$A$100,"ACTIVA",INCAPACIDADES!$C$1:$C$100,'PRE MAAS'!K495)&gt;0,VLOOKUP(K495,INCAPACIDADES!$C$1:$Y$100,23,0),""),IF(LEN($K495)&gt;5,IF(BD!F495="N/A","",CONCATENATE("B (",DAY(BD!F495),"-",MONTH(BD!F495),"-",YEAR(BD!F495),")")),""))</f>
        <v/>
      </c>
      <c r="BO495" s="150"/>
      <c r="BP495" s="15"/>
      <c r="BQ495" s="15"/>
      <c r="BR495" s="15"/>
      <c r="BS495" s="15"/>
      <c r="BT495" s="15"/>
      <c r="BU495" s="9" t="str">
        <f>+IF(LEN($K495)&gt;10,IF(LEN(BD!I495)=11,BD!I495,CONCATENATE("0",BD!I495)),"")</f>
        <v/>
      </c>
      <c r="BV495" s="161" t="str">
        <f>+IF(LEN($K495)&gt;10,BD!J495,"")</f>
        <v/>
      </c>
      <c r="BW495" s="162" t="str">
        <f t="shared" si="213"/>
        <v/>
      </c>
      <c r="BX495" s="162" t="str">
        <f>+IF(LEN($K495)&gt;10,UPPER(BD!K495),"")</f>
        <v/>
      </c>
      <c r="BY495" s="161" t="str">
        <f>+IF(LEN($K503)&gt;5,BD!L495,"")</f>
        <v/>
      </c>
      <c r="BZ495" s="161" t="str">
        <f>+IF(LEN($K495)&gt;10,BD!M495,"")</f>
        <v/>
      </c>
      <c r="CA495" s="162" t="str">
        <f>+IF(LEN($K495)&gt;10,BD!N495,"")</f>
        <v/>
      </c>
      <c r="CB495" s="163" t="str">
        <f t="shared" si="214"/>
        <v/>
      </c>
      <c r="CC495" s="62" t="str">
        <f>+IF(AND(LEN($K495)&gt;10),IF(AND($J495&gt;L$1,$J495&lt;=$Y$1),1,IF((COUNTIFS(INCAPACIDADES!$C$1:$C$51,$K495,INCAPACIDADES!K$1:K$51,L$1))&gt;0,2,IF(VLOOKUP($I495,BD!D:F,3,0)&gt;L$1,0,3))),"")</f>
        <v/>
      </c>
      <c r="CD495" s="62" t="str">
        <f>+IF(AND(LEN($K495)&gt;10),IF(AND($J495&gt;M$1,$J495&lt;=$Y$1),1,IF((COUNTIFS(INCAPACIDADES!$C$1:$C$51,$K495,INCAPACIDADES!L$1:L$51,M$1))&gt;0,2,IF(VLOOKUP($I495,BD!$D:$F,3,0)&gt;M$1,0,3))),"")</f>
        <v/>
      </c>
      <c r="CE495" s="62" t="str">
        <f>+IF(AND(LEN($K495)&gt;10),IF(AND($J495&gt;N$1,$J495&lt;=$Y$1),1,IF((COUNTIFS(INCAPACIDADES!$C$1:$C$51,$K495,INCAPACIDADES!M$1:M$51,N$1))&gt;0,2,IF(VLOOKUP($I495,BD!$D:$F,3,0)&gt;N$1,0,3))),"")</f>
        <v/>
      </c>
      <c r="CF495" s="62" t="str">
        <f>+IF(AND(LEN($K495)&gt;10),IF(AND($J495&gt;O$1,$J495&lt;=$Y$1),1,IF((COUNTIFS(INCAPACIDADES!$C$1:$C$51,$K495,INCAPACIDADES!N$1:N$51,O$1))&gt;0,2,IF(VLOOKUP($I495,BD!$D:$F,3,0)&gt;O$1,0,3))),"")</f>
        <v/>
      </c>
      <c r="CG495" s="62" t="str">
        <f>+IF(AND(LEN($K495)&gt;10),IF(AND($J495&gt;P$1,$J495&lt;=$Y$1),1,IF((COUNTIFS(INCAPACIDADES!$C$1:$C$51,$K495,INCAPACIDADES!O$1:O$51,P$1))&gt;0,2,IF(VLOOKUP($I495,BD!$D:$F,3,0)&gt;P$1,0,3))),"")</f>
        <v/>
      </c>
      <c r="CH495" s="62" t="str">
        <f>+IF(AND(LEN($K495)&gt;10),IF(AND($J495&gt;Q$1,$J495&lt;=$Y$1),1,IF((COUNTIFS(INCAPACIDADES!$C$1:$C$51,$K495,INCAPACIDADES!P$1:P$51,Q$1))&gt;0,2,IF(VLOOKUP($I495,BD!$D:$F,3,0)&gt;Q$1,0,3))),"")</f>
        <v/>
      </c>
      <c r="CI495" s="62" t="str">
        <f>+IF(AND(LEN($K495)&gt;10),IF(AND($J495&gt;R$1,$J495&lt;=$Y$1),1,IF((COUNTIFS(INCAPACIDADES!$C$1:$C$51,$K495,INCAPACIDADES!Q$1:Q$51,R$1))&gt;0,2,IF(VLOOKUP($I495,BD!$D:$F,3,0)&gt;R$1,0,3))),"")</f>
        <v/>
      </c>
      <c r="CJ495" s="62" t="str">
        <f>+IF(AND(LEN($K495)&gt;10),IF(AND($J495&gt;S$1,$J495&lt;=$Y$1),1,IF((COUNTIFS(INCAPACIDADES!$C$1:$C$51,$K495,INCAPACIDADES!R$1:R$51,S$1))&gt;0,2,IF(VLOOKUP($I495,BD!$D:$F,3,0)&gt;S$1,0,3))),"")</f>
        <v/>
      </c>
      <c r="CK495" s="62" t="str">
        <f>+IF(AND(LEN($K495)&gt;10),IF(AND($J495&gt;T$1,$J495&lt;=$Y$1),1,IF((COUNTIFS(INCAPACIDADES!$C$1:$C$51,$K495,INCAPACIDADES!S$1:S$51,T$1))&gt;0,2,IF(VLOOKUP($I495,BD!$D:$F,3,0)&gt;T$1,0,3))),"")</f>
        <v/>
      </c>
      <c r="CL495" s="62" t="str">
        <f>+IF(AND(LEN($K495)&gt;10),IF(AND($J495&gt;U$1,$J495&lt;=$Y$1),1,IF((COUNTIFS(INCAPACIDADES!$C$1:$C$51,$K495,INCAPACIDADES!T$1:T$51,U$1))&gt;0,2,IF(VLOOKUP($I495,BD!$D:$F,3,0)&gt;U$1,0,3))),"")</f>
        <v/>
      </c>
      <c r="CM495" s="62" t="str">
        <f>+IF(AND(LEN($K495)&gt;10),IF(AND($J495&gt;V$1,$J495&lt;=$Y$1),1,IF((COUNTIFS(INCAPACIDADES!$C$1:$C$51,$K495,INCAPACIDADES!U$1:U$51,V$1))&gt;0,2,IF(VLOOKUP($I495,BD!$D:$F,3,0)&gt;V$1,0,3))),"")</f>
        <v/>
      </c>
      <c r="CN495" s="62" t="str">
        <f>+IF(AND(LEN($K495)&gt;10),IF(AND($J495&gt;W$1,$J495&lt;=$Y$1),1,IF((COUNTIFS(INCAPACIDADES!$C$1:$C$51,$K495,INCAPACIDADES!V$1:V$51,W$1))&gt;0,2,IF(VLOOKUP($I495,BD!$D:$F,3,0)&gt;W$1,0,3))),"")</f>
        <v/>
      </c>
      <c r="CO495" s="62" t="str">
        <f>+IF(AND(LEN($K495)&gt;10),IF(AND($J495&gt;X$1,$J495&lt;=$Y$1),1,IF((COUNTIFS(INCAPACIDADES!$C$1:$C$51,$K495,INCAPACIDADES!W$1:W$51,X$1))&gt;0,2,IF(VLOOKUP($I495,BD!$D:$F,3,0)&gt;X$1,0,3))),"")</f>
        <v/>
      </c>
      <c r="CP495" s="62" t="str">
        <f>+IF(AND(LEN($K495)&gt;10),IF(AND($J495&gt;Y$1,$J495&lt;=$Y$1),1,IF((COUNTIFS(INCAPACIDADES!$C$1:$C$51,$K495,INCAPACIDADES!X$1:X$51,Y$1))&gt;0,2,IF(VLOOKUP($I495,BD!$D:$F,3,0)&gt;Y$1,0,3))),"")</f>
        <v/>
      </c>
      <c r="CQ495" s="62" t="str">
        <f>+IF(LEN($K495)&gt;10,IF(ISERROR(VLOOKUP(L495,'CODIGO PAGO'!$B$1:$B$20,1,0)),1,IF(OR(AND(CC495=1,L495&lt;&gt;"N"),AND(CC495=3,L495&lt;&gt;"B"),AND(CC495=2,LEFT(TRIM(L495),1)&lt;&gt;"I")),1,IF(OR(AND(CC495=0,L495="N"),AND(CC495=0,L495="B"),AND(CC495=0,LEFT(TRIM(L495),1)="I")),1,0))),"")</f>
        <v/>
      </c>
      <c r="CR495" s="62" t="str">
        <f t="shared" si="215"/>
        <v/>
      </c>
      <c r="CS495" s="62" t="str">
        <f>+IF(LEN($K495)&gt;10,IF(ISERROR(VLOOKUP(N495,'CODIGO PAGO'!$B$1:$B$20,1,0)),1,IF(OR(AND(CE495=1,N495&lt;&gt;"N"),AND(CE495=3,N495&lt;&gt;"B"),AND(CE495=2,LEFT(TRIM(N495),1)&lt;&gt;"I")),1,IF(OR(AND(CE495=0,N495="N"),AND(CE495=0,N495="B"),AND(CE495=0,LEFT(TRIM(N495),1)="I")),1,0))),"")</f>
        <v/>
      </c>
      <c r="CT495" s="62" t="str">
        <f t="shared" si="216"/>
        <v/>
      </c>
      <c r="CU495" s="62" t="str">
        <f>+IF(LEN($K495)&gt;10,IF(ISERROR(VLOOKUP(P495,'CODIGO PAGO'!$B$1:$B$20,1,0)),1,IF(OR(AND(CG495=1,P495&lt;&gt;"N"),AND(CG495=3,P495&lt;&gt;"B"),AND(CG495=2,LEFT(TRIM(P495),1)&lt;&gt;"I")),1,IF(OR(AND(CG495=0,P495="N"),AND(CG495=0,P495="B"),AND(CG495=0,LEFT(TRIM(P495),1)="I")),1,0))),"")</f>
        <v/>
      </c>
      <c r="CV495" s="62" t="str">
        <f t="shared" si="217"/>
        <v/>
      </c>
      <c r="CW495" s="62" t="str">
        <f>+IF(LEN($K495)&gt;10,IF(ISERROR(VLOOKUP(R495,'CODIGO PAGO'!$B$1:$B$20,1,0)),1,IF(OR(AND(CI495=1,R495&lt;&gt;"N"),AND(CI495=3,R495&lt;&gt;"B"),AND(CI495=2,LEFT(TRIM(R495),1)&lt;&gt;"I")),1,IF(OR(AND(CI495=0,R495="N"),AND(CI495=0,R495="B"),AND(CI495=0,LEFT(TRIM(R495),1)="I")),1,0))),"")</f>
        <v/>
      </c>
      <c r="CX495" s="62" t="str">
        <f t="shared" si="218"/>
        <v/>
      </c>
      <c r="CY495" s="62" t="str">
        <f>+IF(LEN($K495)&gt;10,IF(ISERROR(VLOOKUP(T495,'CODIGO PAGO'!$B$1:$B$20,1,0)),1,IF(OR(AND(CK495=1,T495&lt;&gt;"N"),AND(CK495=3,T495&lt;&gt;"B"),AND(CK495=2,LEFT(TRIM(T495),1)&lt;&gt;"I")),1,IF(OR(AND(CK495=0,T495="N"),AND(CK495=0,T495="B"),AND(CK495=0,LEFT(TRIM(T495),1)="I")),1,0))),"")</f>
        <v/>
      </c>
      <c r="CZ495" s="62" t="str">
        <f t="shared" si="219"/>
        <v/>
      </c>
      <c r="DA495" s="62" t="str">
        <f>+IF(LEN($K495)&gt;10,IF(ISERROR(VLOOKUP(V495,'CODIGO PAGO'!$B$1:$B$20,1,0)),1,IF(OR(AND(CM495=1,V495&lt;&gt;"N"),AND(CM495=3,V495&lt;&gt;"B"),AND(CM495=2,LEFT(TRIM(V495),1)&lt;&gt;"I")),1,IF(OR(AND(CM495=0,V495="N"),AND(CM495=0,V495="B"),AND(CM495=0,LEFT(TRIM(V495),1)="I")),1,0))),"")</f>
        <v/>
      </c>
      <c r="DB495" s="62" t="str">
        <f t="shared" si="220"/>
        <v/>
      </c>
      <c r="DC495" s="62" t="str">
        <f>+IF(LEN($K495)&gt;10,IF(ISERROR(VLOOKUP(X495,'CODIGO PAGO'!$B$1:$B$20,1,0)),1,IF(OR(AND(CO495=1,X495&lt;&gt;"N"),AND(CO495=3,X495&lt;&gt;"B"),AND(CO495=2,LEFT(TRIM(X495),1)&lt;&gt;"I")),1,IF(OR(AND(CO495=0,X495="N"),AND(CO495=0,X495="B"),AND(CO495=0,LEFT(TRIM(X495),1)="I")),1,0))),"")</f>
        <v/>
      </c>
      <c r="DD495" s="62" t="str">
        <f t="shared" si="221"/>
        <v/>
      </c>
      <c r="DE495" s="62" t="str">
        <f t="shared" si="222"/>
        <v/>
      </c>
      <c r="DF495" s="63" t="str">
        <f t="shared" si="223"/>
        <v/>
      </c>
      <c r="DG495" s="171"/>
      <c r="DH495" s="63">
        <v>495</v>
      </c>
    </row>
    <row r="496" spans="1:112" s="65" customFormat="1">
      <c r="A496" s="16" t="str">
        <f t="shared" si="196"/>
        <v/>
      </c>
      <c r="B496" s="134"/>
      <c r="C496" s="134"/>
      <c r="D496" s="1" t="str">
        <f>+IF(LEN($K496)&gt;5,BD!A496,"")</f>
        <v/>
      </c>
      <c r="E496" s="1" t="str">
        <f>+IF(LEN($K496)&gt;5,BD!B496,"")</f>
        <v/>
      </c>
      <c r="F496" s="134"/>
      <c r="G496" s="133"/>
      <c r="H496" s="135"/>
      <c r="I496" s="3" t="str">
        <f>+IF(LEN($K496)&gt;5,BD!D496,"")</f>
        <v/>
      </c>
      <c r="J496" s="4" t="str">
        <f>+IF(LEN($K496)&gt;5,BD!E496,"")</f>
        <v/>
      </c>
      <c r="K496" s="5" t="str">
        <f>+IF(LEN(BD!G496)&gt;5,BD!G496,"")</f>
        <v/>
      </c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53" t="str">
        <f t="shared" si="197"/>
        <v/>
      </c>
      <c r="AB496" s="154" t="str">
        <f>+IF(LEN($K496)&gt;5,SUM(L496,N496,P496,R496,T496,V496,X496)+COUNTIF(L496:X496,"PCG")+'CODIGO PAGO'!$C$23*COUNTIF(L496:X496,"PDF")+'CODIGO PAGO'!$C$24*COUNTIF('PRE MAAS'!L496:X496,"PNH")+'CODIGO PAGO'!$C$25*COUNTIF('PRE MAAS'!L496:X496,"PS")+COUNTIF(L496:X496,"VAC"),"")</f>
        <v/>
      </c>
      <c r="AC496" s="154" t="str">
        <f t="shared" si="198"/>
        <v/>
      </c>
      <c r="AD496" s="155" t="str">
        <f t="shared" si="199"/>
        <v/>
      </c>
      <c r="AE496" s="155" t="str">
        <f t="shared" si="200"/>
        <v/>
      </c>
      <c r="AF496" s="155" t="str">
        <f>+IF(LEN($K496)&gt;5,IF(AND(VLOOKUP($I496,BD!$D$1:$F$501,3,0)&gt;=L$1,VLOOKUP($I496,BD!$D$1:$F$501,3,0)&lt;=X$1),1,0),"")</f>
        <v/>
      </c>
      <c r="AG496" s="155" t="str">
        <f t="shared" si="201"/>
        <v/>
      </c>
      <c r="AH496" s="156" t="str">
        <f t="shared" si="202"/>
        <v/>
      </c>
      <c r="AI496" s="156" t="str">
        <f t="shared" si="203"/>
        <v/>
      </c>
      <c r="AJ496" s="156" t="str">
        <f t="shared" si="204"/>
        <v/>
      </c>
      <c r="AK496" s="6" t="str">
        <f>+IF(LEN($K496)&gt;5,BD!H496,"")</f>
        <v/>
      </c>
      <c r="AL496" s="17" t="str">
        <f t="shared" si="205"/>
        <v/>
      </c>
      <c r="AM496" s="13"/>
      <c r="AN496" s="18" t="str">
        <f t="shared" si="206"/>
        <v/>
      </c>
      <c r="AO496" s="19" t="str">
        <f t="shared" si="207"/>
        <v/>
      </c>
      <c r="AP496" s="19" t="str">
        <f t="shared" si="208"/>
        <v/>
      </c>
      <c r="AQ496" s="20" t="str">
        <f t="shared" si="209"/>
        <v/>
      </c>
      <c r="AR496" s="7" t="str">
        <f t="shared" ca="1" si="210"/>
        <v/>
      </c>
      <c r="AS496" s="157"/>
      <c r="AT496" s="19" t="str">
        <f>+IF(LEN($K496)&gt;5,TRUNC(AS496*AK496*'CODIGO PAGO'!$C$27,2),"")</f>
        <v/>
      </c>
      <c r="AU496" s="15"/>
      <c r="AV496" s="15"/>
      <c r="AW496" s="15"/>
      <c r="AX496" s="14"/>
      <c r="AY496" s="15"/>
      <c r="AZ496" s="20" t="str">
        <f>+IF(LEN(K496)&gt;5,SUMIF(AJUSTES!$A$1:$A$50,K496,AJUSTES!$J$1:$J$50),"")</f>
        <v/>
      </c>
      <c r="BA496" s="20"/>
      <c r="BB496" s="14"/>
      <c r="BC496" s="14"/>
      <c r="BD496" s="164"/>
      <c r="BE496" s="15"/>
      <c r="BF496" s="15"/>
      <c r="BG496" s="152" t="str">
        <f t="shared" si="211"/>
        <v/>
      </c>
      <c r="BH496" s="20" t="str">
        <f t="shared" si="212"/>
        <v/>
      </c>
      <c r="BI496" s="20" t="str">
        <f>IF(LEN($K496)&gt;5,IF('CODIGO PAGO'!$C$26=9,0.5*AK496,'CODIGO PAGO'!$C$26*COUNTIF(L496:X496,"PT")*(AK496*7)/(7-(COUNTIF(L496:X496,"D")+COUNTIF(L496:X496,"DL")))),"")</f>
        <v/>
      </c>
      <c r="BJ496" s="15"/>
      <c r="BK496" s="20" t="str">
        <f>+IF(LEN(K496)&gt;5,SUMIF(AJUSTES!$A$1:$A$50,K496,AJUSTES!$K$1:$K$50),"")</f>
        <v/>
      </c>
      <c r="BL496" s="15"/>
      <c r="BM496" s="15"/>
      <c r="BN496" s="4" t="str">
        <f>+CONCATENATE(IF(COUNTIFS(INCAPACIDADES!$A$1:$A$100,"ACTIVA",INCAPACIDADES!$C$1:$C$100,'PRE MAAS'!K496)&gt;0,VLOOKUP(K496,INCAPACIDADES!$C$1:$Y$100,23,0),""),IF(LEN($K496)&gt;5,IF(BD!F496="N/A","",CONCATENATE("B (",DAY(BD!F496),"-",MONTH(BD!F496),"-",YEAR(BD!F496),")")),""))</f>
        <v/>
      </c>
      <c r="BO496" s="150"/>
      <c r="BP496" s="15"/>
      <c r="BQ496" s="15"/>
      <c r="BR496" s="15"/>
      <c r="BS496" s="15"/>
      <c r="BT496" s="15"/>
      <c r="BU496" s="9" t="str">
        <f>+IF(LEN($K496)&gt;10,IF(LEN(BD!I496)=11,BD!I496,CONCATENATE("0",BD!I496)),"")</f>
        <v/>
      </c>
      <c r="BV496" s="161" t="str">
        <f>+IF(LEN($K496)&gt;10,BD!J496,"")</f>
        <v/>
      </c>
      <c r="BW496" s="162" t="str">
        <f t="shared" si="213"/>
        <v/>
      </c>
      <c r="BX496" s="162" t="str">
        <f>+IF(LEN($K496)&gt;10,UPPER(BD!K496),"")</f>
        <v/>
      </c>
      <c r="BY496" s="161" t="str">
        <f>+IF(LEN($K504)&gt;5,BD!L496,"")</f>
        <v/>
      </c>
      <c r="BZ496" s="161" t="str">
        <f>+IF(LEN($K496)&gt;10,BD!M496,"")</f>
        <v/>
      </c>
      <c r="CA496" s="162" t="str">
        <f>+IF(LEN($K496)&gt;10,BD!N496,"")</f>
        <v/>
      </c>
      <c r="CB496" s="163" t="str">
        <f t="shared" si="214"/>
        <v/>
      </c>
      <c r="CC496" s="62" t="str">
        <f>+IF(AND(LEN($K496)&gt;10),IF(AND($J496&gt;L$1,$J496&lt;=$Y$1),1,IF((COUNTIFS(INCAPACIDADES!$C$1:$C$51,$K496,INCAPACIDADES!K$1:K$51,L$1))&gt;0,2,IF(VLOOKUP($I496,BD!D:F,3,0)&gt;L$1,0,3))),"")</f>
        <v/>
      </c>
      <c r="CD496" s="62" t="str">
        <f>+IF(AND(LEN($K496)&gt;10),IF(AND($J496&gt;M$1,$J496&lt;=$Y$1),1,IF((COUNTIFS(INCAPACIDADES!$C$1:$C$51,$K496,INCAPACIDADES!L$1:L$51,M$1))&gt;0,2,IF(VLOOKUP($I496,BD!$D:$F,3,0)&gt;M$1,0,3))),"")</f>
        <v/>
      </c>
      <c r="CE496" s="62" t="str">
        <f>+IF(AND(LEN($K496)&gt;10),IF(AND($J496&gt;N$1,$J496&lt;=$Y$1),1,IF((COUNTIFS(INCAPACIDADES!$C$1:$C$51,$K496,INCAPACIDADES!M$1:M$51,N$1))&gt;0,2,IF(VLOOKUP($I496,BD!$D:$F,3,0)&gt;N$1,0,3))),"")</f>
        <v/>
      </c>
      <c r="CF496" s="62" t="str">
        <f>+IF(AND(LEN($K496)&gt;10),IF(AND($J496&gt;O$1,$J496&lt;=$Y$1),1,IF((COUNTIFS(INCAPACIDADES!$C$1:$C$51,$K496,INCAPACIDADES!N$1:N$51,O$1))&gt;0,2,IF(VLOOKUP($I496,BD!$D:$F,3,0)&gt;O$1,0,3))),"")</f>
        <v/>
      </c>
      <c r="CG496" s="62" t="str">
        <f>+IF(AND(LEN($K496)&gt;10),IF(AND($J496&gt;P$1,$J496&lt;=$Y$1),1,IF((COUNTIFS(INCAPACIDADES!$C$1:$C$51,$K496,INCAPACIDADES!O$1:O$51,P$1))&gt;0,2,IF(VLOOKUP($I496,BD!$D:$F,3,0)&gt;P$1,0,3))),"")</f>
        <v/>
      </c>
      <c r="CH496" s="62" t="str">
        <f>+IF(AND(LEN($K496)&gt;10),IF(AND($J496&gt;Q$1,$J496&lt;=$Y$1),1,IF((COUNTIFS(INCAPACIDADES!$C$1:$C$51,$K496,INCAPACIDADES!P$1:P$51,Q$1))&gt;0,2,IF(VLOOKUP($I496,BD!$D:$F,3,0)&gt;Q$1,0,3))),"")</f>
        <v/>
      </c>
      <c r="CI496" s="62" t="str">
        <f>+IF(AND(LEN($K496)&gt;10),IF(AND($J496&gt;R$1,$J496&lt;=$Y$1),1,IF((COUNTIFS(INCAPACIDADES!$C$1:$C$51,$K496,INCAPACIDADES!Q$1:Q$51,R$1))&gt;0,2,IF(VLOOKUP($I496,BD!$D:$F,3,0)&gt;R$1,0,3))),"")</f>
        <v/>
      </c>
      <c r="CJ496" s="62" t="str">
        <f>+IF(AND(LEN($K496)&gt;10),IF(AND($J496&gt;S$1,$J496&lt;=$Y$1),1,IF((COUNTIFS(INCAPACIDADES!$C$1:$C$51,$K496,INCAPACIDADES!R$1:R$51,S$1))&gt;0,2,IF(VLOOKUP($I496,BD!$D:$F,3,0)&gt;S$1,0,3))),"")</f>
        <v/>
      </c>
      <c r="CK496" s="62" t="str">
        <f>+IF(AND(LEN($K496)&gt;10),IF(AND($J496&gt;T$1,$J496&lt;=$Y$1),1,IF((COUNTIFS(INCAPACIDADES!$C$1:$C$51,$K496,INCAPACIDADES!S$1:S$51,T$1))&gt;0,2,IF(VLOOKUP($I496,BD!$D:$F,3,0)&gt;T$1,0,3))),"")</f>
        <v/>
      </c>
      <c r="CL496" s="62" t="str">
        <f>+IF(AND(LEN($K496)&gt;10),IF(AND($J496&gt;U$1,$J496&lt;=$Y$1),1,IF((COUNTIFS(INCAPACIDADES!$C$1:$C$51,$K496,INCAPACIDADES!T$1:T$51,U$1))&gt;0,2,IF(VLOOKUP($I496,BD!$D:$F,3,0)&gt;U$1,0,3))),"")</f>
        <v/>
      </c>
      <c r="CM496" s="62" t="str">
        <f>+IF(AND(LEN($K496)&gt;10),IF(AND($J496&gt;V$1,$J496&lt;=$Y$1),1,IF((COUNTIFS(INCAPACIDADES!$C$1:$C$51,$K496,INCAPACIDADES!U$1:U$51,V$1))&gt;0,2,IF(VLOOKUP($I496,BD!$D:$F,3,0)&gt;V$1,0,3))),"")</f>
        <v/>
      </c>
      <c r="CN496" s="62" t="str">
        <f>+IF(AND(LEN($K496)&gt;10),IF(AND($J496&gt;W$1,$J496&lt;=$Y$1),1,IF((COUNTIFS(INCAPACIDADES!$C$1:$C$51,$K496,INCAPACIDADES!V$1:V$51,W$1))&gt;0,2,IF(VLOOKUP($I496,BD!$D:$F,3,0)&gt;W$1,0,3))),"")</f>
        <v/>
      </c>
      <c r="CO496" s="62" t="str">
        <f>+IF(AND(LEN($K496)&gt;10),IF(AND($J496&gt;X$1,$J496&lt;=$Y$1),1,IF((COUNTIFS(INCAPACIDADES!$C$1:$C$51,$K496,INCAPACIDADES!W$1:W$51,X$1))&gt;0,2,IF(VLOOKUP($I496,BD!$D:$F,3,0)&gt;X$1,0,3))),"")</f>
        <v/>
      </c>
      <c r="CP496" s="62" t="str">
        <f>+IF(AND(LEN($K496)&gt;10),IF(AND($J496&gt;Y$1,$J496&lt;=$Y$1),1,IF((COUNTIFS(INCAPACIDADES!$C$1:$C$51,$K496,INCAPACIDADES!X$1:X$51,Y$1))&gt;0,2,IF(VLOOKUP($I496,BD!$D:$F,3,0)&gt;Y$1,0,3))),"")</f>
        <v/>
      </c>
      <c r="CQ496" s="62" t="str">
        <f>+IF(LEN($K496)&gt;10,IF(ISERROR(VLOOKUP(L496,'CODIGO PAGO'!$B$1:$B$20,1,0)),1,IF(OR(AND(CC496=1,L496&lt;&gt;"N"),AND(CC496=3,L496&lt;&gt;"B"),AND(CC496=2,LEFT(TRIM(L496),1)&lt;&gt;"I")),1,IF(OR(AND(CC496=0,L496="N"),AND(CC496=0,L496="B"),AND(CC496=0,LEFT(TRIM(L496),1)="I")),1,0))),"")</f>
        <v/>
      </c>
      <c r="CR496" s="62" t="str">
        <f t="shared" si="215"/>
        <v/>
      </c>
      <c r="CS496" s="62" t="str">
        <f>+IF(LEN($K496)&gt;10,IF(ISERROR(VLOOKUP(N496,'CODIGO PAGO'!$B$1:$B$20,1,0)),1,IF(OR(AND(CE496=1,N496&lt;&gt;"N"),AND(CE496=3,N496&lt;&gt;"B"),AND(CE496=2,LEFT(TRIM(N496),1)&lt;&gt;"I")),1,IF(OR(AND(CE496=0,N496="N"),AND(CE496=0,N496="B"),AND(CE496=0,LEFT(TRIM(N496),1)="I")),1,0))),"")</f>
        <v/>
      </c>
      <c r="CT496" s="62" t="str">
        <f t="shared" si="216"/>
        <v/>
      </c>
      <c r="CU496" s="62" t="str">
        <f>+IF(LEN($K496)&gt;10,IF(ISERROR(VLOOKUP(P496,'CODIGO PAGO'!$B$1:$B$20,1,0)),1,IF(OR(AND(CG496=1,P496&lt;&gt;"N"),AND(CG496=3,P496&lt;&gt;"B"),AND(CG496=2,LEFT(TRIM(P496),1)&lt;&gt;"I")),1,IF(OR(AND(CG496=0,P496="N"),AND(CG496=0,P496="B"),AND(CG496=0,LEFT(TRIM(P496),1)="I")),1,0))),"")</f>
        <v/>
      </c>
      <c r="CV496" s="62" t="str">
        <f t="shared" si="217"/>
        <v/>
      </c>
      <c r="CW496" s="62" t="str">
        <f>+IF(LEN($K496)&gt;10,IF(ISERROR(VLOOKUP(R496,'CODIGO PAGO'!$B$1:$B$20,1,0)),1,IF(OR(AND(CI496=1,R496&lt;&gt;"N"),AND(CI496=3,R496&lt;&gt;"B"),AND(CI496=2,LEFT(TRIM(R496),1)&lt;&gt;"I")),1,IF(OR(AND(CI496=0,R496="N"),AND(CI496=0,R496="B"),AND(CI496=0,LEFT(TRIM(R496),1)="I")),1,0))),"")</f>
        <v/>
      </c>
      <c r="CX496" s="62" t="str">
        <f t="shared" si="218"/>
        <v/>
      </c>
      <c r="CY496" s="62" t="str">
        <f>+IF(LEN($K496)&gt;10,IF(ISERROR(VLOOKUP(T496,'CODIGO PAGO'!$B$1:$B$20,1,0)),1,IF(OR(AND(CK496=1,T496&lt;&gt;"N"),AND(CK496=3,T496&lt;&gt;"B"),AND(CK496=2,LEFT(TRIM(T496),1)&lt;&gt;"I")),1,IF(OR(AND(CK496=0,T496="N"),AND(CK496=0,T496="B"),AND(CK496=0,LEFT(TRIM(T496),1)="I")),1,0))),"")</f>
        <v/>
      </c>
      <c r="CZ496" s="62" t="str">
        <f t="shared" si="219"/>
        <v/>
      </c>
      <c r="DA496" s="62" t="str">
        <f>+IF(LEN($K496)&gt;10,IF(ISERROR(VLOOKUP(V496,'CODIGO PAGO'!$B$1:$B$20,1,0)),1,IF(OR(AND(CM496=1,V496&lt;&gt;"N"),AND(CM496=3,V496&lt;&gt;"B"),AND(CM496=2,LEFT(TRIM(V496),1)&lt;&gt;"I")),1,IF(OR(AND(CM496=0,V496="N"),AND(CM496=0,V496="B"),AND(CM496=0,LEFT(TRIM(V496),1)="I")),1,0))),"")</f>
        <v/>
      </c>
      <c r="DB496" s="62" t="str">
        <f t="shared" si="220"/>
        <v/>
      </c>
      <c r="DC496" s="62" t="str">
        <f>+IF(LEN($K496)&gt;10,IF(ISERROR(VLOOKUP(X496,'CODIGO PAGO'!$B$1:$B$20,1,0)),1,IF(OR(AND(CO496=1,X496&lt;&gt;"N"),AND(CO496=3,X496&lt;&gt;"B"),AND(CO496=2,LEFT(TRIM(X496),1)&lt;&gt;"I")),1,IF(OR(AND(CO496=0,X496="N"),AND(CO496=0,X496="B"),AND(CO496=0,LEFT(TRIM(X496),1)="I")),1,0))),"")</f>
        <v/>
      </c>
      <c r="DD496" s="62" t="str">
        <f t="shared" si="221"/>
        <v/>
      </c>
      <c r="DE496" s="62" t="str">
        <f t="shared" si="222"/>
        <v/>
      </c>
      <c r="DF496" s="63" t="str">
        <f t="shared" si="223"/>
        <v/>
      </c>
      <c r="DG496" s="171"/>
      <c r="DH496" s="63">
        <v>496</v>
      </c>
    </row>
    <row r="497" spans="1:115" s="65" customFormat="1">
      <c r="A497" s="16" t="str">
        <f t="shared" si="196"/>
        <v/>
      </c>
      <c r="B497" s="134"/>
      <c r="C497" s="134"/>
      <c r="D497" s="1" t="str">
        <f>+IF(LEN($K497)&gt;5,BD!A497,"")</f>
        <v/>
      </c>
      <c r="E497" s="1" t="str">
        <f>+IF(LEN($K497)&gt;5,BD!B497,"")</f>
        <v/>
      </c>
      <c r="F497" s="134"/>
      <c r="G497" s="133"/>
      <c r="H497" s="135"/>
      <c r="I497" s="3" t="str">
        <f>+IF(LEN($K497)&gt;5,BD!D497,"")</f>
        <v/>
      </c>
      <c r="J497" s="4" t="str">
        <f>+IF(LEN($K497)&gt;5,BD!E497,"")</f>
        <v/>
      </c>
      <c r="K497" s="5" t="str">
        <f>+IF(LEN(BD!G497)&gt;5,BD!G497,"")</f>
        <v/>
      </c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53" t="str">
        <f t="shared" si="197"/>
        <v/>
      </c>
      <c r="AB497" s="154" t="str">
        <f>+IF(LEN($K497)&gt;5,SUM(L497,N497,P497,R497,T497,V497,X497)+COUNTIF(L497:X497,"PCG")+'CODIGO PAGO'!$C$23*COUNTIF(L497:X497,"PDF")+'CODIGO PAGO'!$C$24*COUNTIF('PRE MAAS'!L497:X497,"PNH")+'CODIGO PAGO'!$C$25*COUNTIF('PRE MAAS'!L497:X497,"PS")+COUNTIF(L497:X497,"VAC"),"")</f>
        <v/>
      </c>
      <c r="AC497" s="154" t="str">
        <f t="shared" si="198"/>
        <v/>
      </c>
      <c r="AD497" s="155" t="str">
        <f t="shared" si="199"/>
        <v/>
      </c>
      <c r="AE497" s="155" t="str">
        <f t="shared" si="200"/>
        <v/>
      </c>
      <c r="AF497" s="155" t="str">
        <f>+IF(LEN($K497)&gt;5,IF(AND(VLOOKUP($I497,BD!$D$1:$F$501,3,0)&gt;=L$1,VLOOKUP($I497,BD!$D$1:$F$501,3,0)&lt;=X$1),1,0),"")</f>
        <v/>
      </c>
      <c r="AG497" s="155" t="str">
        <f t="shared" si="201"/>
        <v/>
      </c>
      <c r="AH497" s="156" t="str">
        <f t="shared" si="202"/>
        <v/>
      </c>
      <c r="AI497" s="156" t="str">
        <f t="shared" si="203"/>
        <v/>
      </c>
      <c r="AJ497" s="156" t="str">
        <f t="shared" si="204"/>
        <v/>
      </c>
      <c r="AK497" s="6" t="str">
        <f>+IF(LEN($K497)&gt;5,BD!H497,"")</f>
        <v/>
      </c>
      <c r="AL497" s="17" t="str">
        <f t="shared" si="205"/>
        <v/>
      </c>
      <c r="AM497" s="13"/>
      <c r="AN497" s="18" t="str">
        <f t="shared" si="206"/>
        <v/>
      </c>
      <c r="AO497" s="19" t="str">
        <f t="shared" si="207"/>
        <v/>
      </c>
      <c r="AP497" s="19" t="str">
        <f t="shared" si="208"/>
        <v/>
      </c>
      <c r="AQ497" s="20" t="str">
        <f t="shared" si="209"/>
        <v/>
      </c>
      <c r="AR497" s="7" t="str">
        <f t="shared" ca="1" si="210"/>
        <v/>
      </c>
      <c r="AS497" s="157"/>
      <c r="AT497" s="19" t="str">
        <f>+IF(LEN($K497)&gt;5,TRUNC(AS497*AK497*'CODIGO PAGO'!$C$27,2),"")</f>
        <v/>
      </c>
      <c r="AU497" s="15"/>
      <c r="AV497" s="15"/>
      <c r="AW497" s="15"/>
      <c r="AX497" s="14"/>
      <c r="AY497" s="15"/>
      <c r="AZ497" s="20" t="str">
        <f>+IF(LEN(K497)&gt;5,SUMIF(AJUSTES!$A$1:$A$50,K497,AJUSTES!$J$1:$J$50),"")</f>
        <v/>
      </c>
      <c r="BA497" s="20"/>
      <c r="BB497" s="14"/>
      <c r="BC497" s="14"/>
      <c r="BD497" s="164"/>
      <c r="BE497" s="15"/>
      <c r="BF497" s="15"/>
      <c r="BG497" s="152" t="str">
        <f t="shared" si="211"/>
        <v/>
      </c>
      <c r="BH497" s="20" t="str">
        <f t="shared" si="212"/>
        <v/>
      </c>
      <c r="BI497" s="20" t="str">
        <f>IF(LEN($K497)&gt;5,IF('CODIGO PAGO'!$C$26=9,0.5*AK497,'CODIGO PAGO'!$C$26*COUNTIF(L497:X497,"PT")*(AK497*7)/(7-(COUNTIF(L497:X497,"D")+COUNTIF(L497:X497,"DL")))),"")</f>
        <v/>
      </c>
      <c r="BJ497" s="15"/>
      <c r="BK497" s="20" t="str">
        <f>+IF(LEN(K497)&gt;5,SUMIF(AJUSTES!$A$1:$A$50,K497,AJUSTES!$K$1:$K$50),"")</f>
        <v/>
      </c>
      <c r="BL497" s="15"/>
      <c r="BM497" s="15"/>
      <c r="BN497" s="4" t="str">
        <f>+CONCATENATE(IF(COUNTIFS(INCAPACIDADES!$A$1:$A$100,"ACTIVA",INCAPACIDADES!$C$1:$C$100,'PRE MAAS'!K497)&gt;0,VLOOKUP(K497,INCAPACIDADES!$C$1:$Y$100,23,0),""),IF(LEN($K497)&gt;5,IF(BD!F497="N/A","",CONCATENATE("B (",DAY(BD!F497),"-",MONTH(BD!F497),"-",YEAR(BD!F497),")")),""))</f>
        <v/>
      </c>
      <c r="BO497" s="150"/>
      <c r="BP497" s="15"/>
      <c r="BQ497" s="15"/>
      <c r="BR497" s="15"/>
      <c r="BS497" s="15"/>
      <c r="BT497" s="15"/>
      <c r="BU497" s="9" t="str">
        <f>+IF(LEN($K497)&gt;10,IF(LEN(BD!I497)=11,BD!I497,CONCATENATE("0",BD!I497)),"")</f>
        <v/>
      </c>
      <c r="BV497" s="161" t="str">
        <f>+IF(LEN($K497)&gt;10,BD!J497,"")</f>
        <v/>
      </c>
      <c r="BW497" s="162" t="str">
        <f t="shared" si="213"/>
        <v/>
      </c>
      <c r="BX497" s="162" t="str">
        <f>+IF(LEN($K497)&gt;10,UPPER(BD!K497),"")</f>
        <v/>
      </c>
      <c r="BY497" s="161" t="str">
        <f>+IF(LEN($K505)&gt;5,BD!L497,"")</f>
        <v/>
      </c>
      <c r="BZ497" s="161" t="str">
        <f>+IF(LEN($K497)&gt;10,BD!M497,"")</f>
        <v/>
      </c>
      <c r="CA497" s="162" t="str">
        <f>+IF(LEN($K497)&gt;10,BD!N497,"")</f>
        <v/>
      </c>
      <c r="CB497" s="163" t="str">
        <f t="shared" si="214"/>
        <v/>
      </c>
      <c r="CC497" s="62" t="str">
        <f>+IF(AND(LEN($K497)&gt;10),IF(AND($J497&gt;L$1,$J497&lt;=$Y$1),1,IF((COUNTIFS(INCAPACIDADES!$C$1:$C$51,$K497,INCAPACIDADES!K$1:K$51,L$1))&gt;0,2,IF(VLOOKUP($I497,BD!D:F,3,0)&gt;L$1,0,3))),"")</f>
        <v/>
      </c>
      <c r="CD497" s="62" t="str">
        <f>+IF(AND(LEN($K497)&gt;10),IF(AND($J497&gt;M$1,$J497&lt;=$Y$1),1,IF((COUNTIFS(INCAPACIDADES!$C$1:$C$51,$K497,INCAPACIDADES!L$1:L$51,M$1))&gt;0,2,IF(VLOOKUP($I497,BD!$D:$F,3,0)&gt;M$1,0,3))),"")</f>
        <v/>
      </c>
      <c r="CE497" s="62" t="str">
        <f>+IF(AND(LEN($K497)&gt;10),IF(AND($J497&gt;N$1,$J497&lt;=$Y$1),1,IF((COUNTIFS(INCAPACIDADES!$C$1:$C$51,$K497,INCAPACIDADES!M$1:M$51,N$1))&gt;0,2,IF(VLOOKUP($I497,BD!$D:$F,3,0)&gt;N$1,0,3))),"")</f>
        <v/>
      </c>
      <c r="CF497" s="62" t="str">
        <f>+IF(AND(LEN($K497)&gt;10),IF(AND($J497&gt;O$1,$J497&lt;=$Y$1),1,IF((COUNTIFS(INCAPACIDADES!$C$1:$C$51,$K497,INCAPACIDADES!N$1:N$51,O$1))&gt;0,2,IF(VLOOKUP($I497,BD!$D:$F,3,0)&gt;O$1,0,3))),"")</f>
        <v/>
      </c>
      <c r="CG497" s="62" t="str">
        <f>+IF(AND(LEN($K497)&gt;10),IF(AND($J497&gt;P$1,$J497&lt;=$Y$1),1,IF((COUNTIFS(INCAPACIDADES!$C$1:$C$51,$K497,INCAPACIDADES!O$1:O$51,P$1))&gt;0,2,IF(VLOOKUP($I497,BD!$D:$F,3,0)&gt;P$1,0,3))),"")</f>
        <v/>
      </c>
      <c r="CH497" s="62" t="str">
        <f>+IF(AND(LEN($K497)&gt;10),IF(AND($J497&gt;Q$1,$J497&lt;=$Y$1),1,IF((COUNTIFS(INCAPACIDADES!$C$1:$C$51,$K497,INCAPACIDADES!P$1:P$51,Q$1))&gt;0,2,IF(VLOOKUP($I497,BD!$D:$F,3,0)&gt;Q$1,0,3))),"")</f>
        <v/>
      </c>
      <c r="CI497" s="62" t="str">
        <f>+IF(AND(LEN($K497)&gt;10),IF(AND($J497&gt;R$1,$J497&lt;=$Y$1),1,IF((COUNTIFS(INCAPACIDADES!$C$1:$C$51,$K497,INCAPACIDADES!Q$1:Q$51,R$1))&gt;0,2,IF(VLOOKUP($I497,BD!$D:$F,3,0)&gt;R$1,0,3))),"")</f>
        <v/>
      </c>
      <c r="CJ497" s="62" t="str">
        <f>+IF(AND(LEN($K497)&gt;10),IF(AND($J497&gt;S$1,$J497&lt;=$Y$1),1,IF((COUNTIFS(INCAPACIDADES!$C$1:$C$51,$K497,INCAPACIDADES!R$1:R$51,S$1))&gt;0,2,IF(VLOOKUP($I497,BD!$D:$F,3,0)&gt;S$1,0,3))),"")</f>
        <v/>
      </c>
      <c r="CK497" s="62" t="str">
        <f>+IF(AND(LEN($K497)&gt;10),IF(AND($J497&gt;T$1,$J497&lt;=$Y$1),1,IF((COUNTIFS(INCAPACIDADES!$C$1:$C$51,$K497,INCAPACIDADES!S$1:S$51,T$1))&gt;0,2,IF(VLOOKUP($I497,BD!$D:$F,3,0)&gt;T$1,0,3))),"")</f>
        <v/>
      </c>
      <c r="CL497" s="62" t="str">
        <f>+IF(AND(LEN($K497)&gt;10),IF(AND($J497&gt;U$1,$J497&lt;=$Y$1),1,IF((COUNTIFS(INCAPACIDADES!$C$1:$C$51,$K497,INCAPACIDADES!T$1:T$51,U$1))&gt;0,2,IF(VLOOKUP($I497,BD!$D:$F,3,0)&gt;U$1,0,3))),"")</f>
        <v/>
      </c>
      <c r="CM497" s="62" t="str">
        <f>+IF(AND(LEN($K497)&gt;10),IF(AND($J497&gt;V$1,$J497&lt;=$Y$1),1,IF((COUNTIFS(INCAPACIDADES!$C$1:$C$51,$K497,INCAPACIDADES!U$1:U$51,V$1))&gt;0,2,IF(VLOOKUP($I497,BD!$D:$F,3,0)&gt;V$1,0,3))),"")</f>
        <v/>
      </c>
      <c r="CN497" s="62" t="str">
        <f>+IF(AND(LEN($K497)&gt;10),IF(AND($J497&gt;W$1,$J497&lt;=$Y$1),1,IF((COUNTIFS(INCAPACIDADES!$C$1:$C$51,$K497,INCAPACIDADES!V$1:V$51,W$1))&gt;0,2,IF(VLOOKUP($I497,BD!$D:$F,3,0)&gt;W$1,0,3))),"")</f>
        <v/>
      </c>
      <c r="CO497" s="62" t="str">
        <f>+IF(AND(LEN($K497)&gt;10),IF(AND($J497&gt;X$1,$J497&lt;=$Y$1),1,IF((COUNTIFS(INCAPACIDADES!$C$1:$C$51,$K497,INCAPACIDADES!W$1:W$51,X$1))&gt;0,2,IF(VLOOKUP($I497,BD!$D:$F,3,0)&gt;X$1,0,3))),"")</f>
        <v/>
      </c>
      <c r="CP497" s="62" t="str">
        <f>+IF(AND(LEN($K497)&gt;10),IF(AND($J497&gt;Y$1,$J497&lt;=$Y$1),1,IF((COUNTIFS(INCAPACIDADES!$C$1:$C$51,$K497,INCAPACIDADES!X$1:X$51,Y$1))&gt;0,2,IF(VLOOKUP($I497,BD!$D:$F,3,0)&gt;Y$1,0,3))),"")</f>
        <v/>
      </c>
      <c r="CQ497" s="62" t="str">
        <f>+IF(LEN($K497)&gt;10,IF(ISERROR(VLOOKUP(L497,'CODIGO PAGO'!$B$1:$B$20,1,0)),1,IF(OR(AND(CC497=1,L497&lt;&gt;"N"),AND(CC497=3,L497&lt;&gt;"B"),AND(CC497=2,LEFT(TRIM(L497),1)&lt;&gt;"I")),1,IF(OR(AND(CC497=0,L497="N"),AND(CC497=0,L497="B"),AND(CC497=0,LEFT(TRIM(L497),1)="I")),1,0))),"")</f>
        <v/>
      </c>
      <c r="CR497" s="62" t="str">
        <f t="shared" si="215"/>
        <v/>
      </c>
      <c r="CS497" s="62" t="str">
        <f>+IF(LEN($K497)&gt;10,IF(ISERROR(VLOOKUP(N497,'CODIGO PAGO'!$B$1:$B$20,1,0)),1,IF(OR(AND(CE497=1,N497&lt;&gt;"N"),AND(CE497=3,N497&lt;&gt;"B"),AND(CE497=2,LEFT(TRIM(N497),1)&lt;&gt;"I")),1,IF(OR(AND(CE497=0,N497="N"),AND(CE497=0,N497="B"),AND(CE497=0,LEFT(TRIM(N497),1)="I")),1,0))),"")</f>
        <v/>
      </c>
      <c r="CT497" s="62" t="str">
        <f t="shared" si="216"/>
        <v/>
      </c>
      <c r="CU497" s="62" t="str">
        <f>+IF(LEN($K497)&gt;10,IF(ISERROR(VLOOKUP(P497,'CODIGO PAGO'!$B$1:$B$20,1,0)),1,IF(OR(AND(CG497=1,P497&lt;&gt;"N"),AND(CG497=3,P497&lt;&gt;"B"),AND(CG497=2,LEFT(TRIM(P497),1)&lt;&gt;"I")),1,IF(OR(AND(CG497=0,P497="N"),AND(CG497=0,P497="B"),AND(CG497=0,LEFT(TRIM(P497),1)="I")),1,0))),"")</f>
        <v/>
      </c>
      <c r="CV497" s="62" t="str">
        <f t="shared" si="217"/>
        <v/>
      </c>
      <c r="CW497" s="62" t="str">
        <f>+IF(LEN($K497)&gt;10,IF(ISERROR(VLOOKUP(R497,'CODIGO PAGO'!$B$1:$B$20,1,0)),1,IF(OR(AND(CI497=1,R497&lt;&gt;"N"),AND(CI497=3,R497&lt;&gt;"B"),AND(CI497=2,LEFT(TRIM(R497),1)&lt;&gt;"I")),1,IF(OR(AND(CI497=0,R497="N"),AND(CI497=0,R497="B"),AND(CI497=0,LEFT(TRIM(R497),1)="I")),1,0))),"")</f>
        <v/>
      </c>
      <c r="CX497" s="62" t="str">
        <f t="shared" si="218"/>
        <v/>
      </c>
      <c r="CY497" s="62" t="str">
        <f>+IF(LEN($K497)&gt;10,IF(ISERROR(VLOOKUP(T497,'CODIGO PAGO'!$B$1:$B$20,1,0)),1,IF(OR(AND(CK497=1,T497&lt;&gt;"N"),AND(CK497=3,T497&lt;&gt;"B"),AND(CK497=2,LEFT(TRIM(T497),1)&lt;&gt;"I")),1,IF(OR(AND(CK497=0,T497="N"),AND(CK497=0,T497="B"),AND(CK497=0,LEFT(TRIM(T497),1)="I")),1,0))),"")</f>
        <v/>
      </c>
      <c r="CZ497" s="62" t="str">
        <f t="shared" si="219"/>
        <v/>
      </c>
      <c r="DA497" s="62" t="str">
        <f>+IF(LEN($K497)&gt;10,IF(ISERROR(VLOOKUP(V497,'CODIGO PAGO'!$B$1:$B$20,1,0)),1,IF(OR(AND(CM497=1,V497&lt;&gt;"N"),AND(CM497=3,V497&lt;&gt;"B"),AND(CM497=2,LEFT(TRIM(V497),1)&lt;&gt;"I")),1,IF(OR(AND(CM497=0,V497="N"),AND(CM497=0,V497="B"),AND(CM497=0,LEFT(TRIM(V497),1)="I")),1,0))),"")</f>
        <v/>
      </c>
      <c r="DB497" s="62" t="str">
        <f t="shared" si="220"/>
        <v/>
      </c>
      <c r="DC497" s="62" t="str">
        <f>+IF(LEN($K497)&gt;10,IF(ISERROR(VLOOKUP(X497,'CODIGO PAGO'!$B$1:$B$20,1,0)),1,IF(OR(AND(CO497=1,X497&lt;&gt;"N"),AND(CO497=3,X497&lt;&gt;"B"),AND(CO497=2,LEFT(TRIM(X497),1)&lt;&gt;"I")),1,IF(OR(AND(CO497=0,X497="N"),AND(CO497=0,X497="B"),AND(CO497=0,LEFT(TRIM(X497),1)="I")),1,0))),"")</f>
        <v/>
      </c>
      <c r="DD497" s="62" t="str">
        <f t="shared" si="221"/>
        <v/>
      </c>
      <c r="DE497" s="62" t="str">
        <f t="shared" si="222"/>
        <v/>
      </c>
      <c r="DF497" s="63" t="str">
        <f t="shared" si="223"/>
        <v/>
      </c>
      <c r="DG497" s="171"/>
      <c r="DH497" s="63">
        <v>497</v>
      </c>
    </row>
    <row r="498" spans="1:115" s="65" customFormat="1">
      <c r="A498" s="16" t="str">
        <f t="shared" si="196"/>
        <v/>
      </c>
      <c r="B498" s="134"/>
      <c r="C498" s="134"/>
      <c r="D498" s="1" t="str">
        <f>+IF(LEN($K498)&gt;5,BD!A498,"")</f>
        <v/>
      </c>
      <c r="E498" s="1" t="str">
        <f>+IF(LEN($K498)&gt;5,BD!B498,"")</f>
        <v/>
      </c>
      <c r="F498" s="134"/>
      <c r="G498" s="133"/>
      <c r="H498" s="135"/>
      <c r="I498" s="3" t="str">
        <f>+IF(LEN($K498)&gt;5,BD!D498,"")</f>
        <v/>
      </c>
      <c r="J498" s="4" t="str">
        <f>+IF(LEN($K498)&gt;5,BD!E498,"")</f>
        <v/>
      </c>
      <c r="K498" s="5" t="str">
        <f>+IF(LEN(BD!G498)&gt;5,BD!G498,"")</f>
        <v/>
      </c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53" t="str">
        <f t="shared" si="197"/>
        <v/>
      </c>
      <c r="AB498" s="154" t="str">
        <f>+IF(LEN($K498)&gt;5,SUM(L498,N498,P498,R498,T498,V498,X498)+COUNTIF(L498:X498,"PCG")+'CODIGO PAGO'!$C$23*COUNTIF(L498:X498,"PDF")+'CODIGO PAGO'!$C$24*COUNTIF('PRE MAAS'!L498:X498,"PNH")+'CODIGO PAGO'!$C$25*COUNTIF('PRE MAAS'!L498:X498,"PS")+COUNTIF(L498:X498,"VAC"),"")</f>
        <v/>
      </c>
      <c r="AC498" s="154" t="str">
        <f t="shared" si="198"/>
        <v/>
      </c>
      <c r="AD498" s="155" t="str">
        <f t="shared" si="199"/>
        <v/>
      </c>
      <c r="AE498" s="155" t="str">
        <f t="shared" si="200"/>
        <v/>
      </c>
      <c r="AF498" s="155" t="str">
        <f>+IF(LEN($K498)&gt;5,IF(AND(VLOOKUP($I498,BD!$D$1:$F$501,3,0)&gt;=L$1,VLOOKUP($I498,BD!$D$1:$F$501,3,0)&lt;=X$1),1,0),"")</f>
        <v/>
      </c>
      <c r="AG498" s="155" t="str">
        <f t="shared" si="201"/>
        <v/>
      </c>
      <c r="AH498" s="156" t="str">
        <f t="shared" si="202"/>
        <v/>
      </c>
      <c r="AI498" s="156" t="str">
        <f t="shared" si="203"/>
        <v/>
      </c>
      <c r="AJ498" s="156" t="str">
        <f t="shared" si="204"/>
        <v/>
      </c>
      <c r="AK498" s="6" t="str">
        <f>+IF(LEN($K498)&gt;5,BD!H498,"")</f>
        <v/>
      </c>
      <c r="AL498" s="17" t="str">
        <f t="shared" si="205"/>
        <v/>
      </c>
      <c r="AM498" s="13"/>
      <c r="AN498" s="18" t="str">
        <f t="shared" si="206"/>
        <v/>
      </c>
      <c r="AO498" s="19" t="str">
        <f t="shared" si="207"/>
        <v/>
      </c>
      <c r="AP498" s="19" t="str">
        <f t="shared" si="208"/>
        <v/>
      </c>
      <c r="AQ498" s="20" t="str">
        <f t="shared" si="209"/>
        <v/>
      </c>
      <c r="AR498" s="7" t="str">
        <f t="shared" ca="1" si="210"/>
        <v/>
      </c>
      <c r="AS498" s="157"/>
      <c r="AT498" s="19" t="str">
        <f>+IF(LEN($K498)&gt;5,TRUNC(AS498*AK498*'CODIGO PAGO'!$C$27,2),"")</f>
        <v/>
      </c>
      <c r="AU498" s="15"/>
      <c r="AV498" s="15"/>
      <c r="AW498" s="15"/>
      <c r="AX498" s="14"/>
      <c r="AY498" s="15"/>
      <c r="AZ498" s="20" t="str">
        <f>+IF(LEN(K498)&gt;5,SUMIF(AJUSTES!$A$1:$A$50,K498,AJUSTES!$J$1:$J$50),"")</f>
        <v/>
      </c>
      <c r="BA498" s="20"/>
      <c r="BB498" s="14"/>
      <c r="BC498" s="14"/>
      <c r="BD498" s="164"/>
      <c r="BE498" s="15"/>
      <c r="BF498" s="15"/>
      <c r="BG498" s="152" t="str">
        <f t="shared" si="211"/>
        <v/>
      </c>
      <c r="BH498" s="20" t="str">
        <f t="shared" si="212"/>
        <v/>
      </c>
      <c r="BI498" s="20" t="str">
        <f>IF(LEN($K498)&gt;5,IF('CODIGO PAGO'!$C$26=9,0.5*AK498,'CODIGO PAGO'!$C$26*COUNTIF(L498:X498,"PT")*(AK498*7)/(7-(COUNTIF(L498:X498,"D")+COUNTIF(L498:X498,"DL")))),"")</f>
        <v/>
      </c>
      <c r="BJ498" s="15"/>
      <c r="BK498" s="20" t="str">
        <f>+IF(LEN(K498)&gt;5,SUMIF(AJUSTES!$A$1:$A$50,K498,AJUSTES!$K$1:$K$50),"")</f>
        <v/>
      </c>
      <c r="BL498" s="15"/>
      <c r="BM498" s="15"/>
      <c r="BN498" s="4" t="str">
        <f>+CONCATENATE(IF(COUNTIFS(INCAPACIDADES!$A$1:$A$100,"ACTIVA",INCAPACIDADES!$C$1:$C$100,'PRE MAAS'!K498)&gt;0,VLOOKUP(K498,INCAPACIDADES!$C$1:$Y$100,23,0),""),IF(LEN($K498)&gt;5,IF(BD!F498="N/A","",CONCATENATE("B (",DAY(BD!F498),"-",MONTH(BD!F498),"-",YEAR(BD!F498),")")),""))</f>
        <v/>
      </c>
      <c r="BO498" s="150"/>
      <c r="BP498" s="15"/>
      <c r="BQ498" s="15"/>
      <c r="BR498" s="15"/>
      <c r="BS498" s="15"/>
      <c r="BT498" s="15"/>
      <c r="BU498" s="9" t="str">
        <f>+IF(LEN($K498)&gt;10,IF(LEN(BD!I498)=11,BD!I498,CONCATENATE("0",BD!I498)),"")</f>
        <v/>
      </c>
      <c r="BV498" s="161" t="str">
        <f>+IF(LEN($K498)&gt;10,BD!J498,"")</f>
        <v/>
      </c>
      <c r="BW498" s="162" t="str">
        <f t="shared" si="213"/>
        <v/>
      </c>
      <c r="BX498" s="162" t="str">
        <f>+IF(LEN($K498)&gt;10,UPPER(BD!K498),"")</f>
        <v/>
      </c>
      <c r="BY498" s="161" t="str">
        <f>+IF(LEN($K506)&gt;5,BD!L498,"")</f>
        <v/>
      </c>
      <c r="BZ498" s="161" t="str">
        <f>+IF(LEN($K498)&gt;10,BD!M498,"")</f>
        <v/>
      </c>
      <c r="CA498" s="162" t="str">
        <f>+IF(LEN($K498)&gt;10,BD!N498,"")</f>
        <v/>
      </c>
      <c r="CB498" s="163" t="str">
        <f t="shared" si="214"/>
        <v/>
      </c>
      <c r="CC498" s="62" t="str">
        <f>+IF(AND(LEN($K498)&gt;10),IF(AND($J498&gt;L$1,$J498&lt;=$Y$1),1,IF((COUNTIFS(INCAPACIDADES!$C$1:$C$51,$K498,INCAPACIDADES!K$1:K$51,L$1))&gt;0,2,IF(VLOOKUP($I498,BD!D:F,3,0)&gt;L$1,0,3))),"")</f>
        <v/>
      </c>
      <c r="CD498" s="62" t="str">
        <f>+IF(AND(LEN($K498)&gt;10),IF(AND($J498&gt;M$1,$J498&lt;=$Y$1),1,IF((COUNTIFS(INCAPACIDADES!$C$1:$C$51,$K498,INCAPACIDADES!L$1:L$51,M$1))&gt;0,2,IF(VLOOKUP($I498,BD!$D:$F,3,0)&gt;M$1,0,3))),"")</f>
        <v/>
      </c>
      <c r="CE498" s="62" t="str">
        <f>+IF(AND(LEN($K498)&gt;10),IF(AND($J498&gt;N$1,$J498&lt;=$Y$1),1,IF((COUNTIFS(INCAPACIDADES!$C$1:$C$51,$K498,INCAPACIDADES!M$1:M$51,N$1))&gt;0,2,IF(VLOOKUP($I498,BD!$D:$F,3,0)&gt;N$1,0,3))),"")</f>
        <v/>
      </c>
      <c r="CF498" s="62" t="str">
        <f>+IF(AND(LEN($K498)&gt;10),IF(AND($J498&gt;O$1,$J498&lt;=$Y$1),1,IF((COUNTIFS(INCAPACIDADES!$C$1:$C$51,$K498,INCAPACIDADES!N$1:N$51,O$1))&gt;0,2,IF(VLOOKUP($I498,BD!$D:$F,3,0)&gt;O$1,0,3))),"")</f>
        <v/>
      </c>
      <c r="CG498" s="62" t="str">
        <f>+IF(AND(LEN($K498)&gt;10),IF(AND($J498&gt;P$1,$J498&lt;=$Y$1),1,IF((COUNTIFS(INCAPACIDADES!$C$1:$C$51,$K498,INCAPACIDADES!O$1:O$51,P$1))&gt;0,2,IF(VLOOKUP($I498,BD!$D:$F,3,0)&gt;P$1,0,3))),"")</f>
        <v/>
      </c>
      <c r="CH498" s="62" t="str">
        <f>+IF(AND(LEN($K498)&gt;10),IF(AND($J498&gt;Q$1,$J498&lt;=$Y$1),1,IF((COUNTIFS(INCAPACIDADES!$C$1:$C$51,$K498,INCAPACIDADES!P$1:P$51,Q$1))&gt;0,2,IF(VLOOKUP($I498,BD!$D:$F,3,0)&gt;Q$1,0,3))),"")</f>
        <v/>
      </c>
      <c r="CI498" s="62" t="str">
        <f>+IF(AND(LEN($K498)&gt;10),IF(AND($J498&gt;R$1,$J498&lt;=$Y$1),1,IF((COUNTIFS(INCAPACIDADES!$C$1:$C$51,$K498,INCAPACIDADES!Q$1:Q$51,R$1))&gt;0,2,IF(VLOOKUP($I498,BD!$D:$F,3,0)&gt;R$1,0,3))),"")</f>
        <v/>
      </c>
      <c r="CJ498" s="62" t="str">
        <f>+IF(AND(LEN($K498)&gt;10),IF(AND($J498&gt;S$1,$J498&lt;=$Y$1),1,IF((COUNTIFS(INCAPACIDADES!$C$1:$C$51,$K498,INCAPACIDADES!R$1:R$51,S$1))&gt;0,2,IF(VLOOKUP($I498,BD!$D:$F,3,0)&gt;S$1,0,3))),"")</f>
        <v/>
      </c>
      <c r="CK498" s="62" t="str">
        <f>+IF(AND(LEN($K498)&gt;10),IF(AND($J498&gt;T$1,$J498&lt;=$Y$1),1,IF((COUNTIFS(INCAPACIDADES!$C$1:$C$51,$K498,INCAPACIDADES!S$1:S$51,T$1))&gt;0,2,IF(VLOOKUP($I498,BD!$D:$F,3,0)&gt;T$1,0,3))),"")</f>
        <v/>
      </c>
      <c r="CL498" s="62" t="str">
        <f>+IF(AND(LEN($K498)&gt;10),IF(AND($J498&gt;U$1,$J498&lt;=$Y$1),1,IF((COUNTIFS(INCAPACIDADES!$C$1:$C$51,$K498,INCAPACIDADES!T$1:T$51,U$1))&gt;0,2,IF(VLOOKUP($I498,BD!$D:$F,3,0)&gt;U$1,0,3))),"")</f>
        <v/>
      </c>
      <c r="CM498" s="62" t="str">
        <f>+IF(AND(LEN($K498)&gt;10),IF(AND($J498&gt;V$1,$J498&lt;=$Y$1),1,IF((COUNTIFS(INCAPACIDADES!$C$1:$C$51,$K498,INCAPACIDADES!U$1:U$51,V$1))&gt;0,2,IF(VLOOKUP($I498,BD!$D:$F,3,0)&gt;V$1,0,3))),"")</f>
        <v/>
      </c>
      <c r="CN498" s="62" t="str">
        <f>+IF(AND(LEN($K498)&gt;10),IF(AND($J498&gt;W$1,$J498&lt;=$Y$1),1,IF((COUNTIFS(INCAPACIDADES!$C$1:$C$51,$K498,INCAPACIDADES!V$1:V$51,W$1))&gt;0,2,IF(VLOOKUP($I498,BD!$D:$F,3,0)&gt;W$1,0,3))),"")</f>
        <v/>
      </c>
      <c r="CO498" s="62" t="str">
        <f>+IF(AND(LEN($K498)&gt;10),IF(AND($J498&gt;X$1,$J498&lt;=$Y$1),1,IF((COUNTIFS(INCAPACIDADES!$C$1:$C$51,$K498,INCAPACIDADES!W$1:W$51,X$1))&gt;0,2,IF(VLOOKUP($I498,BD!$D:$F,3,0)&gt;X$1,0,3))),"")</f>
        <v/>
      </c>
      <c r="CP498" s="62" t="str">
        <f>+IF(AND(LEN($K498)&gt;10),IF(AND($J498&gt;Y$1,$J498&lt;=$Y$1),1,IF((COUNTIFS(INCAPACIDADES!$C$1:$C$51,$K498,INCAPACIDADES!X$1:X$51,Y$1))&gt;0,2,IF(VLOOKUP($I498,BD!$D:$F,3,0)&gt;Y$1,0,3))),"")</f>
        <v/>
      </c>
      <c r="CQ498" s="62" t="str">
        <f>+IF(LEN($K498)&gt;10,IF(ISERROR(VLOOKUP(L498,'CODIGO PAGO'!$B$1:$B$20,1,0)),1,IF(OR(AND(CC498=1,L498&lt;&gt;"N"),AND(CC498=3,L498&lt;&gt;"B"),AND(CC498=2,LEFT(TRIM(L498),1)&lt;&gt;"I")),1,IF(OR(AND(CC498=0,L498="N"),AND(CC498=0,L498="B"),AND(CC498=0,LEFT(TRIM(L498),1)="I")),1,0))),"")</f>
        <v/>
      </c>
      <c r="CR498" s="62" t="str">
        <f t="shared" si="215"/>
        <v/>
      </c>
      <c r="CS498" s="62" t="str">
        <f>+IF(LEN($K498)&gt;10,IF(ISERROR(VLOOKUP(N498,'CODIGO PAGO'!$B$1:$B$20,1,0)),1,IF(OR(AND(CE498=1,N498&lt;&gt;"N"),AND(CE498=3,N498&lt;&gt;"B"),AND(CE498=2,LEFT(TRIM(N498),1)&lt;&gt;"I")),1,IF(OR(AND(CE498=0,N498="N"),AND(CE498=0,N498="B"),AND(CE498=0,LEFT(TRIM(N498),1)="I")),1,0))),"")</f>
        <v/>
      </c>
      <c r="CT498" s="62" t="str">
        <f t="shared" si="216"/>
        <v/>
      </c>
      <c r="CU498" s="62" t="str">
        <f>+IF(LEN($K498)&gt;10,IF(ISERROR(VLOOKUP(P498,'CODIGO PAGO'!$B$1:$B$20,1,0)),1,IF(OR(AND(CG498=1,P498&lt;&gt;"N"),AND(CG498=3,P498&lt;&gt;"B"),AND(CG498=2,LEFT(TRIM(P498),1)&lt;&gt;"I")),1,IF(OR(AND(CG498=0,P498="N"),AND(CG498=0,P498="B"),AND(CG498=0,LEFT(TRIM(P498),1)="I")),1,0))),"")</f>
        <v/>
      </c>
      <c r="CV498" s="62" t="str">
        <f t="shared" si="217"/>
        <v/>
      </c>
      <c r="CW498" s="62" t="str">
        <f>+IF(LEN($K498)&gt;10,IF(ISERROR(VLOOKUP(R498,'CODIGO PAGO'!$B$1:$B$20,1,0)),1,IF(OR(AND(CI498=1,R498&lt;&gt;"N"),AND(CI498=3,R498&lt;&gt;"B"),AND(CI498=2,LEFT(TRIM(R498),1)&lt;&gt;"I")),1,IF(OR(AND(CI498=0,R498="N"),AND(CI498=0,R498="B"),AND(CI498=0,LEFT(TRIM(R498),1)="I")),1,0))),"")</f>
        <v/>
      </c>
      <c r="CX498" s="62" t="str">
        <f t="shared" si="218"/>
        <v/>
      </c>
      <c r="CY498" s="62" t="str">
        <f>+IF(LEN($K498)&gt;10,IF(ISERROR(VLOOKUP(T498,'CODIGO PAGO'!$B$1:$B$20,1,0)),1,IF(OR(AND(CK498=1,T498&lt;&gt;"N"),AND(CK498=3,T498&lt;&gt;"B"),AND(CK498=2,LEFT(TRIM(T498),1)&lt;&gt;"I")),1,IF(OR(AND(CK498=0,T498="N"),AND(CK498=0,T498="B"),AND(CK498=0,LEFT(TRIM(T498),1)="I")),1,0))),"")</f>
        <v/>
      </c>
      <c r="CZ498" s="62" t="str">
        <f t="shared" si="219"/>
        <v/>
      </c>
      <c r="DA498" s="62" t="str">
        <f>+IF(LEN($K498)&gt;10,IF(ISERROR(VLOOKUP(V498,'CODIGO PAGO'!$B$1:$B$20,1,0)),1,IF(OR(AND(CM498=1,V498&lt;&gt;"N"),AND(CM498=3,V498&lt;&gt;"B"),AND(CM498=2,LEFT(TRIM(V498),1)&lt;&gt;"I")),1,IF(OR(AND(CM498=0,V498="N"),AND(CM498=0,V498="B"),AND(CM498=0,LEFT(TRIM(V498),1)="I")),1,0))),"")</f>
        <v/>
      </c>
      <c r="DB498" s="62" t="str">
        <f t="shared" si="220"/>
        <v/>
      </c>
      <c r="DC498" s="62" t="str">
        <f>+IF(LEN($K498)&gt;10,IF(ISERROR(VLOOKUP(X498,'CODIGO PAGO'!$B$1:$B$20,1,0)),1,IF(OR(AND(CO498=1,X498&lt;&gt;"N"),AND(CO498=3,X498&lt;&gt;"B"),AND(CO498=2,LEFT(TRIM(X498),1)&lt;&gt;"I")),1,IF(OR(AND(CO498=0,X498="N"),AND(CO498=0,X498="B"),AND(CO498=0,LEFT(TRIM(X498),1)="I")),1,0))),"")</f>
        <v/>
      </c>
      <c r="DD498" s="62" t="str">
        <f t="shared" si="221"/>
        <v/>
      </c>
      <c r="DE498" s="62" t="str">
        <f t="shared" si="222"/>
        <v/>
      </c>
      <c r="DF498" s="63" t="str">
        <f t="shared" si="223"/>
        <v/>
      </c>
      <c r="DG498" s="171"/>
      <c r="DH498" s="63">
        <v>498</v>
      </c>
    </row>
    <row r="499" spans="1:115" s="65" customFormat="1">
      <c r="A499" s="16" t="str">
        <f t="shared" si="196"/>
        <v/>
      </c>
      <c r="B499" s="134"/>
      <c r="C499" s="134"/>
      <c r="D499" s="1" t="str">
        <f>+IF(LEN($K499)&gt;5,BD!A499,"")</f>
        <v/>
      </c>
      <c r="E499" s="1" t="str">
        <f>+IF(LEN($K499)&gt;5,BD!B499,"")</f>
        <v/>
      </c>
      <c r="F499" s="134"/>
      <c r="G499" s="133"/>
      <c r="H499" s="135"/>
      <c r="I499" s="3" t="str">
        <f>+IF(LEN($K499)&gt;5,BD!D499,"")</f>
        <v/>
      </c>
      <c r="J499" s="4" t="str">
        <f>+IF(LEN($K499)&gt;5,BD!E499,"")</f>
        <v/>
      </c>
      <c r="K499" s="5" t="str">
        <f>+IF(LEN(BD!G499)&gt;5,BD!G499,"")</f>
        <v/>
      </c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53" t="str">
        <f t="shared" si="197"/>
        <v/>
      </c>
      <c r="AB499" s="154" t="str">
        <f>+IF(LEN($K499)&gt;5,SUM(L499,N499,P499,R499,T499,V499,X499)+COUNTIF(L499:X499,"PCG")+'CODIGO PAGO'!$C$23*COUNTIF(L499:X499,"PDF")+'CODIGO PAGO'!$C$24*COUNTIF('PRE MAAS'!L499:X499,"PNH")+'CODIGO PAGO'!$C$25*COUNTIF('PRE MAAS'!L499:X499,"PS")+COUNTIF(L499:X499,"VAC"),"")</f>
        <v/>
      </c>
      <c r="AC499" s="154" t="str">
        <f t="shared" si="198"/>
        <v/>
      </c>
      <c r="AD499" s="155" t="str">
        <f t="shared" si="199"/>
        <v/>
      </c>
      <c r="AE499" s="155" t="str">
        <f t="shared" si="200"/>
        <v/>
      </c>
      <c r="AF499" s="155" t="str">
        <f>+IF(LEN($K499)&gt;5,IF(AND(VLOOKUP($I499,BD!$D$1:$F$501,3,0)&gt;=L$1,VLOOKUP($I499,BD!$D$1:$F$501,3,0)&lt;=X$1),1,0),"")</f>
        <v/>
      </c>
      <c r="AG499" s="155" t="str">
        <f t="shared" si="201"/>
        <v/>
      </c>
      <c r="AH499" s="156" t="str">
        <f t="shared" si="202"/>
        <v/>
      </c>
      <c r="AI499" s="156" t="str">
        <f t="shared" si="203"/>
        <v/>
      </c>
      <c r="AJ499" s="156" t="str">
        <f t="shared" si="204"/>
        <v/>
      </c>
      <c r="AK499" s="6" t="str">
        <f>+IF(LEN($K499)&gt;5,BD!H499,"")</f>
        <v/>
      </c>
      <c r="AL499" s="17" t="str">
        <f t="shared" si="205"/>
        <v/>
      </c>
      <c r="AM499" s="13"/>
      <c r="AN499" s="18" t="str">
        <f t="shared" si="206"/>
        <v/>
      </c>
      <c r="AO499" s="19" t="str">
        <f t="shared" si="207"/>
        <v/>
      </c>
      <c r="AP499" s="19" t="str">
        <f t="shared" si="208"/>
        <v/>
      </c>
      <c r="AQ499" s="20" t="str">
        <f t="shared" si="209"/>
        <v/>
      </c>
      <c r="AR499" s="7" t="str">
        <f t="shared" ca="1" si="210"/>
        <v/>
      </c>
      <c r="AS499" s="157"/>
      <c r="AT499" s="19" t="str">
        <f>+IF(LEN($K499)&gt;5,TRUNC(AS499*AK499*'CODIGO PAGO'!$C$27,2),"")</f>
        <v/>
      </c>
      <c r="AU499" s="15"/>
      <c r="AV499" s="15"/>
      <c r="AW499" s="15"/>
      <c r="AX499" s="14"/>
      <c r="AY499" s="15"/>
      <c r="AZ499" s="20" t="str">
        <f>+IF(LEN(K499)&gt;5,SUMIF(AJUSTES!$A$1:$A$50,K499,AJUSTES!$J$1:$J$50),"")</f>
        <v/>
      </c>
      <c r="BA499" s="20"/>
      <c r="BB499" s="14"/>
      <c r="BC499" s="14"/>
      <c r="BD499" s="164"/>
      <c r="BE499" s="15"/>
      <c r="BF499" s="15"/>
      <c r="BG499" s="152" t="str">
        <f t="shared" si="211"/>
        <v/>
      </c>
      <c r="BH499" s="20" t="str">
        <f t="shared" si="212"/>
        <v/>
      </c>
      <c r="BI499" s="20" t="str">
        <f>IF(LEN($K499)&gt;5,IF('CODIGO PAGO'!$C$26=9,0.5*AK499,'CODIGO PAGO'!$C$26*COUNTIF(L499:X499,"PT")*(AK499*7)/(7-(COUNTIF(L499:X499,"D")+COUNTIF(L499:X499,"DL")))),"")</f>
        <v/>
      </c>
      <c r="BJ499" s="15"/>
      <c r="BK499" s="20" t="str">
        <f>+IF(LEN(K499)&gt;5,SUMIF(AJUSTES!$A$1:$A$50,K499,AJUSTES!$K$1:$K$50),"")</f>
        <v/>
      </c>
      <c r="BL499" s="15"/>
      <c r="BM499" s="15"/>
      <c r="BN499" s="4" t="str">
        <f>+CONCATENATE(IF(COUNTIFS(INCAPACIDADES!$A$1:$A$100,"ACTIVA",INCAPACIDADES!$C$1:$C$100,'PRE MAAS'!K499)&gt;0,VLOOKUP(K499,INCAPACIDADES!$C$1:$Y$100,23,0),""),IF(LEN($K499)&gt;5,IF(BD!F499="N/A","",CONCATENATE("B (",DAY(BD!F499),"-",MONTH(BD!F499),"-",YEAR(BD!F499),")")),""))</f>
        <v/>
      </c>
      <c r="BO499" s="150"/>
      <c r="BP499" s="15"/>
      <c r="BQ499" s="15"/>
      <c r="BR499" s="15"/>
      <c r="BS499" s="15"/>
      <c r="BT499" s="15"/>
      <c r="BU499" s="9" t="str">
        <f>+IF(LEN($K499)&gt;10,IF(LEN(BD!I499)=11,BD!I499,CONCATENATE("0",BD!I499)),"")</f>
        <v/>
      </c>
      <c r="BV499" s="161" t="str">
        <f>+IF(LEN($K499)&gt;10,BD!J499,"")</f>
        <v/>
      </c>
      <c r="BW499" s="162" t="str">
        <f t="shared" si="213"/>
        <v/>
      </c>
      <c r="BX499" s="162" t="str">
        <f>+IF(LEN($K499)&gt;10,UPPER(BD!K499),"")</f>
        <v/>
      </c>
      <c r="BY499" s="161" t="str">
        <f>+IF(LEN($K507)&gt;5,BD!L499,"")</f>
        <v/>
      </c>
      <c r="BZ499" s="161" t="str">
        <f>+IF(LEN($K499)&gt;10,BD!M499,"")</f>
        <v/>
      </c>
      <c r="CA499" s="162" t="str">
        <f>+IF(LEN($K499)&gt;10,BD!N499,"")</f>
        <v/>
      </c>
      <c r="CB499" s="163" t="str">
        <f t="shared" si="214"/>
        <v/>
      </c>
      <c r="CC499" s="62" t="str">
        <f>+IF(AND(LEN($K499)&gt;10),IF(AND($J499&gt;L$1,$J499&lt;=$Y$1),1,IF((COUNTIFS(INCAPACIDADES!$C$1:$C$51,$K499,INCAPACIDADES!K$1:K$51,L$1))&gt;0,2,IF(VLOOKUP($I499,BD!D:F,3,0)&gt;L$1,0,3))),"")</f>
        <v/>
      </c>
      <c r="CD499" s="62" t="str">
        <f>+IF(AND(LEN($K499)&gt;10),IF(AND($J499&gt;M$1,$J499&lt;=$Y$1),1,IF((COUNTIFS(INCAPACIDADES!$C$1:$C$51,$K499,INCAPACIDADES!L$1:L$51,M$1))&gt;0,2,IF(VLOOKUP($I499,BD!$D:$F,3,0)&gt;M$1,0,3))),"")</f>
        <v/>
      </c>
      <c r="CE499" s="62" t="str">
        <f>+IF(AND(LEN($K499)&gt;10),IF(AND($J499&gt;N$1,$J499&lt;=$Y$1),1,IF((COUNTIFS(INCAPACIDADES!$C$1:$C$51,$K499,INCAPACIDADES!M$1:M$51,N$1))&gt;0,2,IF(VLOOKUP($I499,BD!$D:$F,3,0)&gt;N$1,0,3))),"")</f>
        <v/>
      </c>
      <c r="CF499" s="62" t="str">
        <f>+IF(AND(LEN($K499)&gt;10),IF(AND($J499&gt;O$1,$J499&lt;=$Y$1),1,IF((COUNTIFS(INCAPACIDADES!$C$1:$C$51,$K499,INCAPACIDADES!N$1:N$51,O$1))&gt;0,2,IF(VLOOKUP($I499,BD!$D:$F,3,0)&gt;O$1,0,3))),"")</f>
        <v/>
      </c>
      <c r="CG499" s="62" t="str">
        <f>+IF(AND(LEN($K499)&gt;10),IF(AND($J499&gt;P$1,$J499&lt;=$Y$1),1,IF((COUNTIFS(INCAPACIDADES!$C$1:$C$51,$K499,INCAPACIDADES!O$1:O$51,P$1))&gt;0,2,IF(VLOOKUP($I499,BD!$D:$F,3,0)&gt;P$1,0,3))),"")</f>
        <v/>
      </c>
      <c r="CH499" s="62" t="str">
        <f>+IF(AND(LEN($K499)&gt;10),IF(AND($J499&gt;Q$1,$J499&lt;=$Y$1),1,IF((COUNTIFS(INCAPACIDADES!$C$1:$C$51,$K499,INCAPACIDADES!P$1:P$51,Q$1))&gt;0,2,IF(VLOOKUP($I499,BD!$D:$F,3,0)&gt;Q$1,0,3))),"")</f>
        <v/>
      </c>
      <c r="CI499" s="62" t="str">
        <f>+IF(AND(LEN($K499)&gt;10),IF(AND($J499&gt;R$1,$J499&lt;=$Y$1),1,IF((COUNTIFS(INCAPACIDADES!$C$1:$C$51,$K499,INCAPACIDADES!Q$1:Q$51,R$1))&gt;0,2,IF(VLOOKUP($I499,BD!$D:$F,3,0)&gt;R$1,0,3))),"")</f>
        <v/>
      </c>
      <c r="CJ499" s="62" t="str">
        <f>+IF(AND(LEN($K499)&gt;10),IF(AND($J499&gt;S$1,$J499&lt;=$Y$1),1,IF((COUNTIFS(INCAPACIDADES!$C$1:$C$51,$K499,INCAPACIDADES!R$1:R$51,S$1))&gt;0,2,IF(VLOOKUP($I499,BD!$D:$F,3,0)&gt;S$1,0,3))),"")</f>
        <v/>
      </c>
      <c r="CK499" s="62" t="str">
        <f>+IF(AND(LEN($K499)&gt;10),IF(AND($J499&gt;T$1,$J499&lt;=$Y$1),1,IF((COUNTIFS(INCAPACIDADES!$C$1:$C$51,$K499,INCAPACIDADES!S$1:S$51,T$1))&gt;0,2,IF(VLOOKUP($I499,BD!$D:$F,3,0)&gt;T$1,0,3))),"")</f>
        <v/>
      </c>
      <c r="CL499" s="62" t="str">
        <f>+IF(AND(LEN($K499)&gt;10),IF(AND($J499&gt;U$1,$J499&lt;=$Y$1),1,IF((COUNTIFS(INCAPACIDADES!$C$1:$C$51,$K499,INCAPACIDADES!T$1:T$51,U$1))&gt;0,2,IF(VLOOKUP($I499,BD!$D:$F,3,0)&gt;U$1,0,3))),"")</f>
        <v/>
      </c>
      <c r="CM499" s="62" t="str">
        <f>+IF(AND(LEN($K499)&gt;10),IF(AND($J499&gt;V$1,$J499&lt;=$Y$1),1,IF((COUNTIFS(INCAPACIDADES!$C$1:$C$51,$K499,INCAPACIDADES!U$1:U$51,V$1))&gt;0,2,IF(VLOOKUP($I499,BD!$D:$F,3,0)&gt;V$1,0,3))),"")</f>
        <v/>
      </c>
      <c r="CN499" s="62" t="str">
        <f>+IF(AND(LEN($K499)&gt;10),IF(AND($J499&gt;W$1,$J499&lt;=$Y$1),1,IF((COUNTIFS(INCAPACIDADES!$C$1:$C$51,$K499,INCAPACIDADES!V$1:V$51,W$1))&gt;0,2,IF(VLOOKUP($I499,BD!$D:$F,3,0)&gt;W$1,0,3))),"")</f>
        <v/>
      </c>
      <c r="CO499" s="62" t="str">
        <f>+IF(AND(LEN($K499)&gt;10),IF(AND($J499&gt;X$1,$J499&lt;=$Y$1),1,IF((COUNTIFS(INCAPACIDADES!$C$1:$C$51,$K499,INCAPACIDADES!W$1:W$51,X$1))&gt;0,2,IF(VLOOKUP($I499,BD!$D:$F,3,0)&gt;X$1,0,3))),"")</f>
        <v/>
      </c>
      <c r="CP499" s="62" t="str">
        <f>+IF(AND(LEN($K499)&gt;10),IF(AND($J499&gt;Y$1,$J499&lt;=$Y$1),1,IF((COUNTIFS(INCAPACIDADES!$C$1:$C$51,$K499,INCAPACIDADES!X$1:X$51,Y$1))&gt;0,2,IF(VLOOKUP($I499,BD!$D:$F,3,0)&gt;Y$1,0,3))),"")</f>
        <v/>
      </c>
      <c r="CQ499" s="62" t="str">
        <f>+IF(LEN($K499)&gt;10,IF(ISERROR(VLOOKUP(L499,'CODIGO PAGO'!$B$1:$B$20,1,0)),1,IF(OR(AND(CC499=1,L499&lt;&gt;"N"),AND(CC499=3,L499&lt;&gt;"B"),AND(CC499=2,LEFT(TRIM(L499),1)&lt;&gt;"I")),1,IF(OR(AND(CC499=0,L499="N"),AND(CC499=0,L499="B"),AND(CC499=0,LEFT(TRIM(L499),1)="I")),1,0))),"")</f>
        <v/>
      </c>
      <c r="CR499" s="62" t="str">
        <f t="shared" si="215"/>
        <v/>
      </c>
      <c r="CS499" s="62" t="str">
        <f>+IF(LEN($K499)&gt;10,IF(ISERROR(VLOOKUP(N499,'CODIGO PAGO'!$B$1:$B$20,1,0)),1,IF(OR(AND(CE499=1,N499&lt;&gt;"N"),AND(CE499=3,N499&lt;&gt;"B"),AND(CE499=2,LEFT(TRIM(N499),1)&lt;&gt;"I")),1,IF(OR(AND(CE499=0,N499="N"),AND(CE499=0,N499="B"),AND(CE499=0,LEFT(TRIM(N499),1)="I")),1,0))),"")</f>
        <v/>
      </c>
      <c r="CT499" s="62" t="str">
        <f t="shared" si="216"/>
        <v/>
      </c>
      <c r="CU499" s="62" t="str">
        <f>+IF(LEN($K499)&gt;10,IF(ISERROR(VLOOKUP(P499,'CODIGO PAGO'!$B$1:$B$20,1,0)),1,IF(OR(AND(CG499=1,P499&lt;&gt;"N"),AND(CG499=3,P499&lt;&gt;"B"),AND(CG499=2,LEFT(TRIM(P499),1)&lt;&gt;"I")),1,IF(OR(AND(CG499=0,P499="N"),AND(CG499=0,P499="B"),AND(CG499=0,LEFT(TRIM(P499),1)="I")),1,0))),"")</f>
        <v/>
      </c>
      <c r="CV499" s="62" t="str">
        <f t="shared" si="217"/>
        <v/>
      </c>
      <c r="CW499" s="62" t="str">
        <f>+IF(LEN($K499)&gt;10,IF(ISERROR(VLOOKUP(R499,'CODIGO PAGO'!$B$1:$B$20,1,0)),1,IF(OR(AND(CI499=1,R499&lt;&gt;"N"),AND(CI499=3,R499&lt;&gt;"B"),AND(CI499=2,LEFT(TRIM(R499),1)&lt;&gt;"I")),1,IF(OR(AND(CI499=0,R499="N"),AND(CI499=0,R499="B"),AND(CI499=0,LEFT(TRIM(R499),1)="I")),1,0))),"")</f>
        <v/>
      </c>
      <c r="CX499" s="62" t="str">
        <f t="shared" si="218"/>
        <v/>
      </c>
      <c r="CY499" s="62" t="str">
        <f>+IF(LEN($K499)&gt;10,IF(ISERROR(VLOOKUP(T499,'CODIGO PAGO'!$B$1:$B$20,1,0)),1,IF(OR(AND(CK499=1,T499&lt;&gt;"N"),AND(CK499=3,T499&lt;&gt;"B"),AND(CK499=2,LEFT(TRIM(T499),1)&lt;&gt;"I")),1,IF(OR(AND(CK499=0,T499="N"),AND(CK499=0,T499="B"),AND(CK499=0,LEFT(TRIM(T499),1)="I")),1,0))),"")</f>
        <v/>
      </c>
      <c r="CZ499" s="62" t="str">
        <f t="shared" si="219"/>
        <v/>
      </c>
      <c r="DA499" s="62" t="str">
        <f>+IF(LEN($K499)&gt;10,IF(ISERROR(VLOOKUP(V499,'CODIGO PAGO'!$B$1:$B$20,1,0)),1,IF(OR(AND(CM499=1,V499&lt;&gt;"N"),AND(CM499=3,V499&lt;&gt;"B"),AND(CM499=2,LEFT(TRIM(V499),1)&lt;&gt;"I")),1,IF(OR(AND(CM499=0,V499="N"),AND(CM499=0,V499="B"),AND(CM499=0,LEFT(TRIM(V499),1)="I")),1,0))),"")</f>
        <v/>
      </c>
      <c r="DB499" s="62" t="str">
        <f t="shared" si="220"/>
        <v/>
      </c>
      <c r="DC499" s="62" t="str">
        <f>+IF(LEN($K499)&gt;10,IF(ISERROR(VLOOKUP(X499,'CODIGO PAGO'!$B$1:$B$20,1,0)),1,IF(OR(AND(CO499=1,X499&lt;&gt;"N"),AND(CO499=3,X499&lt;&gt;"B"),AND(CO499=2,LEFT(TRIM(X499),1)&lt;&gt;"I")),1,IF(OR(AND(CO499=0,X499="N"),AND(CO499=0,X499="B"),AND(CO499=0,LEFT(TRIM(X499),1)="I")),1,0))),"")</f>
        <v/>
      </c>
      <c r="DD499" s="62" t="str">
        <f t="shared" si="221"/>
        <v/>
      </c>
      <c r="DE499" s="62" t="str">
        <f t="shared" si="222"/>
        <v/>
      </c>
      <c r="DF499" s="63" t="str">
        <f t="shared" si="223"/>
        <v/>
      </c>
      <c r="DG499" s="171"/>
      <c r="DH499" s="63">
        <v>499</v>
      </c>
    </row>
    <row r="500" spans="1:115" s="65" customFormat="1">
      <c r="A500" s="16" t="str">
        <f t="shared" si="196"/>
        <v/>
      </c>
      <c r="B500" s="134"/>
      <c r="C500" s="134"/>
      <c r="D500" s="1" t="str">
        <f>+IF(LEN($K500)&gt;5,BD!A500,"")</f>
        <v/>
      </c>
      <c r="E500" s="1" t="str">
        <f>+IF(LEN($K500)&gt;5,BD!B500,"")</f>
        <v/>
      </c>
      <c r="F500" s="134"/>
      <c r="G500" s="133"/>
      <c r="H500" s="135"/>
      <c r="I500" s="3" t="str">
        <f>+IF(LEN($K500)&gt;5,BD!D500,"")</f>
        <v/>
      </c>
      <c r="J500" s="4" t="str">
        <f>+IF(LEN($K500)&gt;5,BD!E500,"")</f>
        <v/>
      </c>
      <c r="K500" s="5" t="str">
        <f>+IF(LEN(BD!G500)&gt;5,BD!G500,"")</f>
        <v/>
      </c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53" t="str">
        <f t="shared" si="197"/>
        <v/>
      </c>
      <c r="AB500" s="154" t="str">
        <f>+IF(LEN($K500)&gt;5,SUM(L500,N500,P500,R500,T500,V500,X500)+COUNTIF(L500:X500,"PCG")+'CODIGO PAGO'!$C$23*COUNTIF(L500:X500,"PDF")+'CODIGO PAGO'!$C$24*COUNTIF('PRE MAAS'!L500:X500,"PNH")+'CODIGO PAGO'!$C$25*COUNTIF('PRE MAAS'!L500:X500,"PS")+COUNTIF(L500:X500,"VAC"),"")</f>
        <v/>
      </c>
      <c r="AC500" s="154" t="str">
        <f t="shared" si="198"/>
        <v/>
      </c>
      <c r="AD500" s="155" t="str">
        <f t="shared" si="199"/>
        <v/>
      </c>
      <c r="AE500" s="155" t="str">
        <f t="shared" si="200"/>
        <v/>
      </c>
      <c r="AF500" s="155" t="str">
        <f>+IF(LEN($K500)&gt;5,IF(AND(VLOOKUP($I500,BD!$D$1:$F$501,3,0)&gt;=L$1,VLOOKUP($I500,BD!$D$1:$F$501,3,0)&lt;=X$1),1,0),"")</f>
        <v/>
      </c>
      <c r="AG500" s="155" t="str">
        <f t="shared" si="201"/>
        <v/>
      </c>
      <c r="AH500" s="156" t="str">
        <f t="shared" si="202"/>
        <v/>
      </c>
      <c r="AI500" s="156" t="str">
        <f t="shared" si="203"/>
        <v/>
      </c>
      <c r="AJ500" s="156" t="str">
        <f t="shared" si="204"/>
        <v/>
      </c>
      <c r="AK500" s="6" t="str">
        <f>+IF(LEN($K500)&gt;5,BD!H500,"")</f>
        <v/>
      </c>
      <c r="AL500" s="17" t="str">
        <f t="shared" si="205"/>
        <v/>
      </c>
      <c r="AM500" s="13"/>
      <c r="AN500" s="18" t="str">
        <f t="shared" si="206"/>
        <v/>
      </c>
      <c r="AO500" s="19" t="str">
        <f t="shared" si="207"/>
        <v/>
      </c>
      <c r="AP500" s="19" t="str">
        <f t="shared" si="208"/>
        <v/>
      </c>
      <c r="AQ500" s="20" t="str">
        <f t="shared" si="209"/>
        <v/>
      </c>
      <c r="AR500" s="7" t="str">
        <f t="shared" ca="1" si="210"/>
        <v/>
      </c>
      <c r="AS500" s="157"/>
      <c r="AT500" s="19" t="str">
        <f>+IF(LEN($K500)&gt;5,TRUNC(AS500*AK500*'CODIGO PAGO'!$C$27,2),"")</f>
        <v/>
      </c>
      <c r="AU500" s="15"/>
      <c r="AV500" s="15"/>
      <c r="AW500" s="15"/>
      <c r="AX500" s="14"/>
      <c r="AY500" s="15"/>
      <c r="AZ500" s="20" t="str">
        <f>+IF(LEN(K500)&gt;5,SUMIF(AJUSTES!$A$1:$A$50,K500,AJUSTES!$J$1:$J$50),"")</f>
        <v/>
      </c>
      <c r="BA500" s="20"/>
      <c r="BB500" s="14"/>
      <c r="BC500" s="14"/>
      <c r="BD500" s="164"/>
      <c r="BE500" s="15"/>
      <c r="BF500" s="15"/>
      <c r="BG500" s="152" t="str">
        <f t="shared" si="211"/>
        <v/>
      </c>
      <c r="BH500" s="20" t="str">
        <f t="shared" si="212"/>
        <v/>
      </c>
      <c r="BI500" s="20" t="str">
        <f>IF(LEN($K500)&gt;5,IF('CODIGO PAGO'!$C$26=9,0.5*AK500,'CODIGO PAGO'!$C$26*COUNTIF(L500:X500,"PT")*(AK500*7)/(7-(COUNTIF(L500:X500,"D")+COUNTIF(L500:X500,"DL")))),"")</f>
        <v/>
      </c>
      <c r="BJ500" s="15"/>
      <c r="BK500" s="20" t="str">
        <f>+IF(LEN(K500)&gt;5,SUMIF(AJUSTES!$A$1:$A$50,K500,AJUSTES!$K$1:$K$50),"")</f>
        <v/>
      </c>
      <c r="BL500" s="15"/>
      <c r="BM500" s="15"/>
      <c r="BN500" s="4" t="str">
        <f>+CONCATENATE(IF(COUNTIFS(INCAPACIDADES!$A$1:$A$100,"ACTIVA",INCAPACIDADES!$C$1:$C$100,'PRE MAAS'!K500)&gt;0,VLOOKUP(K500,INCAPACIDADES!$C$1:$Y$100,23,0),""),IF(LEN($K500)&gt;5,IF(BD!F500="N/A","",CONCATENATE("B (",DAY(BD!F500),"-",MONTH(BD!F500),"-",YEAR(BD!F500),")")),""))</f>
        <v/>
      </c>
      <c r="BO500" s="150"/>
      <c r="BP500" s="15"/>
      <c r="BQ500" s="15"/>
      <c r="BR500" s="15"/>
      <c r="BS500" s="15"/>
      <c r="BT500" s="15"/>
      <c r="BU500" s="9" t="str">
        <f>+IF(LEN($K500)&gt;10,IF(LEN(BD!I500)=11,BD!I500,CONCATENATE("0",BD!I500)),"")</f>
        <v/>
      </c>
      <c r="BV500" s="161" t="str">
        <f>+IF(LEN($K500)&gt;10,BD!J500,"")</f>
        <v/>
      </c>
      <c r="BW500" s="162" t="str">
        <f t="shared" si="213"/>
        <v/>
      </c>
      <c r="BX500" s="162" t="str">
        <f>+IF(LEN($K500)&gt;10,UPPER(BD!K500),"")</f>
        <v/>
      </c>
      <c r="BY500" s="161" t="str">
        <f>+IF(LEN($K508)&gt;5,BD!L500,"")</f>
        <v/>
      </c>
      <c r="BZ500" s="161" t="str">
        <f>+IF(LEN($K500)&gt;10,BD!M500,"")</f>
        <v/>
      </c>
      <c r="CA500" s="162" t="str">
        <f>+IF(LEN($K500)&gt;10,BD!N500,"")</f>
        <v/>
      </c>
      <c r="CB500" s="163" t="str">
        <f t="shared" si="214"/>
        <v/>
      </c>
      <c r="CC500" s="62" t="str">
        <f>+IF(AND(LEN($K500)&gt;10),IF(AND($J500&gt;L$1,$J500&lt;=$Y$1),1,IF((COUNTIFS(INCAPACIDADES!$C$1:$C$51,$K500,INCAPACIDADES!K$1:K$51,L$1))&gt;0,2,IF(VLOOKUP($I500,BD!D:F,3,0)&gt;L$1,0,3))),"")</f>
        <v/>
      </c>
      <c r="CD500" s="62" t="str">
        <f>+IF(AND(LEN($K500)&gt;10),IF(AND($J500&gt;M$1,$J500&lt;=$Y$1),1,IF((COUNTIFS(INCAPACIDADES!$C$1:$C$51,$K500,INCAPACIDADES!L$1:L$51,M$1))&gt;0,2,IF(VLOOKUP($I500,BD!$D:$F,3,0)&gt;M$1,0,3))),"")</f>
        <v/>
      </c>
      <c r="CE500" s="62" t="str">
        <f>+IF(AND(LEN($K500)&gt;10),IF(AND($J500&gt;N$1,$J500&lt;=$Y$1),1,IF((COUNTIFS(INCAPACIDADES!$C$1:$C$51,$K500,INCAPACIDADES!M$1:M$51,N$1))&gt;0,2,IF(VLOOKUP($I500,BD!$D:$F,3,0)&gt;N$1,0,3))),"")</f>
        <v/>
      </c>
      <c r="CF500" s="62" t="str">
        <f>+IF(AND(LEN($K500)&gt;10),IF(AND($J500&gt;O$1,$J500&lt;=$Y$1),1,IF((COUNTIFS(INCAPACIDADES!$C$1:$C$51,$K500,INCAPACIDADES!N$1:N$51,O$1))&gt;0,2,IF(VLOOKUP($I500,BD!$D:$F,3,0)&gt;O$1,0,3))),"")</f>
        <v/>
      </c>
      <c r="CG500" s="62" t="str">
        <f>+IF(AND(LEN($K500)&gt;10),IF(AND($J500&gt;P$1,$J500&lt;=$Y$1),1,IF((COUNTIFS(INCAPACIDADES!$C$1:$C$51,$K500,INCAPACIDADES!O$1:O$51,P$1))&gt;0,2,IF(VLOOKUP($I500,BD!$D:$F,3,0)&gt;P$1,0,3))),"")</f>
        <v/>
      </c>
      <c r="CH500" s="62" t="str">
        <f>+IF(AND(LEN($K500)&gt;10),IF(AND($J500&gt;Q$1,$J500&lt;=$Y$1),1,IF((COUNTIFS(INCAPACIDADES!$C$1:$C$51,$K500,INCAPACIDADES!P$1:P$51,Q$1))&gt;0,2,IF(VLOOKUP($I500,BD!$D:$F,3,0)&gt;Q$1,0,3))),"")</f>
        <v/>
      </c>
      <c r="CI500" s="62" t="str">
        <f>+IF(AND(LEN($K500)&gt;10),IF(AND($J500&gt;R$1,$J500&lt;=$Y$1),1,IF((COUNTIFS(INCAPACIDADES!$C$1:$C$51,$K500,INCAPACIDADES!Q$1:Q$51,R$1))&gt;0,2,IF(VLOOKUP($I500,BD!$D:$F,3,0)&gt;R$1,0,3))),"")</f>
        <v/>
      </c>
      <c r="CJ500" s="62" t="str">
        <f>+IF(AND(LEN($K500)&gt;10),IF(AND($J500&gt;S$1,$J500&lt;=$Y$1),1,IF((COUNTIFS(INCAPACIDADES!$C$1:$C$51,$K500,INCAPACIDADES!R$1:R$51,S$1))&gt;0,2,IF(VLOOKUP($I500,BD!$D:$F,3,0)&gt;S$1,0,3))),"")</f>
        <v/>
      </c>
      <c r="CK500" s="62" t="str">
        <f>+IF(AND(LEN($K500)&gt;10),IF(AND($J500&gt;T$1,$J500&lt;=$Y$1),1,IF((COUNTIFS(INCAPACIDADES!$C$1:$C$51,$K500,INCAPACIDADES!S$1:S$51,T$1))&gt;0,2,IF(VLOOKUP($I500,BD!$D:$F,3,0)&gt;T$1,0,3))),"")</f>
        <v/>
      </c>
      <c r="CL500" s="62" t="str">
        <f>+IF(AND(LEN($K500)&gt;10),IF(AND($J500&gt;U$1,$J500&lt;=$Y$1),1,IF((COUNTIFS(INCAPACIDADES!$C$1:$C$51,$K500,INCAPACIDADES!T$1:T$51,U$1))&gt;0,2,IF(VLOOKUP($I500,BD!$D:$F,3,0)&gt;U$1,0,3))),"")</f>
        <v/>
      </c>
      <c r="CM500" s="62" t="str">
        <f>+IF(AND(LEN($K500)&gt;10),IF(AND($J500&gt;V$1,$J500&lt;=$Y$1),1,IF((COUNTIFS(INCAPACIDADES!$C$1:$C$51,$K500,INCAPACIDADES!U$1:U$51,V$1))&gt;0,2,IF(VLOOKUP($I500,BD!$D:$F,3,0)&gt;V$1,0,3))),"")</f>
        <v/>
      </c>
      <c r="CN500" s="62" t="str">
        <f>+IF(AND(LEN($K500)&gt;10),IF(AND($J500&gt;W$1,$J500&lt;=$Y$1),1,IF((COUNTIFS(INCAPACIDADES!$C$1:$C$51,$K500,INCAPACIDADES!V$1:V$51,W$1))&gt;0,2,IF(VLOOKUP($I500,BD!$D:$F,3,0)&gt;W$1,0,3))),"")</f>
        <v/>
      </c>
      <c r="CO500" s="62" t="str">
        <f>+IF(AND(LEN($K500)&gt;10),IF(AND($J500&gt;X$1,$J500&lt;=$Y$1),1,IF((COUNTIFS(INCAPACIDADES!$C$1:$C$51,$K500,INCAPACIDADES!W$1:W$51,X$1))&gt;0,2,IF(VLOOKUP($I500,BD!$D:$F,3,0)&gt;X$1,0,3))),"")</f>
        <v/>
      </c>
      <c r="CP500" s="62" t="str">
        <f>+IF(AND(LEN($K500)&gt;10),IF(AND($J500&gt;Y$1,$J500&lt;=$Y$1),1,IF((COUNTIFS(INCAPACIDADES!$C$1:$C$51,$K500,INCAPACIDADES!X$1:X$51,Y$1))&gt;0,2,IF(VLOOKUP($I500,BD!$D:$F,3,0)&gt;Y$1,0,3))),"")</f>
        <v/>
      </c>
      <c r="CQ500" s="62" t="str">
        <f>+IF(LEN($K500)&gt;10,IF(ISERROR(VLOOKUP(L500,'CODIGO PAGO'!$B$1:$B$20,1,0)),1,IF(OR(AND(CC500=1,L500&lt;&gt;"N"),AND(CC500=3,L500&lt;&gt;"B"),AND(CC500=2,LEFT(TRIM(L500),1)&lt;&gt;"I")),1,IF(OR(AND(CC500=0,L500="N"),AND(CC500=0,L500="B"),AND(CC500=0,LEFT(TRIM(L500),1)="I")),1,0))),"")</f>
        <v/>
      </c>
      <c r="CR500" s="62" t="str">
        <f t="shared" si="215"/>
        <v/>
      </c>
      <c r="CS500" s="62" t="str">
        <f>+IF(LEN($K500)&gt;10,IF(ISERROR(VLOOKUP(N500,'CODIGO PAGO'!$B$1:$B$20,1,0)),1,IF(OR(AND(CE500=1,N500&lt;&gt;"N"),AND(CE500=3,N500&lt;&gt;"B"),AND(CE500=2,LEFT(TRIM(N500),1)&lt;&gt;"I")),1,IF(OR(AND(CE500=0,N500="N"),AND(CE500=0,N500="B"),AND(CE500=0,LEFT(TRIM(N500),1)="I")),1,0))),"")</f>
        <v/>
      </c>
      <c r="CT500" s="62" t="str">
        <f t="shared" si="216"/>
        <v/>
      </c>
      <c r="CU500" s="62" t="str">
        <f>+IF(LEN($K500)&gt;10,IF(ISERROR(VLOOKUP(P500,'CODIGO PAGO'!$B$1:$B$20,1,0)),1,IF(OR(AND(CG500=1,P500&lt;&gt;"N"),AND(CG500=3,P500&lt;&gt;"B"),AND(CG500=2,LEFT(TRIM(P500),1)&lt;&gt;"I")),1,IF(OR(AND(CG500=0,P500="N"),AND(CG500=0,P500="B"),AND(CG500=0,LEFT(TRIM(P500),1)="I")),1,0))),"")</f>
        <v/>
      </c>
      <c r="CV500" s="62" t="str">
        <f t="shared" si="217"/>
        <v/>
      </c>
      <c r="CW500" s="62" t="str">
        <f>+IF(LEN($K500)&gt;10,IF(ISERROR(VLOOKUP(R500,'CODIGO PAGO'!$B$1:$B$20,1,0)),1,IF(OR(AND(CI500=1,R500&lt;&gt;"N"),AND(CI500=3,R500&lt;&gt;"B"),AND(CI500=2,LEFT(TRIM(R500),1)&lt;&gt;"I")),1,IF(OR(AND(CI500=0,R500="N"),AND(CI500=0,R500="B"),AND(CI500=0,LEFT(TRIM(R500),1)="I")),1,0))),"")</f>
        <v/>
      </c>
      <c r="CX500" s="62" t="str">
        <f t="shared" si="218"/>
        <v/>
      </c>
      <c r="CY500" s="62" t="str">
        <f>+IF(LEN($K500)&gt;10,IF(ISERROR(VLOOKUP(T500,'CODIGO PAGO'!$B$1:$B$20,1,0)),1,IF(OR(AND(CK500=1,T500&lt;&gt;"N"),AND(CK500=3,T500&lt;&gt;"B"),AND(CK500=2,LEFT(TRIM(T500),1)&lt;&gt;"I")),1,IF(OR(AND(CK500=0,T500="N"),AND(CK500=0,T500="B"),AND(CK500=0,LEFT(TRIM(T500),1)="I")),1,0))),"")</f>
        <v/>
      </c>
      <c r="CZ500" s="62" t="str">
        <f t="shared" si="219"/>
        <v/>
      </c>
      <c r="DA500" s="62" t="str">
        <f>+IF(LEN($K500)&gt;10,IF(ISERROR(VLOOKUP(V500,'CODIGO PAGO'!$B$1:$B$20,1,0)),1,IF(OR(AND(CM500=1,V500&lt;&gt;"N"),AND(CM500=3,V500&lt;&gt;"B"),AND(CM500=2,LEFT(TRIM(V500),1)&lt;&gt;"I")),1,IF(OR(AND(CM500=0,V500="N"),AND(CM500=0,V500="B"),AND(CM500=0,LEFT(TRIM(V500),1)="I")),1,0))),"")</f>
        <v/>
      </c>
      <c r="DB500" s="62" t="str">
        <f t="shared" si="220"/>
        <v/>
      </c>
      <c r="DC500" s="62" t="str">
        <f>+IF(LEN($K500)&gt;10,IF(ISERROR(VLOOKUP(X500,'CODIGO PAGO'!$B$1:$B$20,1,0)),1,IF(OR(AND(CO500=1,X500&lt;&gt;"N"),AND(CO500=3,X500&lt;&gt;"B"),AND(CO500=2,LEFT(TRIM(X500),1)&lt;&gt;"I")),1,IF(OR(AND(CO500=0,X500="N"),AND(CO500=0,X500="B"),AND(CO500=0,LEFT(TRIM(X500),1)="I")),1,0))),"")</f>
        <v/>
      </c>
      <c r="DD500" s="62" t="str">
        <f t="shared" si="221"/>
        <v/>
      </c>
      <c r="DE500" s="62" t="str">
        <f t="shared" si="222"/>
        <v/>
      </c>
      <c r="DF500" s="63" t="str">
        <f t="shared" si="223"/>
        <v/>
      </c>
      <c r="DG500" s="171"/>
      <c r="DH500" s="63">
        <v>500</v>
      </c>
    </row>
    <row r="501" spans="1:115" s="65" customFormat="1">
      <c r="A501" s="16" t="str">
        <f t="shared" si="196"/>
        <v/>
      </c>
      <c r="B501" s="134"/>
      <c r="C501" s="134"/>
      <c r="D501" s="1" t="str">
        <f>+IF(LEN($K501)&gt;5,BD!A501,"")</f>
        <v/>
      </c>
      <c r="E501" s="1" t="str">
        <f>+IF(LEN($K501)&gt;5,BD!B501,"")</f>
        <v/>
      </c>
      <c r="F501" s="134"/>
      <c r="G501" s="133"/>
      <c r="H501" s="135"/>
      <c r="I501" s="3" t="str">
        <f>+IF(LEN($K501)&gt;5,BD!D501,"")</f>
        <v/>
      </c>
      <c r="J501" s="4" t="str">
        <f>+IF(LEN($K501)&gt;5,BD!E501,"")</f>
        <v/>
      </c>
      <c r="K501" s="5" t="str">
        <f>+IF(LEN(BD!G501)&gt;5,BD!G501,"")</f>
        <v/>
      </c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53" t="str">
        <f t="shared" ref="AA501" si="224">IF(LEN($K501)&gt;5,IF(LEN(Z501)=1,7-Z501,7-(COUNTIF(L501:X501,"D")+COUNTIF(L501:X501,"DL"))),"")</f>
        <v/>
      </c>
      <c r="AB501" s="154" t="str">
        <f>+IF(LEN($K501)&gt;5,SUM(L501,N501,P501,R501,T501,V501,X501)+COUNTIF(L501:X501,"PCG")+'CODIGO PAGO'!$C$23*COUNTIF(L501:X501,"PDF")+'CODIGO PAGO'!$C$24*COUNTIF('PRE MAAS'!L501:X501,"PNH")+'CODIGO PAGO'!$C$25*COUNTIF('PRE MAAS'!L501:X501,"PS")+COUNTIF(L501:X501,"VAC"),"")</f>
        <v/>
      </c>
      <c r="AC501" s="154" t="str">
        <f t="shared" ref="AC501" si="225">+IF(LEN($K501)&gt;5,COUNTIF(L501:Y501,"FI")+COUNTIF(L501:Y501,"FS")+COUNTIF(L501:Y501,"FJ"),"")</f>
        <v/>
      </c>
      <c r="AD501" s="155" t="str">
        <f t="shared" ref="AD501" si="226">+IF(LEN($K501)&gt;5,COUNTIF(L501:Y501,"PCG")+COUNTIF(L501:Y501,"PSG")+COUNTIF(L501:Y501,"PDF")+COUNTIF(L501:Y501,"PNH")+COUNTIF(L501:Y501,"PS"),"")</f>
        <v/>
      </c>
      <c r="AE501" s="155" t="str">
        <f t="shared" ref="AE501" si="227">+IF(LEN($K501)&gt;5,COUNTIF(L501:Y501,"IEG")+COUNTIF(L501:Y501,"IPM")+COUNTIF(L501:Y501,"IRT")+COUNTIF(L501:Y501,"IRY"),"")</f>
        <v/>
      </c>
      <c r="AF501" s="155" t="str">
        <f>+IF(LEN($K501)&gt;5,IF(AND(VLOOKUP($I501,BD!$D$1:$F$501,3,0)&gt;=L$1,VLOOKUP($I501,BD!$D$1:$F$501,3,0)&lt;=X$1),1,0),"")</f>
        <v/>
      </c>
      <c r="AG501" s="155" t="str">
        <f t="shared" ref="AG501" si="228">+IF(LEN($K501)&gt;5,IF(AND(J501&gt;=L$1,J501&lt;=X$1),1,0),"")</f>
        <v/>
      </c>
      <c r="AH501" s="156" t="str">
        <f t="shared" ref="AH501" si="229">+IF(LEN($K501)&gt;5,SUM(M501,O501,Q501,S501,U501,W501,Y501),"")</f>
        <v/>
      </c>
      <c r="AI501" s="156" t="str">
        <f t="shared" ref="AI501" si="230">+IF(LEN($K501)&gt;5,IF(AH501&gt;9,9,AH501),"")</f>
        <v/>
      </c>
      <c r="AJ501" s="156" t="str">
        <f t="shared" ref="AJ501" si="231">+IF(LEN($K501)&gt;5,IF(AH501&gt;9,AH501-9,0),"")</f>
        <v/>
      </c>
      <c r="AK501" s="6" t="str">
        <f>+IF(LEN($K501)&gt;5,BD!H501,"")</f>
        <v/>
      </c>
      <c r="AL501" s="17" t="str">
        <f t="shared" ref="AL501" si="232">+IF(LEN($K501)&gt;5,AK501*30,"")</f>
        <v/>
      </c>
      <c r="AM501" s="13"/>
      <c r="AN501" s="18" t="str">
        <f t="shared" ref="AN501" si="233">+IF(LEN($K501)&gt;5,TRUNC((AB501*AK501)*(7/AA501),2),"")</f>
        <v/>
      </c>
      <c r="AO501" s="19" t="str">
        <f t="shared" ref="AO501" si="234">+IF(LEN($K501)&gt;5,TRUNC(IF(AI501&gt;0,((AK501/8)*2)*AI501,0),2),"")</f>
        <v/>
      </c>
      <c r="AP501" s="19" t="str">
        <f t="shared" ref="AP501" si="235">+IF(LEN($K501)&gt;5,TRUNC(IF(AJ501&gt;0,((AK501/8)*3)*AJ501,0),2),"")</f>
        <v/>
      </c>
      <c r="AQ501" s="20" t="str">
        <f t="shared" ref="AQ501" si="236">+IF(LEN($K501)&gt;5,AO501+AP501,"")</f>
        <v/>
      </c>
      <c r="AR501" s="7" t="str">
        <f t="shared" ref="AR501" ca="1" si="237">+IF(LEN($K501)&gt;5,TRUNC(IF(SUM(INDIRECT($DG$3&amp;$DH501))&gt;=0.01,IF(D501="MASCOTA",(AK501*0.375),(AK501*0.25)),IF(INDIRECT($DG$2&amp;$DH501)=1,IF(D501="MASCOTA",(AK501*0.375),(AK501*0.25)),IF(INDIRECT($DG$2&amp;$DH501)="DL",IF(D501="MASCOTA",(AK501*0.375),(AK501*0.25)),0))),2),"")</f>
        <v/>
      </c>
      <c r="AS501" s="157"/>
      <c r="AT501" s="19" t="str">
        <f>+IF(LEN($K501)&gt;5,TRUNC(AS501*AK501*'CODIGO PAGO'!$C$27,2),"")</f>
        <v/>
      </c>
      <c r="AU501" s="15"/>
      <c r="AV501" s="15"/>
      <c r="AW501" s="15"/>
      <c r="AX501" s="14"/>
      <c r="AY501" s="15"/>
      <c r="AZ501" s="20" t="str">
        <f>+IF(LEN(K501)&gt;5,SUMIF(AJUSTES!$A$1:$A$50,K501,AJUSTES!$J$1:$J$50),"")</f>
        <v/>
      </c>
      <c r="BA501" s="20"/>
      <c r="BB501" s="14"/>
      <c r="BC501" s="14"/>
      <c r="BD501" s="164"/>
      <c r="BE501" s="15"/>
      <c r="BF501" s="15"/>
      <c r="BG501" s="152" t="str">
        <f t="shared" ref="BG501" si="238">IF(LEN(K501)&gt;5,(COUNTIF($L501:$Y501,"DL")),"")</f>
        <v/>
      </c>
      <c r="BH501" s="20" t="str">
        <f t="shared" ref="BH501" si="239">+IF(LEN($K501)&gt;5,IF(D501="MASCOTA",((AK501*7)/3.5)*BG501*2,TRUNC(BG501*AK501*2,2)),"")</f>
        <v/>
      </c>
      <c r="BI501" s="20" t="str">
        <f>IF(LEN($K501)&gt;5,IF('CODIGO PAGO'!$C$26=9,0.5*AK501,'CODIGO PAGO'!$C$26*COUNTIF(L501:X501,"PT")*(AK501*7)/(7-(COUNTIF(L501:X501,"D")+COUNTIF(L501:X501,"DL")))),"")</f>
        <v/>
      </c>
      <c r="BJ501" s="15"/>
      <c r="BK501" s="20" t="str">
        <f>+IF(LEN(K501)&gt;5,SUMIF(AJUSTES!$A$1:$A$50,K501,AJUSTES!$K$1:$K$50),"")</f>
        <v/>
      </c>
      <c r="BL501" s="15"/>
      <c r="BM501" s="15"/>
      <c r="BN501" s="4" t="str">
        <f>+CONCATENATE(IF(COUNTIFS(INCAPACIDADES!$A$1:$A$100,"ACTIVA",INCAPACIDADES!$C$1:$C$100,'PRE MAAS'!K501)&gt;0,VLOOKUP(K501,INCAPACIDADES!$C$1:$Y$100,23,0),""),IF(LEN($K501)&gt;5,IF(BD!F501="N/A","",CONCATENATE("B (",DAY(BD!F501),"-",MONTH(BD!F501),"-",YEAR(BD!F501),")")),""))</f>
        <v/>
      </c>
      <c r="BO501" s="150"/>
      <c r="BP501" s="15"/>
      <c r="BQ501" s="15"/>
      <c r="BR501" s="15"/>
      <c r="BS501" s="15"/>
      <c r="BT501" s="15"/>
      <c r="BU501" s="9" t="str">
        <f>+IF(LEN($K501)&gt;10,IF(LEN(BD!I501)=11,BD!I501,CONCATENATE("0",BD!I501)),"")</f>
        <v/>
      </c>
      <c r="BV501" s="161" t="str">
        <f>+IF(LEN($K501)&gt;10,BD!J501,"")</f>
        <v/>
      </c>
      <c r="BW501" s="162" t="str">
        <f t="shared" si="213"/>
        <v/>
      </c>
      <c r="BX501" s="162" t="str">
        <f>+IF(LEN($K501)&gt;10,UPPER(BD!K501),"")</f>
        <v/>
      </c>
      <c r="BY501" s="161" t="str">
        <f>+IF(LEN($K509)&gt;5,BD!L501,"")</f>
        <v/>
      </c>
      <c r="BZ501" s="161" t="str">
        <f>+IF(LEN($K501)&gt;10,BD!M501,"")</f>
        <v/>
      </c>
      <c r="CA501" s="162" t="str">
        <f>+IF(LEN($K501)&gt;10,BD!N501,"")</f>
        <v/>
      </c>
      <c r="CB501" s="163" t="str">
        <f t="shared" si="214"/>
        <v/>
      </c>
      <c r="CC501" s="62" t="str">
        <f>+IF(AND(LEN($K501)&gt;10),IF(AND($J501&gt;L$1,$J501&lt;=$Y$1),1,IF((COUNTIFS(INCAPACIDADES!$C$1:$C$51,$K501,INCAPACIDADES!K$1:K$51,L$1))&gt;0,2,IF(VLOOKUP($I501,BD!D:F,3,0)&gt;L$1,0,3))),"")</f>
        <v/>
      </c>
      <c r="CD501" s="62" t="str">
        <f>+IF(AND(LEN($K501)&gt;10),IF(AND($J501&gt;M$1,$J501&lt;=$Y$1),1,IF((COUNTIFS(INCAPACIDADES!$C$1:$C$51,$K501,INCAPACIDADES!L$1:L$51,M$1))&gt;0,2,IF(VLOOKUP($I501,BD!$D:$F,3,0)&gt;M$1,0,3))),"")</f>
        <v/>
      </c>
      <c r="CE501" s="62" t="str">
        <f>+IF(AND(LEN($K501)&gt;10),IF(AND($J501&gt;N$1,$J501&lt;=$Y$1),1,IF((COUNTIFS(INCAPACIDADES!$C$1:$C$51,$K501,INCAPACIDADES!M$1:M$51,N$1))&gt;0,2,IF(VLOOKUP($I501,BD!$D:$F,3,0)&gt;N$1,0,3))),"")</f>
        <v/>
      </c>
      <c r="CF501" s="62" t="str">
        <f>+IF(AND(LEN($K501)&gt;10),IF(AND($J501&gt;O$1,$J501&lt;=$Y$1),1,IF((COUNTIFS(INCAPACIDADES!$C$1:$C$51,$K501,INCAPACIDADES!N$1:N$51,O$1))&gt;0,2,IF(VLOOKUP($I501,BD!$D:$F,3,0)&gt;O$1,0,3))),"")</f>
        <v/>
      </c>
      <c r="CG501" s="62" t="str">
        <f>+IF(AND(LEN($K501)&gt;10),IF(AND($J501&gt;P$1,$J501&lt;=$Y$1),1,IF((COUNTIFS(INCAPACIDADES!$C$1:$C$51,$K501,INCAPACIDADES!O$1:O$51,P$1))&gt;0,2,IF(VLOOKUP($I501,BD!$D:$F,3,0)&gt;P$1,0,3))),"")</f>
        <v/>
      </c>
      <c r="CH501" s="62" t="str">
        <f>+IF(AND(LEN($K501)&gt;10),IF(AND($J501&gt;Q$1,$J501&lt;=$Y$1),1,IF((COUNTIFS(INCAPACIDADES!$C$1:$C$51,$K501,INCAPACIDADES!P$1:P$51,Q$1))&gt;0,2,IF(VLOOKUP($I501,BD!$D:$F,3,0)&gt;Q$1,0,3))),"")</f>
        <v/>
      </c>
      <c r="CI501" s="62" t="str">
        <f>+IF(AND(LEN($K501)&gt;10),IF(AND($J501&gt;R$1,$J501&lt;=$Y$1),1,IF((COUNTIFS(INCAPACIDADES!$C$1:$C$51,$K501,INCAPACIDADES!Q$1:Q$51,R$1))&gt;0,2,IF(VLOOKUP($I501,BD!$D:$F,3,0)&gt;R$1,0,3))),"")</f>
        <v/>
      </c>
      <c r="CJ501" s="62" t="str">
        <f>+IF(AND(LEN($K501)&gt;10),IF(AND($J501&gt;S$1,$J501&lt;=$Y$1),1,IF((COUNTIFS(INCAPACIDADES!$C$1:$C$51,$K501,INCAPACIDADES!R$1:R$51,S$1))&gt;0,2,IF(VLOOKUP($I501,BD!$D:$F,3,0)&gt;S$1,0,3))),"")</f>
        <v/>
      </c>
      <c r="CK501" s="62" t="str">
        <f>+IF(AND(LEN($K501)&gt;10),IF(AND($J501&gt;T$1,$J501&lt;=$Y$1),1,IF((COUNTIFS(INCAPACIDADES!$C$1:$C$51,$K501,INCAPACIDADES!S$1:S$51,T$1))&gt;0,2,IF(VLOOKUP($I501,BD!$D:$F,3,0)&gt;T$1,0,3))),"")</f>
        <v/>
      </c>
      <c r="CL501" s="62" t="str">
        <f>+IF(AND(LEN($K501)&gt;10),IF(AND($J501&gt;U$1,$J501&lt;=$Y$1),1,IF((COUNTIFS(INCAPACIDADES!$C$1:$C$51,$K501,INCAPACIDADES!T$1:T$51,U$1))&gt;0,2,IF(VLOOKUP($I501,BD!$D:$F,3,0)&gt;U$1,0,3))),"")</f>
        <v/>
      </c>
      <c r="CM501" s="62" t="str">
        <f>+IF(AND(LEN($K501)&gt;10),IF(AND($J501&gt;V$1,$J501&lt;=$Y$1),1,IF((COUNTIFS(INCAPACIDADES!$C$1:$C$51,$K501,INCAPACIDADES!U$1:U$51,V$1))&gt;0,2,IF(VLOOKUP($I501,BD!$D:$F,3,0)&gt;V$1,0,3))),"")</f>
        <v/>
      </c>
      <c r="CN501" s="62" t="str">
        <f>+IF(AND(LEN($K501)&gt;10),IF(AND($J501&gt;W$1,$J501&lt;=$Y$1),1,IF((COUNTIFS(INCAPACIDADES!$C$1:$C$51,$K501,INCAPACIDADES!V$1:V$51,W$1))&gt;0,2,IF(VLOOKUP($I501,BD!$D:$F,3,0)&gt;W$1,0,3))),"")</f>
        <v/>
      </c>
      <c r="CO501" s="62" t="str">
        <f>+IF(AND(LEN($K501)&gt;10),IF(AND($J501&gt;X$1,$J501&lt;=$Y$1),1,IF((COUNTIFS(INCAPACIDADES!$C$1:$C$51,$K501,INCAPACIDADES!W$1:W$51,X$1))&gt;0,2,IF(VLOOKUP($I501,BD!$D:$F,3,0)&gt;X$1,0,3))),"")</f>
        <v/>
      </c>
      <c r="CP501" s="62" t="str">
        <f>+IF(AND(LEN($K501)&gt;10),IF(AND($J501&gt;Y$1,$J501&lt;=$Y$1),1,IF((COUNTIFS(INCAPACIDADES!$C$1:$C$51,$K501,INCAPACIDADES!X$1:X$51,Y$1))&gt;0,2,IF(VLOOKUP($I501,BD!$D:$F,3,0)&gt;Y$1,0,3))),"")</f>
        <v/>
      </c>
      <c r="CQ501" s="62" t="str">
        <f>+IF(LEN($K501)&gt;10,IF(ISERROR(VLOOKUP(L501,'CODIGO PAGO'!$B$1:$B$20,1,0)),1,IF(OR(AND(CC501=1,L501&lt;&gt;"N"),AND(CC501=3,L501&lt;&gt;"B"),AND(CC501=2,LEFT(TRIM(L501),1)&lt;&gt;"I")),1,IF(OR(AND(CC501=0,L501="N"),AND(CC501=0,L501="B"),AND(CC501=0,LEFT(TRIM(L501),1)="I")),1,0))),"")</f>
        <v/>
      </c>
      <c r="CR501" s="62" t="str">
        <f t="shared" si="215"/>
        <v/>
      </c>
      <c r="CS501" s="62" t="str">
        <f>+IF(LEN($K501)&gt;10,IF(ISERROR(VLOOKUP(N501,'CODIGO PAGO'!$B$1:$B$20,1,0)),1,IF(OR(AND(CE501=1,N501&lt;&gt;"N"),AND(CE501=3,N501&lt;&gt;"B"),AND(CE501=2,LEFT(TRIM(N501),1)&lt;&gt;"I")),1,IF(OR(AND(CE501=0,N501="N"),AND(CE501=0,N501="B"),AND(CE501=0,LEFT(TRIM(N501),1)="I")),1,0))),"")</f>
        <v/>
      </c>
      <c r="CT501" s="62" t="str">
        <f t="shared" si="216"/>
        <v/>
      </c>
      <c r="CU501" s="62" t="str">
        <f>+IF(LEN($K501)&gt;10,IF(ISERROR(VLOOKUP(P501,'CODIGO PAGO'!$B$1:$B$20,1,0)),1,IF(OR(AND(CG501=1,P501&lt;&gt;"N"),AND(CG501=3,P501&lt;&gt;"B"),AND(CG501=2,LEFT(TRIM(P501),1)&lt;&gt;"I")),1,IF(OR(AND(CG501=0,P501="N"),AND(CG501=0,P501="B"),AND(CG501=0,LEFT(TRIM(P501),1)="I")),1,0))),"")</f>
        <v/>
      </c>
      <c r="CV501" s="62" t="str">
        <f t="shared" si="217"/>
        <v/>
      </c>
      <c r="CW501" s="62" t="str">
        <f>+IF(LEN($K501)&gt;10,IF(ISERROR(VLOOKUP(R501,'CODIGO PAGO'!$B$1:$B$20,1,0)),1,IF(OR(AND(CI501=1,R501&lt;&gt;"N"),AND(CI501=3,R501&lt;&gt;"B"),AND(CI501=2,LEFT(TRIM(R501),1)&lt;&gt;"I")),1,IF(OR(AND(CI501=0,R501="N"),AND(CI501=0,R501="B"),AND(CI501=0,LEFT(TRIM(R501),1)="I")),1,0))),"")</f>
        <v/>
      </c>
      <c r="CX501" s="62" t="str">
        <f t="shared" si="218"/>
        <v/>
      </c>
      <c r="CY501" s="62" t="str">
        <f>+IF(LEN($K501)&gt;10,IF(ISERROR(VLOOKUP(T501,'CODIGO PAGO'!$B$1:$B$20,1,0)),1,IF(OR(AND(CK501=1,T501&lt;&gt;"N"),AND(CK501=3,T501&lt;&gt;"B"),AND(CK501=2,LEFT(TRIM(T501),1)&lt;&gt;"I")),1,IF(OR(AND(CK501=0,T501="N"),AND(CK501=0,T501="B"),AND(CK501=0,LEFT(TRIM(T501),1)="I")),1,0))),"")</f>
        <v/>
      </c>
      <c r="CZ501" s="62" t="str">
        <f t="shared" si="219"/>
        <v/>
      </c>
      <c r="DA501" s="62" t="str">
        <f>+IF(LEN($K501)&gt;10,IF(ISERROR(VLOOKUP(V501,'CODIGO PAGO'!$B$1:$B$20,1,0)),1,IF(OR(AND(CM501=1,V501&lt;&gt;"N"),AND(CM501=3,V501&lt;&gt;"B"),AND(CM501=2,LEFT(TRIM(V501),1)&lt;&gt;"I")),1,IF(OR(AND(CM501=0,V501="N"),AND(CM501=0,V501="B"),AND(CM501=0,LEFT(TRIM(V501),1)="I")),1,0))),"")</f>
        <v/>
      </c>
      <c r="DB501" s="62" t="str">
        <f t="shared" si="220"/>
        <v/>
      </c>
      <c r="DC501" s="62" t="str">
        <f>+IF(LEN($K501)&gt;10,IF(ISERROR(VLOOKUP(X501,'CODIGO PAGO'!$B$1:$B$20,1,0)),1,IF(OR(AND(CO501=1,X501&lt;&gt;"N"),AND(CO501=3,X501&lt;&gt;"B"),AND(CO501=2,LEFT(TRIM(X501),1)&lt;&gt;"I")),1,IF(OR(AND(CO501=0,X501="N"),AND(CO501=0,X501="B"),AND(CO501=0,LEFT(TRIM(X501),1)="I")),1,0))),"")</f>
        <v/>
      </c>
      <c r="DD501" s="62" t="str">
        <f t="shared" si="221"/>
        <v/>
      </c>
      <c r="DE501" s="62" t="str">
        <f t="shared" si="222"/>
        <v/>
      </c>
      <c r="DF501" s="63" t="str">
        <f t="shared" si="223"/>
        <v/>
      </c>
      <c r="DG501" s="171"/>
      <c r="DH501" s="63">
        <v>501</v>
      </c>
    </row>
    <row r="502" spans="1:115" s="65" customFormat="1">
      <c r="A502" s="32"/>
      <c r="B502" s="32"/>
      <c r="C502" s="33"/>
      <c r="D502" s="34"/>
      <c r="E502" s="34"/>
      <c r="F502" s="32"/>
      <c r="G502" s="53"/>
      <c r="H502" s="42"/>
      <c r="I502" s="35"/>
      <c r="J502" s="36"/>
      <c r="K502" s="37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  <c r="AB502" s="38"/>
      <c r="AC502" s="39"/>
      <c r="AD502" s="40"/>
      <c r="AE502" s="40"/>
      <c r="AF502" s="40"/>
      <c r="AG502" s="40"/>
      <c r="AH502" s="41"/>
      <c r="AI502" s="41"/>
      <c r="AJ502" s="41"/>
      <c r="AK502" s="42"/>
      <c r="AL502" s="43"/>
      <c r="AM502" s="42"/>
      <c r="AN502" s="44"/>
      <c r="AO502" s="45"/>
      <c r="AP502" s="45"/>
      <c r="AQ502" s="46"/>
      <c r="AR502" s="47"/>
      <c r="AS502" s="48"/>
      <c r="AT502" s="45"/>
      <c r="AU502" s="46"/>
      <c r="AV502" s="46"/>
      <c r="AW502" s="46"/>
      <c r="AX502" s="45"/>
      <c r="AY502" s="46"/>
      <c r="AZ502" s="46"/>
      <c r="BA502" s="46"/>
      <c r="BB502" s="45"/>
      <c r="BC502" s="45"/>
      <c r="BD502" s="54"/>
      <c r="BE502" s="46"/>
      <c r="BF502" s="46"/>
      <c r="BG502" s="49"/>
      <c r="BH502" s="46"/>
      <c r="BI502" s="46"/>
      <c r="BJ502" s="46"/>
      <c r="BK502" s="46"/>
      <c r="BL502" s="46"/>
      <c r="BM502" s="46"/>
      <c r="BN502" s="36"/>
      <c r="BO502" s="55"/>
      <c r="BP502" s="46"/>
      <c r="BQ502" s="46"/>
      <c r="BR502" s="46"/>
      <c r="BS502" s="46"/>
      <c r="BT502" s="46"/>
      <c r="BU502" s="50"/>
      <c r="BV502" s="34"/>
      <c r="BW502" s="33"/>
      <c r="BX502" s="51"/>
      <c r="BY502" s="52"/>
      <c r="BZ502" s="52"/>
      <c r="CA502" s="33"/>
      <c r="CB502" s="37"/>
      <c r="CC502" s="56"/>
      <c r="CD502" s="56"/>
      <c r="CE502" s="56"/>
      <c r="CF502" s="56"/>
      <c r="CG502" s="56"/>
      <c r="CH502" s="56"/>
      <c r="CI502" s="56"/>
      <c r="CJ502" s="56"/>
      <c r="CK502" s="56"/>
      <c r="CL502" s="56"/>
      <c r="CM502" s="56"/>
      <c r="CN502" s="56"/>
      <c r="CO502" s="56"/>
      <c r="CP502" s="56"/>
      <c r="CQ502" s="56"/>
      <c r="CR502" s="56"/>
      <c r="CS502" s="56"/>
      <c r="CT502" s="56"/>
      <c r="CU502" s="56"/>
      <c r="CV502" s="56"/>
      <c r="CW502" s="56"/>
      <c r="CX502" s="56"/>
      <c r="CY502" s="56"/>
      <c r="CZ502" s="56"/>
      <c r="DA502" s="56"/>
      <c r="DB502" s="56"/>
      <c r="DC502" s="56"/>
      <c r="DD502" s="56"/>
      <c r="DE502" s="56"/>
      <c r="DF502" s="57"/>
      <c r="DG502" s="58"/>
      <c r="DH502" s="58"/>
      <c r="DI502" s="58"/>
      <c r="DJ502" s="58"/>
      <c r="DK502" s="58"/>
    </row>
  </sheetData>
  <sheetProtection algorithmName="SHA-512" hashValue="JwpPfwmjoMlhECFxUmIiVL36CyiCbO+623l7zKeTLiTDDgXECGzDj0GqjS//fkAkfXahjAyCChGD8AJtAhhJ/A==" saltValue="vWFRZxWiwFEeDcWNLQmBXA==" spinCount="100000" sheet="1" objects="1" scenarios="1" autoFilter="0"/>
  <autoFilter ref="A1:CE502" xr:uid="{00000000-0009-0000-0000-000002000000}"/>
  <mergeCells count="2">
    <mergeCell ref="CC1:CP1"/>
    <mergeCell ref="CQ1:DD1"/>
  </mergeCells>
  <conditionalFormatting sqref="A2:CB501">
    <cfRule type="expression" dxfId="9" priority="79">
      <formula>LEN($K2)&gt;10</formula>
    </cfRule>
  </conditionalFormatting>
  <conditionalFormatting sqref="K2:K501">
    <cfRule type="expression" dxfId="8" priority="71">
      <formula>$DF2=1</formula>
    </cfRule>
  </conditionalFormatting>
  <conditionalFormatting sqref="L2:L501 N2:N501 P2:P501 R2:R501 T2:T501 V2:V501 X2:X501">
    <cfRule type="beginsWith" dxfId="7" priority="76" operator="beginsWith" text="F">
      <formula>LEFT(L2,LEN("F"))="F"</formula>
    </cfRule>
    <cfRule type="beginsWith" dxfId="6" priority="77" operator="beginsWith" text="P">
      <formula>LEFT(L2,LEN("P"))="P"</formula>
    </cfRule>
    <cfRule type="cellIs" dxfId="5" priority="78" operator="equal">
      <formula>"DL"</formula>
    </cfRule>
  </conditionalFormatting>
  <conditionalFormatting sqref="L2:Z501">
    <cfRule type="expression" dxfId="4" priority="1">
      <formula>CQ2=1</formula>
    </cfRule>
  </conditionalFormatting>
  <conditionalFormatting sqref="L2:Y501">
    <cfRule type="expression" dxfId="3" priority="55">
      <formula>CC2=1</formula>
    </cfRule>
    <cfRule type="expression" dxfId="2" priority="67">
      <formula>CC2=2</formula>
    </cfRule>
    <cfRule type="expression" dxfId="1" priority="69">
      <formula>CC2=3</formula>
    </cfRule>
    <cfRule type="cellIs" dxfId="0" priority="75" operator="equal">
      <formula>"PT"</formula>
    </cfRule>
  </conditionalFormatting>
  <pageMargins left="0.75" right="0.75" top="1" bottom="1" header="0" footer="0"/>
  <pageSetup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19E76-A92B-5E43-9CD3-073BC623477E}">
  <sheetPr>
    <tabColor rgb="FF7030A0"/>
  </sheetPr>
  <dimension ref="A1:DB101"/>
  <sheetViews>
    <sheetView workbookViewId="0">
      <selection activeCell="D2" sqref="D2"/>
    </sheetView>
  </sheetViews>
  <sheetFormatPr baseColWidth="10" defaultColWidth="0" defaultRowHeight="13" customHeight="1" zeroHeight="1"/>
  <cols>
    <col min="1" max="1" width="15.1640625" style="90" customWidth="1"/>
    <col min="2" max="2" width="15" style="90" customWidth="1"/>
    <col min="3" max="3" width="29" style="90" customWidth="1"/>
    <col min="4" max="4" width="9.33203125" style="90" customWidth="1"/>
    <col min="5" max="5" width="6" style="101" customWidth="1"/>
    <col min="6" max="6" width="7" style="90" customWidth="1"/>
    <col min="7" max="7" width="5.5" style="101" customWidth="1"/>
    <col min="8" max="8" width="9.5" style="90" customWidth="1"/>
    <col min="9" max="9" width="12.5" style="90" customWidth="1"/>
    <col min="10" max="10" width="16.5" style="90" bestFit="1" customWidth="1"/>
    <col min="11" max="24" width="10.83203125" style="90" hidden="1" customWidth="1"/>
    <col min="25" max="25" width="19.83203125" style="90" hidden="1" customWidth="1"/>
    <col min="26" max="16384" width="11.5" style="90" hidden="1"/>
  </cols>
  <sheetData>
    <row r="1" spans="1:106">
      <c r="A1" s="137" t="s">
        <v>162</v>
      </c>
      <c r="B1" s="137" t="s">
        <v>163</v>
      </c>
      <c r="C1" s="136" t="s">
        <v>1</v>
      </c>
      <c r="D1" s="136" t="s">
        <v>164</v>
      </c>
      <c r="E1" s="188" t="s">
        <v>165</v>
      </c>
      <c r="F1" s="188" t="s">
        <v>166</v>
      </c>
      <c r="G1" s="188" t="s">
        <v>167</v>
      </c>
      <c r="H1" s="188" t="s">
        <v>168</v>
      </c>
      <c r="I1" s="188" t="s">
        <v>169</v>
      </c>
      <c r="J1" s="137" t="s">
        <v>170</v>
      </c>
      <c r="K1" s="97">
        <v>1</v>
      </c>
      <c r="L1" s="97">
        <v>1</v>
      </c>
      <c r="M1" s="97">
        <v>2</v>
      </c>
      <c r="N1" s="97">
        <v>2</v>
      </c>
      <c r="O1" s="97">
        <v>3</v>
      </c>
      <c r="P1" s="97">
        <v>3</v>
      </c>
      <c r="Q1" s="97">
        <v>4</v>
      </c>
      <c r="R1" s="97">
        <v>4</v>
      </c>
      <c r="S1" s="97">
        <v>5</v>
      </c>
      <c r="T1" s="97">
        <v>5</v>
      </c>
      <c r="U1" s="97">
        <v>6</v>
      </c>
      <c r="V1" s="97">
        <v>6</v>
      </c>
      <c r="W1" s="97">
        <v>7</v>
      </c>
      <c r="X1" s="97">
        <v>7</v>
      </c>
      <c r="Y1" s="147" t="s">
        <v>176</v>
      </c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103"/>
      <c r="AO1" s="103"/>
      <c r="AP1" s="103"/>
      <c r="AQ1" s="103"/>
      <c r="AR1" s="103"/>
      <c r="AS1" s="103"/>
      <c r="AT1" s="103"/>
      <c r="AU1" s="103"/>
      <c r="AV1" s="103"/>
      <c r="AW1" s="103"/>
      <c r="AX1" s="103"/>
      <c r="AY1" s="103"/>
      <c r="AZ1" s="103"/>
      <c r="BA1" s="103"/>
      <c r="BB1" s="103"/>
      <c r="BC1" s="103"/>
      <c r="BD1" s="103"/>
      <c r="BE1" s="103"/>
      <c r="BF1" s="103"/>
      <c r="BG1" s="103"/>
      <c r="BH1" s="103"/>
      <c r="BI1" s="103"/>
      <c r="BJ1" s="103"/>
      <c r="BK1" s="103"/>
      <c r="BL1" s="103"/>
      <c r="BM1" s="103"/>
      <c r="BN1" s="103"/>
      <c r="BO1" s="103"/>
      <c r="BP1" s="103"/>
      <c r="BQ1" s="103"/>
      <c r="BR1" s="103"/>
      <c r="BS1" s="103"/>
      <c r="BT1" s="103"/>
      <c r="BU1" s="103"/>
      <c r="BV1" s="103"/>
      <c r="BW1" s="103"/>
      <c r="BX1" s="103"/>
      <c r="BY1" s="103"/>
      <c r="BZ1" s="103"/>
      <c r="CA1" s="103"/>
      <c r="CB1" s="103"/>
      <c r="CC1" s="103"/>
      <c r="CD1" s="103"/>
      <c r="CE1" s="103"/>
      <c r="CF1" s="103"/>
      <c r="CG1" s="103"/>
      <c r="CH1" s="103"/>
      <c r="CI1" s="103"/>
      <c r="CJ1" s="103"/>
      <c r="CK1" s="103"/>
      <c r="CL1" s="103"/>
      <c r="CM1" s="103"/>
      <c r="CN1" s="103"/>
      <c r="CO1" s="103"/>
      <c r="CP1" s="103"/>
      <c r="CQ1" s="103"/>
      <c r="CR1" s="103"/>
      <c r="CS1" s="103"/>
      <c r="CT1" s="103"/>
      <c r="CU1" s="103"/>
      <c r="CV1" s="103"/>
      <c r="CW1" s="103"/>
      <c r="CX1" s="103"/>
      <c r="CY1" s="103"/>
      <c r="CZ1" s="103"/>
      <c r="DA1" s="103"/>
      <c r="DB1" s="103"/>
    </row>
    <row r="2" spans="1:106">
      <c r="A2" s="174" t="str">
        <f>+IF(LEN(C2)&gt;5,IF(OR(AND(D2&gt;='PRE MAAS'!$L$1,D2&lt;='PRE MAAS'!$Y$1),AND(J2&gt;='PRE MAAS'!$L$1,J2&lt;='PRE MAAS'!$Y$1)),"ACTIVA","REGISTRADA"),"")</f>
        <v/>
      </c>
      <c r="B2" s="175" t="str">
        <f>+IF(LEN(C2)&gt;0,IFERROR(VLOOKUP(C2,BD!G:I,3,0),"BAJA"),"")</f>
        <v/>
      </c>
      <c r="C2" s="11"/>
      <c r="D2" s="91"/>
      <c r="E2" s="173"/>
      <c r="F2" s="100"/>
      <c r="G2" s="173"/>
      <c r="H2" s="11"/>
      <c r="I2" s="11"/>
      <c r="J2" s="176" t="str">
        <f>+IF(LEN(C2)=0,"",D2+E2-1)</f>
        <v/>
      </c>
      <c r="K2" s="98" t="str">
        <f>+IF(LEN(C2)&gt;5,IF(AND($D2&lt;='PRE MAAS'!L$1,$J2&gt;='PRE MAAS'!L$1),'PRE MAAS'!L$1,""),"")</f>
        <v/>
      </c>
      <c r="L2" s="98" t="str">
        <f>++IF(LEN(C2)&gt;5,IF(AND($D2&lt;='PRE MAAS'!L$1,$J2&gt;='PRE MAAS'!L$1),'PRE MAAS'!L$1,""),"")</f>
        <v/>
      </c>
      <c r="M2" s="98" t="str">
        <f>++IF(LEN(C2)&gt;5,IF(AND($D2&lt;='PRE MAAS'!N$1,$J2&gt;='PRE MAAS'!N$1),'PRE MAAS'!N$1,""),"")</f>
        <v/>
      </c>
      <c r="N2" s="98" t="str">
        <f>++IF(LEN(C2)&gt;5,IF(AND($D2&lt;='PRE MAAS'!N$1,$J2&gt;='PRE MAAS'!N$1),'PRE MAAS'!N$1,""),"")</f>
        <v/>
      </c>
      <c r="O2" s="98" t="str">
        <f>++IF(LEN(C2)&gt;5,IF(AND($D2&lt;='PRE MAAS'!P$1,$J2&gt;='PRE MAAS'!P$1),'PRE MAAS'!P$1,""),"")</f>
        <v/>
      </c>
      <c r="P2" s="98" t="str">
        <f>++IF(LEN(C2)&gt;5,IF(AND($D2&lt;='PRE MAAS'!P$1,$J2&gt;='PRE MAAS'!P$1),'PRE MAAS'!P$1,""),"")</f>
        <v/>
      </c>
      <c r="Q2" s="98" t="str">
        <f>++IF(LEN(C2)&gt;5,IF(AND($D2&lt;='PRE MAAS'!R$1,$J2&gt;='PRE MAAS'!R$1),'PRE MAAS'!R$1,""),"")</f>
        <v/>
      </c>
      <c r="R2" s="98" t="str">
        <f>++IF(LEN(C2)&gt;5,IF(AND($D2&lt;='PRE MAAS'!R$1,$J2&gt;='PRE MAAS'!R$1),'PRE MAAS'!R$1,""),"")</f>
        <v/>
      </c>
      <c r="S2" s="98" t="str">
        <f>++IF(LEN(C2)&gt;5,IF(AND($D2&lt;='PRE MAAS'!T$1,$J2&gt;='PRE MAAS'!T$1),'PRE MAAS'!T$1,""),"")</f>
        <v/>
      </c>
      <c r="T2" s="98" t="str">
        <f>++IF(LEN(C2)&gt;5,IF(AND($D2&lt;='PRE MAAS'!T$1,$J2&gt;='PRE MAAS'!T$1),'PRE MAAS'!T$1,""),"")</f>
        <v/>
      </c>
      <c r="U2" s="98" t="str">
        <f>++IF(LEN(C2)&gt;5,IF(AND($D2&lt;='PRE MAAS'!V$1,$J2&gt;='PRE MAAS'!V$1),'PRE MAAS'!V$1,""),"")</f>
        <v/>
      </c>
      <c r="V2" s="98" t="str">
        <f>++IF(LEN(C2)&gt;5,IF(AND($D2&lt;='PRE MAAS'!V$1,$J2&gt;='PRE MAAS'!V$1),'PRE MAAS'!V$1,""),"")</f>
        <v/>
      </c>
      <c r="W2" s="98" t="str">
        <f>++IF(LEN(C2)&gt;5,IF(AND($D2&lt;='PRE MAAS'!X$1,$J2&gt;='PRE MAAS'!X$1),'PRE MAAS'!X$1,""),"")</f>
        <v/>
      </c>
      <c r="X2" s="104" t="str">
        <f>++IF(LEN(C2)&gt;5,IF(AND($D2&lt;='PRE MAAS'!X$1,$J2&gt;='PRE MAAS'!X$1),'PRE MAAS'!X$1,""),"")</f>
        <v/>
      </c>
      <c r="Y2" s="146" t="str">
        <f>+IF(LEN(C2)&gt;10,IF(COUNTIFS($A2:$A$100,"ACTIVA",$C2:$C$100,C2)=2,CONCATENATE("I (",F2," ",VLOOKUP(C2,C3:$F$100,4,0),") "),CONCATENATE("I (",F2,") ")),"")</f>
        <v/>
      </c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104"/>
      <c r="BE2" s="104"/>
      <c r="BF2" s="104"/>
      <c r="BG2" s="104"/>
      <c r="BH2" s="104"/>
      <c r="BI2" s="104"/>
      <c r="BJ2" s="104"/>
      <c r="BK2" s="104"/>
      <c r="BL2" s="104"/>
      <c r="BM2" s="104"/>
      <c r="BN2" s="104"/>
      <c r="BO2" s="104"/>
      <c r="BP2" s="104"/>
      <c r="BQ2" s="104"/>
      <c r="BR2" s="104"/>
      <c r="BS2" s="104"/>
      <c r="BT2" s="104"/>
      <c r="BU2" s="104"/>
      <c r="BV2" s="104"/>
      <c r="BW2" s="104"/>
      <c r="BX2" s="104"/>
      <c r="BY2" s="104"/>
      <c r="BZ2" s="104"/>
      <c r="CA2" s="104"/>
      <c r="CB2" s="104"/>
      <c r="CC2" s="104"/>
      <c r="CD2" s="104"/>
      <c r="CE2" s="104"/>
      <c r="CF2" s="104"/>
      <c r="CG2" s="104"/>
      <c r="CH2" s="104"/>
      <c r="CI2" s="104"/>
      <c r="CJ2" s="104"/>
      <c r="CK2" s="104"/>
      <c r="CL2" s="104"/>
      <c r="CM2" s="104"/>
      <c r="CN2" s="104"/>
      <c r="CO2" s="104"/>
      <c r="CP2" s="104"/>
      <c r="CQ2" s="104"/>
      <c r="CR2" s="104"/>
      <c r="CS2" s="104"/>
      <c r="CT2" s="104"/>
      <c r="CU2" s="104"/>
      <c r="CV2" s="104"/>
      <c r="CW2" s="104"/>
      <c r="CX2" s="104"/>
      <c r="CY2" s="104"/>
      <c r="CZ2" s="104"/>
      <c r="DA2" s="104"/>
      <c r="DB2" s="104"/>
    </row>
    <row r="3" spans="1:106">
      <c r="A3" s="174" t="str">
        <f>+IF(LEN(C3)&gt;5,IF(OR(AND(D3&gt;='PRE MAAS'!$L$1,D3&lt;='PRE MAAS'!$Y$1),AND(J3&gt;='PRE MAAS'!$L$1,J3&lt;='PRE MAAS'!$Y$1)),"ACTIVA","REGISTRADA"),"")</f>
        <v/>
      </c>
      <c r="B3" s="175" t="str">
        <f>+IF(LEN(C3)&gt;0,IFERROR(VLOOKUP(C3,BD!G:I,3,0),"BAJA"),"")</f>
        <v/>
      </c>
      <c r="C3" s="11"/>
      <c r="D3" s="91"/>
      <c r="E3" s="173"/>
      <c r="F3" s="100"/>
      <c r="G3" s="173"/>
      <c r="H3" s="11"/>
      <c r="I3" s="11"/>
      <c r="J3" s="176" t="str">
        <f t="shared" ref="J3:J66" si="0">+IF(LEN(C3)=0,"",D3+E3-1)</f>
        <v/>
      </c>
      <c r="K3" s="98" t="str">
        <f>+IF(LEN(C3)&gt;5,IF(AND($D3&lt;='PRE MAAS'!L$1,$J3&gt;='PRE MAAS'!L$1),'PRE MAAS'!L$1,""),"")</f>
        <v/>
      </c>
      <c r="L3" s="98" t="str">
        <f>++IF(LEN(C3)&gt;5,IF(AND($D3&lt;='PRE MAAS'!L$1,$J3&gt;='PRE MAAS'!L$1),'PRE MAAS'!L$1,""),"")</f>
        <v/>
      </c>
      <c r="M3" s="98" t="str">
        <f>++IF(LEN(C3)&gt;5,IF(AND($D3&lt;='PRE MAAS'!N$1,$J3&gt;='PRE MAAS'!N$1),'PRE MAAS'!N$1,""),"")</f>
        <v/>
      </c>
      <c r="N3" s="98" t="str">
        <f>++IF(LEN(C3)&gt;5,IF(AND($D3&lt;='PRE MAAS'!N$1,$J3&gt;='PRE MAAS'!N$1),'PRE MAAS'!N$1,""),"")</f>
        <v/>
      </c>
      <c r="O3" s="98" t="str">
        <f>++IF(LEN(C3)&gt;5,IF(AND($D3&lt;='PRE MAAS'!P$1,$J3&gt;='PRE MAAS'!P$1),'PRE MAAS'!P$1,""),"")</f>
        <v/>
      </c>
      <c r="P3" s="98" t="str">
        <f>++IF(LEN(C3)&gt;5,IF(AND($D3&lt;='PRE MAAS'!P$1,$J3&gt;='PRE MAAS'!P$1),'PRE MAAS'!P$1,""),"")</f>
        <v/>
      </c>
      <c r="Q3" s="98" t="str">
        <f>++IF(LEN(C3)&gt;5,IF(AND($D3&lt;='PRE MAAS'!R$1,$J3&gt;='PRE MAAS'!R$1),'PRE MAAS'!R$1,""),"")</f>
        <v/>
      </c>
      <c r="R3" s="98" t="str">
        <f>++IF(LEN(C3)&gt;5,IF(AND($D3&lt;='PRE MAAS'!R$1,$J3&gt;='PRE MAAS'!R$1),'PRE MAAS'!R$1,""),"")</f>
        <v/>
      </c>
      <c r="S3" s="98" t="str">
        <f>++IF(LEN(C3)&gt;5,IF(AND($D3&lt;='PRE MAAS'!T$1,$J3&gt;='PRE MAAS'!T$1),'PRE MAAS'!T$1,""),"")</f>
        <v/>
      </c>
      <c r="T3" s="98" t="str">
        <f>++IF(LEN(C3)&gt;5,IF(AND($D3&lt;='PRE MAAS'!T$1,$J3&gt;='PRE MAAS'!T$1),'PRE MAAS'!T$1,""),"")</f>
        <v/>
      </c>
      <c r="U3" s="98" t="str">
        <f>++IF(LEN(C3)&gt;5,IF(AND($D3&lt;='PRE MAAS'!V$1,$J3&gt;='PRE MAAS'!V$1),'PRE MAAS'!V$1,""),"")</f>
        <v/>
      </c>
      <c r="V3" s="98" t="str">
        <f>++IF(LEN(C3)&gt;5,IF(AND($D3&lt;='PRE MAAS'!V$1,$J3&gt;='PRE MAAS'!V$1),'PRE MAAS'!V$1,""),"")</f>
        <v/>
      </c>
      <c r="W3" s="98" t="str">
        <f>++IF(LEN(C3)&gt;5,IF(AND($D3&lt;='PRE MAAS'!X$1,$J3&gt;='PRE MAAS'!X$1),'PRE MAAS'!X$1,""),"")</f>
        <v/>
      </c>
      <c r="X3" s="104" t="str">
        <f>++IF(LEN(C3)&gt;5,IF(AND($D3&lt;='PRE MAAS'!X$1,$J3&gt;='PRE MAAS'!X$1),'PRE MAAS'!X$1,""),"")</f>
        <v/>
      </c>
      <c r="Y3" s="146" t="str">
        <f>+IF(LEN(C3)&gt;0,IF(COUNTIFS($A3:$A$100,"ACTIVA",$C3:$C$100,C3)=2,CONCATENATE("I (",F3," ",VLOOKUP(C3,C4:$F$100,4,0),") "),CONCATENATE("I (",F3,") ")),"")</f>
        <v/>
      </c>
      <c r="Z3" s="104"/>
      <c r="AA3" s="104"/>
      <c r="AB3" s="104"/>
      <c r="AC3" s="104"/>
      <c r="AD3" s="104"/>
      <c r="AE3" s="104"/>
      <c r="AF3" s="104"/>
      <c r="AG3" s="104"/>
      <c r="AH3" s="104"/>
      <c r="AI3" s="104"/>
      <c r="AJ3" s="104"/>
      <c r="AK3" s="104"/>
      <c r="AL3" s="104"/>
      <c r="AM3" s="104"/>
      <c r="AN3" s="104"/>
      <c r="AO3" s="104"/>
      <c r="AP3" s="104"/>
      <c r="AQ3" s="104"/>
      <c r="AR3" s="104"/>
      <c r="AS3" s="104"/>
      <c r="AT3" s="104"/>
      <c r="AU3" s="104"/>
      <c r="AV3" s="104"/>
      <c r="AW3" s="104"/>
      <c r="AX3" s="104"/>
      <c r="AY3" s="104"/>
      <c r="AZ3" s="104"/>
      <c r="BA3" s="104"/>
      <c r="BB3" s="104"/>
      <c r="BC3" s="104"/>
      <c r="BD3" s="104"/>
      <c r="BE3" s="104"/>
      <c r="BF3" s="104"/>
      <c r="BG3" s="104"/>
      <c r="BH3" s="104"/>
      <c r="BI3" s="104"/>
      <c r="BJ3" s="104"/>
      <c r="BK3" s="104"/>
      <c r="BL3" s="104"/>
      <c r="BM3" s="104"/>
      <c r="BN3" s="104"/>
      <c r="BO3" s="104"/>
      <c r="BP3" s="104"/>
      <c r="BQ3" s="104"/>
      <c r="BR3" s="104"/>
      <c r="BS3" s="104"/>
      <c r="BT3" s="104"/>
      <c r="BU3" s="104"/>
      <c r="BV3" s="104"/>
      <c r="BW3" s="104"/>
      <c r="BX3" s="104"/>
      <c r="BY3" s="104"/>
      <c r="BZ3" s="104"/>
      <c r="CA3" s="104"/>
      <c r="CB3" s="104"/>
      <c r="CC3" s="104"/>
      <c r="CD3" s="104"/>
      <c r="CE3" s="104"/>
      <c r="CF3" s="104"/>
      <c r="CG3" s="104"/>
      <c r="CH3" s="104"/>
      <c r="CI3" s="104"/>
      <c r="CJ3" s="104"/>
      <c r="CK3" s="104"/>
      <c r="CL3" s="104"/>
      <c r="CM3" s="104"/>
      <c r="CN3" s="104"/>
      <c r="CO3" s="104"/>
      <c r="CP3" s="104"/>
      <c r="CQ3" s="104"/>
      <c r="CR3" s="104"/>
      <c r="CS3" s="104"/>
      <c r="CT3" s="104"/>
      <c r="CU3" s="104"/>
      <c r="CV3" s="104"/>
      <c r="CW3" s="104"/>
      <c r="CX3" s="104"/>
      <c r="CY3" s="104"/>
      <c r="CZ3" s="104"/>
      <c r="DA3" s="104"/>
      <c r="DB3" s="104"/>
    </row>
    <row r="4" spans="1:106">
      <c r="A4" s="174" t="str">
        <f>+IF(LEN(C4)&gt;5,IF(OR(AND(D4&gt;='PRE MAAS'!$L$1,D4&lt;='PRE MAAS'!$Y$1),AND(J4&gt;='PRE MAAS'!$L$1,J4&lt;='PRE MAAS'!$Y$1)),"ACTIVA","REGISTRADA"),"")</f>
        <v/>
      </c>
      <c r="B4" s="175" t="str">
        <f>+IF(LEN(C4)&gt;0,IFERROR(VLOOKUP(C4,BD!G:I,3,0),"BAJA"),"")</f>
        <v/>
      </c>
      <c r="C4" s="11"/>
      <c r="D4" s="91"/>
      <c r="E4" s="173"/>
      <c r="F4" s="100"/>
      <c r="G4" s="173"/>
      <c r="H4" s="11"/>
      <c r="I4" s="11"/>
      <c r="J4" s="176" t="str">
        <f t="shared" si="0"/>
        <v/>
      </c>
      <c r="K4" s="98" t="str">
        <f>+IF(LEN(C4)&gt;5,IF(AND($D4&lt;='PRE MAAS'!L$1,$J4&gt;='PRE MAAS'!L$1),'PRE MAAS'!L$1,""),"")</f>
        <v/>
      </c>
      <c r="L4" s="98" t="str">
        <f>++IF(LEN(C4)&gt;5,IF(AND($D4&lt;='PRE MAAS'!L$1,$J4&gt;='PRE MAAS'!L$1),'PRE MAAS'!L$1,""),"")</f>
        <v/>
      </c>
      <c r="M4" s="98" t="str">
        <f>++IF(LEN(C4)&gt;5,IF(AND($D4&lt;='PRE MAAS'!N$1,$J4&gt;='PRE MAAS'!N$1),'PRE MAAS'!N$1,""),"")</f>
        <v/>
      </c>
      <c r="N4" s="98" t="str">
        <f>++IF(LEN(C4)&gt;5,IF(AND($D4&lt;='PRE MAAS'!N$1,$J4&gt;='PRE MAAS'!N$1),'PRE MAAS'!N$1,""),"")</f>
        <v/>
      </c>
      <c r="O4" s="98" t="str">
        <f>++IF(LEN(C4)&gt;5,IF(AND($D4&lt;='PRE MAAS'!P$1,$J4&gt;='PRE MAAS'!P$1),'PRE MAAS'!P$1,""),"")</f>
        <v/>
      </c>
      <c r="P4" s="98" t="str">
        <f>++IF(LEN(C4)&gt;5,IF(AND($D4&lt;='PRE MAAS'!P$1,$J4&gt;='PRE MAAS'!P$1),'PRE MAAS'!P$1,""),"")</f>
        <v/>
      </c>
      <c r="Q4" s="98" t="str">
        <f>++IF(LEN(C4)&gt;5,IF(AND($D4&lt;='PRE MAAS'!R$1,$J4&gt;='PRE MAAS'!R$1),'PRE MAAS'!R$1,""),"")</f>
        <v/>
      </c>
      <c r="R4" s="98" t="str">
        <f>++IF(LEN(C4)&gt;5,IF(AND($D4&lt;='PRE MAAS'!R$1,$J4&gt;='PRE MAAS'!R$1),'PRE MAAS'!R$1,""),"")</f>
        <v/>
      </c>
      <c r="S4" s="98" t="str">
        <f>++IF(LEN(C4)&gt;5,IF(AND($D4&lt;='PRE MAAS'!T$1,$J4&gt;='PRE MAAS'!T$1),'PRE MAAS'!T$1,""),"")</f>
        <v/>
      </c>
      <c r="T4" s="98" t="str">
        <f>++IF(LEN(C4)&gt;5,IF(AND($D4&lt;='PRE MAAS'!T$1,$J4&gt;='PRE MAAS'!T$1),'PRE MAAS'!T$1,""),"")</f>
        <v/>
      </c>
      <c r="U4" s="98" t="str">
        <f>++IF(LEN(C4)&gt;5,IF(AND($D4&lt;='PRE MAAS'!V$1,$J4&gt;='PRE MAAS'!V$1),'PRE MAAS'!V$1,""),"")</f>
        <v/>
      </c>
      <c r="V4" s="98" t="str">
        <f>++IF(LEN(C4)&gt;5,IF(AND($D4&lt;='PRE MAAS'!V$1,$J4&gt;='PRE MAAS'!V$1),'PRE MAAS'!V$1,""),"")</f>
        <v/>
      </c>
      <c r="W4" s="98" t="str">
        <f>++IF(LEN(C4)&gt;5,IF(AND($D4&lt;='PRE MAAS'!X$1,$J4&gt;='PRE MAAS'!X$1),'PRE MAAS'!X$1,""),"")</f>
        <v/>
      </c>
      <c r="X4" s="104" t="str">
        <f>++IF(LEN(C4)&gt;5,IF(AND($D4&lt;='PRE MAAS'!X$1,$J4&gt;='PRE MAAS'!X$1),'PRE MAAS'!X$1,""),"")</f>
        <v/>
      </c>
      <c r="Y4" s="146" t="str">
        <f>+IF(LEN(C4)&gt;0,IF(COUNTIFS($A4:$A$100,"ACTIVA",$C4:$C$100,C4)=2,CONCATENATE("I (",F4," ",VLOOKUP(C4,C5:$F$100,4,0),") "),CONCATENATE("I (",F4,") ")),"")</f>
        <v/>
      </c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4"/>
      <c r="BC4" s="104"/>
      <c r="BD4" s="104"/>
      <c r="BE4" s="104"/>
      <c r="BF4" s="104"/>
      <c r="BG4" s="104"/>
      <c r="BH4" s="104"/>
      <c r="BI4" s="104"/>
      <c r="BJ4" s="104"/>
      <c r="BK4" s="104"/>
      <c r="BL4" s="104"/>
      <c r="BM4" s="104"/>
      <c r="BN4" s="104"/>
      <c r="BO4" s="104"/>
      <c r="BP4" s="104"/>
      <c r="BQ4" s="104"/>
      <c r="BR4" s="104"/>
      <c r="BS4" s="104"/>
      <c r="BT4" s="104"/>
      <c r="BU4" s="104"/>
      <c r="BV4" s="104"/>
      <c r="BW4" s="104"/>
      <c r="BX4" s="104"/>
      <c r="BY4" s="104"/>
      <c r="BZ4" s="104"/>
      <c r="CA4" s="104"/>
      <c r="CB4" s="104"/>
      <c r="CC4" s="104"/>
      <c r="CD4" s="104"/>
      <c r="CE4" s="104"/>
      <c r="CF4" s="104"/>
      <c r="CG4" s="104"/>
      <c r="CH4" s="104"/>
      <c r="CI4" s="104"/>
      <c r="CJ4" s="104"/>
      <c r="CK4" s="104"/>
      <c r="CL4" s="104"/>
      <c r="CM4" s="104"/>
      <c r="CN4" s="104"/>
      <c r="CO4" s="104"/>
      <c r="CP4" s="104"/>
      <c r="CQ4" s="104"/>
      <c r="CR4" s="104"/>
      <c r="CS4" s="104"/>
      <c r="CT4" s="104"/>
      <c r="CU4" s="104"/>
      <c r="CV4" s="104"/>
      <c r="CW4" s="104"/>
      <c r="CX4" s="104"/>
      <c r="CY4" s="104"/>
      <c r="CZ4" s="104"/>
      <c r="DA4" s="104"/>
      <c r="DB4" s="104"/>
    </row>
    <row r="5" spans="1:106">
      <c r="A5" s="174" t="str">
        <f>+IF(LEN(C5)&gt;5,IF(OR(AND(D5&gt;='PRE MAAS'!$L$1,D5&lt;='PRE MAAS'!$Y$1),AND(J5&gt;='PRE MAAS'!$L$1,J5&lt;='PRE MAAS'!$Y$1)),"ACTIVA","REGISTRADA"),"")</f>
        <v/>
      </c>
      <c r="B5" s="175" t="str">
        <f>+IF(LEN(C5)&gt;0,IFERROR(VLOOKUP(C5,BD!G:I,3,0),"BAJA"),"")</f>
        <v/>
      </c>
      <c r="C5" s="11"/>
      <c r="D5" s="91"/>
      <c r="E5" s="173"/>
      <c r="F5" s="100"/>
      <c r="G5" s="173"/>
      <c r="H5" s="11"/>
      <c r="I5" s="11"/>
      <c r="J5" s="176" t="str">
        <f t="shared" si="0"/>
        <v/>
      </c>
      <c r="K5" s="98" t="str">
        <f>+IF(LEN(C5)&gt;5,IF(AND($D5&lt;='PRE MAAS'!L$1,$J5&gt;='PRE MAAS'!L$1),'PRE MAAS'!L$1,""),"")</f>
        <v/>
      </c>
      <c r="L5" s="98" t="str">
        <f>++IF(LEN(C5)&gt;5,IF(AND($D5&lt;='PRE MAAS'!L$1,$J5&gt;='PRE MAAS'!L$1),'PRE MAAS'!L$1,""),"")</f>
        <v/>
      </c>
      <c r="M5" s="98" t="str">
        <f>++IF(LEN(C5)&gt;5,IF(AND($D5&lt;='PRE MAAS'!N$1,$J5&gt;='PRE MAAS'!N$1),'PRE MAAS'!N$1,""),"")</f>
        <v/>
      </c>
      <c r="N5" s="98" t="str">
        <f>++IF(LEN(C5)&gt;5,IF(AND($D5&lt;='PRE MAAS'!N$1,$J5&gt;='PRE MAAS'!N$1),'PRE MAAS'!N$1,""),"")</f>
        <v/>
      </c>
      <c r="O5" s="98" t="str">
        <f>++IF(LEN(C5)&gt;5,IF(AND($D5&lt;='PRE MAAS'!P$1,$J5&gt;='PRE MAAS'!P$1),'PRE MAAS'!P$1,""),"")</f>
        <v/>
      </c>
      <c r="P5" s="98" t="str">
        <f>++IF(LEN(C5)&gt;5,IF(AND($D5&lt;='PRE MAAS'!P$1,$J5&gt;='PRE MAAS'!P$1),'PRE MAAS'!P$1,""),"")</f>
        <v/>
      </c>
      <c r="Q5" s="98" t="str">
        <f>++IF(LEN(C5)&gt;5,IF(AND($D5&lt;='PRE MAAS'!R$1,$J5&gt;='PRE MAAS'!R$1),'PRE MAAS'!R$1,""),"")</f>
        <v/>
      </c>
      <c r="R5" s="98" t="str">
        <f>++IF(LEN(C5)&gt;5,IF(AND($D5&lt;='PRE MAAS'!R$1,$J5&gt;='PRE MAAS'!R$1),'PRE MAAS'!R$1,""),"")</f>
        <v/>
      </c>
      <c r="S5" s="98" t="str">
        <f>++IF(LEN(C5)&gt;5,IF(AND($D5&lt;='PRE MAAS'!T$1,$J5&gt;='PRE MAAS'!T$1),'PRE MAAS'!T$1,""),"")</f>
        <v/>
      </c>
      <c r="T5" s="98" t="str">
        <f>++IF(LEN(C5)&gt;5,IF(AND($D5&lt;='PRE MAAS'!T$1,$J5&gt;='PRE MAAS'!T$1),'PRE MAAS'!T$1,""),"")</f>
        <v/>
      </c>
      <c r="U5" s="98" t="str">
        <f>++IF(LEN(C5)&gt;5,IF(AND($D5&lt;='PRE MAAS'!V$1,$J5&gt;='PRE MAAS'!V$1),'PRE MAAS'!V$1,""),"")</f>
        <v/>
      </c>
      <c r="V5" s="98" t="str">
        <f>++IF(LEN(C5)&gt;5,IF(AND($D5&lt;='PRE MAAS'!V$1,$J5&gt;='PRE MAAS'!V$1),'PRE MAAS'!V$1,""),"")</f>
        <v/>
      </c>
      <c r="W5" s="98" t="str">
        <f>++IF(LEN(C5)&gt;5,IF(AND($D5&lt;='PRE MAAS'!X$1,$J5&gt;='PRE MAAS'!X$1),'PRE MAAS'!X$1,""),"")</f>
        <v/>
      </c>
      <c r="X5" s="104" t="str">
        <f>++IF(LEN(C5)&gt;5,IF(AND($D5&lt;='PRE MAAS'!X$1,$J5&gt;='PRE MAAS'!X$1),'PRE MAAS'!X$1,""),"")</f>
        <v/>
      </c>
      <c r="Y5" s="146" t="str">
        <f>+IF(LEN(C5)&gt;0,IF(COUNTIFS($A5:$A$100,"ACTIVA",$C5:$C$100,C5)=2,CONCATENATE("I (",F5," ",VLOOKUP(C5,C6:$F$100,4,0),") "),CONCATENATE("I (",F5,") ")),"")</f>
        <v/>
      </c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  <c r="AL5" s="104"/>
      <c r="AM5" s="104"/>
      <c r="AN5" s="104"/>
      <c r="AO5" s="104"/>
      <c r="AP5" s="104"/>
      <c r="AQ5" s="104"/>
      <c r="AR5" s="104"/>
      <c r="AS5" s="104"/>
      <c r="AT5" s="104"/>
      <c r="AU5" s="104"/>
      <c r="AV5" s="104"/>
      <c r="AW5" s="104"/>
      <c r="AX5" s="104"/>
      <c r="AY5" s="104"/>
      <c r="AZ5" s="104"/>
      <c r="BA5" s="104"/>
      <c r="BB5" s="104"/>
      <c r="BC5" s="104"/>
      <c r="BD5" s="104"/>
      <c r="BE5" s="104"/>
      <c r="BF5" s="104"/>
      <c r="BG5" s="104"/>
      <c r="BH5" s="104"/>
      <c r="BI5" s="104"/>
      <c r="BJ5" s="104"/>
      <c r="BK5" s="104"/>
      <c r="BL5" s="104"/>
      <c r="BM5" s="104"/>
      <c r="BN5" s="104"/>
      <c r="BO5" s="104"/>
      <c r="BP5" s="104"/>
      <c r="BQ5" s="104"/>
      <c r="BR5" s="104"/>
      <c r="BS5" s="104"/>
      <c r="BT5" s="104"/>
      <c r="BU5" s="104"/>
      <c r="BV5" s="104"/>
      <c r="BW5" s="104"/>
      <c r="BX5" s="104"/>
      <c r="BY5" s="104"/>
      <c r="BZ5" s="104"/>
      <c r="CA5" s="104"/>
      <c r="CB5" s="104"/>
      <c r="CC5" s="104"/>
      <c r="CD5" s="104"/>
      <c r="CE5" s="104"/>
      <c r="CF5" s="104"/>
      <c r="CG5" s="104"/>
      <c r="CH5" s="104"/>
      <c r="CI5" s="104"/>
      <c r="CJ5" s="104"/>
      <c r="CK5" s="104"/>
      <c r="CL5" s="104"/>
      <c r="CM5" s="104"/>
      <c r="CN5" s="104"/>
      <c r="CO5" s="104"/>
      <c r="CP5" s="104"/>
      <c r="CQ5" s="104"/>
      <c r="CR5" s="104"/>
      <c r="CS5" s="104"/>
      <c r="CT5" s="104"/>
      <c r="CU5" s="104"/>
      <c r="CV5" s="104"/>
      <c r="CW5" s="104"/>
      <c r="CX5" s="104"/>
      <c r="CY5" s="104"/>
      <c r="CZ5" s="104"/>
      <c r="DA5" s="104"/>
      <c r="DB5" s="104"/>
    </row>
    <row r="6" spans="1:106">
      <c r="A6" s="174" t="str">
        <f>+IF(LEN(C6)&gt;5,IF(OR(AND(D6&gt;='PRE MAAS'!$L$1,D6&lt;='PRE MAAS'!$Y$1),AND(J6&gt;='PRE MAAS'!$L$1,J6&lt;='PRE MAAS'!$Y$1)),"ACTIVA","REGISTRADA"),"")</f>
        <v/>
      </c>
      <c r="B6" s="175" t="str">
        <f>+IF(LEN(C6)&gt;0,IFERROR(VLOOKUP(C6,BD!G:I,3,0),"BAJA"),"")</f>
        <v/>
      </c>
      <c r="C6" s="11"/>
      <c r="D6" s="91"/>
      <c r="E6" s="173"/>
      <c r="F6" s="11"/>
      <c r="G6" s="173"/>
      <c r="H6" s="11"/>
      <c r="I6" s="11"/>
      <c r="J6" s="176" t="str">
        <f t="shared" si="0"/>
        <v/>
      </c>
      <c r="K6" s="98" t="str">
        <f>+IF(LEN(C6)&gt;5,IF(AND($D6&lt;='PRE MAAS'!L$1,$J6&gt;='PRE MAAS'!L$1),'PRE MAAS'!L$1,""),"")</f>
        <v/>
      </c>
      <c r="L6" s="98" t="str">
        <f>++IF(LEN(C6)&gt;5,IF(AND($D6&lt;='PRE MAAS'!L$1,$J6&gt;='PRE MAAS'!L$1),'PRE MAAS'!L$1,""),"")</f>
        <v/>
      </c>
      <c r="M6" s="98" t="str">
        <f>++IF(LEN(C6)&gt;5,IF(AND($D6&lt;='PRE MAAS'!N$1,$J6&gt;='PRE MAAS'!N$1),'PRE MAAS'!N$1,""),"")</f>
        <v/>
      </c>
      <c r="N6" s="98" t="str">
        <f>++IF(LEN(C6)&gt;5,IF(AND($D6&lt;='PRE MAAS'!N$1,$J6&gt;='PRE MAAS'!N$1),'PRE MAAS'!N$1,""),"")</f>
        <v/>
      </c>
      <c r="O6" s="98" t="str">
        <f>++IF(LEN(C6)&gt;5,IF(AND($D6&lt;='PRE MAAS'!P$1,$J6&gt;='PRE MAAS'!P$1),'PRE MAAS'!P$1,""),"")</f>
        <v/>
      </c>
      <c r="P6" s="98" t="str">
        <f>++IF(LEN(C6)&gt;5,IF(AND($D6&lt;='PRE MAAS'!P$1,$J6&gt;='PRE MAAS'!P$1),'PRE MAAS'!P$1,""),"")</f>
        <v/>
      </c>
      <c r="Q6" s="98" t="str">
        <f>++IF(LEN(C6)&gt;5,IF(AND($D6&lt;='PRE MAAS'!R$1,$J6&gt;='PRE MAAS'!R$1),'PRE MAAS'!R$1,""),"")</f>
        <v/>
      </c>
      <c r="R6" s="98" t="str">
        <f>++IF(LEN(C6)&gt;5,IF(AND($D6&lt;='PRE MAAS'!R$1,$J6&gt;='PRE MAAS'!R$1),'PRE MAAS'!R$1,""),"")</f>
        <v/>
      </c>
      <c r="S6" s="98" t="str">
        <f>++IF(LEN(C6)&gt;5,IF(AND($D6&lt;='PRE MAAS'!T$1,$J6&gt;='PRE MAAS'!T$1),'PRE MAAS'!T$1,""),"")</f>
        <v/>
      </c>
      <c r="T6" s="98" t="str">
        <f>++IF(LEN(C6)&gt;5,IF(AND($D6&lt;='PRE MAAS'!T$1,$J6&gt;='PRE MAAS'!T$1),'PRE MAAS'!T$1,""),"")</f>
        <v/>
      </c>
      <c r="U6" s="98" t="str">
        <f>++IF(LEN(C6)&gt;5,IF(AND($D6&lt;='PRE MAAS'!V$1,$J6&gt;='PRE MAAS'!V$1),'PRE MAAS'!V$1,""),"")</f>
        <v/>
      </c>
      <c r="V6" s="98" t="str">
        <f>++IF(LEN(C6)&gt;5,IF(AND($D6&lt;='PRE MAAS'!V$1,$J6&gt;='PRE MAAS'!V$1),'PRE MAAS'!V$1,""),"")</f>
        <v/>
      </c>
      <c r="W6" s="98" t="str">
        <f>++IF(LEN(C6)&gt;5,IF(AND($D6&lt;='PRE MAAS'!X$1,$J6&gt;='PRE MAAS'!X$1),'PRE MAAS'!X$1,""),"")</f>
        <v/>
      </c>
      <c r="X6" s="104" t="str">
        <f>++IF(LEN(C6)&gt;5,IF(AND($D6&lt;='PRE MAAS'!X$1,$J6&gt;='PRE MAAS'!X$1),'PRE MAAS'!X$1,""),"")</f>
        <v/>
      </c>
      <c r="Y6" s="146" t="str">
        <f>+IF(LEN(C6)&gt;0,IF(COUNTIFS($A6:$A$100,"ACTIVA",$C6:$C$100,C6)=2,CONCATENATE("I (",F6," ",VLOOKUP(C6,C7:$F$100,4,0),") "),CONCATENATE("I (",F6,") ")),"")</f>
        <v/>
      </c>
      <c r="Z6" s="104"/>
      <c r="AA6" s="104"/>
      <c r="AB6" s="104"/>
      <c r="AC6" s="104"/>
      <c r="AD6" s="104"/>
      <c r="AE6" s="104"/>
      <c r="AF6" s="104"/>
      <c r="AG6" s="104"/>
      <c r="AH6" s="104"/>
      <c r="AI6" s="104"/>
      <c r="AJ6" s="104"/>
      <c r="AK6" s="104"/>
      <c r="AL6" s="104"/>
      <c r="AM6" s="104"/>
      <c r="AN6" s="104"/>
      <c r="AO6" s="104"/>
      <c r="AP6" s="104"/>
      <c r="AQ6" s="104"/>
      <c r="AR6" s="104"/>
      <c r="AS6" s="104"/>
      <c r="AT6" s="104"/>
      <c r="AU6" s="104"/>
      <c r="AV6" s="104"/>
      <c r="AW6" s="104"/>
      <c r="AX6" s="104"/>
      <c r="AY6" s="104"/>
      <c r="AZ6" s="104"/>
      <c r="BA6" s="104"/>
      <c r="BB6" s="104"/>
      <c r="BC6" s="104"/>
      <c r="BD6" s="104"/>
      <c r="BE6" s="104"/>
      <c r="BF6" s="104"/>
      <c r="BG6" s="104"/>
      <c r="BH6" s="104"/>
      <c r="BI6" s="104"/>
      <c r="BJ6" s="104"/>
      <c r="BK6" s="104"/>
      <c r="BL6" s="104"/>
      <c r="BM6" s="104"/>
      <c r="BN6" s="104"/>
      <c r="BO6" s="104"/>
      <c r="BP6" s="104"/>
      <c r="BQ6" s="104"/>
      <c r="BR6" s="104"/>
      <c r="BS6" s="104"/>
      <c r="BT6" s="104"/>
      <c r="BU6" s="104"/>
      <c r="BV6" s="104"/>
      <c r="BW6" s="104"/>
      <c r="BX6" s="104"/>
      <c r="BY6" s="104"/>
      <c r="BZ6" s="104"/>
      <c r="CA6" s="104"/>
      <c r="CB6" s="104"/>
      <c r="CC6" s="104"/>
      <c r="CD6" s="104"/>
      <c r="CE6" s="104"/>
      <c r="CF6" s="104"/>
      <c r="CG6" s="104"/>
      <c r="CH6" s="104"/>
      <c r="CI6" s="104"/>
      <c r="CJ6" s="104"/>
      <c r="CK6" s="104"/>
      <c r="CL6" s="104"/>
      <c r="CM6" s="104"/>
      <c r="CN6" s="104"/>
      <c r="CO6" s="104"/>
      <c r="CP6" s="104"/>
      <c r="CQ6" s="104"/>
      <c r="CR6" s="104"/>
      <c r="CS6" s="104"/>
      <c r="CT6" s="104"/>
      <c r="CU6" s="104"/>
      <c r="CV6" s="104"/>
      <c r="CW6" s="104"/>
      <c r="CX6" s="104"/>
      <c r="CY6" s="104"/>
      <c r="CZ6" s="104"/>
      <c r="DA6" s="104"/>
      <c r="DB6" s="104"/>
    </row>
    <row r="7" spans="1:106">
      <c r="A7" s="174" t="str">
        <f>+IF(LEN(C7)&gt;5,IF(OR(AND(D7&gt;='PRE MAAS'!$L$1,D7&lt;='PRE MAAS'!$Y$1),AND(J7&gt;='PRE MAAS'!$L$1,J7&lt;='PRE MAAS'!$Y$1)),"ACTIVA","REGISTRADA"),"")</f>
        <v/>
      </c>
      <c r="B7" s="175" t="str">
        <f>+IF(LEN(C7)&gt;0,IFERROR(VLOOKUP(C7,BD!G:I,3,0),"BAJA"),"")</f>
        <v/>
      </c>
      <c r="C7" s="105"/>
      <c r="D7" s="91"/>
      <c r="E7" s="173"/>
      <c r="F7" s="100"/>
      <c r="G7" s="173"/>
      <c r="H7" s="11"/>
      <c r="I7" s="11"/>
      <c r="J7" s="176" t="str">
        <f t="shared" si="0"/>
        <v/>
      </c>
      <c r="K7" s="98" t="str">
        <f>+IF(LEN(C7)&gt;5,IF(AND($D7&lt;='PRE MAAS'!L$1,$J7&gt;='PRE MAAS'!L$1),'PRE MAAS'!L$1,""),"")</f>
        <v/>
      </c>
      <c r="L7" s="98" t="str">
        <f>++IF(LEN(C7)&gt;5,IF(AND($D7&lt;='PRE MAAS'!L$1,$J7&gt;='PRE MAAS'!L$1),'PRE MAAS'!L$1,""),"")</f>
        <v/>
      </c>
      <c r="M7" s="98" t="str">
        <f>++IF(LEN(C7)&gt;5,IF(AND($D7&lt;='PRE MAAS'!N$1,$J7&gt;='PRE MAAS'!N$1),'PRE MAAS'!N$1,""),"")</f>
        <v/>
      </c>
      <c r="N7" s="98" t="str">
        <f>++IF(LEN(C7)&gt;5,IF(AND($D7&lt;='PRE MAAS'!N$1,$J7&gt;='PRE MAAS'!N$1),'PRE MAAS'!N$1,""),"")</f>
        <v/>
      </c>
      <c r="O7" s="98" t="str">
        <f>++IF(LEN(C7)&gt;5,IF(AND($D7&lt;='PRE MAAS'!P$1,$J7&gt;='PRE MAAS'!P$1),'PRE MAAS'!P$1,""),"")</f>
        <v/>
      </c>
      <c r="P7" s="98" t="str">
        <f>++IF(LEN(C7)&gt;5,IF(AND($D7&lt;='PRE MAAS'!P$1,$J7&gt;='PRE MAAS'!P$1),'PRE MAAS'!P$1,""),"")</f>
        <v/>
      </c>
      <c r="Q7" s="98" t="str">
        <f>++IF(LEN(C7)&gt;5,IF(AND($D7&lt;='PRE MAAS'!R$1,$J7&gt;='PRE MAAS'!R$1),'PRE MAAS'!R$1,""),"")</f>
        <v/>
      </c>
      <c r="R7" s="98" t="str">
        <f>++IF(LEN(C7)&gt;5,IF(AND($D7&lt;='PRE MAAS'!R$1,$J7&gt;='PRE MAAS'!R$1),'PRE MAAS'!R$1,""),"")</f>
        <v/>
      </c>
      <c r="S7" s="98" t="str">
        <f>++IF(LEN(C7)&gt;5,IF(AND($D7&lt;='PRE MAAS'!T$1,$J7&gt;='PRE MAAS'!T$1),'PRE MAAS'!T$1,""),"")</f>
        <v/>
      </c>
      <c r="T7" s="98" t="str">
        <f>++IF(LEN(C7)&gt;5,IF(AND($D7&lt;='PRE MAAS'!T$1,$J7&gt;='PRE MAAS'!T$1),'PRE MAAS'!T$1,""),"")</f>
        <v/>
      </c>
      <c r="U7" s="98" t="str">
        <f>++IF(LEN(C7)&gt;5,IF(AND($D7&lt;='PRE MAAS'!V$1,$J7&gt;='PRE MAAS'!V$1),'PRE MAAS'!V$1,""),"")</f>
        <v/>
      </c>
      <c r="V7" s="98" t="str">
        <f>++IF(LEN(C7)&gt;5,IF(AND($D7&lt;='PRE MAAS'!V$1,$J7&gt;='PRE MAAS'!V$1),'PRE MAAS'!V$1,""),"")</f>
        <v/>
      </c>
      <c r="W7" s="98" t="str">
        <f>++IF(LEN(C7)&gt;5,IF(AND($D7&lt;='PRE MAAS'!X$1,$J7&gt;='PRE MAAS'!X$1),'PRE MAAS'!X$1,""),"")</f>
        <v/>
      </c>
      <c r="X7" s="104" t="str">
        <f>++IF(LEN(C7)&gt;5,IF(AND($D7&lt;='PRE MAAS'!X$1,$J7&gt;='PRE MAAS'!X$1),'PRE MAAS'!X$1,""),"")</f>
        <v/>
      </c>
      <c r="Y7" s="146" t="str">
        <f>+IF(LEN(C7)&gt;0,IF(COUNTIFS($A7:$A$100,"ACTIVA",$C7:$C$100,C7)=2,CONCATENATE("I (",F7," ",VLOOKUP(C7,C8:$F$100,4,0),") "),CONCATENATE("I (",F7,") ")),"")</f>
        <v/>
      </c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4"/>
      <c r="AN7" s="104"/>
      <c r="AO7" s="104"/>
      <c r="AP7" s="104"/>
      <c r="AQ7" s="104"/>
      <c r="AR7" s="104"/>
      <c r="AS7" s="104"/>
      <c r="AT7" s="104"/>
      <c r="AU7" s="104"/>
      <c r="AV7" s="104"/>
      <c r="AW7" s="104"/>
      <c r="AX7" s="104"/>
      <c r="AY7" s="104"/>
      <c r="AZ7" s="104"/>
      <c r="BA7" s="104"/>
      <c r="BB7" s="104"/>
      <c r="BC7" s="104"/>
      <c r="BD7" s="104"/>
      <c r="BE7" s="104"/>
      <c r="BF7" s="104"/>
      <c r="BG7" s="104"/>
      <c r="BH7" s="104"/>
      <c r="BI7" s="104"/>
      <c r="BJ7" s="104"/>
      <c r="BK7" s="104"/>
      <c r="BL7" s="104"/>
      <c r="BM7" s="104"/>
      <c r="BN7" s="104"/>
      <c r="BO7" s="104"/>
      <c r="BP7" s="104"/>
      <c r="BQ7" s="104"/>
      <c r="BR7" s="104"/>
      <c r="BS7" s="104"/>
      <c r="BT7" s="104"/>
      <c r="BU7" s="104"/>
      <c r="BV7" s="104"/>
      <c r="BW7" s="104"/>
      <c r="BX7" s="104"/>
      <c r="BY7" s="104"/>
      <c r="BZ7" s="104"/>
      <c r="CA7" s="104"/>
      <c r="CB7" s="104"/>
      <c r="CC7" s="104"/>
      <c r="CD7" s="104"/>
      <c r="CE7" s="104"/>
      <c r="CF7" s="104"/>
      <c r="CG7" s="104"/>
      <c r="CH7" s="104"/>
      <c r="CI7" s="104"/>
      <c r="CJ7" s="104"/>
      <c r="CK7" s="104"/>
      <c r="CL7" s="104"/>
      <c r="CM7" s="104"/>
      <c r="CN7" s="104"/>
      <c r="CO7" s="104"/>
      <c r="CP7" s="104"/>
      <c r="CQ7" s="104"/>
      <c r="CR7" s="104"/>
      <c r="CS7" s="104"/>
      <c r="CT7" s="104"/>
      <c r="CU7" s="104"/>
      <c r="CV7" s="104"/>
      <c r="CW7" s="104"/>
      <c r="CX7" s="104"/>
      <c r="CY7" s="104"/>
      <c r="CZ7" s="104"/>
      <c r="DA7" s="104"/>
      <c r="DB7" s="104"/>
    </row>
    <row r="8" spans="1:106">
      <c r="A8" s="174" t="str">
        <f>+IF(LEN(C8)&gt;5,IF(OR(AND(D8&gt;='PRE MAAS'!$L$1,D8&lt;='PRE MAAS'!$Y$1),AND(J8&gt;='PRE MAAS'!$L$1,J8&lt;='PRE MAAS'!$Y$1)),"ACTIVA","REGISTRADA"),"")</f>
        <v/>
      </c>
      <c r="B8" s="175" t="str">
        <f>+IF(LEN(C8)&gt;0,IFERROR(VLOOKUP(C8,BD!G:I,3,0),"BAJA"),"")</f>
        <v/>
      </c>
      <c r="C8" s="105"/>
      <c r="D8" s="91"/>
      <c r="E8" s="173"/>
      <c r="F8" s="100"/>
      <c r="G8" s="173"/>
      <c r="H8" s="11"/>
      <c r="I8" s="11"/>
      <c r="J8" s="176" t="str">
        <f t="shared" si="0"/>
        <v/>
      </c>
      <c r="K8" s="98" t="str">
        <f>+IF(LEN(C8)&gt;5,IF(AND($D8&lt;='PRE MAAS'!L$1,$J8&gt;='PRE MAAS'!L$1),'PRE MAAS'!L$1,""),"")</f>
        <v/>
      </c>
      <c r="L8" s="98" t="str">
        <f>++IF(LEN(C8)&gt;5,IF(AND($D8&lt;='PRE MAAS'!L$1,$J8&gt;='PRE MAAS'!L$1),'PRE MAAS'!L$1,""),"")</f>
        <v/>
      </c>
      <c r="M8" s="98" t="str">
        <f>++IF(LEN(C8)&gt;5,IF(AND($D8&lt;='PRE MAAS'!N$1,$J8&gt;='PRE MAAS'!N$1),'PRE MAAS'!N$1,""),"")</f>
        <v/>
      </c>
      <c r="N8" s="98" t="str">
        <f>++IF(LEN(C8)&gt;5,IF(AND($D8&lt;='PRE MAAS'!N$1,$J8&gt;='PRE MAAS'!N$1),'PRE MAAS'!N$1,""),"")</f>
        <v/>
      </c>
      <c r="O8" s="98" t="str">
        <f>++IF(LEN(C8)&gt;5,IF(AND($D8&lt;='PRE MAAS'!P$1,$J8&gt;='PRE MAAS'!P$1),'PRE MAAS'!P$1,""),"")</f>
        <v/>
      </c>
      <c r="P8" s="98" t="str">
        <f>++IF(LEN(C8)&gt;5,IF(AND($D8&lt;='PRE MAAS'!P$1,$J8&gt;='PRE MAAS'!P$1),'PRE MAAS'!P$1,""),"")</f>
        <v/>
      </c>
      <c r="Q8" s="98" t="str">
        <f>++IF(LEN(C8)&gt;5,IF(AND($D8&lt;='PRE MAAS'!R$1,$J8&gt;='PRE MAAS'!R$1),'PRE MAAS'!R$1,""),"")</f>
        <v/>
      </c>
      <c r="R8" s="98" t="str">
        <f>++IF(LEN(C8)&gt;5,IF(AND($D8&lt;='PRE MAAS'!R$1,$J8&gt;='PRE MAAS'!R$1),'PRE MAAS'!R$1,""),"")</f>
        <v/>
      </c>
      <c r="S8" s="98" t="str">
        <f>++IF(LEN(C8)&gt;5,IF(AND($D8&lt;='PRE MAAS'!T$1,$J8&gt;='PRE MAAS'!T$1),'PRE MAAS'!T$1,""),"")</f>
        <v/>
      </c>
      <c r="T8" s="98" t="str">
        <f>++IF(LEN(C8)&gt;5,IF(AND($D8&lt;='PRE MAAS'!T$1,$J8&gt;='PRE MAAS'!T$1),'PRE MAAS'!T$1,""),"")</f>
        <v/>
      </c>
      <c r="U8" s="98" t="str">
        <f>++IF(LEN(C8)&gt;5,IF(AND($D8&lt;='PRE MAAS'!V$1,$J8&gt;='PRE MAAS'!V$1),'PRE MAAS'!V$1,""),"")</f>
        <v/>
      </c>
      <c r="V8" s="98" t="str">
        <f>++IF(LEN(C8)&gt;5,IF(AND($D8&lt;='PRE MAAS'!V$1,$J8&gt;='PRE MAAS'!V$1),'PRE MAAS'!V$1,""),"")</f>
        <v/>
      </c>
      <c r="W8" s="98" t="str">
        <f>++IF(LEN(C8)&gt;5,IF(AND($D8&lt;='PRE MAAS'!X$1,$J8&gt;='PRE MAAS'!X$1),'PRE MAAS'!X$1,""),"")</f>
        <v/>
      </c>
      <c r="X8" s="104" t="str">
        <f>++IF(LEN(C8)&gt;5,IF(AND($D8&lt;='PRE MAAS'!X$1,$J8&gt;='PRE MAAS'!X$1),'PRE MAAS'!X$1,""),"")</f>
        <v/>
      </c>
      <c r="Y8" s="146" t="str">
        <f>+IF(LEN(C8)&gt;0,IF(COUNTIFS($A8:$A$100,"ACTIVA",$C8:$C$100,C8)=2,CONCATENATE("I (",F8," ",VLOOKUP(C8,C9:$F$100,4,0),") "),CONCATENATE("I (",F8,") ")),"")</f>
        <v/>
      </c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  <c r="AU8" s="104"/>
      <c r="AV8" s="104"/>
      <c r="AW8" s="104"/>
      <c r="AX8" s="104"/>
      <c r="AY8" s="104"/>
      <c r="AZ8" s="104"/>
      <c r="BA8" s="104"/>
      <c r="BB8" s="104"/>
      <c r="BC8" s="104"/>
      <c r="BD8" s="104"/>
      <c r="BE8" s="104"/>
      <c r="BF8" s="104"/>
      <c r="BG8" s="104"/>
      <c r="BH8" s="104"/>
      <c r="BI8" s="104"/>
      <c r="BJ8" s="104"/>
      <c r="BK8" s="104"/>
      <c r="BL8" s="104"/>
      <c r="BM8" s="104"/>
      <c r="BN8" s="104"/>
      <c r="BO8" s="104"/>
      <c r="BP8" s="104"/>
      <c r="BQ8" s="104"/>
      <c r="BR8" s="104"/>
      <c r="BS8" s="104"/>
      <c r="BT8" s="104"/>
      <c r="BU8" s="104"/>
      <c r="BV8" s="104"/>
      <c r="BW8" s="104"/>
      <c r="BX8" s="104"/>
      <c r="BY8" s="104"/>
      <c r="BZ8" s="104"/>
      <c r="CA8" s="104"/>
      <c r="CB8" s="104"/>
      <c r="CC8" s="104"/>
      <c r="CD8" s="104"/>
      <c r="CE8" s="104"/>
      <c r="CF8" s="104"/>
      <c r="CG8" s="104"/>
      <c r="CH8" s="104"/>
      <c r="CI8" s="104"/>
      <c r="CJ8" s="104"/>
      <c r="CK8" s="104"/>
      <c r="CL8" s="104"/>
      <c r="CM8" s="104"/>
      <c r="CN8" s="104"/>
      <c r="CO8" s="104"/>
      <c r="CP8" s="104"/>
      <c r="CQ8" s="104"/>
      <c r="CR8" s="104"/>
      <c r="CS8" s="104"/>
      <c r="CT8" s="104"/>
      <c r="CU8" s="104"/>
      <c r="CV8" s="104"/>
      <c r="CW8" s="104"/>
      <c r="CX8" s="104"/>
      <c r="CY8" s="104"/>
      <c r="CZ8" s="104"/>
      <c r="DA8" s="104"/>
      <c r="DB8" s="104"/>
    </row>
    <row r="9" spans="1:106">
      <c r="A9" s="174" t="str">
        <f>+IF(LEN(C9)&gt;5,IF(OR(AND(D9&gt;='PRE MAAS'!$L$1,D9&lt;='PRE MAAS'!$Y$1),AND(J9&gt;='PRE MAAS'!$L$1,J9&lt;='PRE MAAS'!$Y$1)),"ACTIVA","REGISTRADA"),"")</f>
        <v/>
      </c>
      <c r="B9" s="175" t="str">
        <f>+IF(LEN(C9)&gt;0,IFERROR(VLOOKUP(C9,BD!G:I,3,0),"BAJA"),"")</f>
        <v/>
      </c>
      <c r="C9" s="11"/>
      <c r="D9" s="91"/>
      <c r="E9" s="173"/>
      <c r="F9" s="11"/>
      <c r="G9" s="173"/>
      <c r="H9" s="11"/>
      <c r="I9" s="11"/>
      <c r="J9" s="176" t="str">
        <f t="shared" si="0"/>
        <v/>
      </c>
      <c r="K9" s="98" t="str">
        <f>+IF(LEN(C9)&gt;5,IF(AND($D9&lt;='PRE MAAS'!L$1,$J9&gt;='PRE MAAS'!L$1),'PRE MAAS'!L$1,""),"")</f>
        <v/>
      </c>
      <c r="L9" s="98" t="str">
        <f>++IF(LEN(C9)&gt;5,IF(AND($D9&lt;='PRE MAAS'!L$1,$J9&gt;='PRE MAAS'!L$1),'PRE MAAS'!L$1,""),"")</f>
        <v/>
      </c>
      <c r="M9" s="98" t="str">
        <f>++IF(LEN(C9)&gt;5,IF(AND($D9&lt;='PRE MAAS'!N$1,$J9&gt;='PRE MAAS'!N$1),'PRE MAAS'!N$1,""),"")</f>
        <v/>
      </c>
      <c r="N9" s="98" t="str">
        <f>++IF(LEN(C9)&gt;5,IF(AND($D9&lt;='PRE MAAS'!N$1,$J9&gt;='PRE MAAS'!N$1),'PRE MAAS'!N$1,""),"")</f>
        <v/>
      </c>
      <c r="O9" s="98" t="str">
        <f>++IF(LEN(C9)&gt;5,IF(AND($D9&lt;='PRE MAAS'!P$1,$J9&gt;='PRE MAAS'!P$1),'PRE MAAS'!P$1,""),"")</f>
        <v/>
      </c>
      <c r="P9" s="98" t="str">
        <f>++IF(LEN(C9)&gt;5,IF(AND($D9&lt;='PRE MAAS'!P$1,$J9&gt;='PRE MAAS'!P$1),'PRE MAAS'!P$1,""),"")</f>
        <v/>
      </c>
      <c r="Q9" s="98" t="str">
        <f>++IF(LEN(C9)&gt;5,IF(AND($D9&lt;='PRE MAAS'!R$1,$J9&gt;='PRE MAAS'!R$1),'PRE MAAS'!R$1,""),"")</f>
        <v/>
      </c>
      <c r="R9" s="98" t="str">
        <f>++IF(LEN(C9)&gt;5,IF(AND($D9&lt;='PRE MAAS'!R$1,$J9&gt;='PRE MAAS'!R$1),'PRE MAAS'!R$1,""),"")</f>
        <v/>
      </c>
      <c r="S9" s="98" t="str">
        <f>++IF(LEN(C9)&gt;5,IF(AND($D9&lt;='PRE MAAS'!T$1,$J9&gt;='PRE MAAS'!T$1),'PRE MAAS'!T$1,""),"")</f>
        <v/>
      </c>
      <c r="T9" s="98" t="str">
        <f>++IF(LEN(C9)&gt;5,IF(AND($D9&lt;='PRE MAAS'!T$1,$J9&gt;='PRE MAAS'!T$1),'PRE MAAS'!T$1,""),"")</f>
        <v/>
      </c>
      <c r="U9" s="98" t="str">
        <f>++IF(LEN(C9)&gt;5,IF(AND($D9&lt;='PRE MAAS'!V$1,$J9&gt;='PRE MAAS'!V$1),'PRE MAAS'!V$1,""),"")</f>
        <v/>
      </c>
      <c r="V9" s="98" t="str">
        <f>++IF(LEN(C9)&gt;5,IF(AND($D9&lt;='PRE MAAS'!V$1,$J9&gt;='PRE MAAS'!V$1),'PRE MAAS'!V$1,""),"")</f>
        <v/>
      </c>
      <c r="W9" s="98" t="str">
        <f>++IF(LEN(C9)&gt;5,IF(AND($D9&lt;='PRE MAAS'!X$1,$J9&gt;='PRE MAAS'!X$1),'PRE MAAS'!X$1,""),"")</f>
        <v/>
      </c>
      <c r="X9" s="104" t="str">
        <f>++IF(LEN(C9)&gt;5,IF(AND($D9&lt;='PRE MAAS'!X$1,$J9&gt;='PRE MAAS'!X$1),'PRE MAAS'!X$1,""),"")</f>
        <v/>
      </c>
      <c r="Y9" s="146" t="str">
        <f>+IF(LEN(C9)&gt;0,IF(COUNTIFS($A9:$A$100,"ACTIVA",$C9:$C$100,C9)=2,CONCATENATE("I (",F9," ",VLOOKUP(C9,C10:$F$100,4,0),") "),CONCATENATE("I (",F9,") ")),"")</f>
        <v/>
      </c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K9" s="104"/>
      <c r="AL9" s="104"/>
      <c r="AM9" s="104"/>
      <c r="AN9" s="104"/>
      <c r="AO9" s="104"/>
      <c r="AP9" s="104"/>
      <c r="AQ9" s="104"/>
      <c r="AR9" s="104"/>
      <c r="AS9" s="104"/>
      <c r="AT9" s="104"/>
      <c r="AU9" s="104"/>
      <c r="AV9" s="104"/>
      <c r="AW9" s="104"/>
      <c r="AX9" s="104"/>
      <c r="AY9" s="104"/>
      <c r="AZ9" s="104"/>
      <c r="BA9" s="104"/>
      <c r="BB9" s="104"/>
      <c r="BC9" s="104"/>
      <c r="BD9" s="104"/>
      <c r="BE9" s="104"/>
      <c r="BF9" s="104"/>
      <c r="BG9" s="104"/>
      <c r="BH9" s="104"/>
      <c r="BI9" s="104"/>
      <c r="BJ9" s="104"/>
      <c r="BK9" s="104"/>
      <c r="BL9" s="104"/>
      <c r="BM9" s="104"/>
      <c r="BN9" s="104"/>
      <c r="BO9" s="104"/>
      <c r="BP9" s="104"/>
      <c r="BQ9" s="104"/>
      <c r="BR9" s="104"/>
      <c r="BS9" s="104"/>
      <c r="BT9" s="104"/>
      <c r="BU9" s="104"/>
      <c r="BV9" s="104"/>
      <c r="BW9" s="104"/>
      <c r="BX9" s="104"/>
      <c r="BY9" s="104"/>
      <c r="BZ9" s="104"/>
      <c r="CA9" s="104"/>
      <c r="CB9" s="104"/>
      <c r="CC9" s="104"/>
      <c r="CD9" s="104"/>
      <c r="CE9" s="104"/>
      <c r="CF9" s="104"/>
      <c r="CG9" s="104"/>
      <c r="CH9" s="104"/>
      <c r="CI9" s="104"/>
      <c r="CJ9" s="104"/>
      <c r="CK9" s="104"/>
      <c r="CL9" s="104"/>
      <c r="CM9" s="104"/>
      <c r="CN9" s="104"/>
      <c r="CO9" s="104"/>
      <c r="CP9" s="104"/>
      <c r="CQ9" s="104"/>
      <c r="CR9" s="104"/>
      <c r="CS9" s="104"/>
      <c r="CT9" s="104"/>
      <c r="CU9" s="104"/>
      <c r="CV9" s="104"/>
      <c r="CW9" s="104"/>
      <c r="CX9" s="104"/>
      <c r="CY9" s="104"/>
      <c r="CZ9" s="104"/>
      <c r="DA9" s="104"/>
      <c r="DB9" s="104"/>
    </row>
    <row r="10" spans="1:106">
      <c r="A10" s="174" t="str">
        <f>+IF(LEN(C10)&gt;5,IF(OR(AND(D10&gt;='PRE MAAS'!$L$1,D10&lt;='PRE MAAS'!$Y$1),AND(J10&gt;='PRE MAAS'!$L$1,J10&lt;='PRE MAAS'!$Y$1)),"ACTIVA","REGISTRADA"),"")</f>
        <v/>
      </c>
      <c r="B10" s="175" t="str">
        <f>+IF(LEN(C10)&gt;0,IFERROR(VLOOKUP(C10,BD!G:I,3,0),"BAJA"),"")</f>
        <v/>
      </c>
      <c r="C10" s="11"/>
      <c r="D10" s="91"/>
      <c r="E10" s="173"/>
      <c r="F10" s="11"/>
      <c r="G10" s="173"/>
      <c r="H10" s="11"/>
      <c r="I10" s="11"/>
      <c r="J10" s="176" t="str">
        <f t="shared" si="0"/>
        <v/>
      </c>
      <c r="K10" s="98" t="str">
        <f>+IF(LEN(C10)&gt;5,IF(AND($D10&lt;='PRE MAAS'!L$1,$J10&gt;='PRE MAAS'!L$1),'PRE MAAS'!L$1,""),"")</f>
        <v/>
      </c>
      <c r="L10" s="98" t="str">
        <f>++IF(LEN(C10)&gt;5,IF(AND($D10&lt;='PRE MAAS'!L$1,$J10&gt;='PRE MAAS'!L$1),'PRE MAAS'!L$1,""),"")</f>
        <v/>
      </c>
      <c r="M10" s="98" t="str">
        <f>++IF(LEN(C10)&gt;5,IF(AND($D10&lt;='PRE MAAS'!N$1,$J10&gt;='PRE MAAS'!N$1),'PRE MAAS'!N$1,""),"")</f>
        <v/>
      </c>
      <c r="N10" s="98" t="str">
        <f>++IF(LEN(C10)&gt;5,IF(AND($D10&lt;='PRE MAAS'!N$1,$J10&gt;='PRE MAAS'!N$1),'PRE MAAS'!N$1,""),"")</f>
        <v/>
      </c>
      <c r="O10" s="98" t="str">
        <f>++IF(LEN(C10)&gt;5,IF(AND($D10&lt;='PRE MAAS'!P$1,$J10&gt;='PRE MAAS'!P$1),'PRE MAAS'!P$1,""),"")</f>
        <v/>
      </c>
      <c r="P10" s="98" t="str">
        <f>++IF(LEN(C10)&gt;5,IF(AND($D10&lt;='PRE MAAS'!P$1,$J10&gt;='PRE MAAS'!P$1),'PRE MAAS'!P$1,""),"")</f>
        <v/>
      </c>
      <c r="Q10" s="98" t="str">
        <f>++IF(LEN(C10)&gt;5,IF(AND($D10&lt;='PRE MAAS'!R$1,$J10&gt;='PRE MAAS'!R$1),'PRE MAAS'!R$1,""),"")</f>
        <v/>
      </c>
      <c r="R10" s="98" t="str">
        <f>++IF(LEN(C10)&gt;5,IF(AND($D10&lt;='PRE MAAS'!R$1,$J10&gt;='PRE MAAS'!R$1),'PRE MAAS'!R$1,""),"")</f>
        <v/>
      </c>
      <c r="S10" s="98" t="str">
        <f>++IF(LEN(C10)&gt;5,IF(AND($D10&lt;='PRE MAAS'!T$1,$J10&gt;='PRE MAAS'!T$1),'PRE MAAS'!T$1,""),"")</f>
        <v/>
      </c>
      <c r="T10" s="98" t="str">
        <f>++IF(LEN(C10)&gt;5,IF(AND($D10&lt;='PRE MAAS'!T$1,$J10&gt;='PRE MAAS'!T$1),'PRE MAAS'!T$1,""),"")</f>
        <v/>
      </c>
      <c r="U10" s="98" t="str">
        <f>++IF(LEN(C10)&gt;5,IF(AND($D10&lt;='PRE MAAS'!V$1,$J10&gt;='PRE MAAS'!V$1),'PRE MAAS'!V$1,""),"")</f>
        <v/>
      </c>
      <c r="V10" s="98" t="str">
        <f>++IF(LEN(C10)&gt;5,IF(AND($D10&lt;='PRE MAAS'!V$1,$J10&gt;='PRE MAAS'!V$1),'PRE MAAS'!V$1,""),"")</f>
        <v/>
      </c>
      <c r="W10" s="98" t="str">
        <f>++IF(LEN(C10)&gt;5,IF(AND($D10&lt;='PRE MAAS'!X$1,$J10&gt;='PRE MAAS'!X$1),'PRE MAAS'!X$1,""),"")</f>
        <v/>
      </c>
      <c r="X10" s="104" t="str">
        <f>++IF(LEN(C10)&gt;5,IF(AND($D10&lt;='PRE MAAS'!X$1,$J10&gt;='PRE MAAS'!X$1),'PRE MAAS'!X$1,""),"")</f>
        <v/>
      </c>
      <c r="Y10" s="146" t="str">
        <f>+IF(LEN(C10)&gt;0,IF(COUNTIFS($A10:$A$100,"ACTIVA",$C10:$C$100,C10)=2,CONCATENATE("I (",F10," ",VLOOKUP(C10,C11:$F$100,4,0),") "),CONCATENATE("I (",F10,") ")),"")</f>
        <v/>
      </c>
      <c r="Z10" s="104"/>
      <c r="AA10" s="104"/>
      <c r="AB10" s="104"/>
      <c r="AC10" s="104"/>
      <c r="AD10" s="104"/>
      <c r="AE10" s="104"/>
      <c r="AF10" s="104"/>
      <c r="AG10" s="104"/>
      <c r="AH10" s="104"/>
      <c r="AI10" s="104"/>
      <c r="AJ10" s="104"/>
      <c r="AK10" s="104"/>
      <c r="AL10" s="104"/>
      <c r="AM10" s="104"/>
      <c r="AN10" s="104"/>
      <c r="AO10" s="104"/>
      <c r="AP10" s="104"/>
      <c r="AQ10" s="104"/>
      <c r="AR10" s="104"/>
      <c r="AS10" s="104"/>
      <c r="AT10" s="104"/>
      <c r="AU10" s="104"/>
      <c r="AV10" s="104"/>
      <c r="AW10" s="104"/>
      <c r="AX10" s="104"/>
      <c r="AY10" s="104"/>
      <c r="AZ10" s="104"/>
      <c r="BA10" s="104"/>
      <c r="BB10" s="104"/>
      <c r="BC10" s="104"/>
      <c r="BD10" s="104"/>
      <c r="BE10" s="104"/>
      <c r="BF10" s="104"/>
      <c r="BG10" s="104"/>
      <c r="BH10" s="104"/>
      <c r="BI10" s="104"/>
      <c r="BJ10" s="104"/>
      <c r="BK10" s="104"/>
      <c r="BL10" s="104"/>
      <c r="BM10" s="104"/>
      <c r="BN10" s="104"/>
      <c r="BO10" s="104"/>
      <c r="BP10" s="104"/>
      <c r="BQ10" s="104"/>
      <c r="BR10" s="104"/>
      <c r="BS10" s="104"/>
      <c r="BT10" s="104"/>
      <c r="BU10" s="104"/>
      <c r="BV10" s="104"/>
      <c r="BW10" s="104"/>
      <c r="BX10" s="104"/>
      <c r="BY10" s="104"/>
      <c r="BZ10" s="104"/>
      <c r="CA10" s="104"/>
      <c r="CB10" s="104"/>
      <c r="CC10" s="104"/>
      <c r="CD10" s="104"/>
      <c r="CE10" s="104"/>
      <c r="CF10" s="104"/>
      <c r="CG10" s="104"/>
      <c r="CH10" s="104"/>
      <c r="CI10" s="104"/>
      <c r="CJ10" s="104"/>
      <c r="CK10" s="104"/>
      <c r="CL10" s="104"/>
      <c r="CM10" s="104"/>
      <c r="CN10" s="104"/>
      <c r="CO10" s="104"/>
      <c r="CP10" s="104"/>
      <c r="CQ10" s="104"/>
      <c r="CR10" s="104"/>
      <c r="CS10" s="104"/>
      <c r="CT10" s="104"/>
      <c r="CU10" s="104"/>
      <c r="CV10" s="104"/>
      <c r="CW10" s="104"/>
      <c r="CX10" s="104"/>
      <c r="CY10" s="104"/>
      <c r="CZ10" s="104"/>
      <c r="DA10" s="104"/>
      <c r="DB10" s="104"/>
    </row>
    <row r="11" spans="1:106">
      <c r="A11" s="174" t="str">
        <f>+IF(LEN(C11)&gt;5,IF(OR(AND(D11&gt;='PRE MAAS'!$L$1,D11&lt;='PRE MAAS'!$Y$1),AND(J11&gt;='PRE MAAS'!$L$1,J11&lt;='PRE MAAS'!$Y$1)),"ACTIVA","REGISTRADA"),"")</f>
        <v/>
      </c>
      <c r="B11" s="175" t="str">
        <f>+IF(LEN(C11)&gt;0,IFERROR(VLOOKUP(C11,BD!G:I,3,0),"BAJA"),"")</f>
        <v/>
      </c>
      <c r="C11" s="11"/>
      <c r="D11" s="91"/>
      <c r="E11" s="173"/>
      <c r="F11" s="11"/>
      <c r="G11" s="173"/>
      <c r="H11" s="11"/>
      <c r="I11" s="11"/>
      <c r="J11" s="176" t="str">
        <f t="shared" si="0"/>
        <v/>
      </c>
      <c r="K11" s="98" t="str">
        <f>+IF(LEN(C11)&gt;5,IF(AND($D11&lt;='PRE MAAS'!L$1,$J11&gt;='PRE MAAS'!L$1),'PRE MAAS'!L$1,""),"")</f>
        <v/>
      </c>
      <c r="L11" s="98" t="str">
        <f>++IF(LEN(C11)&gt;5,IF(AND($D11&lt;='PRE MAAS'!L$1,$J11&gt;='PRE MAAS'!L$1),'PRE MAAS'!L$1,""),"")</f>
        <v/>
      </c>
      <c r="M11" s="98" t="str">
        <f>++IF(LEN(C11)&gt;5,IF(AND($D11&lt;='PRE MAAS'!N$1,$J11&gt;='PRE MAAS'!N$1),'PRE MAAS'!N$1,""),"")</f>
        <v/>
      </c>
      <c r="N11" s="98" t="str">
        <f>++IF(LEN(C11)&gt;5,IF(AND($D11&lt;='PRE MAAS'!N$1,$J11&gt;='PRE MAAS'!N$1),'PRE MAAS'!N$1,""),"")</f>
        <v/>
      </c>
      <c r="O11" s="98" t="str">
        <f>++IF(LEN(C11)&gt;5,IF(AND($D11&lt;='PRE MAAS'!P$1,$J11&gt;='PRE MAAS'!P$1),'PRE MAAS'!P$1,""),"")</f>
        <v/>
      </c>
      <c r="P11" s="98" t="str">
        <f>++IF(LEN(C11)&gt;5,IF(AND($D11&lt;='PRE MAAS'!P$1,$J11&gt;='PRE MAAS'!P$1),'PRE MAAS'!P$1,""),"")</f>
        <v/>
      </c>
      <c r="Q11" s="98" t="str">
        <f>++IF(LEN(C11)&gt;5,IF(AND($D11&lt;='PRE MAAS'!R$1,$J11&gt;='PRE MAAS'!R$1),'PRE MAAS'!R$1,""),"")</f>
        <v/>
      </c>
      <c r="R11" s="98" t="str">
        <f>++IF(LEN(C11)&gt;5,IF(AND($D11&lt;='PRE MAAS'!R$1,$J11&gt;='PRE MAAS'!R$1),'PRE MAAS'!R$1,""),"")</f>
        <v/>
      </c>
      <c r="S11" s="98" t="str">
        <f>++IF(LEN(C11)&gt;5,IF(AND($D11&lt;='PRE MAAS'!T$1,$J11&gt;='PRE MAAS'!T$1),'PRE MAAS'!T$1,""),"")</f>
        <v/>
      </c>
      <c r="T11" s="98" t="str">
        <f>++IF(LEN(C11)&gt;5,IF(AND($D11&lt;='PRE MAAS'!T$1,$J11&gt;='PRE MAAS'!T$1),'PRE MAAS'!T$1,""),"")</f>
        <v/>
      </c>
      <c r="U11" s="98" t="str">
        <f>++IF(LEN(C11)&gt;5,IF(AND($D11&lt;='PRE MAAS'!V$1,$J11&gt;='PRE MAAS'!V$1),'PRE MAAS'!V$1,""),"")</f>
        <v/>
      </c>
      <c r="V11" s="98" t="str">
        <f>++IF(LEN(C11)&gt;5,IF(AND($D11&lt;='PRE MAAS'!V$1,$J11&gt;='PRE MAAS'!V$1),'PRE MAAS'!V$1,""),"")</f>
        <v/>
      </c>
      <c r="W11" s="98" t="str">
        <f>++IF(LEN(C11)&gt;5,IF(AND($D11&lt;='PRE MAAS'!X$1,$J11&gt;='PRE MAAS'!X$1),'PRE MAAS'!X$1,""),"")</f>
        <v/>
      </c>
      <c r="X11" s="104" t="str">
        <f>++IF(LEN(C11)&gt;5,IF(AND($D11&lt;='PRE MAAS'!X$1,$J11&gt;='PRE MAAS'!X$1),'PRE MAAS'!X$1,""),"")</f>
        <v/>
      </c>
      <c r="Y11" s="146" t="str">
        <f>+IF(LEN(C11)&gt;0,IF(COUNTIFS($A11:$A$100,"ACTIVA",$C11:$C$100,C11)=2,CONCATENATE("I (",F11," ",VLOOKUP(C11,C12:$F$100,4,0),") "),CONCATENATE("I (",F11,") ")),"")</f>
        <v/>
      </c>
      <c r="Z11" s="104"/>
      <c r="AA11" s="104"/>
      <c r="AB11" s="104"/>
      <c r="AC11" s="104"/>
      <c r="AD11" s="104"/>
      <c r="AE11" s="104"/>
      <c r="AF11" s="104"/>
      <c r="AG11" s="104"/>
      <c r="AH11" s="104"/>
      <c r="AI11" s="104"/>
      <c r="AJ11" s="104"/>
      <c r="AK11" s="104"/>
      <c r="AL11" s="104"/>
      <c r="AM11" s="104"/>
      <c r="AN11" s="104"/>
      <c r="AO11" s="104"/>
      <c r="AP11" s="104"/>
      <c r="AQ11" s="104"/>
      <c r="AR11" s="104"/>
      <c r="AS11" s="104"/>
      <c r="AT11" s="104"/>
      <c r="AU11" s="104"/>
      <c r="AV11" s="104"/>
      <c r="AW11" s="104"/>
      <c r="AX11" s="104"/>
      <c r="AY11" s="104"/>
      <c r="AZ11" s="104"/>
      <c r="BA11" s="104"/>
      <c r="BB11" s="104"/>
      <c r="BC11" s="104"/>
      <c r="BD11" s="104"/>
      <c r="BE11" s="104"/>
      <c r="BF11" s="104"/>
      <c r="BG11" s="104"/>
      <c r="BH11" s="104"/>
      <c r="BI11" s="104"/>
      <c r="BJ11" s="104"/>
      <c r="BK11" s="104"/>
      <c r="BL11" s="104"/>
      <c r="BM11" s="104"/>
      <c r="BN11" s="104"/>
      <c r="BO11" s="104"/>
      <c r="BP11" s="104"/>
      <c r="BQ11" s="104"/>
      <c r="BR11" s="104"/>
      <c r="BS11" s="104"/>
      <c r="BT11" s="104"/>
      <c r="BU11" s="104"/>
      <c r="BV11" s="104"/>
      <c r="BW11" s="104"/>
      <c r="BX11" s="104"/>
      <c r="BY11" s="104"/>
      <c r="BZ11" s="104"/>
      <c r="CA11" s="104"/>
      <c r="CB11" s="104"/>
      <c r="CC11" s="104"/>
      <c r="CD11" s="104"/>
      <c r="CE11" s="104"/>
      <c r="CF11" s="104"/>
      <c r="CG11" s="104"/>
      <c r="CH11" s="104"/>
      <c r="CI11" s="104"/>
      <c r="CJ11" s="104"/>
      <c r="CK11" s="104"/>
      <c r="CL11" s="104"/>
      <c r="CM11" s="104"/>
      <c r="CN11" s="104"/>
      <c r="CO11" s="104"/>
      <c r="CP11" s="104"/>
      <c r="CQ11" s="104"/>
      <c r="CR11" s="104"/>
      <c r="CS11" s="104"/>
      <c r="CT11" s="104"/>
      <c r="CU11" s="104"/>
      <c r="CV11" s="104"/>
      <c r="CW11" s="104"/>
      <c r="CX11" s="104"/>
      <c r="CY11" s="104"/>
      <c r="CZ11" s="104"/>
      <c r="DA11" s="104"/>
      <c r="DB11" s="104"/>
    </row>
    <row r="12" spans="1:106">
      <c r="A12" s="174" t="str">
        <f>+IF(LEN(C12)&gt;5,IF(OR(AND(D12&gt;='PRE MAAS'!$L$1,D12&lt;='PRE MAAS'!$Y$1),AND(J12&gt;='PRE MAAS'!$L$1,J12&lt;='PRE MAAS'!$Y$1)),"ACTIVA","REGISTRADA"),"")</f>
        <v/>
      </c>
      <c r="B12" s="175" t="str">
        <f>+IF(LEN(C12)&gt;0,IFERROR(VLOOKUP(C12,BD!G:I,3,0),"BAJA"),"")</f>
        <v/>
      </c>
      <c r="C12" s="11"/>
      <c r="D12" s="91"/>
      <c r="E12" s="173"/>
      <c r="F12" s="11"/>
      <c r="G12" s="173"/>
      <c r="H12" s="11"/>
      <c r="I12" s="11"/>
      <c r="J12" s="176" t="str">
        <f t="shared" si="0"/>
        <v/>
      </c>
      <c r="K12" s="98" t="str">
        <f>+IF(LEN(C12)&gt;5,IF(AND($D12&lt;='PRE MAAS'!L$1,$J12&gt;='PRE MAAS'!L$1),'PRE MAAS'!L$1,""),"")</f>
        <v/>
      </c>
      <c r="L12" s="98" t="str">
        <f>++IF(LEN(C12)&gt;5,IF(AND($D12&lt;='PRE MAAS'!L$1,$J12&gt;='PRE MAAS'!L$1),'PRE MAAS'!L$1,""),"")</f>
        <v/>
      </c>
      <c r="M12" s="98" t="str">
        <f>++IF(LEN(C12)&gt;5,IF(AND($D12&lt;='PRE MAAS'!N$1,$J12&gt;='PRE MAAS'!N$1),'PRE MAAS'!N$1,""),"")</f>
        <v/>
      </c>
      <c r="N12" s="98" t="str">
        <f>++IF(LEN(C12)&gt;5,IF(AND($D12&lt;='PRE MAAS'!N$1,$J12&gt;='PRE MAAS'!N$1),'PRE MAAS'!N$1,""),"")</f>
        <v/>
      </c>
      <c r="O12" s="98" t="str">
        <f>++IF(LEN(C12)&gt;5,IF(AND($D12&lt;='PRE MAAS'!P$1,$J12&gt;='PRE MAAS'!P$1),'PRE MAAS'!P$1,""),"")</f>
        <v/>
      </c>
      <c r="P12" s="98" t="str">
        <f>++IF(LEN(C12)&gt;5,IF(AND($D12&lt;='PRE MAAS'!P$1,$J12&gt;='PRE MAAS'!P$1),'PRE MAAS'!P$1,""),"")</f>
        <v/>
      </c>
      <c r="Q12" s="98" t="str">
        <f>++IF(LEN(C12)&gt;5,IF(AND($D12&lt;='PRE MAAS'!R$1,$J12&gt;='PRE MAAS'!R$1),'PRE MAAS'!R$1,""),"")</f>
        <v/>
      </c>
      <c r="R12" s="98" t="str">
        <f>++IF(LEN(C12)&gt;5,IF(AND($D12&lt;='PRE MAAS'!R$1,$J12&gt;='PRE MAAS'!R$1),'PRE MAAS'!R$1,""),"")</f>
        <v/>
      </c>
      <c r="S12" s="98" t="str">
        <f>++IF(LEN(C12)&gt;5,IF(AND($D12&lt;='PRE MAAS'!T$1,$J12&gt;='PRE MAAS'!T$1),'PRE MAAS'!T$1,""),"")</f>
        <v/>
      </c>
      <c r="T12" s="98" t="str">
        <f>++IF(LEN(C12)&gt;5,IF(AND($D12&lt;='PRE MAAS'!T$1,$J12&gt;='PRE MAAS'!T$1),'PRE MAAS'!T$1,""),"")</f>
        <v/>
      </c>
      <c r="U12" s="98" t="str">
        <f>++IF(LEN(C12)&gt;5,IF(AND($D12&lt;='PRE MAAS'!V$1,$J12&gt;='PRE MAAS'!V$1),'PRE MAAS'!V$1,""),"")</f>
        <v/>
      </c>
      <c r="V12" s="98" t="str">
        <f>++IF(LEN(C12)&gt;5,IF(AND($D12&lt;='PRE MAAS'!V$1,$J12&gt;='PRE MAAS'!V$1),'PRE MAAS'!V$1,""),"")</f>
        <v/>
      </c>
      <c r="W12" s="98" t="str">
        <f>++IF(LEN(C12)&gt;5,IF(AND($D12&lt;='PRE MAAS'!X$1,$J12&gt;='PRE MAAS'!X$1),'PRE MAAS'!X$1,""),"")</f>
        <v/>
      </c>
      <c r="X12" s="104" t="str">
        <f>++IF(LEN(C12)&gt;5,IF(AND($D12&lt;='PRE MAAS'!X$1,$J12&gt;='PRE MAAS'!X$1),'PRE MAAS'!X$1,""),"")</f>
        <v/>
      </c>
      <c r="Y12" s="146" t="str">
        <f>+IF(LEN(C12)&gt;0,IF(COUNTIFS($A12:$A$100,"ACTIVA",$C12:$C$100,C12)=2,CONCATENATE("I (",F12," ",VLOOKUP(C12,C13:$F$100,4,0),") "),CONCATENATE("I (",F12,") ")),"")</f>
        <v/>
      </c>
      <c r="Z12" s="104"/>
      <c r="AA12" s="104"/>
      <c r="AB12" s="104"/>
      <c r="AC12" s="104"/>
      <c r="AD12" s="104"/>
      <c r="AE12" s="104"/>
      <c r="AF12" s="104"/>
      <c r="AG12" s="104"/>
      <c r="AH12" s="104"/>
      <c r="AI12" s="104"/>
      <c r="AJ12" s="104"/>
      <c r="AK12" s="104"/>
      <c r="AL12" s="104"/>
      <c r="AM12" s="104"/>
      <c r="AN12" s="104"/>
      <c r="AO12" s="104"/>
      <c r="AP12" s="104"/>
      <c r="AQ12" s="104"/>
      <c r="AR12" s="104"/>
      <c r="AS12" s="104"/>
      <c r="AT12" s="104"/>
      <c r="AU12" s="104"/>
      <c r="AV12" s="104"/>
      <c r="AW12" s="104"/>
      <c r="AX12" s="104"/>
      <c r="AY12" s="104"/>
      <c r="AZ12" s="104"/>
      <c r="BA12" s="104"/>
      <c r="BB12" s="104"/>
      <c r="BC12" s="104"/>
      <c r="BD12" s="104"/>
      <c r="BE12" s="104"/>
      <c r="BF12" s="104"/>
      <c r="BG12" s="104"/>
      <c r="BH12" s="104"/>
      <c r="BI12" s="104"/>
      <c r="BJ12" s="104"/>
      <c r="BK12" s="104"/>
      <c r="BL12" s="104"/>
      <c r="BM12" s="104"/>
      <c r="BN12" s="104"/>
      <c r="BO12" s="104"/>
      <c r="BP12" s="104"/>
      <c r="BQ12" s="104"/>
      <c r="BR12" s="104"/>
      <c r="BS12" s="104"/>
      <c r="BT12" s="104"/>
      <c r="BU12" s="104"/>
      <c r="BV12" s="104"/>
      <c r="BW12" s="104"/>
      <c r="BX12" s="104"/>
      <c r="BY12" s="104"/>
      <c r="BZ12" s="104"/>
      <c r="CA12" s="104"/>
      <c r="CB12" s="104"/>
      <c r="CC12" s="104"/>
      <c r="CD12" s="104"/>
      <c r="CE12" s="104"/>
      <c r="CF12" s="104"/>
      <c r="CG12" s="104"/>
      <c r="CH12" s="104"/>
      <c r="CI12" s="104"/>
      <c r="CJ12" s="104"/>
      <c r="CK12" s="104"/>
      <c r="CL12" s="104"/>
      <c r="CM12" s="104"/>
      <c r="CN12" s="104"/>
      <c r="CO12" s="104"/>
      <c r="CP12" s="104"/>
      <c r="CQ12" s="104"/>
      <c r="CR12" s="104"/>
      <c r="CS12" s="104"/>
      <c r="CT12" s="104"/>
      <c r="CU12" s="104"/>
      <c r="CV12" s="104"/>
      <c r="CW12" s="104"/>
      <c r="CX12" s="104"/>
      <c r="CY12" s="104"/>
      <c r="CZ12" s="104"/>
      <c r="DA12" s="104"/>
      <c r="DB12" s="104"/>
    </row>
    <row r="13" spans="1:106">
      <c r="A13" s="174" t="str">
        <f>+IF(LEN(C13)&gt;5,IF(OR(AND(D13&gt;='PRE MAAS'!$L$1,D13&lt;='PRE MAAS'!$Y$1),AND(J13&gt;='PRE MAAS'!$L$1,J13&lt;='PRE MAAS'!$Y$1)),"ACTIVA","REGISTRADA"),"")</f>
        <v/>
      </c>
      <c r="B13" s="175" t="str">
        <f>+IF(LEN(C13)&gt;0,IFERROR(VLOOKUP(C13,BD!G:I,3,0),"BAJA"),"")</f>
        <v/>
      </c>
      <c r="C13" s="11"/>
      <c r="D13" s="91"/>
      <c r="E13" s="173"/>
      <c r="F13" s="11"/>
      <c r="G13" s="173"/>
      <c r="H13" s="11"/>
      <c r="I13" s="11"/>
      <c r="J13" s="176" t="str">
        <f t="shared" si="0"/>
        <v/>
      </c>
      <c r="K13" s="98" t="str">
        <f>+IF(LEN(C13)&gt;5,IF(AND($D13&lt;='PRE MAAS'!L$1,$J13&gt;='PRE MAAS'!L$1),'PRE MAAS'!L$1,""),"")</f>
        <v/>
      </c>
      <c r="L13" s="98" t="str">
        <f>++IF(LEN(C13)&gt;5,IF(AND($D13&lt;='PRE MAAS'!L$1,$J13&gt;='PRE MAAS'!L$1),'PRE MAAS'!L$1,""),"")</f>
        <v/>
      </c>
      <c r="M13" s="98" t="str">
        <f>++IF(LEN(C13)&gt;5,IF(AND($D13&lt;='PRE MAAS'!N$1,$J13&gt;='PRE MAAS'!N$1),'PRE MAAS'!N$1,""),"")</f>
        <v/>
      </c>
      <c r="N13" s="98" t="str">
        <f>++IF(LEN(C13)&gt;5,IF(AND($D13&lt;='PRE MAAS'!N$1,$J13&gt;='PRE MAAS'!N$1),'PRE MAAS'!N$1,""),"")</f>
        <v/>
      </c>
      <c r="O13" s="98" t="str">
        <f>++IF(LEN(C13)&gt;5,IF(AND($D13&lt;='PRE MAAS'!P$1,$J13&gt;='PRE MAAS'!P$1),'PRE MAAS'!P$1,""),"")</f>
        <v/>
      </c>
      <c r="P13" s="98" t="str">
        <f>++IF(LEN(C13)&gt;5,IF(AND($D13&lt;='PRE MAAS'!P$1,$J13&gt;='PRE MAAS'!P$1),'PRE MAAS'!P$1,""),"")</f>
        <v/>
      </c>
      <c r="Q13" s="98" t="str">
        <f>++IF(LEN(C13)&gt;5,IF(AND($D13&lt;='PRE MAAS'!R$1,$J13&gt;='PRE MAAS'!R$1),'PRE MAAS'!R$1,""),"")</f>
        <v/>
      </c>
      <c r="R13" s="98" t="str">
        <f>++IF(LEN(C13)&gt;5,IF(AND($D13&lt;='PRE MAAS'!R$1,$J13&gt;='PRE MAAS'!R$1),'PRE MAAS'!R$1,""),"")</f>
        <v/>
      </c>
      <c r="S13" s="98" t="str">
        <f>++IF(LEN(C13)&gt;5,IF(AND($D13&lt;='PRE MAAS'!T$1,$J13&gt;='PRE MAAS'!T$1),'PRE MAAS'!T$1,""),"")</f>
        <v/>
      </c>
      <c r="T13" s="98" t="str">
        <f>++IF(LEN(C13)&gt;5,IF(AND($D13&lt;='PRE MAAS'!T$1,$J13&gt;='PRE MAAS'!T$1),'PRE MAAS'!T$1,""),"")</f>
        <v/>
      </c>
      <c r="U13" s="98" t="str">
        <f>++IF(LEN(C13)&gt;5,IF(AND($D13&lt;='PRE MAAS'!V$1,$J13&gt;='PRE MAAS'!V$1),'PRE MAAS'!V$1,""),"")</f>
        <v/>
      </c>
      <c r="V13" s="98" t="str">
        <f>++IF(LEN(C13)&gt;5,IF(AND($D13&lt;='PRE MAAS'!V$1,$J13&gt;='PRE MAAS'!V$1),'PRE MAAS'!V$1,""),"")</f>
        <v/>
      </c>
      <c r="W13" s="98" t="str">
        <f>++IF(LEN(C13)&gt;5,IF(AND($D13&lt;='PRE MAAS'!X$1,$J13&gt;='PRE MAAS'!X$1),'PRE MAAS'!X$1,""),"")</f>
        <v/>
      </c>
      <c r="X13" s="104" t="str">
        <f>++IF(LEN(C13)&gt;5,IF(AND($D13&lt;='PRE MAAS'!X$1,$J13&gt;='PRE MAAS'!X$1),'PRE MAAS'!X$1,""),"")</f>
        <v/>
      </c>
      <c r="Y13" s="146" t="str">
        <f>+IF(LEN(C13)&gt;0,IF(COUNTIFS($A13:$A$100,"ACTIVA",$C13:$C$100,C13)=2,CONCATENATE("I (",F13," ",VLOOKUP(C13,C14:$F$100,4,0),") "),CONCATENATE("I (",F13,") ")),"")</f>
        <v/>
      </c>
      <c r="Z13" s="104"/>
      <c r="AA13" s="104"/>
      <c r="AB13" s="104"/>
      <c r="AC13" s="104"/>
      <c r="AD13" s="104"/>
      <c r="AE13" s="104"/>
      <c r="AF13" s="104"/>
      <c r="AG13" s="104"/>
      <c r="AH13" s="104"/>
      <c r="AI13" s="104"/>
      <c r="AJ13" s="104"/>
      <c r="AK13" s="104"/>
      <c r="AL13" s="104"/>
      <c r="AM13" s="104"/>
      <c r="AN13" s="104"/>
      <c r="AO13" s="104"/>
      <c r="AP13" s="104"/>
      <c r="AQ13" s="104"/>
      <c r="AR13" s="104"/>
      <c r="AS13" s="104"/>
      <c r="AT13" s="104"/>
      <c r="AU13" s="104"/>
      <c r="AV13" s="104"/>
      <c r="AW13" s="104"/>
      <c r="AX13" s="104"/>
      <c r="AY13" s="104"/>
      <c r="AZ13" s="104"/>
      <c r="BA13" s="104"/>
      <c r="BB13" s="104"/>
      <c r="BC13" s="104"/>
      <c r="BD13" s="104"/>
      <c r="BE13" s="104"/>
      <c r="BF13" s="104"/>
      <c r="BG13" s="104"/>
      <c r="BH13" s="104"/>
      <c r="BI13" s="104"/>
      <c r="BJ13" s="104"/>
      <c r="BK13" s="104"/>
      <c r="BL13" s="104"/>
      <c r="BM13" s="104"/>
      <c r="BN13" s="104"/>
      <c r="BO13" s="104"/>
      <c r="BP13" s="104"/>
      <c r="BQ13" s="104"/>
      <c r="BR13" s="104"/>
      <c r="BS13" s="104"/>
      <c r="BT13" s="104"/>
      <c r="BU13" s="104"/>
      <c r="BV13" s="104"/>
      <c r="BW13" s="104"/>
      <c r="BX13" s="104"/>
      <c r="BY13" s="104"/>
      <c r="BZ13" s="104"/>
      <c r="CA13" s="104"/>
      <c r="CB13" s="104"/>
      <c r="CC13" s="104"/>
      <c r="CD13" s="104"/>
      <c r="CE13" s="104"/>
      <c r="CF13" s="104"/>
      <c r="CG13" s="104"/>
      <c r="CH13" s="104"/>
      <c r="CI13" s="104"/>
      <c r="CJ13" s="104"/>
      <c r="CK13" s="104"/>
      <c r="CL13" s="104"/>
      <c r="CM13" s="104"/>
      <c r="CN13" s="104"/>
      <c r="CO13" s="104"/>
      <c r="CP13" s="104"/>
      <c r="CQ13" s="104"/>
      <c r="CR13" s="104"/>
      <c r="CS13" s="104"/>
      <c r="CT13" s="104"/>
      <c r="CU13" s="104"/>
      <c r="CV13" s="104"/>
      <c r="CW13" s="104"/>
      <c r="CX13" s="104"/>
      <c r="CY13" s="104"/>
      <c r="CZ13" s="104"/>
      <c r="DA13" s="104"/>
      <c r="DB13" s="104"/>
    </row>
    <row r="14" spans="1:106">
      <c r="A14" s="174" t="str">
        <f>+IF(LEN(C14)&gt;5,IF(OR(AND(D14&gt;='PRE MAAS'!$L$1,D14&lt;='PRE MAAS'!$Y$1),AND(J14&gt;='PRE MAAS'!$L$1,J14&lt;='PRE MAAS'!$Y$1)),"ACTIVA","REGISTRADA"),"")</f>
        <v/>
      </c>
      <c r="B14" s="175" t="str">
        <f>+IF(LEN(C14)&gt;0,IFERROR(VLOOKUP(C14,BD!G:I,3,0),"BAJA"),"")</f>
        <v/>
      </c>
      <c r="C14" s="11"/>
      <c r="D14" s="91"/>
      <c r="E14" s="173"/>
      <c r="F14" s="11"/>
      <c r="G14" s="173"/>
      <c r="H14" s="11"/>
      <c r="I14" s="11"/>
      <c r="J14" s="176" t="str">
        <f t="shared" si="0"/>
        <v/>
      </c>
      <c r="K14" s="98" t="str">
        <f>+IF(LEN(C14)&gt;5,IF(AND($D14&lt;='PRE MAAS'!L$1,$J14&gt;='PRE MAAS'!L$1),'PRE MAAS'!L$1,""),"")</f>
        <v/>
      </c>
      <c r="L14" s="98" t="str">
        <f>++IF(LEN(C14)&gt;5,IF(AND($D14&lt;='PRE MAAS'!L$1,$J14&gt;='PRE MAAS'!L$1),'PRE MAAS'!L$1,""),"")</f>
        <v/>
      </c>
      <c r="M14" s="98" t="str">
        <f>++IF(LEN(C14)&gt;5,IF(AND($D14&lt;='PRE MAAS'!N$1,$J14&gt;='PRE MAAS'!N$1),'PRE MAAS'!N$1,""),"")</f>
        <v/>
      </c>
      <c r="N14" s="98" t="str">
        <f>++IF(LEN(C14)&gt;5,IF(AND($D14&lt;='PRE MAAS'!N$1,$J14&gt;='PRE MAAS'!N$1),'PRE MAAS'!N$1,""),"")</f>
        <v/>
      </c>
      <c r="O14" s="98" t="str">
        <f>++IF(LEN(C14)&gt;5,IF(AND($D14&lt;='PRE MAAS'!P$1,$J14&gt;='PRE MAAS'!P$1),'PRE MAAS'!P$1,""),"")</f>
        <v/>
      </c>
      <c r="P14" s="98" t="str">
        <f>++IF(LEN(C14)&gt;5,IF(AND($D14&lt;='PRE MAAS'!P$1,$J14&gt;='PRE MAAS'!P$1),'PRE MAAS'!P$1,""),"")</f>
        <v/>
      </c>
      <c r="Q14" s="98" t="str">
        <f>++IF(LEN(C14)&gt;5,IF(AND($D14&lt;='PRE MAAS'!R$1,$J14&gt;='PRE MAAS'!R$1),'PRE MAAS'!R$1,""),"")</f>
        <v/>
      </c>
      <c r="R14" s="98" t="str">
        <f>++IF(LEN(C14)&gt;5,IF(AND($D14&lt;='PRE MAAS'!R$1,$J14&gt;='PRE MAAS'!R$1),'PRE MAAS'!R$1,""),"")</f>
        <v/>
      </c>
      <c r="S14" s="98" t="str">
        <f>++IF(LEN(C14)&gt;5,IF(AND($D14&lt;='PRE MAAS'!T$1,$J14&gt;='PRE MAAS'!T$1),'PRE MAAS'!T$1,""),"")</f>
        <v/>
      </c>
      <c r="T14" s="98" t="str">
        <f>++IF(LEN(C14)&gt;5,IF(AND($D14&lt;='PRE MAAS'!T$1,$J14&gt;='PRE MAAS'!T$1),'PRE MAAS'!T$1,""),"")</f>
        <v/>
      </c>
      <c r="U14" s="98" t="str">
        <f>++IF(LEN(C14)&gt;5,IF(AND($D14&lt;='PRE MAAS'!V$1,$J14&gt;='PRE MAAS'!V$1),'PRE MAAS'!V$1,""),"")</f>
        <v/>
      </c>
      <c r="V14" s="98" t="str">
        <f>++IF(LEN(C14)&gt;5,IF(AND($D14&lt;='PRE MAAS'!V$1,$J14&gt;='PRE MAAS'!V$1),'PRE MAAS'!V$1,""),"")</f>
        <v/>
      </c>
      <c r="W14" s="98" t="str">
        <f>++IF(LEN(C14)&gt;5,IF(AND($D14&lt;='PRE MAAS'!X$1,$J14&gt;='PRE MAAS'!X$1),'PRE MAAS'!X$1,""),"")</f>
        <v/>
      </c>
      <c r="X14" s="104" t="str">
        <f>++IF(LEN(C14)&gt;5,IF(AND($D14&lt;='PRE MAAS'!X$1,$J14&gt;='PRE MAAS'!X$1),'PRE MAAS'!X$1,""),"")</f>
        <v/>
      </c>
      <c r="Y14" s="146" t="str">
        <f>+IF(LEN(C14)&gt;0,IF(COUNTIFS($A14:$A$100,"ACTIVA",$C14:$C$100,C14)=2,CONCATENATE("I (",F14," ",VLOOKUP(C14,C15:$F$100,4,0),") "),CONCATENATE("I (",F14,") ")),"")</f>
        <v/>
      </c>
      <c r="Z14" s="104"/>
      <c r="AA14" s="104"/>
      <c r="AB14" s="104"/>
      <c r="AC14" s="104"/>
      <c r="AD14" s="104"/>
      <c r="AE14" s="104"/>
      <c r="AF14" s="104"/>
      <c r="AG14" s="104"/>
      <c r="AH14" s="104"/>
      <c r="AI14" s="104"/>
      <c r="AJ14" s="104"/>
      <c r="AK14" s="104"/>
      <c r="AL14" s="104"/>
      <c r="AM14" s="104"/>
      <c r="AN14" s="104"/>
      <c r="AO14" s="104"/>
      <c r="AP14" s="104"/>
      <c r="AQ14" s="104"/>
      <c r="AR14" s="104"/>
      <c r="AS14" s="104"/>
      <c r="AT14" s="104"/>
      <c r="AU14" s="104"/>
      <c r="AV14" s="104"/>
      <c r="AW14" s="104"/>
      <c r="AX14" s="104"/>
      <c r="AY14" s="104"/>
      <c r="AZ14" s="104"/>
      <c r="BA14" s="104"/>
      <c r="BB14" s="104"/>
      <c r="BC14" s="104"/>
      <c r="BD14" s="104"/>
      <c r="BE14" s="104"/>
      <c r="BF14" s="104"/>
      <c r="BG14" s="104"/>
      <c r="BH14" s="104"/>
      <c r="BI14" s="104"/>
      <c r="BJ14" s="104"/>
      <c r="BK14" s="104"/>
      <c r="BL14" s="104"/>
      <c r="BM14" s="104"/>
      <c r="BN14" s="104"/>
      <c r="BO14" s="104"/>
      <c r="BP14" s="104"/>
      <c r="BQ14" s="104"/>
      <c r="BR14" s="104"/>
      <c r="BS14" s="104"/>
      <c r="BT14" s="104"/>
      <c r="BU14" s="104"/>
      <c r="BV14" s="104"/>
      <c r="BW14" s="104"/>
      <c r="BX14" s="104"/>
      <c r="BY14" s="104"/>
      <c r="BZ14" s="104"/>
      <c r="CA14" s="104"/>
      <c r="CB14" s="104"/>
      <c r="CC14" s="104"/>
      <c r="CD14" s="104"/>
      <c r="CE14" s="104"/>
      <c r="CF14" s="104"/>
      <c r="CG14" s="104"/>
      <c r="CH14" s="104"/>
      <c r="CI14" s="104"/>
      <c r="CJ14" s="104"/>
      <c r="CK14" s="104"/>
      <c r="CL14" s="104"/>
      <c r="CM14" s="104"/>
      <c r="CN14" s="104"/>
      <c r="CO14" s="104"/>
      <c r="CP14" s="104"/>
      <c r="CQ14" s="104"/>
      <c r="CR14" s="104"/>
      <c r="CS14" s="104"/>
      <c r="CT14" s="104"/>
      <c r="CU14" s="104"/>
      <c r="CV14" s="104"/>
      <c r="CW14" s="104"/>
      <c r="CX14" s="104"/>
      <c r="CY14" s="104"/>
      <c r="CZ14" s="104"/>
      <c r="DA14" s="104"/>
      <c r="DB14" s="104"/>
    </row>
    <row r="15" spans="1:106">
      <c r="A15" s="174" t="str">
        <f>+IF(LEN(C15)&gt;5,IF(OR(AND(D15&gt;='PRE MAAS'!$L$1,D15&lt;='PRE MAAS'!$Y$1),AND(J15&gt;='PRE MAAS'!$L$1,J15&lt;='PRE MAAS'!$Y$1)),"ACTIVA","REGISTRADA"),"")</f>
        <v/>
      </c>
      <c r="B15" s="175" t="str">
        <f>+IF(LEN(C15)&gt;0,IFERROR(VLOOKUP(C15,BD!G:I,3,0),"BAJA"),"")</f>
        <v/>
      </c>
      <c r="C15" s="11"/>
      <c r="D15" s="91"/>
      <c r="E15" s="173"/>
      <c r="F15" s="11"/>
      <c r="G15" s="173"/>
      <c r="H15" s="11"/>
      <c r="I15" s="11"/>
      <c r="J15" s="176" t="str">
        <f t="shared" si="0"/>
        <v/>
      </c>
      <c r="K15" s="98" t="str">
        <f>+IF(LEN(C15)&gt;5,IF(AND($D15&lt;='PRE MAAS'!L$1,$J15&gt;='PRE MAAS'!L$1),'PRE MAAS'!L$1,""),"")</f>
        <v/>
      </c>
      <c r="L15" s="98" t="str">
        <f>++IF(LEN(C15)&gt;5,IF(AND($D15&lt;='PRE MAAS'!L$1,$J15&gt;='PRE MAAS'!L$1),'PRE MAAS'!L$1,""),"")</f>
        <v/>
      </c>
      <c r="M15" s="98" t="str">
        <f>++IF(LEN(C15)&gt;5,IF(AND($D15&lt;='PRE MAAS'!N$1,$J15&gt;='PRE MAAS'!N$1),'PRE MAAS'!N$1,""),"")</f>
        <v/>
      </c>
      <c r="N15" s="98" t="str">
        <f>++IF(LEN(C15)&gt;5,IF(AND($D15&lt;='PRE MAAS'!N$1,$J15&gt;='PRE MAAS'!N$1),'PRE MAAS'!N$1,""),"")</f>
        <v/>
      </c>
      <c r="O15" s="98" t="str">
        <f>++IF(LEN(C15)&gt;5,IF(AND($D15&lt;='PRE MAAS'!P$1,$J15&gt;='PRE MAAS'!P$1),'PRE MAAS'!P$1,""),"")</f>
        <v/>
      </c>
      <c r="P15" s="98" t="str">
        <f>++IF(LEN(C15)&gt;5,IF(AND($D15&lt;='PRE MAAS'!P$1,$J15&gt;='PRE MAAS'!P$1),'PRE MAAS'!P$1,""),"")</f>
        <v/>
      </c>
      <c r="Q15" s="98" t="str">
        <f>++IF(LEN(C15)&gt;5,IF(AND($D15&lt;='PRE MAAS'!R$1,$J15&gt;='PRE MAAS'!R$1),'PRE MAAS'!R$1,""),"")</f>
        <v/>
      </c>
      <c r="R15" s="98" t="str">
        <f>++IF(LEN(C15)&gt;5,IF(AND($D15&lt;='PRE MAAS'!R$1,$J15&gt;='PRE MAAS'!R$1),'PRE MAAS'!R$1,""),"")</f>
        <v/>
      </c>
      <c r="S15" s="98" t="str">
        <f>++IF(LEN(C15)&gt;5,IF(AND($D15&lt;='PRE MAAS'!T$1,$J15&gt;='PRE MAAS'!T$1),'PRE MAAS'!T$1,""),"")</f>
        <v/>
      </c>
      <c r="T15" s="98" t="str">
        <f>++IF(LEN(C15)&gt;5,IF(AND($D15&lt;='PRE MAAS'!T$1,$J15&gt;='PRE MAAS'!T$1),'PRE MAAS'!T$1,""),"")</f>
        <v/>
      </c>
      <c r="U15" s="98" t="str">
        <f>++IF(LEN(C15)&gt;5,IF(AND($D15&lt;='PRE MAAS'!V$1,$J15&gt;='PRE MAAS'!V$1),'PRE MAAS'!V$1,""),"")</f>
        <v/>
      </c>
      <c r="V15" s="98" t="str">
        <f>++IF(LEN(C15)&gt;5,IF(AND($D15&lt;='PRE MAAS'!V$1,$J15&gt;='PRE MAAS'!V$1),'PRE MAAS'!V$1,""),"")</f>
        <v/>
      </c>
      <c r="W15" s="98" t="str">
        <f>++IF(LEN(C15)&gt;5,IF(AND($D15&lt;='PRE MAAS'!X$1,$J15&gt;='PRE MAAS'!X$1),'PRE MAAS'!X$1,""),"")</f>
        <v/>
      </c>
      <c r="X15" s="104" t="str">
        <f>++IF(LEN(C15)&gt;5,IF(AND($D15&lt;='PRE MAAS'!X$1,$J15&gt;='PRE MAAS'!X$1),'PRE MAAS'!X$1,""),"")</f>
        <v/>
      </c>
      <c r="Y15" s="146" t="str">
        <f>+IF(LEN(C15)&gt;0,IF(COUNTIFS($A15:$A$100,"ACTIVA",$C15:$C$100,C15)=2,CONCATENATE("I (",F15," ",VLOOKUP(C15,C16:$F$100,4,0),") "),CONCATENATE("I (",F15,") ")),"")</f>
        <v/>
      </c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  <c r="BN15" s="104"/>
      <c r="BO15" s="104"/>
      <c r="BP15" s="104"/>
      <c r="BQ15" s="104"/>
      <c r="BR15" s="104"/>
      <c r="BS15" s="104"/>
      <c r="BT15" s="104"/>
      <c r="BU15" s="104"/>
      <c r="BV15" s="104"/>
      <c r="BW15" s="104"/>
      <c r="BX15" s="104"/>
      <c r="BY15" s="104"/>
      <c r="BZ15" s="104"/>
      <c r="CA15" s="104"/>
      <c r="CB15" s="104"/>
      <c r="CC15" s="104"/>
      <c r="CD15" s="104"/>
      <c r="CE15" s="104"/>
      <c r="CF15" s="104"/>
      <c r="CG15" s="104"/>
      <c r="CH15" s="104"/>
      <c r="CI15" s="104"/>
      <c r="CJ15" s="104"/>
      <c r="CK15" s="104"/>
      <c r="CL15" s="104"/>
      <c r="CM15" s="104"/>
      <c r="CN15" s="104"/>
      <c r="CO15" s="104"/>
      <c r="CP15" s="104"/>
      <c r="CQ15" s="104"/>
      <c r="CR15" s="104"/>
      <c r="CS15" s="104"/>
      <c r="CT15" s="104"/>
      <c r="CU15" s="104"/>
      <c r="CV15" s="104"/>
      <c r="CW15" s="104"/>
      <c r="CX15" s="104"/>
      <c r="CY15" s="104"/>
      <c r="CZ15" s="104"/>
      <c r="DA15" s="104"/>
      <c r="DB15" s="104"/>
    </row>
    <row r="16" spans="1:106">
      <c r="A16" s="174" t="str">
        <f>+IF(LEN(C16)&gt;5,IF(OR(AND(D16&gt;='PRE MAAS'!$L$1,D16&lt;='PRE MAAS'!$Y$1),AND(J16&gt;='PRE MAAS'!$L$1,J16&lt;='PRE MAAS'!$Y$1)),"ACTIVA","REGISTRADA"),"")</f>
        <v/>
      </c>
      <c r="B16" s="175" t="str">
        <f>+IF(LEN(C16)&gt;0,IFERROR(VLOOKUP(C16,BD!G:I,3,0),"BAJA"),"")</f>
        <v/>
      </c>
      <c r="C16" s="11"/>
      <c r="D16" s="91"/>
      <c r="E16" s="173"/>
      <c r="F16" s="11"/>
      <c r="G16" s="173"/>
      <c r="H16" s="11"/>
      <c r="I16" s="11"/>
      <c r="J16" s="176" t="str">
        <f t="shared" si="0"/>
        <v/>
      </c>
      <c r="K16" s="98" t="str">
        <f>+IF(LEN(C16)&gt;5,IF(AND($D16&lt;='PRE MAAS'!L$1,$J16&gt;='PRE MAAS'!L$1),'PRE MAAS'!L$1,""),"")</f>
        <v/>
      </c>
      <c r="L16" s="98" t="str">
        <f>++IF(LEN(C16)&gt;5,IF(AND($D16&lt;='PRE MAAS'!L$1,$J16&gt;='PRE MAAS'!L$1),'PRE MAAS'!L$1,""),"")</f>
        <v/>
      </c>
      <c r="M16" s="98" t="str">
        <f>++IF(LEN(C16)&gt;5,IF(AND($D16&lt;='PRE MAAS'!N$1,$J16&gt;='PRE MAAS'!N$1),'PRE MAAS'!N$1,""),"")</f>
        <v/>
      </c>
      <c r="N16" s="98" t="str">
        <f>++IF(LEN(C16)&gt;5,IF(AND($D16&lt;='PRE MAAS'!N$1,$J16&gt;='PRE MAAS'!N$1),'PRE MAAS'!N$1,""),"")</f>
        <v/>
      </c>
      <c r="O16" s="98" t="str">
        <f>++IF(LEN(C16)&gt;5,IF(AND($D16&lt;='PRE MAAS'!P$1,$J16&gt;='PRE MAAS'!P$1),'PRE MAAS'!P$1,""),"")</f>
        <v/>
      </c>
      <c r="P16" s="98" t="str">
        <f>++IF(LEN(C16)&gt;5,IF(AND($D16&lt;='PRE MAAS'!P$1,$J16&gt;='PRE MAAS'!P$1),'PRE MAAS'!P$1,""),"")</f>
        <v/>
      </c>
      <c r="Q16" s="98" t="str">
        <f>++IF(LEN(C16)&gt;5,IF(AND($D16&lt;='PRE MAAS'!R$1,$J16&gt;='PRE MAAS'!R$1),'PRE MAAS'!R$1,""),"")</f>
        <v/>
      </c>
      <c r="R16" s="98" t="str">
        <f>++IF(LEN(C16)&gt;5,IF(AND($D16&lt;='PRE MAAS'!R$1,$J16&gt;='PRE MAAS'!R$1),'PRE MAAS'!R$1,""),"")</f>
        <v/>
      </c>
      <c r="S16" s="98" t="str">
        <f>++IF(LEN(C16)&gt;5,IF(AND($D16&lt;='PRE MAAS'!T$1,$J16&gt;='PRE MAAS'!T$1),'PRE MAAS'!T$1,""),"")</f>
        <v/>
      </c>
      <c r="T16" s="98" t="str">
        <f>++IF(LEN(C16)&gt;5,IF(AND($D16&lt;='PRE MAAS'!T$1,$J16&gt;='PRE MAAS'!T$1),'PRE MAAS'!T$1,""),"")</f>
        <v/>
      </c>
      <c r="U16" s="98" t="str">
        <f>++IF(LEN(C16)&gt;5,IF(AND($D16&lt;='PRE MAAS'!V$1,$J16&gt;='PRE MAAS'!V$1),'PRE MAAS'!V$1,""),"")</f>
        <v/>
      </c>
      <c r="V16" s="98" t="str">
        <f>++IF(LEN(C16)&gt;5,IF(AND($D16&lt;='PRE MAAS'!V$1,$J16&gt;='PRE MAAS'!V$1),'PRE MAAS'!V$1,""),"")</f>
        <v/>
      </c>
      <c r="W16" s="98" t="str">
        <f>++IF(LEN(C16)&gt;5,IF(AND($D16&lt;='PRE MAAS'!X$1,$J16&gt;='PRE MAAS'!X$1),'PRE MAAS'!X$1,""),"")</f>
        <v/>
      </c>
      <c r="X16" s="104" t="str">
        <f>++IF(LEN(C16)&gt;5,IF(AND($D16&lt;='PRE MAAS'!X$1,$J16&gt;='PRE MAAS'!X$1),'PRE MAAS'!X$1,""),"")</f>
        <v/>
      </c>
      <c r="Y16" s="146" t="str">
        <f>+IF(LEN(C16)&gt;0,IF(COUNTIFS($A16:$A$100,"ACTIVA",$C16:$C$100,C16)=2,CONCATENATE("I (",F16," ",VLOOKUP(C16,C17:$F$100,4,0),") "),CONCATENATE("I (",F16,") ")),"")</f>
        <v/>
      </c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  <c r="AK16" s="104"/>
      <c r="AL16" s="104"/>
      <c r="AM16" s="104"/>
      <c r="AN16" s="104"/>
      <c r="AO16" s="104"/>
      <c r="AP16" s="104"/>
      <c r="AQ16" s="104"/>
      <c r="AR16" s="104"/>
      <c r="AS16" s="104"/>
      <c r="AT16" s="104"/>
      <c r="AU16" s="104"/>
      <c r="AV16" s="104"/>
      <c r="AW16" s="104"/>
      <c r="AX16" s="104"/>
      <c r="AY16" s="104"/>
      <c r="AZ16" s="104"/>
      <c r="BA16" s="104"/>
      <c r="BB16" s="104"/>
      <c r="BC16" s="104"/>
      <c r="BD16" s="104"/>
      <c r="BE16" s="104"/>
      <c r="BF16" s="104"/>
      <c r="BG16" s="104"/>
      <c r="BH16" s="104"/>
      <c r="BI16" s="104"/>
      <c r="BJ16" s="104"/>
      <c r="BK16" s="104"/>
      <c r="BL16" s="104"/>
      <c r="BM16" s="104"/>
      <c r="BN16" s="104"/>
      <c r="BO16" s="104"/>
      <c r="BP16" s="104"/>
      <c r="BQ16" s="104"/>
      <c r="BR16" s="104"/>
      <c r="BS16" s="104"/>
      <c r="BT16" s="104"/>
      <c r="BU16" s="104"/>
      <c r="BV16" s="104"/>
      <c r="BW16" s="104"/>
      <c r="BX16" s="104"/>
      <c r="BY16" s="104"/>
      <c r="BZ16" s="104"/>
      <c r="CA16" s="104"/>
      <c r="CB16" s="104"/>
      <c r="CC16" s="104"/>
      <c r="CD16" s="104"/>
      <c r="CE16" s="104"/>
      <c r="CF16" s="104"/>
      <c r="CG16" s="104"/>
      <c r="CH16" s="104"/>
      <c r="CI16" s="104"/>
      <c r="CJ16" s="104"/>
      <c r="CK16" s="104"/>
      <c r="CL16" s="104"/>
      <c r="CM16" s="104"/>
      <c r="CN16" s="104"/>
      <c r="CO16" s="104"/>
      <c r="CP16" s="104"/>
      <c r="CQ16" s="104"/>
      <c r="CR16" s="104"/>
      <c r="CS16" s="104"/>
      <c r="CT16" s="104"/>
      <c r="CU16" s="104"/>
      <c r="CV16" s="104"/>
      <c r="CW16" s="104"/>
      <c r="CX16" s="104"/>
      <c r="CY16" s="104"/>
      <c r="CZ16" s="104"/>
      <c r="DA16" s="104"/>
      <c r="DB16" s="104"/>
    </row>
    <row r="17" spans="1:106">
      <c r="A17" s="174" t="str">
        <f>+IF(LEN(C17)&gt;5,IF(OR(AND(D17&gt;='PRE MAAS'!$L$1,D17&lt;='PRE MAAS'!$Y$1),AND(J17&gt;='PRE MAAS'!$L$1,J17&lt;='PRE MAAS'!$Y$1)),"ACTIVA","REGISTRADA"),"")</f>
        <v/>
      </c>
      <c r="B17" s="175" t="str">
        <f>+IF(LEN(C17)&gt;0,IFERROR(VLOOKUP(C17,BD!G:I,3,0),"BAJA"),"")</f>
        <v/>
      </c>
      <c r="C17" s="11"/>
      <c r="D17" s="91"/>
      <c r="E17" s="173"/>
      <c r="F17" s="11"/>
      <c r="G17" s="173"/>
      <c r="H17" s="11"/>
      <c r="I17" s="11"/>
      <c r="J17" s="176" t="str">
        <f t="shared" si="0"/>
        <v/>
      </c>
      <c r="K17" s="98" t="str">
        <f>+IF(LEN(C17)&gt;5,IF(AND($D17&lt;='PRE MAAS'!L$1,$J17&gt;='PRE MAAS'!L$1),'PRE MAAS'!L$1,""),"")</f>
        <v/>
      </c>
      <c r="L17" s="98" t="str">
        <f>++IF(LEN(C17)&gt;5,IF(AND($D17&lt;='PRE MAAS'!L$1,$J17&gt;='PRE MAAS'!L$1),'PRE MAAS'!L$1,""),"")</f>
        <v/>
      </c>
      <c r="M17" s="98" t="str">
        <f>++IF(LEN(C17)&gt;5,IF(AND($D17&lt;='PRE MAAS'!N$1,$J17&gt;='PRE MAAS'!N$1),'PRE MAAS'!N$1,""),"")</f>
        <v/>
      </c>
      <c r="N17" s="98" t="str">
        <f>++IF(LEN(C17)&gt;5,IF(AND($D17&lt;='PRE MAAS'!N$1,$J17&gt;='PRE MAAS'!N$1),'PRE MAAS'!N$1,""),"")</f>
        <v/>
      </c>
      <c r="O17" s="98" t="str">
        <f>++IF(LEN(C17)&gt;5,IF(AND($D17&lt;='PRE MAAS'!P$1,$J17&gt;='PRE MAAS'!P$1),'PRE MAAS'!P$1,""),"")</f>
        <v/>
      </c>
      <c r="P17" s="98" t="str">
        <f>++IF(LEN(C17)&gt;5,IF(AND($D17&lt;='PRE MAAS'!P$1,$J17&gt;='PRE MAAS'!P$1),'PRE MAAS'!P$1,""),"")</f>
        <v/>
      </c>
      <c r="Q17" s="98" t="str">
        <f>++IF(LEN(C17)&gt;5,IF(AND($D17&lt;='PRE MAAS'!R$1,$J17&gt;='PRE MAAS'!R$1),'PRE MAAS'!R$1,""),"")</f>
        <v/>
      </c>
      <c r="R17" s="98" t="str">
        <f>++IF(LEN(C17)&gt;5,IF(AND($D17&lt;='PRE MAAS'!R$1,$J17&gt;='PRE MAAS'!R$1),'PRE MAAS'!R$1,""),"")</f>
        <v/>
      </c>
      <c r="S17" s="98" t="str">
        <f>++IF(LEN(C17)&gt;5,IF(AND($D17&lt;='PRE MAAS'!T$1,$J17&gt;='PRE MAAS'!T$1),'PRE MAAS'!T$1,""),"")</f>
        <v/>
      </c>
      <c r="T17" s="98" t="str">
        <f>++IF(LEN(C17)&gt;5,IF(AND($D17&lt;='PRE MAAS'!T$1,$J17&gt;='PRE MAAS'!T$1),'PRE MAAS'!T$1,""),"")</f>
        <v/>
      </c>
      <c r="U17" s="98" t="str">
        <f>++IF(LEN(C17)&gt;5,IF(AND($D17&lt;='PRE MAAS'!V$1,$J17&gt;='PRE MAAS'!V$1),'PRE MAAS'!V$1,""),"")</f>
        <v/>
      </c>
      <c r="V17" s="98" t="str">
        <f>++IF(LEN(C17)&gt;5,IF(AND($D17&lt;='PRE MAAS'!V$1,$J17&gt;='PRE MAAS'!V$1),'PRE MAAS'!V$1,""),"")</f>
        <v/>
      </c>
      <c r="W17" s="98" t="str">
        <f>++IF(LEN(C17)&gt;5,IF(AND($D17&lt;='PRE MAAS'!X$1,$J17&gt;='PRE MAAS'!X$1),'PRE MAAS'!X$1,""),"")</f>
        <v/>
      </c>
      <c r="X17" s="104" t="str">
        <f>++IF(LEN(C17)&gt;5,IF(AND($D17&lt;='PRE MAAS'!X$1,$J17&gt;='PRE MAAS'!X$1),'PRE MAAS'!X$1,""),"")</f>
        <v/>
      </c>
      <c r="Y17" s="146" t="str">
        <f>+IF(LEN(C17)&gt;0,IF(COUNTIFS($A17:$A$100,"ACTIVA",$C17:$C$100,C17)=2,CONCATENATE("I (",F17," ",VLOOKUP(C17,C18:$F$100,4,0),") "),CONCATENATE("I (",F17,") ")),"")</f>
        <v/>
      </c>
      <c r="Z17" s="104"/>
      <c r="AA17" s="104"/>
      <c r="AB17" s="104"/>
      <c r="AC17" s="104"/>
      <c r="AD17" s="104"/>
      <c r="AE17" s="104"/>
      <c r="AF17" s="104"/>
      <c r="AG17" s="104"/>
      <c r="AH17" s="104"/>
      <c r="AI17" s="104"/>
      <c r="AJ17" s="104"/>
      <c r="AK17" s="104"/>
      <c r="AL17" s="104"/>
      <c r="AM17" s="104"/>
      <c r="AN17" s="104"/>
      <c r="AO17" s="104"/>
      <c r="AP17" s="104"/>
      <c r="AQ17" s="104"/>
      <c r="AR17" s="104"/>
      <c r="AS17" s="104"/>
      <c r="AT17" s="104"/>
      <c r="AU17" s="104"/>
      <c r="AV17" s="104"/>
      <c r="AW17" s="104"/>
      <c r="AX17" s="104"/>
      <c r="AY17" s="104"/>
      <c r="AZ17" s="104"/>
      <c r="BA17" s="104"/>
      <c r="BB17" s="104"/>
      <c r="BC17" s="104"/>
      <c r="BD17" s="104"/>
      <c r="BE17" s="104"/>
      <c r="BF17" s="104"/>
      <c r="BG17" s="104"/>
      <c r="BH17" s="104"/>
      <c r="BI17" s="104"/>
      <c r="BJ17" s="104"/>
      <c r="BK17" s="104"/>
      <c r="BL17" s="104"/>
      <c r="BM17" s="104"/>
      <c r="BN17" s="104"/>
      <c r="BO17" s="104"/>
      <c r="BP17" s="104"/>
      <c r="BQ17" s="104"/>
      <c r="BR17" s="104"/>
      <c r="BS17" s="104"/>
      <c r="BT17" s="104"/>
      <c r="BU17" s="104"/>
      <c r="BV17" s="104"/>
      <c r="BW17" s="104"/>
      <c r="BX17" s="104"/>
      <c r="BY17" s="104"/>
      <c r="BZ17" s="104"/>
      <c r="CA17" s="104"/>
      <c r="CB17" s="104"/>
      <c r="CC17" s="104"/>
      <c r="CD17" s="104"/>
      <c r="CE17" s="104"/>
      <c r="CF17" s="104"/>
      <c r="CG17" s="104"/>
      <c r="CH17" s="104"/>
      <c r="CI17" s="104"/>
      <c r="CJ17" s="104"/>
      <c r="CK17" s="104"/>
      <c r="CL17" s="104"/>
      <c r="CM17" s="104"/>
      <c r="CN17" s="104"/>
      <c r="CO17" s="104"/>
      <c r="CP17" s="104"/>
      <c r="CQ17" s="104"/>
      <c r="CR17" s="104"/>
      <c r="CS17" s="104"/>
      <c r="CT17" s="104"/>
      <c r="CU17" s="104"/>
      <c r="CV17" s="104"/>
      <c r="CW17" s="104"/>
      <c r="CX17" s="104"/>
      <c r="CY17" s="104"/>
      <c r="CZ17" s="104"/>
      <c r="DA17" s="104"/>
      <c r="DB17" s="104"/>
    </row>
    <row r="18" spans="1:106">
      <c r="A18" s="174" t="str">
        <f>+IF(LEN(C18)&gt;5,IF(OR(AND(D18&gt;='PRE MAAS'!$L$1,D18&lt;='PRE MAAS'!$Y$1),AND(J18&gt;='PRE MAAS'!$L$1,J18&lt;='PRE MAAS'!$Y$1)),"ACTIVA","REGISTRADA"),"")</f>
        <v/>
      </c>
      <c r="B18" s="175" t="str">
        <f>+IF(LEN(C18)&gt;0,IFERROR(VLOOKUP(C18,BD!G:I,3,0),"BAJA"),"")</f>
        <v/>
      </c>
      <c r="C18" s="11"/>
      <c r="D18" s="91"/>
      <c r="E18" s="173"/>
      <c r="F18" s="11"/>
      <c r="G18" s="173"/>
      <c r="H18" s="11"/>
      <c r="I18" s="11"/>
      <c r="J18" s="176" t="str">
        <f t="shared" si="0"/>
        <v/>
      </c>
      <c r="K18" s="98" t="str">
        <f>+IF(LEN(C18)&gt;5,IF(AND($D18&lt;='PRE MAAS'!L$1,$J18&gt;='PRE MAAS'!L$1),'PRE MAAS'!L$1,""),"")</f>
        <v/>
      </c>
      <c r="L18" s="98" t="str">
        <f>++IF(LEN(C18)&gt;5,IF(AND($D18&lt;='PRE MAAS'!L$1,$J18&gt;='PRE MAAS'!L$1),'PRE MAAS'!L$1,""),"")</f>
        <v/>
      </c>
      <c r="M18" s="98" t="str">
        <f>++IF(LEN(C18)&gt;5,IF(AND($D18&lt;='PRE MAAS'!N$1,$J18&gt;='PRE MAAS'!N$1),'PRE MAAS'!N$1,""),"")</f>
        <v/>
      </c>
      <c r="N18" s="98" t="str">
        <f>++IF(LEN(C18)&gt;5,IF(AND($D18&lt;='PRE MAAS'!N$1,$J18&gt;='PRE MAAS'!N$1),'PRE MAAS'!N$1,""),"")</f>
        <v/>
      </c>
      <c r="O18" s="98" t="str">
        <f>++IF(LEN(C18)&gt;5,IF(AND($D18&lt;='PRE MAAS'!P$1,$J18&gt;='PRE MAAS'!P$1),'PRE MAAS'!P$1,""),"")</f>
        <v/>
      </c>
      <c r="P18" s="98" t="str">
        <f>++IF(LEN(C18)&gt;5,IF(AND($D18&lt;='PRE MAAS'!P$1,$J18&gt;='PRE MAAS'!P$1),'PRE MAAS'!P$1,""),"")</f>
        <v/>
      </c>
      <c r="Q18" s="98" t="str">
        <f>++IF(LEN(C18)&gt;5,IF(AND($D18&lt;='PRE MAAS'!R$1,$J18&gt;='PRE MAAS'!R$1),'PRE MAAS'!R$1,""),"")</f>
        <v/>
      </c>
      <c r="R18" s="98" t="str">
        <f>++IF(LEN(C18)&gt;5,IF(AND($D18&lt;='PRE MAAS'!R$1,$J18&gt;='PRE MAAS'!R$1),'PRE MAAS'!R$1,""),"")</f>
        <v/>
      </c>
      <c r="S18" s="98" t="str">
        <f>++IF(LEN(C18)&gt;5,IF(AND($D18&lt;='PRE MAAS'!T$1,$J18&gt;='PRE MAAS'!T$1),'PRE MAAS'!T$1,""),"")</f>
        <v/>
      </c>
      <c r="T18" s="98" t="str">
        <f>++IF(LEN(C18)&gt;5,IF(AND($D18&lt;='PRE MAAS'!T$1,$J18&gt;='PRE MAAS'!T$1),'PRE MAAS'!T$1,""),"")</f>
        <v/>
      </c>
      <c r="U18" s="98" t="str">
        <f>++IF(LEN(C18)&gt;5,IF(AND($D18&lt;='PRE MAAS'!V$1,$J18&gt;='PRE MAAS'!V$1),'PRE MAAS'!V$1,""),"")</f>
        <v/>
      </c>
      <c r="V18" s="98" t="str">
        <f>++IF(LEN(C18)&gt;5,IF(AND($D18&lt;='PRE MAAS'!V$1,$J18&gt;='PRE MAAS'!V$1),'PRE MAAS'!V$1,""),"")</f>
        <v/>
      </c>
      <c r="W18" s="98" t="str">
        <f>++IF(LEN(C18)&gt;5,IF(AND($D18&lt;='PRE MAAS'!X$1,$J18&gt;='PRE MAAS'!X$1),'PRE MAAS'!X$1,""),"")</f>
        <v/>
      </c>
      <c r="X18" s="104" t="str">
        <f>++IF(LEN(C18)&gt;5,IF(AND($D18&lt;='PRE MAAS'!X$1,$J18&gt;='PRE MAAS'!X$1),'PRE MAAS'!X$1,""),"")</f>
        <v/>
      </c>
      <c r="Y18" s="146" t="str">
        <f>+IF(LEN(C18)&gt;0,IF(COUNTIFS($A18:$A$100,"ACTIVA",$C18:$C$100,C18)=2,CONCATENATE("I (",F18," ",VLOOKUP(C18,C19:$F$100,4,0),") "),CONCATENATE("I (",F18,") ")),"")</f>
        <v/>
      </c>
      <c r="Z18" s="104"/>
      <c r="AA18" s="104"/>
      <c r="AB18" s="104"/>
      <c r="AC18" s="104"/>
      <c r="AD18" s="104"/>
      <c r="AE18" s="104"/>
      <c r="AF18" s="104"/>
      <c r="AG18" s="104"/>
      <c r="AH18" s="104"/>
      <c r="AI18" s="104"/>
      <c r="AJ18" s="104"/>
      <c r="AK18" s="104"/>
      <c r="AL18" s="104"/>
      <c r="AM18" s="104"/>
      <c r="AN18" s="104"/>
      <c r="AO18" s="104"/>
      <c r="AP18" s="104"/>
      <c r="AQ18" s="104"/>
      <c r="AR18" s="104"/>
      <c r="AS18" s="104"/>
      <c r="AT18" s="104"/>
      <c r="AU18" s="104"/>
      <c r="AV18" s="104"/>
      <c r="AW18" s="104"/>
      <c r="AX18" s="104"/>
      <c r="AY18" s="104"/>
      <c r="AZ18" s="104"/>
      <c r="BA18" s="104"/>
      <c r="BB18" s="104"/>
      <c r="BC18" s="104"/>
      <c r="BD18" s="104"/>
      <c r="BE18" s="104"/>
      <c r="BF18" s="104"/>
      <c r="BG18" s="104"/>
      <c r="BH18" s="104"/>
      <c r="BI18" s="104"/>
      <c r="BJ18" s="104"/>
      <c r="BK18" s="104"/>
      <c r="BL18" s="104"/>
      <c r="BM18" s="104"/>
      <c r="BN18" s="104"/>
      <c r="BO18" s="104"/>
      <c r="BP18" s="104"/>
      <c r="BQ18" s="104"/>
      <c r="BR18" s="104"/>
      <c r="BS18" s="104"/>
      <c r="BT18" s="104"/>
      <c r="BU18" s="104"/>
      <c r="BV18" s="104"/>
      <c r="BW18" s="104"/>
      <c r="BX18" s="104"/>
      <c r="BY18" s="104"/>
      <c r="BZ18" s="104"/>
      <c r="CA18" s="104"/>
      <c r="CB18" s="104"/>
      <c r="CC18" s="104"/>
      <c r="CD18" s="104"/>
      <c r="CE18" s="104"/>
      <c r="CF18" s="104"/>
      <c r="CG18" s="104"/>
      <c r="CH18" s="104"/>
      <c r="CI18" s="104"/>
      <c r="CJ18" s="104"/>
      <c r="CK18" s="104"/>
      <c r="CL18" s="104"/>
      <c r="CM18" s="104"/>
      <c r="CN18" s="104"/>
      <c r="CO18" s="104"/>
      <c r="CP18" s="104"/>
      <c r="CQ18" s="104"/>
      <c r="CR18" s="104"/>
      <c r="CS18" s="104"/>
      <c r="CT18" s="104"/>
      <c r="CU18" s="104"/>
      <c r="CV18" s="104"/>
      <c r="CW18" s="104"/>
      <c r="CX18" s="104"/>
      <c r="CY18" s="104"/>
      <c r="CZ18" s="104"/>
      <c r="DA18" s="104"/>
      <c r="DB18" s="104"/>
    </row>
    <row r="19" spans="1:106">
      <c r="A19" s="174" t="str">
        <f>+IF(LEN(C19)&gt;5,IF(OR(AND(D19&gt;='PRE MAAS'!$L$1,D19&lt;='PRE MAAS'!$Y$1),AND(J19&gt;='PRE MAAS'!$L$1,J19&lt;='PRE MAAS'!$Y$1)),"ACTIVA","REGISTRADA"),"")</f>
        <v/>
      </c>
      <c r="B19" s="175" t="str">
        <f>+IF(LEN(C19)&gt;0,IFERROR(VLOOKUP(C19,BD!G:I,3,0),"BAJA"),"")</f>
        <v/>
      </c>
      <c r="C19" s="11"/>
      <c r="D19" s="91"/>
      <c r="E19" s="173"/>
      <c r="F19" s="11"/>
      <c r="G19" s="173"/>
      <c r="H19" s="11"/>
      <c r="I19" s="11"/>
      <c r="J19" s="176" t="str">
        <f t="shared" si="0"/>
        <v/>
      </c>
      <c r="K19" s="98" t="str">
        <f>+IF(LEN(C19)&gt;5,IF(AND($D19&lt;='PRE MAAS'!L$1,$J19&gt;='PRE MAAS'!L$1),'PRE MAAS'!L$1,""),"")</f>
        <v/>
      </c>
      <c r="L19" s="98" t="str">
        <f>++IF(LEN(C19)&gt;5,IF(AND($D19&lt;='PRE MAAS'!L$1,$J19&gt;='PRE MAAS'!L$1),'PRE MAAS'!L$1,""),"")</f>
        <v/>
      </c>
      <c r="M19" s="98" t="str">
        <f>++IF(LEN(C19)&gt;5,IF(AND($D19&lt;='PRE MAAS'!N$1,$J19&gt;='PRE MAAS'!N$1),'PRE MAAS'!N$1,""),"")</f>
        <v/>
      </c>
      <c r="N19" s="98" t="str">
        <f>++IF(LEN(C19)&gt;5,IF(AND($D19&lt;='PRE MAAS'!N$1,$J19&gt;='PRE MAAS'!N$1),'PRE MAAS'!N$1,""),"")</f>
        <v/>
      </c>
      <c r="O19" s="98" t="str">
        <f>++IF(LEN(C19)&gt;5,IF(AND($D19&lt;='PRE MAAS'!P$1,$J19&gt;='PRE MAAS'!P$1),'PRE MAAS'!P$1,""),"")</f>
        <v/>
      </c>
      <c r="P19" s="98" t="str">
        <f>++IF(LEN(C19)&gt;5,IF(AND($D19&lt;='PRE MAAS'!P$1,$J19&gt;='PRE MAAS'!P$1),'PRE MAAS'!P$1,""),"")</f>
        <v/>
      </c>
      <c r="Q19" s="98" t="str">
        <f>++IF(LEN(C19)&gt;5,IF(AND($D19&lt;='PRE MAAS'!R$1,$J19&gt;='PRE MAAS'!R$1),'PRE MAAS'!R$1,""),"")</f>
        <v/>
      </c>
      <c r="R19" s="98" t="str">
        <f>++IF(LEN(C19)&gt;5,IF(AND($D19&lt;='PRE MAAS'!R$1,$J19&gt;='PRE MAAS'!R$1),'PRE MAAS'!R$1,""),"")</f>
        <v/>
      </c>
      <c r="S19" s="98" t="str">
        <f>++IF(LEN(C19)&gt;5,IF(AND($D19&lt;='PRE MAAS'!T$1,$J19&gt;='PRE MAAS'!T$1),'PRE MAAS'!T$1,""),"")</f>
        <v/>
      </c>
      <c r="T19" s="98" t="str">
        <f>++IF(LEN(C19)&gt;5,IF(AND($D19&lt;='PRE MAAS'!T$1,$J19&gt;='PRE MAAS'!T$1),'PRE MAAS'!T$1,""),"")</f>
        <v/>
      </c>
      <c r="U19" s="98" t="str">
        <f>++IF(LEN(C19)&gt;5,IF(AND($D19&lt;='PRE MAAS'!V$1,$J19&gt;='PRE MAAS'!V$1),'PRE MAAS'!V$1,""),"")</f>
        <v/>
      </c>
      <c r="V19" s="98" t="str">
        <f>++IF(LEN(C19)&gt;5,IF(AND($D19&lt;='PRE MAAS'!V$1,$J19&gt;='PRE MAAS'!V$1),'PRE MAAS'!V$1,""),"")</f>
        <v/>
      </c>
      <c r="W19" s="98" t="str">
        <f>++IF(LEN(C19)&gt;5,IF(AND($D19&lt;='PRE MAAS'!X$1,$J19&gt;='PRE MAAS'!X$1),'PRE MAAS'!X$1,""),"")</f>
        <v/>
      </c>
      <c r="X19" s="104" t="str">
        <f>++IF(LEN(C19)&gt;5,IF(AND($D19&lt;='PRE MAAS'!X$1,$J19&gt;='PRE MAAS'!X$1),'PRE MAAS'!X$1,""),"")</f>
        <v/>
      </c>
      <c r="Y19" s="146" t="str">
        <f>+IF(LEN(C19)&gt;0,IF(COUNTIFS($A19:$A$100,"ACTIVA",$C19:$C$100,C19)=2,CONCATENATE("I (",F19," ",VLOOKUP(C19,C20:$F$100,4,0),") "),CONCATENATE("I (",F19,") ")),"")</f>
        <v/>
      </c>
      <c r="Z19" s="104"/>
      <c r="AA19" s="104"/>
      <c r="AB19" s="104"/>
      <c r="AC19" s="104"/>
      <c r="AD19" s="104"/>
      <c r="AE19" s="104"/>
      <c r="AF19" s="104"/>
      <c r="AG19" s="104"/>
      <c r="AH19" s="104"/>
      <c r="AI19" s="104"/>
      <c r="AJ19" s="104"/>
      <c r="AK19" s="104"/>
      <c r="AL19" s="104"/>
      <c r="AM19" s="104"/>
      <c r="AN19" s="104"/>
      <c r="AO19" s="104"/>
      <c r="AP19" s="104"/>
      <c r="AQ19" s="104"/>
      <c r="AR19" s="104"/>
      <c r="AS19" s="104"/>
      <c r="AT19" s="104"/>
      <c r="AU19" s="104"/>
      <c r="AV19" s="104"/>
      <c r="AW19" s="104"/>
      <c r="AX19" s="104"/>
      <c r="AY19" s="104"/>
      <c r="AZ19" s="104"/>
      <c r="BA19" s="104"/>
      <c r="BB19" s="104"/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4"/>
      <c r="BR19" s="104"/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4"/>
      <c r="CH19" s="104"/>
      <c r="CI19" s="104"/>
      <c r="CJ19" s="104"/>
      <c r="CK19" s="104"/>
      <c r="CL19" s="104"/>
      <c r="CM19" s="104"/>
      <c r="CN19" s="104"/>
      <c r="CO19" s="104"/>
      <c r="CP19" s="104"/>
      <c r="CQ19" s="104"/>
      <c r="CR19" s="104"/>
      <c r="CS19" s="104"/>
      <c r="CT19" s="104"/>
      <c r="CU19" s="104"/>
      <c r="CV19" s="104"/>
      <c r="CW19" s="104"/>
      <c r="CX19" s="104"/>
      <c r="CY19" s="104"/>
      <c r="CZ19" s="104"/>
      <c r="DA19" s="104"/>
      <c r="DB19" s="104"/>
    </row>
    <row r="20" spans="1:106">
      <c r="A20" s="174" t="str">
        <f>+IF(LEN(C20)&gt;5,IF(OR(AND(D20&gt;='PRE MAAS'!$L$1,D20&lt;='PRE MAAS'!$Y$1),AND(J20&gt;='PRE MAAS'!$L$1,J20&lt;='PRE MAAS'!$Y$1)),"ACTIVA","REGISTRADA"),"")</f>
        <v/>
      </c>
      <c r="B20" s="175" t="str">
        <f>+IF(LEN(C20)&gt;0,IFERROR(VLOOKUP(C20,BD!G:I,3,0),"BAJA"),"")</f>
        <v/>
      </c>
      <c r="C20" s="11"/>
      <c r="D20" s="91"/>
      <c r="E20" s="173"/>
      <c r="F20" s="11"/>
      <c r="G20" s="173"/>
      <c r="H20" s="11"/>
      <c r="I20" s="11"/>
      <c r="J20" s="176" t="str">
        <f t="shared" si="0"/>
        <v/>
      </c>
      <c r="K20" s="98" t="str">
        <f>+IF(LEN(C20)&gt;5,IF(AND($D20&lt;='PRE MAAS'!L$1,$J20&gt;='PRE MAAS'!L$1),'PRE MAAS'!L$1,""),"")</f>
        <v/>
      </c>
      <c r="L20" s="98" t="str">
        <f>++IF(LEN(C20)&gt;5,IF(AND($D20&lt;='PRE MAAS'!L$1,$J20&gt;='PRE MAAS'!L$1),'PRE MAAS'!L$1,""),"")</f>
        <v/>
      </c>
      <c r="M20" s="98" t="str">
        <f>++IF(LEN(C20)&gt;5,IF(AND($D20&lt;='PRE MAAS'!N$1,$J20&gt;='PRE MAAS'!N$1),'PRE MAAS'!N$1,""),"")</f>
        <v/>
      </c>
      <c r="N20" s="98" t="str">
        <f>++IF(LEN(C20)&gt;5,IF(AND($D20&lt;='PRE MAAS'!N$1,$J20&gt;='PRE MAAS'!N$1),'PRE MAAS'!N$1,""),"")</f>
        <v/>
      </c>
      <c r="O20" s="98" t="str">
        <f>++IF(LEN(C20)&gt;5,IF(AND($D20&lt;='PRE MAAS'!P$1,$J20&gt;='PRE MAAS'!P$1),'PRE MAAS'!P$1,""),"")</f>
        <v/>
      </c>
      <c r="P20" s="98" t="str">
        <f>++IF(LEN(C20)&gt;5,IF(AND($D20&lt;='PRE MAAS'!P$1,$J20&gt;='PRE MAAS'!P$1),'PRE MAAS'!P$1,""),"")</f>
        <v/>
      </c>
      <c r="Q20" s="98" t="str">
        <f>++IF(LEN(C20)&gt;5,IF(AND($D20&lt;='PRE MAAS'!R$1,$J20&gt;='PRE MAAS'!R$1),'PRE MAAS'!R$1,""),"")</f>
        <v/>
      </c>
      <c r="R20" s="98" t="str">
        <f>++IF(LEN(C20)&gt;5,IF(AND($D20&lt;='PRE MAAS'!R$1,$J20&gt;='PRE MAAS'!R$1),'PRE MAAS'!R$1,""),"")</f>
        <v/>
      </c>
      <c r="S20" s="98" t="str">
        <f>++IF(LEN(C20)&gt;5,IF(AND($D20&lt;='PRE MAAS'!T$1,$J20&gt;='PRE MAAS'!T$1),'PRE MAAS'!T$1,""),"")</f>
        <v/>
      </c>
      <c r="T20" s="98" t="str">
        <f>++IF(LEN(C20)&gt;5,IF(AND($D20&lt;='PRE MAAS'!T$1,$J20&gt;='PRE MAAS'!T$1),'PRE MAAS'!T$1,""),"")</f>
        <v/>
      </c>
      <c r="U20" s="98" t="str">
        <f>++IF(LEN(C20)&gt;5,IF(AND($D20&lt;='PRE MAAS'!V$1,$J20&gt;='PRE MAAS'!V$1),'PRE MAAS'!V$1,""),"")</f>
        <v/>
      </c>
      <c r="V20" s="98" t="str">
        <f>++IF(LEN(C20)&gt;5,IF(AND($D20&lt;='PRE MAAS'!V$1,$J20&gt;='PRE MAAS'!V$1),'PRE MAAS'!V$1,""),"")</f>
        <v/>
      </c>
      <c r="W20" s="98" t="str">
        <f>++IF(LEN(C20)&gt;5,IF(AND($D20&lt;='PRE MAAS'!X$1,$J20&gt;='PRE MAAS'!X$1),'PRE MAAS'!X$1,""),"")</f>
        <v/>
      </c>
      <c r="X20" s="104" t="str">
        <f>++IF(LEN(C20)&gt;5,IF(AND($D20&lt;='PRE MAAS'!X$1,$J20&gt;='PRE MAAS'!X$1),'PRE MAAS'!X$1,""),"")</f>
        <v/>
      </c>
      <c r="Y20" s="146" t="str">
        <f>+IF(LEN(C20)&gt;0,IF(COUNTIFS($A20:$A$100,"ACTIVA",$C20:$C$100,C20)=2,CONCATENATE("I (",F20," ",VLOOKUP(C20,C21:$F$100,4,0),") "),CONCATENATE("I (",F20,") ")),"")</f>
        <v/>
      </c>
      <c r="Z20" s="104"/>
      <c r="AA20" s="104"/>
      <c r="AB20" s="104"/>
      <c r="AC20" s="104"/>
      <c r="AD20" s="104"/>
      <c r="AE20" s="104"/>
      <c r="AF20" s="104"/>
      <c r="AG20" s="104"/>
      <c r="AH20" s="104"/>
      <c r="AI20" s="104"/>
      <c r="AJ20" s="104"/>
      <c r="AK20" s="104"/>
      <c r="AL20" s="104"/>
      <c r="AM20" s="104"/>
      <c r="AN20" s="104"/>
      <c r="AO20" s="104"/>
      <c r="AP20" s="104"/>
      <c r="AQ20" s="104"/>
      <c r="AR20" s="104"/>
      <c r="AS20" s="104"/>
      <c r="AT20" s="104"/>
      <c r="AU20" s="104"/>
      <c r="AV20" s="104"/>
      <c r="AW20" s="104"/>
      <c r="AX20" s="104"/>
      <c r="AY20" s="104"/>
      <c r="AZ20" s="104"/>
      <c r="BA20" s="104"/>
      <c r="BB20" s="104"/>
      <c r="BC20" s="104"/>
      <c r="BD20" s="104"/>
      <c r="BE20" s="104"/>
      <c r="BF20" s="104"/>
      <c r="BG20" s="104"/>
      <c r="BH20" s="104"/>
      <c r="BI20" s="104"/>
      <c r="BJ20" s="104"/>
      <c r="BK20" s="104"/>
      <c r="BL20" s="104"/>
      <c r="BM20" s="104"/>
      <c r="BN20" s="104"/>
      <c r="BO20" s="104"/>
      <c r="BP20" s="104"/>
      <c r="BQ20" s="104"/>
      <c r="BR20" s="104"/>
      <c r="BS20" s="104"/>
      <c r="BT20" s="104"/>
      <c r="BU20" s="104"/>
      <c r="BV20" s="104"/>
      <c r="BW20" s="104"/>
      <c r="BX20" s="104"/>
      <c r="BY20" s="104"/>
      <c r="BZ20" s="104"/>
      <c r="CA20" s="104"/>
      <c r="CB20" s="104"/>
      <c r="CC20" s="104"/>
      <c r="CD20" s="104"/>
      <c r="CE20" s="104"/>
      <c r="CF20" s="104"/>
      <c r="CG20" s="104"/>
      <c r="CH20" s="104"/>
      <c r="CI20" s="104"/>
      <c r="CJ20" s="104"/>
      <c r="CK20" s="104"/>
      <c r="CL20" s="104"/>
      <c r="CM20" s="104"/>
      <c r="CN20" s="104"/>
      <c r="CO20" s="104"/>
      <c r="CP20" s="104"/>
      <c r="CQ20" s="104"/>
      <c r="CR20" s="104"/>
      <c r="CS20" s="104"/>
      <c r="CT20" s="104"/>
      <c r="CU20" s="104"/>
      <c r="CV20" s="104"/>
      <c r="CW20" s="104"/>
      <c r="CX20" s="104"/>
      <c r="CY20" s="104"/>
      <c r="CZ20" s="104"/>
      <c r="DA20" s="104"/>
      <c r="DB20" s="104"/>
    </row>
    <row r="21" spans="1:106">
      <c r="A21" s="174" t="str">
        <f>+IF(LEN(C21)&gt;5,IF(OR(AND(D21&gt;='PRE MAAS'!$L$1,D21&lt;='PRE MAAS'!$Y$1),AND(J21&gt;='PRE MAAS'!$L$1,J21&lt;='PRE MAAS'!$Y$1)),"ACTIVA","REGISTRADA"),"")</f>
        <v/>
      </c>
      <c r="B21" s="175" t="str">
        <f>+IF(LEN(C21)&gt;0,IFERROR(VLOOKUP(C21,BD!G:I,3,0),"BAJA"),"")</f>
        <v/>
      </c>
      <c r="C21" s="11"/>
      <c r="D21" s="91"/>
      <c r="E21" s="173"/>
      <c r="F21" s="11"/>
      <c r="G21" s="173"/>
      <c r="H21" s="11"/>
      <c r="I21" s="11"/>
      <c r="J21" s="176" t="str">
        <f t="shared" si="0"/>
        <v/>
      </c>
      <c r="K21" s="98" t="str">
        <f>+IF(LEN(C21)&gt;5,IF(AND($D21&lt;='PRE MAAS'!L$1,$J21&gt;='PRE MAAS'!L$1),'PRE MAAS'!L$1,""),"")</f>
        <v/>
      </c>
      <c r="L21" s="98" t="str">
        <f>++IF(LEN(C21)&gt;5,IF(AND($D21&lt;='PRE MAAS'!L$1,$J21&gt;='PRE MAAS'!L$1),'PRE MAAS'!L$1,""),"")</f>
        <v/>
      </c>
      <c r="M21" s="98" t="str">
        <f>++IF(LEN(C21)&gt;5,IF(AND($D21&lt;='PRE MAAS'!N$1,$J21&gt;='PRE MAAS'!N$1),'PRE MAAS'!N$1,""),"")</f>
        <v/>
      </c>
      <c r="N21" s="98" t="str">
        <f>++IF(LEN(C21)&gt;5,IF(AND($D21&lt;='PRE MAAS'!N$1,$J21&gt;='PRE MAAS'!N$1),'PRE MAAS'!N$1,""),"")</f>
        <v/>
      </c>
      <c r="O21" s="98" t="str">
        <f>++IF(LEN(C21)&gt;5,IF(AND($D21&lt;='PRE MAAS'!P$1,$J21&gt;='PRE MAAS'!P$1),'PRE MAAS'!P$1,""),"")</f>
        <v/>
      </c>
      <c r="P21" s="98" t="str">
        <f>++IF(LEN(C21)&gt;5,IF(AND($D21&lt;='PRE MAAS'!P$1,$J21&gt;='PRE MAAS'!P$1),'PRE MAAS'!P$1,""),"")</f>
        <v/>
      </c>
      <c r="Q21" s="98" t="str">
        <f>++IF(LEN(C21)&gt;5,IF(AND($D21&lt;='PRE MAAS'!R$1,$J21&gt;='PRE MAAS'!R$1),'PRE MAAS'!R$1,""),"")</f>
        <v/>
      </c>
      <c r="R21" s="98" t="str">
        <f>++IF(LEN(C21)&gt;5,IF(AND($D21&lt;='PRE MAAS'!R$1,$J21&gt;='PRE MAAS'!R$1),'PRE MAAS'!R$1,""),"")</f>
        <v/>
      </c>
      <c r="S21" s="98" t="str">
        <f>++IF(LEN(C21)&gt;5,IF(AND($D21&lt;='PRE MAAS'!T$1,$J21&gt;='PRE MAAS'!T$1),'PRE MAAS'!T$1,""),"")</f>
        <v/>
      </c>
      <c r="T21" s="98" t="str">
        <f>++IF(LEN(C21)&gt;5,IF(AND($D21&lt;='PRE MAAS'!T$1,$J21&gt;='PRE MAAS'!T$1),'PRE MAAS'!T$1,""),"")</f>
        <v/>
      </c>
      <c r="U21" s="98" t="str">
        <f>++IF(LEN(C21)&gt;5,IF(AND($D21&lt;='PRE MAAS'!V$1,$J21&gt;='PRE MAAS'!V$1),'PRE MAAS'!V$1,""),"")</f>
        <v/>
      </c>
      <c r="V21" s="98" t="str">
        <f>++IF(LEN(C21)&gt;5,IF(AND($D21&lt;='PRE MAAS'!V$1,$J21&gt;='PRE MAAS'!V$1),'PRE MAAS'!V$1,""),"")</f>
        <v/>
      </c>
      <c r="W21" s="98" t="str">
        <f>++IF(LEN(C21)&gt;5,IF(AND($D21&lt;='PRE MAAS'!X$1,$J21&gt;='PRE MAAS'!X$1),'PRE MAAS'!X$1,""),"")</f>
        <v/>
      </c>
      <c r="X21" s="104" t="str">
        <f>++IF(LEN(C21)&gt;5,IF(AND($D21&lt;='PRE MAAS'!X$1,$J21&gt;='PRE MAAS'!X$1),'PRE MAAS'!X$1,""),"")</f>
        <v/>
      </c>
      <c r="Y21" s="146" t="str">
        <f>+IF(LEN(C21)&gt;0,IF(COUNTIFS($A21:$A$100,"ACTIVA",$C21:$C$100,C21)=2,CONCATENATE("I (",F21," ",VLOOKUP(C21,C22:$F$100,4,0),") "),CONCATENATE("I (",F21,") ")),"")</f>
        <v/>
      </c>
      <c r="Z21" s="104"/>
      <c r="AA21" s="104"/>
      <c r="AB21" s="104"/>
      <c r="AC21" s="104"/>
      <c r="AD21" s="104"/>
      <c r="AE21" s="104"/>
      <c r="AF21" s="104"/>
      <c r="AG21" s="104"/>
      <c r="AH21" s="104"/>
      <c r="AI21" s="104"/>
      <c r="AJ21" s="104"/>
      <c r="AK21" s="104"/>
      <c r="AL21" s="104"/>
      <c r="AM21" s="104"/>
      <c r="AN21" s="104"/>
      <c r="AO21" s="104"/>
      <c r="AP21" s="104"/>
      <c r="AQ21" s="104"/>
      <c r="AR21" s="104"/>
      <c r="AS21" s="104"/>
      <c r="AT21" s="104"/>
      <c r="AU21" s="104"/>
      <c r="AV21" s="104"/>
      <c r="AW21" s="104"/>
      <c r="AX21" s="104"/>
      <c r="AY21" s="104"/>
      <c r="AZ21" s="104"/>
      <c r="BA21" s="104"/>
      <c r="BB21" s="104"/>
      <c r="BC21" s="104"/>
      <c r="BD21" s="104"/>
      <c r="BE21" s="104"/>
      <c r="BF21" s="104"/>
      <c r="BG21" s="104"/>
      <c r="BH21" s="104"/>
      <c r="BI21" s="104"/>
      <c r="BJ21" s="104"/>
      <c r="BK21" s="104"/>
      <c r="BL21" s="104"/>
      <c r="BM21" s="104"/>
      <c r="BN21" s="104"/>
      <c r="BO21" s="104"/>
      <c r="BP21" s="104"/>
      <c r="BQ21" s="104"/>
      <c r="BR21" s="104"/>
      <c r="BS21" s="104"/>
      <c r="BT21" s="104"/>
      <c r="BU21" s="104"/>
      <c r="BV21" s="104"/>
      <c r="BW21" s="104"/>
      <c r="BX21" s="104"/>
      <c r="BY21" s="104"/>
      <c r="BZ21" s="104"/>
      <c r="CA21" s="104"/>
      <c r="CB21" s="104"/>
      <c r="CC21" s="104"/>
      <c r="CD21" s="104"/>
      <c r="CE21" s="104"/>
      <c r="CF21" s="104"/>
      <c r="CG21" s="104"/>
      <c r="CH21" s="104"/>
      <c r="CI21" s="104"/>
      <c r="CJ21" s="104"/>
      <c r="CK21" s="104"/>
      <c r="CL21" s="104"/>
      <c r="CM21" s="104"/>
      <c r="CN21" s="104"/>
      <c r="CO21" s="104"/>
      <c r="CP21" s="104"/>
      <c r="CQ21" s="104"/>
      <c r="CR21" s="104"/>
      <c r="CS21" s="104"/>
      <c r="CT21" s="104"/>
      <c r="CU21" s="104"/>
      <c r="CV21" s="104"/>
      <c r="CW21" s="104"/>
      <c r="CX21" s="104"/>
      <c r="CY21" s="104"/>
      <c r="CZ21" s="104"/>
      <c r="DA21" s="104"/>
      <c r="DB21" s="104"/>
    </row>
    <row r="22" spans="1:106">
      <c r="A22" s="174" t="str">
        <f>+IF(LEN(C22)&gt;5,IF(OR(AND(D22&gt;='PRE MAAS'!$L$1,D22&lt;='PRE MAAS'!$Y$1),AND(J22&gt;='PRE MAAS'!$L$1,J22&lt;='PRE MAAS'!$Y$1)),"ACTIVA","REGISTRADA"),"")</f>
        <v/>
      </c>
      <c r="B22" s="175" t="str">
        <f>+IF(LEN(C22)&gt;0,IFERROR(VLOOKUP(C22,BD!G:I,3,0),"BAJA"),"")</f>
        <v/>
      </c>
      <c r="C22" s="11"/>
      <c r="D22" s="91"/>
      <c r="E22" s="173"/>
      <c r="F22" s="11"/>
      <c r="G22" s="173"/>
      <c r="H22" s="11"/>
      <c r="I22" s="11"/>
      <c r="J22" s="176" t="str">
        <f t="shared" si="0"/>
        <v/>
      </c>
      <c r="K22" s="98" t="str">
        <f>+IF(LEN(C22)&gt;5,IF(AND($D22&lt;='PRE MAAS'!L$1,$J22&gt;='PRE MAAS'!L$1),'PRE MAAS'!L$1,""),"")</f>
        <v/>
      </c>
      <c r="L22" s="98" t="str">
        <f>++IF(LEN(C22)&gt;5,IF(AND($D22&lt;='PRE MAAS'!L$1,$J22&gt;='PRE MAAS'!L$1),'PRE MAAS'!L$1,""),"")</f>
        <v/>
      </c>
      <c r="M22" s="98" t="str">
        <f>++IF(LEN(C22)&gt;5,IF(AND($D22&lt;='PRE MAAS'!N$1,$J22&gt;='PRE MAAS'!N$1),'PRE MAAS'!N$1,""),"")</f>
        <v/>
      </c>
      <c r="N22" s="98" t="str">
        <f>++IF(LEN(C22)&gt;5,IF(AND($D22&lt;='PRE MAAS'!N$1,$J22&gt;='PRE MAAS'!N$1),'PRE MAAS'!N$1,""),"")</f>
        <v/>
      </c>
      <c r="O22" s="98" t="str">
        <f>++IF(LEN(C22)&gt;5,IF(AND($D22&lt;='PRE MAAS'!P$1,$J22&gt;='PRE MAAS'!P$1),'PRE MAAS'!P$1,""),"")</f>
        <v/>
      </c>
      <c r="P22" s="98" t="str">
        <f>++IF(LEN(C22)&gt;5,IF(AND($D22&lt;='PRE MAAS'!P$1,$J22&gt;='PRE MAAS'!P$1),'PRE MAAS'!P$1,""),"")</f>
        <v/>
      </c>
      <c r="Q22" s="98" t="str">
        <f>++IF(LEN(C22)&gt;5,IF(AND($D22&lt;='PRE MAAS'!R$1,$J22&gt;='PRE MAAS'!R$1),'PRE MAAS'!R$1,""),"")</f>
        <v/>
      </c>
      <c r="R22" s="98" t="str">
        <f>++IF(LEN(C22)&gt;5,IF(AND($D22&lt;='PRE MAAS'!R$1,$J22&gt;='PRE MAAS'!R$1),'PRE MAAS'!R$1,""),"")</f>
        <v/>
      </c>
      <c r="S22" s="98" t="str">
        <f>++IF(LEN(C22)&gt;5,IF(AND($D22&lt;='PRE MAAS'!T$1,$J22&gt;='PRE MAAS'!T$1),'PRE MAAS'!T$1,""),"")</f>
        <v/>
      </c>
      <c r="T22" s="98" t="str">
        <f>++IF(LEN(C22)&gt;5,IF(AND($D22&lt;='PRE MAAS'!T$1,$J22&gt;='PRE MAAS'!T$1),'PRE MAAS'!T$1,""),"")</f>
        <v/>
      </c>
      <c r="U22" s="98" t="str">
        <f>++IF(LEN(C22)&gt;5,IF(AND($D22&lt;='PRE MAAS'!V$1,$J22&gt;='PRE MAAS'!V$1),'PRE MAAS'!V$1,""),"")</f>
        <v/>
      </c>
      <c r="V22" s="98" t="str">
        <f>++IF(LEN(C22)&gt;5,IF(AND($D22&lt;='PRE MAAS'!V$1,$J22&gt;='PRE MAAS'!V$1),'PRE MAAS'!V$1,""),"")</f>
        <v/>
      </c>
      <c r="W22" s="98" t="str">
        <f>++IF(LEN(C22)&gt;5,IF(AND($D22&lt;='PRE MAAS'!X$1,$J22&gt;='PRE MAAS'!X$1),'PRE MAAS'!X$1,""),"")</f>
        <v/>
      </c>
      <c r="X22" s="104" t="str">
        <f>++IF(LEN(C22)&gt;5,IF(AND($D22&lt;='PRE MAAS'!X$1,$J22&gt;='PRE MAAS'!X$1),'PRE MAAS'!X$1,""),"")</f>
        <v/>
      </c>
      <c r="Y22" s="146" t="str">
        <f>+IF(LEN(C22)&gt;0,IF(COUNTIFS($A22:$A$100,"ACTIVA",$C22:$C$100,C22)=2,CONCATENATE("I (",F22," ",VLOOKUP(C22,C23:$F$100,4,0),") "),CONCATENATE("I (",F22,") ")),"")</f>
        <v/>
      </c>
      <c r="Z22" s="104"/>
      <c r="AA22" s="104"/>
      <c r="AB22" s="104"/>
      <c r="AC22" s="104"/>
      <c r="AD22" s="104"/>
      <c r="AE22" s="104"/>
      <c r="AF22" s="104"/>
      <c r="AG22" s="104"/>
      <c r="AH22" s="104"/>
      <c r="AI22" s="104"/>
      <c r="AJ22" s="104"/>
      <c r="AK22" s="104"/>
      <c r="AL22" s="104"/>
      <c r="AM22" s="104"/>
      <c r="AN22" s="104"/>
      <c r="AO22" s="104"/>
      <c r="AP22" s="104"/>
      <c r="AQ22" s="104"/>
      <c r="AR22" s="104"/>
      <c r="AS22" s="104"/>
      <c r="AT22" s="104"/>
      <c r="AU22" s="104"/>
      <c r="AV22" s="104"/>
      <c r="AW22" s="104"/>
      <c r="AX22" s="104"/>
      <c r="AY22" s="104"/>
      <c r="AZ22" s="104"/>
      <c r="BA22" s="104"/>
      <c r="BB22" s="104"/>
      <c r="BC22" s="104"/>
      <c r="BD22" s="104"/>
      <c r="BE22" s="104"/>
      <c r="BF22" s="104"/>
      <c r="BG22" s="104"/>
      <c r="BH22" s="104"/>
      <c r="BI22" s="104"/>
      <c r="BJ22" s="104"/>
      <c r="BK22" s="104"/>
      <c r="BL22" s="104"/>
      <c r="BM22" s="104"/>
      <c r="BN22" s="104"/>
      <c r="BO22" s="104"/>
      <c r="BP22" s="104"/>
      <c r="BQ22" s="104"/>
      <c r="BR22" s="104"/>
      <c r="BS22" s="104"/>
      <c r="BT22" s="104"/>
      <c r="BU22" s="104"/>
      <c r="BV22" s="104"/>
      <c r="BW22" s="104"/>
      <c r="BX22" s="104"/>
      <c r="BY22" s="104"/>
      <c r="BZ22" s="104"/>
      <c r="CA22" s="104"/>
      <c r="CB22" s="104"/>
      <c r="CC22" s="104"/>
      <c r="CD22" s="104"/>
      <c r="CE22" s="104"/>
      <c r="CF22" s="104"/>
      <c r="CG22" s="104"/>
      <c r="CH22" s="104"/>
      <c r="CI22" s="104"/>
      <c r="CJ22" s="104"/>
      <c r="CK22" s="104"/>
      <c r="CL22" s="104"/>
      <c r="CM22" s="104"/>
      <c r="CN22" s="104"/>
      <c r="CO22" s="104"/>
      <c r="CP22" s="104"/>
      <c r="CQ22" s="104"/>
      <c r="CR22" s="104"/>
      <c r="CS22" s="104"/>
      <c r="CT22" s="104"/>
      <c r="CU22" s="104"/>
      <c r="CV22" s="104"/>
      <c r="CW22" s="104"/>
      <c r="CX22" s="104"/>
      <c r="CY22" s="104"/>
      <c r="CZ22" s="104"/>
      <c r="DA22" s="104"/>
      <c r="DB22" s="104"/>
    </row>
    <row r="23" spans="1:106">
      <c r="A23" s="174" t="str">
        <f>+IF(LEN(C23)&gt;5,IF(OR(AND(D23&gt;='PRE MAAS'!$L$1,D23&lt;='PRE MAAS'!$Y$1),AND(J23&gt;='PRE MAAS'!$L$1,J23&lt;='PRE MAAS'!$Y$1)),"ACTIVA","REGISTRADA"),"")</f>
        <v/>
      </c>
      <c r="B23" s="175" t="str">
        <f>+IF(LEN(C23)&gt;0,IFERROR(VLOOKUP(C23,BD!G:I,3,0),"BAJA"),"")</f>
        <v/>
      </c>
      <c r="C23" s="11"/>
      <c r="D23" s="91"/>
      <c r="E23" s="173"/>
      <c r="F23" s="11"/>
      <c r="G23" s="173"/>
      <c r="H23" s="11"/>
      <c r="I23" s="11"/>
      <c r="J23" s="176" t="str">
        <f t="shared" si="0"/>
        <v/>
      </c>
      <c r="K23" s="98" t="str">
        <f>+IF(LEN(C23)&gt;5,IF(AND($D23&lt;='PRE MAAS'!L$1,$J23&gt;='PRE MAAS'!L$1),'PRE MAAS'!L$1,""),"")</f>
        <v/>
      </c>
      <c r="L23" s="98" t="str">
        <f>++IF(LEN(C23)&gt;5,IF(AND($D23&lt;='PRE MAAS'!L$1,$J23&gt;='PRE MAAS'!L$1),'PRE MAAS'!L$1,""),"")</f>
        <v/>
      </c>
      <c r="M23" s="98" t="str">
        <f>++IF(LEN(C23)&gt;5,IF(AND($D23&lt;='PRE MAAS'!N$1,$J23&gt;='PRE MAAS'!N$1),'PRE MAAS'!N$1,""),"")</f>
        <v/>
      </c>
      <c r="N23" s="98" t="str">
        <f>++IF(LEN(C23)&gt;5,IF(AND($D23&lt;='PRE MAAS'!N$1,$J23&gt;='PRE MAAS'!N$1),'PRE MAAS'!N$1,""),"")</f>
        <v/>
      </c>
      <c r="O23" s="98" t="str">
        <f>++IF(LEN(C23)&gt;5,IF(AND($D23&lt;='PRE MAAS'!P$1,$J23&gt;='PRE MAAS'!P$1),'PRE MAAS'!P$1,""),"")</f>
        <v/>
      </c>
      <c r="P23" s="98" t="str">
        <f>++IF(LEN(C23)&gt;5,IF(AND($D23&lt;='PRE MAAS'!P$1,$J23&gt;='PRE MAAS'!P$1),'PRE MAAS'!P$1,""),"")</f>
        <v/>
      </c>
      <c r="Q23" s="98" t="str">
        <f>++IF(LEN(C23)&gt;5,IF(AND($D23&lt;='PRE MAAS'!R$1,$J23&gt;='PRE MAAS'!R$1),'PRE MAAS'!R$1,""),"")</f>
        <v/>
      </c>
      <c r="R23" s="98" t="str">
        <f>++IF(LEN(C23)&gt;5,IF(AND($D23&lt;='PRE MAAS'!R$1,$J23&gt;='PRE MAAS'!R$1),'PRE MAAS'!R$1,""),"")</f>
        <v/>
      </c>
      <c r="S23" s="98" t="str">
        <f>++IF(LEN(C23)&gt;5,IF(AND($D23&lt;='PRE MAAS'!T$1,$J23&gt;='PRE MAAS'!T$1),'PRE MAAS'!T$1,""),"")</f>
        <v/>
      </c>
      <c r="T23" s="98" t="str">
        <f>++IF(LEN(C23)&gt;5,IF(AND($D23&lt;='PRE MAAS'!T$1,$J23&gt;='PRE MAAS'!T$1),'PRE MAAS'!T$1,""),"")</f>
        <v/>
      </c>
      <c r="U23" s="98" t="str">
        <f>++IF(LEN(C23)&gt;5,IF(AND($D23&lt;='PRE MAAS'!V$1,$J23&gt;='PRE MAAS'!V$1),'PRE MAAS'!V$1,""),"")</f>
        <v/>
      </c>
      <c r="V23" s="98" t="str">
        <f>++IF(LEN(C23)&gt;5,IF(AND($D23&lt;='PRE MAAS'!V$1,$J23&gt;='PRE MAAS'!V$1),'PRE MAAS'!V$1,""),"")</f>
        <v/>
      </c>
      <c r="W23" s="98" t="str">
        <f>++IF(LEN(C23)&gt;5,IF(AND($D23&lt;='PRE MAAS'!X$1,$J23&gt;='PRE MAAS'!X$1),'PRE MAAS'!X$1,""),"")</f>
        <v/>
      </c>
      <c r="X23" s="104" t="str">
        <f>++IF(LEN(C23)&gt;5,IF(AND($D23&lt;='PRE MAAS'!X$1,$J23&gt;='PRE MAAS'!X$1),'PRE MAAS'!X$1,""),"")</f>
        <v/>
      </c>
      <c r="Y23" s="146" t="str">
        <f>+IF(LEN(C23)&gt;0,IF(COUNTIFS($A23:$A$100,"ACTIVA",$C23:$C$100,C23)=2,CONCATENATE("I (",F23," ",VLOOKUP(C23,C24:$F$100,4,0),") "),CONCATENATE("I (",F23,") ")),"")</f>
        <v/>
      </c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104"/>
      <c r="BC23" s="104"/>
      <c r="BD23" s="104"/>
      <c r="BE23" s="104"/>
      <c r="BF23" s="104"/>
      <c r="BG23" s="104"/>
      <c r="BH23" s="104"/>
      <c r="BI23" s="104"/>
      <c r="BJ23" s="104"/>
      <c r="BK23" s="104"/>
      <c r="BL23" s="104"/>
      <c r="BM23" s="1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104"/>
      <c r="CO23" s="104"/>
      <c r="CP23" s="104"/>
      <c r="CQ23" s="104"/>
      <c r="CR23" s="104"/>
      <c r="CS23" s="104"/>
      <c r="CT23" s="104"/>
      <c r="CU23" s="104"/>
      <c r="CV23" s="104"/>
      <c r="CW23" s="104"/>
      <c r="CX23" s="104"/>
      <c r="CY23" s="104"/>
      <c r="CZ23" s="104"/>
      <c r="DA23" s="104"/>
      <c r="DB23" s="104"/>
    </row>
    <row r="24" spans="1:106">
      <c r="A24" s="174" t="str">
        <f>+IF(LEN(C24)&gt;5,IF(OR(AND(D24&gt;='PRE MAAS'!$L$1,D24&lt;='PRE MAAS'!$Y$1),AND(J24&gt;='PRE MAAS'!$L$1,J24&lt;='PRE MAAS'!$Y$1)),"ACTIVA","REGISTRADA"),"")</f>
        <v/>
      </c>
      <c r="B24" s="175" t="str">
        <f>+IF(LEN(C24)&gt;0,IFERROR(VLOOKUP(C24,BD!G:I,3,0),"BAJA"),"")</f>
        <v/>
      </c>
      <c r="C24" s="11"/>
      <c r="D24" s="91"/>
      <c r="E24" s="173"/>
      <c r="F24" s="11"/>
      <c r="G24" s="173"/>
      <c r="H24" s="11"/>
      <c r="I24" s="11"/>
      <c r="J24" s="176" t="str">
        <f t="shared" si="0"/>
        <v/>
      </c>
      <c r="K24" s="98" t="str">
        <f>+IF(LEN(C24)&gt;5,IF(AND($D24&lt;='PRE MAAS'!L$1,$J24&gt;='PRE MAAS'!L$1),'PRE MAAS'!L$1,""),"")</f>
        <v/>
      </c>
      <c r="L24" s="98" t="str">
        <f>++IF(LEN(C24)&gt;5,IF(AND($D24&lt;='PRE MAAS'!L$1,$J24&gt;='PRE MAAS'!L$1),'PRE MAAS'!L$1,""),"")</f>
        <v/>
      </c>
      <c r="M24" s="98" t="str">
        <f>++IF(LEN(C24)&gt;5,IF(AND($D24&lt;='PRE MAAS'!N$1,$J24&gt;='PRE MAAS'!N$1),'PRE MAAS'!N$1,""),"")</f>
        <v/>
      </c>
      <c r="N24" s="98" t="str">
        <f>++IF(LEN(C24)&gt;5,IF(AND($D24&lt;='PRE MAAS'!N$1,$J24&gt;='PRE MAAS'!N$1),'PRE MAAS'!N$1,""),"")</f>
        <v/>
      </c>
      <c r="O24" s="98" t="str">
        <f>++IF(LEN(C24)&gt;5,IF(AND($D24&lt;='PRE MAAS'!P$1,$J24&gt;='PRE MAAS'!P$1),'PRE MAAS'!P$1,""),"")</f>
        <v/>
      </c>
      <c r="P24" s="98" t="str">
        <f>++IF(LEN(C24)&gt;5,IF(AND($D24&lt;='PRE MAAS'!P$1,$J24&gt;='PRE MAAS'!P$1),'PRE MAAS'!P$1,""),"")</f>
        <v/>
      </c>
      <c r="Q24" s="98" t="str">
        <f>++IF(LEN(C24)&gt;5,IF(AND($D24&lt;='PRE MAAS'!R$1,$J24&gt;='PRE MAAS'!R$1),'PRE MAAS'!R$1,""),"")</f>
        <v/>
      </c>
      <c r="R24" s="98" t="str">
        <f>++IF(LEN(C24)&gt;5,IF(AND($D24&lt;='PRE MAAS'!R$1,$J24&gt;='PRE MAAS'!R$1),'PRE MAAS'!R$1,""),"")</f>
        <v/>
      </c>
      <c r="S24" s="98" t="str">
        <f>++IF(LEN(C24)&gt;5,IF(AND($D24&lt;='PRE MAAS'!T$1,$J24&gt;='PRE MAAS'!T$1),'PRE MAAS'!T$1,""),"")</f>
        <v/>
      </c>
      <c r="T24" s="98" t="str">
        <f>++IF(LEN(C24)&gt;5,IF(AND($D24&lt;='PRE MAAS'!T$1,$J24&gt;='PRE MAAS'!T$1),'PRE MAAS'!T$1,""),"")</f>
        <v/>
      </c>
      <c r="U24" s="98" t="str">
        <f>++IF(LEN(C24)&gt;5,IF(AND($D24&lt;='PRE MAAS'!V$1,$J24&gt;='PRE MAAS'!V$1),'PRE MAAS'!V$1,""),"")</f>
        <v/>
      </c>
      <c r="V24" s="98" t="str">
        <f>++IF(LEN(C24)&gt;5,IF(AND($D24&lt;='PRE MAAS'!V$1,$J24&gt;='PRE MAAS'!V$1),'PRE MAAS'!V$1,""),"")</f>
        <v/>
      </c>
      <c r="W24" s="98" t="str">
        <f>++IF(LEN(C24)&gt;5,IF(AND($D24&lt;='PRE MAAS'!X$1,$J24&gt;='PRE MAAS'!X$1),'PRE MAAS'!X$1,""),"")</f>
        <v/>
      </c>
      <c r="X24" s="104" t="str">
        <f>++IF(LEN(C24)&gt;5,IF(AND($D24&lt;='PRE MAAS'!X$1,$J24&gt;='PRE MAAS'!X$1),'PRE MAAS'!X$1,""),"")</f>
        <v/>
      </c>
      <c r="Y24" s="146" t="str">
        <f>+IF(LEN(C24)&gt;0,IF(COUNTIFS($A24:$A$100,"ACTIVA",$C24:$C$100,C24)=2,CONCATENATE("I (",F24," ",VLOOKUP(C24,C25:$F$100,4,0),") "),CONCATENATE("I (",F24,") ")),"")</f>
        <v/>
      </c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04"/>
      <c r="AM24" s="104"/>
      <c r="AN24" s="104"/>
      <c r="AO24" s="104"/>
      <c r="AP24" s="104"/>
      <c r="AQ24" s="104"/>
      <c r="AR24" s="104"/>
      <c r="AS24" s="104"/>
      <c r="AT24" s="104"/>
      <c r="AU24" s="104"/>
      <c r="AV24" s="104"/>
      <c r="AW24" s="104"/>
      <c r="AX24" s="104"/>
      <c r="AY24" s="104"/>
      <c r="AZ24" s="104"/>
      <c r="BA24" s="104"/>
      <c r="BB24" s="104"/>
      <c r="BC24" s="104"/>
      <c r="BD24" s="104"/>
      <c r="BE24" s="104"/>
      <c r="BF24" s="104"/>
      <c r="BG24" s="104"/>
      <c r="BH24" s="104"/>
      <c r="BI24" s="104"/>
      <c r="BJ24" s="104"/>
      <c r="BK24" s="104"/>
      <c r="BL24" s="104"/>
      <c r="BM24" s="104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104"/>
      <c r="CO24" s="104"/>
      <c r="CP24" s="104"/>
      <c r="CQ24" s="104"/>
      <c r="CR24" s="104"/>
      <c r="CS24" s="104"/>
      <c r="CT24" s="104"/>
      <c r="CU24" s="104"/>
      <c r="CV24" s="104"/>
      <c r="CW24" s="104"/>
      <c r="CX24" s="104"/>
      <c r="CY24" s="104"/>
      <c r="CZ24" s="104"/>
      <c r="DA24" s="104"/>
      <c r="DB24" s="104"/>
    </row>
    <row r="25" spans="1:106">
      <c r="A25" s="174" t="str">
        <f>+IF(LEN(C25)&gt;5,IF(OR(AND(D25&gt;='PRE MAAS'!$L$1,D25&lt;='PRE MAAS'!$Y$1),AND(J25&gt;='PRE MAAS'!$L$1,J25&lt;='PRE MAAS'!$Y$1)),"ACTIVA","REGISTRADA"),"")</f>
        <v/>
      </c>
      <c r="B25" s="175" t="str">
        <f>+IF(LEN(C25)&gt;0,IFERROR(VLOOKUP(C25,BD!G:I,3,0),"BAJA"),"")</f>
        <v/>
      </c>
      <c r="C25" s="11"/>
      <c r="D25" s="91"/>
      <c r="E25" s="173"/>
      <c r="F25" s="11"/>
      <c r="G25" s="173"/>
      <c r="H25" s="11"/>
      <c r="I25" s="11"/>
      <c r="J25" s="176" t="str">
        <f t="shared" si="0"/>
        <v/>
      </c>
      <c r="K25" s="98" t="str">
        <f>+IF(LEN(C25)&gt;5,IF(AND($D25&lt;='PRE MAAS'!L$1,$J25&gt;='PRE MAAS'!L$1),'PRE MAAS'!L$1,""),"")</f>
        <v/>
      </c>
      <c r="L25" s="98" t="str">
        <f>++IF(LEN(C25)&gt;5,IF(AND($D25&lt;='PRE MAAS'!L$1,$J25&gt;='PRE MAAS'!L$1),'PRE MAAS'!L$1,""),"")</f>
        <v/>
      </c>
      <c r="M25" s="98" t="str">
        <f>++IF(LEN(C25)&gt;5,IF(AND($D25&lt;='PRE MAAS'!N$1,$J25&gt;='PRE MAAS'!N$1),'PRE MAAS'!N$1,""),"")</f>
        <v/>
      </c>
      <c r="N25" s="98" t="str">
        <f>++IF(LEN(C25)&gt;5,IF(AND($D25&lt;='PRE MAAS'!N$1,$J25&gt;='PRE MAAS'!N$1),'PRE MAAS'!N$1,""),"")</f>
        <v/>
      </c>
      <c r="O25" s="98" t="str">
        <f>++IF(LEN(C25)&gt;5,IF(AND($D25&lt;='PRE MAAS'!P$1,$J25&gt;='PRE MAAS'!P$1),'PRE MAAS'!P$1,""),"")</f>
        <v/>
      </c>
      <c r="P25" s="98" t="str">
        <f>++IF(LEN(C25)&gt;5,IF(AND($D25&lt;='PRE MAAS'!P$1,$J25&gt;='PRE MAAS'!P$1),'PRE MAAS'!P$1,""),"")</f>
        <v/>
      </c>
      <c r="Q25" s="98" t="str">
        <f>++IF(LEN(C25)&gt;5,IF(AND($D25&lt;='PRE MAAS'!R$1,$J25&gt;='PRE MAAS'!R$1),'PRE MAAS'!R$1,""),"")</f>
        <v/>
      </c>
      <c r="R25" s="98" t="str">
        <f>++IF(LEN(C25)&gt;5,IF(AND($D25&lt;='PRE MAAS'!R$1,$J25&gt;='PRE MAAS'!R$1),'PRE MAAS'!R$1,""),"")</f>
        <v/>
      </c>
      <c r="S25" s="98" t="str">
        <f>++IF(LEN(C25)&gt;5,IF(AND($D25&lt;='PRE MAAS'!T$1,$J25&gt;='PRE MAAS'!T$1),'PRE MAAS'!T$1,""),"")</f>
        <v/>
      </c>
      <c r="T25" s="98" t="str">
        <f>++IF(LEN(C25)&gt;5,IF(AND($D25&lt;='PRE MAAS'!T$1,$J25&gt;='PRE MAAS'!T$1),'PRE MAAS'!T$1,""),"")</f>
        <v/>
      </c>
      <c r="U25" s="98" t="str">
        <f>++IF(LEN(C25)&gt;5,IF(AND($D25&lt;='PRE MAAS'!V$1,$J25&gt;='PRE MAAS'!V$1),'PRE MAAS'!V$1,""),"")</f>
        <v/>
      </c>
      <c r="V25" s="98" t="str">
        <f>++IF(LEN(C25)&gt;5,IF(AND($D25&lt;='PRE MAAS'!V$1,$J25&gt;='PRE MAAS'!V$1),'PRE MAAS'!V$1,""),"")</f>
        <v/>
      </c>
      <c r="W25" s="98" t="str">
        <f>++IF(LEN(C25)&gt;5,IF(AND($D25&lt;='PRE MAAS'!X$1,$J25&gt;='PRE MAAS'!X$1),'PRE MAAS'!X$1,""),"")</f>
        <v/>
      </c>
      <c r="X25" s="104" t="str">
        <f>++IF(LEN(C25)&gt;5,IF(AND($D25&lt;='PRE MAAS'!X$1,$J25&gt;='PRE MAAS'!X$1),'PRE MAAS'!X$1,""),"")</f>
        <v/>
      </c>
      <c r="Y25" s="146" t="str">
        <f>+IF(LEN(C25)&gt;0,IF(COUNTIFS($A25:$A$100,"ACTIVA",$C25:$C$100,C25)=2,CONCATENATE("I (",F25," ",VLOOKUP(C25,C26:$F$100,4,0),") "),CONCATENATE("I (",F25,") ")),"")</f>
        <v/>
      </c>
      <c r="Z25" s="104"/>
      <c r="AA25" s="104"/>
      <c r="AB25" s="104"/>
      <c r="AC25" s="104"/>
      <c r="AD25" s="104"/>
      <c r="AE25" s="104"/>
      <c r="AF25" s="104"/>
      <c r="AG25" s="104"/>
      <c r="AH25" s="104"/>
      <c r="AI25" s="104"/>
      <c r="AJ25" s="104"/>
      <c r="AK25" s="104"/>
      <c r="AL25" s="104"/>
      <c r="AM25" s="104"/>
      <c r="AN25" s="104"/>
      <c r="AO25" s="104"/>
      <c r="AP25" s="104"/>
      <c r="AQ25" s="104"/>
      <c r="AR25" s="104"/>
      <c r="AS25" s="104"/>
      <c r="AT25" s="104"/>
      <c r="AU25" s="104"/>
      <c r="AV25" s="104"/>
      <c r="AW25" s="104"/>
      <c r="AX25" s="104"/>
      <c r="AY25" s="104"/>
      <c r="AZ25" s="104"/>
      <c r="BA25" s="104"/>
      <c r="BB25" s="104"/>
      <c r="BC25" s="104"/>
      <c r="BD25" s="104"/>
      <c r="BE25" s="104"/>
      <c r="BF25" s="104"/>
      <c r="BG25" s="104"/>
      <c r="BH25" s="104"/>
      <c r="BI25" s="104"/>
      <c r="BJ25" s="104"/>
      <c r="BK25" s="104"/>
      <c r="BL25" s="104"/>
      <c r="BM25" s="104"/>
      <c r="BN25" s="104"/>
      <c r="BO25" s="104"/>
      <c r="BP25" s="104"/>
      <c r="BQ25" s="104"/>
      <c r="BR25" s="104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  <c r="CJ25" s="104"/>
      <c r="CK25" s="104"/>
      <c r="CL25" s="104"/>
      <c r="CM25" s="104"/>
      <c r="CN25" s="104"/>
      <c r="CO25" s="104"/>
      <c r="CP25" s="104"/>
      <c r="CQ25" s="104"/>
      <c r="CR25" s="104"/>
      <c r="CS25" s="104"/>
      <c r="CT25" s="104"/>
      <c r="CU25" s="104"/>
      <c r="CV25" s="104"/>
      <c r="CW25" s="104"/>
      <c r="CX25" s="104"/>
      <c r="CY25" s="104"/>
      <c r="CZ25" s="104"/>
      <c r="DA25" s="104"/>
      <c r="DB25" s="104"/>
    </row>
    <row r="26" spans="1:106">
      <c r="A26" s="174" t="str">
        <f>+IF(LEN(C26)&gt;5,IF(OR(AND(D26&gt;='PRE MAAS'!$L$1,D26&lt;='PRE MAAS'!$Y$1),AND(J26&gt;='PRE MAAS'!$L$1,J26&lt;='PRE MAAS'!$Y$1)),"ACTIVA","REGISTRADA"),"")</f>
        <v/>
      </c>
      <c r="B26" s="175" t="str">
        <f>+IF(LEN(C26)&gt;0,IFERROR(VLOOKUP(C26,BD!G:I,3,0),"BAJA"),"")</f>
        <v/>
      </c>
      <c r="C26" s="11"/>
      <c r="D26" s="91"/>
      <c r="E26" s="173"/>
      <c r="F26" s="11"/>
      <c r="G26" s="173"/>
      <c r="H26" s="11"/>
      <c r="I26" s="11"/>
      <c r="J26" s="176" t="str">
        <f t="shared" si="0"/>
        <v/>
      </c>
      <c r="K26" s="98" t="str">
        <f>+IF(LEN(C26)&gt;5,IF(AND($D26&lt;='PRE MAAS'!L$1,$J26&gt;='PRE MAAS'!L$1),'PRE MAAS'!L$1,""),"")</f>
        <v/>
      </c>
      <c r="L26" s="98" t="str">
        <f>++IF(LEN(C26)&gt;5,IF(AND($D26&lt;='PRE MAAS'!L$1,$J26&gt;='PRE MAAS'!L$1),'PRE MAAS'!L$1,""),"")</f>
        <v/>
      </c>
      <c r="M26" s="98" t="str">
        <f>++IF(LEN(C26)&gt;5,IF(AND($D26&lt;='PRE MAAS'!N$1,$J26&gt;='PRE MAAS'!N$1),'PRE MAAS'!N$1,""),"")</f>
        <v/>
      </c>
      <c r="N26" s="98" t="str">
        <f>++IF(LEN(C26)&gt;5,IF(AND($D26&lt;='PRE MAAS'!N$1,$J26&gt;='PRE MAAS'!N$1),'PRE MAAS'!N$1,""),"")</f>
        <v/>
      </c>
      <c r="O26" s="98" t="str">
        <f>++IF(LEN(C26)&gt;5,IF(AND($D26&lt;='PRE MAAS'!P$1,$J26&gt;='PRE MAAS'!P$1),'PRE MAAS'!P$1,""),"")</f>
        <v/>
      </c>
      <c r="P26" s="98" t="str">
        <f>++IF(LEN(C26)&gt;5,IF(AND($D26&lt;='PRE MAAS'!P$1,$J26&gt;='PRE MAAS'!P$1),'PRE MAAS'!P$1,""),"")</f>
        <v/>
      </c>
      <c r="Q26" s="98" t="str">
        <f>++IF(LEN(C26)&gt;5,IF(AND($D26&lt;='PRE MAAS'!R$1,$J26&gt;='PRE MAAS'!R$1),'PRE MAAS'!R$1,""),"")</f>
        <v/>
      </c>
      <c r="R26" s="98" t="str">
        <f>++IF(LEN(C26)&gt;5,IF(AND($D26&lt;='PRE MAAS'!R$1,$J26&gt;='PRE MAAS'!R$1),'PRE MAAS'!R$1,""),"")</f>
        <v/>
      </c>
      <c r="S26" s="98" t="str">
        <f>++IF(LEN(C26)&gt;5,IF(AND($D26&lt;='PRE MAAS'!T$1,$J26&gt;='PRE MAAS'!T$1),'PRE MAAS'!T$1,""),"")</f>
        <v/>
      </c>
      <c r="T26" s="98" t="str">
        <f>++IF(LEN(C26)&gt;5,IF(AND($D26&lt;='PRE MAAS'!T$1,$J26&gt;='PRE MAAS'!T$1),'PRE MAAS'!T$1,""),"")</f>
        <v/>
      </c>
      <c r="U26" s="98" t="str">
        <f>++IF(LEN(C26)&gt;5,IF(AND($D26&lt;='PRE MAAS'!V$1,$J26&gt;='PRE MAAS'!V$1),'PRE MAAS'!V$1,""),"")</f>
        <v/>
      </c>
      <c r="V26" s="98" t="str">
        <f>++IF(LEN(C26)&gt;5,IF(AND($D26&lt;='PRE MAAS'!V$1,$J26&gt;='PRE MAAS'!V$1),'PRE MAAS'!V$1,""),"")</f>
        <v/>
      </c>
      <c r="W26" s="98" t="str">
        <f>++IF(LEN(C26)&gt;5,IF(AND($D26&lt;='PRE MAAS'!X$1,$J26&gt;='PRE MAAS'!X$1),'PRE MAAS'!X$1,""),"")</f>
        <v/>
      </c>
      <c r="X26" s="104" t="str">
        <f>++IF(LEN(C26)&gt;5,IF(AND($D26&lt;='PRE MAAS'!X$1,$J26&gt;='PRE MAAS'!X$1),'PRE MAAS'!X$1,""),"")</f>
        <v/>
      </c>
      <c r="Y26" s="146" t="str">
        <f>+IF(LEN(C26)&gt;0,IF(COUNTIFS($A26:$A$100,"ACTIVA",$C26:$C$100,C26)=2,CONCATENATE("I (",F26," ",VLOOKUP(C26,C27:$F$100,4,0),") "),CONCATENATE("I (",F26,") ")),"")</f>
        <v/>
      </c>
      <c r="Z26" s="104"/>
      <c r="AA26" s="104"/>
      <c r="AB26" s="104"/>
      <c r="AC26" s="104"/>
      <c r="AD26" s="104"/>
      <c r="AE26" s="104"/>
      <c r="AF26" s="104"/>
      <c r="AG26" s="104"/>
      <c r="AH26" s="104"/>
      <c r="AI26" s="104"/>
      <c r="AJ26" s="104"/>
      <c r="AK26" s="104"/>
      <c r="AL26" s="104"/>
      <c r="AM26" s="104"/>
      <c r="AN26" s="104"/>
      <c r="AO26" s="104"/>
      <c r="AP26" s="104"/>
      <c r="AQ26" s="104"/>
      <c r="AR26" s="104"/>
      <c r="AS26" s="104"/>
      <c r="AT26" s="104"/>
      <c r="AU26" s="104"/>
      <c r="AV26" s="104"/>
      <c r="AW26" s="104"/>
      <c r="AX26" s="104"/>
      <c r="AY26" s="104"/>
      <c r="AZ26" s="104"/>
      <c r="BA26" s="104"/>
      <c r="BB26" s="104"/>
      <c r="BC26" s="104"/>
      <c r="BD26" s="104"/>
      <c r="BE26" s="104"/>
      <c r="BF26" s="104"/>
      <c r="BG26" s="104"/>
      <c r="BH26" s="104"/>
      <c r="BI26" s="104"/>
      <c r="BJ26" s="104"/>
      <c r="BK26" s="104"/>
      <c r="BL26" s="104"/>
      <c r="BM26" s="104"/>
      <c r="BN26" s="104"/>
      <c r="BO26" s="104"/>
      <c r="BP26" s="104"/>
      <c r="BQ26" s="104"/>
      <c r="BR26" s="104"/>
      <c r="BS26" s="104"/>
      <c r="BT26" s="104"/>
      <c r="BU26" s="104"/>
      <c r="BV26" s="104"/>
      <c r="BW26" s="104"/>
      <c r="BX26" s="104"/>
      <c r="BY26" s="104"/>
      <c r="BZ26" s="104"/>
      <c r="CA26" s="104"/>
      <c r="CB26" s="104"/>
      <c r="CC26" s="104"/>
      <c r="CD26" s="104"/>
      <c r="CE26" s="104"/>
      <c r="CF26" s="104"/>
      <c r="CG26" s="104"/>
      <c r="CH26" s="104"/>
      <c r="CI26" s="104"/>
      <c r="CJ26" s="104"/>
      <c r="CK26" s="104"/>
      <c r="CL26" s="104"/>
      <c r="CM26" s="104"/>
      <c r="CN26" s="104"/>
      <c r="CO26" s="104"/>
      <c r="CP26" s="104"/>
      <c r="CQ26" s="104"/>
      <c r="CR26" s="104"/>
      <c r="CS26" s="104"/>
      <c r="CT26" s="104"/>
      <c r="CU26" s="104"/>
      <c r="CV26" s="104"/>
      <c r="CW26" s="104"/>
      <c r="CX26" s="104"/>
      <c r="CY26" s="104"/>
      <c r="CZ26" s="104"/>
      <c r="DA26" s="104"/>
      <c r="DB26" s="104"/>
    </row>
    <row r="27" spans="1:106">
      <c r="A27" s="174" t="str">
        <f>+IF(LEN(C27)&gt;5,IF(OR(AND(D27&gt;='PRE MAAS'!$L$1,D27&lt;='PRE MAAS'!$Y$1),AND(J27&gt;='PRE MAAS'!$L$1,J27&lt;='PRE MAAS'!$Y$1)),"ACTIVA","REGISTRADA"),"")</f>
        <v/>
      </c>
      <c r="B27" s="175" t="str">
        <f>+IF(LEN(C27)&gt;0,IFERROR(VLOOKUP(C27,BD!G:I,3,0),"BAJA"),"")</f>
        <v/>
      </c>
      <c r="C27" s="11"/>
      <c r="D27" s="91"/>
      <c r="E27" s="173"/>
      <c r="F27" s="11"/>
      <c r="G27" s="173"/>
      <c r="H27" s="11"/>
      <c r="I27" s="11"/>
      <c r="J27" s="176" t="str">
        <f t="shared" si="0"/>
        <v/>
      </c>
      <c r="K27" s="98" t="str">
        <f>+IF(LEN(C27)&gt;5,IF(AND($D27&lt;='PRE MAAS'!L$1,$J27&gt;='PRE MAAS'!L$1),'PRE MAAS'!L$1,""),"")</f>
        <v/>
      </c>
      <c r="L27" s="98" t="str">
        <f>++IF(LEN(C27)&gt;5,IF(AND($D27&lt;='PRE MAAS'!L$1,$J27&gt;='PRE MAAS'!L$1),'PRE MAAS'!L$1,""),"")</f>
        <v/>
      </c>
      <c r="M27" s="98" t="str">
        <f>++IF(LEN(C27)&gt;5,IF(AND($D27&lt;='PRE MAAS'!N$1,$J27&gt;='PRE MAAS'!N$1),'PRE MAAS'!N$1,""),"")</f>
        <v/>
      </c>
      <c r="N27" s="98" t="str">
        <f>++IF(LEN(C27)&gt;5,IF(AND($D27&lt;='PRE MAAS'!N$1,$J27&gt;='PRE MAAS'!N$1),'PRE MAAS'!N$1,""),"")</f>
        <v/>
      </c>
      <c r="O27" s="98" t="str">
        <f>++IF(LEN(C27)&gt;5,IF(AND($D27&lt;='PRE MAAS'!P$1,$J27&gt;='PRE MAAS'!P$1),'PRE MAAS'!P$1,""),"")</f>
        <v/>
      </c>
      <c r="P27" s="98" t="str">
        <f>++IF(LEN(C27)&gt;5,IF(AND($D27&lt;='PRE MAAS'!P$1,$J27&gt;='PRE MAAS'!P$1),'PRE MAAS'!P$1,""),"")</f>
        <v/>
      </c>
      <c r="Q27" s="98" t="str">
        <f>++IF(LEN(C27)&gt;5,IF(AND($D27&lt;='PRE MAAS'!R$1,$J27&gt;='PRE MAAS'!R$1),'PRE MAAS'!R$1,""),"")</f>
        <v/>
      </c>
      <c r="R27" s="98" t="str">
        <f>++IF(LEN(C27)&gt;5,IF(AND($D27&lt;='PRE MAAS'!R$1,$J27&gt;='PRE MAAS'!R$1),'PRE MAAS'!R$1,""),"")</f>
        <v/>
      </c>
      <c r="S27" s="98" t="str">
        <f>++IF(LEN(C27)&gt;5,IF(AND($D27&lt;='PRE MAAS'!T$1,$J27&gt;='PRE MAAS'!T$1),'PRE MAAS'!T$1,""),"")</f>
        <v/>
      </c>
      <c r="T27" s="98" t="str">
        <f>++IF(LEN(C27)&gt;5,IF(AND($D27&lt;='PRE MAAS'!T$1,$J27&gt;='PRE MAAS'!T$1),'PRE MAAS'!T$1,""),"")</f>
        <v/>
      </c>
      <c r="U27" s="98" t="str">
        <f>++IF(LEN(C27)&gt;5,IF(AND($D27&lt;='PRE MAAS'!V$1,$J27&gt;='PRE MAAS'!V$1),'PRE MAAS'!V$1,""),"")</f>
        <v/>
      </c>
      <c r="V27" s="98" t="str">
        <f>++IF(LEN(C27)&gt;5,IF(AND($D27&lt;='PRE MAAS'!V$1,$J27&gt;='PRE MAAS'!V$1),'PRE MAAS'!V$1,""),"")</f>
        <v/>
      </c>
      <c r="W27" s="98" t="str">
        <f>++IF(LEN(C27)&gt;5,IF(AND($D27&lt;='PRE MAAS'!X$1,$J27&gt;='PRE MAAS'!X$1),'PRE MAAS'!X$1,""),"")</f>
        <v/>
      </c>
      <c r="X27" s="104" t="str">
        <f>++IF(LEN(C27)&gt;5,IF(AND($D27&lt;='PRE MAAS'!X$1,$J27&gt;='PRE MAAS'!X$1),'PRE MAAS'!X$1,""),"")</f>
        <v/>
      </c>
      <c r="Y27" s="146" t="str">
        <f>+IF(LEN(C27)&gt;0,IF(COUNTIFS($A27:$A$100,"ACTIVA",$C27:$C$100,C27)=2,CONCATENATE("I (",F27," ",VLOOKUP(C27,C28:$F$100,4,0),") "),CONCATENATE("I (",F27,") ")),"")</f>
        <v/>
      </c>
      <c r="Z27" s="104"/>
      <c r="AA27" s="104"/>
      <c r="AB27" s="104"/>
      <c r="AC27" s="104"/>
      <c r="AD27" s="104"/>
      <c r="AE27" s="104"/>
      <c r="AF27" s="104"/>
      <c r="AG27" s="104"/>
      <c r="AH27" s="104"/>
      <c r="AI27" s="104"/>
      <c r="AJ27" s="104"/>
      <c r="AK27" s="104"/>
      <c r="AL27" s="104"/>
      <c r="AM27" s="104"/>
      <c r="AN27" s="104"/>
      <c r="AO27" s="104"/>
      <c r="AP27" s="104"/>
      <c r="AQ27" s="104"/>
      <c r="AR27" s="104"/>
      <c r="AS27" s="104"/>
      <c r="AT27" s="104"/>
      <c r="AU27" s="104"/>
      <c r="AV27" s="104"/>
      <c r="AW27" s="104"/>
      <c r="AX27" s="104"/>
      <c r="AY27" s="104"/>
      <c r="AZ27" s="104"/>
      <c r="BA27" s="104"/>
      <c r="BB27" s="104"/>
      <c r="BC27" s="104"/>
      <c r="BD27" s="104"/>
      <c r="BE27" s="104"/>
      <c r="BF27" s="104"/>
      <c r="BG27" s="104"/>
      <c r="BH27" s="104"/>
      <c r="BI27" s="104"/>
      <c r="BJ27" s="104"/>
      <c r="BK27" s="104"/>
      <c r="BL27" s="104"/>
      <c r="BM27" s="104"/>
      <c r="BN27" s="104"/>
      <c r="BO27" s="104"/>
      <c r="BP27" s="104"/>
      <c r="BQ27" s="104"/>
      <c r="BR27" s="104"/>
      <c r="BS27" s="104"/>
      <c r="BT27" s="104"/>
      <c r="BU27" s="104"/>
      <c r="BV27" s="104"/>
      <c r="BW27" s="104"/>
      <c r="BX27" s="104"/>
      <c r="BY27" s="104"/>
      <c r="BZ27" s="104"/>
      <c r="CA27" s="104"/>
      <c r="CB27" s="104"/>
      <c r="CC27" s="104"/>
      <c r="CD27" s="104"/>
      <c r="CE27" s="104"/>
      <c r="CF27" s="104"/>
      <c r="CG27" s="104"/>
      <c r="CH27" s="104"/>
      <c r="CI27" s="104"/>
      <c r="CJ27" s="104"/>
      <c r="CK27" s="104"/>
      <c r="CL27" s="104"/>
      <c r="CM27" s="104"/>
      <c r="CN27" s="104"/>
      <c r="CO27" s="104"/>
      <c r="CP27" s="104"/>
      <c r="CQ27" s="104"/>
      <c r="CR27" s="104"/>
      <c r="CS27" s="104"/>
      <c r="CT27" s="104"/>
      <c r="CU27" s="104"/>
      <c r="CV27" s="104"/>
      <c r="CW27" s="104"/>
      <c r="CX27" s="104"/>
      <c r="CY27" s="104"/>
      <c r="CZ27" s="104"/>
      <c r="DA27" s="104"/>
      <c r="DB27" s="104"/>
    </row>
    <row r="28" spans="1:106">
      <c r="A28" s="174" t="str">
        <f>+IF(LEN(C28)&gt;5,IF(OR(AND(D28&gt;='PRE MAAS'!$L$1,D28&lt;='PRE MAAS'!$Y$1),AND(J28&gt;='PRE MAAS'!$L$1,J28&lt;='PRE MAAS'!$Y$1)),"ACTIVA","REGISTRADA"),"")</f>
        <v/>
      </c>
      <c r="B28" s="175" t="str">
        <f>+IF(LEN(C28)&gt;0,IFERROR(VLOOKUP(C28,BD!G:I,3,0),"BAJA"),"")</f>
        <v/>
      </c>
      <c r="C28" s="11"/>
      <c r="D28" s="91"/>
      <c r="E28" s="173"/>
      <c r="F28" s="11"/>
      <c r="G28" s="173"/>
      <c r="H28" s="11"/>
      <c r="I28" s="11"/>
      <c r="J28" s="176" t="str">
        <f t="shared" si="0"/>
        <v/>
      </c>
      <c r="K28" s="98" t="str">
        <f>+IF(LEN(C28)&gt;5,IF(AND($D28&lt;='PRE MAAS'!L$1,$J28&gt;='PRE MAAS'!L$1),'PRE MAAS'!L$1,""),"")</f>
        <v/>
      </c>
      <c r="L28" s="98" t="str">
        <f>++IF(LEN(C28)&gt;5,IF(AND($D28&lt;='PRE MAAS'!L$1,$J28&gt;='PRE MAAS'!L$1),'PRE MAAS'!L$1,""),"")</f>
        <v/>
      </c>
      <c r="M28" s="98" t="str">
        <f>++IF(LEN(C28)&gt;5,IF(AND($D28&lt;='PRE MAAS'!N$1,$J28&gt;='PRE MAAS'!N$1),'PRE MAAS'!N$1,""),"")</f>
        <v/>
      </c>
      <c r="N28" s="98" t="str">
        <f>++IF(LEN(C28)&gt;5,IF(AND($D28&lt;='PRE MAAS'!N$1,$J28&gt;='PRE MAAS'!N$1),'PRE MAAS'!N$1,""),"")</f>
        <v/>
      </c>
      <c r="O28" s="98" t="str">
        <f>++IF(LEN(C28)&gt;5,IF(AND($D28&lt;='PRE MAAS'!P$1,$J28&gt;='PRE MAAS'!P$1),'PRE MAAS'!P$1,""),"")</f>
        <v/>
      </c>
      <c r="P28" s="98" t="str">
        <f>++IF(LEN(C28)&gt;5,IF(AND($D28&lt;='PRE MAAS'!P$1,$J28&gt;='PRE MAAS'!P$1),'PRE MAAS'!P$1,""),"")</f>
        <v/>
      </c>
      <c r="Q28" s="98" t="str">
        <f>++IF(LEN(C28)&gt;5,IF(AND($D28&lt;='PRE MAAS'!R$1,$J28&gt;='PRE MAAS'!R$1),'PRE MAAS'!R$1,""),"")</f>
        <v/>
      </c>
      <c r="R28" s="98" t="str">
        <f>++IF(LEN(C28)&gt;5,IF(AND($D28&lt;='PRE MAAS'!R$1,$J28&gt;='PRE MAAS'!R$1),'PRE MAAS'!R$1,""),"")</f>
        <v/>
      </c>
      <c r="S28" s="98" t="str">
        <f>++IF(LEN(C28)&gt;5,IF(AND($D28&lt;='PRE MAAS'!T$1,$J28&gt;='PRE MAAS'!T$1),'PRE MAAS'!T$1,""),"")</f>
        <v/>
      </c>
      <c r="T28" s="98" t="str">
        <f>++IF(LEN(C28)&gt;5,IF(AND($D28&lt;='PRE MAAS'!T$1,$J28&gt;='PRE MAAS'!T$1),'PRE MAAS'!T$1,""),"")</f>
        <v/>
      </c>
      <c r="U28" s="98" t="str">
        <f>++IF(LEN(C28)&gt;5,IF(AND($D28&lt;='PRE MAAS'!V$1,$J28&gt;='PRE MAAS'!V$1),'PRE MAAS'!V$1,""),"")</f>
        <v/>
      </c>
      <c r="V28" s="98" t="str">
        <f>++IF(LEN(C28)&gt;5,IF(AND($D28&lt;='PRE MAAS'!V$1,$J28&gt;='PRE MAAS'!V$1),'PRE MAAS'!V$1,""),"")</f>
        <v/>
      </c>
      <c r="W28" s="98" t="str">
        <f>++IF(LEN(C28)&gt;5,IF(AND($D28&lt;='PRE MAAS'!X$1,$J28&gt;='PRE MAAS'!X$1),'PRE MAAS'!X$1,""),"")</f>
        <v/>
      </c>
      <c r="X28" s="104" t="str">
        <f>++IF(LEN(C28)&gt;5,IF(AND($D28&lt;='PRE MAAS'!X$1,$J28&gt;='PRE MAAS'!X$1),'PRE MAAS'!X$1,""),"")</f>
        <v/>
      </c>
      <c r="Y28" s="146" t="str">
        <f>+IF(LEN(C28)&gt;0,IF(COUNTIFS($A28:$A$100,"ACTIVA",$C28:$C$100,C28)=2,CONCATENATE("I (",F28," ",VLOOKUP(C28,C29:$F$100,4,0),") "),CONCATENATE("I (",F28,") ")),"")</f>
        <v/>
      </c>
      <c r="Z28" s="104"/>
      <c r="AA28" s="104"/>
      <c r="AB28" s="104"/>
      <c r="AC28" s="104"/>
      <c r="AD28" s="104"/>
      <c r="AE28" s="104"/>
      <c r="AF28" s="104"/>
      <c r="AG28" s="104"/>
      <c r="AH28" s="104"/>
      <c r="AI28" s="104"/>
      <c r="AJ28" s="104"/>
      <c r="AK28" s="104"/>
      <c r="AL28" s="104"/>
      <c r="AM28" s="104"/>
      <c r="AN28" s="104"/>
      <c r="AO28" s="104"/>
      <c r="AP28" s="104"/>
      <c r="AQ28" s="104"/>
      <c r="AR28" s="104"/>
      <c r="AS28" s="104"/>
      <c r="AT28" s="104"/>
      <c r="AU28" s="104"/>
      <c r="AV28" s="104"/>
      <c r="AW28" s="104"/>
      <c r="AX28" s="104"/>
      <c r="AY28" s="104"/>
      <c r="AZ28" s="104"/>
      <c r="BA28" s="104"/>
      <c r="BB28" s="104"/>
      <c r="BC28" s="104"/>
      <c r="BD28" s="104"/>
      <c r="BE28" s="104"/>
      <c r="BF28" s="104"/>
      <c r="BG28" s="104"/>
      <c r="BH28" s="104"/>
      <c r="BI28" s="104"/>
      <c r="BJ28" s="104"/>
      <c r="BK28" s="104"/>
      <c r="BL28" s="104"/>
      <c r="BM28" s="104"/>
      <c r="BN28" s="104"/>
      <c r="BO28" s="104"/>
      <c r="BP28" s="104"/>
      <c r="BQ28" s="104"/>
      <c r="BR28" s="104"/>
      <c r="BS28" s="104"/>
      <c r="BT28" s="104"/>
      <c r="BU28" s="104"/>
      <c r="BV28" s="104"/>
      <c r="BW28" s="104"/>
      <c r="BX28" s="104"/>
      <c r="BY28" s="104"/>
      <c r="BZ28" s="104"/>
      <c r="CA28" s="104"/>
      <c r="CB28" s="104"/>
      <c r="CC28" s="104"/>
      <c r="CD28" s="104"/>
      <c r="CE28" s="104"/>
      <c r="CF28" s="104"/>
      <c r="CG28" s="104"/>
      <c r="CH28" s="104"/>
      <c r="CI28" s="104"/>
      <c r="CJ28" s="104"/>
      <c r="CK28" s="104"/>
      <c r="CL28" s="104"/>
      <c r="CM28" s="104"/>
      <c r="CN28" s="104"/>
      <c r="CO28" s="104"/>
      <c r="CP28" s="104"/>
      <c r="CQ28" s="104"/>
      <c r="CR28" s="104"/>
      <c r="CS28" s="104"/>
      <c r="CT28" s="104"/>
      <c r="CU28" s="104"/>
      <c r="CV28" s="104"/>
      <c r="CW28" s="104"/>
      <c r="CX28" s="104"/>
      <c r="CY28" s="104"/>
      <c r="CZ28" s="104"/>
      <c r="DA28" s="104"/>
      <c r="DB28" s="104"/>
    </row>
    <row r="29" spans="1:106">
      <c r="A29" s="174" t="str">
        <f>+IF(LEN(C29)&gt;5,IF(OR(AND(D29&gt;='PRE MAAS'!$L$1,D29&lt;='PRE MAAS'!$Y$1),AND(J29&gt;='PRE MAAS'!$L$1,J29&lt;='PRE MAAS'!$Y$1)),"ACTIVA","REGISTRADA"),"")</f>
        <v/>
      </c>
      <c r="B29" s="175" t="str">
        <f>+IF(LEN(C29)&gt;0,IFERROR(VLOOKUP(C29,BD!G:I,3,0),"BAJA"),"")</f>
        <v/>
      </c>
      <c r="C29" s="11"/>
      <c r="D29" s="91"/>
      <c r="E29" s="173"/>
      <c r="F29" s="11"/>
      <c r="G29" s="173"/>
      <c r="H29" s="11"/>
      <c r="I29" s="11"/>
      <c r="J29" s="176" t="str">
        <f t="shared" si="0"/>
        <v/>
      </c>
      <c r="K29" s="98" t="str">
        <f>+IF(LEN(C29)&gt;5,IF(AND($D29&lt;='PRE MAAS'!L$1,$J29&gt;='PRE MAAS'!L$1),'PRE MAAS'!L$1,""),"")</f>
        <v/>
      </c>
      <c r="L29" s="98" t="str">
        <f>++IF(LEN(C29)&gt;5,IF(AND($D29&lt;='PRE MAAS'!L$1,$J29&gt;='PRE MAAS'!L$1),'PRE MAAS'!L$1,""),"")</f>
        <v/>
      </c>
      <c r="M29" s="98" t="str">
        <f>++IF(LEN(C29)&gt;5,IF(AND($D29&lt;='PRE MAAS'!N$1,$J29&gt;='PRE MAAS'!N$1),'PRE MAAS'!N$1,""),"")</f>
        <v/>
      </c>
      <c r="N29" s="98" t="str">
        <f>++IF(LEN(C29)&gt;5,IF(AND($D29&lt;='PRE MAAS'!N$1,$J29&gt;='PRE MAAS'!N$1),'PRE MAAS'!N$1,""),"")</f>
        <v/>
      </c>
      <c r="O29" s="98" t="str">
        <f>++IF(LEN(C29)&gt;5,IF(AND($D29&lt;='PRE MAAS'!P$1,$J29&gt;='PRE MAAS'!P$1),'PRE MAAS'!P$1,""),"")</f>
        <v/>
      </c>
      <c r="P29" s="98" t="str">
        <f>++IF(LEN(C29)&gt;5,IF(AND($D29&lt;='PRE MAAS'!P$1,$J29&gt;='PRE MAAS'!P$1),'PRE MAAS'!P$1,""),"")</f>
        <v/>
      </c>
      <c r="Q29" s="98" t="str">
        <f>++IF(LEN(C29)&gt;5,IF(AND($D29&lt;='PRE MAAS'!R$1,$J29&gt;='PRE MAAS'!R$1),'PRE MAAS'!R$1,""),"")</f>
        <v/>
      </c>
      <c r="R29" s="98" t="str">
        <f>++IF(LEN(C29)&gt;5,IF(AND($D29&lt;='PRE MAAS'!R$1,$J29&gt;='PRE MAAS'!R$1),'PRE MAAS'!R$1,""),"")</f>
        <v/>
      </c>
      <c r="S29" s="98" t="str">
        <f>++IF(LEN(C29)&gt;5,IF(AND($D29&lt;='PRE MAAS'!T$1,$J29&gt;='PRE MAAS'!T$1),'PRE MAAS'!T$1,""),"")</f>
        <v/>
      </c>
      <c r="T29" s="98" t="str">
        <f>++IF(LEN(C29)&gt;5,IF(AND($D29&lt;='PRE MAAS'!T$1,$J29&gt;='PRE MAAS'!T$1),'PRE MAAS'!T$1,""),"")</f>
        <v/>
      </c>
      <c r="U29" s="98" t="str">
        <f>++IF(LEN(C29)&gt;5,IF(AND($D29&lt;='PRE MAAS'!V$1,$J29&gt;='PRE MAAS'!V$1),'PRE MAAS'!V$1,""),"")</f>
        <v/>
      </c>
      <c r="V29" s="98" t="str">
        <f>++IF(LEN(C29)&gt;5,IF(AND($D29&lt;='PRE MAAS'!V$1,$J29&gt;='PRE MAAS'!V$1),'PRE MAAS'!V$1,""),"")</f>
        <v/>
      </c>
      <c r="W29" s="98" t="str">
        <f>++IF(LEN(C29)&gt;5,IF(AND($D29&lt;='PRE MAAS'!X$1,$J29&gt;='PRE MAAS'!X$1),'PRE MAAS'!X$1,""),"")</f>
        <v/>
      </c>
      <c r="X29" s="104" t="str">
        <f>++IF(LEN(C29)&gt;5,IF(AND($D29&lt;='PRE MAAS'!X$1,$J29&gt;='PRE MAAS'!X$1),'PRE MAAS'!X$1,""),"")</f>
        <v/>
      </c>
      <c r="Y29" s="146" t="str">
        <f>+IF(LEN(C29)&gt;0,IF(COUNTIFS($A29:$A$100,"ACTIVA",$C29:$C$100,C29)=2,CONCATENATE("I (",F29," ",VLOOKUP(C29,C30:$F$100,4,0),") "),CONCATENATE("I (",F29,") ")),"")</f>
        <v/>
      </c>
      <c r="Z29" s="104"/>
      <c r="AA29" s="104"/>
      <c r="AB29" s="104"/>
      <c r="AC29" s="104"/>
      <c r="AD29" s="104"/>
      <c r="AE29" s="104"/>
      <c r="AF29" s="104"/>
      <c r="AG29" s="104"/>
      <c r="AH29" s="104"/>
      <c r="AI29" s="104"/>
      <c r="AJ29" s="104"/>
      <c r="AK29" s="104"/>
      <c r="AL29" s="104"/>
      <c r="AM29" s="104"/>
      <c r="AN29" s="104"/>
      <c r="AO29" s="104"/>
      <c r="AP29" s="104"/>
      <c r="AQ29" s="104"/>
      <c r="AR29" s="104"/>
      <c r="AS29" s="104"/>
      <c r="AT29" s="104"/>
      <c r="AU29" s="104"/>
      <c r="AV29" s="104"/>
      <c r="AW29" s="104"/>
      <c r="AX29" s="104"/>
      <c r="AY29" s="104"/>
      <c r="AZ29" s="104"/>
      <c r="BA29" s="104"/>
      <c r="BB29" s="104"/>
      <c r="BC29" s="104"/>
      <c r="BD29" s="104"/>
      <c r="BE29" s="104"/>
      <c r="BF29" s="104"/>
      <c r="BG29" s="104"/>
      <c r="BH29" s="104"/>
      <c r="BI29" s="104"/>
      <c r="BJ29" s="104"/>
      <c r="BK29" s="104"/>
      <c r="BL29" s="104"/>
      <c r="BM29" s="104"/>
      <c r="BN29" s="104"/>
      <c r="BO29" s="104"/>
      <c r="BP29" s="104"/>
      <c r="BQ29" s="104"/>
      <c r="BR29" s="104"/>
      <c r="BS29" s="104"/>
      <c r="BT29" s="104"/>
      <c r="BU29" s="104"/>
      <c r="BV29" s="104"/>
      <c r="BW29" s="104"/>
      <c r="BX29" s="104"/>
      <c r="BY29" s="104"/>
      <c r="BZ29" s="104"/>
      <c r="CA29" s="104"/>
      <c r="CB29" s="104"/>
      <c r="CC29" s="104"/>
      <c r="CD29" s="104"/>
      <c r="CE29" s="104"/>
      <c r="CF29" s="104"/>
      <c r="CG29" s="104"/>
      <c r="CH29" s="104"/>
      <c r="CI29" s="104"/>
      <c r="CJ29" s="104"/>
      <c r="CK29" s="104"/>
      <c r="CL29" s="104"/>
      <c r="CM29" s="104"/>
      <c r="CN29" s="104"/>
      <c r="CO29" s="104"/>
      <c r="CP29" s="104"/>
      <c r="CQ29" s="104"/>
      <c r="CR29" s="104"/>
      <c r="CS29" s="104"/>
      <c r="CT29" s="104"/>
      <c r="CU29" s="104"/>
      <c r="CV29" s="104"/>
      <c r="CW29" s="104"/>
      <c r="CX29" s="104"/>
      <c r="CY29" s="104"/>
      <c r="CZ29" s="104"/>
      <c r="DA29" s="104"/>
      <c r="DB29" s="104"/>
    </row>
    <row r="30" spans="1:106">
      <c r="A30" s="174" t="str">
        <f>+IF(LEN(C30)&gt;5,IF(OR(AND(D30&gt;='PRE MAAS'!$L$1,D30&lt;='PRE MAAS'!$Y$1),AND(J30&gt;='PRE MAAS'!$L$1,J30&lt;='PRE MAAS'!$Y$1)),"ACTIVA","REGISTRADA"),"")</f>
        <v/>
      </c>
      <c r="B30" s="175" t="str">
        <f>+IF(LEN(C30)&gt;0,IFERROR(VLOOKUP(C30,BD!G:I,3,0),"BAJA"),"")</f>
        <v/>
      </c>
      <c r="C30" s="11"/>
      <c r="D30" s="91"/>
      <c r="E30" s="173"/>
      <c r="F30" s="11"/>
      <c r="G30" s="173"/>
      <c r="H30" s="11"/>
      <c r="I30" s="11"/>
      <c r="J30" s="176" t="str">
        <f t="shared" si="0"/>
        <v/>
      </c>
      <c r="K30" s="98" t="str">
        <f>+IF(LEN(C30)&gt;5,IF(AND($D30&lt;='PRE MAAS'!L$1,$J30&gt;='PRE MAAS'!L$1),'PRE MAAS'!L$1,""),"")</f>
        <v/>
      </c>
      <c r="L30" s="98" t="str">
        <f>++IF(LEN(C30)&gt;5,IF(AND($D30&lt;='PRE MAAS'!L$1,$J30&gt;='PRE MAAS'!L$1),'PRE MAAS'!L$1,""),"")</f>
        <v/>
      </c>
      <c r="M30" s="98" t="str">
        <f>++IF(LEN(C30)&gt;5,IF(AND($D30&lt;='PRE MAAS'!N$1,$J30&gt;='PRE MAAS'!N$1),'PRE MAAS'!N$1,""),"")</f>
        <v/>
      </c>
      <c r="N30" s="98" t="str">
        <f>++IF(LEN(C30)&gt;5,IF(AND($D30&lt;='PRE MAAS'!N$1,$J30&gt;='PRE MAAS'!N$1),'PRE MAAS'!N$1,""),"")</f>
        <v/>
      </c>
      <c r="O30" s="98" t="str">
        <f>++IF(LEN(C30)&gt;5,IF(AND($D30&lt;='PRE MAAS'!P$1,$J30&gt;='PRE MAAS'!P$1),'PRE MAAS'!P$1,""),"")</f>
        <v/>
      </c>
      <c r="P30" s="98" t="str">
        <f>++IF(LEN(C30)&gt;5,IF(AND($D30&lt;='PRE MAAS'!P$1,$J30&gt;='PRE MAAS'!P$1),'PRE MAAS'!P$1,""),"")</f>
        <v/>
      </c>
      <c r="Q30" s="98" t="str">
        <f>++IF(LEN(C30)&gt;5,IF(AND($D30&lt;='PRE MAAS'!R$1,$J30&gt;='PRE MAAS'!R$1),'PRE MAAS'!R$1,""),"")</f>
        <v/>
      </c>
      <c r="R30" s="98" t="str">
        <f>++IF(LEN(C30)&gt;5,IF(AND($D30&lt;='PRE MAAS'!R$1,$J30&gt;='PRE MAAS'!R$1),'PRE MAAS'!R$1,""),"")</f>
        <v/>
      </c>
      <c r="S30" s="98" t="str">
        <f>++IF(LEN(C30)&gt;5,IF(AND($D30&lt;='PRE MAAS'!T$1,$J30&gt;='PRE MAAS'!T$1),'PRE MAAS'!T$1,""),"")</f>
        <v/>
      </c>
      <c r="T30" s="98" t="str">
        <f>++IF(LEN(C30)&gt;5,IF(AND($D30&lt;='PRE MAAS'!T$1,$J30&gt;='PRE MAAS'!T$1),'PRE MAAS'!T$1,""),"")</f>
        <v/>
      </c>
      <c r="U30" s="98" t="str">
        <f>++IF(LEN(C30)&gt;5,IF(AND($D30&lt;='PRE MAAS'!V$1,$J30&gt;='PRE MAAS'!V$1),'PRE MAAS'!V$1,""),"")</f>
        <v/>
      </c>
      <c r="V30" s="98" t="str">
        <f>++IF(LEN(C30)&gt;5,IF(AND($D30&lt;='PRE MAAS'!V$1,$J30&gt;='PRE MAAS'!V$1),'PRE MAAS'!V$1,""),"")</f>
        <v/>
      </c>
      <c r="W30" s="98" t="str">
        <f>++IF(LEN(C30)&gt;5,IF(AND($D30&lt;='PRE MAAS'!X$1,$J30&gt;='PRE MAAS'!X$1),'PRE MAAS'!X$1,""),"")</f>
        <v/>
      </c>
      <c r="X30" s="104" t="str">
        <f>++IF(LEN(C30)&gt;5,IF(AND($D30&lt;='PRE MAAS'!X$1,$J30&gt;='PRE MAAS'!X$1),'PRE MAAS'!X$1,""),"")</f>
        <v/>
      </c>
      <c r="Y30" s="146" t="str">
        <f>+IF(LEN(C30)&gt;0,IF(COUNTIFS($A30:$A$100,"ACTIVA",$C30:$C$100,C30)=2,CONCATENATE("I (",F30," ",VLOOKUP(C30,C31:$F$100,4,0),") "),CONCATENATE("I (",F30,") ")),"")</f>
        <v/>
      </c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4"/>
      <c r="AM30" s="104"/>
      <c r="AN30" s="104"/>
      <c r="AO30" s="104"/>
      <c r="AP30" s="104"/>
      <c r="AQ30" s="104"/>
      <c r="AR30" s="104"/>
      <c r="AS30" s="104"/>
      <c r="AT30" s="104"/>
      <c r="AU30" s="104"/>
      <c r="AV30" s="104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104"/>
      <c r="BS30" s="104"/>
      <c r="BT30" s="104"/>
      <c r="BU30" s="104"/>
      <c r="BV30" s="104"/>
      <c r="BW30" s="104"/>
      <c r="BX30" s="104"/>
      <c r="BY30" s="104"/>
      <c r="BZ30" s="104"/>
      <c r="CA30" s="104"/>
      <c r="CB30" s="104"/>
      <c r="CC30" s="104"/>
      <c r="CD30" s="104"/>
      <c r="CE30" s="104"/>
      <c r="CF30" s="104"/>
      <c r="CG30" s="104"/>
      <c r="CH30" s="104"/>
      <c r="CI30" s="104"/>
      <c r="CJ30" s="104"/>
      <c r="CK30" s="104"/>
      <c r="CL30" s="104"/>
      <c r="CM30" s="104"/>
      <c r="CN30" s="104"/>
      <c r="CO30" s="104"/>
      <c r="CP30" s="104"/>
      <c r="CQ30" s="104"/>
      <c r="CR30" s="104"/>
      <c r="CS30" s="104"/>
      <c r="CT30" s="104"/>
      <c r="CU30" s="104"/>
      <c r="CV30" s="104"/>
      <c r="CW30" s="104"/>
      <c r="CX30" s="104"/>
      <c r="CY30" s="104"/>
      <c r="CZ30" s="104"/>
      <c r="DA30" s="104"/>
      <c r="DB30" s="104"/>
    </row>
    <row r="31" spans="1:106">
      <c r="A31" s="174" t="str">
        <f>+IF(LEN(C31)&gt;5,IF(OR(AND(D31&gt;='PRE MAAS'!$L$1,D31&lt;='PRE MAAS'!$Y$1),AND(J31&gt;='PRE MAAS'!$L$1,J31&lt;='PRE MAAS'!$Y$1)),"ACTIVA","REGISTRADA"),"")</f>
        <v/>
      </c>
      <c r="B31" s="175" t="str">
        <f>+IF(LEN(C31)&gt;0,IFERROR(VLOOKUP(C31,BD!G:I,3,0),"BAJA"),"")</f>
        <v/>
      </c>
      <c r="C31" s="11"/>
      <c r="D31" s="91"/>
      <c r="E31" s="173"/>
      <c r="F31" s="11"/>
      <c r="G31" s="173"/>
      <c r="H31" s="11"/>
      <c r="I31" s="11"/>
      <c r="J31" s="176" t="str">
        <f t="shared" si="0"/>
        <v/>
      </c>
      <c r="K31" s="98" t="str">
        <f>+IF(LEN(C31)&gt;5,IF(AND($D31&lt;='PRE MAAS'!L$1,$J31&gt;='PRE MAAS'!L$1),'PRE MAAS'!L$1,""),"")</f>
        <v/>
      </c>
      <c r="L31" s="98" t="str">
        <f>++IF(LEN(C31)&gt;5,IF(AND($D31&lt;='PRE MAAS'!L$1,$J31&gt;='PRE MAAS'!L$1),'PRE MAAS'!L$1,""),"")</f>
        <v/>
      </c>
      <c r="M31" s="98" t="str">
        <f>++IF(LEN(C31)&gt;5,IF(AND($D31&lt;='PRE MAAS'!N$1,$J31&gt;='PRE MAAS'!N$1),'PRE MAAS'!N$1,""),"")</f>
        <v/>
      </c>
      <c r="N31" s="98" t="str">
        <f>++IF(LEN(C31)&gt;5,IF(AND($D31&lt;='PRE MAAS'!N$1,$J31&gt;='PRE MAAS'!N$1),'PRE MAAS'!N$1,""),"")</f>
        <v/>
      </c>
      <c r="O31" s="98" t="str">
        <f>++IF(LEN(C31)&gt;5,IF(AND($D31&lt;='PRE MAAS'!P$1,$J31&gt;='PRE MAAS'!P$1),'PRE MAAS'!P$1,""),"")</f>
        <v/>
      </c>
      <c r="P31" s="98" t="str">
        <f>++IF(LEN(C31)&gt;5,IF(AND($D31&lt;='PRE MAAS'!P$1,$J31&gt;='PRE MAAS'!P$1),'PRE MAAS'!P$1,""),"")</f>
        <v/>
      </c>
      <c r="Q31" s="98" t="str">
        <f>++IF(LEN(C31)&gt;5,IF(AND($D31&lt;='PRE MAAS'!R$1,$J31&gt;='PRE MAAS'!R$1),'PRE MAAS'!R$1,""),"")</f>
        <v/>
      </c>
      <c r="R31" s="98" t="str">
        <f>++IF(LEN(C31)&gt;5,IF(AND($D31&lt;='PRE MAAS'!R$1,$J31&gt;='PRE MAAS'!R$1),'PRE MAAS'!R$1,""),"")</f>
        <v/>
      </c>
      <c r="S31" s="98" t="str">
        <f>++IF(LEN(C31)&gt;5,IF(AND($D31&lt;='PRE MAAS'!T$1,$J31&gt;='PRE MAAS'!T$1),'PRE MAAS'!T$1,""),"")</f>
        <v/>
      </c>
      <c r="T31" s="98" t="str">
        <f>++IF(LEN(C31)&gt;5,IF(AND($D31&lt;='PRE MAAS'!T$1,$J31&gt;='PRE MAAS'!T$1),'PRE MAAS'!T$1,""),"")</f>
        <v/>
      </c>
      <c r="U31" s="98" t="str">
        <f>++IF(LEN(C31)&gt;5,IF(AND($D31&lt;='PRE MAAS'!V$1,$J31&gt;='PRE MAAS'!V$1),'PRE MAAS'!V$1,""),"")</f>
        <v/>
      </c>
      <c r="V31" s="98" t="str">
        <f>++IF(LEN(C31)&gt;5,IF(AND($D31&lt;='PRE MAAS'!V$1,$J31&gt;='PRE MAAS'!V$1),'PRE MAAS'!V$1,""),"")</f>
        <v/>
      </c>
      <c r="W31" s="98" t="str">
        <f>++IF(LEN(C31)&gt;5,IF(AND($D31&lt;='PRE MAAS'!X$1,$J31&gt;='PRE MAAS'!X$1),'PRE MAAS'!X$1,""),"")</f>
        <v/>
      </c>
      <c r="X31" s="104" t="str">
        <f>++IF(LEN(C31)&gt;5,IF(AND($D31&lt;='PRE MAAS'!X$1,$J31&gt;='PRE MAAS'!X$1),'PRE MAAS'!X$1,""),"")</f>
        <v/>
      </c>
      <c r="Y31" s="146" t="str">
        <f>+IF(LEN(C31)&gt;0,IF(COUNTIFS($A31:$A$100,"ACTIVA",$C31:$C$100,C31)=2,CONCATENATE("I (",F31," ",VLOOKUP(C31,C32:$F$100,4,0),") "),CONCATENATE("I (",F31,") ")),"")</f>
        <v/>
      </c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4"/>
      <c r="AM31" s="104"/>
      <c r="AN31" s="104"/>
      <c r="AO31" s="104"/>
      <c r="AP31" s="104"/>
      <c r="AQ31" s="104"/>
      <c r="AR31" s="104"/>
      <c r="AS31" s="104"/>
      <c r="AT31" s="104"/>
      <c r="AU31" s="104"/>
      <c r="AV31" s="104"/>
      <c r="AW31" s="104"/>
      <c r="AX31" s="104"/>
      <c r="AY31" s="104"/>
      <c r="AZ31" s="104"/>
      <c r="BA31" s="104"/>
      <c r="BB31" s="104"/>
      <c r="BC31" s="104"/>
      <c r="BD31" s="104"/>
      <c r="BE31" s="104"/>
      <c r="BF31" s="104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104"/>
      <c r="BR31" s="104"/>
      <c r="BS31" s="104"/>
      <c r="BT31" s="104"/>
      <c r="BU31" s="104"/>
      <c r="BV31" s="104"/>
      <c r="BW31" s="104"/>
      <c r="BX31" s="104"/>
      <c r="BY31" s="104"/>
      <c r="BZ31" s="104"/>
      <c r="CA31" s="104"/>
      <c r="CB31" s="104"/>
      <c r="CC31" s="104"/>
      <c r="CD31" s="104"/>
      <c r="CE31" s="104"/>
      <c r="CF31" s="104"/>
      <c r="CG31" s="104"/>
      <c r="CH31" s="104"/>
      <c r="CI31" s="104"/>
      <c r="CJ31" s="104"/>
      <c r="CK31" s="104"/>
      <c r="CL31" s="104"/>
      <c r="CM31" s="104"/>
      <c r="CN31" s="104"/>
      <c r="CO31" s="104"/>
      <c r="CP31" s="104"/>
      <c r="CQ31" s="104"/>
      <c r="CR31" s="104"/>
      <c r="CS31" s="104"/>
      <c r="CT31" s="104"/>
      <c r="CU31" s="104"/>
      <c r="CV31" s="104"/>
      <c r="CW31" s="104"/>
      <c r="CX31" s="104"/>
      <c r="CY31" s="104"/>
      <c r="CZ31" s="104"/>
      <c r="DA31" s="104"/>
      <c r="DB31" s="104"/>
    </row>
    <row r="32" spans="1:106">
      <c r="A32" s="174" t="str">
        <f>+IF(LEN(C32)&gt;5,IF(OR(AND(D32&gt;='PRE MAAS'!$L$1,D32&lt;='PRE MAAS'!$Y$1),AND(J32&gt;='PRE MAAS'!$L$1,J32&lt;='PRE MAAS'!$Y$1)),"ACTIVA","REGISTRADA"),"")</f>
        <v/>
      </c>
      <c r="B32" s="175" t="str">
        <f>+IF(LEN(C32)&gt;0,IFERROR(VLOOKUP(C32,BD!G:I,3,0),"BAJA"),"")</f>
        <v/>
      </c>
      <c r="C32" s="11"/>
      <c r="D32" s="91"/>
      <c r="E32" s="173"/>
      <c r="F32" s="11"/>
      <c r="G32" s="173"/>
      <c r="H32" s="11"/>
      <c r="I32" s="11"/>
      <c r="J32" s="176" t="str">
        <f t="shared" si="0"/>
        <v/>
      </c>
      <c r="K32" s="98" t="str">
        <f>+IF(LEN(C32)&gt;5,IF(AND($D32&lt;='PRE MAAS'!L$1,$J32&gt;='PRE MAAS'!L$1),'PRE MAAS'!L$1,""),"")</f>
        <v/>
      </c>
      <c r="L32" s="98" t="str">
        <f>++IF(LEN(C32)&gt;5,IF(AND($D32&lt;='PRE MAAS'!L$1,$J32&gt;='PRE MAAS'!L$1),'PRE MAAS'!L$1,""),"")</f>
        <v/>
      </c>
      <c r="M32" s="98" t="str">
        <f>++IF(LEN(C32)&gt;5,IF(AND($D32&lt;='PRE MAAS'!N$1,$J32&gt;='PRE MAAS'!N$1),'PRE MAAS'!N$1,""),"")</f>
        <v/>
      </c>
      <c r="N32" s="98" t="str">
        <f>++IF(LEN(C32)&gt;5,IF(AND($D32&lt;='PRE MAAS'!N$1,$J32&gt;='PRE MAAS'!N$1),'PRE MAAS'!N$1,""),"")</f>
        <v/>
      </c>
      <c r="O32" s="98" t="str">
        <f>++IF(LEN(C32)&gt;5,IF(AND($D32&lt;='PRE MAAS'!P$1,$J32&gt;='PRE MAAS'!P$1),'PRE MAAS'!P$1,""),"")</f>
        <v/>
      </c>
      <c r="P32" s="98" t="str">
        <f>++IF(LEN(C32)&gt;5,IF(AND($D32&lt;='PRE MAAS'!P$1,$J32&gt;='PRE MAAS'!P$1),'PRE MAAS'!P$1,""),"")</f>
        <v/>
      </c>
      <c r="Q32" s="98" t="str">
        <f>++IF(LEN(C32)&gt;5,IF(AND($D32&lt;='PRE MAAS'!R$1,$J32&gt;='PRE MAAS'!R$1),'PRE MAAS'!R$1,""),"")</f>
        <v/>
      </c>
      <c r="R32" s="98" t="str">
        <f>++IF(LEN(C32)&gt;5,IF(AND($D32&lt;='PRE MAAS'!R$1,$J32&gt;='PRE MAAS'!R$1),'PRE MAAS'!R$1,""),"")</f>
        <v/>
      </c>
      <c r="S32" s="98" t="str">
        <f>++IF(LEN(C32)&gt;5,IF(AND($D32&lt;='PRE MAAS'!T$1,$J32&gt;='PRE MAAS'!T$1),'PRE MAAS'!T$1,""),"")</f>
        <v/>
      </c>
      <c r="T32" s="98" t="str">
        <f>++IF(LEN(C32)&gt;5,IF(AND($D32&lt;='PRE MAAS'!T$1,$J32&gt;='PRE MAAS'!T$1),'PRE MAAS'!T$1,""),"")</f>
        <v/>
      </c>
      <c r="U32" s="98" t="str">
        <f>++IF(LEN(C32)&gt;5,IF(AND($D32&lt;='PRE MAAS'!V$1,$J32&gt;='PRE MAAS'!V$1),'PRE MAAS'!V$1,""),"")</f>
        <v/>
      </c>
      <c r="V32" s="98" t="str">
        <f>++IF(LEN(C32)&gt;5,IF(AND($D32&lt;='PRE MAAS'!V$1,$J32&gt;='PRE MAAS'!V$1),'PRE MAAS'!V$1,""),"")</f>
        <v/>
      </c>
      <c r="W32" s="98" t="str">
        <f>++IF(LEN(C32)&gt;5,IF(AND($D32&lt;='PRE MAAS'!X$1,$J32&gt;='PRE MAAS'!X$1),'PRE MAAS'!X$1,""),"")</f>
        <v/>
      </c>
      <c r="X32" s="104" t="str">
        <f>++IF(LEN(C32)&gt;5,IF(AND($D32&lt;='PRE MAAS'!X$1,$J32&gt;='PRE MAAS'!X$1),'PRE MAAS'!X$1,""),"")</f>
        <v/>
      </c>
      <c r="Y32" s="146" t="str">
        <f>+IF(LEN(C32)&gt;0,IF(COUNTIFS($A32:$A$100,"ACTIVA",$C32:$C$100,C32)=2,CONCATENATE("I (",F32," ",VLOOKUP(C32,C33:$F$100,4,0),") "),CONCATENATE("I (",F32,") ")),"")</f>
        <v/>
      </c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4"/>
      <c r="BC32" s="104"/>
      <c r="BD32" s="104"/>
      <c r="BE32" s="104"/>
      <c r="BF32" s="104"/>
      <c r="BG32" s="104"/>
      <c r="BH32" s="104"/>
      <c r="BI32" s="104"/>
      <c r="BJ32" s="104"/>
      <c r="BK32" s="104"/>
      <c r="BL32" s="104"/>
      <c r="BM32" s="104"/>
      <c r="BN32" s="104"/>
      <c r="BO32" s="104"/>
      <c r="BP32" s="104"/>
      <c r="BQ32" s="104"/>
      <c r="BR32" s="104"/>
      <c r="BS32" s="104"/>
      <c r="BT32" s="104"/>
      <c r="BU32" s="104"/>
      <c r="BV32" s="104"/>
      <c r="BW32" s="104"/>
      <c r="BX32" s="104"/>
      <c r="BY32" s="104"/>
      <c r="BZ32" s="104"/>
      <c r="CA32" s="104"/>
      <c r="CB32" s="104"/>
      <c r="CC32" s="104"/>
      <c r="CD32" s="104"/>
      <c r="CE32" s="104"/>
      <c r="CF32" s="104"/>
      <c r="CG32" s="104"/>
      <c r="CH32" s="104"/>
      <c r="CI32" s="104"/>
      <c r="CJ32" s="104"/>
      <c r="CK32" s="104"/>
      <c r="CL32" s="104"/>
      <c r="CM32" s="104"/>
      <c r="CN32" s="104"/>
      <c r="CO32" s="104"/>
      <c r="CP32" s="104"/>
      <c r="CQ32" s="104"/>
      <c r="CR32" s="104"/>
      <c r="CS32" s="104"/>
      <c r="CT32" s="104"/>
      <c r="CU32" s="104"/>
      <c r="CV32" s="104"/>
      <c r="CW32" s="104"/>
      <c r="CX32" s="104"/>
      <c r="CY32" s="104"/>
      <c r="CZ32" s="104"/>
      <c r="DA32" s="104"/>
      <c r="DB32" s="104"/>
    </row>
    <row r="33" spans="1:106">
      <c r="A33" s="174" t="str">
        <f>+IF(LEN(C33)&gt;5,IF(OR(AND(D33&gt;='PRE MAAS'!$L$1,D33&lt;='PRE MAAS'!$Y$1),AND(J33&gt;='PRE MAAS'!$L$1,J33&lt;='PRE MAAS'!$Y$1)),"ACTIVA","REGISTRADA"),"")</f>
        <v/>
      </c>
      <c r="B33" s="175" t="str">
        <f>+IF(LEN(C33)&gt;0,IFERROR(VLOOKUP(C33,BD!G:I,3,0),"BAJA"),"")</f>
        <v/>
      </c>
      <c r="C33" s="11"/>
      <c r="D33" s="91"/>
      <c r="E33" s="173"/>
      <c r="F33" s="11"/>
      <c r="G33" s="173"/>
      <c r="H33" s="11"/>
      <c r="I33" s="11"/>
      <c r="J33" s="176" t="str">
        <f t="shared" si="0"/>
        <v/>
      </c>
      <c r="K33" s="98" t="str">
        <f>+IF(LEN(C33)&gt;5,IF(AND($D33&lt;='PRE MAAS'!L$1,$J33&gt;='PRE MAAS'!L$1),'PRE MAAS'!L$1,""),"")</f>
        <v/>
      </c>
      <c r="L33" s="98" t="str">
        <f>++IF(LEN(C33)&gt;5,IF(AND($D33&lt;='PRE MAAS'!L$1,$J33&gt;='PRE MAAS'!L$1),'PRE MAAS'!L$1,""),"")</f>
        <v/>
      </c>
      <c r="M33" s="98" t="str">
        <f>++IF(LEN(C33)&gt;5,IF(AND($D33&lt;='PRE MAAS'!N$1,$J33&gt;='PRE MAAS'!N$1),'PRE MAAS'!N$1,""),"")</f>
        <v/>
      </c>
      <c r="N33" s="98" t="str">
        <f>++IF(LEN(C33)&gt;5,IF(AND($D33&lt;='PRE MAAS'!N$1,$J33&gt;='PRE MAAS'!N$1),'PRE MAAS'!N$1,""),"")</f>
        <v/>
      </c>
      <c r="O33" s="98" t="str">
        <f>++IF(LEN(C33)&gt;5,IF(AND($D33&lt;='PRE MAAS'!P$1,$J33&gt;='PRE MAAS'!P$1),'PRE MAAS'!P$1,""),"")</f>
        <v/>
      </c>
      <c r="P33" s="98" t="str">
        <f>++IF(LEN(C33)&gt;5,IF(AND($D33&lt;='PRE MAAS'!P$1,$J33&gt;='PRE MAAS'!P$1),'PRE MAAS'!P$1,""),"")</f>
        <v/>
      </c>
      <c r="Q33" s="98" t="str">
        <f>++IF(LEN(C33)&gt;5,IF(AND($D33&lt;='PRE MAAS'!R$1,$J33&gt;='PRE MAAS'!R$1),'PRE MAAS'!R$1,""),"")</f>
        <v/>
      </c>
      <c r="R33" s="98" t="str">
        <f>++IF(LEN(C33)&gt;5,IF(AND($D33&lt;='PRE MAAS'!R$1,$J33&gt;='PRE MAAS'!R$1),'PRE MAAS'!R$1,""),"")</f>
        <v/>
      </c>
      <c r="S33" s="98" t="str">
        <f>++IF(LEN(C33)&gt;5,IF(AND($D33&lt;='PRE MAAS'!T$1,$J33&gt;='PRE MAAS'!T$1),'PRE MAAS'!T$1,""),"")</f>
        <v/>
      </c>
      <c r="T33" s="98" t="str">
        <f>++IF(LEN(C33)&gt;5,IF(AND($D33&lt;='PRE MAAS'!T$1,$J33&gt;='PRE MAAS'!T$1),'PRE MAAS'!T$1,""),"")</f>
        <v/>
      </c>
      <c r="U33" s="98" t="str">
        <f>++IF(LEN(C33)&gt;5,IF(AND($D33&lt;='PRE MAAS'!V$1,$J33&gt;='PRE MAAS'!V$1),'PRE MAAS'!V$1,""),"")</f>
        <v/>
      </c>
      <c r="V33" s="98" t="str">
        <f>++IF(LEN(C33)&gt;5,IF(AND($D33&lt;='PRE MAAS'!V$1,$J33&gt;='PRE MAAS'!V$1),'PRE MAAS'!V$1,""),"")</f>
        <v/>
      </c>
      <c r="W33" s="98" t="str">
        <f>++IF(LEN(C33)&gt;5,IF(AND($D33&lt;='PRE MAAS'!X$1,$J33&gt;='PRE MAAS'!X$1),'PRE MAAS'!X$1,""),"")</f>
        <v/>
      </c>
      <c r="X33" s="104" t="str">
        <f>++IF(LEN(C33)&gt;5,IF(AND($D33&lt;='PRE MAAS'!X$1,$J33&gt;='PRE MAAS'!X$1),'PRE MAAS'!X$1,""),"")</f>
        <v/>
      </c>
      <c r="Y33" s="146" t="str">
        <f>+IF(LEN(C33)&gt;0,IF(COUNTIFS($A33:$A$100,"ACTIVA",$C33:$C$100,C33)=2,CONCATENATE("I (",F33," ",VLOOKUP(C33,C34:$F$100,4,0),") "),CONCATENATE("I (",F33,") ")),"")</f>
        <v/>
      </c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  <c r="BM33" s="104"/>
      <c r="BN33" s="104"/>
      <c r="BO33" s="104"/>
      <c r="BP33" s="104"/>
      <c r="BQ33" s="104"/>
      <c r="BR33" s="104"/>
      <c r="BS33" s="104"/>
      <c r="BT33" s="104"/>
      <c r="BU33" s="104"/>
      <c r="BV33" s="104"/>
      <c r="BW33" s="104"/>
      <c r="BX33" s="104"/>
      <c r="BY33" s="104"/>
      <c r="BZ33" s="104"/>
      <c r="CA33" s="104"/>
      <c r="CB33" s="104"/>
      <c r="CC33" s="104"/>
      <c r="CD33" s="104"/>
      <c r="CE33" s="104"/>
      <c r="CF33" s="104"/>
      <c r="CG33" s="104"/>
      <c r="CH33" s="104"/>
      <c r="CI33" s="104"/>
      <c r="CJ33" s="104"/>
      <c r="CK33" s="104"/>
      <c r="CL33" s="104"/>
      <c r="CM33" s="104"/>
      <c r="CN33" s="104"/>
      <c r="CO33" s="104"/>
      <c r="CP33" s="104"/>
      <c r="CQ33" s="104"/>
      <c r="CR33" s="104"/>
      <c r="CS33" s="104"/>
      <c r="CT33" s="104"/>
      <c r="CU33" s="104"/>
      <c r="CV33" s="104"/>
      <c r="CW33" s="104"/>
      <c r="CX33" s="104"/>
      <c r="CY33" s="104"/>
      <c r="CZ33" s="104"/>
      <c r="DA33" s="104"/>
      <c r="DB33" s="104"/>
    </row>
    <row r="34" spans="1:106">
      <c r="A34" s="174" t="str">
        <f>+IF(LEN(C34)&gt;5,IF(OR(AND(D34&gt;='PRE MAAS'!$L$1,D34&lt;='PRE MAAS'!$Y$1),AND(J34&gt;='PRE MAAS'!$L$1,J34&lt;='PRE MAAS'!$Y$1)),"ACTIVA","REGISTRADA"),"")</f>
        <v/>
      </c>
      <c r="B34" s="175" t="str">
        <f>+IF(LEN(C34)&gt;0,IFERROR(VLOOKUP(C34,BD!G:I,3,0),"BAJA"),"")</f>
        <v/>
      </c>
      <c r="C34" s="11"/>
      <c r="D34" s="91"/>
      <c r="E34" s="173"/>
      <c r="F34" s="11"/>
      <c r="G34" s="173"/>
      <c r="H34" s="11"/>
      <c r="I34" s="11"/>
      <c r="J34" s="176" t="str">
        <f t="shared" si="0"/>
        <v/>
      </c>
      <c r="K34" s="98" t="str">
        <f>+IF(LEN(C34)&gt;5,IF(AND($D34&lt;='PRE MAAS'!L$1,$J34&gt;='PRE MAAS'!L$1),'PRE MAAS'!L$1,""),"")</f>
        <v/>
      </c>
      <c r="L34" s="98" t="str">
        <f>++IF(LEN(C34)&gt;5,IF(AND($D34&lt;='PRE MAAS'!L$1,$J34&gt;='PRE MAAS'!L$1),'PRE MAAS'!L$1,""),"")</f>
        <v/>
      </c>
      <c r="M34" s="98" t="str">
        <f>++IF(LEN(C34)&gt;5,IF(AND($D34&lt;='PRE MAAS'!N$1,$J34&gt;='PRE MAAS'!N$1),'PRE MAAS'!N$1,""),"")</f>
        <v/>
      </c>
      <c r="N34" s="98" t="str">
        <f>++IF(LEN(C34)&gt;5,IF(AND($D34&lt;='PRE MAAS'!N$1,$J34&gt;='PRE MAAS'!N$1),'PRE MAAS'!N$1,""),"")</f>
        <v/>
      </c>
      <c r="O34" s="98" t="str">
        <f>++IF(LEN(C34)&gt;5,IF(AND($D34&lt;='PRE MAAS'!P$1,$J34&gt;='PRE MAAS'!P$1),'PRE MAAS'!P$1,""),"")</f>
        <v/>
      </c>
      <c r="P34" s="98" t="str">
        <f>++IF(LEN(C34)&gt;5,IF(AND($D34&lt;='PRE MAAS'!P$1,$J34&gt;='PRE MAAS'!P$1),'PRE MAAS'!P$1,""),"")</f>
        <v/>
      </c>
      <c r="Q34" s="98" t="str">
        <f>++IF(LEN(C34)&gt;5,IF(AND($D34&lt;='PRE MAAS'!R$1,$J34&gt;='PRE MAAS'!R$1),'PRE MAAS'!R$1,""),"")</f>
        <v/>
      </c>
      <c r="R34" s="98" t="str">
        <f>++IF(LEN(C34)&gt;5,IF(AND($D34&lt;='PRE MAAS'!R$1,$J34&gt;='PRE MAAS'!R$1),'PRE MAAS'!R$1,""),"")</f>
        <v/>
      </c>
      <c r="S34" s="98" t="str">
        <f>++IF(LEN(C34)&gt;5,IF(AND($D34&lt;='PRE MAAS'!T$1,$J34&gt;='PRE MAAS'!T$1),'PRE MAAS'!T$1,""),"")</f>
        <v/>
      </c>
      <c r="T34" s="98" t="str">
        <f>++IF(LEN(C34)&gt;5,IF(AND($D34&lt;='PRE MAAS'!T$1,$J34&gt;='PRE MAAS'!T$1),'PRE MAAS'!T$1,""),"")</f>
        <v/>
      </c>
      <c r="U34" s="98" t="str">
        <f>++IF(LEN(C34)&gt;5,IF(AND($D34&lt;='PRE MAAS'!V$1,$J34&gt;='PRE MAAS'!V$1),'PRE MAAS'!V$1,""),"")</f>
        <v/>
      </c>
      <c r="V34" s="98" t="str">
        <f>++IF(LEN(C34)&gt;5,IF(AND($D34&lt;='PRE MAAS'!V$1,$J34&gt;='PRE MAAS'!V$1),'PRE MAAS'!V$1,""),"")</f>
        <v/>
      </c>
      <c r="W34" s="98" t="str">
        <f>++IF(LEN(C34)&gt;5,IF(AND($D34&lt;='PRE MAAS'!X$1,$J34&gt;='PRE MAAS'!X$1),'PRE MAAS'!X$1,""),"")</f>
        <v/>
      </c>
      <c r="X34" s="104" t="str">
        <f>++IF(LEN(C34)&gt;5,IF(AND($D34&lt;='PRE MAAS'!X$1,$J34&gt;='PRE MAAS'!X$1),'PRE MAAS'!X$1,""),"")</f>
        <v/>
      </c>
      <c r="Y34" s="146" t="str">
        <f>+IF(LEN(C34)&gt;0,IF(COUNTIFS($A34:$A$100,"ACTIVA",$C34:$C$100,C34)=2,CONCATENATE("I (",F34," ",VLOOKUP(C34,C35:$F$100,4,0),") "),CONCATENATE("I (",F34,") ")),"")</f>
        <v/>
      </c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104"/>
      <c r="BO34" s="104"/>
      <c r="BP34" s="104"/>
      <c r="BQ34" s="104"/>
      <c r="BR34" s="104"/>
      <c r="BS34" s="104"/>
      <c r="BT34" s="104"/>
      <c r="BU34" s="104"/>
      <c r="BV34" s="104"/>
      <c r="BW34" s="104"/>
      <c r="BX34" s="104"/>
      <c r="BY34" s="104"/>
      <c r="BZ34" s="104"/>
      <c r="CA34" s="104"/>
      <c r="CB34" s="104"/>
      <c r="CC34" s="104"/>
      <c r="CD34" s="104"/>
      <c r="CE34" s="104"/>
      <c r="CF34" s="104"/>
      <c r="CG34" s="104"/>
      <c r="CH34" s="104"/>
      <c r="CI34" s="104"/>
      <c r="CJ34" s="104"/>
      <c r="CK34" s="104"/>
      <c r="CL34" s="104"/>
      <c r="CM34" s="104"/>
      <c r="CN34" s="104"/>
      <c r="CO34" s="104"/>
      <c r="CP34" s="104"/>
      <c r="CQ34" s="104"/>
      <c r="CR34" s="104"/>
      <c r="CS34" s="104"/>
      <c r="CT34" s="104"/>
      <c r="CU34" s="104"/>
      <c r="CV34" s="104"/>
      <c r="CW34" s="104"/>
      <c r="CX34" s="104"/>
      <c r="CY34" s="104"/>
      <c r="CZ34" s="104"/>
      <c r="DA34" s="104"/>
      <c r="DB34" s="104"/>
    </row>
    <row r="35" spans="1:106">
      <c r="A35" s="174" t="str">
        <f>+IF(LEN(C35)&gt;5,IF(OR(AND(D35&gt;='PRE MAAS'!$L$1,D35&lt;='PRE MAAS'!$Y$1),AND(J35&gt;='PRE MAAS'!$L$1,J35&lt;='PRE MAAS'!$Y$1)),"ACTIVA","REGISTRADA"),"")</f>
        <v/>
      </c>
      <c r="B35" s="175" t="str">
        <f>+IF(LEN(C35)&gt;0,IFERROR(VLOOKUP(C35,BD!G:I,3,0),"BAJA"),"")</f>
        <v/>
      </c>
      <c r="C35" s="11"/>
      <c r="D35" s="91"/>
      <c r="E35" s="173"/>
      <c r="F35" s="11"/>
      <c r="G35" s="173"/>
      <c r="H35" s="11"/>
      <c r="I35" s="11"/>
      <c r="J35" s="176" t="str">
        <f t="shared" si="0"/>
        <v/>
      </c>
      <c r="K35" s="98" t="str">
        <f>+IF(LEN(C35)&gt;5,IF(AND($D35&lt;='PRE MAAS'!L$1,$J35&gt;='PRE MAAS'!L$1),'PRE MAAS'!L$1,""),"")</f>
        <v/>
      </c>
      <c r="L35" s="98" t="str">
        <f>++IF(LEN(C35)&gt;5,IF(AND($D35&lt;='PRE MAAS'!L$1,$J35&gt;='PRE MAAS'!L$1),'PRE MAAS'!L$1,""),"")</f>
        <v/>
      </c>
      <c r="M35" s="98" t="str">
        <f>++IF(LEN(C35)&gt;5,IF(AND($D35&lt;='PRE MAAS'!N$1,$J35&gt;='PRE MAAS'!N$1),'PRE MAAS'!N$1,""),"")</f>
        <v/>
      </c>
      <c r="N35" s="98" t="str">
        <f>++IF(LEN(C35)&gt;5,IF(AND($D35&lt;='PRE MAAS'!N$1,$J35&gt;='PRE MAAS'!N$1),'PRE MAAS'!N$1,""),"")</f>
        <v/>
      </c>
      <c r="O35" s="98" t="str">
        <f>++IF(LEN(C35)&gt;5,IF(AND($D35&lt;='PRE MAAS'!P$1,$J35&gt;='PRE MAAS'!P$1),'PRE MAAS'!P$1,""),"")</f>
        <v/>
      </c>
      <c r="P35" s="98" t="str">
        <f>++IF(LEN(C35)&gt;5,IF(AND($D35&lt;='PRE MAAS'!P$1,$J35&gt;='PRE MAAS'!P$1),'PRE MAAS'!P$1,""),"")</f>
        <v/>
      </c>
      <c r="Q35" s="98" t="str">
        <f>++IF(LEN(C35)&gt;5,IF(AND($D35&lt;='PRE MAAS'!R$1,$J35&gt;='PRE MAAS'!R$1),'PRE MAAS'!R$1,""),"")</f>
        <v/>
      </c>
      <c r="R35" s="98" t="str">
        <f>++IF(LEN(C35)&gt;5,IF(AND($D35&lt;='PRE MAAS'!R$1,$J35&gt;='PRE MAAS'!R$1),'PRE MAAS'!R$1,""),"")</f>
        <v/>
      </c>
      <c r="S35" s="98" t="str">
        <f>++IF(LEN(C35)&gt;5,IF(AND($D35&lt;='PRE MAAS'!T$1,$J35&gt;='PRE MAAS'!T$1),'PRE MAAS'!T$1,""),"")</f>
        <v/>
      </c>
      <c r="T35" s="98" t="str">
        <f>++IF(LEN(C35)&gt;5,IF(AND($D35&lt;='PRE MAAS'!T$1,$J35&gt;='PRE MAAS'!T$1),'PRE MAAS'!T$1,""),"")</f>
        <v/>
      </c>
      <c r="U35" s="98" t="str">
        <f>++IF(LEN(C35)&gt;5,IF(AND($D35&lt;='PRE MAAS'!V$1,$J35&gt;='PRE MAAS'!V$1),'PRE MAAS'!V$1,""),"")</f>
        <v/>
      </c>
      <c r="V35" s="98" t="str">
        <f>++IF(LEN(C35)&gt;5,IF(AND($D35&lt;='PRE MAAS'!V$1,$J35&gt;='PRE MAAS'!V$1),'PRE MAAS'!V$1,""),"")</f>
        <v/>
      </c>
      <c r="W35" s="98" t="str">
        <f>++IF(LEN(C35)&gt;5,IF(AND($D35&lt;='PRE MAAS'!X$1,$J35&gt;='PRE MAAS'!X$1),'PRE MAAS'!X$1,""),"")</f>
        <v/>
      </c>
      <c r="X35" s="104" t="str">
        <f>++IF(LEN(C35)&gt;5,IF(AND($D35&lt;='PRE MAAS'!X$1,$J35&gt;='PRE MAAS'!X$1),'PRE MAAS'!X$1,""),"")</f>
        <v/>
      </c>
      <c r="Y35" s="146" t="str">
        <f>+IF(LEN(C35)&gt;0,IF(COUNTIFS($A35:$A$100,"ACTIVA",$C35:$C$100,C35)=2,CONCATENATE("I (",F35," ",VLOOKUP(C35,C36:$F$100,4,0),") "),CONCATENATE("I (",F35,") ")),"")</f>
        <v/>
      </c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4"/>
      <c r="AM35" s="104"/>
      <c r="AN35" s="104"/>
      <c r="AO35" s="104"/>
      <c r="AP35" s="104"/>
      <c r="AQ35" s="104"/>
      <c r="AR35" s="10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  <c r="BK35" s="104"/>
      <c r="BL35" s="104"/>
      <c r="BM35" s="104"/>
      <c r="BN35" s="104"/>
      <c r="BO35" s="104"/>
      <c r="BP35" s="104"/>
      <c r="BQ35" s="104"/>
      <c r="BR35" s="104"/>
      <c r="BS35" s="104"/>
      <c r="BT35" s="104"/>
      <c r="BU35" s="104"/>
      <c r="BV35" s="104"/>
      <c r="BW35" s="104"/>
      <c r="BX35" s="104"/>
      <c r="BY35" s="104"/>
      <c r="BZ35" s="104"/>
      <c r="CA35" s="104"/>
      <c r="CB35" s="104"/>
      <c r="CC35" s="104"/>
      <c r="CD35" s="104"/>
      <c r="CE35" s="104"/>
      <c r="CF35" s="104"/>
      <c r="CG35" s="104"/>
      <c r="CH35" s="104"/>
      <c r="CI35" s="104"/>
      <c r="CJ35" s="104"/>
      <c r="CK35" s="104"/>
      <c r="CL35" s="104"/>
      <c r="CM35" s="104"/>
      <c r="CN35" s="104"/>
      <c r="CO35" s="104"/>
      <c r="CP35" s="104"/>
      <c r="CQ35" s="104"/>
      <c r="CR35" s="104"/>
      <c r="CS35" s="104"/>
      <c r="CT35" s="104"/>
      <c r="CU35" s="104"/>
      <c r="CV35" s="104"/>
      <c r="CW35" s="104"/>
      <c r="CX35" s="104"/>
      <c r="CY35" s="104"/>
      <c r="CZ35" s="104"/>
      <c r="DA35" s="104"/>
      <c r="DB35" s="104"/>
    </row>
    <row r="36" spans="1:106">
      <c r="A36" s="174" t="str">
        <f>+IF(LEN(C36)&gt;5,IF(OR(AND(D36&gt;='PRE MAAS'!$L$1,D36&lt;='PRE MAAS'!$Y$1),AND(J36&gt;='PRE MAAS'!$L$1,J36&lt;='PRE MAAS'!$Y$1)),"ACTIVA","REGISTRADA"),"")</f>
        <v/>
      </c>
      <c r="B36" s="175" t="str">
        <f>+IF(LEN(C36)&gt;0,IFERROR(VLOOKUP(C36,BD!G:I,3,0),"BAJA"),"")</f>
        <v/>
      </c>
      <c r="C36" s="11"/>
      <c r="D36" s="91"/>
      <c r="E36" s="173"/>
      <c r="F36" s="11"/>
      <c r="G36" s="173"/>
      <c r="H36" s="11"/>
      <c r="I36" s="11"/>
      <c r="J36" s="176" t="str">
        <f t="shared" si="0"/>
        <v/>
      </c>
      <c r="K36" s="98" t="str">
        <f>+IF(LEN(C36)&gt;5,IF(AND($D36&lt;='PRE MAAS'!L$1,$J36&gt;='PRE MAAS'!L$1),'PRE MAAS'!L$1,""),"")</f>
        <v/>
      </c>
      <c r="L36" s="98" t="str">
        <f>++IF(LEN(C36)&gt;5,IF(AND($D36&lt;='PRE MAAS'!L$1,$J36&gt;='PRE MAAS'!L$1),'PRE MAAS'!L$1,""),"")</f>
        <v/>
      </c>
      <c r="M36" s="98" t="str">
        <f>++IF(LEN(C36)&gt;5,IF(AND($D36&lt;='PRE MAAS'!N$1,$J36&gt;='PRE MAAS'!N$1),'PRE MAAS'!N$1,""),"")</f>
        <v/>
      </c>
      <c r="N36" s="98" t="str">
        <f>++IF(LEN(C36)&gt;5,IF(AND($D36&lt;='PRE MAAS'!N$1,$J36&gt;='PRE MAAS'!N$1),'PRE MAAS'!N$1,""),"")</f>
        <v/>
      </c>
      <c r="O36" s="98" t="str">
        <f>++IF(LEN(C36)&gt;5,IF(AND($D36&lt;='PRE MAAS'!P$1,$J36&gt;='PRE MAAS'!P$1),'PRE MAAS'!P$1,""),"")</f>
        <v/>
      </c>
      <c r="P36" s="98" t="str">
        <f>++IF(LEN(C36)&gt;5,IF(AND($D36&lt;='PRE MAAS'!P$1,$J36&gt;='PRE MAAS'!P$1),'PRE MAAS'!P$1,""),"")</f>
        <v/>
      </c>
      <c r="Q36" s="98" t="str">
        <f>++IF(LEN(C36)&gt;5,IF(AND($D36&lt;='PRE MAAS'!R$1,$J36&gt;='PRE MAAS'!R$1),'PRE MAAS'!R$1,""),"")</f>
        <v/>
      </c>
      <c r="R36" s="98" t="str">
        <f>++IF(LEN(C36)&gt;5,IF(AND($D36&lt;='PRE MAAS'!R$1,$J36&gt;='PRE MAAS'!R$1),'PRE MAAS'!R$1,""),"")</f>
        <v/>
      </c>
      <c r="S36" s="98" t="str">
        <f>++IF(LEN(C36)&gt;5,IF(AND($D36&lt;='PRE MAAS'!T$1,$J36&gt;='PRE MAAS'!T$1),'PRE MAAS'!T$1,""),"")</f>
        <v/>
      </c>
      <c r="T36" s="98" t="str">
        <f>++IF(LEN(C36)&gt;5,IF(AND($D36&lt;='PRE MAAS'!T$1,$J36&gt;='PRE MAAS'!T$1),'PRE MAAS'!T$1,""),"")</f>
        <v/>
      </c>
      <c r="U36" s="98" t="str">
        <f>++IF(LEN(C36)&gt;5,IF(AND($D36&lt;='PRE MAAS'!V$1,$J36&gt;='PRE MAAS'!V$1),'PRE MAAS'!V$1,""),"")</f>
        <v/>
      </c>
      <c r="V36" s="98" t="str">
        <f>++IF(LEN(C36)&gt;5,IF(AND($D36&lt;='PRE MAAS'!V$1,$J36&gt;='PRE MAAS'!V$1),'PRE MAAS'!V$1,""),"")</f>
        <v/>
      </c>
      <c r="W36" s="98" t="str">
        <f>++IF(LEN(C36)&gt;5,IF(AND($D36&lt;='PRE MAAS'!X$1,$J36&gt;='PRE MAAS'!X$1),'PRE MAAS'!X$1,""),"")</f>
        <v/>
      </c>
      <c r="X36" s="104" t="str">
        <f>++IF(LEN(C36)&gt;5,IF(AND($D36&lt;='PRE MAAS'!X$1,$J36&gt;='PRE MAAS'!X$1),'PRE MAAS'!X$1,""),"")</f>
        <v/>
      </c>
      <c r="Y36" s="146" t="str">
        <f>+IF(LEN(C36)&gt;0,IF(COUNTIFS($A36:$A$100,"ACTIVA",$C36:$C$100,C36)=2,CONCATENATE("I (",F36," ",VLOOKUP(C36,C37:$F$100,4,0),") "),CONCATENATE("I (",F36,") ")),"")</f>
        <v/>
      </c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4"/>
      <c r="AM36" s="104"/>
      <c r="AN36" s="104"/>
      <c r="AO36" s="104"/>
      <c r="AP36" s="104"/>
      <c r="AQ36" s="104"/>
      <c r="AR36" s="104"/>
      <c r="AS36" s="104"/>
      <c r="AT36" s="104"/>
      <c r="AU36" s="104"/>
      <c r="AV36" s="104"/>
      <c r="AW36" s="104"/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J36" s="104"/>
      <c r="BK36" s="104"/>
      <c r="BL36" s="104"/>
      <c r="BM36" s="104"/>
      <c r="BN36" s="104"/>
      <c r="BO36" s="104"/>
      <c r="BP36" s="104"/>
      <c r="BQ36" s="104"/>
      <c r="BR36" s="104"/>
      <c r="BS36" s="104"/>
      <c r="BT36" s="104"/>
      <c r="BU36" s="104"/>
      <c r="BV36" s="104"/>
      <c r="BW36" s="104"/>
      <c r="BX36" s="104"/>
      <c r="BY36" s="104"/>
      <c r="BZ36" s="104"/>
      <c r="CA36" s="104"/>
      <c r="CB36" s="104"/>
      <c r="CC36" s="104"/>
      <c r="CD36" s="104"/>
      <c r="CE36" s="104"/>
      <c r="CF36" s="104"/>
      <c r="CG36" s="104"/>
      <c r="CH36" s="104"/>
      <c r="CI36" s="104"/>
      <c r="CJ36" s="104"/>
      <c r="CK36" s="104"/>
      <c r="CL36" s="104"/>
      <c r="CM36" s="104"/>
      <c r="CN36" s="104"/>
      <c r="CO36" s="104"/>
      <c r="CP36" s="104"/>
      <c r="CQ36" s="104"/>
      <c r="CR36" s="104"/>
      <c r="CS36" s="104"/>
      <c r="CT36" s="104"/>
      <c r="CU36" s="104"/>
      <c r="CV36" s="104"/>
      <c r="CW36" s="104"/>
      <c r="CX36" s="104"/>
      <c r="CY36" s="104"/>
      <c r="CZ36" s="104"/>
      <c r="DA36" s="104"/>
      <c r="DB36" s="104"/>
    </row>
    <row r="37" spans="1:106">
      <c r="A37" s="174" t="str">
        <f>+IF(LEN(C37)&gt;5,IF(OR(AND(D37&gt;='PRE MAAS'!$L$1,D37&lt;='PRE MAAS'!$Y$1),AND(J37&gt;='PRE MAAS'!$L$1,J37&lt;='PRE MAAS'!$Y$1)),"ACTIVA","REGISTRADA"),"")</f>
        <v/>
      </c>
      <c r="B37" s="175" t="str">
        <f>+IF(LEN(C37)&gt;0,IFERROR(VLOOKUP(C37,BD!G:I,3,0),"BAJA"),"")</f>
        <v/>
      </c>
      <c r="C37" s="11"/>
      <c r="D37" s="91"/>
      <c r="E37" s="173"/>
      <c r="F37" s="11"/>
      <c r="G37" s="173"/>
      <c r="H37" s="11"/>
      <c r="I37" s="11"/>
      <c r="J37" s="176" t="str">
        <f t="shared" si="0"/>
        <v/>
      </c>
      <c r="K37" s="98" t="str">
        <f>+IF(LEN(C37)&gt;5,IF(AND($D37&lt;='PRE MAAS'!L$1,$J37&gt;='PRE MAAS'!L$1),'PRE MAAS'!L$1,""),"")</f>
        <v/>
      </c>
      <c r="L37" s="98" t="str">
        <f>++IF(LEN(C37)&gt;5,IF(AND($D37&lt;='PRE MAAS'!L$1,$J37&gt;='PRE MAAS'!L$1),'PRE MAAS'!L$1,""),"")</f>
        <v/>
      </c>
      <c r="M37" s="98" t="str">
        <f>++IF(LEN(C37)&gt;5,IF(AND($D37&lt;='PRE MAAS'!N$1,$J37&gt;='PRE MAAS'!N$1),'PRE MAAS'!N$1,""),"")</f>
        <v/>
      </c>
      <c r="N37" s="98" t="str">
        <f>++IF(LEN(C37)&gt;5,IF(AND($D37&lt;='PRE MAAS'!N$1,$J37&gt;='PRE MAAS'!N$1),'PRE MAAS'!N$1,""),"")</f>
        <v/>
      </c>
      <c r="O37" s="98" t="str">
        <f>++IF(LEN(C37)&gt;5,IF(AND($D37&lt;='PRE MAAS'!P$1,$J37&gt;='PRE MAAS'!P$1),'PRE MAAS'!P$1,""),"")</f>
        <v/>
      </c>
      <c r="P37" s="98" t="str">
        <f>++IF(LEN(C37)&gt;5,IF(AND($D37&lt;='PRE MAAS'!P$1,$J37&gt;='PRE MAAS'!P$1),'PRE MAAS'!P$1,""),"")</f>
        <v/>
      </c>
      <c r="Q37" s="98" t="str">
        <f>++IF(LEN(C37)&gt;5,IF(AND($D37&lt;='PRE MAAS'!R$1,$J37&gt;='PRE MAAS'!R$1),'PRE MAAS'!R$1,""),"")</f>
        <v/>
      </c>
      <c r="R37" s="98" t="str">
        <f>++IF(LEN(C37)&gt;5,IF(AND($D37&lt;='PRE MAAS'!R$1,$J37&gt;='PRE MAAS'!R$1),'PRE MAAS'!R$1,""),"")</f>
        <v/>
      </c>
      <c r="S37" s="98" t="str">
        <f>++IF(LEN(C37)&gt;5,IF(AND($D37&lt;='PRE MAAS'!T$1,$J37&gt;='PRE MAAS'!T$1),'PRE MAAS'!T$1,""),"")</f>
        <v/>
      </c>
      <c r="T37" s="98" t="str">
        <f>++IF(LEN(C37)&gt;5,IF(AND($D37&lt;='PRE MAAS'!T$1,$J37&gt;='PRE MAAS'!T$1),'PRE MAAS'!T$1,""),"")</f>
        <v/>
      </c>
      <c r="U37" s="98" t="str">
        <f>++IF(LEN(C37)&gt;5,IF(AND($D37&lt;='PRE MAAS'!V$1,$J37&gt;='PRE MAAS'!V$1),'PRE MAAS'!V$1,""),"")</f>
        <v/>
      </c>
      <c r="V37" s="98" t="str">
        <f>++IF(LEN(C37)&gt;5,IF(AND($D37&lt;='PRE MAAS'!V$1,$J37&gt;='PRE MAAS'!V$1),'PRE MAAS'!V$1,""),"")</f>
        <v/>
      </c>
      <c r="W37" s="98" t="str">
        <f>++IF(LEN(C37)&gt;5,IF(AND($D37&lt;='PRE MAAS'!X$1,$J37&gt;='PRE MAAS'!X$1),'PRE MAAS'!X$1,""),"")</f>
        <v/>
      </c>
      <c r="X37" s="104" t="str">
        <f>++IF(LEN(C37)&gt;5,IF(AND($D37&lt;='PRE MAAS'!X$1,$J37&gt;='PRE MAAS'!X$1),'PRE MAAS'!X$1,""),"")</f>
        <v/>
      </c>
      <c r="Y37" s="146" t="str">
        <f>+IF(LEN(C37)&gt;0,IF(COUNTIFS($A37:$A$100,"ACTIVA",$C37:$C$100,C37)=2,CONCATENATE("I (",F37," ",VLOOKUP(C37,C38:$F$100,4,0),") "),CONCATENATE("I (",F37,") ")),"")</f>
        <v/>
      </c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4"/>
      <c r="BQ37" s="104"/>
      <c r="BR37" s="104"/>
      <c r="BS37" s="104"/>
      <c r="BT37" s="104"/>
      <c r="BU37" s="104"/>
      <c r="BV37" s="104"/>
      <c r="BW37" s="104"/>
      <c r="BX37" s="104"/>
      <c r="BY37" s="104"/>
      <c r="BZ37" s="104"/>
      <c r="CA37" s="104"/>
      <c r="CB37" s="104"/>
      <c r="CC37" s="104"/>
      <c r="CD37" s="104"/>
      <c r="CE37" s="104"/>
      <c r="CF37" s="104"/>
      <c r="CG37" s="104"/>
      <c r="CH37" s="104"/>
      <c r="CI37" s="104"/>
      <c r="CJ37" s="104"/>
      <c r="CK37" s="104"/>
      <c r="CL37" s="104"/>
      <c r="CM37" s="104"/>
      <c r="CN37" s="104"/>
      <c r="CO37" s="104"/>
      <c r="CP37" s="104"/>
      <c r="CQ37" s="104"/>
      <c r="CR37" s="104"/>
      <c r="CS37" s="104"/>
      <c r="CT37" s="104"/>
      <c r="CU37" s="104"/>
      <c r="CV37" s="104"/>
      <c r="CW37" s="104"/>
      <c r="CX37" s="104"/>
      <c r="CY37" s="104"/>
      <c r="CZ37" s="104"/>
      <c r="DA37" s="104"/>
      <c r="DB37" s="104"/>
    </row>
    <row r="38" spans="1:106">
      <c r="A38" s="174" t="str">
        <f>+IF(LEN(C38)&gt;5,IF(OR(AND(D38&gt;='PRE MAAS'!$L$1,D38&lt;='PRE MAAS'!$Y$1),AND(J38&gt;='PRE MAAS'!$L$1,J38&lt;='PRE MAAS'!$Y$1)),"ACTIVA","REGISTRADA"),"")</f>
        <v/>
      </c>
      <c r="B38" s="175" t="str">
        <f>+IF(LEN(C38)&gt;0,IFERROR(VLOOKUP(C38,BD!G:I,3,0),"BAJA"),"")</f>
        <v/>
      </c>
      <c r="C38" s="11"/>
      <c r="D38" s="91"/>
      <c r="E38" s="173"/>
      <c r="F38" s="11"/>
      <c r="G38" s="173"/>
      <c r="H38" s="11"/>
      <c r="I38" s="11"/>
      <c r="J38" s="176" t="str">
        <f t="shared" si="0"/>
        <v/>
      </c>
      <c r="K38" s="98" t="str">
        <f>+IF(LEN(C38)&gt;5,IF(AND($D38&lt;='PRE MAAS'!L$1,$J38&gt;='PRE MAAS'!L$1),'PRE MAAS'!L$1,""),"")</f>
        <v/>
      </c>
      <c r="L38" s="98" t="str">
        <f>++IF(LEN(C38)&gt;5,IF(AND($D38&lt;='PRE MAAS'!L$1,$J38&gt;='PRE MAAS'!L$1),'PRE MAAS'!L$1,""),"")</f>
        <v/>
      </c>
      <c r="M38" s="98" t="str">
        <f>++IF(LEN(C38)&gt;5,IF(AND($D38&lt;='PRE MAAS'!N$1,$J38&gt;='PRE MAAS'!N$1),'PRE MAAS'!N$1,""),"")</f>
        <v/>
      </c>
      <c r="N38" s="98" t="str">
        <f>++IF(LEN(C38)&gt;5,IF(AND($D38&lt;='PRE MAAS'!N$1,$J38&gt;='PRE MAAS'!N$1),'PRE MAAS'!N$1,""),"")</f>
        <v/>
      </c>
      <c r="O38" s="98" t="str">
        <f>++IF(LEN(C38)&gt;5,IF(AND($D38&lt;='PRE MAAS'!P$1,$J38&gt;='PRE MAAS'!P$1),'PRE MAAS'!P$1,""),"")</f>
        <v/>
      </c>
      <c r="P38" s="98" t="str">
        <f>++IF(LEN(C38)&gt;5,IF(AND($D38&lt;='PRE MAAS'!P$1,$J38&gt;='PRE MAAS'!P$1),'PRE MAAS'!P$1,""),"")</f>
        <v/>
      </c>
      <c r="Q38" s="98" t="str">
        <f>++IF(LEN(C38)&gt;5,IF(AND($D38&lt;='PRE MAAS'!R$1,$J38&gt;='PRE MAAS'!R$1),'PRE MAAS'!R$1,""),"")</f>
        <v/>
      </c>
      <c r="R38" s="98" t="str">
        <f>++IF(LEN(C38)&gt;5,IF(AND($D38&lt;='PRE MAAS'!R$1,$J38&gt;='PRE MAAS'!R$1),'PRE MAAS'!R$1,""),"")</f>
        <v/>
      </c>
      <c r="S38" s="98" t="str">
        <f>++IF(LEN(C38)&gt;5,IF(AND($D38&lt;='PRE MAAS'!T$1,$J38&gt;='PRE MAAS'!T$1),'PRE MAAS'!T$1,""),"")</f>
        <v/>
      </c>
      <c r="T38" s="98" t="str">
        <f>++IF(LEN(C38)&gt;5,IF(AND($D38&lt;='PRE MAAS'!T$1,$J38&gt;='PRE MAAS'!T$1),'PRE MAAS'!T$1,""),"")</f>
        <v/>
      </c>
      <c r="U38" s="98" t="str">
        <f>++IF(LEN(C38)&gt;5,IF(AND($D38&lt;='PRE MAAS'!V$1,$J38&gt;='PRE MAAS'!V$1),'PRE MAAS'!V$1,""),"")</f>
        <v/>
      </c>
      <c r="V38" s="98" t="str">
        <f>++IF(LEN(C38)&gt;5,IF(AND($D38&lt;='PRE MAAS'!V$1,$J38&gt;='PRE MAAS'!V$1),'PRE MAAS'!V$1,""),"")</f>
        <v/>
      </c>
      <c r="W38" s="98" t="str">
        <f>++IF(LEN(C38)&gt;5,IF(AND($D38&lt;='PRE MAAS'!X$1,$J38&gt;='PRE MAAS'!X$1),'PRE MAAS'!X$1,""),"")</f>
        <v/>
      </c>
      <c r="X38" s="104" t="str">
        <f>++IF(LEN(C38)&gt;5,IF(AND($D38&lt;='PRE MAAS'!X$1,$J38&gt;='PRE MAAS'!X$1),'PRE MAAS'!X$1,""),"")</f>
        <v/>
      </c>
      <c r="Y38" s="146" t="str">
        <f>+IF(LEN(C38)&gt;0,IF(COUNTIFS($A38:$A$100,"ACTIVA",$C38:$C$100,C38)=2,CONCATENATE("I (",F38," ",VLOOKUP(C38,C39:$F$100,4,0),") "),CONCATENATE("I (",F38,") ")),"")</f>
        <v/>
      </c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4"/>
      <c r="BO38" s="104"/>
      <c r="BP38" s="104"/>
      <c r="BQ38" s="104"/>
      <c r="BR38" s="104"/>
      <c r="BS38" s="104"/>
      <c r="BT38" s="104"/>
      <c r="BU38" s="104"/>
      <c r="BV38" s="104"/>
      <c r="BW38" s="104"/>
      <c r="BX38" s="104"/>
      <c r="BY38" s="104"/>
      <c r="BZ38" s="104"/>
      <c r="CA38" s="104"/>
      <c r="CB38" s="104"/>
      <c r="CC38" s="104"/>
      <c r="CD38" s="104"/>
      <c r="CE38" s="104"/>
      <c r="CF38" s="104"/>
      <c r="CG38" s="104"/>
      <c r="CH38" s="104"/>
      <c r="CI38" s="104"/>
      <c r="CJ38" s="104"/>
      <c r="CK38" s="104"/>
      <c r="CL38" s="104"/>
      <c r="CM38" s="104"/>
      <c r="CN38" s="104"/>
      <c r="CO38" s="104"/>
      <c r="CP38" s="104"/>
      <c r="CQ38" s="104"/>
      <c r="CR38" s="104"/>
      <c r="CS38" s="104"/>
      <c r="CT38" s="104"/>
      <c r="CU38" s="104"/>
      <c r="CV38" s="104"/>
      <c r="CW38" s="104"/>
      <c r="CX38" s="104"/>
      <c r="CY38" s="104"/>
      <c r="CZ38" s="104"/>
      <c r="DA38" s="104"/>
      <c r="DB38" s="104"/>
    </row>
    <row r="39" spans="1:106">
      <c r="A39" s="174" t="str">
        <f>+IF(LEN(C39)&gt;5,IF(OR(AND(D39&gt;='PRE MAAS'!$L$1,D39&lt;='PRE MAAS'!$Y$1),AND(J39&gt;='PRE MAAS'!$L$1,J39&lt;='PRE MAAS'!$Y$1)),"ACTIVA","REGISTRADA"),"")</f>
        <v/>
      </c>
      <c r="B39" s="175" t="str">
        <f>+IF(LEN(C39)&gt;0,IFERROR(VLOOKUP(C39,BD!G:I,3,0),"BAJA"),"")</f>
        <v/>
      </c>
      <c r="C39" s="11"/>
      <c r="D39" s="91"/>
      <c r="E39" s="173"/>
      <c r="F39" s="11"/>
      <c r="G39" s="173"/>
      <c r="H39" s="11"/>
      <c r="I39" s="11"/>
      <c r="J39" s="176" t="str">
        <f t="shared" si="0"/>
        <v/>
      </c>
      <c r="K39" s="98" t="str">
        <f>+IF(LEN(C39)&gt;5,IF(AND($D39&lt;='PRE MAAS'!L$1,$J39&gt;='PRE MAAS'!L$1),'PRE MAAS'!L$1,""),"")</f>
        <v/>
      </c>
      <c r="L39" s="98" t="str">
        <f>++IF(LEN(C39)&gt;5,IF(AND($D39&lt;='PRE MAAS'!L$1,$J39&gt;='PRE MAAS'!L$1),'PRE MAAS'!L$1,""),"")</f>
        <v/>
      </c>
      <c r="M39" s="98" t="str">
        <f>++IF(LEN(C39)&gt;5,IF(AND($D39&lt;='PRE MAAS'!N$1,$J39&gt;='PRE MAAS'!N$1),'PRE MAAS'!N$1,""),"")</f>
        <v/>
      </c>
      <c r="N39" s="98" t="str">
        <f>++IF(LEN(C39)&gt;5,IF(AND($D39&lt;='PRE MAAS'!N$1,$J39&gt;='PRE MAAS'!N$1),'PRE MAAS'!N$1,""),"")</f>
        <v/>
      </c>
      <c r="O39" s="98" t="str">
        <f>++IF(LEN(C39)&gt;5,IF(AND($D39&lt;='PRE MAAS'!P$1,$J39&gt;='PRE MAAS'!P$1),'PRE MAAS'!P$1,""),"")</f>
        <v/>
      </c>
      <c r="P39" s="98" t="str">
        <f>++IF(LEN(C39)&gt;5,IF(AND($D39&lt;='PRE MAAS'!P$1,$J39&gt;='PRE MAAS'!P$1),'PRE MAAS'!P$1,""),"")</f>
        <v/>
      </c>
      <c r="Q39" s="98" t="str">
        <f>++IF(LEN(C39)&gt;5,IF(AND($D39&lt;='PRE MAAS'!R$1,$J39&gt;='PRE MAAS'!R$1),'PRE MAAS'!R$1,""),"")</f>
        <v/>
      </c>
      <c r="R39" s="98" t="str">
        <f>++IF(LEN(C39)&gt;5,IF(AND($D39&lt;='PRE MAAS'!R$1,$J39&gt;='PRE MAAS'!R$1),'PRE MAAS'!R$1,""),"")</f>
        <v/>
      </c>
      <c r="S39" s="98" t="str">
        <f>++IF(LEN(C39)&gt;5,IF(AND($D39&lt;='PRE MAAS'!T$1,$J39&gt;='PRE MAAS'!T$1),'PRE MAAS'!T$1,""),"")</f>
        <v/>
      </c>
      <c r="T39" s="98" t="str">
        <f>++IF(LEN(C39)&gt;5,IF(AND($D39&lt;='PRE MAAS'!T$1,$J39&gt;='PRE MAAS'!T$1),'PRE MAAS'!T$1,""),"")</f>
        <v/>
      </c>
      <c r="U39" s="98" t="str">
        <f>++IF(LEN(C39)&gt;5,IF(AND($D39&lt;='PRE MAAS'!V$1,$J39&gt;='PRE MAAS'!V$1),'PRE MAAS'!V$1,""),"")</f>
        <v/>
      </c>
      <c r="V39" s="98" t="str">
        <f>++IF(LEN(C39)&gt;5,IF(AND($D39&lt;='PRE MAAS'!V$1,$J39&gt;='PRE MAAS'!V$1),'PRE MAAS'!V$1,""),"")</f>
        <v/>
      </c>
      <c r="W39" s="98" t="str">
        <f>++IF(LEN(C39)&gt;5,IF(AND($D39&lt;='PRE MAAS'!X$1,$J39&gt;='PRE MAAS'!X$1),'PRE MAAS'!X$1,""),"")</f>
        <v/>
      </c>
      <c r="X39" s="104" t="str">
        <f>++IF(LEN(C39)&gt;5,IF(AND($D39&lt;='PRE MAAS'!X$1,$J39&gt;='PRE MAAS'!X$1),'PRE MAAS'!X$1,""),"")</f>
        <v/>
      </c>
      <c r="Y39" s="146" t="str">
        <f>+IF(LEN(C39)&gt;0,IF(COUNTIFS($A39:$A$100,"ACTIVA",$C39:$C$100,C39)=2,CONCATENATE("I (",F39," ",VLOOKUP(C39,C40:$F$100,4,0),") "),CONCATENATE("I (",F39,") ")),"")</f>
        <v/>
      </c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  <c r="BM39" s="104"/>
      <c r="BN39" s="104"/>
      <c r="BO39" s="104"/>
      <c r="BP39" s="104"/>
      <c r="BQ39" s="104"/>
      <c r="BR39" s="104"/>
      <c r="BS39" s="104"/>
      <c r="BT39" s="104"/>
      <c r="BU39" s="104"/>
      <c r="BV39" s="104"/>
      <c r="BW39" s="104"/>
      <c r="BX39" s="104"/>
      <c r="BY39" s="104"/>
      <c r="BZ39" s="104"/>
      <c r="CA39" s="104"/>
      <c r="CB39" s="104"/>
      <c r="CC39" s="104"/>
      <c r="CD39" s="104"/>
      <c r="CE39" s="104"/>
      <c r="CF39" s="104"/>
      <c r="CG39" s="104"/>
      <c r="CH39" s="104"/>
      <c r="CI39" s="104"/>
      <c r="CJ39" s="104"/>
      <c r="CK39" s="104"/>
      <c r="CL39" s="104"/>
      <c r="CM39" s="104"/>
      <c r="CN39" s="104"/>
      <c r="CO39" s="104"/>
      <c r="CP39" s="104"/>
      <c r="CQ39" s="104"/>
      <c r="CR39" s="104"/>
      <c r="CS39" s="104"/>
      <c r="CT39" s="104"/>
      <c r="CU39" s="104"/>
      <c r="CV39" s="104"/>
      <c r="CW39" s="104"/>
      <c r="CX39" s="104"/>
      <c r="CY39" s="104"/>
      <c r="CZ39" s="104"/>
      <c r="DA39" s="104"/>
      <c r="DB39" s="104"/>
    </row>
    <row r="40" spans="1:106">
      <c r="A40" s="174" t="str">
        <f>+IF(LEN(C40)&gt;5,IF(OR(AND(D40&gt;='PRE MAAS'!$L$1,D40&lt;='PRE MAAS'!$Y$1),AND(J40&gt;='PRE MAAS'!$L$1,J40&lt;='PRE MAAS'!$Y$1)),"ACTIVA","REGISTRADA"),"")</f>
        <v/>
      </c>
      <c r="B40" s="175" t="str">
        <f>+IF(LEN(C40)&gt;0,IFERROR(VLOOKUP(C40,BD!G:I,3,0),"BAJA"),"")</f>
        <v/>
      </c>
      <c r="C40" s="11"/>
      <c r="D40" s="91"/>
      <c r="E40" s="173"/>
      <c r="F40" s="11"/>
      <c r="G40" s="173"/>
      <c r="H40" s="11"/>
      <c r="I40" s="11"/>
      <c r="J40" s="176" t="str">
        <f t="shared" si="0"/>
        <v/>
      </c>
      <c r="K40" s="98" t="str">
        <f>+IF(LEN(C40)&gt;5,IF(AND($D40&lt;='PRE MAAS'!L$1,$J40&gt;='PRE MAAS'!L$1),'PRE MAAS'!L$1,""),"")</f>
        <v/>
      </c>
      <c r="L40" s="98" t="str">
        <f>++IF(LEN(C40)&gt;5,IF(AND($D40&lt;='PRE MAAS'!L$1,$J40&gt;='PRE MAAS'!L$1),'PRE MAAS'!L$1,""),"")</f>
        <v/>
      </c>
      <c r="M40" s="98" t="str">
        <f>++IF(LEN(C40)&gt;5,IF(AND($D40&lt;='PRE MAAS'!N$1,$J40&gt;='PRE MAAS'!N$1),'PRE MAAS'!N$1,""),"")</f>
        <v/>
      </c>
      <c r="N40" s="98" t="str">
        <f>++IF(LEN(C40)&gt;5,IF(AND($D40&lt;='PRE MAAS'!N$1,$J40&gt;='PRE MAAS'!N$1),'PRE MAAS'!N$1,""),"")</f>
        <v/>
      </c>
      <c r="O40" s="98" t="str">
        <f>++IF(LEN(C40)&gt;5,IF(AND($D40&lt;='PRE MAAS'!P$1,$J40&gt;='PRE MAAS'!P$1),'PRE MAAS'!P$1,""),"")</f>
        <v/>
      </c>
      <c r="P40" s="98" t="str">
        <f>++IF(LEN(C40)&gt;5,IF(AND($D40&lt;='PRE MAAS'!P$1,$J40&gt;='PRE MAAS'!P$1),'PRE MAAS'!P$1,""),"")</f>
        <v/>
      </c>
      <c r="Q40" s="98" t="str">
        <f>++IF(LEN(C40)&gt;5,IF(AND($D40&lt;='PRE MAAS'!R$1,$J40&gt;='PRE MAAS'!R$1),'PRE MAAS'!R$1,""),"")</f>
        <v/>
      </c>
      <c r="R40" s="98" t="str">
        <f>++IF(LEN(C40)&gt;5,IF(AND($D40&lt;='PRE MAAS'!R$1,$J40&gt;='PRE MAAS'!R$1),'PRE MAAS'!R$1,""),"")</f>
        <v/>
      </c>
      <c r="S40" s="98" t="str">
        <f>++IF(LEN(C40)&gt;5,IF(AND($D40&lt;='PRE MAAS'!T$1,$J40&gt;='PRE MAAS'!T$1),'PRE MAAS'!T$1,""),"")</f>
        <v/>
      </c>
      <c r="T40" s="98" t="str">
        <f>++IF(LEN(C40)&gt;5,IF(AND($D40&lt;='PRE MAAS'!T$1,$J40&gt;='PRE MAAS'!T$1),'PRE MAAS'!T$1,""),"")</f>
        <v/>
      </c>
      <c r="U40" s="98" t="str">
        <f>++IF(LEN(C40)&gt;5,IF(AND($D40&lt;='PRE MAAS'!V$1,$J40&gt;='PRE MAAS'!V$1),'PRE MAAS'!V$1,""),"")</f>
        <v/>
      </c>
      <c r="V40" s="98" t="str">
        <f>++IF(LEN(C40)&gt;5,IF(AND($D40&lt;='PRE MAAS'!V$1,$J40&gt;='PRE MAAS'!V$1),'PRE MAAS'!V$1,""),"")</f>
        <v/>
      </c>
      <c r="W40" s="98" t="str">
        <f>++IF(LEN(C40)&gt;5,IF(AND($D40&lt;='PRE MAAS'!X$1,$J40&gt;='PRE MAAS'!X$1),'PRE MAAS'!X$1,""),"")</f>
        <v/>
      </c>
      <c r="X40" s="104" t="str">
        <f>++IF(LEN(C40)&gt;5,IF(AND($D40&lt;='PRE MAAS'!X$1,$J40&gt;='PRE MAAS'!X$1),'PRE MAAS'!X$1,""),"")</f>
        <v/>
      </c>
      <c r="Y40" s="146" t="str">
        <f>+IF(LEN(C40)&gt;0,IF(COUNTIFS($A40:$A$100,"ACTIVA",$C40:$C$100,C40)=2,CONCATENATE("I (",F40," ",VLOOKUP(C40,C41:$F$100,4,0),") "),CONCATENATE("I (",F40,") ")),"")</f>
        <v/>
      </c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  <c r="BE40" s="104"/>
      <c r="BF40" s="104"/>
      <c r="BG40" s="104"/>
      <c r="BH40" s="104"/>
      <c r="BI40" s="104"/>
      <c r="BJ40" s="104"/>
      <c r="BK40" s="104"/>
      <c r="BL40" s="104"/>
      <c r="BM40" s="104"/>
      <c r="BN40" s="104"/>
      <c r="BO40" s="104"/>
      <c r="BP40" s="104"/>
      <c r="BQ40" s="104"/>
      <c r="BR40" s="104"/>
      <c r="BS40" s="104"/>
      <c r="BT40" s="104"/>
      <c r="BU40" s="104"/>
      <c r="BV40" s="104"/>
      <c r="BW40" s="104"/>
      <c r="BX40" s="104"/>
      <c r="BY40" s="104"/>
      <c r="BZ40" s="104"/>
      <c r="CA40" s="104"/>
      <c r="CB40" s="104"/>
      <c r="CC40" s="104"/>
      <c r="CD40" s="104"/>
      <c r="CE40" s="104"/>
      <c r="CF40" s="104"/>
      <c r="CG40" s="104"/>
      <c r="CH40" s="104"/>
      <c r="CI40" s="104"/>
      <c r="CJ40" s="104"/>
      <c r="CK40" s="104"/>
      <c r="CL40" s="104"/>
      <c r="CM40" s="104"/>
      <c r="CN40" s="104"/>
      <c r="CO40" s="104"/>
      <c r="CP40" s="104"/>
      <c r="CQ40" s="104"/>
      <c r="CR40" s="104"/>
      <c r="CS40" s="104"/>
      <c r="CT40" s="104"/>
      <c r="CU40" s="104"/>
      <c r="CV40" s="104"/>
      <c r="CW40" s="104"/>
      <c r="CX40" s="104"/>
      <c r="CY40" s="104"/>
      <c r="CZ40" s="104"/>
      <c r="DA40" s="104"/>
      <c r="DB40" s="104"/>
    </row>
    <row r="41" spans="1:106">
      <c r="A41" s="174" t="str">
        <f>+IF(LEN(C41)&gt;5,IF(OR(AND(D41&gt;='PRE MAAS'!$L$1,D41&lt;='PRE MAAS'!$Y$1),AND(J41&gt;='PRE MAAS'!$L$1,J41&lt;='PRE MAAS'!$Y$1)),"ACTIVA","REGISTRADA"),"")</f>
        <v/>
      </c>
      <c r="B41" s="175" t="str">
        <f>+IF(LEN(C41)&gt;0,IFERROR(VLOOKUP(C41,BD!G:I,3,0),"BAJA"),"")</f>
        <v/>
      </c>
      <c r="C41" s="11"/>
      <c r="D41" s="91"/>
      <c r="E41" s="173"/>
      <c r="F41" s="11"/>
      <c r="G41" s="173"/>
      <c r="H41" s="11"/>
      <c r="I41" s="11"/>
      <c r="J41" s="176" t="str">
        <f t="shared" si="0"/>
        <v/>
      </c>
      <c r="K41" s="98" t="str">
        <f>+IF(LEN(C41)&gt;5,IF(AND($D41&lt;='PRE MAAS'!L$1,$J41&gt;='PRE MAAS'!L$1),'PRE MAAS'!L$1,""),"")</f>
        <v/>
      </c>
      <c r="L41" s="98" t="str">
        <f>++IF(LEN(C41)&gt;5,IF(AND($D41&lt;='PRE MAAS'!L$1,$J41&gt;='PRE MAAS'!L$1),'PRE MAAS'!L$1,""),"")</f>
        <v/>
      </c>
      <c r="M41" s="98" t="str">
        <f>++IF(LEN(C41)&gt;5,IF(AND($D41&lt;='PRE MAAS'!N$1,$J41&gt;='PRE MAAS'!N$1),'PRE MAAS'!N$1,""),"")</f>
        <v/>
      </c>
      <c r="N41" s="98" t="str">
        <f>++IF(LEN(C41)&gt;5,IF(AND($D41&lt;='PRE MAAS'!N$1,$J41&gt;='PRE MAAS'!N$1),'PRE MAAS'!N$1,""),"")</f>
        <v/>
      </c>
      <c r="O41" s="98" t="str">
        <f>++IF(LEN(C41)&gt;5,IF(AND($D41&lt;='PRE MAAS'!P$1,$J41&gt;='PRE MAAS'!P$1),'PRE MAAS'!P$1,""),"")</f>
        <v/>
      </c>
      <c r="P41" s="98" t="str">
        <f>++IF(LEN(C41)&gt;5,IF(AND($D41&lt;='PRE MAAS'!P$1,$J41&gt;='PRE MAAS'!P$1),'PRE MAAS'!P$1,""),"")</f>
        <v/>
      </c>
      <c r="Q41" s="98" t="str">
        <f>++IF(LEN(C41)&gt;5,IF(AND($D41&lt;='PRE MAAS'!R$1,$J41&gt;='PRE MAAS'!R$1),'PRE MAAS'!R$1,""),"")</f>
        <v/>
      </c>
      <c r="R41" s="98" t="str">
        <f>++IF(LEN(C41)&gt;5,IF(AND($D41&lt;='PRE MAAS'!R$1,$J41&gt;='PRE MAAS'!R$1),'PRE MAAS'!R$1,""),"")</f>
        <v/>
      </c>
      <c r="S41" s="98" t="str">
        <f>++IF(LEN(C41)&gt;5,IF(AND($D41&lt;='PRE MAAS'!T$1,$J41&gt;='PRE MAAS'!T$1),'PRE MAAS'!T$1,""),"")</f>
        <v/>
      </c>
      <c r="T41" s="98" t="str">
        <f>++IF(LEN(C41)&gt;5,IF(AND($D41&lt;='PRE MAAS'!T$1,$J41&gt;='PRE MAAS'!T$1),'PRE MAAS'!T$1,""),"")</f>
        <v/>
      </c>
      <c r="U41" s="98" t="str">
        <f>++IF(LEN(C41)&gt;5,IF(AND($D41&lt;='PRE MAAS'!V$1,$J41&gt;='PRE MAAS'!V$1),'PRE MAAS'!V$1,""),"")</f>
        <v/>
      </c>
      <c r="V41" s="98" t="str">
        <f>++IF(LEN(C41)&gt;5,IF(AND($D41&lt;='PRE MAAS'!V$1,$J41&gt;='PRE MAAS'!V$1),'PRE MAAS'!V$1,""),"")</f>
        <v/>
      </c>
      <c r="W41" s="98" t="str">
        <f>++IF(LEN(C41)&gt;5,IF(AND($D41&lt;='PRE MAAS'!X$1,$J41&gt;='PRE MAAS'!X$1),'PRE MAAS'!X$1,""),"")</f>
        <v/>
      </c>
      <c r="X41" s="104" t="str">
        <f>++IF(LEN(C41)&gt;5,IF(AND($D41&lt;='PRE MAAS'!X$1,$J41&gt;='PRE MAAS'!X$1),'PRE MAAS'!X$1,""),"")</f>
        <v/>
      </c>
      <c r="Y41" s="146" t="str">
        <f>+IF(LEN(C41)&gt;0,IF(COUNTIFS($A41:$A$100,"ACTIVA",$C41:$C$100,C41)=2,CONCATENATE("I (",F41," ",VLOOKUP(C41,C42:$F$100,4,0),") "),CONCATENATE("I (",F41,") ")),"")</f>
        <v/>
      </c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  <c r="BE41" s="104"/>
      <c r="BF41" s="104"/>
      <c r="BG41" s="104"/>
      <c r="BH41" s="104"/>
      <c r="BI41" s="104"/>
      <c r="BJ41" s="104"/>
      <c r="BK41" s="104"/>
      <c r="BL41" s="104"/>
      <c r="BM41" s="104"/>
      <c r="BN41" s="104"/>
      <c r="BO41" s="104"/>
      <c r="BP41" s="104"/>
      <c r="BQ41" s="104"/>
      <c r="BR41" s="104"/>
      <c r="BS41" s="104"/>
      <c r="BT41" s="104"/>
      <c r="BU41" s="104"/>
      <c r="BV41" s="104"/>
      <c r="BW41" s="104"/>
      <c r="BX41" s="104"/>
      <c r="BY41" s="104"/>
      <c r="BZ41" s="104"/>
      <c r="CA41" s="104"/>
      <c r="CB41" s="104"/>
      <c r="CC41" s="104"/>
      <c r="CD41" s="104"/>
      <c r="CE41" s="104"/>
      <c r="CF41" s="104"/>
      <c r="CG41" s="104"/>
      <c r="CH41" s="104"/>
      <c r="CI41" s="104"/>
      <c r="CJ41" s="104"/>
      <c r="CK41" s="104"/>
      <c r="CL41" s="104"/>
      <c r="CM41" s="104"/>
      <c r="CN41" s="104"/>
      <c r="CO41" s="104"/>
      <c r="CP41" s="104"/>
      <c r="CQ41" s="104"/>
      <c r="CR41" s="104"/>
      <c r="CS41" s="104"/>
      <c r="CT41" s="104"/>
      <c r="CU41" s="104"/>
      <c r="CV41" s="104"/>
      <c r="CW41" s="104"/>
      <c r="CX41" s="104"/>
      <c r="CY41" s="104"/>
      <c r="CZ41" s="104"/>
      <c r="DA41" s="104"/>
      <c r="DB41" s="104"/>
    </row>
    <row r="42" spans="1:106">
      <c r="A42" s="174" t="str">
        <f>+IF(LEN(C42)&gt;5,IF(OR(AND(D42&gt;='PRE MAAS'!$L$1,D42&lt;='PRE MAAS'!$Y$1),AND(J42&gt;='PRE MAAS'!$L$1,J42&lt;='PRE MAAS'!$Y$1)),"ACTIVA","REGISTRADA"),"")</f>
        <v/>
      </c>
      <c r="B42" s="175" t="str">
        <f>+IF(LEN(C42)&gt;0,IFERROR(VLOOKUP(C42,BD!G:I,3,0),"BAJA"),"")</f>
        <v/>
      </c>
      <c r="C42" s="11"/>
      <c r="D42" s="91"/>
      <c r="E42" s="173"/>
      <c r="F42" s="11"/>
      <c r="G42" s="173"/>
      <c r="H42" s="11"/>
      <c r="I42" s="11"/>
      <c r="J42" s="176" t="str">
        <f t="shared" si="0"/>
        <v/>
      </c>
      <c r="K42" s="98" t="str">
        <f>+IF(LEN(C42)&gt;5,IF(AND($D42&lt;='PRE MAAS'!L$1,$J42&gt;='PRE MAAS'!L$1),'PRE MAAS'!L$1,""),"")</f>
        <v/>
      </c>
      <c r="L42" s="98" t="str">
        <f>++IF(LEN(C42)&gt;5,IF(AND($D42&lt;='PRE MAAS'!L$1,$J42&gt;='PRE MAAS'!L$1),'PRE MAAS'!L$1,""),"")</f>
        <v/>
      </c>
      <c r="M42" s="98" t="str">
        <f>++IF(LEN(C42)&gt;5,IF(AND($D42&lt;='PRE MAAS'!N$1,$J42&gt;='PRE MAAS'!N$1),'PRE MAAS'!N$1,""),"")</f>
        <v/>
      </c>
      <c r="N42" s="98" t="str">
        <f>++IF(LEN(C42)&gt;5,IF(AND($D42&lt;='PRE MAAS'!N$1,$J42&gt;='PRE MAAS'!N$1),'PRE MAAS'!N$1,""),"")</f>
        <v/>
      </c>
      <c r="O42" s="98" t="str">
        <f>++IF(LEN(C42)&gt;5,IF(AND($D42&lt;='PRE MAAS'!P$1,$J42&gt;='PRE MAAS'!P$1),'PRE MAAS'!P$1,""),"")</f>
        <v/>
      </c>
      <c r="P42" s="98" t="str">
        <f>++IF(LEN(C42)&gt;5,IF(AND($D42&lt;='PRE MAAS'!P$1,$J42&gt;='PRE MAAS'!P$1),'PRE MAAS'!P$1,""),"")</f>
        <v/>
      </c>
      <c r="Q42" s="98" t="str">
        <f>++IF(LEN(C42)&gt;5,IF(AND($D42&lt;='PRE MAAS'!R$1,$J42&gt;='PRE MAAS'!R$1),'PRE MAAS'!R$1,""),"")</f>
        <v/>
      </c>
      <c r="R42" s="98" t="str">
        <f>++IF(LEN(C42)&gt;5,IF(AND($D42&lt;='PRE MAAS'!R$1,$J42&gt;='PRE MAAS'!R$1),'PRE MAAS'!R$1,""),"")</f>
        <v/>
      </c>
      <c r="S42" s="98" t="str">
        <f>++IF(LEN(C42)&gt;5,IF(AND($D42&lt;='PRE MAAS'!T$1,$J42&gt;='PRE MAAS'!T$1),'PRE MAAS'!T$1,""),"")</f>
        <v/>
      </c>
      <c r="T42" s="98" t="str">
        <f>++IF(LEN(C42)&gt;5,IF(AND($D42&lt;='PRE MAAS'!T$1,$J42&gt;='PRE MAAS'!T$1),'PRE MAAS'!T$1,""),"")</f>
        <v/>
      </c>
      <c r="U42" s="98" t="str">
        <f>++IF(LEN(C42)&gt;5,IF(AND($D42&lt;='PRE MAAS'!V$1,$J42&gt;='PRE MAAS'!V$1),'PRE MAAS'!V$1,""),"")</f>
        <v/>
      </c>
      <c r="V42" s="98" t="str">
        <f>++IF(LEN(C42)&gt;5,IF(AND($D42&lt;='PRE MAAS'!V$1,$J42&gt;='PRE MAAS'!V$1),'PRE MAAS'!V$1,""),"")</f>
        <v/>
      </c>
      <c r="W42" s="98" t="str">
        <f>++IF(LEN(C42)&gt;5,IF(AND($D42&lt;='PRE MAAS'!X$1,$J42&gt;='PRE MAAS'!X$1),'PRE MAAS'!X$1,""),"")</f>
        <v/>
      </c>
      <c r="X42" s="104" t="str">
        <f>++IF(LEN(C42)&gt;5,IF(AND($D42&lt;='PRE MAAS'!X$1,$J42&gt;='PRE MAAS'!X$1),'PRE MAAS'!X$1,""),"")</f>
        <v/>
      </c>
      <c r="Y42" s="146" t="str">
        <f>+IF(LEN(C42)&gt;0,IF(COUNTIFS($A42:$A$100,"ACTIVA",$C42:$C$100,C42)=2,CONCATENATE("I (",F42," ",VLOOKUP(C42,C43:$F$100,4,0),") "),CONCATENATE("I (",F42,") ")),"")</f>
        <v/>
      </c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4"/>
      <c r="AM42" s="104"/>
      <c r="AN42" s="104"/>
      <c r="AO42" s="104"/>
      <c r="AP42" s="104"/>
      <c r="AQ42" s="104"/>
      <c r="AR42" s="104"/>
      <c r="AS42" s="104"/>
      <c r="AT42" s="104"/>
      <c r="AU42" s="104"/>
      <c r="AV42" s="104"/>
      <c r="AW42" s="104"/>
      <c r="AX42" s="104"/>
      <c r="AY42" s="104"/>
      <c r="AZ42" s="104"/>
      <c r="BA42" s="104"/>
      <c r="BB42" s="104"/>
      <c r="BC42" s="104"/>
      <c r="BD42" s="104"/>
      <c r="BE42" s="104"/>
      <c r="BF42" s="104"/>
      <c r="BG42" s="104"/>
      <c r="BH42" s="104"/>
      <c r="BI42" s="104"/>
      <c r="BJ42" s="104"/>
      <c r="BK42" s="104"/>
      <c r="BL42" s="104"/>
      <c r="BM42" s="104"/>
      <c r="BN42" s="104"/>
      <c r="BO42" s="104"/>
      <c r="BP42" s="104"/>
      <c r="BQ42" s="104"/>
      <c r="BR42" s="104"/>
      <c r="BS42" s="104"/>
      <c r="BT42" s="104"/>
      <c r="BU42" s="104"/>
      <c r="BV42" s="104"/>
      <c r="BW42" s="104"/>
      <c r="BX42" s="104"/>
      <c r="BY42" s="104"/>
      <c r="BZ42" s="104"/>
      <c r="CA42" s="104"/>
      <c r="CB42" s="104"/>
      <c r="CC42" s="104"/>
      <c r="CD42" s="104"/>
      <c r="CE42" s="104"/>
      <c r="CF42" s="104"/>
      <c r="CG42" s="104"/>
      <c r="CH42" s="104"/>
      <c r="CI42" s="104"/>
      <c r="CJ42" s="104"/>
      <c r="CK42" s="104"/>
      <c r="CL42" s="104"/>
      <c r="CM42" s="104"/>
      <c r="CN42" s="104"/>
      <c r="CO42" s="104"/>
      <c r="CP42" s="104"/>
      <c r="CQ42" s="104"/>
      <c r="CR42" s="104"/>
      <c r="CS42" s="104"/>
      <c r="CT42" s="104"/>
      <c r="CU42" s="104"/>
      <c r="CV42" s="104"/>
      <c r="CW42" s="104"/>
      <c r="CX42" s="104"/>
      <c r="CY42" s="104"/>
      <c r="CZ42" s="104"/>
      <c r="DA42" s="104"/>
      <c r="DB42" s="104"/>
    </row>
    <row r="43" spans="1:106">
      <c r="A43" s="174" t="str">
        <f>+IF(LEN(C43)&gt;5,IF(OR(AND(D43&gt;='PRE MAAS'!$L$1,D43&lt;='PRE MAAS'!$Y$1),AND(J43&gt;='PRE MAAS'!$L$1,J43&lt;='PRE MAAS'!$Y$1)),"ACTIVA","REGISTRADA"),"")</f>
        <v/>
      </c>
      <c r="B43" s="175" t="str">
        <f>+IF(LEN(C43)&gt;0,IFERROR(VLOOKUP(C43,BD!G:I,3,0),"BAJA"),"")</f>
        <v/>
      </c>
      <c r="C43" s="11"/>
      <c r="D43" s="91"/>
      <c r="E43" s="173"/>
      <c r="F43" s="11"/>
      <c r="G43" s="173"/>
      <c r="H43" s="11"/>
      <c r="I43" s="11"/>
      <c r="J43" s="176" t="str">
        <f t="shared" si="0"/>
        <v/>
      </c>
      <c r="K43" s="98" t="str">
        <f>+IF(LEN(C43)&gt;5,IF(AND($D43&lt;='PRE MAAS'!L$1,$J43&gt;='PRE MAAS'!L$1),'PRE MAAS'!L$1,""),"")</f>
        <v/>
      </c>
      <c r="L43" s="98" t="str">
        <f>++IF(LEN(C43)&gt;5,IF(AND($D43&lt;='PRE MAAS'!L$1,$J43&gt;='PRE MAAS'!L$1),'PRE MAAS'!L$1,""),"")</f>
        <v/>
      </c>
      <c r="M43" s="98" t="str">
        <f>++IF(LEN(C43)&gt;5,IF(AND($D43&lt;='PRE MAAS'!N$1,$J43&gt;='PRE MAAS'!N$1),'PRE MAAS'!N$1,""),"")</f>
        <v/>
      </c>
      <c r="N43" s="98" t="str">
        <f>++IF(LEN(C43)&gt;5,IF(AND($D43&lt;='PRE MAAS'!N$1,$J43&gt;='PRE MAAS'!N$1),'PRE MAAS'!N$1,""),"")</f>
        <v/>
      </c>
      <c r="O43" s="98" t="str">
        <f>++IF(LEN(C43)&gt;5,IF(AND($D43&lt;='PRE MAAS'!P$1,$J43&gt;='PRE MAAS'!P$1),'PRE MAAS'!P$1,""),"")</f>
        <v/>
      </c>
      <c r="P43" s="98" t="str">
        <f>++IF(LEN(C43)&gt;5,IF(AND($D43&lt;='PRE MAAS'!P$1,$J43&gt;='PRE MAAS'!P$1),'PRE MAAS'!P$1,""),"")</f>
        <v/>
      </c>
      <c r="Q43" s="98" t="str">
        <f>++IF(LEN(C43)&gt;5,IF(AND($D43&lt;='PRE MAAS'!R$1,$J43&gt;='PRE MAAS'!R$1),'PRE MAAS'!R$1,""),"")</f>
        <v/>
      </c>
      <c r="R43" s="98" t="str">
        <f>++IF(LEN(C43)&gt;5,IF(AND($D43&lt;='PRE MAAS'!R$1,$J43&gt;='PRE MAAS'!R$1),'PRE MAAS'!R$1,""),"")</f>
        <v/>
      </c>
      <c r="S43" s="98" t="str">
        <f>++IF(LEN(C43)&gt;5,IF(AND($D43&lt;='PRE MAAS'!T$1,$J43&gt;='PRE MAAS'!T$1),'PRE MAAS'!T$1,""),"")</f>
        <v/>
      </c>
      <c r="T43" s="98" t="str">
        <f>++IF(LEN(C43)&gt;5,IF(AND($D43&lt;='PRE MAAS'!T$1,$J43&gt;='PRE MAAS'!T$1),'PRE MAAS'!T$1,""),"")</f>
        <v/>
      </c>
      <c r="U43" s="98" t="str">
        <f>++IF(LEN(C43)&gt;5,IF(AND($D43&lt;='PRE MAAS'!V$1,$J43&gt;='PRE MAAS'!V$1),'PRE MAAS'!V$1,""),"")</f>
        <v/>
      </c>
      <c r="V43" s="98" t="str">
        <f>++IF(LEN(C43)&gt;5,IF(AND($D43&lt;='PRE MAAS'!V$1,$J43&gt;='PRE MAAS'!V$1),'PRE MAAS'!V$1,""),"")</f>
        <v/>
      </c>
      <c r="W43" s="98" t="str">
        <f>++IF(LEN(C43)&gt;5,IF(AND($D43&lt;='PRE MAAS'!X$1,$J43&gt;='PRE MAAS'!X$1),'PRE MAAS'!X$1,""),"")</f>
        <v/>
      </c>
      <c r="X43" s="104" t="str">
        <f>++IF(LEN(C43)&gt;5,IF(AND($D43&lt;='PRE MAAS'!X$1,$J43&gt;='PRE MAAS'!X$1),'PRE MAAS'!X$1,""),"")</f>
        <v/>
      </c>
      <c r="Y43" s="146" t="str">
        <f>+IF(LEN(C43)&gt;0,IF(COUNTIFS($A43:$A$100,"ACTIVA",$C43:$C$100,C43)=2,CONCATENATE("I (",F43," ",VLOOKUP(C43,C44:$F$100,4,0),") "),CONCATENATE("I (",F43,") ")),"")</f>
        <v/>
      </c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4"/>
      <c r="AM43" s="104"/>
      <c r="AN43" s="104"/>
      <c r="AO43" s="104"/>
      <c r="AP43" s="104"/>
      <c r="AQ43" s="104"/>
      <c r="AR43" s="104"/>
      <c r="AS43" s="104"/>
      <c r="AT43" s="104"/>
      <c r="AU43" s="104"/>
      <c r="AV43" s="104"/>
      <c r="AW43" s="104"/>
      <c r="AX43" s="104"/>
      <c r="AY43" s="104"/>
      <c r="AZ43" s="104"/>
      <c r="BA43" s="104"/>
      <c r="BB43" s="104"/>
      <c r="BC43" s="104"/>
      <c r="BD43" s="104"/>
      <c r="BE43" s="104"/>
      <c r="BF43" s="104"/>
      <c r="BG43" s="104"/>
      <c r="BH43" s="104"/>
      <c r="BI43" s="104"/>
      <c r="BJ43" s="104"/>
      <c r="BK43" s="104"/>
      <c r="BL43" s="104"/>
      <c r="BM43" s="104"/>
      <c r="BN43" s="104"/>
      <c r="BO43" s="104"/>
      <c r="BP43" s="104"/>
      <c r="BQ43" s="104"/>
      <c r="BR43" s="104"/>
      <c r="BS43" s="104"/>
      <c r="BT43" s="104"/>
      <c r="BU43" s="104"/>
      <c r="BV43" s="104"/>
      <c r="BW43" s="104"/>
      <c r="BX43" s="104"/>
      <c r="BY43" s="104"/>
      <c r="BZ43" s="104"/>
      <c r="CA43" s="104"/>
      <c r="CB43" s="104"/>
      <c r="CC43" s="104"/>
      <c r="CD43" s="104"/>
      <c r="CE43" s="104"/>
      <c r="CF43" s="104"/>
      <c r="CG43" s="104"/>
      <c r="CH43" s="104"/>
      <c r="CI43" s="104"/>
      <c r="CJ43" s="104"/>
      <c r="CK43" s="104"/>
      <c r="CL43" s="104"/>
      <c r="CM43" s="104"/>
      <c r="CN43" s="104"/>
      <c r="CO43" s="104"/>
      <c r="CP43" s="104"/>
      <c r="CQ43" s="104"/>
      <c r="CR43" s="104"/>
      <c r="CS43" s="104"/>
      <c r="CT43" s="104"/>
      <c r="CU43" s="104"/>
      <c r="CV43" s="104"/>
      <c r="CW43" s="104"/>
      <c r="CX43" s="104"/>
      <c r="CY43" s="104"/>
      <c r="CZ43" s="104"/>
      <c r="DA43" s="104"/>
      <c r="DB43" s="104"/>
    </row>
    <row r="44" spans="1:106">
      <c r="A44" s="174" t="str">
        <f>+IF(LEN(C44)&gt;5,IF(OR(AND(D44&gt;='PRE MAAS'!$L$1,D44&lt;='PRE MAAS'!$Y$1),AND(J44&gt;='PRE MAAS'!$L$1,J44&lt;='PRE MAAS'!$Y$1)),"ACTIVA","REGISTRADA"),"")</f>
        <v/>
      </c>
      <c r="B44" s="175" t="str">
        <f>+IF(LEN(C44)&gt;0,IFERROR(VLOOKUP(C44,BD!G:I,3,0),"BAJA"),"")</f>
        <v/>
      </c>
      <c r="C44" s="11"/>
      <c r="D44" s="91"/>
      <c r="E44" s="173"/>
      <c r="F44" s="11"/>
      <c r="G44" s="173"/>
      <c r="H44" s="11"/>
      <c r="I44" s="11"/>
      <c r="J44" s="176" t="str">
        <f t="shared" si="0"/>
        <v/>
      </c>
      <c r="K44" s="98" t="str">
        <f>+IF(LEN(C44)&gt;5,IF(AND($D44&lt;='PRE MAAS'!L$1,$J44&gt;='PRE MAAS'!L$1),'PRE MAAS'!L$1,""),"")</f>
        <v/>
      </c>
      <c r="L44" s="98" t="str">
        <f>++IF(LEN(C44)&gt;5,IF(AND($D44&lt;='PRE MAAS'!L$1,$J44&gt;='PRE MAAS'!L$1),'PRE MAAS'!L$1,""),"")</f>
        <v/>
      </c>
      <c r="M44" s="98" t="str">
        <f>++IF(LEN(C44)&gt;5,IF(AND($D44&lt;='PRE MAAS'!N$1,$J44&gt;='PRE MAAS'!N$1),'PRE MAAS'!N$1,""),"")</f>
        <v/>
      </c>
      <c r="N44" s="98" t="str">
        <f>++IF(LEN(C44)&gt;5,IF(AND($D44&lt;='PRE MAAS'!N$1,$J44&gt;='PRE MAAS'!N$1),'PRE MAAS'!N$1,""),"")</f>
        <v/>
      </c>
      <c r="O44" s="98" t="str">
        <f>++IF(LEN(C44)&gt;5,IF(AND($D44&lt;='PRE MAAS'!P$1,$J44&gt;='PRE MAAS'!P$1),'PRE MAAS'!P$1,""),"")</f>
        <v/>
      </c>
      <c r="P44" s="98" t="str">
        <f>++IF(LEN(C44)&gt;5,IF(AND($D44&lt;='PRE MAAS'!P$1,$J44&gt;='PRE MAAS'!P$1),'PRE MAAS'!P$1,""),"")</f>
        <v/>
      </c>
      <c r="Q44" s="98" t="str">
        <f>++IF(LEN(C44)&gt;5,IF(AND($D44&lt;='PRE MAAS'!R$1,$J44&gt;='PRE MAAS'!R$1),'PRE MAAS'!R$1,""),"")</f>
        <v/>
      </c>
      <c r="R44" s="98" t="str">
        <f>++IF(LEN(C44)&gt;5,IF(AND($D44&lt;='PRE MAAS'!R$1,$J44&gt;='PRE MAAS'!R$1),'PRE MAAS'!R$1,""),"")</f>
        <v/>
      </c>
      <c r="S44" s="98" t="str">
        <f>++IF(LEN(C44)&gt;5,IF(AND($D44&lt;='PRE MAAS'!T$1,$J44&gt;='PRE MAAS'!T$1),'PRE MAAS'!T$1,""),"")</f>
        <v/>
      </c>
      <c r="T44" s="98" t="str">
        <f>++IF(LEN(C44)&gt;5,IF(AND($D44&lt;='PRE MAAS'!T$1,$J44&gt;='PRE MAAS'!T$1),'PRE MAAS'!T$1,""),"")</f>
        <v/>
      </c>
      <c r="U44" s="98" t="str">
        <f>++IF(LEN(C44)&gt;5,IF(AND($D44&lt;='PRE MAAS'!V$1,$J44&gt;='PRE MAAS'!V$1),'PRE MAAS'!V$1,""),"")</f>
        <v/>
      </c>
      <c r="V44" s="98" t="str">
        <f>++IF(LEN(C44)&gt;5,IF(AND($D44&lt;='PRE MAAS'!V$1,$J44&gt;='PRE MAAS'!V$1),'PRE MAAS'!V$1,""),"")</f>
        <v/>
      </c>
      <c r="W44" s="98" t="str">
        <f>++IF(LEN(C44)&gt;5,IF(AND($D44&lt;='PRE MAAS'!X$1,$J44&gt;='PRE MAAS'!X$1),'PRE MAAS'!X$1,""),"")</f>
        <v/>
      </c>
      <c r="X44" s="104" t="str">
        <f>++IF(LEN(C44)&gt;5,IF(AND($D44&lt;='PRE MAAS'!X$1,$J44&gt;='PRE MAAS'!X$1),'PRE MAAS'!X$1,""),"")</f>
        <v/>
      </c>
      <c r="Y44" s="146" t="str">
        <f>+IF(LEN(C44)&gt;0,IF(COUNTIFS($A44:$A$100,"ACTIVA",$C44:$C$100,C44)=2,CONCATENATE("I (",F44," ",VLOOKUP(C44,C45:$F$100,4,0),") "),CONCATENATE("I (",F44,") ")),"")</f>
        <v/>
      </c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4"/>
      <c r="AM44" s="104"/>
      <c r="AN44" s="104"/>
      <c r="AO44" s="104"/>
      <c r="AP44" s="104"/>
      <c r="AQ44" s="104"/>
      <c r="AR44" s="104"/>
      <c r="AS44" s="104"/>
      <c r="AT44" s="104"/>
      <c r="AU44" s="104"/>
      <c r="AV44" s="104"/>
      <c r="AW44" s="104"/>
      <c r="AX44" s="104"/>
      <c r="AY44" s="104"/>
      <c r="AZ44" s="104"/>
      <c r="BA44" s="104"/>
      <c r="BB44" s="104"/>
      <c r="BC44" s="104"/>
      <c r="BD44" s="104"/>
      <c r="BE44" s="104"/>
      <c r="BF44" s="104"/>
      <c r="BG44" s="104"/>
      <c r="BH44" s="104"/>
      <c r="BI44" s="104"/>
      <c r="BJ44" s="104"/>
      <c r="BK44" s="104"/>
      <c r="BL44" s="104"/>
      <c r="BM44" s="104"/>
      <c r="BN44" s="104"/>
      <c r="BO44" s="104"/>
      <c r="BP44" s="104"/>
      <c r="BQ44" s="104"/>
      <c r="BR44" s="104"/>
      <c r="BS44" s="104"/>
      <c r="BT44" s="104"/>
      <c r="BU44" s="104"/>
      <c r="BV44" s="104"/>
      <c r="BW44" s="104"/>
      <c r="BX44" s="104"/>
      <c r="BY44" s="104"/>
      <c r="BZ44" s="104"/>
      <c r="CA44" s="104"/>
      <c r="CB44" s="104"/>
      <c r="CC44" s="104"/>
      <c r="CD44" s="104"/>
      <c r="CE44" s="104"/>
      <c r="CF44" s="104"/>
      <c r="CG44" s="104"/>
      <c r="CH44" s="104"/>
      <c r="CI44" s="104"/>
      <c r="CJ44" s="104"/>
      <c r="CK44" s="104"/>
      <c r="CL44" s="104"/>
      <c r="CM44" s="104"/>
      <c r="CN44" s="104"/>
      <c r="CO44" s="104"/>
      <c r="CP44" s="104"/>
      <c r="CQ44" s="104"/>
      <c r="CR44" s="104"/>
      <c r="CS44" s="104"/>
      <c r="CT44" s="104"/>
      <c r="CU44" s="104"/>
      <c r="CV44" s="104"/>
      <c r="CW44" s="104"/>
      <c r="CX44" s="104"/>
      <c r="CY44" s="104"/>
      <c r="CZ44" s="104"/>
      <c r="DA44" s="104"/>
      <c r="DB44" s="104"/>
    </row>
    <row r="45" spans="1:106">
      <c r="A45" s="174" t="str">
        <f>+IF(LEN(C45)&gt;5,IF(OR(AND(D45&gt;='PRE MAAS'!$L$1,D45&lt;='PRE MAAS'!$Y$1),AND(J45&gt;='PRE MAAS'!$L$1,J45&lt;='PRE MAAS'!$Y$1)),"ACTIVA","REGISTRADA"),"")</f>
        <v/>
      </c>
      <c r="B45" s="175" t="str">
        <f>+IF(LEN(C45)&gt;0,IFERROR(VLOOKUP(C45,BD!G:I,3,0),"BAJA"),"")</f>
        <v/>
      </c>
      <c r="C45" s="11"/>
      <c r="D45" s="91"/>
      <c r="E45" s="173"/>
      <c r="F45" s="11"/>
      <c r="G45" s="173"/>
      <c r="H45" s="11"/>
      <c r="I45" s="11"/>
      <c r="J45" s="176" t="str">
        <f t="shared" si="0"/>
        <v/>
      </c>
      <c r="K45" s="98" t="str">
        <f>+IF(LEN(C45)&gt;5,IF(AND($D45&lt;='PRE MAAS'!L$1,$J45&gt;='PRE MAAS'!L$1),'PRE MAAS'!L$1,""),"")</f>
        <v/>
      </c>
      <c r="L45" s="98" t="str">
        <f>++IF(LEN(C45)&gt;5,IF(AND($D45&lt;='PRE MAAS'!L$1,$J45&gt;='PRE MAAS'!L$1),'PRE MAAS'!L$1,""),"")</f>
        <v/>
      </c>
      <c r="M45" s="98" t="str">
        <f>++IF(LEN(C45)&gt;5,IF(AND($D45&lt;='PRE MAAS'!N$1,$J45&gt;='PRE MAAS'!N$1),'PRE MAAS'!N$1,""),"")</f>
        <v/>
      </c>
      <c r="N45" s="98" t="str">
        <f>++IF(LEN(C45)&gt;5,IF(AND($D45&lt;='PRE MAAS'!N$1,$J45&gt;='PRE MAAS'!N$1),'PRE MAAS'!N$1,""),"")</f>
        <v/>
      </c>
      <c r="O45" s="98" t="str">
        <f>++IF(LEN(C45)&gt;5,IF(AND($D45&lt;='PRE MAAS'!P$1,$J45&gt;='PRE MAAS'!P$1),'PRE MAAS'!P$1,""),"")</f>
        <v/>
      </c>
      <c r="P45" s="98" t="str">
        <f>++IF(LEN(C45)&gt;5,IF(AND($D45&lt;='PRE MAAS'!P$1,$J45&gt;='PRE MAAS'!P$1),'PRE MAAS'!P$1,""),"")</f>
        <v/>
      </c>
      <c r="Q45" s="98" t="str">
        <f>++IF(LEN(C45)&gt;5,IF(AND($D45&lt;='PRE MAAS'!R$1,$J45&gt;='PRE MAAS'!R$1),'PRE MAAS'!R$1,""),"")</f>
        <v/>
      </c>
      <c r="R45" s="98" t="str">
        <f>++IF(LEN(C45)&gt;5,IF(AND($D45&lt;='PRE MAAS'!R$1,$J45&gt;='PRE MAAS'!R$1),'PRE MAAS'!R$1,""),"")</f>
        <v/>
      </c>
      <c r="S45" s="98" t="str">
        <f>++IF(LEN(C45)&gt;5,IF(AND($D45&lt;='PRE MAAS'!T$1,$J45&gt;='PRE MAAS'!T$1),'PRE MAAS'!T$1,""),"")</f>
        <v/>
      </c>
      <c r="T45" s="98" t="str">
        <f>++IF(LEN(C45)&gt;5,IF(AND($D45&lt;='PRE MAAS'!T$1,$J45&gt;='PRE MAAS'!T$1),'PRE MAAS'!T$1,""),"")</f>
        <v/>
      </c>
      <c r="U45" s="98" t="str">
        <f>++IF(LEN(C45)&gt;5,IF(AND($D45&lt;='PRE MAAS'!V$1,$J45&gt;='PRE MAAS'!V$1),'PRE MAAS'!V$1,""),"")</f>
        <v/>
      </c>
      <c r="V45" s="98" t="str">
        <f>++IF(LEN(C45)&gt;5,IF(AND($D45&lt;='PRE MAAS'!V$1,$J45&gt;='PRE MAAS'!V$1),'PRE MAAS'!V$1,""),"")</f>
        <v/>
      </c>
      <c r="W45" s="98" t="str">
        <f>++IF(LEN(C45)&gt;5,IF(AND($D45&lt;='PRE MAAS'!X$1,$J45&gt;='PRE MAAS'!X$1),'PRE MAAS'!X$1,""),"")</f>
        <v/>
      </c>
      <c r="X45" s="104" t="str">
        <f>++IF(LEN(C45)&gt;5,IF(AND($D45&lt;='PRE MAAS'!X$1,$J45&gt;='PRE MAAS'!X$1),'PRE MAAS'!X$1,""),"")</f>
        <v/>
      </c>
      <c r="Y45" s="146" t="str">
        <f>+IF(LEN(C45)&gt;0,IF(COUNTIFS($A45:$A$100,"ACTIVA",$C45:$C$100,C45)=2,CONCATENATE("I (",F45," ",VLOOKUP(C45,C46:$F$100,4,0),") "),CONCATENATE("I (",F45,") ")),"")</f>
        <v/>
      </c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  <c r="BM45" s="104"/>
      <c r="BN45" s="104"/>
      <c r="BO45" s="104"/>
      <c r="BP45" s="104"/>
      <c r="BQ45" s="104"/>
      <c r="BR45" s="104"/>
      <c r="BS45" s="104"/>
      <c r="BT45" s="104"/>
      <c r="BU45" s="104"/>
      <c r="BV45" s="104"/>
      <c r="BW45" s="104"/>
      <c r="BX45" s="104"/>
      <c r="BY45" s="104"/>
      <c r="BZ45" s="104"/>
      <c r="CA45" s="104"/>
      <c r="CB45" s="104"/>
      <c r="CC45" s="104"/>
      <c r="CD45" s="104"/>
      <c r="CE45" s="104"/>
      <c r="CF45" s="104"/>
      <c r="CG45" s="104"/>
      <c r="CH45" s="104"/>
      <c r="CI45" s="104"/>
      <c r="CJ45" s="104"/>
      <c r="CK45" s="104"/>
      <c r="CL45" s="104"/>
      <c r="CM45" s="104"/>
      <c r="CN45" s="104"/>
      <c r="CO45" s="104"/>
      <c r="CP45" s="104"/>
      <c r="CQ45" s="104"/>
      <c r="CR45" s="104"/>
      <c r="CS45" s="104"/>
      <c r="CT45" s="104"/>
      <c r="CU45" s="104"/>
      <c r="CV45" s="104"/>
      <c r="CW45" s="104"/>
      <c r="CX45" s="104"/>
      <c r="CY45" s="104"/>
      <c r="CZ45" s="104"/>
      <c r="DA45" s="104"/>
      <c r="DB45" s="104"/>
    </row>
    <row r="46" spans="1:106">
      <c r="A46" s="174" t="str">
        <f>+IF(LEN(C46)&gt;5,IF(OR(AND(D46&gt;='PRE MAAS'!$L$1,D46&lt;='PRE MAAS'!$Y$1),AND(J46&gt;='PRE MAAS'!$L$1,J46&lt;='PRE MAAS'!$Y$1)),"ACTIVA","REGISTRADA"),"")</f>
        <v/>
      </c>
      <c r="B46" s="175" t="str">
        <f>+IF(LEN(C46)&gt;0,IFERROR(VLOOKUP(C46,BD!G:I,3,0),"BAJA"),"")</f>
        <v/>
      </c>
      <c r="C46" s="11"/>
      <c r="D46" s="91"/>
      <c r="E46" s="173"/>
      <c r="F46" s="11"/>
      <c r="G46" s="173"/>
      <c r="H46" s="11"/>
      <c r="I46" s="11"/>
      <c r="J46" s="176" t="str">
        <f t="shared" si="0"/>
        <v/>
      </c>
      <c r="K46" s="98" t="str">
        <f>+IF(LEN(C46)&gt;5,IF(AND($D46&lt;='PRE MAAS'!L$1,$J46&gt;='PRE MAAS'!L$1),'PRE MAAS'!L$1,""),"")</f>
        <v/>
      </c>
      <c r="L46" s="98" t="str">
        <f>++IF(LEN(C46)&gt;5,IF(AND($D46&lt;='PRE MAAS'!L$1,$J46&gt;='PRE MAAS'!L$1),'PRE MAAS'!L$1,""),"")</f>
        <v/>
      </c>
      <c r="M46" s="98" t="str">
        <f>++IF(LEN(C46)&gt;5,IF(AND($D46&lt;='PRE MAAS'!N$1,$J46&gt;='PRE MAAS'!N$1),'PRE MAAS'!N$1,""),"")</f>
        <v/>
      </c>
      <c r="N46" s="98" t="str">
        <f>++IF(LEN(C46)&gt;5,IF(AND($D46&lt;='PRE MAAS'!N$1,$J46&gt;='PRE MAAS'!N$1),'PRE MAAS'!N$1,""),"")</f>
        <v/>
      </c>
      <c r="O46" s="98" t="str">
        <f>++IF(LEN(C46)&gt;5,IF(AND($D46&lt;='PRE MAAS'!P$1,$J46&gt;='PRE MAAS'!P$1),'PRE MAAS'!P$1,""),"")</f>
        <v/>
      </c>
      <c r="P46" s="98" t="str">
        <f>++IF(LEN(C46)&gt;5,IF(AND($D46&lt;='PRE MAAS'!P$1,$J46&gt;='PRE MAAS'!P$1),'PRE MAAS'!P$1,""),"")</f>
        <v/>
      </c>
      <c r="Q46" s="98" t="str">
        <f>++IF(LEN(C46)&gt;5,IF(AND($D46&lt;='PRE MAAS'!R$1,$J46&gt;='PRE MAAS'!R$1),'PRE MAAS'!R$1,""),"")</f>
        <v/>
      </c>
      <c r="R46" s="98" t="str">
        <f>++IF(LEN(C46)&gt;5,IF(AND($D46&lt;='PRE MAAS'!R$1,$J46&gt;='PRE MAAS'!R$1),'PRE MAAS'!R$1,""),"")</f>
        <v/>
      </c>
      <c r="S46" s="98" t="str">
        <f>++IF(LEN(C46)&gt;5,IF(AND($D46&lt;='PRE MAAS'!T$1,$J46&gt;='PRE MAAS'!T$1),'PRE MAAS'!T$1,""),"")</f>
        <v/>
      </c>
      <c r="T46" s="98" t="str">
        <f>++IF(LEN(C46)&gt;5,IF(AND($D46&lt;='PRE MAAS'!T$1,$J46&gt;='PRE MAAS'!T$1),'PRE MAAS'!T$1,""),"")</f>
        <v/>
      </c>
      <c r="U46" s="98" t="str">
        <f>++IF(LEN(C46)&gt;5,IF(AND($D46&lt;='PRE MAAS'!V$1,$J46&gt;='PRE MAAS'!V$1),'PRE MAAS'!V$1,""),"")</f>
        <v/>
      </c>
      <c r="V46" s="98" t="str">
        <f>++IF(LEN(C46)&gt;5,IF(AND($D46&lt;='PRE MAAS'!V$1,$J46&gt;='PRE MAAS'!V$1),'PRE MAAS'!V$1,""),"")</f>
        <v/>
      </c>
      <c r="W46" s="98" t="str">
        <f>++IF(LEN(C46)&gt;5,IF(AND($D46&lt;='PRE MAAS'!X$1,$J46&gt;='PRE MAAS'!X$1),'PRE MAAS'!X$1,""),"")</f>
        <v/>
      </c>
      <c r="X46" s="104" t="str">
        <f>++IF(LEN(C46)&gt;5,IF(AND($D46&lt;='PRE MAAS'!X$1,$J46&gt;='PRE MAAS'!X$1),'PRE MAAS'!X$1,""),"")</f>
        <v/>
      </c>
      <c r="Y46" s="146" t="str">
        <f>+IF(LEN(C46)&gt;0,IF(COUNTIFS($A46:$A$100,"ACTIVA",$C46:$C$100,C46)=2,CONCATENATE("I (",F46," ",VLOOKUP(C46,C47:$F$100,4,0),") "),CONCATENATE("I (",F46,") ")),"")</f>
        <v/>
      </c>
      <c r="Z46" s="104"/>
      <c r="AA46" s="104"/>
      <c r="AB46" s="104"/>
      <c r="AC46" s="104"/>
      <c r="AD46" s="104"/>
      <c r="AE46" s="104"/>
      <c r="AF46" s="104"/>
      <c r="AG46" s="104"/>
      <c r="AH46" s="104"/>
      <c r="AI46" s="104"/>
      <c r="AJ46" s="104"/>
      <c r="AK46" s="104"/>
      <c r="AL46" s="104"/>
      <c r="AM46" s="104"/>
      <c r="AN46" s="104"/>
      <c r="AO46" s="104"/>
      <c r="AP46" s="104"/>
      <c r="AQ46" s="104"/>
      <c r="AR46" s="104"/>
      <c r="AS46" s="104"/>
      <c r="AT46" s="104"/>
      <c r="AU46" s="104"/>
      <c r="AV46" s="104"/>
      <c r="AW46" s="104"/>
      <c r="AX46" s="104"/>
      <c r="AY46" s="104"/>
      <c r="AZ46" s="104"/>
      <c r="BA46" s="104"/>
      <c r="BB46" s="104"/>
      <c r="BC46" s="104"/>
      <c r="BD46" s="104"/>
      <c r="BE46" s="104"/>
      <c r="BF46" s="104"/>
      <c r="BG46" s="104"/>
      <c r="BH46" s="104"/>
      <c r="BI46" s="104"/>
      <c r="BJ46" s="104"/>
      <c r="BK46" s="104"/>
      <c r="BL46" s="104"/>
      <c r="BM46" s="104"/>
      <c r="BN46" s="104"/>
      <c r="BO46" s="104"/>
      <c r="BP46" s="104"/>
      <c r="BQ46" s="104"/>
      <c r="BR46" s="104"/>
      <c r="BS46" s="104"/>
      <c r="BT46" s="104"/>
      <c r="BU46" s="104"/>
      <c r="BV46" s="104"/>
      <c r="BW46" s="104"/>
      <c r="BX46" s="104"/>
      <c r="BY46" s="104"/>
      <c r="BZ46" s="104"/>
      <c r="CA46" s="104"/>
      <c r="CB46" s="104"/>
      <c r="CC46" s="104"/>
      <c r="CD46" s="104"/>
      <c r="CE46" s="104"/>
      <c r="CF46" s="104"/>
      <c r="CG46" s="104"/>
      <c r="CH46" s="104"/>
      <c r="CI46" s="104"/>
      <c r="CJ46" s="104"/>
      <c r="CK46" s="104"/>
      <c r="CL46" s="104"/>
      <c r="CM46" s="104"/>
      <c r="CN46" s="104"/>
      <c r="CO46" s="104"/>
      <c r="CP46" s="104"/>
      <c r="CQ46" s="104"/>
      <c r="CR46" s="104"/>
      <c r="CS46" s="104"/>
      <c r="CT46" s="104"/>
      <c r="CU46" s="104"/>
      <c r="CV46" s="104"/>
      <c r="CW46" s="104"/>
      <c r="CX46" s="104"/>
      <c r="CY46" s="104"/>
      <c r="CZ46" s="104"/>
      <c r="DA46" s="104"/>
      <c r="DB46" s="104"/>
    </row>
    <row r="47" spans="1:106">
      <c r="A47" s="174" t="str">
        <f>+IF(LEN(C47)&gt;5,IF(OR(AND(D47&gt;='PRE MAAS'!$L$1,D47&lt;='PRE MAAS'!$Y$1),AND(J47&gt;='PRE MAAS'!$L$1,J47&lt;='PRE MAAS'!$Y$1)),"ACTIVA","REGISTRADA"),"")</f>
        <v/>
      </c>
      <c r="B47" s="175" t="str">
        <f>+IF(LEN(C47)&gt;0,IFERROR(VLOOKUP(C47,BD!G:I,3,0),"BAJA"),"")</f>
        <v/>
      </c>
      <c r="C47" s="11"/>
      <c r="D47" s="91"/>
      <c r="E47" s="173"/>
      <c r="F47" s="11"/>
      <c r="G47" s="173"/>
      <c r="H47" s="11"/>
      <c r="I47" s="11"/>
      <c r="J47" s="176" t="str">
        <f t="shared" si="0"/>
        <v/>
      </c>
      <c r="K47" s="98" t="str">
        <f>+IF(LEN(C47)&gt;5,IF(AND($D47&lt;='PRE MAAS'!L$1,$J47&gt;='PRE MAAS'!L$1),'PRE MAAS'!L$1,""),"")</f>
        <v/>
      </c>
      <c r="L47" s="98" t="str">
        <f>++IF(LEN(C47)&gt;5,IF(AND($D47&lt;='PRE MAAS'!L$1,$J47&gt;='PRE MAAS'!L$1),'PRE MAAS'!L$1,""),"")</f>
        <v/>
      </c>
      <c r="M47" s="98" t="str">
        <f>++IF(LEN(C47)&gt;5,IF(AND($D47&lt;='PRE MAAS'!N$1,$J47&gt;='PRE MAAS'!N$1),'PRE MAAS'!N$1,""),"")</f>
        <v/>
      </c>
      <c r="N47" s="98" t="str">
        <f>++IF(LEN(C47)&gt;5,IF(AND($D47&lt;='PRE MAAS'!N$1,$J47&gt;='PRE MAAS'!N$1),'PRE MAAS'!N$1,""),"")</f>
        <v/>
      </c>
      <c r="O47" s="98" t="str">
        <f>++IF(LEN(C47)&gt;5,IF(AND($D47&lt;='PRE MAAS'!P$1,$J47&gt;='PRE MAAS'!P$1),'PRE MAAS'!P$1,""),"")</f>
        <v/>
      </c>
      <c r="P47" s="98" t="str">
        <f>++IF(LEN(C47)&gt;5,IF(AND($D47&lt;='PRE MAAS'!P$1,$J47&gt;='PRE MAAS'!P$1),'PRE MAAS'!P$1,""),"")</f>
        <v/>
      </c>
      <c r="Q47" s="98" t="str">
        <f>++IF(LEN(C47)&gt;5,IF(AND($D47&lt;='PRE MAAS'!R$1,$J47&gt;='PRE MAAS'!R$1),'PRE MAAS'!R$1,""),"")</f>
        <v/>
      </c>
      <c r="R47" s="98" t="str">
        <f>++IF(LEN(C47)&gt;5,IF(AND($D47&lt;='PRE MAAS'!R$1,$J47&gt;='PRE MAAS'!R$1),'PRE MAAS'!R$1,""),"")</f>
        <v/>
      </c>
      <c r="S47" s="98" t="str">
        <f>++IF(LEN(C47)&gt;5,IF(AND($D47&lt;='PRE MAAS'!T$1,$J47&gt;='PRE MAAS'!T$1),'PRE MAAS'!T$1,""),"")</f>
        <v/>
      </c>
      <c r="T47" s="98" t="str">
        <f>++IF(LEN(C47)&gt;5,IF(AND($D47&lt;='PRE MAAS'!T$1,$J47&gt;='PRE MAAS'!T$1),'PRE MAAS'!T$1,""),"")</f>
        <v/>
      </c>
      <c r="U47" s="98" t="str">
        <f>++IF(LEN(C47)&gt;5,IF(AND($D47&lt;='PRE MAAS'!V$1,$J47&gt;='PRE MAAS'!V$1),'PRE MAAS'!V$1,""),"")</f>
        <v/>
      </c>
      <c r="V47" s="98" t="str">
        <f>++IF(LEN(C47)&gt;5,IF(AND($D47&lt;='PRE MAAS'!V$1,$J47&gt;='PRE MAAS'!V$1),'PRE MAAS'!V$1,""),"")</f>
        <v/>
      </c>
      <c r="W47" s="98" t="str">
        <f>++IF(LEN(C47)&gt;5,IF(AND($D47&lt;='PRE MAAS'!X$1,$J47&gt;='PRE MAAS'!X$1),'PRE MAAS'!X$1,""),"")</f>
        <v/>
      </c>
      <c r="X47" s="104" t="str">
        <f>++IF(LEN(C47)&gt;5,IF(AND($D47&lt;='PRE MAAS'!X$1,$J47&gt;='PRE MAAS'!X$1),'PRE MAAS'!X$1,""),"")</f>
        <v/>
      </c>
      <c r="Y47" s="146" t="str">
        <f>+IF(LEN(C47)&gt;0,IF(COUNTIFS($A47:$A$100,"ACTIVA",$C47:$C$100,C47)=2,CONCATENATE("I (",F47," ",VLOOKUP(C47,C48:$F$100,4,0),") "),CONCATENATE("I (",F47,") ")),"")</f>
        <v/>
      </c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  <c r="AW47" s="104"/>
      <c r="AX47" s="104"/>
      <c r="AY47" s="104"/>
      <c r="AZ47" s="104"/>
      <c r="BA47" s="104"/>
      <c r="BB47" s="104"/>
      <c r="BC47" s="104"/>
      <c r="BD47" s="104"/>
      <c r="BE47" s="104"/>
      <c r="BF47" s="104"/>
      <c r="BG47" s="104"/>
      <c r="BH47" s="104"/>
      <c r="BI47" s="104"/>
      <c r="BJ47" s="104"/>
      <c r="BK47" s="104"/>
      <c r="BL47" s="104"/>
      <c r="BM47" s="104"/>
      <c r="BN47" s="104"/>
      <c r="BO47" s="104"/>
      <c r="BP47" s="104"/>
      <c r="BQ47" s="104"/>
      <c r="BR47" s="104"/>
      <c r="BS47" s="104"/>
      <c r="BT47" s="104"/>
      <c r="BU47" s="104"/>
      <c r="BV47" s="104"/>
      <c r="BW47" s="104"/>
      <c r="BX47" s="104"/>
      <c r="BY47" s="104"/>
      <c r="BZ47" s="104"/>
      <c r="CA47" s="104"/>
      <c r="CB47" s="104"/>
      <c r="CC47" s="104"/>
      <c r="CD47" s="104"/>
      <c r="CE47" s="104"/>
      <c r="CF47" s="104"/>
      <c r="CG47" s="104"/>
      <c r="CH47" s="104"/>
      <c r="CI47" s="104"/>
      <c r="CJ47" s="104"/>
      <c r="CK47" s="104"/>
      <c r="CL47" s="104"/>
      <c r="CM47" s="104"/>
      <c r="CN47" s="104"/>
      <c r="CO47" s="104"/>
      <c r="CP47" s="104"/>
      <c r="CQ47" s="104"/>
      <c r="CR47" s="104"/>
      <c r="CS47" s="104"/>
      <c r="CT47" s="104"/>
      <c r="CU47" s="104"/>
      <c r="CV47" s="104"/>
      <c r="CW47" s="104"/>
      <c r="CX47" s="104"/>
      <c r="CY47" s="104"/>
      <c r="CZ47" s="104"/>
      <c r="DA47" s="104"/>
      <c r="DB47" s="104"/>
    </row>
    <row r="48" spans="1:106">
      <c r="A48" s="174" t="str">
        <f>+IF(LEN(C48)&gt;5,IF(OR(AND(D48&gt;='PRE MAAS'!$L$1,D48&lt;='PRE MAAS'!$Y$1),AND(J48&gt;='PRE MAAS'!$L$1,J48&lt;='PRE MAAS'!$Y$1)),"ACTIVA","REGISTRADA"),"")</f>
        <v/>
      </c>
      <c r="B48" s="175" t="str">
        <f>+IF(LEN(C48)&gt;0,IFERROR(VLOOKUP(C48,BD!G:I,3,0),"BAJA"),"")</f>
        <v/>
      </c>
      <c r="C48" s="11"/>
      <c r="D48" s="91"/>
      <c r="E48" s="173"/>
      <c r="F48" s="11"/>
      <c r="G48" s="173"/>
      <c r="H48" s="11"/>
      <c r="I48" s="11"/>
      <c r="J48" s="176" t="str">
        <f t="shared" si="0"/>
        <v/>
      </c>
      <c r="K48" s="98" t="str">
        <f>+IF(LEN(C48)&gt;5,IF(AND($D48&lt;='PRE MAAS'!L$1,$J48&gt;='PRE MAAS'!L$1),'PRE MAAS'!L$1,""),"")</f>
        <v/>
      </c>
      <c r="L48" s="98" t="str">
        <f>++IF(LEN(C48)&gt;5,IF(AND($D48&lt;='PRE MAAS'!L$1,$J48&gt;='PRE MAAS'!L$1),'PRE MAAS'!L$1,""),"")</f>
        <v/>
      </c>
      <c r="M48" s="98" t="str">
        <f>++IF(LEN(C48)&gt;5,IF(AND($D48&lt;='PRE MAAS'!N$1,$J48&gt;='PRE MAAS'!N$1),'PRE MAAS'!N$1,""),"")</f>
        <v/>
      </c>
      <c r="N48" s="98" t="str">
        <f>++IF(LEN(C48)&gt;5,IF(AND($D48&lt;='PRE MAAS'!N$1,$J48&gt;='PRE MAAS'!N$1),'PRE MAAS'!N$1,""),"")</f>
        <v/>
      </c>
      <c r="O48" s="98" t="str">
        <f>++IF(LEN(C48)&gt;5,IF(AND($D48&lt;='PRE MAAS'!P$1,$J48&gt;='PRE MAAS'!P$1),'PRE MAAS'!P$1,""),"")</f>
        <v/>
      </c>
      <c r="P48" s="98" t="str">
        <f>++IF(LEN(C48)&gt;5,IF(AND($D48&lt;='PRE MAAS'!P$1,$J48&gt;='PRE MAAS'!P$1),'PRE MAAS'!P$1,""),"")</f>
        <v/>
      </c>
      <c r="Q48" s="98" t="str">
        <f>++IF(LEN(C48)&gt;5,IF(AND($D48&lt;='PRE MAAS'!R$1,$J48&gt;='PRE MAAS'!R$1),'PRE MAAS'!R$1,""),"")</f>
        <v/>
      </c>
      <c r="R48" s="98" t="str">
        <f>++IF(LEN(C48)&gt;5,IF(AND($D48&lt;='PRE MAAS'!R$1,$J48&gt;='PRE MAAS'!R$1),'PRE MAAS'!R$1,""),"")</f>
        <v/>
      </c>
      <c r="S48" s="98" t="str">
        <f>++IF(LEN(C48)&gt;5,IF(AND($D48&lt;='PRE MAAS'!T$1,$J48&gt;='PRE MAAS'!T$1),'PRE MAAS'!T$1,""),"")</f>
        <v/>
      </c>
      <c r="T48" s="98" t="str">
        <f>++IF(LEN(C48)&gt;5,IF(AND($D48&lt;='PRE MAAS'!T$1,$J48&gt;='PRE MAAS'!T$1),'PRE MAAS'!T$1,""),"")</f>
        <v/>
      </c>
      <c r="U48" s="98" t="str">
        <f>++IF(LEN(C48)&gt;5,IF(AND($D48&lt;='PRE MAAS'!V$1,$J48&gt;='PRE MAAS'!V$1),'PRE MAAS'!V$1,""),"")</f>
        <v/>
      </c>
      <c r="V48" s="98" t="str">
        <f>++IF(LEN(C48)&gt;5,IF(AND($D48&lt;='PRE MAAS'!V$1,$J48&gt;='PRE MAAS'!V$1),'PRE MAAS'!V$1,""),"")</f>
        <v/>
      </c>
      <c r="W48" s="98" t="str">
        <f>++IF(LEN(C48)&gt;5,IF(AND($D48&lt;='PRE MAAS'!X$1,$J48&gt;='PRE MAAS'!X$1),'PRE MAAS'!X$1,""),"")</f>
        <v/>
      </c>
      <c r="X48" s="104" t="str">
        <f>++IF(LEN(C48)&gt;5,IF(AND($D48&lt;='PRE MAAS'!X$1,$J48&gt;='PRE MAAS'!X$1),'PRE MAAS'!X$1,""),"")</f>
        <v/>
      </c>
      <c r="Y48" s="146" t="str">
        <f>+IF(LEN(C48)&gt;0,IF(COUNTIFS($A48:$A$100,"ACTIVA",$C48:$C$100,C48)=2,CONCATENATE("I (",F48," ",VLOOKUP(C48,C49:$F$100,4,0),") "),CONCATENATE("I (",F48,") ")),"")</f>
        <v/>
      </c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4"/>
      <c r="AM48" s="104"/>
      <c r="AN48" s="104"/>
      <c r="AO48" s="104"/>
      <c r="AP48" s="104"/>
      <c r="AQ48" s="104"/>
      <c r="AR48" s="104"/>
      <c r="AS48" s="104"/>
      <c r="AT48" s="104"/>
      <c r="AU48" s="104"/>
      <c r="AV48" s="104"/>
      <c r="AW48" s="104"/>
      <c r="AX48" s="104"/>
      <c r="AY48" s="104"/>
      <c r="AZ48" s="104"/>
      <c r="BA48" s="104"/>
      <c r="BB48" s="104"/>
      <c r="BC48" s="104"/>
      <c r="BD48" s="104"/>
      <c r="BE48" s="104"/>
      <c r="BF48" s="104"/>
      <c r="BG48" s="104"/>
      <c r="BH48" s="104"/>
      <c r="BI48" s="104"/>
      <c r="BJ48" s="104"/>
      <c r="BK48" s="104"/>
      <c r="BL48" s="104"/>
      <c r="BM48" s="104"/>
      <c r="BN48" s="104"/>
      <c r="BO48" s="104"/>
      <c r="BP48" s="104"/>
      <c r="BQ48" s="104"/>
      <c r="BR48" s="104"/>
      <c r="BS48" s="104"/>
      <c r="BT48" s="104"/>
      <c r="BU48" s="104"/>
      <c r="BV48" s="104"/>
      <c r="BW48" s="104"/>
      <c r="BX48" s="104"/>
      <c r="BY48" s="104"/>
      <c r="BZ48" s="104"/>
      <c r="CA48" s="104"/>
      <c r="CB48" s="104"/>
      <c r="CC48" s="104"/>
      <c r="CD48" s="104"/>
      <c r="CE48" s="104"/>
      <c r="CF48" s="104"/>
      <c r="CG48" s="104"/>
      <c r="CH48" s="104"/>
      <c r="CI48" s="104"/>
      <c r="CJ48" s="104"/>
      <c r="CK48" s="104"/>
      <c r="CL48" s="104"/>
      <c r="CM48" s="104"/>
      <c r="CN48" s="104"/>
      <c r="CO48" s="104"/>
      <c r="CP48" s="104"/>
      <c r="CQ48" s="104"/>
      <c r="CR48" s="104"/>
      <c r="CS48" s="104"/>
      <c r="CT48" s="104"/>
      <c r="CU48" s="104"/>
      <c r="CV48" s="104"/>
      <c r="CW48" s="104"/>
      <c r="CX48" s="104"/>
      <c r="CY48" s="104"/>
      <c r="CZ48" s="104"/>
      <c r="DA48" s="104"/>
      <c r="DB48" s="104"/>
    </row>
    <row r="49" spans="1:106">
      <c r="A49" s="174" t="str">
        <f>+IF(LEN(C49)&gt;5,IF(OR(AND(D49&gt;='PRE MAAS'!$L$1,D49&lt;='PRE MAAS'!$Y$1),AND(J49&gt;='PRE MAAS'!$L$1,J49&lt;='PRE MAAS'!$Y$1)),"ACTIVA","REGISTRADA"),"")</f>
        <v/>
      </c>
      <c r="B49" s="175" t="str">
        <f>+IF(LEN(C49)&gt;0,IFERROR(VLOOKUP(C49,BD!G:I,3,0),"BAJA"),"")</f>
        <v/>
      </c>
      <c r="C49" s="100"/>
      <c r="D49" s="91"/>
      <c r="E49" s="173"/>
      <c r="F49" s="100"/>
      <c r="G49" s="173"/>
      <c r="H49" s="11"/>
      <c r="I49" s="11"/>
      <c r="J49" s="176" t="str">
        <f t="shared" si="0"/>
        <v/>
      </c>
      <c r="K49" s="98" t="str">
        <f>+IF(LEN(C49)&gt;5,IF(AND($D49&lt;='PRE MAAS'!L$1,$J49&gt;='PRE MAAS'!L$1),'PRE MAAS'!L$1,""),"")</f>
        <v/>
      </c>
      <c r="L49" s="98" t="str">
        <f>++IF(LEN(C49)&gt;5,IF(AND($D49&lt;='PRE MAAS'!L$1,$J49&gt;='PRE MAAS'!L$1),'PRE MAAS'!L$1,""),"")</f>
        <v/>
      </c>
      <c r="M49" s="98" t="str">
        <f>++IF(LEN(C49)&gt;5,IF(AND($D49&lt;='PRE MAAS'!N$1,$J49&gt;='PRE MAAS'!N$1),'PRE MAAS'!N$1,""),"")</f>
        <v/>
      </c>
      <c r="N49" s="98" t="str">
        <f>++IF(LEN(C49)&gt;5,IF(AND($D49&lt;='PRE MAAS'!N$1,$J49&gt;='PRE MAAS'!N$1),'PRE MAAS'!N$1,""),"")</f>
        <v/>
      </c>
      <c r="O49" s="98" t="str">
        <f>++IF(LEN(C49)&gt;5,IF(AND($D49&lt;='PRE MAAS'!P$1,$J49&gt;='PRE MAAS'!P$1),'PRE MAAS'!P$1,""),"")</f>
        <v/>
      </c>
      <c r="P49" s="98" t="str">
        <f>++IF(LEN(C49)&gt;5,IF(AND($D49&lt;='PRE MAAS'!P$1,$J49&gt;='PRE MAAS'!P$1),'PRE MAAS'!P$1,""),"")</f>
        <v/>
      </c>
      <c r="Q49" s="98" t="str">
        <f>++IF(LEN(C49)&gt;5,IF(AND($D49&lt;='PRE MAAS'!R$1,$J49&gt;='PRE MAAS'!R$1),'PRE MAAS'!R$1,""),"")</f>
        <v/>
      </c>
      <c r="R49" s="98" t="str">
        <f>++IF(LEN(C49)&gt;5,IF(AND($D49&lt;='PRE MAAS'!R$1,$J49&gt;='PRE MAAS'!R$1),'PRE MAAS'!R$1,""),"")</f>
        <v/>
      </c>
      <c r="S49" s="98" t="str">
        <f>++IF(LEN(C49)&gt;5,IF(AND($D49&lt;='PRE MAAS'!T$1,$J49&gt;='PRE MAAS'!T$1),'PRE MAAS'!T$1,""),"")</f>
        <v/>
      </c>
      <c r="T49" s="98" t="str">
        <f>++IF(LEN(C49)&gt;5,IF(AND($D49&lt;='PRE MAAS'!T$1,$J49&gt;='PRE MAAS'!T$1),'PRE MAAS'!T$1,""),"")</f>
        <v/>
      </c>
      <c r="U49" s="98" t="str">
        <f>++IF(LEN(C49)&gt;5,IF(AND($D49&lt;='PRE MAAS'!V$1,$J49&gt;='PRE MAAS'!V$1),'PRE MAAS'!V$1,""),"")</f>
        <v/>
      </c>
      <c r="V49" s="98" t="str">
        <f>++IF(LEN(C49)&gt;5,IF(AND($D49&lt;='PRE MAAS'!V$1,$J49&gt;='PRE MAAS'!V$1),'PRE MAAS'!V$1,""),"")</f>
        <v/>
      </c>
      <c r="W49" s="98" t="str">
        <f>++IF(LEN(C49)&gt;5,IF(AND($D49&lt;='PRE MAAS'!X$1,$J49&gt;='PRE MAAS'!X$1),'PRE MAAS'!X$1,""),"")</f>
        <v/>
      </c>
      <c r="X49" s="104" t="str">
        <f>++IF(LEN(C49)&gt;5,IF(AND($D49&lt;='PRE MAAS'!X$1,$J49&gt;='PRE MAAS'!X$1),'PRE MAAS'!X$1,""),"")</f>
        <v/>
      </c>
      <c r="Y49" s="146" t="str">
        <f>+IF(LEN(C49)&gt;0,IF(COUNTIFS($A49:$A$100,"ACTIVA",$C49:$C$100,C49)=2,CONCATENATE("I (",F49," ",VLOOKUP(C49,C50:$F$100,4,0),") "),CONCATENATE("I (",F49,") ")),"")</f>
        <v/>
      </c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  <c r="AW49" s="104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  <c r="BM49" s="104"/>
      <c r="BN49" s="104"/>
      <c r="BO49" s="104"/>
      <c r="BP49" s="104"/>
      <c r="BQ49" s="104"/>
      <c r="BR49" s="104"/>
      <c r="BS49" s="104"/>
      <c r="BT49" s="104"/>
      <c r="BU49" s="104"/>
      <c r="BV49" s="104"/>
      <c r="BW49" s="104"/>
      <c r="BX49" s="104"/>
      <c r="BY49" s="104"/>
      <c r="BZ49" s="104"/>
      <c r="CA49" s="104"/>
      <c r="CB49" s="104"/>
      <c r="CC49" s="104"/>
      <c r="CD49" s="104"/>
      <c r="CE49" s="104"/>
      <c r="CF49" s="104"/>
      <c r="CG49" s="104"/>
      <c r="CH49" s="104"/>
      <c r="CI49" s="104"/>
      <c r="CJ49" s="104"/>
      <c r="CK49" s="104"/>
      <c r="CL49" s="104"/>
      <c r="CM49" s="104"/>
      <c r="CN49" s="104"/>
      <c r="CO49" s="104"/>
      <c r="CP49" s="104"/>
      <c r="CQ49" s="104"/>
      <c r="CR49" s="104"/>
      <c r="CS49" s="104"/>
      <c r="CT49" s="104"/>
      <c r="CU49" s="104"/>
      <c r="CV49" s="104"/>
      <c r="CW49" s="104"/>
      <c r="CX49" s="104"/>
      <c r="CY49" s="104"/>
      <c r="CZ49" s="104"/>
      <c r="DA49" s="104"/>
      <c r="DB49" s="104"/>
    </row>
    <row r="50" spans="1:106">
      <c r="A50" s="174" t="str">
        <f>+IF(LEN(C50)&gt;5,IF(OR(AND(D50&gt;='PRE MAAS'!$L$1,D50&lt;='PRE MAAS'!$Y$1),AND(J50&gt;='PRE MAAS'!$L$1,J50&lt;='PRE MAAS'!$Y$1)),"ACTIVA","REGISTRADA"),"")</f>
        <v/>
      </c>
      <c r="B50" s="175" t="str">
        <f>+IF(LEN(C50)&gt;0,IFERROR(VLOOKUP(C50,BD!G:I,3,0),"BAJA"),"")</f>
        <v/>
      </c>
      <c r="C50" s="11"/>
      <c r="D50" s="91"/>
      <c r="E50" s="173"/>
      <c r="F50" s="100"/>
      <c r="G50" s="173"/>
      <c r="H50" s="11"/>
      <c r="I50" s="11"/>
      <c r="J50" s="176" t="str">
        <f t="shared" si="0"/>
        <v/>
      </c>
      <c r="K50" s="98" t="str">
        <f>+IF(LEN(C50)&gt;5,IF(AND($D50&lt;='PRE MAAS'!L$1,$J50&gt;='PRE MAAS'!L$1),'PRE MAAS'!L$1,""),"")</f>
        <v/>
      </c>
      <c r="L50" s="98" t="str">
        <f>++IF(LEN(C50)&gt;5,IF(AND($D50&lt;='PRE MAAS'!L$1,$J50&gt;='PRE MAAS'!L$1),'PRE MAAS'!L$1,""),"")</f>
        <v/>
      </c>
      <c r="M50" s="98" t="str">
        <f>++IF(LEN(C50)&gt;5,IF(AND($D50&lt;='PRE MAAS'!N$1,$J50&gt;='PRE MAAS'!N$1),'PRE MAAS'!N$1,""),"")</f>
        <v/>
      </c>
      <c r="N50" s="98" t="str">
        <f>++IF(LEN(C50)&gt;5,IF(AND($D50&lt;='PRE MAAS'!N$1,$J50&gt;='PRE MAAS'!N$1),'PRE MAAS'!N$1,""),"")</f>
        <v/>
      </c>
      <c r="O50" s="98" t="str">
        <f>++IF(LEN(C50)&gt;5,IF(AND($D50&lt;='PRE MAAS'!P$1,$J50&gt;='PRE MAAS'!P$1),'PRE MAAS'!P$1,""),"")</f>
        <v/>
      </c>
      <c r="P50" s="98" t="str">
        <f>++IF(LEN(C50)&gt;5,IF(AND($D50&lt;='PRE MAAS'!P$1,$J50&gt;='PRE MAAS'!P$1),'PRE MAAS'!P$1,""),"")</f>
        <v/>
      </c>
      <c r="Q50" s="98" t="str">
        <f>++IF(LEN(C50)&gt;5,IF(AND($D50&lt;='PRE MAAS'!R$1,$J50&gt;='PRE MAAS'!R$1),'PRE MAAS'!R$1,""),"")</f>
        <v/>
      </c>
      <c r="R50" s="98" t="str">
        <f>++IF(LEN(C50)&gt;5,IF(AND($D50&lt;='PRE MAAS'!R$1,$J50&gt;='PRE MAAS'!R$1),'PRE MAAS'!R$1,""),"")</f>
        <v/>
      </c>
      <c r="S50" s="98" t="str">
        <f>++IF(LEN(C50)&gt;5,IF(AND($D50&lt;='PRE MAAS'!T$1,$J50&gt;='PRE MAAS'!T$1),'PRE MAAS'!T$1,""),"")</f>
        <v/>
      </c>
      <c r="T50" s="98" t="str">
        <f>++IF(LEN(C50)&gt;5,IF(AND($D50&lt;='PRE MAAS'!T$1,$J50&gt;='PRE MAAS'!T$1),'PRE MAAS'!T$1,""),"")</f>
        <v/>
      </c>
      <c r="U50" s="98" t="str">
        <f>++IF(LEN(C50)&gt;5,IF(AND($D50&lt;='PRE MAAS'!V$1,$J50&gt;='PRE MAAS'!V$1),'PRE MAAS'!V$1,""),"")</f>
        <v/>
      </c>
      <c r="V50" s="98" t="str">
        <f>++IF(LEN(C50)&gt;5,IF(AND($D50&lt;='PRE MAAS'!V$1,$J50&gt;='PRE MAAS'!V$1),'PRE MAAS'!V$1,""),"")</f>
        <v/>
      </c>
      <c r="W50" s="98" t="str">
        <f>++IF(LEN(C50)&gt;5,IF(AND($D50&lt;='PRE MAAS'!X$1,$J50&gt;='PRE MAAS'!X$1),'PRE MAAS'!X$1,""),"")</f>
        <v/>
      </c>
      <c r="X50" s="104" t="str">
        <f>++IF(LEN(C50)&gt;5,IF(AND($D50&lt;='PRE MAAS'!X$1,$J50&gt;='PRE MAAS'!X$1),'PRE MAAS'!X$1,""),"")</f>
        <v/>
      </c>
      <c r="Y50" s="146" t="str">
        <f>+IF(LEN(C50)&gt;0,IF(COUNTIFS($A50:$A$100,"ACTIVA",$C50:$C$100,C50)=2,CONCATENATE("I (",F50," ",VLOOKUP(C50,C51:$F$100,4,0),") "),CONCATENATE("I (",F50,") ")),"")</f>
        <v/>
      </c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104"/>
      <c r="AQ50" s="104"/>
      <c r="AR50" s="104"/>
      <c r="AS50" s="104"/>
      <c r="AT50" s="104"/>
      <c r="AU50" s="104"/>
      <c r="AV50" s="104"/>
      <c r="AW50" s="104"/>
      <c r="AX50" s="104"/>
      <c r="AY50" s="104"/>
      <c r="AZ50" s="104"/>
      <c r="BA50" s="104"/>
      <c r="BB50" s="104"/>
      <c r="BC50" s="104"/>
      <c r="BD50" s="104"/>
      <c r="BE50" s="104"/>
      <c r="BF50" s="104"/>
      <c r="BG50" s="104"/>
      <c r="BH50" s="104"/>
      <c r="BI50" s="104"/>
      <c r="BJ50" s="104"/>
      <c r="BK50" s="104"/>
      <c r="BL50" s="104"/>
      <c r="BM50" s="104"/>
      <c r="BN50" s="104"/>
      <c r="BO50" s="104"/>
      <c r="BP50" s="104"/>
      <c r="BQ50" s="104"/>
      <c r="BR50" s="104"/>
      <c r="BS50" s="104"/>
      <c r="BT50" s="104"/>
      <c r="BU50" s="104"/>
      <c r="BV50" s="104"/>
      <c r="BW50" s="104"/>
      <c r="BX50" s="104"/>
      <c r="BY50" s="104"/>
      <c r="BZ50" s="104"/>
      <c r="CA50" s="104"/>
      <c r="CB50" s="104"/>
      <c r="CC50" s="104"/>
      <c r="CD50" s="104"/>
      <c r="CE50" s="104"/>
      <c r="CF50" s="104"/>
      <c r="CG50" s="104"/>
      <c r="CH50" s="104"/>
      <c r="CI50" s="104"/>
      <c r="CJ50" s="104"/>
      <c r="CK50" s="104"/>
      <c r="CL50" s="104"/>
      <c r="CM50" s="104"/>
      <c r="CN50" s="104"/>
      <c r="CO50" s="104"/>
      <c r="CP50" s="104"/>
      <c r="CQ50" s="104"/>
      <c r="CR50" s="104"/>
      <c r="CS50" s="104"/>
      <c r="CT50" s="104"/>
      <c r="CU50" s="104"/>
      <c r="CV50" s="104"/>
      <c r="CW50" s="104"/>
      <c r="CX50" s="104"/>
      <c r="CY50" s="104"/>
      <c r="CZ50" s="104"/>
      <c r="DA50" s="104"/>
      <c r="DB50" s="104"/>
    </row>
    <row r="51" spans="1:106">
      <c r="A51" s="174" t="str">
        <f>+IF(LEN(C51)&gt;5,IF(OR(AND(D51&gt;='PRE MAAS'!$L$1,D51&lt;='PRE MAAS'!$Y$1),AND(J51&gt;='PRE MAAS'!$L$1,J51&lt;='PRE MAAS'!$Y$1)),"ACTIVA","REGISTRADA"),"")</f>
        <v/>
      </c>
      <c r="B51" s="175" t="str">
        <f>+IF(LEN(C51)&gt;0,IFERROR(VLOOKUP(C51,BD!G:I,3,0),"BAJA"),"")</f>
        <v/>
      </c>
      <c r="C51" s="105"/>
      <c r="D51" s="91"/>
      <c r="E51" s="173"/>
      <c r="F51" s="11"/>
      <c r="G51" s="173"/>
      <c r="H51" s="11"/>
      <c r="I51" s="11"/>
      <c r="J51" s="176" t="str">
        <f t="shared" si="0"/>
        <v/>
      </c>
      <c r="K51" s="98" t="str">
        <f>+IF(LEN(C51)&gt;5,IF(AND($D51&lt;='PRE MAAS'!L$1,$J51&gt;='PRE MAAS'!L$1),'PRE MAAS'!L$1,""),"")</f>
        <v/>
      </c>
      <c r="L51" s="98" t="str">
        <f>++IF(LEN(C51)&gt;5,IF(AND($D51&lt;='PRE MAAS'!L$1,$J51&gt;='PRE MAAS'!L$1),'PRE MAAS'!L$1,""),"")</f>
        <v/>
      </c>
      <c r="M51" s="98" t="str">
        <f>++IF(LEN(C51)&gt;5,IF(AND($D51&lt;='PRE MAAS'!N$1,$J51&gt;='PRE MAAS'!N$1),'PRE MAAS'!N$1,""),"")</f>
        <v/>
      </c>
      <c r="N51" s="98" t="str">
        <f>++IF(LEN(C51)&gt;5,IF(AND($D51&lt;='PRE MAAS'!N$1,$J51&gt;='PRE MAAS'!N$1),'PRE MAAS'!N$1,""),"")</f>
        <v/>
      </c>
      <c r="O51" s="98" t="str">
        <f>++IF(LEN(C51)&gt;5,IF(AND($D51&lt;='PRE MAAS'!P$1,$J51&gt;='PRE MAAS'!P$1),'PRE MAAS'!P$1,""),"")</f>
        <v/>
      </c>
      <c r="P51" s="98" t="str">
        <f>++IF(LEN(C51)&gt;5,IF(AND($D51&lt;='PRE MAAS'!P$1,$J51&gt;='PRE MAAS'!P$1),'PRE MAAS'!P$1,""),"")</f>
        <v/>
      </c>
      <c r="Q51" s="98" t="str">
        <f>++IF(LEN(C51)&gt;5,IF(AND($D51&lt;='PRE MAAS'!R$1,$J51&gt;='PRE MAAS'!R$1),'PRE MAAS'!R$1,""),"")</f>
        <v/>
      </c>
      <c r="R51" s="98" t="str">
        <f>++IF(LEN(C51)&gt;5,IF(AND($D51&lt;='PRE MAAS'!R$1,$J51&gt;='PRE MAAS'!R$1),'PRE MAAS'!R$1,""),"")</f>
        <v/>
      </c>
      <c r="S51" s="98" t="str">
        <f>++IF(LEN(C51)&gt;5,IF(AND($D51&lt;='PRE MAAS'!T$1,$J51&gt;='PRE MAAS'!T$1),'PRE MAAS'!T$1,""),"")</f>
        <v/>
      </c>
      <c r="T51" s="98" t="str">
        <f>++IF(LEN(C51)&gt;5,IF(AND($D51&lt;='PRE MAAS'!T$1,$J51&gt;='PRE MAAS'!T$1),'PRE MAAS'!T$1,""),"")</f>
        <v/>
      </c>
      <c r="U51" s="98" t="str">
        <f>++IF(LEN(C51)&gt;5,IF(AND($D51&lt;='PRE MAAS'!V$1,$J51&gt;='PRE MAAS'!V$1),'PRE MAAS'!V$1,""),"")</f>
        <v/>
      </c>
      <c r="V51" s="98" t="str">
        <f>++IF(LEN(C51)&gt;5,IF(AND($D51&lt;='PRE MAAS'!V$1,$J51&gt;='PRE MAAS'!V$1),'PRE MAAS'!V$1,""),"")</f>
        <v/>
      </c>
      <c r="W51" s="98" t="str">
        <f>++IF(LEN(C51)&gt;5,IF(AND($D51&lt;='PRE MAAS'!X$1,$J51&gt;='PRE MAAS'!X$1),'PRE MAAS'!X$1,""),"")</f>
        <v/>
      </c>
      <c r="X51" s="104" t="str">
        <f>++IF(LEN(C51)&gt;5,IF(AND($D51&lt;='PRE MAAS'!X$1,$J51&gt;='PRE MAAS'!X$1),'PRE MAAS'!X$1,""),"")</f>
        <v/>
      </c>
      <c r="Y51" s="146" t="str">
        <f>+IF(LEN(C51)&gt;0,IF(COUNTIFS($A51:$A$100,"ACTIVA",$C51:$C$100,C51)=2,CONCATENATE("I (",F51," ",VLOOKUP(C51,C52:$F$100,4,0),") "),CONCATENATE("I (",F51,") ")),"")</f>
        <v/>
      </c>
      <c r="Z51" s="104"/>
      <c r="AA51" s="104"/>
      <c r="AB51" s="104"/>
      <c r="AC51" s="104"/>
      <c r="AD51" s="104"/>
      <c r="AE51" s="104"/>
      <c r="AF51" s="104"/>
      <c r="AG51" s="104"/>
      <c r="AH51" s="104"/>
      <c r="AI51" s="104"/>
      <c r="AJ51" s="104"/>
      <c r="AK51" s="104"/>
      <c r="AL51" s="104"/>
      <c r="AM51" s="104"/>
      <c r="AN51" s="104"/>
      <c r="AO51" s="104"/>
      <c r="AP51" s="104"/>
      <c r="AQ51" s="104"/>
      <c r="AR51" s="104"/>
      <c r="AS51" s="104"/>
      <c r="AT51" s="104"/>
      <c r="AU51" s="104"/>
      <c r="AV51" s="104"/>
      <c r="AW51" s="104"/>
      <c r="AX51" s="104"/>
      <c r="AY51" s="104"/>
      <c r="AZ51" s="104"/>
      <c r="BA51" s="104"/>
      <c r="BB51" s="104"/>
      <c r="BC51" s="104"/>
      <c r="BD51" s="104"/>
      <c r="BE51" s="104"/>
      <c r="BF51" s="104"/>
      <c r="BG51" s="104"/>
      <c r="BH51" s="104"/>
      <c r="BI51" s="104"/>
      <c r="BJ51" s="104"/>
      <c r="BK51" s="104"/>
      <c r="BL51" s="104"/>
      <c r="BM51" s="104"/>
      <c r="BN51" s="104"/>
      <c r="BO51" s="104"/>
      <c r="BP51" s="104"/>
      <c r="BQ51" s="104"/>
      <c r="BR51" s="104"/>
      <c r="BS51" s="104"/>
      <c r="BT51" s="104"/>
      <c r="BU51" s="104"/>
      <c r="BV51" s="104"/>
      <c r="BW51" s="104"/>
      <c r="BX51" s="104"/>
      <c r="BY51" s="104"/>
      <c r="BZ51" s="104"/>
      <c r="CA51" s="104"/>
      <c r="CB51" s="104"/>
      <c r="CC51" s="104"/>
      <c r="CD51" s="104"/>
      <c r="CE51" s="104"/>
      <c r="CF51" s="104"/>
      <c r="CG51" s="104"/>
      <c r="CH51" s="104"/>
      <c r="CI51" s="104"/>
      <c r="CJ51" s="104"/>
      <c r="CK51" s="104"/>
      <c r="CL51" s="104"/>
      <c r="CM51" s="104"/>
      <c r="CN51" s="104"/>
      <c r="CO51" s="104"/>
      <c r="CP51" s="104"/>
      <c r="CQ51" s="104"/>
      <c r="CR51" s="104"/>
      <c r="CS51" s="104"/>
      <c r="CT51" s="104"/>
      <c r="CU51" s="104"/>
      <c r="CV51" s="104"/>
      <c r="CW51" s="104"/>
      <c r="CX51" s="104"/>
      <c r="CY51" s="104"/>
      <c r="CZ51" s="104"/>
      <c r="DA51" s="104"/>
      <c r="DB51" s="104"/>
    </row>
    <row r="52" spans="1:106">
      <c r="A52" s="174" t="str">
        <f>+IF(LEN(C52)&gt;5,IF(OR(AND(D52&gt;='PRE MAAS'!$L$1,D52&lt;='PRE MAAS'!$Y$1),AND(J52&gt;='PRE MAAS'!$L$1,J52&lt;='PRE MAAS'!$Y$1)),"ACTIVA","REGISTRADA"),"")</f>
        <v/>
      </c>
      <c r="B52" s="175" t="str">
        <f>+IF(LEN(C52)&gt;0,IFERROR(VLOOKUP(C52,BD!G:I,3,0),"BAJA"),"")</f>
        <v/>
      </c>
      <c r="C52" s="105"/>
      <c r="D52" s="91"/>
      <c r="E52" s="173"/>
      <c r="F52" s="11"/>
      <c r="G52" s="173"/>
      <c r="H52" s="11"/>
      <c r="I52" s="11"/>
      <c r="J52" s="176" t="str">
        <f t="shared" si="0"/>
        <v/>
      </c>
      <c r="K52" s="98" t="str">
        <f>+IF(LEN(C52)&gt;5,IF(AND($D52&lt;='PRE MAAS'!L$1,$J52&gt;='PRE MAAS'!L$1),'PRE MAAS'!L$1,""),"")</f>
        <v/>
      </c>
      <c r="L52" s="98" t="str">
        <f>++IF(LEN(C52)&gt;5,IF(AND($D52&lt;='PRE MAAS'!L$1,$J52&gt;='PRE MAAS'!L$1),'PRE MAAS'!L$1,""),"")</f>
        <v/>
      </c>
      <c r="M52" s="98" t="str">
        <f>++IF(LEN(C52)&gt;5,IF(AND($D52&lt;='PRE MAAS'!N$1,$J52&gt;='PRE MAAS'!N$1),'PRE MAAS'!N$1,""),"")</f>
        <v/>
      </c>
      <c r="N52" s="98" t="str">
        <f>++IF(LEN(C52)&gt;5,IF(AND($D52&lt;='PRE MAAS'!N$1,$J52&gt;='PRE MAAS'!N$1),'PRE MAAS'!N$1,""),"")</f>
        <v/>
      </c>
      <c r="O52" s="98" t="str">
        <f>++IF(LEN(C52)&gt;5,IF(AND($D52&lt;='PRE MAAS'!P$1,$J52&gt;='PRE MAAS'!P$1),'PRE MAAS'!P$1,""),"")</f>
        <v/>
      </c>
      <c r="P52" s="98" t="str">
        <f>++IF(LEN(C52)&gt;5,IF(AND($D52&lt;='PRE MAAS'!P$1,$J52&gt;='PRE MAAS'!P$1),'PRE MAAS'!P$1,""),"")</f>
        <v/>
      </c>
      <c r="Q52" s="98" t="str">
        <f>++IF(LEN(C52)&gt;5,IF(AND($D52&lt;='PRE MAAS'!R$1,$J52&gt;='PRE MAAS'!R$1),'PRE MAAS'!R$1,""),"")</f>
        <v/>
      </c>
      <c r="R52" s="98" t="str">
        <f>++IF(LEN(C52)&gt;5,IF(AND($D52&lt;='PRE MAAS'!R$1,$J52&gt;='PRE MAAS'!R$1),'PRE MAAS'!R$1,""),"")</f>
        <v/>
      </c>
      <c r="S52" s="98" t="str">
        <f>++IF(LEN(C52)&gt;5,IF(AND($D52&lt;='PRE MAAS'!T$1,$J52&gt;='PRE MAAS'!T$1),'PRE MAAS'!T$1,""),"")</f>
        <v/>
      </c>
      <c r="T52" s="98" t="str">
        <f>++IF(LEN(C52)&gt;5,IF(AND($D52&lt;='PRE MAAS'!T$1,$J52&gt;='PRE MAAS'!T$1),'PRE MAAS'!T$1,""),"")</f>
        <v/>
      </c>
      <c r="U52" s="98" t="str">
        <f>++IF(LEN(C52)&gt;5,IF(AND($D52&lt;='PRE MAAS'!V$1,$J52&gt;='PRE MAAS'!V$1),'PRE MAAS'!V$1,""),"")</f>
        <v/>
      </c>
      <c r="V52" s="98" t="str">
        <f>++IF(LEN(C52)&gt;5,IF(AND($D52&lt;='PRE MAAS'!V$1,$J52&gt;='PRE MAAS'!V$1),'PRE MAAS'!V$1,""),"")</f>
        <v/>
      </c>
      <c r="W52" s="98" t="str">
        <f>++IF(LEN(C52)&gt;5,IF(AND($D52&lt;='PRE MAAS'!X$1,$J52&gt;='PRE MAAS'!X$1),'PRE MAAS'!X$1,""),"")</f>
        <v/>
      </c>
      <c r="X52" s="104" t="str">
        <f>++IF(LEN(C52)&gt;5,IF(AND($D52&lt;='PRE MAAS'!X$1,$J52&gt;='PRE MAAS'!X$1),'PRE MAAS'!X$1,""),"")</f>
        <v/>
      </c>
      <c r="Y52" s="146" t="str">
        <f>+IF(LEN(C52)&gt;0,IF(COUNTIFS($A52:$A$100,"ACTIVA",$C52:$C$100,C52)=2,CONCATENATE("I (",F52," ",VLOOKUP(C52,C53:$F$100,4,0),") "),CONCATENATE("I (",F52,") ")),"")</f>
        <v/>
      </c>
      <c r="Z52" s="104"/>
      <c r="AA52" s="104"/>
      <c r="AB52" s="104"/>
      <c r="AC52" s="104"/>
      <c r="AD52" s="104"/>
      <c r="AE52" s="104"/>
      <c r="AF52" s="104"/>
      <c r="AG52" s="104"/>
      <c r="AH52" s="104"/>
      <c r="AI52" s="104"/>
      <c r="AJ52" s="104"/>
      <c r="AK52" s="104"/>
      <c r="AL52" s="104"/>
      <c r="AM52" s="104"/>
      <c r="AN52" s="104"/>
      <c r="AO52" s="104"/>
      <c r="AP52" s="104"/>
      <c r="AQ52" s="104"/>
      <c r="AR52" s="104"/>
      <c r="AS52" s="104"/>
      <c r="AT52" s="104"/>
      <c r="AU52" s="104"/>
      <c r="AV52" s="104"/>
      <c r="AW52" s="104"/>
      <c r="AX52" s="104"/>
      <c r="AY52" s="104"/>
      <c r="AZ52" s="104"/>
      <c r="BA52" s="104"/>
      <c r="BB52" s="104"/>
      <c r="BC52" s="104"/>
      <c r="BD52" s="104"/>
      <c r="BE52" s="104"/>
      <c r="BF52" s="104"/>
      <c r="BG52" s="104"/>
      <c r="BH52" s="104"/>
      <c r="BI52" s="104"/>
      <c r="BJ52" s="104"/>
      <c r="BK52" s="104"/>
      <c r="BL52" s="104"/>
      <c r="BM52" s="104"/>
      <c r="BN52" s="104"/>
      <c r="BO52" s="104"/>
      <c r="BP52" s="104"/>
      <c r="BQ52" s="104"/>
      <c r="BR52" s="104"/>
      <c r="BS52" s="104"/>
      <c r="BT52" s="104"/>
      <c r="BU52" s="104"/>
      <c r="BV52" s="104"/>
      <c r="BW52" s="104"/>
      <c r="BX52" s="104"/>
      <c r="BY52" s="104"/>
      <c r="BZ52" s="104"/>
      <c r="CA52" s="104"/>
      <c r="CB52" s="104"/>
      <c r="CC52" s="104"/>
      <c r="CD52" s="104"/>
      <c r="CE52" s="104"/>
      <c r="CF52" s="104"/>
      <c r="CG52" s="104"/>
      <c r="CH52" s="104"/>
      <c r="CI52" s="104"/>
      <c r="CJ52" s="104"/>
      <c r="CK52" s="104"/>
      <c r="CL52" s="104"/>
      <c r="CM52" s="104"/>
      <c r="CN52" s="104"/>
      <c r="CO52" s="104"/>
      <c r="CP52" s="104"/>
      <c r="CQ52" s="104"/>
      <c r="CR52" s="104"/>
      <c r="CS52" s="104"/>
      <c r="CT52" s="104"/>
      <c r="CU52" s="104"/>
      <c r="CV52" s="104"/>
      <c r="CW52" s="104"/>
      <c r="CX52" s="104"/>
      <c r="CY52" s="104"/>
      <c r="CZ52" s="104"/>
      <c r="DA52" s="104"/>
      <c r="DB52" s="104"/>
    </row>
    <row r="53" spans="1:106">
      <c r="A53" s="174" t="str">
        <f>+IF(LEN(C53)&gt;5,IF(OR(AND(D53&gt;='PRE MAAS'!$L$1,D53&lt;='PRE MAAS'!$Y$1),AND(J53&gt;='PRE MAAS'!$L$1,J53&lt;='PRE MAAS'!$Y$1)),"ACTIVA","REGISTRADA"),"")</f>
        <v/>
      </c>
      <c r="B53" s="175" t="str">
        <f>+IF(LEN(C53)&gt;0,IFERROR(VLOOKUP(C53,BD!G:I,3,0),"BAJA"),"")</f>
        <v/>
      </c>
      <c r="C53" s="105"/>
      <c r="D53" s="91"/>
      <c r="E53" s="173"/>
      <c r="F53" s="11"/>
      <c r="G53" s="173"/>
      <c r="H53" s="11"/>
      <c r="I53" s="11"/>
      <c r="J53" s="176" t="str">
        <f t="shared" si="0"/>
        <v/>
      </c>
      <c r="K53" s="98" t="str">
        <f>+IF(LEN(C53)&gt;5,IF(AND($D53&lt;='PRE MAAS'!L$1,$J53&gt;='PRE MAAS'!L$1),'PRE MAAS'!L$1,""),"")</f>
        <v/>
      </c>
      <c r="L53" s="98" t="str">
        <f>++IF(LEN(C53)&gt;5,IF(AND($D53&lt;='PRE MAAS'!L$1,$J53&gt;='PRE MAAS'!L$1),'PRE MAAS'!L$1,""),"")</f>
        <v/>
      </c>
      <c r="M53" s="98" t="str">
        <f>++IF(LEN(C53)&gt;5,IF(AND($D53&lt;='PRE MAAS'!N$1,$J53&gt;='PRE MAAS'!N$1),'PRE MAAS'!N$1,""),"")</f>
        <v/>
      </c>
      <c r="N53" s="98" t="str">
        <f>++IF(LEN(C53)&gt;5,IF(AND($D53&lt;='PRE MAAS'!N$1,$J53&gt;='PRE MAAS'!N$1),'PRE MAAS'!N$1,""),"")</f>
        <v/>
      </c>
      <c r="O53" s="98" t="str">
        <f>++IF(LEN(C53)&gt;5,IF(AND($D53&lt;='PRE MAAS'!P$1,$J53&gt;='PRE MAAS'!P$1),'PRE MAAS'!P$1,""),"")</f>
        <v/>
      </c>
      <c r="P53" s="98" t="str">
        <f>++IF(LEN(C53)&gt;5,IF(AND($D53&lt;='PRE MAAS'!P$1,$J53&gt;='PRE MAAS'!P$1),'PRE MAAS'!P$1,""),"")</f>
        <v/>
      </c>
      <c r="Q53" s="98" t="str">
        <f>++IF(LEN(C53)&gt;5,IF(AND($D53&lt;='PRE MAAS'!R$1,$J53&gt;='PRE MAAS'!R$1),'PRE MAAS'!R$1,""),"")</f>
        <v/>
      </c>
      <c r="R53" s="98" t="str">
        <f>++IF(LEN(C53)&gt;5,IF(AND($D53&lt;='PRE MAAS'!R$1,$J53&gt;='PRE MAAS'!R$1),'PRE MAAS'!R$1,""),"")</f>
        <v/>
      </c>
      <c r="S53" s="98" t="str">
        <f>++IF(LEN(C53)&gt;5,IF(AND($D53&lt;='PRE MAAS'!T$1,$J53&gt;='PRE MAAS'!T$1),'PRE MAAS'!T$1,""),"")</f>
        <v/>
      </c>
      <c r="T53" s="98" t="str">
        <f>++IF(LEN(C53)&gt;5,IF(AND($D53&lt;='PRE MAAS'!T$1,$J53&gt;='PRE MAAS'!T$1),'PRE MAAS'!T$1,""),"")</f>
        <v/>
      </c>
      <c r="U53" s="98" t="str">
        <f>++IF(LEN(C53)&gt;5,IF(AND($D53&lt;='PRE MAAS'!V$1,$J53&gt;='PRE MAAS'!V$1),'PRE MAAS'!V$1,""),"")</f>
        <v/>
      </c>
      <c r="V53" s="98" t="str">
        <f>++IF(LEN(C53)&gt;5,IF(AND($D53&lt;='PRE MAAS'!V$1,$J53&gt;='PRE MAAS'!V$1),'PRE MAAS'!V$1,""),"")</f>
        <v/>
      </c>
      <c r="W53" s="98" t="str">
        <f>++IF(LEN(C53)&gt;5,IF(AND($D53&lt;='PRE MAAS'!X$1,$J53&gt;='PRE MAAS'!X$1),'PRE MAAS'!X$1,""),"")</f>
        <v/>
      </c>
      <c r="X53" s="104" t="str">
        <f>++IF(LEN(C53)&gt;5,IF(AND($D53&lt;='PRE MAAS'!X$1,$J53&gt;='PRE MAAS'!X$1),'PRE MAAS'!X$1,""),"")</f>
        <v/>
      </c>
      <c r="Y53" s="146" t="str">
        <f>+IF(LEN(C53)&gt;0,IF(COUNTIFS($A53:$A$100,"ACTIVA",$C53:$C$100,C53)=2,CONCATENATE("I (",F53," ",VLOOKUP(C53,C54:$F$100,4,0),") "),CONCATENATE("I (",F53,") ")),"")</f>
        <v/>
      </c>
      <c r="Z53" s="104"/>
      <c r="AA53" s="104"/>
      <c r="AB53" s="104"/>
      <c r="AC53" s="104"/>
      <c r="AD53" s="104"/>
      <c r="AE53" s="104"/>
      <c r="AF53" s="104"/>
      <c r="AG53" s="104"/>
      <c r="AH53" s="104"/>
      <c r="AI53" s="104"/>
      <c r="AJ53" s="104"/>
      <c r="AK53" s="104"/>
      <c r="AL53" s="104"/>
      <c r="AM53" s="104"/>
      <c r="AN53" s="104"/>
      <c r="AO53" s="104"/>
      <c r="AP53" s="104"/>
      <c r="AQ53" s="104"/>
      <c r="AR53" s="104"/>
      <c r="AS53" s="104"/>
      <c r="AT53" s="104"/>
      <c r="AU53" s="104"/>
      <c r="AV53" s="104"/>
      <c r="AW53" s="104"/>
      <c r="AX53" s="104"/>
      <c r="AY53" s="104"/>
      <c r="AZ53" s="104"/>
      <c r="BA53" s="104"/>
      <c r="BB53" s="104"/>
      <c r="BC53" s="104"/>
      <c r="BD53" s="104"/>
      <c r="BE53" s="104"/>
      <c r="BF53" s="104"/>
      <c r="BG53" s="104"/>
      <c r="BH53" s="104"/>
      <c r="BI53" s="104"/>
      <c r="BJ53" s="104"/>
      <c r="BK53" s="104"/>
      <c r="BL53" s="104"/>
      <c r="BM53" s="104"/>
      <c r="BN53" s="104"/>
      <c r="BO53" s="104"/>
      <c r="BP53" s="104"/>
      <c r="BQ53" s="104"/>
      <c r="BR53" s="104"/>
      <c r="BS53" s="104"/>
      <c r="BT53" s="104"/>
      <c r="BU53" s="104"/>
      <c r="BV53" s="104"/>
      <c r="BW53" s="104"/>
      <c r="BX53" s="104"/>
      <c r="BY53" s="104"/>
      <c r="BZ53" s="104"/>
      <c r="CA53" s="104"/>
      <c r="CB53" s="104"/>
      <c r="CC53" s="104"/>
      <c r="CD53" s="104"/>
      <c r="CE53" s="104"/>
      <c r="CF53" s="104"/>
      <c r="CG53" s="104"/>
      <c r="CH53" s="104"/>
      <c r="CI53" s="104"/>
      <c r="CJ53" s="104"/>
      <c r="CK53" s="104"/>
      <c r="CL53" s="104"/>
      <c r="CM53" s="104"/>
      <c r="CN53" s="104"/>
      <c r="CO53" s="104"/>
      <c r="CP53" s="104"/>
      <c r="CQ53" s="104"/>
      <c r="CR53" s="104"/>
      <c r="CS53" s="104"/>
      <c r="CT53" s="104"/>
      <c r="CU53" s="104"/>
      <c r="CV53" s="104"/>
      <c r="CW53" s="104"/>
      <c r="CX53" s="104"/>
      <c r="CY53" s="104"/>
      <c r="CZ53" s="104"/>
      <c r="DA53" s="104"/>
      <c r="DB53" s="104"/>
    </row>
    <row r="54" spans="1:106">
      <c r="A54" s="174" t="str">
        <f>+IF(LEN(C54)&gt;5,IF(OR(AND(D54&gt;='PRE MAAS'!$L$1,D54&lt;='PRE MAAS'!$Y$1),AND(J54&gt;='PRE MAAS'!$L$1,J54&lt;='PRE MAAS'!$Y$1)),"ACTIVA","REGISTRADA"),"")</f>
        <v/>
      </c>
      <c r="B54" s="175" t="str">
        <f>+IF(LEN(C54)&gt;0,IFERROR(VLOOKUP(C54,BD!G:I,3,0),"BAJA"),"")</f>
        <v/>
      </c>
      <c r="C54" s="105"/>
      <c r="D54" s="91"/>
      <c r="E54" s="173"/>
      <c r="F54" s="11"/>
      <c r="G54" s="173"/>
      <c r="H54" s="11"/>
      <c r="I54" s="11"/>
      <c r="J54" s="176" t="str">
        <f t="shared" si="0"/>
        <v/>
      </c>
      <c r="K54" s="98" t="str">
        <f>+IF(LEN(C54)&gt;5,IF(AND($D54&lt;='PRE MAAS'!L$1,$J54&gt;='PRE MAAS'!L$1),'PRE MAAS'!L$1,""),"")</f>
        <v/>
      </c>
      <c r="L54" s="98" t="str">
        <f>++IF(LEN(C54)&gt;5,IF(AND($D54&lt;='PRE MAAS'!L$1,$J54&gt;='PRE MAAS'!L$1),'PRE MAAS'!L$1,""),"")</f>
        <v/>
      </c>
      <c r="M54" s="98" t="str">
        <f>++IF(LEN(C54)&gt;5,IF(AND($D54&lt;='PRE MAAS'!N$1,$J54&gt;='PRE MAAS'!N$1),'PRE MAAS'!N$1,""),"")</f>
        <v/>
      </c>
      <c r="N54" s="98" t="str">
        <f>++IF(LEN(C54)&gt;5,IF(AND($D54&lt;='PRE MAAS'!N$1,$J54&gt;='PRE MAAS'!N$1),'PRE MAAS'!N$1,""),"")</f>
        <v/>
      </c>
      <c r="O54" s="98" t="str">
        <f>++IF(LEN(C54)&gt;5,IF(AND($D54&lt;='PRE MAAS'!P$1,$J54&gt;='PRE MAAS'!P$1),'PRE MAAS'!P$1,""),"")</f>
        <v/>
      </c>
      <c r="P54" s="98" t="str">
        <f>++IF(LEN(C54)&gt;5,IF(AND($D54&lt;='PRE MAAS'!P$1,$J54&gt;='PRE MAAS'!P$1),'PRE MAAS'!P$1,""),"")</f>
        <v/>
      </c>
      <c r="Q54" s="98" t="str">
        <f>++IF(LEN(C54)&gt;5,IF(AND($D54&lt;='PRE MAAS'!R$1,$J54&gt;='PRE MAAS'!R$1),'PRE MAAS'!R$1,""),"")</f>
        <v/>
      </c>
      <c r="R54" s="98" t="str">
        <f>++IF(LEN(C54)&gt;5,IF(AND($D54&lt;='PRE MAAS'!R$1,$J54&gt;='PRE MAAS'!R$1),'PRE MAAS'!R$1,""),"")</f>
        <v/>
      </c>
      <c r="S54" s="98" t="str">
        <f>++IF(LEN(C54)&gt;5,IF(AND($D54&lt;='PRE MAAS'!T$1,$J54&gt;='PRE MAAS'!T$1),'PRE MAAS'!T$1,""),"")</f>
        <v/>
      </c>
      <c r="T54" s="98" t="str">
        <f>++IF(LEN(C54)&gt;5,IF(AND($D54&lt;='PRE MAAS'!T$1,$J54&gt;='PRE MAAS'!T$1),'PRE MAAS'!T$1,""),"")</f>
        <v/>
      </c>
      <c r="U54" s="98" t="str">
        <f>++IF(LEN(C54)&gt;5,IF(AND($D54&lt;='PRE MAAS'!V$1,$J54&gt;='PRE MAAS'!V$1),'PRE MAAS'!V$1,""),"")</f>
        <v/>
      </c>
      <c r="V54" s="98" t="str">
        <f>++IF(LEN(C54)&gt;5,IF(AND($D54&lt;='PRE MAAS'!V$1,$J54&gt;='PRE MAAS'!V$1),'PRE MAAS'!V$1,""),"")</f>
        <v/>
      </c>
      <c r="W54" s="98" t="str">
        <f>++IF(LEN(C54)&gt;5,IF(AND($D54&lt;='PRE MAAS'!X$1,$J54&gt;='PRE MAAS'!X$1),'PRE MAAS'!X$1,""),"")</f>
        <v/>
      </c>
      <c r="X54" s="104" t="str">
        <f>++IF(LEN(C54)&gt;5,IF(AND($D54&lt;='PRE MAAS'!X$1,$J54&gt;='PRE MAAS'!X$1),'PRE MAAS'!X$1,""),"")</f>
        <v/>
      </c>
      <c r="Y54" s="146" t="str">
        <f>+IF(LEN(C54)&gt;0,IF(COUNTIFS($A54:$A$100,"ACTIVA",$C54:$C$100,C54)=2,CONCATENATE("I (",F54," ",VLOOKUP(C54,C55:$F$100,4,0),") "),CONCATENATE("I (",F54,") ")),"")</f>
        <v/>
      </c>
      <c r="Z54" s="104"/>
      <c r="AA54" s="104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  <c r="AL54" s="104"/>
      <c r="AM54" s="104"/>
      <c r="AN54" s="104"/>
      <c r="AO54" s="104"/>
      <c r="AP54" s="104"/>
      <c r="AQ54" s="104"/>
      <c r="AR54" s="104"/>
      <c r="AS54" s="104"/>
      <c r="AT54" s="104"/>
      <c r="AU54" s="104"/>
      <c r="AV54" s="104"/>
      <c r="AW54" s="104"/>
      <c r="AX54" s="104"/>
      <c r="AY54" s="104"/>
      <c r="AZ54" s="104"/>
      <c r="BA54" s="104"/>
      <c r="BB54" s="104"/>
      <c r="BC54" s="104"/>
      <c r="BD54" s="104"/>
      <c r="BE54" s="104"/>
      <c r="BF54" s="104"/>
      <c r="BG54" s="104"/>
      <c r="BH54" s="104"/>
      <c r="BI54" s="104"/>
      <c r="BJ54" s="104"/>
      <c r="BK54" s="104"/>
      <c r="BL54" s="104"/>
      <c r="BM54" s="104"/>
      <c r="BN54" s="104"/>
      <c r="BO54" s="104"/>
      <c r="BP54" s="104"/>
      <c r="BQ54" s="104"/>
      <c r="BR54" s="104"/>
      <c r="BS54" s="104"/>
      <c r="BT54" s="104"/>
      <c r="BU54" s="104"/>
      <c r="BV54" s="104"/>
      <c r="BW54" s="104"/>
      <c r="BX54" s="104"/>
      <c r="BY54" s="104"/>
      <c r="BZ54" s="104"/>
      <c r="CA54" s="104"/>
      <c r="CB54" s="104"/>
      <c r="CC54" s="104"/>
      <c r="CD54" s="104"/>
      <c r="CE54" s="104"/>
      <c r="CF54" s="104"/>
      <c r="CG54" s="104"/>
      <c r="CH54" s="104"/>
      <c r="CI54" s="104"/>
      <c r="CJ54" s="104"/>
      <c r="CK54" s="104"/>
      <c r="CL54" s="104"/>
      <c r="CM54" s="104"/>
      <c r="CN54" s="104"/>
      <c r="CO54" s="104"/>
      <c r="CP54" s="104"/>
      <c r="CQ54" s="104"/>
      <c r="CR54" s="104"/>
      <c r="CS54" s="104"/>
      <c r="CT54" s="104"/>
      <c r="CU54" s="104"/>
      <c r="CV54" s="104"/>
      <c r="CW54" s="104"/>
      <c r="CX54" s="104"/>
      <c r="CY54" s="104"/>
      <c r="CZ54" s="104"/>
      <c r="DA54" s="104"/>
      <c r="DB54" s="104"/>
    </row>
    <row r="55" spans="1:106">
      <c r="A55" s="174" t="str">
        <f>+IF(LEN(C55)&gt;5,IF(OR(AND(D55&gt;='PRE MAAS'!$L$1,D55&lt;='PRE MAAS'!$Y$1),AND(J55&gt;='PRE MAAS'!$L$1,J55&lt;='PRE MAAS'!$Y$1)),"ACTIVA","REGISTRADA"),"")</f>
        <v/>
      </c>
      <c r="B55" s="175" t="str">
        <f>+IF(LEN(C55)&gt;0,IFERROR(VLOOKUP(C55,BD!G:I,3,0),"BAJA"),"")</f>
        <v/>
      </c>
      <c r="C55" s="105"/>
      <c r="D55" s="91"/>
      <c r="E55" s="173"/>
      <c r="F55" s="11"/>
      <c r="G55" s="173"/>
      <c r="H55" s="11"/>
      <c r="I55" s="11"/>
      <c r="J55" s="176" t="str">
        <f t="shared" si="0"/>
        <v/>
      </c>
      <c r="K55" s="98" t="str">
        <f>+IF(LEN(C55)&gt;5,IF(AND($D55&lt;='PRE MAAS'!L$1,$J55&gt;='PRE MAAS'!L$1),'PRE MAAS'!L$1,""),"")</f>
        <v/>
      </c>
      <c r="L55" s="98" t="str">
        <f>++IF(LEN(C55)&gt;5,IF(AND($D55&lt;='PRE MAAS'!L$1,$J55&gt;='PRE MAAS'!L$1),'PRE MAAS'!L$1,""),"")</f>
        <v/>
      </c>
      <c r="M55" s="98" t="str">
        <f>++IF(LEN(C55)&gt;5,IF(AND($D55&lt;='PRE MAAS'!N$1,$J55&gt;='PRE MAAS'!N$1),'PRE MAAS'!N$1,""),"")</f>
        <v/>
      </c>
      <c r="N55" s="98" t="str">
        <f>++IF(LEN(C55)&gt;5,IF(AND($D55&lt;='PRE MAAS'!N$1,$J55&gt;='PRE MAAS'!N$1),'PRE MAAS'!N$1,""),"")</f>
        <v/>
      </c>
      <c r="O55" s="98" t="str">
        <f>++IF(LEN(C55)&gt;5,IF(AND($D55&lt;='PRE MAAS'!P$1,$J55&gt;='PRE MAAS'!P$1),'PRE MAAS'!P$1,""),"")</f>
        <v/>
      </c>
      <c r="P55" s="98" t="str">
        <f>++IF(LEN(C55)&gt;5,IF(AND($D55&lt;='PRE MAAS'!P$1,$J55&gt;='PRE MAAS'!P$1),'PRE MAAS'!P$1,""),"")</f>
        <v/>
      </c>
      <c r="Q55" s="98" t="str">
        <f>++IF(LEN(C55)&gt;5,IF(AND($D55&lt;='PRE MAAS'!R$1,$J55&gt;='PRE MAAS'!R$1),'PRE MAAS'!R$1,""),"")</f>
        <v/>
      </c>
      <c r="R55" s="98" t="str">
        <f>++IF(LEN(C55)&gt;5,IF(AND($D55&lt;='PRE MAAS'!R$1,$J55&gt;='PRE MAAS'!R$1),'PRE MAAS'!R$1,""),"")</f>
        <v/>
      </c>
      <c r="S55" s="98" t="str">
        <f>++IF(LEN(C55)&gt;5,IF(AND($D55&lt;='PRE MAAS'!T$1,$J55&gt;='PRE MAAS'!T$1),'PRE MAAS'!T$1,""),"")</f>
        <v/>
      </c>
      <c r="T55" s="98" t="str">
        <f>++IF(LEN(C55)&gt;5,IF(AND($D55&lt;='PRE MAAS'!T$1,$J55&gt;='PRE MAAS'!T$1),'PRE MAAS'!T$1,""),"")</f>
        <v/>
      </c>
      <c r="U55" s="98" t="str">
        <f>++IF(LEN(C55)&gt;5,IF(AND($D55&lt;='PRE MAAS'!V$1,$J55&gt;='PRE MAAS'!V$1),'PRE MAAS'!V$1,""),"")</f>
        <v/>
      </c>
      <c r="V55" s="98" t="str">
        <f>++IF(LEN(C55)&gt;5,IF(AND($D55&lt;='PRE MAAS'!V$1,$J55&gt;='PRE MAAS'!V$1),'PRE MAAS'!V$1,""),"")</f>
        <v/>
      </c>
      <c r="W55" s="98" t="str">
        <f>++IF(LEN(C55)&gt;5,IF(AND($D55&lt;='PRE MAAS'!X$1,$J55&gt;='PRE MAAS'!X$1),'PRE MAAS'!X$1,""),"")</f>
        <v/>
      </c>
      <c r="X55" s="104" t="str">
        <f>++IF(LEN(C55)&gt;5,IF(AND($D55&lt;='PRE MAAS'!X$1,$J55&gt;='PRE MAAS'!X$1),'PRE MAAS'!X$1,""),"")</f>
        <v/>
      </c>
      <c r="Y55" s="146" t="str">
        <f>+IF(LEN(C55)&gt;0,IF(COUNTIFS($A55:$A$100,"ACTIVA",$C55:$C$100,C55)=2,CONCATENATE("I (",F55," ",VLOOKUP(C55,C56:$F$100,4,0),") "),CONCATENATE("I (",F55,") ")),"")</f>
        <v/>
      </c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  <c r="AL55" s="104"/>
      <c r="AM55" s="104"/>
      <c r="AN55" s="104"/>
      <c r="AO55" s="104"/>
      <c r="AP55" s="104"/>
      <c r="AQ55" s="104"/>
      <c r="AR55" s="104"/>
      <c r="AS55" s="104"/>
      <c r="AT55" s="104"/>
      <c r="AU55" s="104"/>
      <c r="AV55" s="104"/>
      <c r="AW55" s="104"/>
      <c r="AX55" s="104"/>
      <c r="AY55" s="104"/>
      <c r="AZ55" s="104"/>
      <c r="BA55" s="104"/>
      <c r="BB55" s="104"/>
      <c r="BC55" s="104"/>
      <c r="BD55" s="104"/>
      <c r="BE55" s="104"/>
      <c r="BF55" s="104"/>
      <c r="BG55" s="104"/>
      <c r="BH55" s="104"/>
      <c r="BI55" s="104"/>
      <c r="BJ55" s="104"/>
      <c r="BK55" s="104"/>
      <c r="BL55" s="104"/>
      <c r="BM55" s="104"/>
      <c r="BN55" s="104"/>
      <c r="BO55" s="104"/>
      <c r="BP55" s="104"/>
      <c r="BQ55" s="104"/>
      <c r="BR55" s="104"/>
      <c r="BS55" s="104"/>
      <c r="BT55" s="104"/>
      <c r="BU55" s="104"/>
      <c r="BV55" s="104"/>
      <c r="BW55" s="104"/>
      <c r="BX55" s="104"/>
      <c r="BY55" s="104"/>
      <c r="BZ55" s="104"/>
      <c r="CA55" s="104"/>
      <c r="CB55" s="104"/>
      <c r="CC55" s="104"/>
      <c r="CD55" s="104"/>
      <c r="CE55" s="104"/>
      <c r="CF55" s="104"/>
      <c r="CG55" s="104"/>
      <c r="CH55" s="104"/>
      <c r="CI55" s="104"/>
      <c r="CJ55" s="104"/>
      <c r="CK55" s="104"/>
      <c r="CL55" s="104"/>
      <c r="CM55" s="104"/>
      <c r="CN55" s="104"/>
      <c r="CO55" s="104"/>
      <c r="CP55" s="104"/>
      <c r="CQ55" s="104"/>
      <c r="CR55" s="104"/>
      <c r="CS55" s="104"/>
      <c r="CT55" s="104"/>
      <c r="CU55" s="104"/>
      <c r="CV55" s="104"/>
      <c r="CW55" s="104"/>
      <c r="CX55" s="104"/>
      <c r="CY55" s="104"/>
      <c r="CZ55" s="104"/>
      <c r="DA55" s="104"/>
      <c r="DB55" s="104"/>
    </row>
    <row r="56" spans="1:106">
      <c r="A56" s="174" t="str">
        <f>+IF(LEN(C56)&gt;5,IF(OR(AND(D56&gt;='PRE MAAS'!$L$1,D56&lt;='PRE MAAS'!$Y$1),AND(J56&gt;='PRE MAAS'!$L$1,J56&lt;='PRE MAAS'!$Y$1)),"ACTIVA","REGISTRADA"),"")</f>
        <v/>
      </c>
      <c r="B56" s="175" t="str">
        <f>+IF(LEN(C56)&gt;0,IFERROR(VLOOKUP(C56,BD!G:I,3,0),"BAJA"),"")</f>
        <v/>
      </c>
      <c r="C56" s="105"/>
      <c r="D56" s="91"/>
      <c r="E56" s="173"/>
      <c r="F56" s="11"/>
      <c r="G56" s="173"/>
      <c r="H56" s="11"/>
      <c r="I56" s="11"/>
      <c r="J56" s="176" t="str">
        <f t="shared" si="0"/>
        <v/>
      </c>
      <c r="K56" s="98" t="str">
        <f>+IF(LEN(C56)&gt;5,IF(AND($D56&lt;='PRE MAAS'!L$1,$J56&gt;='PRE MAAS'!L$1),'PRE MAAS'!L$1,""),"")</f>
        <v/>
      </c>
      <c r="L56" s="98" t="str">
        <f>++IF(LEN(C56)&gt;5,IF(AND($D56&lt;='PRE MAAS'!L$1,$J56&gt;='PRE MAAS'!L$1),'PRE MAAS'!L$1,""),"")</f>
        <v/>
      </c>
      <c r="M56" s="98" t="str">
        <f>++IF(LEN(C56)&gt;5,IF(AND($D56&lt;='PRE MAAS'!N$1,$J56&gt;='PRE MAAS'!N$1),'PRE MAAS'!N$1,""),"")</f>
        <v/>
      </c>
      <c r="N56" s="98" t="str">
        <f>++IF(LEN(C56)&gt;5,IF(AND($D56&lt;='PRE MAAS'!N$1,$J56&gt;='PRE MAAS'!N$1),'PRE MAAS'!N$1,""),"")</f>
        <v/>
      </c>
      <c r="O56" s="98" t="str">
        <f>++IF(LEN(C56)&gt;5,IF(AND($D56&lt;='PRE MAAS'!P$1,$J56&gt;='PRE MAAS'!P$1),'PRE MAAS'!P$1,""),"")</f>
        <v/>
      </c>
      <c r="P56" s="98" t="str">
        <f>++IF(LEN(C56)&gt;5,IF(AND($D56&lt;='PRE MAAS'!P$1,$J56&gt;='PRE MAAS'!P$1),'PRE MAAS'!P$1,""),"")</f>
        <v/>
      </c>
      <c r="Q56" s="98" t="str">
        <f>++IF(LEN(C56)&gt;5,IF(AND($D56&lt;='PRE MAAS'!R$1,$J56&gt;='PRE MAAS'!R$1),'PRE MAAS'!R$1,""),"")</f>
        <v/>
      </c>
      <c r="R56" s="98" t="str">
        <f>++IF(LEN(C56)&gt;5,IF(AND($D56&lt;='PRE MAAS'!R$1,$J56&gt;='PRE MAAS'!R$1),'PRE MAAS'!R$1,""),"")</f>
        <v/>
      </c>
      <c r="S56" s="98" t="str">
        <f>++IF(LEN(C56)&gt;5,IF(AND($D56&lt;='PRE MAAS'!T$1,$J56&gt;='PRE MAAS'!T$1),'PRE MAAS'!T$1,""),"")</f>
        <v/>
      </c>
      <c r="T56" s="98" t="str">
        <f>++IF(LEN(C56)&gt;5,IF(AND($D56&lt;='PRE MAAS'!T$1,$J56&gt;='PRE MAAS'!T$1),'PRE MAAS'!T$1,""),"")</f>
        <v/>
      </c>
      <c r="U56" s="98" t="str">
        <f>++IF(LEN(C56)&gt;5,IF(AND($D56&lt;='PRE MAAS'!V$1,$J56&gt;='PRE MAAS'!V$1),'PRE MAAS'!V$1,""),"")</f>
        <v/>
      </c>
      <c r="V56" s="98" t="str">
        <f>++IF(LEN(C56)&gt;5,IF(AND($D56&lt;='PRE MAAS'!V$1,$J56&gt;='PRE MAAS'!V$1),'PRE MAAS'!V$1,""),"")</f>
        <v/>
      </c>
      <c r="W56" s="98" t="str">
        <f>++IF(LEN(C56)&gt;5,IF(AND($D56&lt;='PRE MAAS'!X$1,$J56&gt;='PRE MAAS'!X$1),'PRE MAAS'!X$1,""),"")</f>
        <v/>
      </c>
      <c r="X56" s="104" t="str">
        <f>++IF(LEN(C56)&gt;5,IF(AND($D56&lt;='PRE MAAS'!X$1,$J56&gt;='PRE MAAS'!X$1),'PRE MAAS'!X$1,""),"")</f>
        <v/>
      </c>
      <c r="Y56" s="146" t="str">
        <f>+IF(LEN(C56)&gt;0,IF(COUNTIFS($A56:$A$100,"ACTIVA",$C56:$C$100,C56)=2,CONCATENATE("I (",F56," ",VLOOKUP(C56,C57:$F$100,4,0),") "),CONCATENATE("I (",F56,") ")),"")</f>
        <v/>
      </c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104"/>
      <c r="AU56" s="104"/>
      <c r="AV56" s="104"/>
      <c r="AW56" s="104"/>
      <c r="AX56" s="104"/>
      <c r="AY56" s="104"/>
      <c r="AZ56" s="104"/>
      <c r="BA56" s="104"/>
      <c r="BB56" s="104"/>
      <c r="BC56" s="104"/>
      <c r="BD56" s="104"/>
      <c r="BE56" s="104"/>
      <c r="BF56" s="104"/>
      <c r="BG56" s="104"/>
      <c r="BH56" s="104"/>
      <c r="BI56" s="104"/>
      <c r="BJ56" s="104"/>
      <c r="BK56" s="104"/>
      <c r="BL56" s="104"/>
      <c r="BM56" s="104"/>
      <c r="BN56" s="104"/>
      <c r="BO56" s="104"/>
      <c r="BP56" s="104"/>
      <c r="BQ56" s="104"/>
      <c r="BR56" s="104"/>
      <c r="BS56" s="104"/>
      <c r="BT56" s="104"/>
      <c r="BU56" s="104"/>
      <c r="BV56" s="104"/>
      <c r="BW56" s="104"/>
      <c r="BX56" s="104"/>
      <c r="BY56" s="104"/>
      <c r="BZ56" s="104"/>
      <c r="CA56" s="104"/>
      <c r="CB56" s="104"/>
      <c r="CC56" s="104"/>
      <c r="CD56" s="104"/>
      <c r="CE56" s="104"/>
      <c r="CF56" s="104"/>
      <c r="CG56" s="104"/>
      <c r="CH56" s="104"/>
      <c r="CI56" s="104"/>
      <c r="CJ56" s="104"/>
      <c r="CK56" s="104"/>
      <c r="CL56" s="104"/>
      <c r="CM56" s="104"/>
      <c r="CN56" s="104"/>
      <c r="CO56" s="104"/>
      <c r="CP56" s="104"/>
      <c r="CQ56" s="104"/>
      <c r="CR56" s="104"/>
      <c r="CS56" s="104"/>
      <c r="CT56" s="104"/>
      <c r="CU56" s="104"/>
      <c r="CV56" s="104"/>
      <c r="CW56" s="104"/>
      <c r="CX56" s="104"/>
      <c r="CY56" s="104"/>
      <c r="CZ56" s="104"/>
      <c r="DA56" s="104"/>
      <c r="DB56" s="104"/>
    </row>
    <row r="57" spans="1:106">
      <c r="A57" s="174" t="str">
        <f>+IF(LEN(C57)&gt;5,IF(OR(AND(D57&gt;='PRE MAAS'!$L$1,D57&lt;='PRE MAAS'!$Y$1),AND(J57&gt;='PRE MAAS'!$L$1,J57&lt;='PRE MAAS'!$Y$1)),"ACTIVA","REGISTRADA"),"")</f>
        <v/>
      </c>
      <c r="B57" s="175" t="str">
        <f>+IF(LEN(C57)&gt;0,IFERROR(VLOOKUP(C57,BD!G:I,3,0),"BAJA"),"")</f>
        <v/>
      </c>
      <c r="C57" s="105"/>
      <c r="D57" s="91"/>
      <c r="E57" s="173"/>
      <c r="F57" s="11"/>
      <c r="G57" s="173"/>
      <c r="H57" s="11"/>
      <c r="I57" s="11"/>
      <c r="J57" s="176" t="str">
        <f t="shared" si="0"/>
        <v/>
      </c>
      <c r="K57" s="98" t="str">
        <f>+IF(LEN(C57)&gt;5,IF(AND($D57&lt;='PRE MAAS'!L$1,$J57&gt;='PRE MAAS'!L$1),'PRE MAAS'!L$1,""),"")</f>
        <v/>
      </c>
      <c r="L57" s="98" t="str">
        <f>++IF(LEN(C57)&gt;5,IF(AND($D57&lt;='PRE MAAS'!L$1,$J57&gt;='PRE MAAS'!L$1),'PRE MAAS'!L$1,""),"")</f>
        <v/>
      </c>
      <c r="M57" s="98" t="str">
        <f>++IF(LEN(C57)&gt;5,IF(AND($D57&lt;='PRE MAAS'!N$1,$J57&gt;='PRE MAAS'!N$1),'PRE MAAS'!N$1,""),"")</f>
        <v/>
      </c>
      <c r="N57" s="98" t="str">
        <f>++IF(LEN(C57)&gt;5,IF(AND($D57&lt;='PRE MAAS'!N$1,$J57&gt;='PRE MAAS'!N$1),'PRE MAAS'!N$1,""),"")</f>
        <v/>
      </c>
      <c r="O57" s="98" t="str">
        <f>++IF(LEN(C57)&gt;5,IF(AND($D57&lt;='PRE MAAS'!P$1,$J57&gt;='PRE MAAS'!P$1),'PRE MAAS'!P$1,""),"")</f>
        <v/>
      </c>
      <c r="P57" s="98" t="str">
        <f>++IF(LEN(C57)&gt;5,IF(AND($D57&lt;='PRE MAAS'!P$1,$J57&gt;='PRE MAAS'!P$1),'PRE MAAS'!P$1,""),"")</f>
        <v/>
      </c>
      <c r="Q57" s="98" t="str">
        <f>++IF(LEN(C57)&gt;5,IF(AND($D57&lt;='PRE MAAS'!R$1,$J57&gt;='PRE MAAS'!R$1),'PRE MAAS'!R$1,""),"")</f>
        <v/>
      </c>
      <c r="R57" s="98" t="str">
        <f>++IF(LEN(C57)&gt;5,IF(AND($D57&lt;='PRE MAAS'!R$1,$J57&gt;='PRE MAAS'!R$1),'PRE MAAS'!R$1,""),"")</f>
        <v/>
      </c>
      <c r="S57" s="98" t="str">
        <f>++IF(LEN(C57)&gt;5,IF(AND($D57&lt;='PRE MAAS'!T$1,$J57&gt;='PRE MAAS'!T$1),'PRE MAAS'!T$1,""),"")</f>
        <v/>
      </c>
      <c r="T57" s="98" t="str">
        <f>++IF(LEN(C57)&gt;5,IF(AND($D57&lt;='PRE MAAS'!T$1,$J57&gt;='PRE MAAS'!T$1),'PRE MAAS'!T$1,""),"")</f>
        <v/>
      </c>
      <c r="U57" s="98" t="str">
        <f>++IF(LEN(C57)&gt;5,IF(AND($D57&lt;='PRE MAAS'!V$1,$J57&gt;='PRE MAAS'!V$1),'PRE MAAS'!V$1,""),"")</f>
        <v/>
      </c>
      <c r="V57" s="98" t="str">
        <f>++IF(LEN(C57)&gt;5,IF(AND($D57&lt;='PRE MAAS'!V$1,$J57&gt;='PRE MAAS'!V$1),'PRE MAAS'!V$1,""),"")</f>
        <v/>
      </c>
      <c r="W57" s="98" t="str">
        <f>++IF(LEN(C57)&gt;5,IF(AND($D57&lt;='PRE MAAS'!X$1,$J57&gt;='PRE MAAS'!X$1),'PRE MAAS'!X$1,""),"")</f>
        <v/>
      </c>
      <c r="X57" s="104" t="str">
        <f>++IF(LEN(C57)&gt;5,IF(AND($D57&lt;='PRE MAAS'!X$1,$J57&gt;='PRE MAAS'!X$1),'PRE MAAS'!X$1,""),"")</f>
        <v/>
      </c>
      <c r="Y57" s="146" t="str">
        <f>+IF(LEN(C57)&gt;0,IF(COUNTIFS($A57:$A$100,"ACTIVA",$C57:$C$100,C57)=2,CONCATENATE("I (",F57," ",VLOOKUP(C57,C58:$F$100,4,0),") "),CONCATENATE("I (",F57,") ")),"")</f>
        <v/>
      </c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104"/>
      <c r="AU57" s="104"/>
      <c r="AV57" s="104"/>
      <c r="AW57" s="104"/>
      <c r="AX57" s="104"/>
      <c r="AY57" s="104"/>
      <c r="AZ57" s="104"/>
      <c r="BA57" s="104"/>
      <c r="BB57" s="104"/>
      <c r="BC57" s="104"/>
      <c r="BD57" s="104"/>
      <c r="BE57" s="104"/>
      <c r="BF57" s="104"/>
      <c r="BG57" s="104"/>
      <c r="BH57" s="104"/>
      <c r="BI57" s="104"/>
      <c r="BJ57" s="104"/>
      <c r="BK57" s="104"/>
      <c r="BL57" s="104"/>
      <c r="BM57" s="104"/>
      <c r="BN57" s="104"/>
      <c r="BO57" s="104"/>
      <c r="BP57" s="104"/>
      <c r="BQ57" s="104"/>
      <c r="BR57" s="104"/>
      <c r="BS57" s="104"/>
      <c r="BT57" s="104"/>
      <c r="BU57" s="104"/>
      <c r="BV57" s="104"/>
      <c r="BW57" s="104"/>
      <c r="BX57" s="104"/>
      <c r="BY57" s="104"/>
      <c r="BZ57" s="104"/>
      <c r="CA57" s="104"/>
      <c r="CB57" s="104"/>
      <c r="CC57" s="104"/>
      <c r="CD57" s="104"/>
      <c r="CE57" s="104"/>
      <c r="CF57" s="104"/>
      <c r="CG57" s="104"/>
      <c r="CH57" s="104"/>
      <c r="CI57" s="104"/>
      <c r="CJ57" s="104"/>
      <c r="CK57" s="104"/>
      <c r="CL57" s="104"/>
      <c r="CM57" s="104"/>
      <c r="CN57" s="104"/>
      <c r="CO57" s="104"/>
      <c r="CP57" s="104"/>
      <c r="CQ57" s="104"/>
      <c r="CR57" s="104"/>
      <c r="CS57" s="104"/>
      <c r="CT57" s="104"/>
      <c r="CU57" s="104"/>
      <c r="CV57" s="104"/>
      <c r="CW57" s="104"/>
      <c r="CX57" s="104"/>
      <c r="CY57" s="104"/>
      <c r="CZ57" s="104"/>
      <c r="DA57" s="104"/>
      <c r="DB57" s="104"/>
    </row>
    <row r="58" spans="1:106">
      <c r="A58" s="174" t="str">
        <f>+IF(LEN(C58)&gt;5,IF(OR(AND(D58&gt;='PRE MAAS'!$L$1,D58&lt;='PRE MAAS'!$Y$1),AND(J58&gt;='PRE MAAS'!$L$1,J58&lt;='PRE MAAS'!$Y$1)),"ACTIVA","REGISTRADA"),"")</f>
        <v/>
      </c>
      <c r="B58" s="175" t="str">
        <f>+IF(LEN(C58)&gt;0,IFERROR(VLOOKUP(C58,BD!G:I,3,0),"BAJA"),"")</f>
        <v/>
      </c>
      <c r="C58" s="105"/>
      <c r="D58" s="91"/>
      <c r="E58" s="173"/>
      <c r="F58" s="11"/>
      <c r="G58" s="173"/>
      <c r="H58" s="11"/>
      <c r="I58" s="11"/>
      <c r="J58" s="176" t="str">
        <f t="shared" si="0"/>
        <v/>
      </c>
      <c r="K58" s="98" t="str">
        <f>+IF(LEN(C58)&gt;5,IF(AND($D58&lt;='PRE MAAS'!L$1,$J58&gt;='PRE MAAS'!L$1),'PRE MAAS'!L$1,""),"")</f>
        <v/>
      </c>
      <c r="L58" s="98" t="str">
        <f>++IF(LEN(C58)&gt;5,IF(AND($D58&lt;='PRE MAAS'!L$1,$J58&gt;='PRE MAAS'!L$1),'PRE MAAS'!L$1,""),"")</f>
        <v/>
      </c>
      <c r="M58" s="98" t="str">
        <f>++IF(LEN(C58)&gt;5,IF(AND($D58&lt;='PRE MAAS'!N$1,$J58&gt;='PRE MAAS'!N$1),'PRE MAAS'!N$1,""),"")</f>
        <v/>
      </c>
      <c r="N58" s="98" t="str">
        <f>++IF(LEN(C58)&gt;5,IF(AND($D58&lt;='PRE MAAS'!N$1,$J58&gt;='PRE MAAS'!N$1),'PRE MAAS'!N$1,""),"")</f>
        <v/>
      </c>
      <c r="O58" s="98" t="str">
        <f>++IF(LEN(C58)&gt;5,IF(AND($D58&lt;='PRE MAAS'!P$1,$J58&gt;='PRE MAAS'!P$1),'PRE MAAS'!P$1,""),"")</f>
        <v/>
      </c>
      <c r="P58" s="98" t="str">
        <f>++IF(LEN(C58)&gt;5,IF(AND($D58&lt;='PRE MAAS'!P$1,$J58&gt;='PRE MAAS'!P$1),'PRE MAAS'!P$1,""),"")</f>
        <v/>
      </c>
      <c r="Q58" s="98" t="str">
        <f>++IF(LEN(C58)&gt;5,IF(AND($D58&lt;='PRE MAAS'!R$1,$J58&gt;='PRE MAAS'!R$1),'PRE MAAS'!R$1,""),"")</f>
        <v/>
      </c>
      <c r="R58" s="98" t="str">
        <f>++IF(LEN(C58)&gt;5,IF(AND($D58&lt;='PRE MAAS'!R$1,$J58&gt;='PRE MAAS'!R$1),'PRE MAAS'!R$1,""),"")</f>
        <v/>
      </c>
      <c r="S58" s="98" t="str">
        <f>++IF(LEN(C58)&gt;5,IF(AND($D58&lt;='PRE MAAS'!T$1,$J58&gt;='PRE MAAS'!T$1),'PRE MAAS'!T$1,""),"")</f>
        <v/>
      </c>
      <c r="T58" s="98" t="str">
        <f>++IF(LEN(C58)&gt;5,IF(AND($D58&lt;='PRE MAAS'!T$1,$J58&gt;='PRE MAAS'!T$1),'PRE MAAS'!T$1,""),"")</f>
        <v/>
      </c>
      <c r="U58" s="98" t="str">
        <f>++IF(LEN(C58)&gt;5,IF(AND($D58&lt;='PRE MAAS'!V$1,$J58&gt;='PRE MAAS'!V$1),'PRE MAAS'!V$1,""),"")</f>
        <v/>
      </c>
      <c r="V58" s="98" t="str">
        <f>++IF(LEN(C58)&gt;5,IF(AND($D58&lt;='PRE MAAS'!V$1,$J58&gt;='PRE MAAS'!V$1),'PRE MAAS'!V$1,""),"")</f>
        <v/>
      </c>
      <c r="W58" s="98" t="str">
        <f>++IF(LEN(C58)&gt;5,IF(AND($D58&lt;='PRE MAAS'!X$1,$J58&gt;='PRE MAAS'!X$1),'PRE MAAS'!X$1,""),"")</f>
        <v/>
      </c>
      <c r="X58" s="104" t="str">
        <f>++IF(LEN(C58)&gt;5,IF(AND($D58&lt;='PRE MAAS'!X$1,$J58&gt;='PRE MAAS'!X$1),'PRE MAAS'!X$1,""),"")</f>
        <v/>
      </c>
      <c r="Y58" s="146" t="str">
        <f>+IF(LEN(C58)&gt;0,IF(COUNTIFS($A58:$A$100,"ACTIVA",$C58:$C$100,C58)=2,CONCATENATE("I (",F58," ",VLOOKUP(C58,C59:$F$100,4,0),") "),CONCATENATE("I (",F58,") ")),"")</f>
        <v/>
      </c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104"/>
      <c r="AU58" s="104"/>
      <c r="AV58" s="104"/>
      <c r="AW58" s="104"/>
      <c r="AX58" s="104"/>
      <c r="AY58" s="104"/>
      <c r="AZ58" s="104"/>
      <c r="BA58" s="104"/>
      <c r="BB58" s="104"/>
      <c r="BC58" s="104"/>
      <c r="BD58" s="104"/>
      <c r="BE58" s="104"/>
      <c r="BF58" s="104"/>
      <c r="BG58" s="104"/>
      <c r="BH58" s="104"/>
      <c r="BI58" s="104"/>
      <c r="BJ58" s="104"/>
      <c r="BK58" s="104"/>
      <c r="BL58" s="104"/>
      <c r="BM58" s="104"/>
      <c r="BN58" s="104"/>
      <c r="BO58" s="104"/>
      <c r="BP58" s="104"/>
      <c r="BQ58" s="104"/>
      <c r="BR58" s="104"/>
      <c r="BS58" s="104"/>
      <c r="BT58" s="104"/>
      <c r="BU58" s="104"/>
      <c r="BV58" s="104"/>
      <c r="BW58" s="104"/>
      <c r="BX58" s="104"/>
      <c r="BY58" s="104"/>
      <c r="BZ58" s="104"/>
      <c r="CA58" s="104"/>
      <c r="CB58" s="104"/>
      <c r="CC58" s="104"/>
      <c r="CD58" s="104"/>
      <c r="CE58" s="104"/>
      <c r="CF58" s="104"/>
      <c r="CG58" s="104"/>
      <c r="CH58" s="104"/>
      <c r="CI58" s="104"/>
      <c r="CJ58" s="104"/>
      <c r="CK58" s="104"/>
      <c r="CL58" s="104"/>
      <c r="CM58" s="104"/>
      <c r="CN58" s="104"/>
      <c r="CO58" s="104"/>
      <c r="CP58" s="104"/>
      <c r="CQ58" s="104"/>
      <c r="CR58" s="104"/>
      <c r="CS58" s="104"/>
      <c r="CT58" s="104"/>
      <c r="CU58" s="104"/>
      <c r="CV58" s="104"/>
      <c r="CW58" s="104"/>
      <c r="CX58" s="104"/>
      <c r="CY58" s="104"/>
      <c r="CZ58" s="104"/>
      <c r="DA58" s="104"/>
      <c r="DB58" s="104"/>
    </row>
    <row r="59" spans="1:106">
      <c r="A59" s="174" t="str">
        <f>+IF(LEN(C59)&gt;5,IF(OR(AND(D59&gt;='PRE MAAS'!$L$1,D59&lt;='PRE MAAS'!$Y$1),AND(J59&gt;='PRE MAAS'!$L$1,J59&lt;='PRE MAAS'!$Y$1)),"ACTIVA","REGISTRADA"),"")</f>
        <v/>
      </c>
      <c r="B59" s="175" t="str">
        <f>+IF(LEN(C59)&gt;0,IFERROR(VLOOKUP(C59,BD!G:I,3,0),"BAJA"),"")</f>
        <v/>
      </c>
      <c r="C59" s="105"/>
      <c r="D59" s="91"/>
      <c r="E59" s="173"/>
      <c r="F59" s="11"/>
      <c r="G59" s="173"/>
      <c r="H59" s="11"/>
      <c r="I59" s="11"/>
      <c r="J59" s="176" t="str">
        <f t="shared" si="0"/>
        <v/>
      </c>
      <c r="K59" s="98" t="str">
        <f>+IF(LEN(C59)&gt;5,IF(AND($D59&lt;='PRE MAAS'!L$1,$J59&gt;='PRE MAAS'!L$1),'PRE MAAS'!L$1,""),"")</f>
        <v/>
      </c>
      <c r="L59" s="98" t="str">
        <f>++IF(LEN(C59)&gt;5,IF(AND($D59&lt;='PRE MAAS'!L$1,$J59&gt;='PRE MAAS'!L$1),'PRE MAAS'!L$1,""),"")</f>
        <v/>
      </c>
      <c r="M59" s="98" t="str">
        <f>++IF(LEN(C59)&gt;5,IF(AND($D59&lt;='PRE MAAS'!N$1,$J59&gt;='PRE MAAS'!N$1),'PRE MAAS'!N$1,""),"")</f>
        <v/>
      </c>
      <c r="N59" s="98" t="str">
        <f>++IF(LEN(C59)&gt;5,IF(AND($D59&lt;='PRE MAAS'!N$1,$J59&gt;='PRE MAAS'!N$1),'PRE MAAS'!N$1,""),"")</f>
        <v/>
      </c>
      <c r="O59" s="98" t="str">
        <f>++IF(LEN(C59)&gt;5,IF(AND($D59&lt;='PRE MAAS'!P$1,$J59&gt;='PRE MAAS'!P$1),'PRE MAAS'!P$1,""),"")</f>
        <v/>
      </c>
      <c r="P59" s="98" t="str">
        <f>++IF(LEN(C59)&gt;5,IF(AND($D59&lt;='PRE MAAS'!P$1,$J59&gt;='PRE MAAS'!P$1),'PRE MAAS'!P$1,""),"")</f>
        <v/>
      </c>
      <c r="Q59" s="98" t="str">
        <f>++IF(LEN(C59)&gt;5,IF(AND($D59&lt;='PRE MAAS'!R$1,$J59&gt;='PRE MAAS'!R$1),'PRE MAAS'!R$1,""),"")</f>
        <v/>
      </c>
      <c r="R59" s="98" t="str">
        <f>++IF(LEN(C59)&gt;5,IF(AND($D59&lt;='PRE MAAS'!R$1,$J59&gt;='PRE MAAS'!R$1),'PRE MAAS'!R$1,""),"")</f>
        <v/>
      </c>
      <c r="S59" s="98" t="str">
        <f>++IF(LEN(C59)&gt;5,IF(AND($D59&lt;='PRE MAAS'!T$1,$J59&gt;='PRE MAAS'!T$1),'PRE MAAS'!T$1,""),"")</f>
        <v/>
      </c>
      <c r="T59" s="98" t="str">
        <f>++IF(LEN(C59)&gt;5,IF(AND($D59&lt;='PRE MAAS'!T$1,$J59&gt;='PRE MAAS'!T$1),'PRE MAAS'!T$1,""),"")</f>
        <v/>
      </c>
      <c r="U59" s="98" t="str">
        <f>++IF(LEN(C59)&gt;5,IF(AND($D59&lt;='PRE MAAS'!V$1,$J59&gt;='PRE MAAS'!V$1),'PRE MAAS'!V$1,""),"")</f>
        <v/>
      </c>
      <c r="V59" s="98" t="str">
        <f>++IF(LEN(C59)&gt;5,IF(AND($D59&lt;='PRE MAAS'!V$1,$J59&gt;='PRE MAAS'!V$1),'PRE MAAS'!V$1,""),"")</f>
        <v/>
      </c>
      <c r="W59" s="98" t="str">
        <f>++IF(LEN(C59)&gt;5,IF(AND($D59&lt;='PRE MAAS'!X$1,$J59&gt;='PRE MAAS'!X$1),'PRE MAAS'!X$1,""),"")</f>
        <v/>
      </c>
      <c r="X59" s="104" t="str">
        <f>++IF(LEN(C59)&gt;5,IF(AND($D59&lt;='PRE MAAS'!X$1,$J59&gt;='PRE MAAS'!X$1),'PRE MAAS'!X$1,""),"")</f>
        <v/>
      </c>
      <c r="Y59" s="146" t="str">
        <f>+IF(LEN(C59)&gt;0,IF(COUNTIFS($A59:$A$100,"ACTIVA",$C59:$C$100,C59)=2,CONCATENATE("I (",F59," ",VLOOKUP(C59,C60:$F$100,4,0),") "),CONCATENATE("I (",F59,") ")),"")</f>
        <v/>
      </c>
      <c r="Z59" s="104"/>
      <c r="AA59" s="104"/>
      <c r="AB59" s="104"/>
      <c r="AC59" s="104"/>
      <c r="AD59" s="104"/>
      <c r="AE59" s="104"/>
      <c r="AF59" s="104"/>
      <c r="AG59" s="104"/>
      <c r="AH59" s="104"/>
      <c r="AI59" s="104"/>
      <c r="AJ59" s="104"/>
      <c r="AK59" s="104"/>
      <c r="AL59" s="104"/>
      <c r="AM59" s="104"/>
      <c r="AN59" s="104"/>
      <c r="AO59" s="104"/>
      <c r="AP59" s="104"/>
      <c r="AQ59" s="104"/>
      <c r="AR59" s="104"/>
      <c r="AS59" s="104"/>
      <c r="AT59" s="104"/>
      <c r="AU59" s="104"/>
      <c r="AV59" s="104"/>
      <c r="AW59" s="104"/>
      <c r="AX59" s="104"/>
      <c r="AY59" s="104"/>
      <c r="AZ59" s="104"/>
      <c r="BA59" s="104"/>
      <c r="BB59" s="104"/>
      <c r="BC59" s="104"/>
      <c r="BD59" s="104"/>
      <c r="BE59" s="104"/>
      <c r="BF59" s="104"/>
      <c r="BG59" s="104"/>
      <c r="BH59" s="104"/>
      <c r="BI59" s="104"/>
      <c r="BJ59" s="104"/>
      <c r="BK59" s="104"/>
      <c r="BL59" s="104"/>
      <c r="BM59" s="104"/>
      <c r="BN59" s="104"/>
      <c r="BO59" s="104"/>
      <c r="BP59" s="104"/>
      <c r="BQ59" s="104"/>
      <c r="BR59" s="104"/>
      <c r="BS59" s="104"/>
      <c r="BT59" s="104"/>
      <c r="BU59" s="104"/>
      <c r="BV59" s="104"/>
      <c r="BW59" s="104"/>
      <c r="BX59" s="104"/>
      <c r="BY59" s="104"/>
      <c r="BZ59" s="104"/>
      <c r="CA59" s="104"/>
      <c r="CB59" s="104"/>
      <c r="CC59" s="104"/>
      <c r="CD59" s="104"/>
      <c r="CE59" s="104"/>
      <c r="CF59" s="104"/>
      <c r="CG59" s="104"/>
      <c r="CH59" s="104"/>
      <c r="CI59" s="104"/>
      <c r="CJ59" s="104"/>
      <c r="CK59" s="104"/>
      <c r="CL59" s="104"/>
      <c r="CM59" s="104"/>
      <c r="CN59" s="104"/>
      <c r="CO59" s="104"/>
      <c r="CP59" s="104"/>
      <c r="CQ59" s="104"/>
      <c r="CR59" s="104"/>
      <c r="CS59" s="104"/>
      <c r="CT59" s="104"/>
      <c r="CU59" s="104"/>
      <c r="CV59" s="104"/>
      <c r="CW59" s="104"/>
      <c r="CX59" s="104"/>
      <c r="CY59" s="104"/>
      <c r="CZ59" s="104"/>
      <c r="DA59" s="104"/>
      <c r="DB59" s="104"/>
    </row>
    <row r="60" spans="1:106">
      <c r="A60" s="174" t="str">
        <f>+IF(LEN(C60)&gt;5,IF(OR(AND(D60&gt;='PRE MAAS'!$L$1,D60&lt;='PRE MAAS'!$Y$1),AND(J60&gt;='PRE MAAS'!$L$1,J60&lt;='PRE MAAS'!$Y$1)),"ACTIVA","REGISTRADA"),"")</f>
        <v/>
      </c>
      <c r="B60" s="175" t="str">
        <f>+IF(LEN(C60)&gt;0,IFERROR(VLOOKUP(C60,BD!G:I,3,0),"BAJA"),"")</f>
        <v/>
      </c>
      <c r="C60" s="105"/>
      <c r="D60" s="91"/>
      <c r="E60" s="173"/>
      <c r="F60" s="11"/>
      <c r="G60" s="173"/>
      <c r="H60" s="11"/>
      <c r="I60" s="11"/>
      <c r="J60" s="176" t="str">
        <f t="shared" si="0"/>
        <v/>
      </c>
      <c r="K60" s="98" t="str">
        <f>+IF(LEN(C60)&gt;5,IF(AND($D60&lt;='PRE MAAS'!L$1,$J60&gt;='PRE MAAS'!L$1),'PRE MAAS'!L$1,""),"")</f>
        <v/>
      </c>
      <c r="L60" s="98" t="str">
        <f>++IF(LEN(C60)&gt;5,IF(AND($D60&lt;='PRE MAAS'!L$1,$J60&gt;='PRE MAAS'!L$1),'PRE MAAS'!L$1,""),"")</f>
        <v/>
      </c>
      <c r="M60" s="98" t="str">
        <f>++IF(LEN(C60)&gt;5,IF(AND($D60&lt;='PRE MAAS'!N$1,$J60&gt;='PRE MAAS'!N$1),'PRE MAAS'!N$1,""),"")</f>
        <v/>
      </c>
      <c r="N60" s="98" t="str">
        <f>++IF(LEN(C60)&gt;5,IF(AND($D60&lt;='PRE MAAS'!N$1,$J60&gt;='PRE MAAS'!N$1),'PRE MAAS'!N$1,""),"")</f>
        <v/>
      </c>
      <c r="O60" s="98" t="str">
        <f>++IF(LEN(C60)&gt;5,IF(AND($D60&lt;='PRE MAAS'!P$1,$J60&gt;='PRE MAAS'!P$1),'PRE MAAS'!P$1,""),"")</f>
        <v/>
      </c>
      <c r="P60" s="98" t="str">
        <f>++IF(LEN(C60)&gt;5,IF(AND($D60&lt;='PRE MAAS'!P$1,$J60&gt;='PRE MAAS'!P$1),'PRE MAAS'!P$1,""),"")</f>
        <v/>
      </c>
      <c r="Q60" s="98" t="str">
        <f>++IF(LEN(C60)&gt;5,IF(AND($D60&lt;='PRE MAAS'!R$1,$J60&gt;='PRE MAAS'!R$1),'PRE MAAS'!R$1,""),"")</f>
        <v/>
      </c>
      <c r="R60" s="98" t="str">
        <f>++IF(LEN(C60)&gt;5,IF(AND($D60&lt;='PRE MAAS'!R$1,$J60&gt;='PRE MAAS'!R$1),'PRE MAAS'!R$1,""),"")</f>
        <v/>
      </c>
      <c r="S60" s="98" t="str">
        <f>++IF(LEN(C60)&gt;5,IF(AND($D60&lt;='PRE MAAS'!T$1,$J60&gt;='PRE MAAS'!T$1),'PRE MAAS'!T$1,""),"")</f>
        <v/>
      </c>
      <c r="T60" s="98" t="str">
        <f>++IF(LEN(C60)&gt;5,IF(AND($D60&lt;='PRE MAAS'!T$1,$J60&gt;='PRE MAAS'!T$1),'PRE MAAS'!T$1,""),"")</f>
        <v/>
      </c>
      <c r="U60" s="98" t="str">
        <f>++IF(LEN(C60)&gt;5,IF(AND($D60&lt;='PRE MAAS'!V$1,$J60&gt;='PRE MAAS'!V$1),'PRE MAAS'!V$1,""),"")</f>
        <v/>
      </c>
      <c r="V60" s="98" t="str">
        <f>++IF(LEN(C60)&gt;5,IF(AND($D60&lt;='PRE MAAS'!V$1,$J60&gt;='PRE MAAS'!V$1),'PRE MAAS'!V$1,""),"")</f>
        <v/>
      </c>
      <c r="W60" s="98" t="str">
        <f>++IF(LEN(C60)&gt;5,IF(AND($D60&lt;='PRE MAAS'!X$1,$J60&gt;='PRE MAAS'!X$1),'PRE MAAS'!X$1,""),"")</f>
        <v/>
      </c>
      <c r="X60" s="104" t="str">
        <f>++IF(LEN(C60)&gt;5,IF(AND($D60&lt;='PRE MAAS'!X$1,$J60&gt;='PRE MAAS'!X$1),'PRE MAAS'!X$1,""),"")</f>
        <v/>
      </c>
      <c r="Y60" s="146" t="str">
        <f>+IF(LEN(C60)&gt;0,IF(COUNTIFS($A60:$A$100,"ACTIVA",$C60:$C$100,C60)=2,CONCATENATE("I (",F60," ",VLOOKUP(C60,C61:$F$100,4,0),") "),CONCATENATE("I (",F60,") ")),"")</f>
        <v/>
      </c>
      <c r="Z60" s="104"/>
      <c r="AA60" s="104"/>
      <c r="AB60" s="104"/>
      <c r="AC60" s="104"/>
      <c r="AD60" s="104"/>
      <c r="AE60" s="104"/>
      <c r="AF60" s="104"/>
      <c r="AG60" s="104"/>
      <c r="AH60" s="104"/>
      <c r="AI60" s="104"/>
      <c r="AJ60" s="104"/>
      <c r="AK60" s="104"/>
      <c r="AL60" s="104"/>
      <c r="AM60" s="104"/>
      <c r="AN60" s="104"/>
      <c r="AO60" s="104"/>
      <c r="AP60" s="104"/>
      <c r="AQ60" s="104"/>
      <c r="AR60" s="104"/>
      <c r="AS60" s="104"/>
      <c r="AT60" s="104"/>
      <c r="AU60" s="104"/>
      <c r="AV60" s="104"/>
      <c r="AW60" s="104"/>
      <c r="AX60" s="104"/>
      <c r="AY60" s="104"/>
      <c r="AZ60" s="104"/>
      <c r="BA60" s="104"/>
      <c r="BB60" s="104"/>
      <c r="BC60" s="104"/>
      <c r="BD60" s="104"/>
      <c r="BE60" s="104"/>
      <c r="BF60" s="104"/>
      <c r="BG60" s="104"/>
      <c r="BH60" s="104"/>
      <c r="BI60" s="104"/>
      <c r="BJ60" s="104"/>
      <c r="BK60" s="104"/>
      <c r="BL60" s="104"/>
      <c r="BM60" s="104"/>
      <c r="BN60" s="104"/>
      <c r="BO60" s="104"/>
      <c r="BP60" s="104"/>
      <c r="BQ60" s="104"/>
      <c r="BR60" s="104"/>
      <c r="BS60" s="104"/>
      <c r="BT60" s="104"/>
      <c r="BU60" s="104"/>
      <c r="BV60" s="104"/>
      <c r="BW60" s="104"/>
      <c r="BX60" s="104"/>
      <c r="BY60" s="104"/>
      <c r="BZ60" s="104"/>
      <c r="CA60" s="104"/>
      <c r="CB60" s="104"/>
      <c r="CC60" s="104"/>
      <c r="CD60" s="104"/>
      <c r="CE60" s="104"/>
      <c r="CF60" s="104"/>
      <c r="CG60" s="104"/>
      <c r="CH60" s="104"/>
      <c r="CI60" s="104"/>
      <c r="CJ60" s="104"/>
      <c r="CK60" s="104"/>
      <c r="CL60" s="104"/>
      <c r="CM60" s="104"/>
      <c r="CN60" s="104"/>
      <c r="CO60" s="104"/>
      <c r="CP60" s="104"/>
      <c r="CQ60" s="104"/>
      <c r="CR60" s="104"/>
      <c r="CS60" s="104"/>
      <c r="CT60" s="104"/>
      <c r="CU60" s="104"/>
      <c r="CV60" s="104"/>
      <c r="CW60" s="104"/>
      <c r="CX60" s="104"/>
      <c r="CY60" s="104"/>
      <c r="CZ60" s="104"/>
      <c r="DA60" s="104"/>
      <c r="DB60" s="104"/>
    </row>
    <row r="61" spans="1:106">
      <c r="A61" s="174" t="str">
        <f>+IF(LEN(C61)&gt;5,IF(OR(AND(D61&gt;='PRE MAAS'!$L$1,D61&lt;='PRE MAAS'!$Y$1),AND(J61&gt;='PRE MAAS'!$L$1,J61&lt;='PRE MAAS'!$Y$1)),"ACTIVA","REGISTRADA"),"")</f>
        <v/>
      </c>
      <c r="B61" s="175" t="str">
        <f>+IF(LEN(C61)&gt;0,IFERROR(VLOOKUP(C61,BD!G:I,3,0),"BAJA"),"")</f>
        <v/>
      </c>
      <c r="C61" s="105"/>
      <c r="D61" s="91"/>
      <c r="E61" s="173"/>
      <c r="F61" s="11"/>
      <c r="G61" s="173"/>
      <c r="H61" s="11"/>
      <c r="I61" s="11"/>
      <c r="J61" s="176" t="str">
        <f t="shared" si="0"/>
        <v/>
      </c>
      <c r="K61" s="98" t="str">
        <f>+IF(LEN(C61)&gt;5,IF(AND($D61&lt;='PRE MAAS'!L$1,$J61&gt;='PRE MAAS'!L$1),'PRE MAAS'!L$1,""),"")</f>
        <v/>
      </c>
      <c r="L61" s="98" t="str">
        <f>++IF(LEN(C61)&gt;5,IF(AND($D61&lt;='PRE MAAS'!L$1,$J61&gt;='PRE MAAS'!L$1),'PRE MAAS'!L$1,""),"")</f>
        <v/>
      </c>
      <c r="M61" s="98" t="str">
        <f>++IF(LEN(C61)&gt;5,IF(AND($D61&lt;='PRE MAAS'!N$1,$J61&gt;='PRE MAAS'!N$1),'PRE MAAS'!N$1,""),"")</f>
        <v/>
      </c>
      <c r="N61" s="98" t="str">
        <f>++IF(LEN(C61)&gt;5,IF(AND($D61&lt;='PRE MAAS'!N$1,$J61&gt;='PRE MAAS'!N$1),'PRE MAAS'!N$1,""),"")</f>
        <v/>
      </c>
      <c r="O61" s="98" t="str">
        <f>++IF(LEN(C61)&gt;5,IF(AND($D61&lt;='PRE MAAS'!P$1,$J61&gt;='PRE MAAS'!P$1),'PRE MAAS'!P$1,""),"")</f>
        <v/>
      </c>
      <c r="P61" s="98" t="str">
        <f>++IF(LEN(C61)&gt;5,IF(AND($D61&lt;='PRE MAAS'!P$1,$J61&gt;='PRE MAAS'!P$1),'PRE MAAS'!P$1,""),"")</f>
        <v/>
      </c>
      <c r="Q61" s="98" t="str">
        <f>++IF(LEN(C61)&gt;5,IF(AND($D61&lt;='PRE MAAS'!R$1,$J61&gt;='PRE MAAS'!R$1),'PRE MAAS'!R$1,""),"")</f>
        <v/>
      </c>
      <c r="R61" s="98" t="str">
        <f>++IF(LEN(C61)&gt;5,IF(AND($D61&lt;='PRE MAAS'!R$1,$J61&gt;='PRE MAAS'!R$1),'PRE MAAS'!R$1,""),"")</f>
        <v/>
      </c>
      <c r="S61" s="98" t="str">
        <f>++IF(LEN(C61)&gt;5,IF(AND($D61&lt;='PRE MAAS'!T$1,$J61&gt;='PRE MAAS'!T$1),'PRE MAAS'!T$1,""),"")</f>
        <v/>
      </c>
      <c r="T61" s="98" t="str">
        <f>++IF(LEN(C61)&gt;5,IF(AND($D61&lt;='PRE MAAS'!T$1,$J61&gt;='PRE MAAS'!T$1),'PRE MAAS'!T$1,""),"")</f>
        <v/>
      </c>
      <c r="U61" s="98" t="str">
        <f>++IF(LEN(C61)&gt;5,IF(AND($D61&lt;='PRE MAAS'!V$1,$J61&gt;='PRE MAAS'!V$1),'PRE MAAS'!V$1,""),"")</f>
        <v/>
      </c>
      <c r="V61" s="98" t="str">
        <f>++IF(LEN(C61)&gt;5,IF(AND($D61&lt;='PRE MAAS'!V$1,$J61&gt;='PRE MAAS'!V$1),'PRE MAAS'!V$1,""),"")</f>
        <v/>
      </c>
      <c r="W61" s="98" t="str">
        <f>++IF(LEN(C61)&gt;5,IF(AND($D61&lt;='PRE MAAS'!X$1,$J61&gt;='PRE MAAS'!X$1),'PRE MAAS'!X$1,""),"")</f>
        <v/>
      </c>
      <c r="X61" s="104" t="str">
        <f>++IF(LEN(C61)&gt;5,IF(AND($D61&lt;='PRE MAAS'!X$1,$J61&gt;='PRE MAAS'!X$1),'PRE MAAS'!X$1,""),"")</f>
        <v/>
      </c>
      <c r="Y61" s="146" t="str">
        <f>+IF(LEN(C61)&gt;0,IF(COUNTIFS($A61:$A$100,"ACTIVA",$C61:$C$100,C61)=2,CONCATENATE("I (",F61," ",VLOOKUP(C61,C62:$F$100,4,0),") "),CONCATENATE("I (",F61,") ")),"")</f>
        <v/>
      </c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  <c r="AJ61" s="104"/>
      <c r="AK61" s="104"/>
      <c r="AL61" s="104"/>
      <c r="AM61" s="104"/>
      <c r="AN61" s="104"/>
      <c r="AO61" s="104"/>
      <c r="AP61" s="104"/>
      <c r="AQ61" s="104"/>
      <c r="AR61" s="104"/>
      <c r="AS61" s="104"/>
      <c r="AT61" s="104"/>
      <c r="AU61" s="104"/>
      <c r="AV61" s="104"/>
      <c r="AW61" s="104"/>
      <c r="AX61" s="104"/>
      <c r="AY61" s="104"/>
      <c r="AZ61" s="104"/>
      <c r="BA61" s="104"/>
      <c r="BB61" s="104"/>
      <c r="BC61" s="104"/>
      <c r="BD61" s="104"/>
      <c r="BE61" s="104"/>
      <c r="BF61" s="104"/>
      <c r="BG61" s="104"/>
      <c r="BH61" s="104"/>
      <c r="BI61" s="104"/>
      <c r="BJ61" s="104"/>
      <c r="BK61" s="104"/>
      <c r="BL61" s="104"/>
      <c r="BM61" s="104"/>
      <c r="BN61" s="104"/>
      <c r="BO61" s="104"/>
      <c r="BP61" s="104"/>
      <c r="BQ61" s="104"/>
      <c r="BR61" s="104"/>
      <c r="BS61" s="104"/>
      <c r="BT61" s="104"/>
      <c r="BU61" s="104"/>
      <c r="BV61" s="104"/>
      <c r="BW61" s="104"/>
      <c r="BX61" s="104"/>
      <c r="BY61" s="104"/>
      <c r="BZ61" s="104"/>
      <c r="CA61" s="104"/>
      <c r="CB61" s="104"/>
      <c r="CC61" s="104"/>
      <c r="CD61" s="104"/>
      <c r="CE61" s="104"/>
      <c r="CF61" s="104"/>
      <c r="CG61" s="104"/>
      <c r="CH61" s="104"/>
      <c r="CI61" s="104"/>
      <c r="CJ61" s="104"/>
      <c r="CK61" s="104"/>
      <c r="CL61" s="104"/>
      <c r="CM61" s="104"/>
      <c r="CN61" s="104"/>
      <c r="CO61" s="104"/>
      <c r="CP61" s="104"/>
      <c r="CQ61" s="104"/>
      <c r="CR61" s="104"/>
      <c r="CS61" s="104"/>
      <c r="CT61" s="104"/>
      <c r="CU61" s="104"/>
      <c r="CV61" s="104"/>
      <c r="CW61" s="104"/>
      <c r="CX61" s="104"/>
      <c r="CY61" s="104"/>
      <c r="CZ61" s="104"/>
      <c r="DA61" s="104"/>
      <c r="DB61" s="104"/>
    </row>
    <row r="62" spans="1:106">
      <c r="A62" s="174" t="str">
        <f>+IF(LEN(C62)&gt;5,IF(OR(AND(D62&gt;='PRE MAAS'!$L$1,D62&lt;='PRE MAAS'!$Y$1),AND(J62&gt;='PRE MAAS'!$L$1,J62&lt;='PRE MAAS'!$Y$1)),"ACTIVA","REGISTRADA"),"")</f>
        <v/>
      </c>
      <c r="B62" s="175" t="str">
        <f>+IF(LEN(C62)&gt;0,IFERROR(VLOOKUP(C62,BD!G:I,3,0),"BAJA"),"")</f>
        <v/>
      </c>
      <c r="C62" s="105"/>
      <c r="D62" s="91"/>
      <c r="E62" s="173"/>
      <c r="F62" s="11"/>
      <c r="G62" s="173"/>
      <c r="H62" s="11"/>
      <c r="I62" s="11"/>
      <c r="J62" s="176" t="str">
        <f t="shared" si="0"/>
        <v/>
      </c>
      <c r="K62" s="98" t="str">
        <f>+IF(LEN(C62)&gt;5,IF(AND($D62&lt;='PRE MAAS'!L$1,$J62&gt;='PRE MAAS'!L$1),'PRE MAAS'!L$1,""),"")</f>
        <v/>
      </c>
      <c r="L62" s="98" t="str">
        <f>++IF(LEN(C62)&gt;5,IF(AND($D62&lt;='PRE MAAS'!L$1,$J62&gt;='PRE MAAS'!L$1),'PRE MAAS'!L$1,""),"")</f>
        <v/>
      </c>
      <c r="M62" s="98" t="str">
        <f>++IF(LEN(C62)&gt;5,IF(AND($D62&lt;='PRE MAAS'!N$1,$J62&gt;='PRE MAAS'!N$1),'PRE MAAS'!N$1,""),"")</f>
        <v/>
      </c>
      <c r="N62" s="98" t="str">
        <f>++IF(LEN(C62)&gt;5,IF(AND($D62&lt;='PRE MAAS'!N$1,$J62&gt;='PRE MAAS'!N$1),'PRE MAAS'!N$1,""),"")</f>
        <v/>
      </c>
      <c r="O62" s="98" t="str">
        <f>++IF(LEN(C62)&gt;5,IF(AND($D62&lt;='PRE MAAS'!P$1,$J62&gt;='PRE MAAS'!P$1),'PRE MAAS'!P$1,""),"")</f>
        <v/>
      </c>
      <c r="P62" s="98" t="str">
        <f>++IF(LEN(C62)&gt;5,IF(AND($D62&lt;='PRE MAAS'!P$1,$J62&gt;='PRE MAAS'!P$1),'PRE MAAS'!P$1,""),"")</f>
        <v/>
      </c>
      <c r="Q62" s="98" t="str">
        <f>++IF(LEN(C62)&gt;5,IF(AND($D62&lt;='PRE MAAS'!R$1,$J62&gt;='PRE MAAS'!R$1),'PRE MAAS'!R$1,""),"")</f>
        <v/>
      </c>
      <c r="R62" s="98" t="str">
        <f>++IF(LEN(C62)&gt;5,IF(AND($D62&lt;='PRE MAAS'!R$1,$J62&gt;='PRE MAAS'!R$1),'PRE MAAS'!R$1,""),"")</f>
        <v/>
      </c>
      <c r="S62" s="98" t="str">
        <f>++IF(LEN(C62)&gt;5,IF(AND($D62&lt;='PRE MAAS'!T$1,$J62&gt;='PRE MAAS'!T$1),'PRE MAAS'!T$1,""),"")</f>
        <v/>
      </c>
      <c r="T62" s="98" t="str">
        <f>++IF(LEN(C62)&gt;5,IF(AND($D62&lt;='PRE MAAS'!T$1,$J62&gt;='PRE MAAS'!T$1),'PRE MAAS'!T$1,""),"")</f>
        <v/>
      </c>
      <c r="U62" s="98" t="str">
        <f>++IF(LEN(C62)&gt;5,IF(AND($D62&lt;='PRE MAAS'!V$1,$J62&gt;='PRE MAAS'!V$1),'PRE MAAS'!V$1,""),"")</f>
        <v/>
      </c>
      <c r="V62" s="98" t="str">
        <f>++IF(LEN(C62)&gt;5,IF(AND($D62&lt;='PRE MAAS'!V$1,$J62&gt;='PRE MAAS'!V$1),'PRE MAAS'!V$1,""),"")</f>
        <v/>
      </c>
      <c r="W62" s="98" t="str">
        <f>++IF(LEN(C62)&gt;5,IF(AND($D62&lt;='PRE MAAS'!X$1,$J62&gt;='PRE MAAS'!X$1),'PRE MAAS'!X$1,""),"")</f>
        <v/>
      </c>
      <c r="X62" s="104" t="str">
        <f>++IF(LEN(C62)&gt;5,IF(AND($D62&lt;='PRE MAAS'!X$1,$J62&gt;='PRE MAAS'!X$1),'PRE MAAS'!X$1,""),"")</f>
        <v/>
      </c>
      <c r="Y62" s="146" t="str">
        <f>+IF(LEN(C62)&gt;0,IF(COUNTIFS($A62:$A$100,"ACTIVA",$C62:$C$100,C62)=2,CONCATENATE("I (",F62," ",VLOOKUP(C62,C63:$F$100,4,0),") "),CONCATENATE("I (",F62,") ")),"")</f>
        <v/>
      </c>
      <c r="Z62" s="104"/>
      <c r="AA62" s="104"/>
      <c r="AB62" s="104"/>
      <c r="AC62" s="104"/>
      <c r="AD62" s="104"/>
      <c r="AE62" s="104"/>
      <c r="AF62" s="104"/>
      <c r="AG62" s="104"/>
      <c r="AH62" s="104"/>
      <c r="AI62" s="104"/>
      <c r="AJ62" s="104"/>
      <c r="AK62" s="104"/>
      <c r="AL62" s="104"/>
      <c r="AM62" s="104"/>
      <c r="AN62" s="104"/>
      <c r="AO62" s="104"/>
      <c r="AP62" s="104"/>
      <c r="AQ62" s="104"/>
      <c r="AR62" s="104"/>
      <c r="AS62" s="104"/>
      <c r="AT62" s="104"/>
      <c r="AU62" s="104"/>
      <c r="AV62" s="104"/>
      <c r="AW62" s="104"/>
      <c r="AX62" s="104"/>
      <c r="AY62" s="104"/>
      <c r="AZ62" s="104"/>
      <c r="BA62" s="104"/>
      <c r="BB62" s="104"/>
      <c r="BC62" s="104"/>
      <c r="BD62" s="104"/>
      <c r="BE62" s="104"/>
      <c r="BF62" s="104"/>
      <c r="BG62" s="104"/>
      <c r="BH62" s="104"/>
      <c r="BI62" s="104"/>
      <c r="BJ62" s="104"/>
      <c r="BK62" s="104"/>
      <c r="BL62" s="104"/>
      <c r="BM62" s="104"/>
      <c r="BN62" s="104"/>
      <c r="BO62" s="104"/>
      <c r="BP62" s="104"/>
      <c r="BQ62" s="104"/>
      <c r="BR62" s="104"/>
      <c r="BS62" s="104"/>
      <c r="BT62" s="104"/>
      <c r="BU62" s="104"/>
      <c r="BV62" s="104"/>
      <c r="BW62" s="104"/>
      <c r="BX62" s="104"/>
      <c r="BY62" s="104"/>
      <c r="BZ62" s="104"/>
      <c r="CA62" s="104"/>
      <c r="CB62" s="104"/>
      <c r="CC62" s="104"/>
      <c r="CD62" s="104"/>
      <c r="CE62" s="104"/>
      <c r="CF62" s="104"/>
      <c r="CG62" s="104"/>
      <c r="CH62" s="104"/>
      <c r="CI62" s="104"/>
      <c r="CJ62" s="104"/>
      <c r="CK62" s="104"/>
      <c r="CL62" s="104"/>
      <c r="CM62" s="104"/>
      <c r="CN62" s="104"/>
      <c r="CO62" s="104"/>
      <c r="CP62" s="104"/>
      <c r="CQ62" s="104"/>
      <c r="CR62" s="104"/>
      <c r="CS62" s="104"/>
      <c r="CT62" s="104"/>
      <c r="CU62" s="104"/>
      <c r="CV62" s="104"/>
      <c r="CW62" s="104"/>
      <c r="CX62" s="104"/>
      <c r="CY62" s="104"/>
      <c r="CZ62" s="104"/>
      <c r="DA62" s="104"/>
      <c r="DB62" s="104"/>
    </row>
    <row r="63" spans="1:106">
      <c r="A63" s="174" t="str">
        <f>+IF(LEN(C63)&gt;5,IF(OR(AND(D63&gt;='PRE MAAS'!$L$1,D63&lt;='PRE MAAS'!$Y$1),AND(J63&gt;='PRE MAAS'!$L$1,J63&lt;='PRE MAAS'!$Y$1)),"ACTIVA","REGISTRADA"),"")</f>
        <v/>
      </c>
      <c r="B63" s="175" t="str">
        <f>+IF(LEN(C63)&gt;0,IFERROR(VLOOKUP(C63,BD!G:I,3,0),"BAJA"),"")</f>
        <v/>
      </c>
      <c r="C63" s="105"/>
      <c r="D63" s="91"/>
      <c r="E63" s="173"/>
      <c r="F63" s="11"/>
      <c r="G63" s="173"/>
      <c r="H63" s="11"/>
      <c r="I63" s="11"/>
      <c r="J63" s="176" t="str">
        <f t="shared" si="0"/>
        <v/>
      </c>
      <c r="K63" s="98" t="str">
        <f>+IF(LEN(C63)&gt;5,IF(AND($D63&lt;='PRE MAAS'!L$1,$J63&gt;='PRE MAAS'!L$1),'PRE MAAS'!L$1,""),"")</f>
        <v/>
      </c>
      <c r="L63" s="98" t="str">
        <f>++IF(LEN(C63)&gt;5,IF(AND($D63&lt;='PRE MAAS'!L$1,$J63&gt;='PRE MAAS'!L$1),'PRE MAAS'!L$1,""),"")</f>
        <v/>
      </c>
      <c r="M63" s="98" t="str">
        <f>++IF(LEN(C63)&gt;5,IF(AND($D63&lt;='PRE MAAS'!N$1,$J63&gt;='PRE MAAS'!N$1),'PRE MAAS'!N$1,""),"")</f>
        <v/>
      </c>
      <c r="N63" s="98" t="str">
        <f>++IF(LEN(C63)&gt;5,IF(AND($D63&lt;='PRE MAAS'!N$1,$J63&gt;='PRE MAAS'!N$1),'PRE MAAS'!N$1,""),"")</f>
        <v/>
      </c>
      <c r="O63" s="98" t="str">
        <f>++IF(LEN(C63)&gt;5,IF(AND($D63&lt;='PRE MAAS'!P$1,$J63&gt;='PRE MAAS'!P$1),'PRE MAAS'!P$1,""),"")</f>
        <v/>
      </c>
      <c r="P63" s="98" t="str">
        <f>++IF(LEN(C63)&gt;5,IF(AND($D63&lt;='PRE MAAS'!P$1,$J63&gt;='PRE MAAS'!P$1),'PRE MAAS'!P$1,""),"")</f>
        <v/>
      </c>
      <c r="Q63" s="98" t="str">
        <f>++IF(LEN(C63)&gt;5,IF(AND($D63&lt;='PRE MAAS'!R$1,$J63&gt;='PRE MAAS'!R$1),'PRE MAAS'!R$1,""),"")</f>
        <v/>
      </c>
      <c r="R63" s="98" t="str">
        <f>++IF(LEN(C63)&gt;5,IF(AND($D63&lt;='PRE MAAS'!R$1,$J63&gt;='PRE MAAS'!R$1),'PRE MAAS'!R$1,""),"")</f>
        <v/>
      </c>
      <c r="S63" s="98" t="str">
        <f>++IF(LEN(C63)&gt;5,IF(AND($D63&lt;='PRE MAAS'!T$1,$J63&gt;='PRE MAAS'!T$1),'PRE MAAS'!T$1,""),"")</f>
        <v/>
      </c>
      <c r="T63" s="98" t="str">
        <f>++IF(LEN(C63)&gt;5,IF(AND($D63&lt;='PRE MAAS'!T$1,$J63&gt;='PRE MAAS'!T$1),'PRE MAAS'!T$1,""),"")</f>
        <v/>
      </c>
      <c r="U63" s="98" t="str">
        <f>++IF(LEN(C63)&gt;5,IF(AND($D63&lt;='PRE MAAS'!V$1,$J63&gt;='PRE MAAS'!V$1),'PRE MAAS'!V$1,""),"")</f>
        <v/>
      </c>
      <c r="V63" s="98" t="str">
        <f>++IF(LEN(C63)&gt;5,IF(AND($D63&lt;='PRE MAAS'!V$1,$J63&gt;='PRE MAAS'!V$1),'PRE MAAS'!V$1,""),"")</f>
        <v/>
      </c>
      <c r="W63" s="98" t="str">
        <f>++IF(LEN(C63)&gt;5,IF(AND($D63&lt;='PRE MAAS'!X$1,$J63&gt;='PRE MAAS'!X$1),'PRE MAAS'!X$1,""),"")</f>
        <v/>
      </c>
      <c r="X63" s="104" t="str">
        <f>++IF(LEN(C63)&gt;5,IF(AND($D63&lt;='PRE MAAS'!X$1,$J63&gt;='PRE MAAS'!X$1),'PRE MAAS'!X$1,""),"")</f>
        <v/>
      </c>
      <c r="Y63" s="146" t="str">
        <f>+IF(LEN(C63)&gt;0,IF(COUNTIFS($A63:$A$100,"ACTIVA",$C63:$C$100,C63)=2,CONCATENATE("I (",F63," ",VLOOKUP(C63,C64:$F$100,4,0),") "),CONCATENATE("I (",F63,") ")),"")</f>
        <v/>
      </c>
      <c r="Z63" s="104"/>
      <c r="AA63" s="104"/>
      <c r="AB63" s="104"/>
      <c r="AC63" s="104"/>
      <c r="AD63" s="104"/>
      <c r="AE63" s="104"/>
      <c r="AF63" s="104"/>
      <c r="AG63" s="104"/>
      <c r="AH63" s="104"/>
      <c r="AI63" s="104"/>
      <c r="AJ63" s="104"/>
      <c r="AK63" s="104"/>
      <c r="AL63" s="104"/>
      <c r="AM63" s="104"/>
      <c r="AN63" s="104"/>
      <c r="AO63" s="104"/>
      <c r="AP63" s="104"/>
      <c r="AQ63" s="104"/>
      <c r="AR63" s="104"/>
      <c r="AS63" s="104"/>
      <c r="AT63" s="104"/>
      <c r="AU63" s="104"/>
      <c r="AV63" s="104"/>
      <c r="AW63" s="104"/>
      <c r="AX63" s="104"/>
      <c r="AY63" s="104"/>
      <c r="AZ63" s="104"/>
      <c r="BA63" s="104"/>
      <c r="BB63" s="104"/>
      <c r="BC63" s="104"/>
      <c r="BD63" s="104"/>
      <c r="BE63" s="104"/>
      <c r="BF63" s="104"/>
      <c r="BG63" s="104"/>
      <c r="BH63" s="104"/>
      <c r="BI63" s="104"/>
      <c r="BJ63" s="104"/>
      <c r="BK63" s="104"/>
      <c r="BL63" s="104"/>
      <c r="BM63" s="104"/>
      <c r="BN63" s="104"/>
      <c r="BO63" s="104"/>
      <c r="BP63" s="104"/>
      <c r="BQ63" s="104"/>
      <c r="BR63" s="104"/>
      <c r="BS63" s="104"/>
      <c r="BT63" s="104"/>
      <c r="BU63" s="104"/>
      <c r="BV63" s="104"/>
      <c r="BW63" s="104"/>
      <c r="BX63" s="104"/>
      <c r="BY63" s="104"/>
      <c r="BZ63" s="104"/>
      <c r="CA63" s="104"/>
      <c r="CB63" s="104"/>
      <c r="CC63" s="104"/>
      <c r="CD63" s="104"/>
      <c r="CE63" s="104"/>
      <c r="CF63" s="104"/>
      <c r="CG63" s="104"/>
      <c r="CH63" s="104"/>
      <c r="CI63" s="104"/>
      <c r="CJ63" s="104"/>
      <c r="CK63" s="104"/>
      <c r="CL63" s="104"/>
      <c r="CM63" s="104"/>
      <c r="CN63" s="104"/>
      <c r="CO63" s="104"/>
      <c r="CP63" s="104"/>
      <c r="CQ63" s="104"/>
      <c r="CR63" s="104"/>
      <c r="CS63" s="104"/>
      <c r="CT63" s="104"/>
      <c r="CU63" s="104"/>
      <c r="CV63" s="104"/>
      <c r="CW63" s="104"/>
      <c r="CX63" s="104"/>
      <c r="CY63" s="104"/>
      <c r="CZ63" s="104"/>
      <c r="DA63" s="104"/>
      <c r="DB63" s="104"/>
    </row>
    <row r="64" spans="1:106">
      <c r="A64" s="174" t="str">
        <f>+IF(LEN(C64)&gt;5,IF(OR(AND(D64&gt;='PRE MAAS'!$L$1,D64&lt;='PRE MAAS'!$Y$1),AND(J64&gt;='PRE MAAS'!$L$1,J64&lt;='PRE MAAS'!$Y$1)),"ACTIVA","REGISTRADA"),"")</f>
        <v/>
      </c>
      <c r="B64" s="175" t="str">
        <f>+IF(LEN(C64)&gt;0,IFERROR(VLOOKUP(C64,BD!G:I,3,0),"BAJA"),"")</f>
        <v/>
      </c>
      <c r="C64" s="105"/>
      <c r="D64" s="91"/>
      <c r="E64" s="173"/>
      <c r="F64" s="11"/>
      <c r="G64" s="173"/>
      <c r="H64" s="11"/>
      <c r="I64" s="11"/>
      <c r="J64" s="176" t="str">
        <f t="shared" si="0"/>
        <v/>
      </c>
      <c r="K64" s="98" t="str">
        <f>+IF(LEN(C64)&gt;5,IF(AND($D64&lt;='PRE MAAS'!L$1,$J64&gt;='PRE MAAS'!L$1),'PRE MAAS'!L$1,""),"")</f>
        <v/>
      </c>
      <c r="L64" s="98" t="str">
        <f>++IF(LEN(C64)&gt;5,IF(AND($D64&lt;='PRE MAAS'!L$1,$J64&gt;='PRE MAAS'!L$1),'PRE MAAS'!L$1,""),"")</f>
        <v/>
      </c>
      <c r="M64" s="98" t="str">
        <f>++IF(LEN(C64)&gt;5,IF(AND($D64&lt;='PRE MAAS'!N$1,$J64&gt;='PRE MAAS'!N$1),'PRE MAAS'!N$1,""),"")</f>
        <v/>
      </c>
      <c r="N64" s="98" t="str">
        <f>++IF(LEN(C64)&gt;5,IF(AND($D64&lt;='PRE MAAS'!N$1,$J64&gt;='PRE MAAS'!N$1),'PRE MAAS'!N$1,""),"")</f>
        <v/>
      </c>
      <c r="O64" s="98" t="str">
        <f>++IF(LEN(C64)&gt;5,IF(AND($D64&lt;='PRE MAAS'!P$1,$J64&gt;='PRE MAAS'!P$1),'PRE MAAS'!P$1,""),"")</f>
        <v/>
      </c>
      <c r="P64" s="98" t="str">
        <f>++IF(LEN(C64)&gt;5,IF(AND($D64&lt;='PRE MAAS'!P$1,$J64&gt;='PRE MAAS'!P$1),'PRE MAAS'!P$1,""),"")</f>
        <v/>
      </c>
      <c r="Q64" s="98" t="str">
        <f>++IF(LEN(C64)&gt;5,IF(AND($D64&lt;='PRE MAAS'!R$1,$J64&gt;='PRE MAAS'!R$1),'PRE MAAS'!R$1,""),"")</f>
        <v/>
      </c>
      <c r="R64" s="98" t="str">
        <f>++IF(LEN(C64)&gt;5,IF(AND($D64&lt;='PRE MAAS'!R$1,$J64&gt;='PRE MAAS'!R$1),'PRE MAAS'!R$1,""),"")</f>
        <v/>
      </c>
      <c r="S64" s="98" t="str">
        <f>++IF(LEN(C64)&gt;5,IF(AND($D64&lt;='PRE MAAS'!T$1,$J64&gt;='PRE MAAS'!T$1),'PRE MAAS'!T$1,""),"")</f>
        <v/>
      </c>
      <c r="T64" s="98" t="str">
        <f>++IF(LEN(C64)&gt;5,IF(AND($D64&lt;='PRE MAAS'!T$1,$J64&gt;='PRE MAAS'!T$1),'PRE MAAS'!T$1,""),"")</f>
        <v/>
      </c>
      <c r="U64" s="98" t="str">
        <f>++IF(LEN(C64)&gt;5,IF(AND($D64&lt;='PRE MAAS'!V$1,$J64&gt;='PRE MAAS'!V$1),'PRE MAAS'!V$1,""),"")</f>
        <v/>
      </c>
      <c r="V64" s="98" t="str">
        <f>++IF(LEN(C64)&gt;5,IF(AND($D64&lt;='PRE MAAS'!V$1,$J64&gt;='PRE MAAS'!V$1),'PRE MAAS'!V$1,""),"")</f>
        <v/>
      </c>
      <c r="W64" s="98" t="str">
        <f>++IF(LEN(C64)&gt;5,IF(AND($D64&lt;='PRE MAAS'!X$1,$J64&gt;='PRE MAAS'!X$1),'PRE MAAS'!X$1,""),"")</f>
        <v/>
      </c>
      <c r="X64" s="104" t="str">
        <f>++IF(LEN(C64)&gt;5,IF(AND($D64&lt;='PRE MAAS'!X$1,$J64&gt;='PRE MAAS'!X$1),'PRE MAAS'!X$1,""),"")</f>
        <v/>
      </c>
      <c r="Y64" s="146" t="str">
        <f>+IF(LEN(C64)&gt;0,IF(COUNTIFS($A64:$A$100,"ACTIVA",$C64:$C$100,C64)=2,CONCATENATE("I (",F64," ",VLOOKUP(C64,C65:$F$100,4,0),") "),CONCATENATE("I (",F64,") ")),"")</f>
        <v/>
      </c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4"/>
      <c r="AM64" s="104"/>
      <c r="AN64" s="104"/>
      <c r="AO64" s="104"/>
      <c r="AP64" s="104"/>
      <c r="AQ64" s="104"/>
      <c r="AR64" s="104"/>
      <c r="AS64" s="104"/>
      <c r="AT64" s="104"/>
      <c r="AU64" s="104"/>
      <c r="AV64" s="104"/>
      <c r="AW64" s="104"/>
      <c r="AX64" s="104"/>
      <c r="AY64" s="104"/>
      <c r="AZ64" s="104"/>
      <c r="BA64" s="104"/>
      <c r="BB64" s="104"/>
      <c r="BC64" s="104"/>
      <c r="BD64" s="104"/>
      <c r="BE64" s="104"/>
      <c r="BF64" s="104"/>
      <c r="BG64" s="104"/>
      <c r="BH64" s="104"/>
      <c r="BI64" s="104"/>
      <c r="BJ64" s="104"/>
      <c r="BK64" s="104"/>
      <c r="BL64" s="104"/>
      <c r="BM64" s="104"/>
      <c r="BN64" s="104"/>
      <c r="BO64" s="104"/>
      <c r="BP64" s="104"/>
      <c r="BQ64" s="104"/>
      <c r="BR64" s="104"/>
      <c r="BS64" s="104"/>
      <c r="BT64" s="104"/>
      <c r="BU64" s="104"/>
      <c r="BV64" s="104"/>
      <c r="BW64" s="104"/>
      <c r="BX64" s="104"/>
      <c r="BY64" s="104"/>
      <c r="BZ64" s="104"/>
      <c r="CA64" s="104"/>
      <c r="CB64" s="104"/>
      <c r="CC64" s="104"/>
      <c r="CD64" s="104"/>
      <c r="CE64" s="104"/>
      <c r="CF64" s="104"/>
      <c r="CG64" s="104"/>
      <c r="CH64" s="104"/>
      <c r="CI64" s="104"/>
      <c r="CJ64" s="104"/>
      <c r="CK64" s="104"/>
      <c r="CL64" s="104"/>
      <c r="CM64" s="104"/>
      <c r="CN64" s="104"/>
      <c r="CO64" s="104"/>
      <c r="CP64" s="104"/>
      <c r="CQ64" s="104"/>
      <c r="CR64" s="104"/>
      <c r="CS64" s="104"/>
      <c r="CT64" s="104"/>
      <c r="CU64" s="104"/>
      <c r="CV64" s="104"/>
      <c r="CW64" s="104"/>
      <c r="CX64" s="104"/>
      <c r="CY64" s="104"/>
      <c r="CZ64" s="104"/>
      <c r="DA64" s="104"/>
      <c r="DB64" s="104"/>
    </row>
    <row r="65" spans="1:106">
      <c r="A65" s="174" t="str">
        <f>+IF(LEN(C65)&gt;5,IF(OR(AND(D65&gt;='PRE MAAS'!$L$1,D65&lt;='PRE MAAS'!$Y$1),AND(J65&gt;='PRE MAAS'!$L$1,J65&lt;='PRE MAAS'!$Y$1)),"ACTIVA","REGISTRADA"),"")</f>
        <v/>
      </c>
      <c r="B65" s="175" t="str">
        <f>+IF(LEN(C65)&gt;0,IFERROR(VLOOKUP(C65,BD!G:I,3,0),"BAJA"),"")</f>
        <v/>
      </c>
      <c r="C65" s="105"/>
      <c r="D65" s="91"/>
      <c r="E65" s="173"/>
      <c r="F65" s="11"/>
      <c r="G65" s="173"/>
      <c r="H65" s="11"/>
      <c r="I65" s="11"/>
      <c r="J65" s="176" t="str">
        <f t="shared" si="0"/>
        <v/>
      </c>
      <c r="K65" s="98" t="str">
        <f>+IF(LEN(C65)&gt;5,IF(AND($D65&lt;='PRE MAAS'!L$1,$J65&gt;='PRE MAAS'!L$1),'PRE MAAS'!L$1,""),"")</f>
        <v/>
      </c>
      <c r="L65" s="98" t="str">
        <f>++IF(LEN(C65)&gt;5,IF(AND($D65&lt;='PRE MAAS'!L$1,$J65&gt;='PRE MAAS'!L$1),'PRE MAAS'!L$1,""),"")</f>
        <v/>
      </c>
      <c r="M65" s="98" t="str">
        <f>++IF(LEN(C65)&gt;5,IF(AND($D65&lt;='PRE MAAS'!N$1,$J65&gt;='PRE MAAS'!N$1),'PRE MAAS'!N$1,""),"")</f>
        <v/>
      </c>
      <c r="N65" s="98" t="str">
        <f>++IF(LEN(C65)&gt;5,IF(AND($D65&lt;='PRE MAAS'!N$1,$J65&gt;='PRE MAAS'!N$1),'PRE MAAS'!N$1,""),"")</f>
        <v/>
      </c>
      <c r="O65" s="98" t="str">
        <f>++IF(LEN(C65)&gt;5,IF(AND($D65&lt;='PRE MAAS'!P$1,$J65&gt;='PRE MAAS'!P$1),'PRE MAAS'!P$1,""),"")</f>
        <v/>
      </c>
      <c r="P65" s="98" t="str">
        <f>++IF(LEN(C65)&gt;5,IF(AND($D65&lt;='PRE MAAS'!P$1,$J65&gt;='PRE MAAS'!P$1),'PRE MAAS'!P$1,""),"")</f>
        <v/>
      </c>
      <c r="Q65" s="98" t="str">
        <f>++IF(LEN(C65)&gt;5,IF(AND($D65&lt;='PRE MAAS'!R$1,$J65&gt;='PRE MAAS'!R$1),'PRE MAAS'!R$1,""),"")</f>
        <v/>
      </c>
      <c r="R65" s="98" t="str">
        <f>++IF(LEN(C65)&gt;5,IF(AND($D65&lt;='PRE MAAS'!R$1,$J65&gt;='PRE MAAS'!R$1),'PRE MAAS'!R$1,""),"")</f>
        <v/>
      </c>
      <c r="S65" s="98" t="str">
        <f>++IF(LEN(C65)&gt;5,IF(AND($D65&lt;='PRE MAAS'!T$1,$J65&gt;='PRE MAAS'!T$1),'PRE MAAS'!T$1,""),"")</f>
        <v/>
      </c>
      <c r="T65" s="98" t="str">
        <f>++IF(LEN(C65)&gt;5,IF(AND($D65&lt;='PRE MAAS'!T$1,$J65&gt;='PRE MAAS'!T$1),'PRE MAAS'!T$1,""),"")</f>
        <v/>
      </c>
      <c r="U65" s="98" t="str">
        <f>++IF(LEN(C65)&gt;5,IF(AND($D65&lt;='PRE MAAS'!V$1,$J65&gt;='PRE MAAS'!V$1),'PRE MAAS'!V$1,""),"")</f>
        <v/>
      </c>
      <c r="V65" s="98" t="str">
        <f>++IF(LEN(C65)&gt;5,IF(AND($D65&lt;='PRE MAAS'!V$1,$J65&gt;='PRE MAAS'!V$1),'PRE MAAS'!V$1,""),"")</f>
        <v/>
      </c>
      <c r="W65" s="98" t="str">
        <f>++IF(LEN(C65)&gt;5,IF(AND($D65&lt;='PRE MAAS'!X$1,$J65&gt;='PRE MAAS'!X$1),'PRE MAAS'!X$1,""),"")</f>
        <v/>
      </c>
      <c r="X65" s="104" t="str">
        <f>++IF(LEN(C65)&gt;5,IF(AND($D65&lt;='PRE MAAS'!X$1,$J65&gt;='PRE MAAS'!X$1),'PRE MAAS'!X$1,""),"")</f>
        <v/>
      </c>
      <c r="Y65" s="146" t="str">
        <f>+IF(LEN(C65)&gt;0,IF(COUNTIFS($A65:$A$100,"ACTIVA",$C65:$C$100,C65)=2,CONCATENATE("I (",F65," ",VLOOKUP(C65,C66:$F$100,4,0),") "),CONCATENATE("I (",F65,") ")),"")</f>
        <v/>
      </c>
      <c r="Z65" s="104"/>
      <c r="AA65" s="104"/>
      <c r="AB65" s="104"/>
      <c r="AC65" s="104"/>
      <c r="AD65" s="104"/>
      <c r="AE65" s="104"/>
      <c r="AF65" s="104"/>
      <c r="AG65" s="104"/>
      <c r="AH65" s="104"/>
      <c r="AI65" s="104"/>
      <c r="AJ65" s="104"/>
      <c r="AK65" s="104"/>
      <c r="AL65" s="104"/>
      <c r="AM65" s="104"/>
      <c r="AN65" s="104"/>
      <c r="AO65" s="104"/>
      <c r="AP65" s="104"/>
      <c r="AQ65" s="104"/>
      <c r="AR65" s="104"/>
      <c r="AS65" s="104"/>
      <c r="AT65" s="104"/>
      <c r="AU65" s="104"/>
      <c r="AV65" s="104"/>
      <c r="AW65" s="104"/>
      <c r="AX65" s="104"/>
      <c r="AY65" s="104"/>
      <c r="AZ65" s="104"/>
      <c r="BA65" s="104"/>
      <c r="BB65" s="104"/>
      <c r="BC65" s="104"/>
      <c r="BD65" s="104"/>
      <c r="BE65" s="104"/>
      <c r="BF65" s="104"/>
      <c r="BG65" s="104"/>
      <c r="BH65" s="104"/>
      <c r="BI65" s="104"/>
      <c r="BJ65" s="104"/>
      <c r="BK65" s="104"/>
      <c r="BL65" s="104"/>
      <c r="BM65" s="104"/>
      <c r="BN65" s="104"/>
      <c r="BO65" s="104"/>
      <c r="BP65" s="104"/>
      <c r="BQ65" s="104"/>
      <c r="BR65" s="104"/>
      <c r="BS65" s="104"/>
      <c r="BT65" s="104"/>
      <c r="BU65" s="104"/>
      <c r="BV65" s="104"/>
      <c r="BW65" s="104"/>
      <c r="BX65" s="104"/>
      <c r="BY65" s="104"/>
      <c r="BZ65" s="104"/>
      <c r="CA65" s="104"/>
      <c r="CB65" s="104"/>
      <c r="CC65" s="104"/>
      <c r="CD65" s="104"/>
      <c r="CE65" s="104"/>
      <c r="CF65" s="104"/>
      <c r="CG65" s="104"/>
      <c r="CH65" s="104"/>
      <c r="CI65" s="104"/>
      <c r="CJ65" s="104"/>
      <c r="CK65" s="104"/>
      <c r="CL65" s="104"/>
      <c r="CM65" s="104"/>
      <c r="CN65" s="104"/>
      <c r="CO65" s="104"/>
      <c r="CP65" s="104"/>
      <c r="CQ65" s="104"/>
      <c r="CR65" s="104"/>
      <c r="CS65" s="104"/>
      <c r="CT65" s="104"/>
      <c r="CU65" s="104"/>
      <c r="CV65" s="104"/>
      <c r="CW65" s="104"/>
      <c r="CX65" s="104"/>
      <c r="CY65" s="104"/>
      <c r="CZ65" s="104"/>
      <c r="DA65" s="104"/>
      <c r="DB65" s="104"/>
    </row>
    <row r="66" spans="1:106">
      <c r="A66" s="174" t="str">
        <f>+IF(LEN(C66)&gt;5,IF(OR(AND(D66&gt;='PRE MAAS'!$L$1,D66&lt;='PRE MAAS'!$Y$1),AND(J66&gt;='PRE MAAS'!$L$1,J66&lt;='PRE MAAS'!$Y$1)),"ACTIVA","REGISTRADA"),"")</f>
        <v/>
      </c>
      <c r="B66" s="175" t="str">
        <f>+IF(LEN(C66)&gt;0,IFERROR(VLOOKUP(C66,BD!G:I,3,0),"BAJA"),"")</f>
        <v/>
      </c>
      <c r="C66" s="105"/>
      <c r="D66" s="91"/>
      <c r="E66" s="173"/>
      <c r="F66" s="11"/>
      <c r="G66" s="173"/>
      <c r="H66" s="11"/>
      <c r="I66" s="11"/>
      <c r="J66" s="176" t="str">
        <f t="shared" si="0"/>
        <v/>
      </c>
      <c r="K66" s="98" t="str">
        <f>+IF(LEN(C66)&gt;5,IF(AND($D66&lt;='PRE MAAS'!L$1,$J66&gt;='PRE MAAS'!L$1),'PRE MAAS'!L$1,""),"")</f>
        <v/>
      </c>
      <c r="L66" s="98" t="str">
        <f>++IF(LEN(C66)&gt;5,IF(AND($D66&lt;='PRE MAAS'!L$1,$J66&gt;='PRE MAAS'!L$1),'PRE MAAS'!L$1,""),"")</f>
        <v/>
      </c>
      <c r="M66" s="98" t="str">
        <f>++IF(LEN(C66)&gt;5,IF(AND($D66&lt;='PRE MAAS'!N$1,$J66&gt;='PRE MAAS'!N$1),'PRE MAAS'!N$1,""),"")</f>
        <v/>
      </c>
      <c r="N66" s="98" t="str">
        <f>++IF(LEN(C66)&gt;5,IF(AND($D66&lt;='PRE MAAS'!N$1,$J66&gt;='PRE MAAS'!N$1),'PRE MAAS'!N$1,""),"")</f>
        <v/>
      </c>
      <c r="O66" s="98" t="str">
        <f>++IF(LEN(C66)&gt;5,IF(AND($D66&lt;='PRE MAAS'!P$1,$J66&gt;='PRE MAAS'!P$1),'PRE MAAS'!P$1,""),"")</f>
        <v/>
      </c>
      <c r="P66" s="98" t="str">
        <f>++IF(LEN(C66)&gt;5,IF(AND($D66&lt;='PRE MAAS'!P$1,$J66&gt;='PRE MAAS'!P$1),'PRE MAAS'!P$1,""),"")</f>
        <v/>
      </c>
      <c r="Q66" s="98" t="str">
        <f>++IF(LEN(C66)&gt;5,IF(AND($D66&lt;='PRE MAAS'!R$1,$J66&gt;='PRE MAAS'!R$1),'PRE MAAS'!R$1,""),"")</f>
        <v/>
      </c>
      <c r="R66" s="98" t="str">
        <f>++IF(LEN(C66)&gt;5,IF(AND($D66&lt;='PRE MAAS'!R$1,$J66&gt;='PRE MAAS'!R$1),'PRE MAAS'!R$1,""),"")</f>
        <v/>
      </c>
      <c r="S66" s="98" t="str">
        <f>++IF(LEN(C66)&gt;5,IF(AND($D66&lt;='PRE MAAS'!T$1,$J66&gt;='PRE MAAS'!T$1),'PRE MAAS'!T$1,""),"")</f>
        <v/>
      </c>
      <c r="T66" s="98" t="str">
        <f>++IF(LEN(C66)&gt;5,IF(AND($D66&lt;='PRE MAAS'!T$1,$J66&gt;='PRE MAAS'!T$1),'PRE MAAS'!T$1,""),"")</f>
        <v/>
      </c>
      <c r="U66" s="98" t="str">
        <f>++IF(LEN(C66)&gt;5,IF(AND($D66&lt;='PRE MAAS'!V$1,$J66&gt;='PRE MAAS'!V$1),'PRE MAAS'!V$1,""),"")</f>
        <v/>
      </c>
      <c r="V66" s="98" t="str">
        <f>++IF(LEN(C66)&gt;5,IF(AND($D66&lt;='PRE MAAS'!V$1,$J66&gt;='PRE MAAS'!V$1),'PRE MAAS'!V$1,""),"")</f>
        <v/>
      </c>
      <c r="W66" s="98" t="str">
        <f>++IF(LEN(C66)&gt;5,IF(AND($D66&lt;='PRE MAAS'!X$1,$J66&gt;='PRE MAAS'!X$1),'PRE MAAS'!X$1,""),"")</f>
        <v/>
      </c>
      <c r="X66" s="104" t="str">
        <f>++IF(LEN(C66)&gt;5,IF(AND($D66&lt;='PRE MAAS'!X$1,$J66&gt;='PRE MAAS'!X$1),'PRE MAAS'!X$1,""),"")</f>
        <v/>
      </c>
      <c r="Y66" s="146" t="str">
        <f>+IF(LEN(C66)&gt;0,IF(COUNTIFS($A66:$A$100,"ACTIVA",$C66:$C$100,C66)=2,CONCATENATE("I (",F66," ",VLOOKUP(C66,C67:$F$100,4,0),") "),CONCATENATE("I (",F66,") ")),"")</f>
        <v/>
      </c>
      <c r="Z66" s="104"/>
      <c r="AA66" s="104"/>
      <c r="AB66" s="104"/>
      <c r="AC66" s="104"/>
      <c r="AD66" s="104"/>
      <c r="AE66" s="104"/>
      <c r="AF66" s="104"/>
      <c r="AG66" s="104"/>
      <c r="AH66" s="104"/>
      <c r="AI66" s="104"/>
      <c r="AJ66" s="104"/>
      <c r="AK66" s="104"/>
      <c r="AL66" s="104"/>
      <c r="AM66" s="104"/>
      <c r="AN66" s="104"/>
      <c r="AO66" s="104"/>
      <c r="AP66" s="104"/>
      <c r="AQ66" s="104"/>
      <c r="AR66" s="104"/>
      <c r="AS66" s="104"/>
      <c r="AT66" s="104"/>
      <c r="AU66" s="104"/>
      <c r="AV66" s="104"/>
      <c r="AW66" s="104"/>
      <c r="AX66" s="104"/>
      <c r="AY66" s="104"/>
      <c r="AZ66" s="104"/>
      <c r="BA66" s="104"/>
      <c r="BB66" s="104"/>
      <c r="BC66" s="104"/>
      <c r="BD66" s="104"/>
      <c r="BE66" s="104"/>
      <c r="BF66" s="104"/>
      <c r="BG66" s="104"/>
      <c r="BH66" s="104"/>
      <c r="BI66" s="104"/>
      <c r="BJ66" s="104"/>
      <c r="BK66" s="104"/>
      <c r="BL66" s="104"/>
      <c r="BM66" s="104"/>
      <c r="BN66" s="104"/>
      <c r="BO66" s="104"/>
      <c r="BP66" s="104"/>
      <c r="BQ66" s="104"/>
      <c r="BR66" s="104"/>
      <c r="BS66" s="104"/>
      <c r="BT66" s="104"/>
      <c r="BU66" s="104"/>
      <c r="BV66" s="104"/>
      <c r="BW66" s="104"/>
      <c r="BX66" s="104"/>
      <c r="BY66" s="104"/>
      <c r="BZ66" s="104"/>
      <c r="CA66" s="104"/>
      <c r="CB66" s="104"/>
      <c r="CC66" s="104"/>
      <c r="CD66" s="104"/>
      <c r="CE66" s="104"/>
      <c r="CF66" s="104"/>
      <c r="CG66" s="104"/>
      <c r="CH66" s="104"/>
      <c r="CI66" s="104"/>
      <c r="CJ66" s="104"/>
      <c r="CK66" s="104"/>
      <c r="CL66" s="104"/>
      <c r="CM66" s="104"/>
      <c r="CN66" s="104"/>
      <c r="CO66" s="104"/>
      <c r="CP66" s="104"/>
      <c r="CQ66" s="104"/>
      <c r="CR66" s="104"/>
      <c r="CS66" s="104"/>
      <c r="CT66" s="104"/>
      <c r="CU66" s="104"/>
      <c r="CV66" s="104"/>
      <c r="CW66" s="104"/>
      <c r="CX66" s="104"/>
      <c r="CY66" s="104"/>
      <c r="CZ66" s="104"/>
      <c r="DA66" s="104"/>
      <c r="DB66" s="104"/>
    </row>
    <row r="67" spans="1:106">
      <c r="A67" s="174" t="str">
        <f>+IF(LEN(C67)&gt;5,IF(OR(AND(D67&gt;='PRE MAAS'!$L$1,D67&lt;='PRE MAAS'!$Y$1),AND(J67&gt;='PRE MAAS'!$L$1,J67&lt;='PRE MAAS'!$Y$1)),"ACTIVA","REGISTRADA"),"")</f>
        <v/>
      </c>
      <c r="B67" s="175" t="str">
        <f>+IF(LEN(C67)&gt;0,IFERROR(VLOOKUP(C67,BD!G:I,3,0),"BAJA"),"")</f>
        <v/>
      </c>
      <c r="C67" s="105"/>
      <c r="D67" s="91"/>
      <c r="E67" s="173"/>
      <c r="F67" s="11"/>
      <c r="G67" s="173"/>
      <c r="H67" s="11"/>
      <c r="I67" s="11"/>
      <c r="J67" s="176" t="str">
        <f t="shared" ref="J67:J100" si="1">+IF(LEN(C67)=0,"",D67+E67-1)</f>
        <v/>
      </c>
      <c r="K67" s="98" t="str">
        <f>+IF(LEN(C67)&gt;5,IF(AND($D67&lt;='PRE MAAS'!L$1,$J67&gt;='PRE MAAS'!L$1),'PRE MAAS'!L$1,""),"")</f>
        <v/>
      </c>
      <c r="L67" s="98" t="str">
        <f>++IF(LEN(C67)&gt;5,IF(AND($D67&lt;='PRE MAAS'!L$1,$J67&gt;='PRE MAAS'!L$1),'PRE MAAS'!L$1,""),"")</f>
        <v/>
      </c>
      <c r="M67" s="98" t="str">
        <f>++IF(LEN(C67)&gt;5,IF(AND($D67&lt;='PRE MAAS'!N$1,$J67&gt;='PRE MAAS'!N$1),'PRE MAAS'!N$1,""),"")</f>
        <v/>
      </c>
      <c r="N67" s="98" t="str">
        <f>++IF(LEN(C67)&gt;5,IF(AND($D67&lt;='PRE MAAS'!N$1,$J67&gt;='PRE MAAS'!N$1),'PRE MAAS'!N$1,""),"")</f>
        <v/>
      </c>
      <c r="O67" s="98" t="str">
        <f>++IF(LEN(C67)&gt;5,IF(AND($D67&lt;='PRE MAAS'!P$1,$J67&gt;='PRE MAAS'!P$1),'PRE MAAS'!P$1,""),"")</f>
        <v/>
      </c>
      <c r="P67" s="98" t="str">
        <f>++IF(LEN(C67)&gt;5,IF(AND($D67&lt;='PRE MAAS'!P$1,$J67&gt;='PRE MAAS'!P$1),'PRE MAAS'!P$1,""),"")</f>
        <v/>
      </c>
      <c r="Q67" s="98" t="str">
        <f>++IF(LEN(C67)&gt;5,IF(AND($D67&lt;='PRE MAAS'!R$1,$J67&gt;='PRE MAAS'!R$1),'PRE MAAS'!R$1,""),"")</f>
        <v/>
      </c>
      <c r="R67" s="98" t="str">
        <f>++IF(LEN(C67)&gt;5,IF(AND($D67&lt;='PRE MAAS'!R$1,$J67&gt;='PRE MAAS'!R$1),'PRE MAAS'!R$1,""),"")</f>
        <v/>
      </c>
      <c r="S67" s="98" t="str">
        <f>++IF(LEN(C67)&gt;5,IF(AND($D67&lt;='PRE MAAS'!T$1,$J67&gt;='PRE MAAS'!T$1),'PRE MAAS'!T$1,""),"")</f>
        <v/>
      </c>
      <c r="T67" s="98" t="str">
        <f>++IF(LEN(C67)&gt;5,IF(AND($D67&lt;='PRE MAAS'!T$1,$J67&gt;='PRE MAAS'!T$1),'PRE MAAS'!T$1,""),"")</f>
        <v/>
      </c>
      <c r="U67" s="98" t="str">
        <f>++IF(LEN(C67)&gt;5,IF(AND($D67&lt;='PRE MAAS'!V$1,$J67&gt;='PRE MAAS'!V$1),'PRE MAAS'!V$1,""),"")</f>
        <v/>
      </c>
      <c r="V67" s="98" t="str">
        <f>++IF(LEN(C67)&gt;5,IF(AND($D67&lt;='PRE MAAS'!V$1,$J67&gt;='PRE MAAS'!V$1),'PRE MAAS'!V$1,""),"")</f>
        <v/>
      </c>
      <c r="W67" s="98" t="str">
        <f>++IF(LEN(C67)&gt;5,IF(AND($D67&lt;='PRE MAAS'!X$1,$J67&gt;='PRE MAAS'!X$1),'PRE MAAS'!X$1,""),"")</f>
        <v/>
      </c>
      <c r="X67" s="104" t="str">
        <f>++IF(LEN(C67)&gt;5,IF(AND($D67&lt;='PRE MAAS'!X$1,$J67&gt;='PRE MAAS'!X$1),'PRE MAAS'!X$1,""),"")</f>
        <v/>
      </c>
      <c r="Y67" s="146" t="str">
        <f>+IF(LEN(C67)&gt;0,IF(COUNTIFS($A67:$A$100,"ACTIVA",$C67:$C$100,C67)=2,CONCATENATE("I (",F67," ",VLOOKUP(C67,C68:$F$100,4,0),") "),CONCATENATE("I (",F67,") ")),"")</f>
        <v/>
      </c>
      <c r="Z67" s="104"/>
      <c r="AA67" s="104"/>
      <c r="AB67" s="104"/>
      <c r="AC67" s="104"/>
      <c r="AD67" s="104"/>
      <c r="AE67" s="104"/>
      <c r="AF67" s="104"/>
      <c r="AG67" s="104"/>
      <c r="AH67" s="104"/>
      <c r="AI67" s="104"/>
      <c r="AJ67" s="104"/>
      <c r="AK67" s="104"/>
      <c r="AL67" s="104"/>
      <c r="AM67" s="104"/>
      <c r="AN67" s="104"/>
      <c r="AO67" s="104"/>
      <c r="AP67" s="104"/>
      <c r="AQ67" s="104"/>
      <c r="AR67" s="104"/>
      <c r="AS67" s="104"/>
      <c r="AT67" s="104"/>
      <c r="AU67" s="104"/>
      <c r="AV67" s="104"/>
      <c r="AW67" s="104"/>
      <c r="AX67" s="104"/>
      <c r="AY67" s="104"/>
      <c r="AZ67" s="104"/>
      <c r="BA67" s="104"/>
      <c r="BB67" s="104"/>
      <c r="BC67" s="104"/>
      <c r="BD67" s="104"/>
      <c r="BE67" s="104"/>
      <c r="BF67" s="104"/>
      <c r="BG67" s="104"/>
      <c r="BH67" s="104"/>
      <c r="BI67" s="104"/>
      <c r="BJ67" s="104"/>
      <c r="BK67" s="104"/>
      <c r="BL67" s="104"/>
      <c r="BM67" s="104"/>
      <c r="BN67" s="104"/>
      <c r="BO67" s="104"/>
      <c r="BP67" s="104"/>
      <c r="BQ67" s="104"/>
      <c r="BR67" s="104"/>
      <c r="BS67" s="104"/>
      <c r="BT67" s="104"/>
      <c r="BU67" s="104"/>
      <c r="BV67" s="104"/>
      <c r="BW67" s="104"/>
      <c r="BX67" s="104"/>
      <c r="BY67" s="104"/>
      <c r="BZ67" s="104"/>
      <c r="CA67" s="104"/>
      <c r="CB67" s="104"/>
      <c r="CC67" s="104"/>
      <c r="CD67" s="104"/>
      <c r="CE67" s="104"/>
      <c r="CF67" s="104"/>
      <c r="CG67" s="104"/>
      <c r="CH67" s="104"/>
      <c r="CI67" s="104"/>
      <c r="CJ67" s="104"/>
      <c r="CK67" s="104"/>
      <c r="CL67" s="104"/>
      <c r="CM67" s="104"/>
      <c r="CN67" s="104"/>
      <c r="CO67" s="104"/>
      <c r="CP67" s="104"/>
      <c r="CQ67" s="104"/>
      <c r="CR67" s="104"/>
      <c r="CS67" s="104"/>
      <c r="CT67" s="104"/>
      <c r="CU67" s="104"/>
      <c r="CV67" s="104"/>
      <c r="CW67" s="104"/>
      <c r="CX67" s="104"/>
      <c r="CY67" s="104"/>
      <c r="CZ67" s="104"/>
      <c r="DA67" s="104"/>
      <c r="DB67" s="104"/>
    </row>
    <row r="68" spans="1:106">
      <c r="A68" s="174" t="str">
        <f>+IF(LEN(C68)&gt;5,IF(OR(AND(D68&gt;='PRE MAAS'!$L$1,D68&lt;='PRE MAAS'!$Y$1),AND(J68&gt;='PRE MAAS'!$L$1,J68&lt;='PRE MAAS'!$Y$1)),"ACTIVA","REGISTRADA"),"")</f>
        <v/>
      </c>
      <c r="B68" s="175" t="str">
        <f>+IF(LEN(C68)&gt;0,IFERROR(VLOOKUP(C68,BD!G:I,3,0),"BAJA"),"")</f>
        <v/>
      </c>
      <c r="C68" s="105"/>
      <c r="D68" s="91"/>
      <c r="E68" s="173"/>
      <c r="F68" s="11"/>
      <c r="G68" s="173"/>
      <c r="H68" s="11"/>
      <c r="I68" s="11"/>
      <c r="J68" s="176" t="str">
        <f t="shared" si="1"/>
        <v/>
      </c>
      <c r="K68" s="98" t="str">
        <f>+IF(LEN(C68)&gt;5,IF(AND($D68&lt;='PRE MAAS'!L$1,$J68&gt;='PRE MAAS'!L$1),'PRE MAAS'!L$1,""),"")</f>
        <v/>
      </c>
      <c r="L68" s="98" t="str">
        <f>++IF(LEN(C68)&gt;5,IF(AND($D68&lt;='PRE MAAS'!L$1,$J68&gt;='PRE MAAS'!L$1),'PRE MAAS'!L$1,""),"")</f>
        <v/>
      </c>
      <c r="M68" s="98" t="str">
        <f>++IF(LEN(C68)&gt;5,IF(AND($D68&lt;='PRE MAAS'!N$1,$J68&gt;='PRE MAAS'!N$1),'PRE MAAS'!N$1,""),"")</f>
        <v/>
      </c>
      <c r="N68" s="98" t="str">
        <f>++IF(LEN(C68)&gt;5,IF(AND($D68&lt;='PRE MAAS'!N$1,$J68&gt;='PRE MAAS'!N$1),'PRE MAAS'!N$1,""),"")</f>
        <v/>
      </c>
      <c r="O68" s="98" t="str">
        <f>++IF(LEN(C68)&gt;5,IF(AND($D68&lt;='PRE MAAS'!P$1,$J68&gt;='PRE MAAS'!P$1),'PRE MAAS'!P$1,""),"")</f>
        <v/>
      </c>
      <c r="P68" s="98" t="str">
        <f>++IF(LEN(C68)&gt;5,IF(AND($D68&lt;='PRE MAAS'!P$1,$J68&gt;='PRE MAAS'!P$1),'PRE MAAS'!P$1,""),"")</f>
        <v/>
      </c>
      <c r="Q68" s="98" t="str">
        <f>++IF(LEN(C68)&gt;5,IF(AND($D68&lt;='PRE MAAS'!R$1,$J68&gt;='PRE MAAS'!R$1),'PRE MAAS'!R$1,""),"")</f>
        <v/>
      </c>
      <c r="R68" s="98" t="str">
        <f>++IF(LEN(C68)&gt;5,IF(AND($D68&lt;='PRE MAAS'!R$1,$J68&gt;='PRE MAAS'!R$1),'PRE MAAS'!R$1,""),"")</f>
        <v/>
      </c>
      <c r="S68" s="98" t="str">
        <f>++IF(LEN(C68)&gt;5,IF(AND($D68&lt;='PRE MAAS'!T$1,$J68&gt;='PRE MAAS'!T$1),'PRE MAAS'!T$1,""),"")</f>
        <v/>
      </c>
      <c r="T68" s="98" t="str">
        <f>++IF(LEN(C68)&gt;5,IF(AND($D68&lt;='PRE MAAS'!T$1,$J68&gt;='PRE MAAS'!T$1),'PRE MAAS'!T$1,""),"")</f>
        <v/>
      </c>
      <c r="U68" s="98" t="str">
        <f>++IF(LEN(C68)&gt;5,IF(AND($D68&lt;='PRE MAAS'!V$1,$J68&gt;='PRE MAAS'!V$1),'PRE MAAS'!V$1,""),"")</f>
        <v/>
      </c>
      <c r="V68" s="98" t="str">
        <f>++IF(LEN(C68)&gt;5,IF(AND($D68&lt;='PRE MAAS'!V$1,$J68&gt;='PRE MAAS'!V$1),'PRE MAAS'!V$1,""),"")</f>
        <v/>
      </c>
      <c r="W68" s="98" t="str">
        <f>++IF(LEN(C68)&gt;5,IF(AND($D68&lt;='PRE MAAS'!X$1,$J68&gt;='PRE MAAS'!X$1),'PRE MAAS'!X$1,""),"")</f>
        <v/>
      </c>
      <c r="X68" s="104" t="str">
        <f>++IF(LEN(C68)&gt;5,IF(AND($D68&lt;='PRE MAAS'!X$1,$J68&gt;='PRE MAAS'!X$1),'PRE MAAS'!X$1,""),"")</f>
        <v/>
      </c>
      <c r="Y68" s="146" t="str">
        <f>+IF(LEN(C68)&gt;0,IF(COUNTIFS($A68:$A$100,"ACTIVA",$C68:$C$100,C68)=2,CONCATENATE("I (",F68," ",VLOOKUP(C68,C69:$F$100,4,0),") "),CONCATENATE("I (",F68,") ")),"")</f>
        <v/>
      </c>
      <c r="Z68" s="104"/>
      <c r="AA68" s="104"/>
      <c r="AB68" s="104"/>
      <c r="AC68" s="104"/>
      <c r="AD68" s="104"/>
      <c r="AE68" s="104"/>
      <c r="AF68" s="104"/>
      <c r="AG68" s="104"/>
      <c r="AH68" s="104"/>
      <c r="AI68" s="104"/>
      <c r="AJ68" s="104"/>
      <c r="AK68" s="104"/>
      <c r="AL68" s="104"/>
      <c r="AM68" s="104"/>
      <c r="AN68" s="104"/>
      <c r="AO68" s="104"/>
      <c r="AP68" s="104"/>
      <c r="AQ68" s="104"/>
      <c r="AR68" s="104"/>
      <c r="AS68" s="104"/>
      <c r="AT68" s="104"/>
      <c r="AU68" s="104"/>
      <c r="AV68" s="104"/>
      <c r="AW68" s="104"/>
      <c r="AX68" s="104"/>
      <c r="AY68" s="104"/>
      <c r="AZ68" s="104"/>
      <c r="BA68" s="104"/>
      <c r="BB68" s="104"/>
      <c r="BC68" s="104"/>
      <c r="BD68" s="104"/>
      <c r="BE68" s="104"/>
      <c r="BF68" s="104"/>
      <c r="BG68" s="104"/>
      <c r="BH68" s="104"/>
      <c r="BI68" s="104"/>
      <c r="BJ68" s="104"/>
      <c r="BK68" s="104"/>
      <c r="BL68" s="104"/>
      <c r="BM68" s="104"/>
      <c r="BN68" s="104"/>
      <c r="BO68" s="104"/>
      <c r="BP68" s="104"/>
      <c r="BQ68" s="104"/>
      <c r="BR68" s="104"/>
      <c r="BS68" s="104"/>
      <c r="BT68" s="104"/>
      <c r="BU68" s="104"/>
      <c r="BV68" s="104"/>
      <c r="BW68" s="104"/>
      <c r="BX68" s="104"/>
      <c r="BY68" s="104"/>
      <c r="BZ68" s="104"/>
      <c r="CA68" s="104"/>
      <c r="CB68" s="104"/>
      <c r="CC68" s="104"/>
      <c r="CD68" s="104"/>
      <c r="CE68" s="104"/>
      <c r="CF68" s="104"/>
      <c r="CG68" s="104"/>
      <c r="CH68" s="104"/>
      <c r="CI68" s="104"/>
      <c r="CJ68" s="104"/>
      <c r="CK68" s="104"/>
      <c r="CL68" s="104"/>
      <c r="CM68" s="104"/>
      <c r="CN68" s="104"/>
      <c r="CO68" s="104"/>
      <c r="CP68" s="104"/>
      <c r="CQ68" s="104"/>
      <c r="CR68" s="104"/>
      <c r="CS68" s="104"/>
      <c r="CT68" s="104"/>
      <c r="CU68" s="104"/>
      <c r="CV68" s="104"/>
      <c r="CW68" s="104"/>
      <c r="CX68" s="104"/>
      <c r="CY68" s="104"/>
      <c r="CZ68" s="104"/>
      <c r="DA68" s="104"/>
      <c r="DB68" s="104"/>
    </row>
    <row r="69" spans="1:106">
      <c r="A69" s="174" t="str">
        <f>+IF(LEN(C69)&gt;5,IF(OR(AND(D69&gt;='PRE MAAS'!$L$1,D69&lt;='PRE MAAS'!$Y$1),AND(J69&gt;='PRE MAAS'!$L$1,J69&lt;='PRE MAAS'!$Y$1)),"ACTIVA","REGISTRADA"),"")</f>
        <v/>
      </c>
      <c r="B69" s="175" t="str">
        <f>+IF(LEN(C69)&gt;0,IFERROR(VLOOKUP(C69,BD!G:I,3,0),"BAJA"),"")</f>
        <v/>
      </c>
      <c r="C69" s="105"/>
      <c r="D69" s="91"/>
      <c r="E69" s="173"/>
      <c r="F69" s="11"/>
      <c r="G69" s="173"/>
      <c r="H69" s="11"/>
      <c r="I69" s="11"/>
      <c r="J69" s="176" t="str">
        <f t="shared" si="1"/>
        <v/>
      </c>
      <c r="K69" s="98" t="str">
        <f>+IF(LEN(C69)&gt;5,IF(AND($D69&lt;='PRE MAAS'!L$1,$J69&gt;='PRE MAAS'!L$1),'PRE MAAS'!L$1,""),"")</f>
        <v/>
      </c>
      <c r="L69" s="98" t="str">
        <f>++IF(LEN(C69)&gt;5,IF(AND($D69&lt;='PRE MAAS'!L$1,$J69&gt;='PRE MAAS'!L$1),'PRE MAAS'!L$1,""),"")</f>
        <v/>
      </c>
      <c r="M69" s="98" t="str">
        <f>++IF(LEN(C69)&gt;5,IF(AND($D69&lt;='PRE MAAS'!N$1,$J69&gt;='PRE MAAS'!N$1),'PRE MAAS'!N$1,""),"")</f>
        <v/>
      </c>
      <c r="N69" s="98" t="str">
        <f>++IF(LEN(C69)&gt;5,IF(AND($D69&lt;='PRE MAAS'!N$1,$J69&gt;='PRE MAAS'!N$1),'PRE MAAS'!N$1,""),"")</f>
        <v/>
      </c>
      <c r="O69" s="98" t="str">
        <f>++IF(LEN(C69)&gt;5,IF(AND($D69&lt;='PRE MAAS'!P$1,$J69&gt;='PRE MAAS'!P$1),'PRE MAAS'!P$1,""),"")</f>
        <v/>
      </c>
      <c r="P69" s="98" t="str">
        <f>++IF(LEN(C69)&gt;5,IF(AND($D69&lt;='PRE MAAS'!P$1,$J69&gt;='PRE MAAS'!P$1),'PRE MAAS'!P$1,""),"")</f>
        <v/>
      </c>
      <c r="Q69" s="98" t="str">
        <f>++IF(LEN(C69)&gt;5,IF(AND($D69&lt;='PRE MAAS'!R$1,$J69&gt;='PRE MAAS'!R$1),'PRE MAAS'!R$1,""),"")</f>
        <v/>
      </c>
      <c r="R69" s="98" t="str">
        <f>++IF(LEN(C69)&gt;5,IF(AND($D69&lt;='PRE MAAS'!R$1,$J69&gt;='PRE MAAS'!R$1),'PRE MAAS'!R$1,""),"")</f>
        <v/>
      </c>
      <c r="S69" s="98" t="str">
        <f>++IF(LEN(C69)&gt;5,IF(AND($D69&lt;='PRE MAAS'!T$1,$J69&gt;='PRE MAAS'!T$1),'PRE MAAS'!T$1,""),"")</f>
        <v/>
      </c>
      <c r="T69" s="98" t="str">
        <f>++IF(LEN(C69)&gt;5,IF(AND($D69&lt;='PRE MAAS'!T$1,$J69&gt;='PRE MAAS'!T$1),'PRE MAAS'!T$1,""),"")</f>
        <v/>
      </c>
      <c r="U69" s="98" t="str">
        <f>++IF(LEN(C69)&gt;5,IF(AND($D69&lt;='PRE MAAS'!V$1,$J69&gt;='PRE MAAS'!V$1),'PRE MAAS'!V$1,""),"")</f>
        <v/>
      </c>
      <c r="V69" s="98" t="str">
        <f>++IF(LEN(C69)&gt;5,IF(AND($D69&lt;='PRE MAAS'!V$1,$J69&gt;='PRE MAAS'!V$1),'PRE MAAS'!V$1,""),"")</f>
        <v/>
      </c>
      <c r="W69" s="98" t="str">
        <f>++IF(LEN(C69)&gt;5,IF(AND($D69&lt;='PRE MAAS'!X$1,$J69&gt;='PRE MAAS'!X$1),'PRE MAAS'!X$1,""),"")</f>
        <v/>
      </c>
      <c r="X69" s="104" t="str">
        <f>++IF(LEN(C69)&gt;5,IF(AND($D69&lt;='PRE MAAS'!X$1,$J69&gt;='PRE MAAS'!X$1),'PRE MAAS'!X$1,""),"")</f>
        <v/>
      </c>
      <c r="Y69" s="146" t="str">
        <f>+IF(LEN(C69)&gt;0,IF(COUNTIFS($A69:$A$100,"ACTIVA",$C69:$C$100,C69)=2,CONCATENATE("I (",F69," ",VLOOKUP(C69,C70:$F$100,4,0),") "),CONCATENATE("I (",F69,") ")),"")</f>
        <v/>
      </c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4"/>
      <c r="AM69" s="104"/>
      <c r="AN69" s="104"/>
      <c r="AO69" s="104"/>
      <c r="AP69" s="104"/>
      <c r="AQ69" s="104"/>
      <c r="AR69" s="104"/>
      <c r="AS69" s="104"/>
      <c r="AT69" s="104"/>
      <c r="AU69" s="104"/>
      <c r="AV69" s="104"/>
      <c r="AW69" s="104"/>
      <c r="AX69" s="104"/>
      <c r="AY69" s="104"/>
      <c r="AZ69" s="104"/>
      <c r="BA69" s="104"/>
      <c r="BB69" s="104"/>
      <c r="BC69" s="104"/>
      <c r="BD69" s="104"/>
      <c r="BE69" s="104"/>
      <c r="BF69" s="104"/>
      <c r="BG69" s="104"/>
      <c r="BH69" s="104"/>
      <c r="BI69" s="104"/>
      <c r="BJ69" s="104"/>
      <c r="BK69" s="104"/>
      <c r="BL69" s="104"/>
      <c r="BM69" s="104"/>
      <c r="BN69" s="104"/>
      <c r="BO69" s="104"/>
      <c r="BP69" s="104"/>
      <c r="BQ69" s="104"/>
      <c r="BR69" s="104"/>
      <c r="BS69" s="104"/>
      <c r="BT69" s="104"/>
      <c r="BU69" s="104"/>
      <c r="BV69" s="104"/>
      <c r="BW69" s="104"/>
      <c r="BX69" s="104"/>
      <c r="BY69" s="104"/>
      <c r="BZ69" s="104"/>
      <c r="CA69" s="104"/>
      <c r="CB69" s="104"/>
      <c r="CC69" s="104"/>
      <c r="CD69" s="104"/>
      <c r="CE69" s="104"/>
      <c r="CF69" s="104"/>
      <c r="CG69" s="104"/>
      <c r="CH69" s="104"/>
      <c r="CI69" s="104"/>
      <c r="CJ69" s="104"/>
      <c r="CK69" s="104"/>
      <c r="CL69" s="104"/>
      <c r="CM69" s="104"/>
      <c r="CN69" s="104"/>
      <c r="CO69" s="104"/>
      <c r="CP69" s="104"/>
      <c r="CQ69" s="104"/>
      <c r="CR69" s="104"/>
      <c r="CS69" s="104"/>
      <c r="CT69" s="104"/>
      <c r="CU69" s="104"/>
      <c r="CV69" s="104"/>
      <c r="CW69" s="104"/>
      <c r="CX69" s="104"/>
      <c r="CY69" s="104"/>
      <c r="CZ69" s="104"/>
      <c r="DA69" s="104"/>
      <c r="DB69" s="104"/>
    </row>
    <row r="70" spans="1:106">
      <c r="A70" s="174" t="str">
        <f>+IF(LEN(C70)&gt;5,IF(OR(AND(D70&gt;='PRE MAAS'!$L$1,D70&lt;='PRE MAAS'!$Y$1),AND(J70&gt;='PRE MAAS'!$L$1,J70&lt;='PRE MAAS'!$Y$1)),"ACTIVA","REGISTRADA"),"")</f>
        <v/>
      </c>
      <c r="B70" s="175" t="str">
        <f>+IF(LEN(C70)&gt;0,IFERROR(VLOOKUP(C70,BD!G:I,3,0),"BAJA"),"")</f>
        <v/>
      </c>
      <c r="C70" s="105"/>
      <c r="D70" s="91"/>
      <c r="E70" s="173"/>
      <c r="F70" s="11"/>
      <c r="G70" s="173"/>
      <c r="H70" s="11"/>
      <c r="I70" s="11"/>
      <c r="J70" s="176" t="str">
        <f t="shared" si="1"/>
        <v/>
      </c>
      <c r="K70" s="98" t="str">
        <f>+IF(LEN(C70)&gt;5,IF(AND($D70&lt;='PRE MAAS'!L$1,$J70&gt;='PRE MAAS'!L$1),'PRE MAAS'!L$1,""),"")</f>
        <v/>
      </c>
      <c r="L70" s="98" t="str">
        <f>++IF(LEN(C70)&gt;5,IF(AND($D70&lt;='PRE MAAS'!L$1,$J70&gt;='PRE MAAS'!L$1),'PRE MAAS'!L$1,""),"")</f>
        <v/>
      </c>
      <c r="M70" s="98" t="str">
        <f>++IF(LEN(C70)&gt;5,IF(AND($D70&lt;='PRE MAAS'!N$1,$J70&gt;='PRE MAAS'!N$1),'PRE MAAS'!N$1,""),"")</f>
        <v/>
      </c>
      <c r="N70" s="98" t="str">
        <f>++IF(LEN(C70)&gt;5,IF(AND($D70&lt;='PRE MAAS'!N$1,$J70&gt;='PRE MAAS'!N$1),'PRE MAAS'!N$1,""),"")</f>
        <v/>
      </c>
      <c r="O70" s="98" t="str">
        <f>++IF(LEN(C70)&gt;5,IF(AND($D70&lt;='PRE MAAS'!P$1,$J70&gt;='PRE MAAS'!P$1),'PRE MAAS'!P$1,""),"")</f>
        <v/>
      </c>
      <c r="P70" s="98" t="str">
        <f>++IF(LEN(C70)&gt;5,IF(AND($D70&lt;='PRE MAAS'!P$1,$J70&gt;='PRE MAAS'!P$1),'PRE MAAS'!P$1,""),"")</f>
        <v/>
      </c>
      <c r="Q70" s="98" t="str">
        <f>++IF(LEN(C70)&gt;5,IF(AND($D70&lt;='PRE MAAS'!R$1,$J70&gt;='PRE MAAS'!R$1),'PRE MAAS'!R$1,""),"")</f>
        <v/>
      </c>
      <c r="R70" s="98" t="str">
        <f>++IF(LEN(C70)&gt;5,IF(AND($D70&lt;='PRE MAAS'!R$1,$J70&gt;='PRE MAAS'!R$1),'PRE MAAS'!R$1,""),"")</f>
        <v/>
      </c>
      <c r="S70" s="98" t="str">
        <f>++IF(LEN(C70)&gt;5,IF(AND($D70&lt;='PRE MAAS'!T$1,$J70&gt;='PRE MAAS'!T$1),'PRE MAAS'!T$1,""),"")</f>
        <v/>
      </c>
      <c r="T70" s="98" t="str">
        <f>++IF(LEN(C70)&gt;5,IF(AND($D70&lt;='PRE MAAS'!T$1,$J70&gt;='PRE MAAS'!T$1),'PRE MAAS'!T$1,""),"")</f>
        <v/>
      </c>
      <c r="U70" s="98" t="str">
        <f>++IF(LEN(C70)&gt;5,IF(AND($D70&lt;='PRE MAAS'!V$1,$J70&gt;='PRE MAAS'!V$1),'PRE MAAS'!V$1,""),"")</f>
        <v/>
      </c>
      <c r="V70" s="98" t="str">
        <f>++IF(LEN(C70)&gt;5,IF(AND($D70&lt;='PRE MAAS'!V$1,$J70&gt;='PRE MAAS'!V$1),'PRE MAAS'!V$1,""),"")</f>
        <v/>
      </c>
      <c r="W70" s="98" t="str">
        <f>++IF(LEN(C70)&gt;5,IF(AND($D70&lt;='PRE MAAS'!X$1,$J70&gt;='PRE MAAS'!X$1),'PRE MAAS'!X$1,""),"")</f>
        <v/>
      </c>
      <c r="X70" s="104" t="str">
        <f>++IF(LEN(C70)&gt;5,IF(AND($D70&lt;='PRE MAAS'!X$1,$J70&gt;='PRE MAAS'!X$1),'PRE MAAS'!X$1,""),"")</f>
        <v/>
      </c>
      <c r="Y70" s="146" t="str">
        <f>+IF(LEN(C70)&gt;0,IF(COUNTIFS($A70:$A$100,"ACTIVA",$C70:$C$100,C70)=2,CONCATENATE("I (",F70," ",VLOOKUP(C70,C71:$F$100,4,0),") "),CONCATENATE("I (",F70,") ")),"")</f>
        <v/>
      </c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4"/>
      <c r="AM70" s="104"/>
      <c r="AN70" s="104"/>
      <c r="AO70" s="104"/>
      <c r="AP70" s="104"/>
      <c r="AQ70" s="104"/>
      <c r="AR70" s="104"/>
      <c r="AS70" s="104"/>
      <c r="AT70" s="104"/>
      <c r="AU70" s="104"/>
      <c r="AV70" s="104"/>
      <c r="AW70" s="104"/>
      <c r="AX70" s="104"/>
      <c r="AY70" s="104"/>
      <c r="AZ70" s="104"/>
      <c r="BA70" s="104"/>
      <c r="BB70" s="104"/>
      <c r="BC70" s="104"/>
      <c r="BD70" s="104"/>
      <c r="BE70" s="104"/>
      <c r="BF70" s="104"/>
      <c r="BG70" s="104"/>
      <c r="BH70" s="104"/>
      <c r="BI70" s="104"/>
      <c r="BJ70" s="104"/>
      <c r="BK70" s="104"/>
      <c r="BL70" s="104"/>
      <c r="BM70" s="104"/>
      <c r="BN70" s="104"/>
      <c r="BO70" s="104"/>
      <c r="BP70" s="104"/>
      <c r="BQ70" s="104"/>
      <c r="BR70" s="104"/>
      <c r="BS70" s="104"/>
      <c r="BT70" s="104"/>
      <c r="BU70" s="104"/>
      <c r="BV70" s="104"/>
      <c r="BW70" s="104"/>
      <c r="BX70" s="104"/>
      <c r="BY70" s="104"/>
      <c r="BZ70" s="104"/>
      <c r="CA70" s="104"/>
      <c r="CB70" s="104"/>
      <c r="CC70" s="104"/>
      <c r="CD70" s="104"/>
      <c r="CE70" s="104"/>
      <c r="CF70" s="104"/>
      <c r="CG70" s="104"/>
      <c r="CH70" s="104"/>
      <c r="CI70" s="104"/>
      <c r="CJ70" s="104"/>
      <c r="CK70" s="104"/>
      <c r="CL70" s="104"/>
      <c r="CM70" s="104"/>
      <c r="CN70" s="104"/>
      <c r="CO70" s="104"/>
      <c r="CP70" s="104"/>
      <c r="CQ70" s="104"/>
      <c r="CR70" s="104"/>
      <c r="CS70" s="104"/>
      <c r="CT70" s="104"/>
      <c r="CU70" s="104"/>
      <c r="CV70" s="104"/>
      <c r="CW70" s="104"/>
      <c r="CX70" s="104"/>
      <c r="CY70" s="104"/>
      <c r="CZ70" s="104"/>
      <c r="DA70" s="104"/>
      <c r="DB70" s="104"/>
    </row>
    <row r="71" spans="1:106">
      <c r="A71" s="174" t="str">
        <f>+IF(LEN(C71)&gt;5,IF(OR(AND(D71&gt;='PRE MAAS'!$L$1,D71&lt;='PRE MAAS'!$Y$1),AND(J71&gt;='PRE MAAS'!$L$1,J71&lt;='PRE MAAS'!$Y$1)),"ACTIVA","REGISTRADA"),"")</f>
        <v/>
      </c>
      <c r="B71" s="175" t="str">
        <f>+IF(LEN(C71)&gt;0,IFERROR(VLOOKUP(C71,BD!G:I,3,0),"BAJA"),"")</f>
        <v/>
      </c>
      <c r="C71" s="105"/>
      <c r="D71" s="91"/>
      <c r="E71" s="173"/>
      <c r="F71" s="11"/>
      <c r="G71" s="173"/>
      <c r="H71" s="11"/>
      <c r="I71" s="11"/>
      <c r="J71" s="176" t="str">
        <f t="shared" si="1"/>
        <v/>
      </c>
      <c r="K71" s="98" t="str">
        <f>+IF(LEN(C71)&gt;5,IF(AND($D71&lt;='PRE MAAS'!L$1,$J71&gt;='PRE MAAS'!L$1),'PRE MAAS'!L$1,""),"")</f>
        <v/>
      </c>
      <c r="L71" s="98" t="str">
        <f>++IF(LEN(C71)&gt;5,IF(AND($D71&lt;='PRE MAAS'!L$1,$J71&gt;='PRE MAAS'!L$1),'PRE MAAS'!L$1,""),"")</f>
        <v/>
      </c>
      <c r="M71" s="98" t="str">
        <f>++IF(LEN(C71)&gt;5,IF(AND($D71&lt;='PRE MAAS'!N$1,$J71&gt;='PRE MAAS'!N$1),'PRE MAAS'!N$1,""),"")</f>
        <v/>
      </c>
      <c r="N71" s="98" t="str">
        <f>++IF(LEN(C71)&gt;5,IF(AND($D71&lt;='PRE MAAS'!N$1,$J71&gt;='PRE MAAS'!N$1),'PRE MAAS'!N$1,""),"")</f>
        <v/>
      </c>
      <c r="O71" s="98" t="str">
        <f>++IF(LEN(C71)&gt;5,IF(AND($D71&lt;='PRE MAAS'!P$1,$J71&gt;='PRE MAAS'!P$1),'PRE MAAS'!P$1,""),"")</f>
        <v/>
      </c>
      <c r="P71" s="98" t="str">
        <f>++IF(LEN(C71)&gt;5,IF(AND($D71&lt;='PRE MAAS'!P$1,$J71&gt;='PRE MAAS'!P$1),'PRE MAAS'!P$1,""),"")</f>
        <v/>
      </c>
      <c r="Q71" s="98" t="str">
        <f>++IF(LEN(C71)&gt;5,IF(AND($D71&lt;='PRE MAAS'!R$1,$J71&gt;='PRE MAAS'!R$1),'PRE MAAS'!R$1,""),"")</f>
        <v/>
      </c>
      <c r="R71" s="98" t="str">
        <f>++IF(LEN(C71)&gt;5,IF(AND($D71&lt;='PRE MAAS'!R$1,$J71&gt;='PRE MAAS'!R$1),'PRE MAAS'!R$1,""),"")</f>
        <v/>
      </c>
      <c r="S71" s="98" t="str">
        <f>++IF(LEN(C71)&gt;5,IF(AND($D71&lt;='PRE MAAS'!T$1,$J71&gt;='PRE MAAS'!T$1),'PRE MAAS'!T$1,""),"")</f>
        <v/>
      </c>
      <c r="T71" s="98" t="str">
        <f>++IF(LEN(C71)&gt;5,IF(AND($D71&lt;='PRE MAAS'!T$1,$J71&gt;='PRE MAAS'!T$1),'PRE MAAS'!T$1,""),"")</f>
        <v/>
      </c>
      <c r="U71" s="98" t="str">
        <f>++IF(LEN(C71)&gt;5,IF(AND($D71&lt;='PRE MAAS'!V$1,$J71&gt;='PRE MAAS'!V$1),'PRE MAAS'!V$1,""),"")</f>
        <v/>
      </c>
      <c r="V71" s="98" t="str">
        <f>++IF(LEN(C71)&gt;5,IF(AND($D71&lt;='PRE MAAS'!V$1,$J71&gt;='PRE MAAS'!V$1),'PRE MAAS'!V$1,""),"")</f>
        <v/>
      </c>
      <c r="W71" s="98" t="str">
        <f>++IF(LEN(C71)&gt;5,IF(AND($D71&lt;='PRE MAAS'!X$1,$J71&gt;='PRE MAAS'!X$1),'PRE MAAS'!X$1,""),"")</f>
        <v/>
      </c>
      <c r="X71" s="104" t="str">
        <f>++IF(LEN(C71)&gt;5,IF(AND($D71&lt;='PRE MAAS'!X$1,$J71&gt;='PRE MAAS'!X$1),'PRE MAAS'!X$1,""),"")</f>
        <v/>
      </c>
      <c r="Y71" s="146" t="str">
        <f>+IF(LEN(C71)&gt;0,IF(COUNTIFS($A71:$A$100,"ACTIVA",$C71:$C$100,C71)=2,CONCATENATE("I (",F71," ",VLOOKUP(C71,C72:$F$100,4,0),") "),CONCATENATE("I (",F71,") ")),"")</f>
        <v/>
      </c>
      <c r="Z71" s="104"/>
      <c r="AA71" s="104"/>
      <c r="AB71" s="104"/>
      <c r="AC71" s="104"/>
      <c r="AD71" s="104"/>
      <c r="AE71" s="104"/>
      <c r="AF71" s="104"/>
      <c r="AG71" s="104"/>
      <c r="AH71" s="104"/>
      <c r="AI71" s="104"/>
      <c r="AJ71" s="104"/>
      <c r="AK71" s="104"/>
      <c r="AL71" s="104"/>
      <c r="AM71" s="104"/>
      <c r="AN71" s="104"/>
      <c r="AO71" s="104"/>
      <c r="AP71" s="104"/>
      <c r="AQ71" s="104"/>
      <c r="AR71" s="104"/>
      <c r="AS71" s="104"/>
      <c r="AT71" s="104"/>
      <c r="AU71" s="104"/>
      <c r="AV71" s="104"/>
      <c r="AW71" s="104"/>
      <c r="AX71" s="104"/>
      <c r="AY71" s="104"/>
      <c r="AZ71" s="104"/>
      <c r="BA71" s="104"/>
      <c r="BB71" s="104"/>
      <c r="BC71" s="104"/>
      <c r="BD71" s="104"/>
      <c r="BE71" s="104"/>
      <c r="BF71" s="104"/>
      <c r="BG71" s="104"/>
      <c r="BH71" s="104"/>
      <c r="BI71" s="104"/>
      <c r="BJ71" s="104"/>
      <c r="BK71" s="104"/>
      <c r="BL71" s="104"/>
      <c r="BM71" s="104"/>
      <c r="BN71" s="104"/>
      <c r="BO71" s="104"/>
      <c r="BP71" s="104"/>
      <c r="BQ71" s="104"/>
      <c r="BR71" s="104"/>
      <c r="BS71" s="104"/>
      <c r="BT71" s="104"/>
      <c r="BU71" s="104"/>
      <c r="BV71" s="104"/>
      <c r="BW71" s="104"/>
      <c r="BX71" s="104"/>
      <c r="BY71" s="104"/>
      <c r="BZ71" s="104"/>
      <c r="CA71" s="104"/>
      <c r="CB71" s="104"/>
      <c r="CC71" s="104"/>
      <c r="CD71" s="104"/>
      <c r="CE71" s="104"/>
      <c r="CF71" s="104"/>
      <c r="CG71" s="104"/>
      <c r="CH71" s="104"/>
      <c r="CI71" s="104"/>
      <c r="CJ71" s="104"/>
      <c r="CK71" s="104"/>
      <c r="CL71" s="104"/>
      <c r="CM71" s="104"/>
      <c r="CN71" s="104"/>
      <c r="CO71" s="104"/>
      <c r="CP71" s="104"/>
      <c r="CQ71" s="104"/>
      <c r="CR71" s="104"/>
      <c r="CS71" s="104"/>
      <c r="CT71" s="104"/>
      <c r="CU71" s="104"/>
      <c r="CV71" s="104"/>
      <c r="CW71" s="104"/>
      <c r="CX71" s="104"/>
      <c r="CY71" s="104"/>
      <c r="CZ71" s="104"/>
      <c r="DA71" s="104"/>
      <c r="DB71" s="104"/>
    </row>
    <row r="72" spans="1:106">
      <c r="A72" s="174" t="str">
        <f>+IF(LEN(C72)&gt;5,IF(OR(AND(D72&gt;='PRE MAAS'!$L$1,D72&lt;='PRE MAAS'!$Y$1),AND(J72&gt;='PRE MAAS'!$L$1,J72&lt;='PRE MAAS'!$Y$1)),"ACTIVA","REGISTRADA"),"")</f>
        <v/>
      </c>
      <c r="B72" s="175" t="str">
        <f>+IF(LEN(C72)&gt;0,IFERROR(VLOOKUP(C72,BD!G:I,3,0),"BAJA"),"")</f>
        <v/>
      </c>
      <c r="C72" s="105"/>
      <c r="D72" s="91"/>
      <c r="E72" s="173"/>
      <c r="F72" s="11"/>
      <c r="G72" s="173"/>
      <c r="H72" s="11"/>
      <c r="I72" s="11"/>
      <c r="J72" s="176" t="str">
        <f t="shared" si="1"/>
        <v/>
      </c>
      <c r="K72" s="98" t="str">
        <f>+IF(LEN(C72)&gt;5,IF(AND($D72&lt;='PRE MAAS'!L$1,$J72&gt;='PRE MAAS'!L$1),'PRE MAAS'!L$1,""),"")</f>
        <v/>
      </c>
      <c r="L72" s="98" t="str">
        <f>++IF(LEN(C72)&gt;5,IF(AND($D72&lt;='PRE MAAS'!L$1,$J72&gt;='PRE MAAS'!L$1),'PRE MAAS'!L$1,""),"")</f>
        <v/>
      </c>
      <c r="M72" s="98" t="str">
        <f>++IF(LEN(C72)&gt;5,IF(AND($D72&lt;='PRE MAAS'!N$1,$J72&gt;='PRE MAAS'!N$1),'PRE MAAS'!N$1,""),"")</f>
        <v/>
      </c>
      <c r="N72" s="98" t="str">
        <f>++IF(LEN(C72)&gt;5,IF(AND($D72&lt;='PRE MAAS'!N$1,$J72&gt;='PRE MAAS'!N$1),'PRE MAAS'!N$1,""),"")</f>
        <v/>
      </c>
      <c r="O72" s="98" t="str">
        <f>++IF(LEN(C72)&gt;5,IF(AND($D72&lt;='PRE MAAS'!P$1,$J72&gt;='PRE MAAS'!P$1),'PRE MAAS'!P$1,""),"")</f>
        <v/>
      </c>
      <c r="P72" s="98" t="str">
        <f>++IF(LEN(C72)&gt;5,IF(AND($D72&lt;='PRE MAAS'!P$1,$J72&gt;='PRE MAAS'!P$1),'PRE MAAS'!P$1,""),"")</f>
        <v/>
      </c>
      <c r="Q72" s="98" t="str">
        <f>++IF(LEN(C72)&gt;5,IF(AND($D72&lt;='PRE MAAS'!R$1,$J72&gt;='PRE MAAS'!R$1),'PRE MAAS'!R$1,""),"")</f>
        <v/>
      </c>
      <c r="R72" s="98" t="str">
        <f>++IF(LEN(C72)&gt;5,IF(AND($D72&lt;='PRE MAAS'!R$1,$J72&gt;='PRE MAAS'!R$1),'PRE MAAS'!R$1,""),"")</f>
        <v/>
      </c>
      <c r="S72" s="98" t="str">
        <f>++IF(LEN(C72)&gt;5,IF(AND($D72&lt;='PRE MAAS'!T$1,$J72&gt;='PRE MAAS'!T$1),'PRE MAAS'!T$1,""),"")</f>
        <v/>
      </c>
      <c r="T72" s="98" t="str">
        <f>++IF(LEN(C72)&gt;5,IF(AND($D72&lt;='PRE MAAS'!T$1,$J72&gt;='PRE MAAS'!T$1),'PRE MAAS'!T$1,""),"")</f>
        <v/>
      </c>
      <c r="U72" s="98" t="str">
        <f>++IF(LEN(C72)&gt;5,IF(AND($D72&lt;='PRE MAAS'!V$1,$J72&gt;='PRE MAAS'!V$1),'PRE MAAS'!V$1,""),"")</f>
        <v/>
      </c>
      <c r="V72" s="98" t="str">
        <f>++IF(LEN(C72)&gt;5,IF(AND($D72&lt;='PRE MAAS'!V$1,$J72&gt;='PRE MAAS'!V$1),'PRE MAAS'!V$1,""),"")</f>
        <v/>
      </c>
      <c r="W72" s="98" t="str">
        <f>++IF(LEN(C72)&gt;5,IF(AND($D72&lt;='PRE MAAS'!X$1,$J72&gt;='PRE MAAS'!X$1),'PRE MAAS'!X$1,""),"")</f>
        <v/>
      </c>
      <c r="X72" s="104" t="str">
        <f>++IF(LEN(C72)&gt;5,IF(AND($D72&lt;='PRE MAAS'!X$1,$J72&gt;='PRE MAAS'!X$1),'PRE MAAS'!X$1,""),"")</f>
        <v/>
      </c>
      <c r="Y72" s="146" t="str">
        <f>+IF(LEN(C72)&gt;0,IF(COUNTIFS($A72:$A$100,"ACTIVA",$C72:$C$100,C72)=2,CONCATENATE("I (",F72," ",VLOOKUP(C72,C73:$F$100,4,0),") "),CONCATENATE("I (",F72,") ")),"")</f>
        <v/>
      </c>
      <c r="Z72" s="104"/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4"/>
      <c r="AM72" s="104"/>
      <c r="AN72" s="104"/>
      <c r="AO72" s="104"/>
      <c r="AP72" s="104"/>
      <c r="AQ72" s="104"/>
      <c r="AR72" s="104"/>
      <c r="AS72" s="104"/>
      <c r="AT72" s="104"/>
      <c r="AU72" s="104"/>
      <c r="AV72" s="104"/>
      <c r="AW72" s="104"/>
      <c r="AX72" s="104"/>
      <c r="AY72" s="104"/>
      <c r="AZ72" s="104"/>
      <c r="BA72" s="104"/>
      <c r="BB72" s="104"/>
      <c r="BC72" s="104"/>
      <c r="BD72" s="104"/>
      <c r="BE72" s="104"/>
      <c r="BF72" s="104"/>
      <c r="BG72" s="104"/>
      <c r="BH72" s="104"/>
      <c r="BI72" s="104"/>
      <c r="BJ72" s="104"/>
      <c r="BK72" s="104"/>
      <c r="BL72" s="104"/>
      <c r="BM72" s="104"/>
      <c r="BN72" s="104"/>
      <c r="BO72" s="104"/>
      <c r="BP72" s="104"/>
      <c r="BQ72" s="104"/>
      <c r="BR72" s="104"/>
      <c r="BS72" s="104"/>
      <c r="BT72" s="104"/>
      <c r="BU72" s="104"/>
      <c r="BV72" s="104"/>
      <c r="BW72" s="104"/>
      <c r="BX72" s="104"/>
      <c r="BY72" s="104"/>
      <c r="BZ72" s="104"/>
      <c r="CA72" s="104"/>
      <c r="CB72" s="104"/>
      <c r="CC72" s="104"/>
      <c r="CD72" s="104"/>
      <c r="CE72" s="104"/>
      <c r="CF72" s="104"/>
      <c r="CG72" s="104"/>
      <c r="CH72" s="104"/>
      <c r="CI72" s="104"/>
      <c r="CJ72" s="104"/>
      <c r="CK72" s="104"/>
      <c r="CL72" s="104"/>
      <c r="CM72" s="104"/>
      <c r="CN72" s="104"/>
      <c r="CO72" s="104"/>
      <c r="CP72" s="104"/>
      <c r="CQ72" s="104"/>
      <c r="CR72" s="104"/>
      <c r="CS72" s="104"/>
      <c r="CT72" s="104"/>
      <c r="CU72" s="104"/>
      <c r="CV72" s="104"/>
      <c r="CW72" s="104"/>
      <c r="CX72" s="104"/>
      <c r="CY72" s="104"/>
      <c r="CZ72" s="104"/>
      <c r="DA72" s="104"/>
      <c r="DB72" s="104"/>
    </row>
    <row r="73" spans="1:106">
      <c r="A73" s="174" t="str">
        <f>+IF(LEN(C73)&gt;5,IF(OR(AND(D73&gt;='PRE MAAS'!$L$1,D73&lt;='PRE MAAS'!$Y$1),AND(J73&gt;='PRE MAAS'!$L$1,J73&lt;='PRE MAAS'!$Y$1)),"ACTIVA","REGISTRADA"),"")</f>
        <v/>
      </c>
      <c r="B73" s="175" t="str">
        <f>+IF(LEN(C73)&gt;0,IFERROR(VLOOKUP(C73,BD!G:I,3,0),"BAJA"),"")</f>
        <v/>
      </c>
      <c r="C73" s="105"/>
      <c r="D73" s="91"/>
      <c r="E73" s="173"/>
      <c r="F73" s="11"/>
      <c r="G73" s="173"/>
      <c r="H73" s="11"/>
      <c r="I73" s="11"/>
      <c r="J73" s="176" t="str">
        <f t="shared" si="1"/>
        <v/>
      </c>
      <c r="K73" s="98" t="str">
        <f>+IF(LEN(C73)&gt;5,IF(AND($D73&lt;='PRE MAAS'!L$1,$J73&gt;='PRE MAAS'!L$1),'PRE MAAS'!L$1,""),"")</f>
        <v/>
      </c>
      <c r="L73" s="98" t="str">
        <f>++IF(LEN(C73)&gt;5,IF(AND($D73&lt;='PRE MAAS'!L$1,$J73&gt;='PRE MAAS'!L$1),'PRE MAAS'!L$1,""),"")</f>
        <v/>
      </c>
      <c r="M73" s="98" t="str">
        <f>++IF(LEN(C73)&gt;5,IF(AND($D73&lt;='PRE MAAS'!N$1,$J73&gt;='PRE MAAS'!N$1),'PRE MAAS'!N$1,""),"")</f>
        <v/>
      </c>
      <c r="N73" s="98" t="str">
        <f>++IF(LEN(C73)&gt;5,IF(AND($D73&lt;='PRE MAAS'!N$1,$J73&gt;='PRE MAAS'!N$1),'PRE MAAS'!N$1,""),"")</f>
        <v/>
      </c>
      <c r="O73" s="98" t="str">
        <f>++IF(LEN(C73)&gt;5,IF(AND($D73&lt;='PRE MAAS'!P$1,$J73&gt;='PRE MAAS'!P$1),'PRE MAAS'!P$1,""),"")</f>
        <v/>
      </c>
      <c r="P73" s="98" t="str">
        <f>++IF(LEN(C73)&gt;5,IF(AND($D73&lt;='PRE MAAS'!P$1,$J73&gt;='PRE MAAS'!P$1),'PRE MAAS'!P$1,""),"")</f>
        <v/>
      </c>
      <c r="Q73" s="98" t="str">
        <f>++IF(LEN(C73)&gt;5,IF(AND($D73&lt;='PRE MAAS'!R$1,$J73&gt;='PRE MAAS'!R$1),'PRE MAAS'!R$1,""),"")</f>
        <v/>
      </c>
      <c r="R73" s="98" t="str">
        <f>++IF(LEN(C73)&gt;5,IF(AND($D73&lt;='PRE MAAS'!R$1,$J73&gt;='PRE MAAS'!R$1),'PRE MAAS'!R$1,""),"")</f>
        <v/>
      </c>
      <c r="S73" s="98" t="str">
        <f>++IF(LEN(C73)&gt;5,IF(AND($D73&lt;='PRE MAAS'!T$1,$J73&gt;='PRE MAAS'!T$1),'PRE MAAS'!T$1,""),"")</f>
        <v/>
      </c>
      <c r="T73" s="98" t="str">
        <f>++IF(LEN(C73)&gt;5,IF(AND($D73&lt;='PRE MAAS'!T$1,$J73&gt;='PRE MAAS'!T$1),'PRE MAAS'!T$1,""),"")</f>
        <v/>
      </c>
      <c r="U73" s="98" t="str">
        <f>++IF(LEN(C73)&gt;5,IF(AND($D73&lt;='PRE MAAS'!V$1,$J73&gt;='PRE MAAS'!V$1),'PRE MAAS'!V$1,""),"")</f>
        <v/>
      </c>
      <c r="V73" s="98" t="str">
        <f>++IF(LEN(C73)&gt;5,IF(AND($D73&lt;='PRE MAAS'!V$1,$J73&gt;='PRE MAAS'!V$1),'PRE MAAS'!V$1,""),"")</f>
        <v/>
      </c>
      <c r="W73" s="98" t="str">
        <f>++IF(LEN(C73)&gt;5,IF(AND($D73&lt;='PRE MAAS'!X$1,$J73&gt;='PRE MAAS'!X$1),'PRE MAAS'!X$1,""),"")</f>
        <v/>
      </c>
      <c r="X73" s="104" t="str">
        <f>++IF(LEN(C73)&gt;5,IF(AND($D73&lt;='PRE MAAS'!X$1,$J73&gt;='PRE MAAS'!X$1),'PRE MAAS'!X$1,""),"")</f>
        <v/>
      </c>
      <c r="Y73" s="146" t="str">
        <f>+IF(LEN(C73)&gt;0,IF(COUNTIFS($A73:$A$100,"ACTIVA",$C73:$C$100,C73)=2,CONCATENATE("I (",F73," ",VLOOKUP(C73,C74:$F$100,4,0),") "),CONCATENATE("I (",F73,") ")),"")</f>
        <v/>
      </c>
      <c r="Z73" s="104"/>
      <c r="AA73" s="104"/>
      <c r="AB73" s="104"/>
      <c r="AC73" s="104"/>
      <c r="AD73" s="104"/>
      <c r="AE73" s="104"/>
      <c r="AF73" s="104"/>
      <c r="AG73" s="104"/>
      <c r="AH73" s="104"/>
      <c r="AI73" s="104"/>
      <c r="AJ73" s="104"/>
      <c r="AK73" s="104"/>
      <c r="AL73" s="104"/>
      <c r="AM73" s="104"/>
      <c r="AN73" s="104"/>
      <c r="AO73" s="104"/>
      <c r="AP73" s="104"/>
      <c r="AQ73" s="104"/>
      <c r="AR73" s="104"/>
      <c r="AS73" s="104"/>
      <c r="AT73" s="104"/>
      <c r="AU73" s="104"/>
      <c r="AV73" s="104"/>
      <c r="AW73" s="104"/>
      <c r="AX73" s="104"/>
      <c r="AY73" s="104"/>
      <c r="AZ73" s="104"/>
      <c r="BA73" s="104"/>
      <c r="BB73" s="104"/>
      <c r="BC73" s="104"/>
      <c r="BD73" s="104"/>
      <c r="BE73" s="104"/>
      <c r="BF73" s="104"/>
      <c r="BG73" s="104"/>
      <c r="BH73" s="104"/>
      <c r="BI73" s="104"/>
      <c r="BJ73" s="104"/>
      <c r="BK73" s="104"/>
      <c r="BL73" s="104"/>
      <c r="BM73" s="104"/>
      <c r="BN73" s="104"/>
      <c r="BO73" s="104"/>
      <c r="BP73" s="104"/>
      <c r="BQ73" s="104"/>
      <c r="BR73" s="104"/>
      <c r="BS73" s="104"/>
      <c r="BT73" s="104"/>
      <c r="BU73" s="104"/>
      <c r="BV73" s="104"/>
      <c r="BW73" s="104"/>
      <c r="BX73" s="104"/>
      <c r="BY73" s="104"/>
      <c r="BZ73" s="104"/>
      <c r="CA73" s="104"/>
      <c r="CB73" s="104"/>
      <c r="CC73" s="104"/>
      <c r="CD73" s="104"/>
      <c r="CE73" s="104"/>
      <c r="CF73" s="104"/>
      <c r="CG73" s="104"/>
      <c r="CH73" s="104"/>
      <c r="CI73" s="104"/>
      <c r="CJ73" s="104"/>
      <c r="CK73" s="104"/>
      <c r="CL73" s="104"/>
      <c r="CM73" s="104"/>
      <c r="CN73" s="104"/>
      <c r="CO73" s="104"/>
      <c r="CP73" s="104"/>
      <c r="CQ73" s="104"/>
      <c r="CR73" s="104"/>
      <c r="CS73" s="104"/>
      <c r="CT73" s="104"/>
      <c r="CU73" s="104"/>
      <c r="CV73" s="104"/>
      <c r="CW73" s="104"/>
      <c r="CX73" s="104"/>
      <c r="CY73" s="104"/>
      <c r="CZ73" s="104"/>
      <c r="DA73" s="104"/>
      <c r="DB73" s="104"/>
    </row>
    <row r="74" spans="1:106">
      <c r="A74" s="174" t="str">
        <f>+IF(LEN(C74)&gt;5,IF(OR(AND(D74&gt;='PRE MAAS'!$L$1,D74&lt;='PRE MAAS'!$Y$1),AND(J74&gt;='PRE MAAS'!$L$1,J74&lt;='PRE MAAS'!$Y$1)),"ACTIVA","REGISTRADA"),"")</f>
        <v/>
      </c>
      <c r="B74" s="175" t="str">
        <f>+IF(LEN(C74)&gt;0,IFERROR(VLOOKUP(C74,BD!G:I,3,0),"BAJA"),"")</f>
        <v/>
      </c>
      <c r="C74" s="105"/>
      <c r="D74" s="91"/>
      <c r="E74" s="173"/>
      <c r="F74" s="11"/>
      <c r="G74" s="173"/>
      <c r="H74" s="11"/>
      <c r="I74" s="11"/>
      <c r="J74" s="176" t="str">
        <f t="shared" si="1"/>
        <v/>
      </c>
      <c r="K74" s="98" t="str">
        <f>+IF(LEN(C74)&gt;5,IF(AND($D74&lt;='PRE MAAS'!L$1,$J74&gt;='PRE MAAS'!L$1),'PRE MAAS'!L$1,""),"")</f>
        <v/>
      </c>
      <c r="L74" s="98" t="str">
        <f>++IF(LEN(C74)&gt;5,IF(AND($D74&lt;='PRE MAAS'!L$1,$J74&gt;='PRE MAAS'!L$1),'PRE MAAS'!L$1,""),"")</f>
        <v/>
      </c>
      <c r="M74" s="98" t="str">
        <f>++IF(LEN(C74)&gt;5,IF(AND($D74&lt;='PRE MAAS'!N$1,$J74&gt;='PRE MAAS'!N$1),'PRE MAAS'!N$1,""),"")</f>
        <v/>
      </c>
      <c r="N74" s="98" t="str">
        <f>++IF(LEN(C74)&gt;5,IF(AND($D74&lt;='PRE MAAS'!N$1,$J74&gt;='PRE MAAS'!N$1),'PRE MAAS'!N$1,""),"")</f>
        <v/>
      </c>
      <c r="O74" s="98" t="str">
        <f>++IF(LEN(C74)&gt;5,IF(AND($D74&lt;='PRE MAAS'!P$1,$J74&gt;='PRE MAAS'!P$1),'PRE MAAS'!P$1,""),"")</f>
        <v/>
      </c>
      <c r="P74" s="98" t="str">
        <f>++IF(LEN(C74)&gt;5,IF(AND($D74&lt;='PRE MAAS'!P$1,$J74&gt;='PRE MAAS'!P$1),'PRE MAAS'!P$1,""),"")</f>
        <v/>
      </c>
      <c r="Q74" s="98" t="str">
        <f>++IF(LEN(C74)&gt;5,IF(AND($D74&lt;='PRE MAAS'!R$1,$J74&gt;='PRE MAAS'!R$1),'PRE MAAS'!R$1,""),"")</f>
        <v/>
      </c>
      <c r="R74" s="98" t="str">
        <f>++IF(LEN(C74)&gt;5,IF(AND($D74&lt;='PRE MAAS'!R$1,$J74&gt;='PRE MAAS'!R$1),'PRE MAAS'!R$1,""),"")</f>
        <v/>
      </c>
      <c r="S74" s="98" t="str">
        <f>++IF(LEN(C74)&gt;5,IF(AND($D74&lt;='PRE MAAS'!T$1,$J74&gt;='PRE MAAS'!T$1),'PRE MAAS'!T$1,""),"")</f>
        <v/>
      </c>
      <c r="T74" s="98" t="str">
        <f>++IF(LEN(C74)&gt;5,IF(AND($D74&lt;='PRE MAAS'!T$1,$J74&gt;='PRE MAAS'!T$1),'PRE MAAS'!T$1,""),"")</f>
        <v/>
      </c>
      <c r="U74" s="98" t="str">
        <f>++IF(LEN(C74)&gt;5,IF(AND($D74&lt;='PRE MAAS'!V$1,$J74&gt;='PRE MAAS'!V$1),'PRE MAAS'!V$1,""),"")</f>
        <v/>
      </c>
      <c r="V74" s="98" t="str">
        <f>++IF(LEN(C74)&gt;5,IF(AND($D74&lt;='PRE MAAS'!V$1,$J74&gt;='PRE MAAS'!V$1),'PRE MAAS'!V$1,""),"")</f>
        <v/>
      </c>
      <c r="W74" s="98" t="str">
        <f>++IF(LEN(C74)&gt;5,IF(AND($D74&lt;='PRE MAAS'!X$1,$J74&gt;='PRE MAAS'!X$1),'PRE MAAS'!X$1,""),"")</f>
        <v/>
      </c>
      <c r="X74" s="104" t="str">
        <f>++IF(LEN(C74)&gt;5,IF(AND($D74&lt;='PRE MAAS'!X$1,$J74&gt;='PRE MAAS'!X$1),'PRE MAAS'!X$1,""),"")</f>
        <v/>
      </c>
      <c r="Y74" s="146" t="str">
        <f>+IF(LEN(C74)&gt;0,IF(COUNTIFS($A74:$A$100,"ACTIVA",$C74:$C$100,C74)=2,CONCATENATE("I (",F74," ",VLOOKUP(C74,C75:$F$100,4,0),") "),CONCATENATE("I (",F74,") ")),"")</f>
        <v/>
      </c>
      <c r="Z74" s="104"/>
      <c r="AA74" s="104"/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  <c r="AL74" s="104"/>
      <c r="AM74" s="104"/>
      <c r="AN74" s="104"/>
      <c r="AO74" s="104"/>
      <c r="AP74" s="104"/>
      <c r="AQ74" s="104"/>
      <c r="AR74" s="104"/>
      <c r="AS74" s="104"/>
      <c r="AT74" s="104"/>
      <c r="AU74" s="104"/>
      <c r="AV74" s="104"/>
      <c r="AW74" s="104"/>
      <c r="AX74" s="104"/>
      <c r="AY74" s="104"/>
      <c r="AZ74" s="104"/>
      <c r="BA74" s="104"/>
      <c r="BB74" s="104"/>
      <c r="BC74" s="104"/>
      <c r="BD74" s="104"/>
      <c r="BE74" s="104"/>
      <c r="BF74" s="104"/>
      <c r="BG74" s="104"/>
      <c r="BH74" s="104"/>
      <c r="BI74" s="104"/>
      <c r="BJ74" s="104"/>
      <c r="BK74" s="104"/>
      <c r="BL74" s="104"/>
      <c r="BM74" s="104"/>
      <c r="BN74" s="104"/>
      <c r="BO74" s="104"/>
      <c r="BP74" s="104"/>
      <c r="BQ74" s="104"/>
      <c r="BR74" s="104"/>
      <c r="BS74" s="104"/>
      <c r="BT74" s="104"/>
      <c r="BU74" s="104"/>
      <c r="BV74" s="104"/>
      <c r="BW74" s="104"/>
      <c r="BX74" s="104"/>
      <c r="BY74" s="104"/>
      <c r="BZ74" s="104"/>
      <c r="CA74" s="104"/>
      <c r="CB74" s="104"/>
      <c r="CC74" s="104"/>
      <c r="CD74" s="104"/>
      <c r="CE74" s="104"/>
      <c r="CF74" s="104"/>
      <c r="CG74" s="104"/>
      <c r="CH74" s="104"/>
      <c r="CI74" s="104"/>
      <c r="CJ74" s="104"/>
      <c r="CK74" s="104"/>
      <c r="CL74" s="104"/>
      <c r="CM74" s="104"/>
      <c r="CN74" s="104"/>
      <c r="CO74" s="104"/>
      <c r="CP74" s="104"/>
      <c r="CQ74" s="104"/>
      <c r="CR74" s="104"/>
      <c r="CS74" s="104"/>
      <c r="CT74" s="104"/>
      <c r="CU74" s="104"/>
      <c r="CV74" s="104"/>
      <c r="CW74" s="104"/>
      <c r="CX74" s="104"/>
      <c r="CY74" s="104"/>
      <c r="CZ74" s="104"/>
      <c r="DA74" s="104"/>
      <c r="DB74" s="104"/>
    </row>
    <row r="75" spans="1:106">
      <c r="A75" s="174" t="str">
        <f>+IF(LEN(C75)&gt;5,IF(OR(AND(D75&gt;='PRE MAAS'!$L$1,D75&lt;='PRE MAAS'!$Y$1),AND(J75&gt;='PRE MAAS'!$L$1,J75&lt;='PRE MAAS'!$Y$1)),"ACTIVA","REGISTRADA"),"")</f>
        <v/>
      </c>
      <c r="B75" s="175" t="str">
        <f>+IF(LEN(C75)&gt;0,IFERROR(VLOOKUP(C75,BD!G:I,3,0),"BAJA"),"")</f>
        <v/>
      </c>
      <c r="C75" s="105"/>
      <c r="D75" s="91"/>
      <c r="E75" s="173"/>
      <c r="F75" s="11"/>
      <c r="G75" s="173"/>
      <c r="H75" s="11"/>
      <c r="I75" s="11"/>
      <c r="J75" s="176" t="str">
        <f t="shared" si="1"/>
        <v/>
      </c>
      <c r="K75" s="98" t="str">
        <f>+IF(LEN(C75)&gt;5,IF(AND($D75&lt;='PRE MAAS'!L$1,$J75&gt;='PRE MAAS'!L$1),'PRE MAAS'!L$1,""),"")</f>
        <v/>
      </c>
      <c r="L75" s="98" t="str">
        <f>++IF(LEN(C75)&gt;5,IF(AND($D75&lt;='PRE MAAS'!L$1,$J75&gt;='PRE MAAS'!L$1),'PRE MAAS'!L$1,""),"")</f>
        <v/>
      </c>
      <c r="M75" s="98" t="str">
        <f>++IF(LEN(C75)&gt;5,IF(AND($D75&lt;='PRE MAAS'!N$1,$J75&gt;='PRE MAAS'!N$1),'PRE MAAS'!N$1,""),"")</f>
        <v/>
      </c>
      <c r="N75" s="98" t="str">
        <f>++IF(LEN(C75)&gt;5,IF(AND($D75&lt;='PRE MAAS'!N$1,$J75&gt;='PRE MAAS'!N$1),'PRE MAAS'!N$1,""),"")</f>
        <v/>
      </c>
      <c r="O75" s="98" t="str">
        <f>++IF(LEN(C75)&gt;5,IF(AND($D75&lt;='PRE MAAS'!P$1,$J75&gt;='PRE MAAS'!P$1),'PRE MAAS'!P$1,""),"")</f>
        <v/>
      </c>
      <c r="P75" s="98" t="str">
        <f>++IF(LEN(C75)&gt;5,IF(AND($D75&lt;='PRE MAAS'!P$1,$J75&gt;='PRE MAAS'!P$1),'PRE MAAS'!P$1,""),"")</f>
        <v/>
      </c>
      <c r="Q75" s="98" t="str">
        <f>++IF(LEN(C75)&gt;5,IF(AND($D75&lt;='PRE MAAS'!R$1,$J75&gt;='PRE MAAS'!R$1),'PRE MAAS'!R$1,""),"")</f>
        <v/>
      </c>
      <c r="R75" s="98" t="str">
        <f>++IF(LEN(C75)&gt;5,IF(AND($D75&lt;='PRE MAAS'!R$1,$J75&gt;='PRE MAAS'!R$1),'PRE MAAS'!R$1,""),"")</f>
        <v/>
      </c>
      <c r="S75" s="98" t="str">
        <f>++IF(LEN(C75)&gt;5,IF(AND($D75&lt;='PRE MAAS'!T$1,$J75&gt;='PRE MAAS'!T$1),'PRE MAAS'!T$1,""),"")</f>
        <v/>
      </c>
      <c r="T75" s="98" t="str">
        <f>++IF(LEN(C75)&gt;5,IF(AND($D75&lt;='PRE MAAS'!T$1,$J75&gt;='PRE MAAS'!T$1),'PRE MAAS'!T$1,""),"")</f>
        <v/>
      </c>
      <c r="U75" s="98" t="str">
        <f>++IF(LEN(C75)&gt;5,IF(AND($D75&lt;='PRE MAAS'!V$1,$J75&gt;='PRE MAAS'!V$1),'PRE MAAS'!V$1,""),"")</f>
        <v/>
      </c>
      <c r="V75" s="98" t="str">
        <f>++IF(LEN(C75)&gt;5,IF(AND($D75&lt;='PRE MAAS'!V$1,$J75&gt;='PRE MAAS'!V$1),'PRE MAAS'!V$1,""),"")</f>
        <v/>
      </c>
      <c r="W75" s="98" t="str">
        <f>++IF(LEN(C75)&gt;5,IF(AND($D75&lt;='PRE MAAS'!X$1,$J75&gt;='PRE MAAS'!X$1),'PRE MAAS'!X$1,""),"")</f>
        <v/>
      </c>
      <c r="X75" s="104" t="str">
        <f>++IF(LEN(C75)&gt;5,IF(AND($D75&lt;='PRE MAAS'!X$1,$J75&gt;='PRE MAAS'!X$1),'PRE MAAS'!X$1,""),"")</f>
        <v/>
      </c>
      <c r="Y75" s="146" t="str">
        <f>+IF(LEN(C75)&gt;0,IF(COUNTIFS($A75:$A$100,"ACTIVA",$C75:$C$100,C75)=2,CONCATENATE("I (",F75," ",VLOOKUP(C75,C76:$F$100,4,0),") "),CONCATENATE("I (",F75,") ")),"")</f>
        <v/>
      </c>
      <c r="Z75" s="104"/>
      <c r="AA75" s="104"/>
      <c r="AB75" s="104"/>
      <c r="AC75" s="104"/>
      <c r="AD75" s="104"/>
      <c r="AE75" s="104"/>
      <c r="AF75" s="104"/>
      <c r="AG75" s="104"/>
      <c r="AH75" s="104"/>
      <c r="AI75" s="104"/>
      <c r="AJ75" s="104"/>
      <c r="AK75" s="104"/>
      <c r="AL75" s="104"/>
      <c r="AM75" s="104"/>
      <c r="AN75" s="104"/>
      <c r="AO75" s="104"/>
      <c r="AP75" s="104"/>
      <c r="AQ75" s="104"/>
      <c r="AR75" s="104"/>
      <c r="AS75" s="104"/>
      <c r="AT75" s="104"/>
      <c r="AU75" s="104"/>
      <c r="AV75" s="104"/>
      <c r="AW75" s="104"/>
      <c r="AX75" s="104"/>
      <c r="AY75" s="104"/>
      <c r="AZ75" s="104"/>
      <c r="BA75" s="104"/>
      <c r="BB75" s="104"/>
      <c r="BC75" s="104"/>
      <c r="BD75" s="104"/>
      <c r="BE75" s="104"/>
      <c r="BF75" s="104"/>
      <c r="BG75" s="104"/>
      <c r="BH75" s="104"/>
      <c r="BI75" s="104"/>
      <c r="BJ75" s="104"/>
      <c r="BK75" s="104"/>
      <c r="BL75" s="104"/>
      <c r="BM75" s="104"/>
      <c r="BN75" s="104"/>
      <c r="BO75" s="104"/>
      <c r="BP75" s="104"/>
      <c r="BQ75" s="104"/>
      <c r="BR75" s="104"/>
      <c r="BS75" s="104"/>
      <c r="BT75" s="104"/>
      <c r="BU75" s="104"/>
      <c r="BV75" s="104"/>
      <c r="BW75" s="104"/>
      <c r="BX75" s="104"/>
      <c r="BY75" s="104"/>
      <c r="BZ75" s="104"/>
      <c r="CA75" s="104"/>
      <c r="CB75" s="104"/>
      <c r="CC75" s="104"/>
      <c r="CD75" s="104"/>
      <c r="CE75" s="104"/>
      <c r="CF75" s="104"/>
      <c r="CG75" s="104"/>
      <c r="CH75" s="104"/>
      <c r="CI75" s="104"/>
      <c r="CJ75" s="104"/>
      <c r="CK75" s="104"/>
      <c r="CL75" s="104"/>
      <c r="CM75" s="104"/>
      <c r="CN75" s="104"/>
      <c r="CO75" s="104"/>
      <c r="CP75" s="104"/>
      <c r="CQ75" s="104"/>
      <c r="CR75" s="104"/>
      <c r="CS75" s="104"/>
      <c r="CT75" s="104"/>
      <c r="CU75" s="104"/>
      <c r="CV75" s="104"/>
      <c r="CW75" s="104"/>
      <c r="CX75" s="104"/>
      <c r="CY75" s="104"/>
      <c r="CZ75" s="104"/>
      <c r="DA75" s="104"/>
      <c r="DB75" s="104"/>
    </row>
    <row r="76" spans="1:106">
      <c r="A76" s="174" t="str">
        <f>+IF(LEN(C76)&gt;5,IF(OR(AND(D76&gt;='PRE MAAS'!$L$1,D76&lt;='PRE MAAS'!$Y$1),AND(J76&gt;='PRE MAAS'!$L$1,J76&lt;='PRE MAAS'!$Y$1)),"ACTIVA","REGISTRADA"),"")</f>
        <v/>
      </c>
      <c r="B76" s="175" t="str">
        <f>+IF(LEN(C76)&gt;0,IFERROR(VLOOKUP(C76,BD!G:I,3,0),"BAJA"),"")</f>
        <v/>
      </c>
      <c r="C76" s="105"/>
      <c r="D76" s="91"/>
      <c r="E76" s="173"/>
      <c r="F76" s="11"/>
      <c r="G76" s="173"/>
      <c r="H76" s="11"/>
      <c r="I76" s="11"/>
      <c r="J76" s="176" t="str">
        <f t="shared" si="1"/>
        <v/>
      </c>
      <c r="K76" s="98" t="str">
        <f>+IF(LEN(C76)&gt;5,IF(AND($D76&lt;='PRE MAAS'!L$1,$J76&gt;='PRE MAAS'!L$1),'PRE MAAS'!L$1,""),"")</f>
        <v/>
      </c>
      <c r="L76" s="98" t="str">
        <f>++IF(LEN(C76)&gt;5,IF(AND($D76&lt;='PRE MAAS'!L$1,$J76&gt;='PRE MAAS'!L$1),'PRE MAAS'!L$1,""),"")</f>
        <v/>
      </c>
      <c r="M76" s="98" t="str">
        <f>++IF(LEN(C76)&gt;5,IF(AND($D76&lt;='PRE MAAS'!N$1,$J76&gt;='PRE MAAS'!N$1),'PRE MAAS'!N$1,""),"")</f>
        <v/>
      </c>
      <c r="N76" s="98" t="str">
        <f>++IF(LEN(C76)&gt;5,IF(AND($D76&lt;='PRE MAAS'!N$1,$J76&gt;='PRE MAAS'!N$1),'PRE MAAS'!N$1,""),"")</f>
        <v/>
      </c>
      <c r="O76" s="98" t="str">
        <f>++IF(LEN(C76)&gt;5,IF(AND($D76&lt;='PRE MAAS'!P$1,$J76&gt;='PRE MAAS'!P$1),'PRE MAAS'!P$1,""),"")</f>
        <v/>
      </c>
      <c r="P76" s="98" t="str">
        <f>++IF(LEN(C76)&gt;5,IF(AND($D76&lt;='PRE MAAS'!P$1,$J76&gt;='PRE MAAS'!P$1),'PRE MAAS'!P$1,""),"")</f>
        <v/>
      </c>
      <c r="Q76" s="98" t="str">
        <f>++IF(LEN(C76)&gt;5,IF(AND($D76&lt;='PRE MAAS'!R$1,$J76&gt;='PRE MAAS'!R$1),'PRE MAAS'!R$1,""),"")</f>
        <v/>
      </c>
      <c r="R76" s="98" t="str">
        <f>++IF(LEN(C76)&gt;5,IF(AND($D76&lt;='PRE MAAS'!R$1,$J76&gt;='PRE MAAS'!R$1),'PRE MAAS'!R$1,""),"")</f>
        <v/>
      </c>
      <c r="S76" s="98" t="str">
        <f>++IF(LEN(C76)&gt;5,IF(AND($D76&lt;='PRE MAAS'!T$1,$J76&gt;='PRE MAAS'!T$1),'PRE MAAS'!T$1,""),"")</f>
        <v/>
      </c>
      <c r="T76" s="98" t="str">
        <f>++IF(LEN(C76)&gt;5,IF(AND($D76&lt;='PRE MAAS'!T$1,$J76&gt;='PRE MAAS'!T$1),'PRE MAAS'!T$1,""),"")</f>
        <v/>
      </c>
      <c r="U76" s="98" t="str">
        <f>++IF(LEN(C76)&gt;5,IF(AND($D76&lt;='PRE MAAS'!V$1,$J76&gt;='PRE MAAS'!V$1),'PRE MAAS'!V$1,""),"")</f>
        <v/>
      </c>
      <c r="V76" s="98" t="str">
        <f>++IF(LEN(C76)&gt;5,IF(AND($D76&lt;='PRE MAAS'!V$1,$J76&gt;='PRE MAAS'!V$1),'PRE MAAS'!V$1,""),"")</f>
        <v/>
      </c>
      <c r="W76" s="98" t="str">
        <f>++IF(LEN(C76)&gt;5,IF(AND($D76&lt;='PRE MAAS'!X$1,$J76&gt;='PRE MAAS'!X$1),'PRE MAAS'!X$1,""),"")</f>
        <v/>
      </c>
      <c r="X76" s="104" t="str">
        <f>++IF(LEN(C76)&gt;5,IF(AND($D76&lt;='PRE MAAS'!X$1,$J76&gt;='PRE MAAS'!X$1),'PRE MAAS'!X$1,""),"")</f>
        <v/>
      </c>
      <c r="Y76" s="146" t="str">
        <f>+IF(LEN(C76)&gt;0,IF(COUNTIFS($A76:$A$100,"ACTIVA",$C76:$C$100,C76)=2,CONCATENATE("I (",F76," ",VLOOKUP(C76,C77:$F$100,4,0),") "),CONCATENATE("I (",F76,") ")),"")</f>
        <v/>
      </c>
      <c r="Z76" s="104"/>
      <c r="AA76" s="104"/>
      <c r="AB76" s="104"/>
      <c r="AC76" s="104"/>
      <c r="AD76" s="104"/>
      <c r="AE76" s="104"/>
      <c r="AF76" s="104"/>
      <c r="AG76" s="104"/>
      <c r="AH76" s="104"/>
      <c r="AI76" s="104"/>
      <c r="AJ76" s="104"/>
      <c r="AK76" s="104"/>
      <c r="AL76" s="104"/>
      <c r="AM76" s="104"/>
      <c r="AN76" s="104"/>
      <c r="AO76" s="104"/>
      <c r="AP76" s="104"/>
      <c r="AQ76" s="104"/>
      <c r="AR76" s="104"/>
      <c r="AS76" s="104"/>
      <c r="AT76" s="104"/>
      <c r="AU76" s="104"/>
      <c r="AV76" s="104"/>
      <c r="AW76" s="104"/>
      <c r="AX76" s="104"/>
      <c r="AY76" s="104"/>
      <c r="AZ76" s="104"/>
      <c r="BA76" s="104"/>
      <c r="BB76" s="104"/>
      <c r="BC76" s="104"/>
      <c r="BD76" s="104"/>
      <c r="BE76" s="104"/>
      <c r="BF76" s="104"/>
      <c r="BG76" s="104"/>
      <c r="BH76" s="104"/>
      <c r="BI76" s="104"/>
      <c r="BJ76" s="104"/>
      <c r="BK76" s="104"/>
      <c r="BL76" s="104"/>
      <c r="BM76" s="104"/>
      <c r="BN76" s="104"/>
      <c r="BO76" s="104"/>
      <c r="BP76" s="104"/>
      <c r="BQ76" s="104"/>
      <c r="BR76" s="104"/>
      <c r="BS76" s="104"/>
      <c r="BT76" s="104"/>
      <c r="BU76" s="104"/>
      <c r="BV76" s="104"/>
      <c r="BW76" s="104"/>
      <c r="BX76" s="104"/>
      <c r="BY76" s="104"/>
      <c r="BZ76" s="104"/>
      <c r="CA76" s="104"/>
      <c r="CB76" s="104"/>
      <c r="CC76" s="104"/>
      <c r="CD76" s="104"/>
      <c r="CE76" s="104"/>
      <c r="CF76" s="104"/>
      <c r="CG76" s="104"/>
      <c r="CH76" s="104"/>
      <c r="CI76" s="104"/>
      <c r="CJ76" s="104"/>
      <c r="CK76" s="104"/>
      <c r="CL76" s="104"/>
      <c r="CM76" s="104"/>
      <c r="CN76" s="104"/>
      <c r="CO76" s="104"/>
      <c r="CP76" s="104"/>
      <c r="CQ76" s="104"/>
      <c r="CR76" s="104"/>
      <c r="CS76" s="104"/>
      <c r="CT76" s="104"/>
      <c r="CU76" s="104"/>
      <c r="CV76" s="104"/>
      <c r="CW76" s="104"/>
      <c r="CX76" s="104"/>
      <c r="CY76" s="104"/>
      <c r="CZ76" s="104"/>
      <c r="DA76" s="104"/>
      <c r="DB76" s="104"/>
    </row>
    <row r="77" spans="1:106">
      <c r="A77" s="174" t="str">
        <f>+IF(LEN(C77)&gt;5,IF(OR(AND(D77&gt;='PRE MAAS'!$L$1,D77&lt;='PRE MAAS'!$Y$1),AND(J77&gt;='PRE MAAS'!$L$1,J77&lt;='PRE MAAS'!$Y$1)),"ACTIVA","REGISTRADA"),"")</f>
        <v/>
      </c>
      <c r="B77" s="175" t="str">
        <f>+IF(LEN(C77)&gt;0,IFERROR(VLOOKUP(C77,BD!G:I,3,0),"BAJA"),"")</f>
        <v/>
      </c>
      <c r="C77" s="105"/>
      <c r="D77" s="91"/>
      <c r="E77" s="173"/>
      <c r="F77" s="11"/>
      <c r="G77" s="173"/>
      <c r="H77" s="11"/>
      <c r="I77" s="11"/>
      <c r="J77" s="176" t="str">
        <f t="shared" si="1"/>
        <v/>
      </c>
      <c r="K77" s="98" t="str">
        <f>+IF(LEN(C77)&gt;5,IF(AND($D77&lt;='PRE MAAS'!L$1,$J77&gt;='PRE MAAS'!L$1),'PRE MAAS'!L$1,""),"")</f>
        <v/>
      </c>
      <c r="L77" s="98" t="str">
        <f>++IF(LEN(C77)&gt;5,IF(AND($D77&lt;='PRE MAAS'!L$1,$J77&gt;='PRE MAAS'!L$1),'PRE MAAS'!L$1,""),"")</f>
        <v/>
      </c>
      <c r="M77" s="98" t="str">
        <f>++IF(LEN(C77)&gt;5,IF(AND($D77&lt;='PRE MAAS'!N$1,$J77&gt;='PRE MAAS'!N$1),'PRE MAAS'!N$1,""),"")</f>
        <v/>
      </c>
      <c r="N77" s="98" t="str">
        <f>++IF(LEN(C77)&gt;5,IF(AND($D77&lt;='PRE MAAS'!N$1,$J77&gt;='PRE MAAS'!N$1),'PRE MAAS'!N$1,""),"")</f>
        <v/>
      </c>
      <c r="O77" s="98" t="str">
        <f>++IF(LEN(C77)&gt;5,IF(AND($D77&lt;='PRE MAAS'!P$1,$J77&gt;='PRE MAAS'!P$1),'PRE MAAS'!P$1,""),"")</f>
        <v/>
      </c>
      <c r="P77" s="98" t="str">
        <f>++IF(LEN(C77)&gt;5,IF(AND($D77&lt;='PRE MAAS'!P$1,$J77&gt;='PRE MAAS'!P$1),'PRE MAAS'!P$1,""),"")</f>
        <v/>
      </c>
      <c r="Q77" s="98" t="str">
        <f>++IF(LEN(C77)&gt;5,IF(AND($D77&lt;='PRE MAAS'!R$1,$J77&gt;='PRE MAAS'!R$1),'PRE MAAS'!R$1,""),"")</f>
        <v/>
      </c>
      <c r="R77" s="98" t="str">
        <f>++IF(LEN(C77)&gt;5,IF(AND($D77&lt;='PRE MAAS'!R$1,$J77&gt;='PRE MAAS'!R$1),'PRE MAAS'!R$1,""),"")</f>
        <v/>
      </c>
      <c r="S77" s="98" t="str">
        <f>++IF(LEN(C77)&gt;5,IF(AND($D77&lt;='PRE MAAS'!T$1,$J77&gt;='PRE MAAS'!T$1),'PRE MAAS'!T$1,""),"")</f>
        <v/>
      </c>
      <c r="T77" s="98" t="str">
        <f>++IF(LEN(C77)&gt;5,IF(AND($D77&lt;='PRE MAAS'!T$1,$J77&gt;='PRE MAAS'!T$1),'PRE MAAS'!T$1,""),"")</f>
        <v/>
      </c>
      <c r="U77" s="98" t="str">
        <f>++IF(LEN(C77)&gt;5,IF(AND($D77&lt;='PRE MAAS'!V$1,$J77&gt;='PRE MAAS'!V$1),'PRE MAAS'!V$1,""),"")</f>
        <v/>
      </c>
      <c r="V77" s="98" t="str">
        <f>++IF(LEN(C77)&gt;5,IF(AND($D77&lt;='PRE MAAS'!V$1,$J77&gt;='PRE MAAS'!V$1),'PRE MAAS'!V$1,""),"")</f>
        <v/>
      </c>
      <c r="W77" s="98" t="str">
        <f>++IF(LEN(C77)&gt;5,IF(AND($D77&lt;='PRE MAAS'!X$1,$J77&gt;='PRE MAAS'!X$1),'PRE MAAS'!X$1,""),"")</f>
        <v/>
      </c>
      <c r="X77" s="104" t="str">
        <f>++IF(LEN(C77)&gt;5,IF(AND($D77&lt;='PRE MAAS'!X$1,$J77&gt;='PRE MAAS'!X$1),'PRE MAAS'!X$1,""),"")</f>
        <v/>
      </c>
      <c r="Y77" s="146" t="str">
        <f>+IF(LEN(C77)&gt;0,IF(COUNTIFS($A77:$A$100,"ACTIVA",$C77:$C$100,C77)=2,CONCATENATE("I (",F77," ",VLOOKUP(C77,C78:$F$100,4,0),") "),CONCATENATE("I (",F77,") ")),"")</f>
        <v/>
      </c>
      <c r="Z77" s="104"/>
      <c r="AA77" s="104"/>
      <c r="AB77" s="104"/>
      <c r="AC77" s="104"/>
      <c r="AD77" s="104"/>
      <c r="AE77" s="104"/>
      <c r="AF77" s="104"/>
      <c r="AG77" s="104"/>
      <c r="AH77" s="104"/>
      <c r="AI77" s="104"/>
      <c r="AJ77" s="104"/>
      <c r="AK77" s="104"/>
      <c r="AL77" s="104"/>
      <c r="AM77" s="104"/>
      <c r="AN77" s="104"/>
      <c r="AO77" s="104"/>
      <c r="AP77" s="104"/>
      <c r="AQ77" s="104"/>
      <c r="AR77" s="104"/>
      <c r="AS77" s="104"/>
      <c r="AT77" s="104"/>
      <c r="AU77" s="104"/>
      <c r="AV77" s="104"/>
      <c r="AW77" s="104"/>
      <c r="AX77" s="104"/>
      <c r="AY77" s="104"/>
      <c r="AZ77" s="104"/>
      <c r="BA77" s="104"/>
      <c r="BB77" s="104"/>
      <c r="BC77" s="104"/>
      <c r="BD77" s="104"/>
      <c r="BE77" s="104"/>
      <c r="BF77" s="104"/>
      <c r="BG77" s="104"/>
      <c r="BH77" s="104"/>
      <c r="BI77" s="104"/>
      <c r="BJ77" s="104"/>
      <c r="BK77" s="104"/>
      <c r="BL77" s="104"/>
      <c r="BM77" s="104"/>
      <c r="BN77" s="104"/>
      <c r="BO77" s="104"/>
      <c r="BP77" s="104"/>
      <c r="BQ77" s="104"/>
      <c r="BR77" s="104"/>
      <c r="BS77" s="104"/>
      <c r="BT77" s="104"/>
      <c r="BU77" s="104"/>
      <c r="BV77" s="104"/>
      <c r="BW77" s="104"/>
      <c r="BX77" s="104"/>
      <c r="BY77" s="104"/>
      <c r="BZ77" s="104"/>
      <c r="CA77" s="104"/>
      <c r="CB77" s="104"/>
      <c r="CC77" s="104"/>
      <c r="CD77" s="104"/>
      <c r="CE77" s="104"/>
      <c r="CF77" s="104"/>
      <c r="CG77" s="104"/>
      <c r="CH77" s="104"/>
      <c r="CI77" s="104"/>
      <c r="CJ77" s="104"/>
      <c r="CK77" s="104"/>
      <c r="CL77" s="104"/>
      <c r="CM77" s="104"/>
      <c r="CN77" s="104"/>
      <c r="CO77" s="104"/>
      <c r="CP77" s="104"/>
      <c r="CQ77" s="104"/>
      <c r="CR77" s="104"/>
      <c r="CS77" s="104"/>
      <c r="CT77" s="104"/>
      <c r="CU77" s="104"/>
      <c r="CV77" s="104"/>
      <c r="CW77" s="104"/>
      <c r="CX77" s="104"/>
      <c r="CY77" s="104"/>
      <c r="CZ77" s="104"/>
      <c r="DA77" s="104"/>
      <c r="DB77" s="104"/>
    </row>
    <row r="78" spans="1:106">
      <c r="A78" s="174" t="str">
        <f>+IF(LEN(C78)&gt;5,IF(OR(AND(D78&gt;='PRE MAAS'!$L$1,D78&lt;='PRE MAAS'!$Y$1),AND(J78&gt;='PRE MAAS'!$L$1,J78&lt;='PRE MAAS'!$Y$1)),"ACTIVA","REGISTRADA"),"")</f>
        <v/>
      </c>
      <c r="B78" s="175" t="str">
        <f>+IF(LEN(C78)&gt;0,IFERROR(VLOOKUP(C78,BD!G:I,3,0),"BAJA"),"")</f>
        <v/>
      </c>
      <c r="C78" s="105"/>
      <c r="D78" s="91"/>
      <c r="E78" s="173"/>
      <c r="F78" s="11"/>
      <c r="G78" s="173"/>
      <c r="H78" s="11"/>
      <c r="I78" s="11"/>
      <c r="J78" s="176" t="str">
        <f t="shared" si="1"/>
        <v/>
      </c>
      <c r="K78" s="98" t="str">
        <f>+IF(LEN(C78)&gt;5,IF(AND($D78&lt;='PRE MAAS'!L$1,$J78&gt;='PRE MAAS'!L$1),'PRE MAAS'!L$1,""),"")</f>
        <v/>
      </c>
      <c r="L78" s="98" t="str">
        <f>++IF(LEN(C78)&gt;5,IF(AND($D78&lt;='PRE MAAS'!L$1,$J78&gt;='PRE MAAS'!L$1),'PRE MAAS'!L$1,""),"")</f>
        <v/>
      </c>
      <c r="M78" s="98" t="str">
        <f>++IF(LEN(C78)&gt;5,IF(AND($D78&lt;='PRE MAAS'!N$1,$J78&gt;='PRE MAAS'!N$1),'PRE MAAS'!N$1,""),"")</f>
        <v/>
      </c>
      <c r="N78" s="98" t="str">
        <f>++IF(LEN(C78)&gt;5,IF(AND($D78&lt;='PRE MAAS'!N$1,$J78&gt;='PRE MAAS'!N$1),'PRE MAAS'!N$1,""),"")</f>
        <v/>
      </c>
      <c r="O78" s="98" t="str">
        <f>++IF(LEN(C78)&gt;5,IF(AND($D78&lt;='PRE MAAS'!P$1,$J78&gt;='PRE MAAS'!P$1),'PRE MAAS'!P$1,""),"")</f>
        <v/>
      </c>
      <c r="P78" s="98" t="str">
        <f>++IF(LEN(C78)&gt;5,IF(AND($D78&lt;='PRE MAAS'!P$1,$J78&gt;='PRE MAAS'!P$1),'PRE MAAS'!P$1,""),"")</f>
        <v/>
      </c>
      <c r="Q78" s="98" t="str">
        <f>++IF(LEN(C78)&gt;5,IF(AND($D78&lt;='PRE MAAS'!R$1,$J78&gt;='PRE MAAS'!R$1),'PRE MAAS'!R$1,""),"")</f>
        <v/>
      </c>
      <c r="R78" s="98" t="str">
        <f>++IF(LEN(C78)&gt;5,IF(AND($D78&lt;='PRE MAAS'!R$1,$J78&gt;='PRE MAAS'!R$1),'PRE MAAS'!R$1,""),"")</f>
        <v/>
      </c>
      <c r="S78" s="98" t="str">
        <f>++IF(LEN(C78)&gt;5,IF(AND($D78&lt;='PRE MAAS'!T$1,$J78&gt;='PRE MAAS'!T$1),'PRE MAAS'!T$1,""),"")</f>
        <v/>
      </c>
      <c r="T78" s="98" t="str">
        <f>++IF(LEN(C78)&gt;5,IF(AND($D78&lt;='PRE MAAS'!T$1,$J78&gt;='PRE MAAS'!T$1),'PRE MAAS'!T$1,""),"")</f>
        <v/>
      </c>
      <c r="U78" s="98" t="str">
        <f>++IF(LEN(C78)&gt;5,IF(AND($D78&lt;='PRE MAAS'!V$1,$J78&gt;='PRE MAAS'!V$1),'PRE MAAS'!V$1,""),"")</f>
        <v/>
      </c>
      <c r="V78" s="98" t="str">
        <f>++IF(LEN(C78)&gt;5,IF(AND($D78&lt;='PRE MAAS'!V$1,$J78&gt;='PRE MAAS'!V$1),'PRE MAAS'!V$1,""),"")</f>
        <v/>
      </c>
      <c r="W78" s="98" t="str">
        <f>++IF(LEN(C78)&gt;5,IF(AND($D78&lt;='PRE MAAS'!X$1,$J78&gt;='PRE MAAS'!X$1),'PRE MAAS'!X$1,""),"")</f>
        <v/>
      </c>
      <c r="X78" s="104" t="str">
        <f>++IF(LEN(C78)&gt;5,IF(AND($D78&lt;='PRE MAAS'!X$1,$J78&gt;='PRE MAAS'!X$1),'PRE MAAS'!X$1,""),"")</f>
        <v/>
      </c>
      <c r="Y78" s="146" t="str">
        <f>+IF(LEN(C78)&gt;0,IF(COUNTIFS($A78:$A$100,"ACTIVA",$C78:$C$100,C78)=2,CONCATENATE("I (",F78," ",VLOOKUP(C78,C79:$F$100,4,0),") "),CONCATENATE("I (",F78,") ")),"")</f>
        <v/>
      </c>
      <c r="Z78" s="104"/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4"/>
      <c r="AM78" s="104"/>
      <c r="AN78" s="104"/>
      <c r="AO78" s="104"/>
      <c r="AP78" s="104"/>
      <c r="AQ78" s="104"/>
      <c r="AR78" s="104"/>
      <c r="AS78" s="104"/>
      <c r="AT78" s="104"/>
      <c r="AU78" s="104"/>
      <c r="AV78" s="104"/>
      <c r="AW78" s="104"/>
      <c r="AX78" s="104"/>
      <c r="AY78" s="104"/>
      <c r="AZ78" s="104"/>
      <c r="BA78" s="104"/>
      <c r="BB78" s="104"/>
      <c r="BC78" s="104"/>
      <c r="BD78" s="104"/>
      <c r="BE78" s="104"/>
      <c r="BF78" s="104"/>
      <c r="BG78" s="104"/>
      <c r="BH78" s="104"/>
      <c r="BI78" s="104"/>
      <c r="BJ78" s="104"/>
      <c r="BK78" s="104"/>
      <c r="BL78" s="104"/>
      <c r="BM78" s="104"/>
      <c r="BN78" s="104"/>
      <c r="BO78" s="104"/>
      <c r="BP78" s="104"/>
      <c r="BQ78" s="104"/>
      <c r="BR78" s="104"/>
      <c r="BS78" s="104"/>
      <c r="BT78" s="104"/>
      <c r="BU78" s="104"/>
      <c r="BV78" s="104"/>
      <c r="BW78" s="104"/>
      <c r="BX78" s="104"/>
      <c r="BY78" s="104"/>
      <c r="BZ78" s="104"/>
      <c r="CA78" s="104"/>
      <c r="CB78" s="104"/>
      <c r="CC78" s="104"/>
      <c r="CD78" s="104"/>
      <c r="CE78" s="104"/>
      <c r="CF78" s="104"/>
      <c r="CG78" s="104"/>
      <c r="CH78" s="104"/>
      <c r="CI78" s="104"/>
      <c r="CJ78" s="104"/>
      <c r="CK78" s="104"/>
      <c r="CL78" s="104"/>
      <c r="CM78" s="104"/>
      <c r="CN78" s="104"/>
      <c r="CO78" s="104"/>
      <c r="CP78" s="104"/>
      <c r="CQ78" s="104"/>
      <c r="CR78" s="104"/>
      <c r="CS78" s="104"/>
      <c r="CT78" s="104"/>
      <c r="CU78" s="104"/>
      <c r="CV78" s="104"/>
      <c r="CW78" s="104"/>
      <c r="CX78" s="104"/>
      <c r="CY78" s="104"/>
      <c r="CZ78" s="104"/>
      <c r="DA78" s="104"/>
      <c r="DB78" s="104"/>
    </row>
    <row r="79" spans="1:106">
      <c r="A79" s="174" t="str">
        <f>+IF(LEN(C79)&gt;5,IF(OR(AND(D79&gt;='PRE MAAS'!$L$1,D79&lt;='PRE MAAS'!$Y$1),AND(J79&gt;='PRE MAAS'!$L$1,J79&lt;='PRE MAAS'!$Y$1)),"ACTIVA","REGISTRADA"),"")</f>
        <v/>
      </c>
      <c r="B79" s="175" t="str">
        <f>+IF(LEN(C79)&gt;0,IFERROR(VLOOKUP(C79,BD!G:I,3,0),"BAJA"),"")</f>
        <v/>
      </c>
      <c r="C79" s="105"/>
      <c r="D79" s="91"/>
      <c r="E79" s="173"/>
      <c r="F79" s="11"/>
      <c r="G79" s="173"/>
      <c r="H79" s="11"/>
      <c r="I79" s="11"/>
      <c r="J79" s="176" t="str">
        <f t="shared" si="1"/>
        <v/>
      </c>
      <c r="K79" s="98" t="str">
        <f>+IF(LEN(C79)&gt;5,IF(AND($D79&lt;='PRE MAAS'!L$1,$J79&gt;='PRE MAAS'!L$1),'PRE MAAS'!L$1,""),"")</f>
        <v/>
      </c>
      <c r="L79" s="98" t="str">
        <f>++IF(LEN(C79)&gt;5,IF(AND($D79&lt;='PRE MAAS'!L$1,$J79&gt;='PRE MAAS'!L$1),'PRE MAAS'!L$1,""),"")</f>
        <v/>
      </c>
      <c r="M79" s="98" t="str">
        <f>++IF(LEN(C79)&gt;5,IF(AND($D79&lt;='PRE MAAS'!N$1,$J79&gt;='PRE MAAS'!N$1),'PRE MAAS'!N$1,""),"")</f>
        <v/>
      </c>
      <c r="N79" s="98" t="str">
        <f>++IF(LEN(C79)&gt;5,IF(AND($D79&lt;='PRE MAAS'!N$1,$J79&gt;='PRE MAAS'!N$1),'PRE MAAS'!N$1,""),"")</f>
        <v/>
      </c>
      <c r="O79" s="98" t="str">
        <f>++IF(LEN(C79)&gt;5,IF(AND($D79&lt;='PRE MAAS'!P$1,$J79&gt;='PRE MAAS'!P$1),'PRE MAAS'!P$1,""),"")</f>
        <v/>
      </c>
      <c r="P79" s="98" t="str">
        <f>++IF(LEN(C79)&gt;5,IF(AND($D79&lt;='PRE MAAS'!P$1,$J79&gt;='PRE MAAS'!P$1),'PRE MAAS'!P$1,""),"")</f>
        <v/>
      </c>
      <c r="Q79" s="98" t="str">
        <f>++IF(LEN(C79)&gt;5,IF(AND($D79&lt;='PRE MAAS'!R$1,$J79&gt;='PRE MAAS'!R$1),'PRE MAAS'!R$1,""),"")</f>
        <v/>
      </c>
      <c r="R79" s="98" t="str">
        <f>++IF(LEN(C79)&gt;5,IF(AND($D79&lt;='PRE MAAS'!R$1,$J79&gt;='PRE MAAS'!R$1),'PRE MAAS'!R$1,""),"")</f>
        <v/>
      </c>
      <c r="S79" s="98" t="str">
        <f>++IF(LEN(C79)&gt;5,IF(AND($D79&lt;='PRE MAAS'!T$1,$J79&gt;='PRE MAAS'!T$1),'PRE MAAS'!T$1,""),"")</f>
        <v/>
      </c>
      <c r="T79" s="98" t="str">
        <f>++IF(LEN(C79)&gt;5,IF(AND($D79&lt;='PRE MAAS'!T$1,$J79&gt;='PRE MAAS'!T$1),'PRE MAAS'!T$1,""),"")</f>
        <v/>
      </c>
      <c r="U79" s="98" t="str">
        <f>++IF(LEN(C79)&gt;5,IF(AND($D79&lt;='PRE MAAS'!V$1,$J79&gt;='PRE MAAS'!V$1),'PRE MAAS'!V$1,""),"")</f>
        <v/>
      </c>
      <c r="V79" s="98" t="str">
        <f>++IF(LEN(C79)&gt;5,IF(AND($D79&lt;='PRE MAAS'!V$1,$J79&gt;='PRE MAAS'!V$1),'PRE MAAS'!V$1,""),"")</f>
        <v/>
      </c>
      <c r="W79" s="98" t="str">
        <f>++IF(LEN(C79)&gt;5,IF(AND($D79&lt;='PRE MAAS'!X$1,$J79&gt;='PRE MAAS'!X$1),'PRE MAAS'!X$1,""),"")</f>
        <v/>
      </c>
      <c r="X79" s="104" t="str">
        <f>++IF(LEN(C79)&gt;5,IF(AND($D79&lt;='PRE MAAS'!X$1,$J79&gt;='PRE MAAS'!X$1),'PRE MAAS'!X$1,""),"")</f>
        <v/>
      </c>
      <c r="Y79" s="146" t="str">
        <f>+IF(LEN(C79)&gt;0,IF(COUNTIFS($A79:$A$100,"ACTIVA",$C79:$C$100,C79)=2,CONCATENATE("I (",F79," ",VLOOKUP(C79,C80:$F$100,4,0),") "),CONCATENATE("I (",F79,") ")),"")</f>
        <v/>
      </c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4"/>
      <c r="AM79" s="104"/>
      <c r="AN79" s="104"/>
      <c r="AO79" s="104"/>
      <c r="AP79" s="104"/>
      <c r="AQ79" s="104"/>
      <c r="AR79" s="104"/>
      <c r="AS79" s="104"/>
      <c r="AT79" s="104"/>
      <c r="AU79" s="104"/>
      <c r="AV79" s="104"/>
      <c r="AW79" s="104"/>
      <c r="AX79" s="104"/>
      <c r="AY79" s="104"/>
      <c r="AZ79" s="104"/>
      <c r="BA79" s="104"/>
      <c r="BB79" s="104"/>
      <c r="BC79" s="104"/>
      <c r="BD79" s="104"/>
      <c r="BE79" s="104"/>
      <c r="BF79" s="104"/>
      <c r="BG79" s="104"/>
      <c r="BH79" s="104"/>
      <c r="BI79" s="104"/>
      <c r="BJ79" s="104"/>
      <c r="BK79" s="104"/>
      <c r="BL79" s="104"/>
      <c r="BM79" s="104"/>
      <c r="BN79" s="104"/>
      <c r="BO79" s="104"/>
      <c r="BP79" s="104"/>
      <c r="BQ79" s="104"/>
      <c r="BR79" s="104"/>
      <c r="BS79" s="104"/>
      <c r="BT79" s="104"/>
      <c r="BU79" s="104"/>
      <c r="BV79" s="104"/>
      <c r="BW79" s="104"/>
      <c r="BX79" s="104"/>
      <c r="BY79" s="104"/>
      <c r="BZ79" s="104"/>
      <c r="CA79" s="104"/>
      <c r="CB79" s="104"/>
      <c r="CC79" s="104"/>
      <c r="CD79" s="104"/>
      <c r="CE79" s="104"/>
      <c r="CF79" s="104"/>
      <c r="CG79" s="104"/>
      <c r="CH79" s="104"/>
      <c r="CI79" s="104"/>
      <c r="CJ79" s="104"/>
      <c r="CK79" s="104"/>
      <c r="CL79" s="104"/>
      <c r="CM79" s="104"/>
      <c r="CN79" s="104"/>
      <c r="CO79" s="104"/>
      <c r="CP79" s="104"/>
      <c r="CQ79" s="104"/>
      <c r="CR79" s="104"/>
      <c r="CS79" s="104"/>
      <c r="CT79" s="104"/>
      <c r="CU79" s="104"/>
      <c r="CV79" s="104"/>
      <c r="CW79" s="104"/>
      <c r="CX79" s="104"/>
      <c r="CY79" s="104"/>
      <c r="CZ79" s="104"/>
      <c r="DA79" s="104"/>
      <c r="DB79" s="104"/>
    </row>
    <row r="80" spans="1:106">
      <c r="A80" s="174" t="str">
        <f>+IF(LEN(C80)&gt;5,IF(OR(AND(D80&gt;='PRE MAAS'!$L$1,D80&lt;='PRE MAAS'!$Y$1),AND(J80&gt;='PRE MAAS'!$L$1,J80&lt;='PRE MAAS'!$Y$1)),"ACTIVA","REGISTRADA"),"")</f>
        <v/>
      </c>
      <c r="B80" s="175" t="str">
        <f>+IF(LEN(C80)&gt;0,IFERROR(VLOOKUP(C80,BD!G:I,3,0),"BAJA"),"")</f>
        <v/>
      </c>
      <c r="C80" s="105"/>
      <c r="D80" s="91"/>
      <c r="E80" s="173"/>
      <c r="F80" s="11"/>
      <c r="G80" s="173"/>
      <c r="H80" s="11"/>
      <c r="I80" s="11"/>
      <c r="J80" s="176" t="str">
        <f t="shared" si="1"/>
        <v/>
      </c>
      <c r="K80" s="98" t="str">
        <f>+IF(LEN(C80)&gt;5,IF(AND($D80&lt;='PRE MAAS'!L$1,$J80&gt;='PRE MAAS'!L$1),'PRE MAAS'!L$1,""),"")</f>
        <v/>
      </c>
      <c r="L80" s="98" t="str">
        <f>++IF(LEN(C80)&gt;5,IF(AND($D80&lt;='PRE MAAS'!L$1,$J80&gt;='PRE MAAS'!L$1),'PRE MAAS'!L$1,""),"")</f>
        <v/>
      </c>
      <c r="M80" s="98" t="str">
        <f>++IF(LEN(C80)&gt;5,IF(AND($D80&lt;='PRE MAAS'!N$1,$J80&gt;='PRE MAAS'!N$1),'PRE MAAS'!N$1,""),"")</f>
        <v/>
      </c>
      <c r="N80" s="98" t="str">
        <f>++IF(LEN(C80)&gt;5,IF(AND($D80&lt;='PRE MAAS'!N$1,$J80&gt;='PRE MAAS'!N$1),'PRE MAAS'!N$1,""),"")</f>
        <v/>
      </c>
      <c r="O80" s="98" t="str">
        <f>++IF(LEN(C80)&gt;5,IF(AND($D80&lt;='PRE MAAS'!P$1,$J80&gt;='PRE MAAS'!P$1),'PRE MAAS'!P$1,""),"")</f>
        <v/>
      </c>
      <c r="P80" s="98" t="str">
        <f>++IF(LEN(C80)&gt;5,IF(AND($D80&lt;='PRE MAAS'!P$1,$J80&gt;='PRE MAAS'!P$1),'PRE MAAS'!P$1,""),"")</f>
        <v/>
      </c>
      <c r="Q80" s="98" t="str">
        <f>++IF(LEN(C80)&gt;5,IF(AND($D80&lt;='PRE MAAS'!R$1,$J80&gt;='PRE MAAS'!R$1),'PRE MAAS'!R$1,""),"")</f>
        <v/>
      </c>
      <c r="R80" s="98" t="str">
        <f>++IF(LEN(C80)&gt;5,IF(AND($D80&lt;='PRE MAAS'!R$1,$J80&gt;='PRE MAAS'!R$1),'PRE MAAS'!R$1,""),"")</f>
        <v/>
      </c>
      <c r="S80" s="98" t="str">
        <f>++IF(LEN(C80)&gt;5,IF(AND($D80&lt;='PRE MAAS'!T$1,$J80&gt;='PRE MAAS'!T$1),'PRE MAAS'!T$1,""),"")</f>
        <v/>
      </c>
      <c r="T80" s="98" t="str">
        <f>++IF(LEN(C80)&gt;5,IF(AND($D80&lt;='PRE MAAS'!T$1,$J80&gt;='PRE MAAS'!T$1),'PRE MAAS'!T$1,""),"")</f>
        <v/>
      </c>
      <c r="U80" s="98" t="str">
        <f>++IF(LEN(C80)&gt;5,IF(AND($D80&lt;='PRE MAAS'!V$1,$J80&gt;='PRE MAAS'!V$1),'PRE MAAS'!V$1,""),"")</f>
        <v/>
      </c>
      <c r="V80" s="98" t="str">
        <f>++IF(LEN(C80)&gt;5,IF(AND($D80&lt;='PRE MAAS'!V$1,$J80&gt;='PRE MAAS'!V$1),'PRE MAAS'!V$1,""),"")</f>
        <v/>
      </c>
      <c r="W80" s="98" t="str">
        <f>++IF(LEN(C80)&gt;5,IF(AND($D80&lt;='PRE MAAS'!X$1,$J80&gt;='PRE MAAS'!X$1),'PRE MAAS'!X$1,""),"")</f>
        <v/>
      </c>
      <c r="X80" s="104" t="str">
        <f>++IF(LEN(C80)&gt;5,IF(AND($D80&lt;='PRE MAAS'!X$1,$J80&gt;='PRE MAAS'!X$1),'PRE MAAS'!X$1,""),"")</f>
        <v/>
      </c>
      <c r="Y80" s="146" t="str">
        <f>+IF(LEN(C80)&gt;0,IF(COUNTIFS($A80:$A$100,"ACTIVA",$C80:$C$100,C80)=2,CONCATENATE("I (",F80," ",VLOOKUP(C80,C81:$F$100,4,0),") "),CONCATENATE("I (",F80,") ")),"")</f>
        <v/>
      </c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4"/>
      <c r="AM80" s="104"/>
      <c r="AN80" s="104"/>
      <c r="AO80" s="104"/>
      <c r="AP80" s="104"/>
      <c r="AQ80" s="104"/>
      <c r="AR80" s="104"/>
      <c r="AS80" s="104"/>
      <c r="AT80" s="104"/>
      <c r="AU80" s="104"/>
      <c r="AV80" s="104"/>
      <c r="AW80" s="104"/>
      <c r="AX80" s="104"/>
      <c r="AY80" s="104"/>
      <c r="AZ80" s="104"/>
      <c r="BA80" s="104"/>
      <c r="BB80" s="104"/>
      <c r="BC80" s="104"/>
      <c r="BD80" s="104"/>
      <c r="BE80" s="104"/>
      <c r="BF80" s="104"/>
      <c r="BG80" s="104"/>
      <c r="BH80" s="104"/>
      <c r="BI80" s="104"/>
      <c r="BJ80" s="104"/>
      <c r="BK80" s="104"/>
      <c r="BL80" s="104"/>
      <c r="BM80" s="104"/>
      <c r="BN80" s="104"/>
      <c r="BO80" s="104"/>
      <c r="BP80" s="104"/>
      <c r="BQ80" s="104"/>
      <c r="BR80" s="104"/>
      <c r="BS80" s="104"/>
      <c r="BT80" s="104"/>
      <c r="BU80" s="104"/>
      <c r="BV80" s="104"/>
      <c r="BW80" s="104"/>
      <c r="BX80" s="104"/>
      <c r="BY80" s="104"/>
      <c r="BZ80" s="104"/>
      <c r="CA80" s="104"/>
      <c r="CB80" s="104"/>
      <c r="CC80" s="104"/>
      <c r="CD80" s="104"/>
      <c r="CE80" s="104"/>
      <c r="CF80" s="104"/>
      <c r="CG80" s="104"/>
      <c r="CH80" s="104"/>
      <c r="CI80" s="104"/>
      <c r="CJ80" s="104"/>
      <c r="CK80" s="104"/>
      <c r="CL80" s="104"/>
      <c r="CM80" s="104"/>
      <c r="CN80" s="104"/>
      <c r="CO80" s="104"/>
      <c r="CP80" s="104"/>
      <c r="CQ80" s="104"/>
      <c r="CR80" s="104"/>
      <c r="CS80" s="104"/>
      <c r="CT80" s="104"/>
      <c r="CU80" s="104"/>
      <c r="CV80" s="104"/>
      <c r="CW80" s="104"/>
      <c r="CX80" s="104"/>
      <c r="CY80" s="104"/>
      <c r="CZ80" s="104"/>
      <c r="DA80" s="104"/>
      <c r="DB80" s="104"/>
    </row>
    <row r="81" spans="1:106">
      <c r="A81" s="174" t="str">
        <f>+IF(LEN(C81)&gt;5,IF(OR(AND(D81&gt;='PRE MAAS'!$L$1,D81&lt;='PRE MAAS'!$Y$1),AND(J81&gt;='PRE MAAS'!$L$1,J81&lt;='PRE MAAS'!$Y$1)),"ACTIVA","REGISTRADA"),"")</f>
        <v/>
      </c>
      <c r="B81" s="175" t="str">
        <f>+IF(LEN(C81)&gt;0,IFERROR(VLOOKUP(C81,BD!G:I,3,0),"BAJA"),"")</f>
        <v/>
      </c>
      <c r="C81" s="105"/>
      <c r="D81" s="91"/>
      <c r="E81" s="173"/>
      <c r="F81" s="11"/>
      <c r="G81" s="173"/>
      <c r="H81" s="11"/>
      <c r="I81" s="11"/>
      <c r="J81" s="176" t="str">
        <f t="shared" si="1"/>
        <v/>
      </c>
      <c r="K81" s="98" t="str">
        <f>+IF(LEN(C81)&gt;5,IF(AND($D81&lt;='PRE MAAS'!L$1,$J81&gt;='PRE MAAS'!L$1),'PRE MAAS'!L$1,""),"")</f>
        <v/>
      </c>
      <c r="L81" s="98" t="str">
        <f>++IF(LEN(C81)&gt;5,IF(AND($D81&lt;='PRE MAAS'!L$1,$J81&gt;='PRE MAAS'!L$1),'PRE MAAS'!L$1,""),"")</f>
        <v/>
      </c>
      <c r="M81" s="98" t="str">
        <f>++IF(LEN(C81)&gt;5,IF(AND($D81&lt;='PRE MAAS'!N$1,$J81&gt;='PRE MAAS'!N$1),'PRE MAAS'!N$1,""),"")</f>
        <v/>
      </c>
      <c r="N81" s="98" t="str">
        <f>++IF(LEN(C81)&gt;5,IF(AND($D81&lt;='PRE MAAS'!N$1,$J81&gt;='PRE MAAS'!N$1),'PRE MAAS'!N$1,""),"")</f>
        <v/>
      </c>
      <c r="O81" s="98" t="str">
        <f>++IF(LEN(C81)&gt;5,IF(AND($D81&lt;='PRE MAAS'!P$1,$J81&gt;='PRE MAAS'!P$1),'PRE MAAS'!P$1,""),"")</f>
        <v/>
      </c>
      <c r="P81" s="98" t="str">
        <f>++IF(LEN(C81)&gt;5,IF(AND($D81&lt;='PRE MAAS'!P$1,$J81&gt;='PRE MAAS'!P$1),'PRE MAAS'!P$1,""),"")</f>
        <v/>
      </c>
      <c r="Q81" s="98" t="str">
        <f>++IF(LEN(C81)&gt;5,IF(AND($D81&lt;='PRE MAAS'!R$1,$J81&gt;='PRE MAAS'!R$1),'PRE MAAS'!R$1,""),"")</f>
        <v/>
      </c>
      <c r="R81" s="98" t="str">
        <f>++IF(LEN(C81)&gt;5,IF(AND($D81&lt;='PRE MAAS'!R$1,$J81&gt;='PRE MAAS'!R$1),'PRE MAAS'!R$1,""),"")</f>
        <v/>
      </c>
      <c r="S81" s="98" t="str">
        <f>++IF(LEN(C81)&gt;5,IF(AND($D81&lt;='PRE MAAS'!T$1,$J81&gt;='PRE MAAS'!T$1),'PRE MAAS'!T$1,""),"")</f>
        <v/>
      </c>
      <c r="T81" s="98" t="str">
        <f>++IF(LEN(C81)&gt;5,IF(AND($D81&lt;='PRE MAAS'!T$1,$J81&gt;='PRE MAAS'!T$1),'PRE MAAS'!T$1,""),"")</f>
        <v/>
      </c>
      <c r="U81" s="98" t="str">
        <f>++IF(LEN(C81)&gt;5,IF(AND($D81&lt;='PRE MAAS'!V$1,$J81&gt;='PRE MAAS'!V$1),'PRE MAAS'!V$1,""),"")</f>
        <v/>
      </c>
      <c r="V81" s="98" t="str">
        <f>++IF(LEN(C81)&gt;5,IF(AND($D81&lt;='PRE MAAS'!V$1,$J81&gt;='PRE MAAS'!V$1),'PRE MAAS'!V$1,""),"")</f>
        <v/>
      </c>
      <c r="W81" s="98" t="str">
        <f>++IF(LEN(C81)&gt;5,IF(AND($D81&lt;='PRE MAAS'!X$1,$J81&gt;='PRE MAAS'!X$1),'PRE MAAS'!X$1,""),"")</f>
        <v/>
      </c>
      <c r="X81" s="104" t="str">
        <f>++IF(LEN(C81)&gt;5,IF(AND($D81&lt;='PRE MAAS'!X$1,$J81&gt;='PRE MAAS'!X$1),'PRE MAAS'!X$1,""),"")</f>
        <v/>
      </c>
      <c r="Y81" s="146" t="str">
        <f>+IF(LEN(C81)&gt;0,IF(COUNTIFS($A81:$A$100,"ACTIVA",$C81:$C$100,C81)=2,CONCATENATE("I (",F81," ",VLOOKUP(C81,C82:$F$100,4,0),") "),CONCATENATE("I (",F81,") ")),"")</f>
        <v/>
      </c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4"/>
      <c r="AM81" s="104"/>
      <c r="AN81" s="104"/>
      <c r="AO81" s="104"/>
      <c r="AP81" s="104"/>
      <c r="AQ81" s="104"/>
      <c r="AR81" s="104"/>
      <c r="AS81" s="104"/>
      <c r="AT81" s="104"/>
      <c r="AU81" s="104"/>
      <c r="AV81" s="104"/>
      <c r="AW81" s="104"/>
      <c r="AX81" s="104"/>
      <c r="AY81" s="104"/>
      <c r="AZ81" s="104"/>
      <c r="BA81" s="104"/>
      <c r="BB81" s="104"/>
      <c r="BC81" s="104"/>
      <c r="BD81" s="104"/>
      <c r="BE81" s="104"/>
      <c r="BF81" s="104"/>
      <c r="BG81" s="104"/>
      <c r="BH81" s="104"/>
      <c r="BI81" s="104"/>
      <c r="BJ81" s="104"/>
      <c r="BK81" s="104"/>
      <c r="BL81" s="104"/>
      <c r="BM81" s="104"/>
      <c r="BN81" s="104"/>
      <c r="BO81" s="104"/>
      <c r="BP81" s="104"/>
      <c r="BQ81" s="104"/>
      <c r="BR81" s="104"/>
      <c r="BS81" s="104"/>
      <c r="BT81" s="104"/>
      <c r="BU81" s="104"/>
      <c r="BV81" s="104"/>
      <c r="BW81" s="104"/>
      <c r="BX81" s="104"/>
      <c r="BY81" s="104"/>
      <c r="BZ81" s="104"/>
      <c r="CA81" s="104"/>
      <c r="CB81" s="104"/>
      <c r="CC81" s="104"/>
      <c r="CD81" s="104"/>
      <c r="CE81" s="104"/>
      <c r="CF81" s="104"/>
      <c r="CG81" s="104"/>
      <c r="CH81" s="104"/>
      <c r="CI81" s="104"/>
      <c r="CJ81" s="104"/>
      <c r="CK81" s="104"/>
      <c r="CL81" s="104"/>
      <c r="CM81" s="104"/>
      <c r="CN81" s="104"/>
      <c r="CO81" s="104"/>
      <c r="CP81" s="104"/>
      <c r="CQ81" s="104"/>
      <c r="CR81" s="104"/>
      <c r="CS81" s="104"/>
      <c r="CT81" s="104"/>
      <c r="CU81" s="104"/>
      <c r="CV81" s="104"/>
      <c r="CW81" s="104"/>
      <c r="CX81" s="104"/>
      <c r="CY81" s="104"/>
      <c r="CZ81" s="104"/>
      <c r="DA81" s="104"/>
      <c r="DB81" s="104"/>
    </row>
    <row r="82" spans="1:106">
      <c r="A82" s="174" t="str">
        <f>+IF(LEN(C82)&gt;5,IF(OR(AND(D82&gt;='PRE MAAS'!$L$1,D82&lt;='PRE MAAS'!$Y$1),AND(J82&gt;='PRE MAAS'!$L$1,J82&lt;='PRE MAAS'!$Y$1)),"ACTIVA","REGISTRADA"),"")</f>
        <v/>
      </c>
      <c r="B82" s="175" t="str">
        <f>+IF(LEN(C82)&gt;0,IFERROR(VLOOKUP(C82,BD!G:I,3,0),"BAJA"),"")</f>
        <v/>
      </c>
      <c r="C82" s="105"/>
      <c r="D82" s="91"/>
      <c r="E82" s="173"/>
      <c r="F82" s="11"/>
      <c r="G82" s="173"/>
      <c r="H82" s="11"/>
      <c r="I82" s="11"/>
      <c r="J82" s="176" t="str">
        <f t="shared" si="1"/>
        <v/>
      </c>
      <c r="K82" s="98" t="str">
        <f>+IF(LEN(C82)&gt;5,IF(AND($D82&lt;='PRE MAAS'!L$1,$J82&gt;='PRE MAAS'!L$1),'PRE MAAS'!L$1,""),"")</f>
        <v/>
      </c>
      <c r="L82" s="98" t="str">
        <f>++IF(LEN(C82)&gt;5,IF(AND($D82&lt;='PRE MAAS'!L$1,$J82&gt;='PRE MAAS'!L$1),'PRE MAAS'!L$1,""),"")</f>
        <v/>
      </c>
      <c r="M82" s="98" t="str">
        <f>++IF(LEN(C82)&gt;5,IF(AND($D82&lt;='PRE MAAS'!N$1,$J82&gt;='PRE MAAS'!N$1),'PRE MAAS'!N$1,""),"")</f>
        <v/>
      </c>
      <c r="N82" s="98" t="str">
        <f>++IF(LEN(C82)&gt;5,IF(AND($D82&lt;='PRE MAAS'!N$1,$J82&gt;='PRE MAAS'!N$1),'PRE MAAS'!N$1,""),"")</f>
        <v/>
      </c>
      <c r="O82" s="98" t="str">
        <f>++IF(LEN(C82)&gt;5,IF(AND($D82&lt;='PRE MAAS'!P$1,$J82&gt;='PRE MAAS'!P$1),'PRE MAAS'!P$1,""),"")</f>
        <v/>
      </c>
      <c r="P82" s="98" t="str">
        <f>++IF(LEN(C82)&gt;5,IF(AND($D82&lt;='PRE MAAS'!P$1,$J82&gt;='PRE MAAS'!P$1),'PRE MAAS'!P$1,""),"")</f>
        <v/>
      </c>
      <c r="Q82" s="98" t="str">
        <f>++IF(LEN(C82)&gt;5,IF(AND($D82&lt;='PRE MAAS'!R$1,$J82&gt;='PRE MAAS'!R$1),'PRE MAAS'!R$1,""),"")</f>
        <v/>
      </c>
      <c r="R82" s="98" t="str">
        <f>++IF(LEN(C82)&gt;5,IF(AND($D82&lt;='PRE MAAS'!R$1,$J82&gt;='PRE MAAS'!R$1),'PRE MAAS'!R$1,""),"")</f>
        <v/>
      </c>
      <c r="S82" s="98" t="str">
        <f>++IF(LEN(C82)&gt;5,IF(AND($D82&lt;='PRE MAAS'!T$1,$J82&gt;='PRE MAAS'!T$1),'PRE MAAS'!T$1,""),"")</f>
        <v/>
      </c>
      <c r="T82" s="98" t="str">
        <f>++IF(LEN(C82)&gt;5,IF(AND($D82&lt;='PRE MAAS'!T$1,$J82&gt;='PRE MAAS'!T$1),'PRE MAAS'!T$1,""),"")</f>
        <v/>
      </c>
      <c r="U82" s="98" t="str">
        <f>++IF(LEN(C82)&gt;5,IF(AND($D82&lt;='PRE MAAS'!V$1,$J82&gt;='PRE MAAS'!V$1),'PRE MAAS'!V$1,""),"")</f>
        <v/>
      </c>
      <c r="V82" s="98" t="str">
        <f>++IF(LEN(C82)&gt;5,IF(AND($D82&lt;='PRE MAAS'!V$1,$J82&gt;='PRE MAAS'!V$1),'PRE MAAS'!V$1,""),"")</f>
        <v/>
      </c>
      <c r="W82" s="98" t="str">
        <f>++IF(LEN(C82)&gt;5,IF(AND($D82&lt;='PRE MAAS'!X$1,$J82&gt;='PRE MAAS'!X$1),'PRE MAAS'!X$1,""),"")</f>
        <v/>
      </c>
      <c r="X82" s="104" t="str">
        <f>++IF(LEN(C82)&gt;5,IF(AND($D82&lt;='PRE MAAS'!X$1,$J82&gt;='PRE MAAS'!X$1),'PRE MAAS'!X$1,""),"")</f>
        <v/>
      </c>
      <c r="Y82" s="146" t="str">
        <f>+IF(LEN(C82)&gt;0,IF(COUNTIFS($A82:$A$100,"ACTIVA",$C82:$C$100,C82)=2,CONCATENATE("I (",F82," ",VLOOKUP(C82,C83:$F$100,4,0),") "),CONCATENATE("I (",F82,") ")),"")</f>
        <v/>
      </c>
      <c r="Z82" s="104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4"/>
      <c r="AM82" s="104"/>
      <c r="AN82" s="104"/>
      <c r="AO82" s="104"/>
      <c r="AP82" s="104"/>
      <c r="AQ82" s="104"/>
      <c r="AR82" s="104"/>
      <c r="AS82" s="104"/>
      <c r="AT82" s="104"/>
      <c r="AU82" s="104"/>
      <c r="AV82" s="104"/>
      <c r="AW82" s="104"/>
      <c r="AX82" s="104"/>
      <c r="AY82" s="104"/>
      <c r="AZ82" s="104"/>
      <c r="BA82" s="104"/>
      <c r="BB82" s="104"/>
      <c r="BC82" s="104"/>
      <c r="BD82" s="104"/>
      <c r="BE82" s="104"/>
      <c r="BF82" s="104"/>
      <c r="BG82" s="104"/>
      <c r="BH82" s="104"/>
      <c r="BI82" s="104"/>
      <c r="BJ82" s="104"/>
      <c r="BK82" s="104"/>
      <c r="BL82" s="104"/>
      <c r="BM82" s="104"/>
      <c r="BN82" s="104"/>
      <c r="BO82" s="104"/>
      <c r="BP82" s="104"/>
      <c r="BQ82" s="104"/>
      <c r="BR82" s="104"/>
      <c r="BS82" s="104"/>
      <c r="BT82" s="104"/>
      <c r="BU82" s="104"/>
      <c r="BV82" s="104"/>
      <c r="BW82" s="104"/>
      <c r="BX82" s="104"/>
      <c r="BY82" s="104"/>
      <c r="BZ82" s="104"/>
      <c r="CA82" s="104"/>
      <c r="CB82" s="104"/>
      <c r="CC82" s="104"/>
      <c r="CD82" s="104"/>
      <c r="CE82" s="104"/>
      <c r="CF82" s="104"/>
      <c r="CG82" s="104"/>
      <c r="CH82" s="104"/>
      <c r="CI82" s="104"/>
      <c r="CJ82" s="104"/>
      <c r="CK82" s="104"/>
      <c r="CL82" s="104"/>
      <c r="CM82" s="104"/>
      <c r="CN82" s="104"/>
      <c r="CO82" s="104"/>
      <c r="CP82" s="104"/>
      <c r="CQ82" s="104"/>
      <c r="CR82" s="104"/>
      <c r="CS82" s="104"/>
      <c r="CT82" s="104"/>
      <c r="CU82" s="104"/>
      <c r="CV82" s="104"/>
      <c r="CW82" s="104"/>
      <c r="CX82" s="104"/>
      <c r="CY82" s="104"/>
      <c r="CZ82" s="104"/>
      <c r="DA82" s="104"/>
      <c r="DB82" s="104"/>
    </row>
    <row r="83" spans="1:106">
      <c r="A83" s="174" t="str">
        <f>+IF(LEN(C83)&gt;5,IF(OR(AND(D83&gt;='PRE MAAS'!$L$1,D83&lt;='PRE MAAS'!$Y$1),AND(J83&gt;='PRE MAAS'!$L$1,J83&lt;='PRE MAAS'!$Y$1)),"ACTIVA","REGISTRADA"),"")</f>
        <v/>
      </c>
      <c r="B83" s="175" t="str">
        <f>+IF(LEN(C83)&gt;0,IFERROR(VLOOKUP(C83,BD!G:I,3,0),"BAJA"),"")</f>
        <v/>
      </c>
      <c r="C83" s="105"/>
      <c r="D83" s="91"/>
      <c r="E83" s="173"/>
      <c r="F83" s="11"/>
      <c r="G83" s="173"/>
      <c r="H83" s="11"/>
      <c r="I83" s="11"/>
      <c r="J83" s="176" t="str">
        <f t="shared" si="1"/>
        <v/>
      </c>
      <c r="K83" s="98" t="str">
        <f>+IF(LEN(C83)&gt;5,IF(AND($D83&lt;='PRE MAAS'!L$1,$J83&gt;='PRE MAAS'!L$1),'PRE MAAS'!L$1,""),"")</f>
        <v/>
      </c>
      <c r="L83" s="98" t="str">
        <f>++IF(LEN(C83)&gt;5,IF(AND($D83&lt;='PRE MAAS'!L$1,$J83&gt;='PRE MAAS'!L$1),'PRE MAAS'!L$1,""),"")</f>
        <v/>
      </c>
      <c r="M83" s="98" t="str">
        <f>++IF(LEN(C83)&gt;5,IF(AND($D83&lt;='PRE MAAS'!N$1,$J83&gt;='PRE MAAS'!N$1),'PRE MAAS'!N$1,""),"")</f>
        <v/>
      </c>
      <c r="N83" s="98" t="str">
        <f>++IF(LEN(C83)&gt;5,IF(AND($D83&lt;='PRE MAAS'!N$1,$J83&gt;='PRE MAAS'!N$1),'PRE MAAS'!N$1,""),"")</f>
        <v/>
      </c>
      <c r="O83" s="98" t="str">
        <f>++IF(LEN(C83)&gt;5,IF(AND($D83&lt;='PRE MAAS'!P$1,$J83&gt;='PRE MAAS'!P$1),'PRE MAAS'!P$1,""),"")</f>
        <v/>
      </c>
      <c r="P83" s="98" t="str">
        <f>++IF(LEN(C83)&gt;5,IF(AND($D83&lt;='PRE MAAS'!P$1,$J83&gt;='PRE MAAS'!P$1),'PRE MAAS'!P$1,""),"")</f>
        <v/>
      </c>
      <c r="Q83" s="98" t="str">
        <f>++IF(LEN(C83)&gt;5,IF(AND($D83&lt;='PRE MAAS'!R$1,$J83&gt;='PRE MAAS'!R$1),'PRE MAAS'!R$1,""),"")</f>
        <v/>
      </c>
      <c r="R83" s="98" t="str">
        <f>++IF(LEN(C83)&gt;5,IF(AND($D83&lt;='PRE MAAS'!R$1,$J83&gt;='PRE MAAS'!R$1),'PRE MAAS'!R$1,""),"")</f>
        <v/>
      </c>
      <c r="S83" s="98" t="str">
        <f>++IF(LEN(C83)&gt;5,IF(AND($D83&lt;='PRE MAAS'!T$1,$J83&gt;='PRE MAAS'!T$1),'PRE MAAS'!T$1,""),"")</f>
        <v/>
      </c>
      <c r="T83" s="98" t="str">
        <f>++IF(LEN(C83)&gt;5,IF(AND($D83&lt;='PRE MAAS'!T$1,$J83&gt;='PRE MAAS'!T$1),'PRE MAAS'!T$1,""),"")</f>
        <v/>
      </c>
      <c r="U83" s="98" t="str">
        <f>++IF(LEN(C83)&gt;5,IF(AND($D83&lt;='PRE MAAS'!V$1,$J83&gt;='PRE MAAS'!V$1),'PRE MAAS'!V$1,""),"")</f>
        <v/>
      </c>
      <c r="V83" s="98" t="str">
        <f>++IF(LEN(C83)&gt;5,IF(AND($D83&lt;='PRE MAAS'!V$1,$J83&gt;='PRE MAAS'!V$1),'PRE MAAS'!V$1,""),"")</f>
        <v/>
      </c>
      <c r="W83" s="98" t="str">
        <f>++IF(LEN(C83)&gt;5,IF(AND($D83&lt;='PRE MAAS'!X$1,$J83&gt;='PRE MAAS'!X$1),'PRE MAAS'!X$1,""),"")</f>
        <v/>
      </c>
      <c r="X83" s="104" t="str">
        <f>++IF(LEN(C83)&gt;5,IF(AND($D83&lt;='PRE MAAS'!X$1,$J83&gt;='PRE MAAS'!X$1),'PRE MAAS'!X$1,""),"")</f>
        <v/>
      </c>
      <c r="Y83" s="146" t="str">
        <f>+IF(LEN(C83)&gt;0,IF(COUNTIFS($A83:$A$100,"ACTIVA",$C83:$C$100,C83)=2,CONCATENATE("I (",F83," ",VLOOKUP(C83,C84:$F$100,4,0),") "),CONCATENATE("I (",F83,") ")),"")</f>
        <v/>
      </c>
      <c r="Z83" s="104"/>
      <c r="AA83" s="104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  <c r="AL83" s="104"/>
      <c r="AM83" s="104"/>
      <c r="AN83" s="104"/>
      <c r="AO83" s="104"/>
      <c r="AP83" s="104"/>
      <c r="AQ83" s="104"/>
      <c r="AR83" s="104"/>
      <c r="AS83" s="104"/>
      <c r="AT83" s="104"/>
      <c r="AU83" s="104"/>
      <c r="AV83" s="104"/>
      <c r="AW83" s="104"/>
      <c r="AX83" s="104"/>
      <c r="AY83" s="104"/>
      <c r="AZ83" s="104"/>
      <c r="BA83" s="104"/>
      <c r="BB83" s="104"/>
      <c r="BC83" s="104"/>
      <c r="BD83" s="104"/>
      <c r="BE83" s="104"/>
      <c r="BF83" s="104"/>
      <c r="BG83" s="104"/>
      <c r="BH83" s="104"/>
      <c r="BI83" s="104"/>
      <c r="BJ83" s="104"/>
      <c r="BK83" s="104"/>
      <c r="BL83" s="104"/>
      <c r="BM83" s="104"/>
      <c r="BN83" s="104"/>
      <c r="BO83" s="104"/>
      <c r="BP83" s="104"/>
      <c r="BQ83" s="104"/>
      <c r="BR83" s="104"/>
      <c r="BS83" s="104"/>
      <c r="BT83" s="104"/>
      <c r="BU83" s="104"/>
      <c r="BV83" s="104"/>
      <c r="BW83" s="104"/>
      <c r="BX83" s="104"/>
      <c r="BY83" s="104"/>
      <c r="BZ83" s="104"/>
      <c r="CA83" s="104"/>
      <c r="CB83" s="104"/>
      <c r="CC83" s="104"/>
      <c r="CD83" s="104"/>
      <c r="CE83" s="104"/>
      <c r="CF83" s="104"/>
      <c r="CG83" s="104"/>
      <c r="CH83" s="104"/>
      <c r="CI83" s="104"/>
      <c r="CJ83" s="104"/>
      <c r="CK83" s="104"/>
      <c r="CL83" s="104"/>
      <c r="CM83" s="104"/>
      <c r="CN83" s="104"/>
      <c r="CO83" s="104"/>
      <c r="CP83" s="104"/>
      <c r="CQ83" s="104"/>
      <c r="CR83" s="104"/>
      <c r="CS83" s="104"/>
      <c r="CT83" s="104"/>
      <c r="CU83" s="104"/>
      <c r="CV83" s="104"/>
      <c r="CW83" s="104"/>
      <c r="CX83" s="104"/>
      <c r="CY83" s="104"/>
      <c r="CZ83" s="104"/>
      <c r="DA83" s="104"/>
      <c r="DB83" s="104"/>
    </row>
    <row r="84" spans="1:106">
      <c r="A84" s="174" t="str">
        <f>+IF(LEN(C84)&gt;5,IF(OR(AND(D84&gt;='PRE MAAS'!$L$1,D84&lt;='PRE MAAS'!$Y$1),AND(J84&gt;='PRE MAAS'!$L$1,J84&lt;='PRE MAAS'!$Y$1)),"ACTIVA","REGISTRADA"),"")</f>
        <v/>
      </c>
      <c r="B84" s="175" t="str">
        <f>+IF(LEN(C84)&gt;0,IFERROR(VLOOKUP(C84,BD!G:I,3,0),"BAJA"),"")</f>
        <v/>
      </c>
      <c r="C84" s="105"/>
      <c r="D84" s="91"/>
      <c r="E84" s="173"/>
      <c r="F84" s="11"/>
      <c r="G84" s="173"/>
      <c r="H84" s="11"/>
      <c r="I84" s="11"/>
      <c r="J84" s="176" t="str">
        <f t="shared" si="1"/>
        <v/>
      </c>
      <c r="K84" s="98" t="str">
        <f>+IF(LEN(C84)&gt;5,IF(AND($D84&lt;='PRE MAAS'!L$1,$J84&gt;='PRE MAAS'!L$1),'PRE MAAS'!L$1,""),"")</f>
        <v/>
      </c>
      <c r="L84" s="98" t="str">
        <f>++IF(LEN(C84)&gt;5,IF(AND($D84&lt;='PRE MAAS'!L$1,$J84&gt;='PRE MAAS'!L$1),'PRE MAAS'!L$1,""),"")</f>
        <v/>
      </c>
      <c r="M84" s="98" t="str">
        <f>++IF(LEN(C84)&gt;5,IF(AND($D84&lt;='PRE MAAS'!N$1,$J84&gt;='PRE MAAS'!N$1),'PRE MAAS'!N$1,""),"")</f>
        <v/>
      </c>
      <c r="N84" s="98" t="str">
        <f>++IF(LEN(C84)&gt;5,IF(AND($D84&lt;='PRE MAAS'!N$1,$J84&gt;='PRE MAAS'!N$1),'PRE MAAS'!N$1,""),"")</f>
        <v/>
      </c>
      <c r="O84" s="98" t="str">
        <f>++IF(LEN(C84)&gt;5,IF(AND($D84&lt;='PRE MAAS'!P$1,$J84&gt;='PRE MAAS'!P$1),'PRE MAAS'!P$1,""),"")</f>
        <v/>
      </c>
      <c r="P84" s="98" t="str">
        <f>++IF(LEN(C84)&gt;5,IF(AND($D84&lt;='PRE MAAS'!P$1,$J84&gt;='PRE MAAS'!P$1),'PRE MAAS'!P$1,""),"")</f>
        <v/>
      </c>
      <c r="Q84" s="98" t="str">
        <f>++IF(LEN(C84)&gt;5,IF(AND($D84&lt;='PRE MAAS'!R$1,$J84&gt;='PRE MAAS'!R$1),'PRE MAAS'!R$1,""),"")</f>
        <v/>
      </c>
      <c r="R84" s="98" t="str">
        <f>++IF(LEN(C84)&gt;5,IF(AND($D84&lt;='PRE MAAS'!R$1,$J84&gt;='PRE MAAS'!R$1),'PRE MAAS'!R$1,""),"")</f>
        <v/>
      </c>
      <c r="S84" s="98" t="str">
        <f>++IF(LEN(C84)&gt;5,IF(AND($D84&lt;='PRE MAAS'!T$1,$J84&gt;='PRE MAAS'!T$1),'PRE MAAS'!T$1,""),"")</f>
        <v/>
      </c>
      <c r="T84" s="98" t="str">
        <f>++IF(LEN(C84)&gt;5,IF(AND($D84&lt;='PRE MAAS'!T$1,$J84&gt;='PRE MAAS'!T$1),'PRE MAAS'!T$1,""),"")</f>
        <v/>
      </c>
      <c r="U84" s="98" t="str">
        <f>++IF(LEN(C84)&gt;5,IF(AND($D84&lt;='PRE MAAS'!V$1,$J84&gt;='PRE MAAS'!V$1),'PRE MAAS'!V$1,""),"")</f>
        <v/>
      </c>
      <c r="V84" s="98" t="str">
        <f>++IF(LEN(C84)&gt;5,IF(AND($D84&lt;='PRE MAAS'!V$1,$J84&gt;='PRE MAAS'!V$1),'PRE MAAS'!V$1,""),"")</f>
        <v/>
      </c>
      <c r="W84" s="98" t="str">
        <f>++IF(LEN(C84)&gt;5,IF(AND($D84&lt;='PRE MAAS'!X$1,$J84&gt;='PRE MAAS'!X$1),'PRE MAAS'!X$1,""),"")</f>
        <v/>
      </c>
      <c r="X84" s="104" t="str">
        <f>++IF(LEN(C84)&gt;5,IF(AND($D84&lt;='PRE MAAS'!X$1,$J84&gt;='PRE MAAS'!X$1),'PRE MAAS'!X$1,""),"")</f>
        <v/>
      </c>
      <c r="Y84" s="146" t="str">
        <f>+IF(LEN(C84)&gt;0,IF(COUNTIFS($A84:$A$100,"ACTIVA",$C84:$C$100,C84)=2,CONCATENATE("I (",F84," ",VLOOKUP(C84,C85:$F$100,4,0),") "),CONCATENATE("I (",F84,") ")),"")</f>
        <v/>
      </c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4"/>
      <c r="AM84" s="104"/>
      <c r="AN84" s="104"/>
      <c r="AO84" s="104"/>
      <c r="AP84" s="104"/>
      <c r="AQ84" s="104"/>
      <c r="AR84" s="104"/>
      <c r="AS84" s="104"/>
      <c r="AT84" s="104"/>
      <c r="AU84" s="104"/>
      <c r="AV84" s="104"/>
      <c r="AW84" s="104"/>
      <c r="AX84" s="104"/>
      <c r="AY84" s="104"/>
      <c r="AZ84" s="104"/>
      <c r="BA84" s="104"/>
      <c r="BB84" s="104"/>
      <c r="BC84" s="104"/>
      <c r="BD84" s="104"/>
      <c r="BE84" s="104"/>
      <c r="BF84" s="104"/>
      <c r="BG84" s="104"/>
      <c r="BH84" s="104"/>
      <c r="BI84" s="104"/>
      <c r="BJ84" s="104"/>
      <c r="BK84" s="104"/>
      <c r="BL84" s="104"/>
      <c r="BM84" s="104"/>
      <c r="BN84" s="104"/>
      <c r="BO84" s="104"/>
      <c r="BP84" s="104"/>
      <c r="BQ84" s="104"/>
      <c r="BR84" s="104"/>
      <c r="BS84" s="104"/>
      <c r="BT84" s="104"/>
      <c r="BU84" s="104"/>
      <c r="BV84" s="104"/>
      <c r="BW84" s="104"/>
      <c r="BX84" s="104"/>
      <c r="BY84" s="104"/>
      <c r="BZ84" s="104"/>
      <c r="CA84" s="104"/>
      <c r="CB84" s="104"/>
      <c r="CC84" s="104"/>
      <c r="CD84" s="104"/>
      <c r="CE84" s="104"/>
      <c r="CF84" s="104"/>
      <c r="CG84" s="104"/>
      <c r="CH84" s="104"/>
      <c r="CI84" s="104"/>
      <c r="CJ84" s="104"/>
      <c r="CK84" s="104"/>
      <c r="CL84" s="104"/>
      <c r="CM84" s="104"/>
      <c r="CN84" s="104"/>
      <c r="CO84" s="104"/>
      <c r="CP84" s="104"/>
      <c r="CQ84" s="104"/>
      <c r="CR84" s="104"/>
      <c r="CS84" s="104"/>
      <c r="CT84" s="104"/>
      <c r="CU84" s="104"/>
      <c r="CV84" s="104"/>
      <c r="CW84" s="104"/>
      <c r="CX84" s="104"/>
      <c r="CY84" s="104"/>
      <c r="CZ84" s="104"/>
      <c r="DA84" s="104"/>
      <c r="DB84" s="104"/>
    </row>
    <row r="85" spans="1:106">
      <c r="A85" s="174" t="str">
        <f>+IF(LEN(C85)&gt;5,IF(OR(AND(D85&gt;='PRE MAAS'!$L$1,D85&lt;='PRE MAAS'!$Y$1),AND(J85&gt;='PRE MAAS'!$L$1,J85&lt;='PRE MAAS'!$Y$1)),"ACTIVA","REGISTRADA"),"")</f>
        <v/>
      </c>
      <c r="B85" s="175" t="str">
        <f>+IF(LEN(C85)&gt;0,IFERROR(VLOOKUP(C85,BD!G:I,3,0),"BAJA"),"")</f>
        <v/>
      </c>
      <c r="C85" s="105"/>
      <c r="D85" s="91"/>
      <c r="E85" s="173"/>
      <c r="F85" s="11"/>
      <c r="G85" s="173"/>
      <c r="H85" s="11"/>
      <c r="I85" s="11"/>
      <c r="J85" s="176" t="str">
        <f t="shared" si="1"/>
        <v/>
      </c>
      <c r="K85" s="98" t="str">
        <f>+IF(LEN(C85)&gt;5,IF(AND($D85&lt;='PRE MAAS'!L$1,$J85&gt;='PRE MAAS'!L$1),'PRE MAAS'!L$1,""),"")</f>
        <v/>
      </c>
      <c r="L85" s="98" t="str">
        <f>++IF(LEN(C85)&gt;5,IF(AND($D85&lt;='PRE MAAS'!L$1,$J85&gt;='PRE MAAS'!L$1),'PRE MAAS'!L$1,""),"")</f>
        <v/>
      </c>
      <c r="M85" s="98" t="str">
        <f>++IF(LEN(C85)&gt;5,IF(AND($D85&lt;='PRE MAAS'!N$1,$J85&gt;='PRE MAAS'!N$1),'PRE MAAS'!N$1,""),"")</f>
        <v/>
      </c>
      <c r="N85" s="98" t="str">
        <f>++IF(LEN(C85)&gt;5,IF(AND($D85&lt;='PRE MAAS'!N$1,$J85&gt;='PRE MAAS'!N$1),'PRE MAAS'!N$1,""),"")</f>
        <v/>
      </c>
      <c r="O85" s="98" t="str">
        <f>++IF(LEN(C85)&gt;5,IF(AND($D85&lt;='PRE MAAS'!P$1,$J85&gt;='PRE MAAS'!P$1),'PRE MAAS'!P$1,""),"")</f>
        <v/>
      </c>
      <c r="P85" s="98" t="str">
        <f>++IF(LEN(C85)&gt;5,IF(AND($D85&lt;='PRE MAAS'!P$1,$J85&gt;='PRE MAAS'!P$1),'PRE MAAS'!P$1,""),"")</f>
        <v/>
      </c>
      <c r="Q85" s="98" t="str">
        <f>++IF(LEN(C85)&gt;5,IF(AND($D85&lt;='PRE MAAS'!R$1,$J85&gt;='PRE MAAS'!R$1),'PRE MAAS'!R$1,""),"")</f>
        <v/>
      </c>
      <c r="R85" s="98" t="str">
        <f>++IF(LEN(C85)&gt;5,IF(AND($D85&lt;='PRE MAAS'!R$1,$J85&gt;='PRE MAAS'!R$1),'PRE MAAS'!R$1,""),"")</f>
        <v/>
      </c>
      <c r="S85" s="98" t="str">
        <f>++IF(LEN(C85)&gt;5,IF(AND($D85&lt;='PRE MAAS'!T$1,$J85&gt;='PRE MAAS'!T$1),'PRE MAAS'!T$1,""),"")</f>
        <v/>
      </c>
      <c r="T85" s="98" t="str">
        <f>++IF(LEN(C85)&gt;5,IF(AND($D85&lt;='PRE MAAS'!T$1,$J85&gt;='PRE MAAS'!T$1),'PRE MAAS'!T$1,""),"")</f>
        <v/>
      </c>
      <c r="U85" s="98" t="str">
        <f>++IF(LEN(C85)&gt;5,IF(AND($D85&lt;='PRE MAAS'!V$1,$J85&gt;='PRE MAAS'!V$1),'PRE MAAS'!V$1,""),"")</f>
        <v/>
      </c>
      <c r="V85" s="98" t="str">
        <f>++IF(LEN(C85)&gt;5,IF(AND($D85&lt;='PRE MAAS'!V$1,$J85&gt;='PRE MAAS'!V$1),'PRE MAAS'!V$1,""),"")</f>
        <v/>
      </c>
      <c r="W85" s="98" t="str">
        <f>++IF(LEN(C85)&gt;5,IF(AND($D85&lt;='PRE MAAS'!X$1,$J85&gt;='PRE MAAS'!X$1),'PRE MAAS'!X$1,""),"")</f>
        <v/>
      </c>
      <c r="X85" s="104" t="str">
        <f>++IF(LEN(C85)&gt;5,IF(AND($D85&lt;='PRE MAAS'!X$1,$J85&gt;='PRE MAAS'!X$1),'PRE MAAS'!X$1,""),"")</f>
        <v/>
      </c>
      <c r="Y85" s="146" t="str">
        <f>+IF(LEN(C85)&gt;0,IF(COUNTIFS($A85:$A$100,"ACTIVA",$C85:$C$100,C85)=2,CONCATENATE("I (",F85," ",VLOOKUP(C85,C86:$F$100,4,0),") "),CONCATENATE("I (",F85,") ")),"")</f>
        <v/>
      </c>
      <c r="Z85" s="104"/>
      <c r="AA85" s="104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  <c r="AL85" s="104"/>
      <c r="AM85" s="104"/>
      <c r="AN85" s="104"/>
      <c r="AO85" s="104"/>
      <c r="AP85" s="104"/>
      <c r="AQ85" s="104"/>
      <c r="AR85" s="104"/>
      <c r="AS85" s="104"/>
      <c r="AT85" s="104"/>
      <c r="AU85" s="104"/>
      <c r="AV85" s="104"/>
      <c r="AW85" s="104"/>
      <c r="AX85" s="104"/>
      <c r="AY85" s="104"/>
      <c r="AZ85" s="104"/>
      <c r="BA85" s="104"/>
      <c r="BB85" s="104"/>
      <c r="BC85" s="104"/>
      <c r="BD85" s="104"/>
      <c r="BE85" s="104"/>
      <c r="BF85" s="104"/>
      <c r="BG85" s="104"/>
      <c r="BH85" s="104"/>
      <c r="BI85" s="104"/>
      <c r="BJ85" s="104"/>
      <c r="BK85" s="104"/>
      <c r="BL85" s="104"/>
      <c r="BM85" s="104"/>
      <c r="BN85" s="104"/>
      <c r="BO85" s="104"/>
      <c r="BP85" s="104"/>
      <c r="BQ85" s="104"/>
      <c r="BR85" s="104"/>
      <c r="BS85" s="104"/>
      <c r="BT85" s="104"/>
      <c r="BU85" s="104"/>
      <c r="BV85" s="104"/>
      <c r="BW85" s="104"/>
      <c r="BX85" s="104"/>
      <c r="BY85" s="104"/>
      <c r="BZ85" s="104"/>
      <c r="CA85" s="104"/>
      <c r="CB85" s="104"/>
      <c r="CC85" s="104"/>
      <c r="CD85" s="104"/>
      <c r="CE85" s="104"/>
      <c r="CF85" s="104"/>
      <c r="CG85" s="104"/>
      <c r="CH85" s="104"/>
      <c r="CI85" s="104"/>
      <c r="CJ85" s="104"/>
      <c r="CK85" s="104"/>
      <c r="CL85" s="104"/>
      <c r="CM85" s="104"/>
      <c r="CN85" s="104"/>
      <c r="CO85" s="104"/>
      <c r="CP85" s="104"/>
      <c r="CQ85" s="104"/>
      <c r="CR85" s="104"/>
      <c r="CS85" s="104"/>
      <c r="CT85" s="104"/>
      <c r="CU85" s="104"/>
      <c r="CV85" s="104"/>
      <c r="CW85" s="104"/>
      <c r="CX85" s="104"/>
      <c r="CY85" s="104"/>
      <c r="CZ85" s="104"/>
      <c r="DA85" s="104"/>
      <c r="DB85" s="104"/>
    </row>
    <row r="86" spans="1:106">
      <c r="A86" s="174" t="str">
        <f>+IF(LEN(C86)&gt;5,IF(OR(AND(D86&gt;='PRE MAAS'!$L$1,D86&lt;='PRE MAAS'!$Y$1),AND(J86&gt;='PRE MAAS'!$L$1,J86&lt;='PRE MAAS'!$Y$1)),"ACTIVA","REGISTRADA"),"")</f>
        <v/>
      </c>
      <c r="B86" s="175" t="str">
        <f>+IF(LEN(C86)&gt;0,IFERROR(VLOOKUP(C86,BD!G:I,3,0),"BAJA"),"")</f>
        <v/>
      </c>
      <c r="C86" s="105"/>
      <c r="D86" s="91"/>
      <c r="E86" s="173"/>
      <c r="F86" s="11"/>
      <c r="G86" s="173"/>
      <c r="H86" s="11"/>
      <c r="I86" s="11"/>
      <c r="J86" s="176" t="str">
        <f t="shared" si="1"/>
        <v/>
      </c>
      <c r="K86" s="98" t="str">
        <f>+IF(LEN(C86)&gt;5,IF(AND($D86&lt;='PRE MAAS'!L$1,$J86&gt;='PRE MAAS'!L$1),'PRE MAAS'!L$1,""),"")</f>
        <v/>
      </c>
      <c r="L86" s="98" t="str">
        <f>++IF(LEN(C86)&gt;5,IF(AND($D86&lt;='PRE MAAS'!L$1,$J86&gt;='PRE MAAS'!L$1),'PRE MAAS'!L$1,""),"")</f>
        <v/>
      </c>
      <c r="M86" s="98" t="str">
        <f>++IF(LEN(C86)&gt;5,IF(AND($D86&lt;='PRE MAAS'!N$1,$J86&gt;='PRE MAAS'!N$1),'PRE MAAS'!N$1,""),"")</f>
        <v/>
      </c>
      <c r="N86" s="98" t="str">
        <f>++IF(LEN(C86)&gt;5,IF(AND($D86&lt;='PRE MAAS'!N$1,$J86&gt;='PRE MAAS'!N$1),'PRE MAAS'!N$1,""),"")</f>
        <v/>
      </c>
      <c r="O86" s="98" t="str">
        <f>++IF(LEN(C86)&gt;5,IF(AND($D86&lt;='PRE MAAS'!P$1,$J86&gt;='PRE MAAS'!P$1),'PRE MAAS'!P$1,""),"")</f>
        <v/>
      </c>
      <c r="P86" s="98" t="str">
        <f>++IF(LEN(C86)&gt;5,IF(AND($D86&lt;='PRE MAAS'!P$1,$J86&gt;='PRE MAAS'!P$1),'PRE MAAS'!P$1,""),"")</f>
        <v/>
      </c>
      <c r="Q86" s="98" t="str">
        <f>++IF(LEN(C86)&gt;5,IF(AND($D86&lt;='PRE MAAS'!R$1,$J86&gt;='PRE MAAS'!R$1),'PRE MAAS'!R$1,""),"")</f>
        <v/>
      </c>
      <c r="R86" s="98" t="str">
        <f>++IF(LEN(C86)&gt;5,IF(AND($D86&lt;='PRE MAAS'!R$1,$J86&gt;='PRE MAAS'!R$1),'PRE MAAS'!R$1,""),"")</f>
        <v/>
      </c>
      <c r="S86" s="98" t="str">
        <f>++IF(LEN(C86)&gt;5,IF(AND($D86&lt;='PRE MAAS'!T$1,$J86&gt;='PRE MAAS'!T$1),'PRE MAAS'!T$1,""),"")</f>
        <v/>
      </c>
      <c r="T86" s="98" t="str">
        <f>++IF(LEN(C86)&gt;5,IF(AND($D86&lt;='PRE MAAS'!T$1,$J86&gt;='PRE MAAS'!T$1),'PRE MAAS'!T$1,""),"")</f>
        <v/>
      </c>
      <c r="U86" s="98" t="str">
        <f>++IF(LEN(C86)&gt;5,IF(AND($D86&lt;='PRE MAAS'!V$1,$J86&gt;='PRE MAAS'!V$1),'PRE MAAS'!V$1,""),"")</f>
        <v/>
      </c>
      <c r="V86" s="98" t="str">
        <f>++IF(LEN(C86)&gt;5,IF(AND($D86&lt;='PRE MAAS'!V$1,$J86&gt;='PRE MAAS'!V$1),'PRE MAAS'!V$1,""),"")</f>
        <v/>
      </c>
      <c r="W86" s="98" t="str">
        <f>++IF(LEN(C86)&gt;5,IF(AND($D86&lt;='PRE MAAS'!X$1,$J86&gt;='PRE MAAS'!X$1),'PRE MAAS'!X$1,""),"")</f>
        <v/>
      </c>
      <c r="X86" s="104" t="str">
        <f>++IF(LEN(C86)&gt;5,IF(AND($D86&lt;='PRE MAAS'!X$1,$J86&gt;='PRE MAAS'!X$1),'PRE MAAS'!X$1,""),"")</f>
        <v/>
      </c>
      <c r="Y86" s="146" t="str">
        <f>+IF(LEN(C86)&gt;0,IF(COUNTIFS($A86:$A$100,"ACTIVA",$C86:$C$100,C86)=2,CONCATENATE("I (",F86," ",VLOOKUP(C86,C87:$F$100,4,0),") "),CONCATENATE("I (",F86,") ")),"")</f>
        <v/>
      </c>
      <c r="Z86" s="104"/>
      <c r="AA86" s="104"/>
      <c r="AB86" s="104"/>
      <c r="AC86" s="104"/>
      <c r="AD86" s="104"/>
      <c r="AE86" s="104"/>
      <c r="AF86" s="104"/>
      <c r="AG86" s="104"/>
      <c r="AH86" s="104"/>
      <c r="AI86" s="104"/>
      <c r="AJ86" s="104"/>
      <c r="AK86" s="104"/>
      <c r="AL86" s="104"/>
      <c r="AM86" s="104"/>
      <c r="AN86" s="104"/>
      <c r="AO86" s="104"/>
      <c r="AP86" s="104"/>
      <c r="AQ86" s="104"/>
      <c r="AR86" s="104"/>
      <c r="AS86" s="104"/>
      <c r="AT86" s="104"/>
      <c r="AU86" s="104"/>
      <c r="AV86" s="104"/>
      <c r="AW86" s="104"/>
      <c r="AX86" s="104"/>
      <c r="AY86" s="104"/>
      <c r="AZ86" s="104"/>
      <c r="BA86" s="104"/>
      <c r="BB86" s="104"/>
      <c r="BC86" s="104"/>
      <c r="BD86" s="104"/>
      <c r="BE86" s="104"/>
      <c r="BF86" s="104"/>
      <c r="BG86" s="104"/>
      <c r="BH86" s="104"/>
      <c r="BI86" s="104"/>
      <c r="BJ86" s="104"/>
      <c r="BK86" s="104"/>
      <c r="BL86" s="104"/>
      <c r="BM86" s="104"/>
      <c r="BN86" s="104"/>
      <c r="BO86" s="104"/>
      <c r="BP86" s="104"/>
      <c r="BQ86" s="104"/>
      <c r="BR86" s="104"/>
      <c r="BS86" s="104"/>
      <c r="BT86" s="104"/>
      <c r="BU86" s="104"/>
      <c r="BV86" s="104"/>
      <c r="BW86" s="104"/>
      <c r="BX86" s="104"/>
      <c r="BY86" s="104"/>
      <c r="BZ86" s="104"/>
      <c r="CA86" s="104"/>
      <c r="CB86" s="104"/>
      <c r="CC86" s="104"/>
      <c r="CD86" s="104"/>
      <c r="CE86" s="104"/>
      <c r="CF86" s="104"/>
      <c r="CG86" s="104"/>
      <c r="CH86" s="104"/>
      <c r="CI86" s="104"/>
      <c r="CJ86" s="104"/>
      <c r="CK86" s="104"/>
      <c r="CL86" s="104"/>
      <c r="CM86" s="104"/>
      <c r="CN86" s="104"/>
      <c r="CO86" s="104"/>
      <c r="CP86" s="104"/>
      <c r="CQ86" s="104"/>
      <c r="CR86" s="104"/>
      <c r="CS86" s="104"/>
      <c r="CT86" s="104"/>
      <c r="CU86" s="104"/>
      <c r="CV86" s="104"/>
      <c r="CW86" s="104"/>
      <c r="CX86" s="104"/>
      <c r="CY86" s="104"/>
      <c r="CZ86" s="104"/>
      <c r="DA86" s="104"/>
      <c r="DB86" s="104"/>
    </row>
    <row r="87" spans="1:106">
      <c r="A87" s="174" t="str">
        <f>+IF(LEN(C87)&gt;5,IF(OR(AND(D87&gt;='PRE MAAS'!$L$1,D87&lt;='PRE MAAS'!$Y$1),AND(J87&gt;='PRE MAAS'!$L$1,J87&lt;='PRE MAAS'!$Y$1)),"ACTIVA","REGISTRADA"),"")</f>
        <v/>
      </c>
      <c r="B87" s="175" t="str">
        <f>+IF(LEN(C87)&gt;0,IFERROR(VLOOKUP(C87,BD!G:I,3,0),"BAJA"),"")</f>
        <v/>
      </c>
      <c r="C87" s="105"/>
      <c r="D87" s="91"/>
      <c r="E87" s="173"/>
      <c r="F87" s="11"/>
      <c r="G87" s="173"/>
      <c r="H87" s="11"/>
      <c r="I87" s="11"/>
      <c r="J87" s="176" t="str">
        <f t="shared" si="1"/>
        <v/>
      </c>
      <c r="K87" s="98" t="str">
        <f>+IF(LEN(C87)&gt;5,IF(AND($D87&lt;='PRE MAAS'!L$1,$J87&gt;='PRE MAAS'!L$1),'PRE MAAS'!L$1,""),"")</f>
        <v/>
      </c>
      <c r="L87" s="98" t="str">
        <f>++IF(LEN(C87)&gt;5,IF(AND($D87&lt;='PRE MAAS'!L$1,$J87&gt;='PRE MAAS'!L$1),'PRE MAAS'!L$1,""),"")</f>
        <v/>
      </c>
      <c r="M87" s="98" t="str">
        <f>++IF(LEN(C87)&gt;5,IF(AND($D87&lt;='PRE MAAS'!N$1,$J87&gt;='PRE MAAS'!N$1),'PRE MAAS'!N$1,""),"")</f>
        <v/>
      </c>
      <c r="N87" s="98" t="str">
        <f>++IF(LEN(C87)&gt;5,IF(AND($D87&lt;='PRE MAAS'!N$1,$J87&gt;='PRE MAAS'!N$1),'PRE MAAS'!N$1,""),"")</f>
        <v/>
      </c>
      <c r="O87" s="98" t="str">
        <f>++IF(LEN(C87)&gt;5,IF(AND($D87&lt;='PRE MAAS'!P$1,$J87&gt;='PRE MAAS'!P$1),'PRE MAAS'!P$1,""),"")</f>
        <v/>
      </c>
      <c r="P87" s="98" t="str">
        <f>++IF(LEN(C87)&gt;5,IF(AND($D87&lt;='PRE MAAS'!P$1,$J87&gt;='PRE MAAS'!P$1),'PRE MAAS'!P$1,""),"")</f>
        <v/>
      </c>
      <c r="Q87" s="98" t="str">
        <f>++IF(LEN(C87)&gt;5,IF(AND($D87&lt;='PRE MAAS'!R$1,$J87&gt;='PRE MAAS'!R$1),'PRE MAAS'!R$1,""),"")</f>
        <v/>
      </c>
      <c r="R87" s="98" t="str">
        <f>++IF(LEN(C87)&gt;5,IF(AND($D87&lt;='PRE MAAS'!R$1,$J87&gt;='PRE MAAS'!R$1),'PRE MAAS'!R$1,""),"")</f>
        <v/>
      </c>
      <c r="S87" s="98" t="str">
        <f>++IF(LEN(C87)&gt;5,IF(AND($D87&lt;='PRE MAAS'!T$1,$J87&gt;='PRE MAAS'!T$1),'PRE MAAS'!T$1,""),"")</f>
        <v/>
      </c>
      <c r="T87" s="98" t="str">
        <f>++IF(LEN(C87)&gt;5,IF(AND($D87&lt;='PRE MAAS'!T$1,$J87&gt;='PRE MAAS'!T$1),'PRE MAAS'!T$1,""),"")</f>
        <v/>
      </c>
      <c r="U87" s="98" t="str">
        <f>++IF(LEN(C87)&gt;5,IF(AND($D87&lt;='PRE MAAS'!V$1,$J87&gt;='PRE MAAS'!V$1),'PRE MAAS'!V$1,""),"")</f>
        <v/>
      </c>
      <c r="V87" s="98" t="str">
        <f>++IF(LEN(C87)&gt;5,IF(AND($D87&lt;='PRE MAAS'!V$1,$J87&gt;='PRE MAAS'!V$1),'PRE MAAS'!V$1,""),"")</f>
        <v/>
      </c>
      <c r="W87" s="98" t="str">
        <f>++IF(LEN(C87)&gt;5,IF(AND($D87&lt;='PRE MAAS'!X$1,$J87&gt;='PRE MAAS'!X$1),'PRE MAAS'!X$1,""),"")</f>
        <v/>
      </c>
      <c r="X87" s="104" t="str">
        <f>++IF(LEN(C87)&gt;5,IF(AND($D87&lt;='PRE MAAS'!X$1,$J87&gt;='PRE MAAS'!X$1),'PRE MAAS'!X$1,""),"")</f>
        <v/>
      </c>
      <c r="Y87" s="146" t="str">
        <f>+IF(LEN(C87)&gt;0,IF(COUNTIFS($A87:$A$100,"ACTIVA",$C87:$C$100,C87)=2,CONCATENATE("I (",F87," ",VLOOKUP(C87,C88:$F$100,4,0),") "),CONCATENATE("I (",F87,") ")),"")</f>
        <v/>
      </c>
      <c r="Z87" s="104"/>
      <c r="AA87" s="104"/>
      <c r="AB87" s="104"/>
      <c r="AC87" s="104"/>
      <c r="AD87" s="104"/>
      <c r="AE87" s="104"/>
      <c r="AF87" s="104"/>
      <c r="AG87" s="104"/>
      <c r="AH87" s="104"/>
      <c r="AI87" s="104"/>
      <c r="AJ87" s="104"/>
      <c r="AK87" s="104"/>
      <c r="AL87" s="104"/>
      <c r="AM87" s="104"/>
      <c r="AN87" s="104"/>
      <c r="AO87" s="104"/>
      <c r="AP87" s="104"/>
      <c r="AQ87" s="104"/>
      <c r="AR87" s="104"/>
      <c r="AS87" s="104"/>
      <c r="AT87" s="104"/>
      <c r="AU87" s="104"/>
      <c r="AV87" s="104"/>
      <c r="AW87" s="104"/>
      <c r="AX87" s="104"/>
      <c r="AY87" s="104"/>
      <c r="AZ87" s="104"/>
      <c r="BA87" s="104"/>
      <c r="BB87" s="104"/>
      <c r="BC87" s="104"/>
      <c r="BD87" s="104"/>
      <c r="BE87" s="104"/>
      <c r="BF87" s="104"/>
      <c r="BG87" s="104"/>
      <c r="BH87" s="104"/>
      <c r="BI87" s="104"/>
      <c r="BJ87" s="104"/>
      <c r="BK87" s="104"/>
      <c r="BL87" s="104"/>
      <c r="BM87" s="104"/>
      <c r="BN87" s="104"/>
      <c r="BO87" s="104"/>
      <c r="BP87" s="104"/>
      <c r="BQ87" s="104"/>
      <c r="BR87" s="104"/>
      <c r="BS87" s="104"/>
      <c r="BT87" s="104"/>
      <c r="BU87" s="104"/>
      <c r="BV87" s="104"/>
      <c r="BW87" s="104"/>
      <c r="BX87" s="104"/>
      <c r="BY87" s="104"/>
      <c r="BZ87" s="104"/>
      <c r="CA87" s="104"/>
      <c r="CB87" s="104"/>
      <c r="CC87" s="104"/>
      <c r="CD87" s="104"/>
      <c r="CE87" s="104"/>
      <c r="CF87" s="104"/>
      <c r="CG87" s="104"/>
      <c r="CH87" s="104"/>
      <c r="CI87" s="104"/>
      <c r="CJ87" s="104"/>
      <c r="CK87" s="104"/>
      <c r="CL87" s="104"/>
      <c r="CM87" s="104"/>
      <c r="CN87" s="104"/>
      <c r="CO87" s="104"/>
      <c r="CP87" s="104"/>
      <c r="CQ87" s="104"/>
      <c r="CR87" s="104"/>
      <c r="CS87" s="104"/>
      <c r="CT87" s="104"/>
      <c r="CU87" s="104"/>
      <c r="CV87" s="104"/>
      <c r="CW87" s="104"/>
      <c r="CX87" s="104"/>
      <c r="CY87" s="104"/>
      <c r="CZ87" s="104"/>
      <c r="DA87" s="104"/>
      <c r="DB87" s="104"/>
    </row>
    <row r="88" spans="1:106">
      <c r="A88" s="174" t="str">
        <f>+IF(LEN(C88)&gt;5,IF(OR(AND(D88&gt;='PRE MAAS'!$L$1,D88&lt;='PRE MAAS'!$Y$1),AND(J88&gt;='PRE MAAS'!$L$1,J88&lt;='PRE MAAS'!$Y$1)),"ACTIVA","REGISTRADA"),"")</f>
        <v/>
      </c>
      <c r="B88" s="175" t="str">
        <f>+IF(LEN(C88)&gt;0,IFERROR(VLOOKUP(C88,BD!G:I,3,0),"BAJA"),"")</f>
        <v/>
      </c>
      <c r="C88" s="105"/>
      <c r="D88" s="91"/>
      <c r="E88" s="173"/>
      <c r="F88" s="11"/>
      <c r="G88" s="173"/>
      <c r="H88" s="11"/>
      <c r="I88" s="11"/>
      <c r="J88" s="176" t="str">
        <f t="shared" si="1"/>
        <v/>
      </c>
      <c r="K88" s="98" t="str">
        <f>+IF(LEN(C88)&gt;5,IF(AND($D88&lt;='PRE MAAS'!L$1,$J88&gt;='PRE MAAS'!L$1),'PRE MAAS'!L$1,""),"")</f>
        <v/>
      </c>
      <c r="L88" s="98" t="str">
        <f>++IF(LEN(C88)&gt;5,IF(AND($D88&lt;='PRE MAAS'!L$1,$J88&gt;='PRE MAAS'!L$1),'PRE MAAS'!L$1,""),"")</f>
        <v/>
      </c>
      <c r="M88" s="98" t="str">
        <f>++IF(LEN(C88)&gt;5,IF(AND($D88&lt;='PRE MAAS'!N$1,$J88&gt;='PRE MAAS'!N$1),'PRE MAAS'!N$1,""),"")</f>
        <v/>
      </c>
      <c r="N88" s="98" t="str">
        <f>++IF(LEN(C88)&gt;5,IF(AND($D88&lt;='PRE MAAS'!N$1,$J88&gt;='PRE MAAS'!N$1),'PRE MAAS'!N$1,""),"")</f>
        <v/>
      </c>
      <c r="O88" s="98" t="str">
        <f>++IF(LEN(C88)&gt;5,IF(AND($D88&lt;='PRE MAAS'!P$1,$J88&gt;='PRE MAAS'!P$1),'PRE MAAS'!P$1,""),"")</f>
        <v/>
      </c>
      <c r="P88" s="98" t="str">
        <f>++IF(LEN(C88)&gt;5,IF(AND($D88&lt;='PRE MAAS'!P$1,$J88&gt;='PRE MAAS'!P$1),'PRE MAAS'!P$1,""),"")</f>
        <v/>
      </c>
      <c r="Q88" s="98" t="str">
        <f>++IF(LEN(C88)&gt;5,IF(AND($D88&lt;='PRE MAAS'!R$1,$J88&gt;='PRE MAAS'!R$1),'PRE MAAS'!R$1,""),"")</f>
        <v/>
      </c>
      <c r="R88" s="98" t="str">
        <f>++IF(LEN(C88)&gt;5,IF(AND($D88&lt;='PRE MAAS'!R$1,$J88&gt;='PRE MAAS'!R$1),'PRE MAAS'!R$1,""),"")</f>
        <v/>
      </c>
      <c r="S88" s="98" t="str">
        <f>++IF(LEN(C88)&gt;5,IF(AND($D88&lt;='PRE MAAS'!T$1,$J88&gt;='PRE MAAS'!T$1),'PRE MAAS'!T$1,""),"")</f>
        <v/>
      </c>
      <c r="T88" s="98" t="str">
        <f>++IF(LEN(C88)&gt;5,IF(AND($D88&lt;='PRE MAAS'!T$1,$J88&gt;='PRE MAAS'!T$1),'PRE MAAS'!T$1,""),"")</f>
        <v/>
      </c>
      <c r="U88" s="98" t="str">
        <f>++IF(LEN(C88)&gt;5,IF(AND($D88&lt;='PRE MAAS'!V$1,$J88&gt;='PRE MAAS'!V$1),'PRE MAAS'!V$1,""),"")</f>
        <v/>
      </c>
      <c r="V88" s="98" t="str">
        <f>++IF(LEN(C88)&gt;5,IF(AND($D88&lt;='PRE MAAS'!V$1,$J88&gt;='PRE MAAS'!V$1),'PRE MAAS'!V$1,""),"")</f>
        <v/>
      </c>
      <c r="W88" s="98" t="str">
        <f>++IF(LEN(C88)&gt;5,IF(AND($D88&lt;='PRE MAAS'!X$1,$J88&gt;='PRE MAAS'!X$1),'PRE MAAS'!X$1,""),"")</f>
        <v/>
      </c>
      <c r="X88" s="104" t="str">
        <f>++IF(LEN(C88)&gt;5,IF(AND($D88&lt;='PRE MAAS'!X$1,$J88&gt;='PRE MAAS'!X$1),'PRE MAAS'!X$1,""),"")</f>
        <v/>
      </c>
      <c r="Y88" s="146" t="str">
        <f>+IF(LEN(C88)&gt;0,IF(COUNTIFS($A88:$A$100,"ACTIVA",$C88:$C$100,C88)=2,CONCATENATE("I (",F88," ",VLOOKUP(C88,C89:$F$100,4,0),") "),CONCATENATE("I (",F88,") ")),"")</f>
        <v/>
      </c>
      <c r="Z88" s="104"/>
      <c r="AA88" s="104"/>
      <c r="AB88" s="104"/>
      <c r="AC88" s="104"/>
      <c r="AD88" s="104"/>
      <c r="AE88" s="104"/>
      <c r="AF88" s="104"/>
      <c r="AG88" s="104"/>
      <c r="AH88" s="104"/>
      <c r="AI88" s="104"/>
      <c r="AJ88" s="104"/>
      <c r="AK88" s="104"/>
      <c r="AL88" s="104"/>
      <c r="AM88" s="104"/>
      <c r="AN88" s="104"/>
      <c r="AO88" s="104"/>
      <c r="AP88" s="104"/>
      <c r="AQ88" s="104"/>
      <c r="AR88" s="104"/>
      <c r="AS88" s="104"/>
      <c r="AT88" s="104"/>
      <c r="AU88" s="104"/>
      <c r="AV88" s="104"/>
      <c r="AW88" s="104"/>
      <c r="AX88" s="104"/>
      <c r="AY88" s="104"/>
      <c r="AZ88" s="104"/>
      <c r="BA88" s="104"/>
      <c r="BB88" s="104"/>
      <c r="BC88" s="104"/>
      <c r="BD88" s="104"/>
      <c r="BE88" s="104"/>
      <c r="BF88" s="104"/>
      <c r="BG88" s="104"/>
      <c r="BH88" s="104"/>
      <c r="BI88" s="104"/>
      <c r="BJ88" s="104"/>
      <c r="BK88" s="104"/>
      <c r="BL88" s="104"/>
      <c r="BM88" s="104"/>
      <c r="BN88" s="104"/>
      <c r="BO88" s="104"/>
      <c r="BP88" s="104"/>
      <c r="BQ88" s="104"/>
      <c r="BR88" s="104"/>
      <c r="BS88" s="104"/>
      <c r="BT88" s="104"/>
      <c r="BU88" s="104"/>
      <c r="BV88" s="104"/>
      <c r="BW88" s="104"/>
      <c r="BX88" s="104"/>
      <c r="BY88" s="104"/>
      <c r="BZ88" s="104"/>
      <c r="CA88" s="104"/>
      <c r="CB88" s="104"/>
      <c r="CC88" s="104"/>
      <c r="CD88" s="104"/>
      <c r="CE88" s="104"/>
      <c r="CF88" s="104"/>
      <c r="CG88" s="104"/>
      <c r="CH88" s="104"/>
      <c r="CI88" s="104"/>
      <c r="CJ88" s="104"/>
      <c r="CK88" s="104"/>
      <c r="CL88" s="104"/>
      <c r="CM88" s="104"/>
      <c r="CN88" s="104"/>
      <c r="CO88" s="104"/>
      <c r="CP88" s="104"/>
      <c r="CQ88" s="104"/>
      <c r="CR88" s="104"/>
      <c r="CS88" s="104"/>
      <c r="CT88" s="104"/>
      <c r="CU88" s="104"/>
      <c r="CV88" s="104"/>
      <c r="CW88" s="104"/>
      <c r="CX88" s="104"/>
      <c r="CY88" s="104"/>
      <c r="CZ88" s="104"/>
      <c r="DA88" s="104"/>
      <c r="DB88" s="104"/>
    </row>
    <row r="89" spans="1:106">
      <c r="A89" s="174" t="str">
        <f>+IF(LEN(C89)&gt;5,IF(OR(AND(D89&gt;='PRE MAAS'!$L$1,D89&lt;='PRE MAAS'!$Y$1),AND(J89&gt;='PRE MAAS'!$L$1,J89&lt;='PRE MAAS'!$Y$1)),"ACTIVA","REGISTRADA"),"")</f>
        <v/>
      </c>
      <c r="B89" s="175" t="str">
        <f>+IF(LEN(C89)&gt;0,IFERROR(VLOOKUP(C89,BD!G:I,3,0),"BAJA"),"")</f>
        <v/>
      </c>
      <c r="C89" s="105"/>
      <c r="D89" s="91"/>
      <c r="E89" s="173"/>
      <c r="F89" s="11"/>
      <c r="G89" s="173"/>
      <c r="H89" s="11"/>
      <c r="I89" s="11"/>
      <c r="J89" s="176" t="str">
        <f t="shared" si="1"/>
        <v/>
      </c>
      <c r="K89" s="98" t="str">
        <f>+IF(LEN(C89)&gt;5,IF(AND($D89&lt;='PRE MAAS'!L$1,$J89&gt;='PRE MAAS'!L$1),'PRE MAAS'!L$1,""),"")</f>
        <v/>
      </c>
      <c r="L89" s="98" t="str">
        <f>++IF(LEN(C89)&gt;5,IF(AND($D89&lt;='PRE MAAS'!L$1,$J89&gt;='PRE MAAS'!L$1),'PRE MAAS'!L$1,""),"")</f>
        <v/>
      </c>
      <c r="M89" s="98" t="str">
        <f>++IF(LEN(C89)&gt;5,IF(AND($D89&lt;='PRE MAAS'!N$1,$J89&gt;='PRE MAAS'!N$1),'PRE MAAS'!N$1,""),"")</f>
        <v/>
      </c>
      <c r="N89" s="98" t="str">
        <f>++IF(LEN(C89)&gt;5,IF(AND($D89&lt;='PRE MAAS'!N$1,$J89&gt;='PRE MAAS'!N$1),'PRE MAAS'!N$1,""),"")</f>
        <v/>
      </c>
      <c r="O89" s="98" t="str">
        <f>++IF(LEN(C89)&gt;5,IF(AND($D89&lt;='PRE MAAS'!P$1,$J89&gt;='PRE MAAS'!P$1),'PRE MAAS'!P$1,""),"")</f>
        <v/>
      </c>
      <c r="P89" s="98" t="str">
        <f>++IF(LEN(C89)&gt;5,IF(AND($D89&lt;='PRE MAAS'!P$1,$J89&gt;='PRE MAAS'!P$1),'PRE MAAS'!P$1,""),"")</f>
        <v/>
      </c>
      <c r="Q89" s="98" t="str">
        <f>++IF(LEN(C89)&gt;5,IF(AND($D89&lt;='PRE MAAS'!R$1,$J89&gt;='PRE MAAS'!R$1),'PRE MAAS'!R$1,""),"")</f>
        <v/>
      </c>
      <c r="R89" s="98" t="str">
        <f>++IF(LEN(C89)&gt;5,IF(AND($D89&lt;='PRE MAAS'!R$1,$J89&gt;='PRE MAAS'!R$1),'PRE MAAS'!R$1,""),"")</f>
        <v/>
      </c>
      <c r="S89" s="98" t="str">
        <f>++IF(LEN(C89)&gt;5,IF(AND($D89&lt;='PRE MAAS'!T$1,$J89&gt;='PRE MAAS'!T$1),'PRE MAAS'!T$1,""),"")</f>
        <v/>
      </c>
      <c r="T89" s="98" t="str">
        <f>++IF(LEN(C89)&gt;5,IF(AND($D89&lt;='PRE MAAS'!T$1,$J89&gt;='PRE MAAS'!T$1),'PRE MAAS'!T$1,""),"")</f>
        <v/>
      </c>
      <c r="U89" s="98" t="str">
        <f>++IF(LEN(C89)&gt;5,IF(AND($D89&lt;='PRE MAAS'!V$1,$J89&gt;='PRE MAAS'!V$1),'PRE MAAS'!V$1,""),"")</f>
        <v/>
      </c>
      <c r="V89" s="98" t="str">
        <f>++IF(LEN(C89)&gt;5,IF(AND($D89&lt;='PRE MAAS'!V$1,$J89&gt;='PRE MAAS'!V$1),'PRE MAAS'!V$1,""),"")</f>
        <v/>
      </c>
      <c r="W89" s="98" t="str">
        <f>++IF(LEN(C89)&gt;5,IF(AND($D89&lt;='PRE MAAS'!X$1,$J89&gt;='PRE MAAS'!X$1),'PRE MAAS'!X$1,""),"")</f>
        <v/>
      </c>
      <c r="X89" s="104" t="str">
        <f>++IF(LEN(C89)&gt;5,IF(AND($D89&lt;='PRE MAAS'!X$1,$J89&gt;='PRE MAAS'!X$1),'PRE MAAS'!X$1,""),"")</f>
        <v/>
      </c>
      <c r="Y89" s="146" t="str">
        <f>+IF(LEN(C89)&gt;0,IF(COUNTIFS($A89:$A$100,"ACTIVA",$C89:$C$100,C89)=2,CONCATENATE("I (",F89," ",VLOOKUP(C89,C90:$F$100,4,0),") "),CONCATENATE("I (",F89,") ")),"")</f>
        <v/>
      </c>
      <c r="Z89" s="104"/>
      <c r="AA89" s="104"/>
      <c r="AB89" s="104"/>
      <c r="AC89" s="104"/>
      <c r="AD89" s="104"/>
      <c r="AE89" s="104"/>
      <c r="AF89" s="104"/>
      <c r="AG89" s="104"/>
      <c r="AH89" s="104"/>
      <c r="AI89" s="104"/>
      <c r="AJ89" s="104"/>
      <c r="AK89" s="104"/>
      <c r="AL89" s="104"/>
      <c r="AM89" s="104"/>
      <c r="AN89" s="104"/>
      <c r="AO89" s="104"/>
      <c r="AP89" s="104"/>
      <c r="AQ89" s="104"/>
      <c r="AR89" s="104"/>
      <c r="AS89" s="104"/>
      <c r="AT89" s="104"/>
      <c r="AU89" s="104"/>
      <c r="AV89" s="104"/>
      <c r="AW89" s="104"/>
      <c r="AX89" s="104"/>
      <c r="AY89" s="104"/>
      <c r="AZ89" s="104"/>
      <c r="BA89" s="104"/>
      <c r="BB89" s="104"/>
      <c r="BC89" s="104"/>
      <c r="BD89" s="104"/>
      <c r="BE89" s="104"/>
      <c r="BF89" s="104"/>
      <c r="BG89" s="104"/>
      <c r="BH89" s="104"/>
      <c r="BI89" s="104"/>
      <c r="BJ89" s="104"/>
      <c r="BK89" s="104"/>
      <c r="BL89" s="104"/>
      <c r="BM89" s="104"/>
      <c r="BN89" s="104"/>
      <c r="BO89" s="104"/>
      <c r="BP89" s="104"/>
      <c r="BQ89" s="104"/>
      <c r="BR89" s="104"/>
      <c r="BS89" s="104"/>
      <c r="BT89" s="104"/>
      <c r="BU89" s="104"/>
      <c r="BV89" s="104"/>
      <c r="BW89" s="104"/>
      <c r="BX89" s="104"/>
      <c r="BY89" s="104"/>
      <c r="BZ89" s="104"/>
      <c r="CA89" s="104"/>
      <c r="CB89" s="104"/>
      <c r="CC89" s="104"/>
      <c r="CD89" s="104"/>
      <c r="CE89" s="104"/>
      <c r="CF89" s="104"/>
      <c r="CG89" s="104"/>
      <c r="CH89" s="104"/>
      <c r="CI89" s="104"/>
      <c r="CJ89" s="104"/>
      <c r="CK89" s="104"/>
      <c r="CL89" s="104"/>
      <c r="CM89" s="104"/>
      <c r="CN89" s="104"/>
      <c r="CO89" s="104"/>
      <c r="CP89" s="104"/>
      <c r="CQ89" s="104"/>
      <c r="CR89" s="104"/>
      <c r="CS89" s="104"/>
      <c r="CT89" s="104"/>
      <c r="CU89" s="104"/>
      <c r="CV89" s="104"/>
      <c r="CW89" s="104"/>
      <c r="CX89" s="104"/>
      <c r="CY89" s="104"/>
      <c r="CZ89" s="104"/>
      <c r="DA89" s="104"/>
      <c r="DB89" s="104"/>
    </row>
    <row r="90" spans="1:106">
      <c r="A90" s="174" t="str">
        <f>+IF(LEN(C90)&gt;5,IF(OR(AND(D90&gt;='PRE MAAS'!$L$1,D90&lt;='PRE MAAS'!$Y$1),AND(J90&gt;='PRE MAAS'!$L$1,J90&lt;='PRE MAAS'!$Y$1)),"ACTIVA","REGISTRADA"),"")</f>
        <v/>
      </c>
      <c r="B90" s="175" t="str">
        <f>+IF(LEN(C90)&gt;0,IFERROR(VLOOKUP(C90,BD!G:I,3,0),"BAJA"),"")</f>
        <v/>
      </c>
      <c r="C90" s="105"/>
      <c r="D90" s="91"/>
      <c r="E90" s="173"/>
      <c r="F90" s="11"/>
      <c r="G90" s="173"/>
      <c r="H90" s="11"/>
      <c r="I90" s="11"/>
      <c r="J90" s="176" t="str">
        <f t="shared" si="1"/>
        <v/>
      </c>
      <c r="K90" s="98" t="str">
        <f>+IF(LEN(C90)&gt;5,IF(AND($D90&lt;='PRE MAAS'!L$1,$J90&gt;='PRE MAAS'!L$1),'PRE MAAS'!L$1,""),"")</f>
        <v/>
      </c>
      <c r="L90" s="98" t="str">
        <f>++IF(LEN(C90)&gt;5,IF(AND($D90&lt;='PRE MAAS'!L$1,$J90&gt;='PRE MAAS'!L$1),'PRE MAAS'!L$1,""),"")</f>
        <v/>
      </c>
      <c r="M90" s="98" t="str">
        <f>++IF(LEN(C90)&gt;5,IF(AND($D90&lt;='PRE MAAS'!N$1,$J90&gt;='PRE MAAS'!N$1),'PRE MAAS'!N$1,""),"")</f>
        <v/>
      </c>
      <c r="N90" s="98" t="str">
        <f>++IF(LEN(C90)&gt;5,IF(AND($D90&lt;='PRE MAAS'!N$1,$J90&gt;='PRE MAAS'!N$1),'PRE MAAS'!N$1,""),"")</f>
        <v/>
      </c>
      <c r="O90" s="98" t="str">
        <f>++IF(LEN(C90)&gt;5,IF(AND($D90&lt;='PRE MAAS'!P$1,$J90&gt;='PRE MAAS'!P$1),'PRE MAAS'!P$1,""),"")</f>
        <v/>
      </c>
      <c r="P90" s="98" t="str">
        <f>++IF(LEN(C90)&gt;5,IF(AND($D90&lt;='PRE MAAS'!P$1,$J90&gt;='PRE MAAS'!P$1),'PRE MAAS'!P$1,""),"")</f>
        <v/>
      </c>
      <c r="Q90" s="98" t="str">
        <f>++IF(LEN(C90)&gt;5,IF(AND($D90&lt;='PRE MAAS'!R$1,$J90&gt;='PRE MAAS'!R$1),'PRE MAAS'!R$1,""),"")</f>
        <v/>
      </c>
      <c r="R90" s="98" t="str">
        <f>++IF(LEN(C90)&gt;5,IF(AND($D90&lt;='PRE MAAS'!R$1,$J90&gt;='PRE MAAS'!R$1),'PRE MAAS'!R$1,""),"")</f>
        <v/>
      </c>
      <c r="S90" s="98" t="str">
        <f>++IF(LEN(C90)&gt;5,IF(AND($D90&lt;='PRE MAAS'!T$1,$J90&gt;='PRE MAAS'!T$1),'PRE MAAS'!T$1,""),"")</f>
        <v/>
      </c>
      <c r="T90" s="98" t="str">
        <f>++IF(LEN(C90)&gt;5,IF(AND($D90&lt;='PRE MAAS'!T$1,$J90&gt;='PRE MAAS'!T$1),'PRE MAAS'!T$1,""),"")</f>
        <v/>
      </c>
      <c r="U90" s="98" t="str">
        <f>++IF(LEN(C90)&gt;5,IF(AND($D90&lt;='PRE MAAS'!V$1,$J90&gt;='PRE MAAS'!V$1),'PRE MAAS'!V$1,""),"")</f>
        <v/>
      </c>
      <c r="V90" s="98" t="str">
        <f>++IF(LEN(C90)&gt;5,IF(AND($D90&lt;='PRE MAAS'!V$1,$J90&gt;='PRE MAAS'!V$1),'PRE MAAS'!V$1,""),"")</f>
        <v/>
      </c>
      <c r="W90" s="98" t="str">
        <f>++IF(LEN(C90)&gt;5,IF(AND($D90&lt;='PRE MAAS'!X$1,$J90&gt;='PRE MAAS'!X$1),'PRE MAAS'!X$1,""),"")</f>
        <v/>
      </c>
      <c r="X90" s="104" t="str">
        <f>++IF(LEN(C90)&gt;5,IF(AND($D90&lt;='PRE MAAS'!X$1,$J90&gt;='PRE MAAS'!X$1),'PRE MAAS'!X$1,""),"")</f>
        <v/>
      </c>
      <c r="Y90" s="146" t="str">
        <f>+IF(LEN(C90)&gt;0,IF(COUNTIFS($A90:$A$100,"ACTIVA",$C90:$C$100,C90)=2,CONCATENATE("I (",F90," ",VLOOKUP(C90,C91:$F$100,4,0),") "),CONCATENATE("I (",F90,") ")),"")</f>
        <v/>
      </c>
      <c r="Z90" s="104"/>
      <c r="AA90" s="104"/>
      <c r="AB90" s="104"/>
      <c r="AC90" s="104"/>
      <c r="AD90" s="104"/>
      <c r="AE90" s="104"/>
      <c r="AF90" s="104"/>
      <c r="AG90" s="104"/>
      <c r="AH90" s="104"/>
      <c r="AI90" s="104"/>
      <c r="AJ90" s="104"/>
      <c r="AK90" s="104"/>
      <c r="AL90" s="104"/>
      <c r="AM90" s="104"/>
      <c r="AN90" s="104"/>
      <c r="AO90" s="104"/>
      <c r="AP90" s="104"/>
      <c r="AQ90" s="104"/>
      <c r="AR90" s="104"/>
      <c r="AS90" s="104"/>
      <c r="AT90" s="104"/>
      <c r="AU90" s="104"/>
      <c r="AV90" s="104"/>
      <c r="AW90" s="104"/>
      <c r="AX90" s="104"/>
      <c r="AY90" s="104"/>
      <c r="AZ90" s="104"/>
      <c r="BA90" s="104"/>
      <c r="BB90" s="104"/>
      <c r="BC90" s="104"/>
      <c r="BD90" s="104"/>
      <c r="BE90" s="104"/>
      <c r="BF90" s="104"/>
      <c r="BG90" s="104"/>
      <c r="BH90" s="104"/>
      <c r="BI90" s="104"/>
      <c r="BJ90" s="104"/>
      <c r="BK90" s="104"/>
      <c r="BL90" s="104"/>
      <c r="BM90" s="104"/>
      <c r="BN90" s="104"/>
      <c r="BO90" s="104"/>
      <c r="BP90" s="104"/>
      <c r="BQ90" s="104"/>
      <c r="BR90" s="104"/>
      <c r="BS90" s="104"/>
      <c r="BT90" s="104"/>
      <c r="BU90" s="104"/>
      <c r="BV90" s="104"/>
      <c r="BW90" s="104"/>
      <c r="BX90" s="104"/>
      <c r="BY90" s="104"/>
      <c r="BZ90" s="104"/>
      <c r="CA90" s="104"/>
      <c r="CB90" s="104"/>
      <c r="CC90" s="104"/>
      <c r="CD90" s="104"/>
      <c r="CE90" s="104"/>
      <c r="CF90" s="104"/>
      <c r="CG90" s="104"/>
      <c r="CH90" s="104"/>
      <c r="CI90" s="104"/>
      <c r="CJ90" s="104"/>
      <c r="CK90" s="104"/>
      <c r="CL90" s="104"/>
      <c r="CM90" s="104"/>
      <c r="CN90" s="104"/>
      <c r="CO90" s="104"/>
      <c r="CP90" s="104"/>
      <c r="CQ90" s="104"/>
      <c r="CR90" s="104"/>
      <c r="CS90" s="104"/>
      <c r="CT90" s="104"/>
      <c r="CU90" s="104"/>
      <c r="CV90" s="104"/>
      <c r="CW90" s="104"/>
      <c r="CX90" s="104"/>
      <c r="CY90" s="104"/>
      <c r="CZ90" s="104"/>
      <c r="DA90" s="104"/>
      <c r="DB90" s="104"/>
    </row>
    <row r="91" spans="1:106">
      <c r="A91" s="174" t="str">
        <f>+IF(LEN(C91)&gt;5,IF(OR(AND(D91&gt;='PRE MAAS'!$L$1,D91&lt;='PRE MAAS'!$Y$1),AND(J91&gt;='PRE MAAS'!$L$1,J91&lt;='PRE MAAS'!$Y$1)),"ACTIVA","REGISTRADA"),"")</f>
        <v/>
      </c>
      <c r="B91" s="175" t="str">
        <f>+IF(LEN(C91)&gt;0,IFERROR(VLOOKUP(C91,BD!G:I,3,0),"BAJA"),"")</f>
        <v/>
      </c>
      <c r="C91" s="105"/>
      <c r="D91" s="91"/>
      <c r="E91" s="173"/>
      <c r="F91" s="11"/>
      <c r="G91" s="173"/>
      <c r="H91" s="11"/>
      <c r="I91" s="11"/>
      <c r="J91" s="176" t="str">
        <f t="shared" si="1"/>
        <v/>
      </c>
      <c r="K91" s="98" t="str">
        <f>+IF(LEN(C91)&gt;5,IF(AND($D91&lt;='PRE MAAS'!L$1,$J91&gt;='PRE MAAS'!L$1),'PRE MAAS'!L$1,""),"")</f>
        <v/>
      </c>
      <c r="L91" s="98" t="str">
        <f>++IF(LEN(C91)&gt;5,IF(AND($D91&lt;='PRE MAAS'!L$1,$J91&gt;='PRE MAAS'!L$1),'PRE MAAS'!L$1,""),"")</f>
        <v/>
      </c>
      <c r="M91" s="98" t="str">
        <f>++IF(LEN(C91)&gt;5,IF(AND($D91&lt;='PRE MAAS'!N$1,$J91&gt;='PRE MAAS'!N$1),'PRE MAAS'!N$1,""),"")</f>
        <v/>
      </c>
      <c r="N91" s="98" t="str">
        <f>++IF(LEN(C91)&gt;5,IF(AND($D91&lt;='PRE MAAS'!N$1,$J91&gt;='PRE MAAS'!N$1),'PRE MAAS'!N$1,""),"")</f>
        <v/>
      </c>
      <c r="O91" s="98" t="str">
        <f>++IF(LEN(C91)&gt;5,IF(AND($D91&lt;='PRE MAAS'!P$1,$J91&gt;='PRE MAAS'!P$1),'PRE MAAS'!P$1,""),"")</f>
        <v/>
      </c>
      <c r="P91" s="98" t="str">
        <f>++IF(LEN(C91)&gt;5,IF(AND($D91&lt;='PRE MAAS'!P$1,$J91&gt;='PRE MAAS'!P$1),'PRE MAAS'!P$1,""),"")</f>
        <v/>
      </c>
      <c r="Q91" s="98" t="str">
        <f>++IF(LEN(C91)&gt;5,IF(AND($D91&lt;='PRE MAAS'!R$1,$J91&gt;='PRE MAAS'!R$1),'PRE MAAS'!R$1,""),"")</f>
        <v/>
      </c>
      <c r="R91" s="98" t="str">
        <f>++IF(LEN(C91)&gt;5,IF(AND($D91&lt;='PRE MAAS'!R$1,$J91&gt;='PRE MAAS'!R$1),'PRE MAAS'!R$1,""),"")</f>
        <v/>
      </c>
      <c r="S91" s="98" t="str">
        <f>++IF(LEN(C91)&gt;5,IF(AND($D91&lt;='PRE MAAS'!T$1,$J91&gt;='PRE MAAS'!T$1),'PRE MAAS'!T$1,""),"")</f>
        <v/>
      </c>
      <c r="T91" s="98" t="str">
        <f>++IF(LEN(C91)&gt;5,IF(AND($D91&lt;='PRE MAAS'!T$1,$J91&gt;='PRE MAAS'!T$1),'PRE MAAS'!T$1,""),"")</f>
        <v/>
      </c>
      <c r="U91" s="98" t="str">
        <f>++IF(LEN(C91)&gt;5,IF(AND($D91&lt;='PRE MAAS'!V$1,$J91&gt;='PRE MAAS'!V$1),'PRE MAAS'!V$1,""),"")</f>
        <v/>
      </c>
      <c r="V91" s="98" t="str">
        <f>++IF(LEN(C91)&gt;5,IF(AND($D91&lt;='PRE MAAS'!V$1,$J91&gt;='PRE MAAS'!V$1),'PRE MAAS'!V$1,""),"")</f>
        <v/>
      </c>
      <c r="W91" s="98" t="str">
        <f>++IF(LEN(C91)&gt;5,IF(AND($D91&lt;='PRE MAAS'!X$1,$J91&gt;='PRE MAAS'!X$1),'PRE MAAS'!X$1,""),"")</f>
        <v/>
      </c>
      <c r="X91" s="104" t="str">
        <f>++IF(LEN(C91)&gt;5,IF(AND($D91&lt;='PRE MAAS'!X$1,$J91&gt;='PRE MAAS'!X$1),'PRE MAAS'!X$1,""),"")</f>
        <v/>
      </c>
      <c r="Y91" s="146" t="str">
        <f>+IF(LEN(C91)&gt;0,IF(COUNTIFS($A91:$A$100,"ACTIVA",$C91:$C$100,C91)=2,CONCATENATE("I (",F91," ",VLOOKUP(C91,C92:$F$100,4,0),") "),CONCATENATE("I (",F91,") ")),"")</f>
        <v/>
      </c>
      <c r="Z91" s="104"/>
      <c r="AA91" s="104"/>
      <c r="AB91" s="104"/>
      <c r="AC91" s="104"/>
      <c r="AD91" s="104"/>
      <c r="AE91" s="104"/>
      <c r="AF91" s="104"/>
      <c r="AG91" s="104"/>
      <c r="AH91" s="104"/>
      <c r="AI91" s="104"/>
      <c r="AJ91" s="104"/>
      <c r="AK91" s="104"/>
      <c r="AL91" s="104"/>
      <c r="AM91" s="104"/>
      <c r="AN91" s="104"/>
      <c r="AO91" s="104"/>
      <c r="AP91" s="104"/>
      <c r="AQ91" s="104"/>
      <c r="AR91" s="104"/>
      <c r="AS91" s="104"/>
      <c r="AT91" s="104"/>
      <c r="AU91" s="104"/>
      <c r="AV91" s="104"/>
      <c r="AW91" s="104"/>
      <c r="AX91" s="104"/>
      <c r="AY91" s="104"/>
      <c r="AZ91" s="104"/>
      <c r="BA91" s="104"/>
      <c r="BB91" s="104"/>
      <c r="BC91" s="104"/>
      <c r="BD91" s="104"/>
      <c r="BE91" s="104"/>
      <c r="BF91" s="104"/>
      <c r="BG91" s="104"/>
      <c r="BH91" s="104"/>
      <c r="BI91" s="104"/>
      <c r="BJ91" s="104"/>
      <c r="BK91" s="104"/>
      <c r="BL91" s="104"/>
      <c r="BM91" s="104"/>
      <c r="BN91" s="104"/>
      <c r="BO91" s="104"/>
      <c r="BP91" s="104"/>
      <c r="BQ91" s="104"/>
      <c r="BR91" s="104"/>
      <c r="BS91" s="104"/>
      <c r="BT91" s="104"/>
      <c r="BU91" s="104"/>
      <c r="BV91" s="104"/>
      <c r="BW91" s="104"/>
      <c r="BX91" s="104"/>
      <c r="BY91" s="104"/>
      <c r="BZ91" s="104"/>
      <c r="CA91" s="104"/>
      <c r="CB91" s="104"/>
      <c r="CC91" s="104"/>
      <c r="CD91" s="104"/>
      <c r="CE91" s="104"/>
      <c r="CF91" s="104"/>
      <c r="CG91" s="104"/>
      <c r="CH91" s="104"/>
      <c r="CI91" s="104"/>
      <c r="CJ91" s="104"/>
      <c r="CK91" s="104"/>
      <c r="CL91" s="104"/>
      <c r="CM91" s="104"/>
      <c r="CN91" s="104"/>
      <c r="CO91" s="104"/>
      <c r="CP91" s="104"/>
      <c r="CQ91" s="104"/>
      <c r="CR91" s="104"/>
      <c r="CS91" s="104"/>
      <c r="CT91" s="104"/>
      <c r="CU91" s="104"/>
      <c r="CV91" s="104"/>
      <c r="CW91" s="104"/>
      <c r="CX91" s="104"/>
      <c r="CY91" s="104"/>
      <c r="CZ91" s="104"/>
      <c r="DA91" s="104"/>
      <c r="DB91" s="104"/>
    </row>
    <row r="92" spans="1:106">
      <c r="A92" s="174" t="str">
        <f>+IF(LEN(C92)&gt;5,IF(OR(AND(D92&gt;='PRE MAAS'!$L$1,D92&lt;='PRE MAAS'!$Y$1),AND(J92&gt;='PRE MAAS'!$L$1,J92&lt;='PRE MAAS'!$Y$1)),"ACTIVA","REGISTRADA"),"")</f>
        <v/>
      </c>
      <c r="B92" s="175" t="str">
        <f>+IF(LEN(C92)&gt;0,IFERROR(VLOOKUP(C92,BD!G:I,3,0),"BAJA"),"")</f>
        <v/>
      </c>
      <c r="C92" s="105"/>
      <c r="D92" s="91"/>
      <c r="E92" s="173"/>
      <c r="F92" s="11"/>
      <c r="G92" s="173"/>
      <c r="H92" s="11"/>
      <c r="I92" s="11"/>
      <c r="J92" s="176" t="str">
        <f t="shared" si="1"/>
        <v/>
      </c>
      <c r="K92" s="98" t="str">
        <f>+IF(LEN(C92)&gt;5,IF(AND($D92&lt;='PRE MAAS'!L$1,$J92&gt;='PRE MAAS'!L$1),'PRE MAAS'!L$1,""),"")</f>
        <v/>
      </c>
      <c r="L92" s="98" t="str">
        <f>++IF(LEN(C92)&gt;5,IF(AND($D92&lt;='PRE MAAS'!L$1,$J92&gt;='PRE MAAS'!L$1),'PRE MAAS'!L$1,""),"")</f>
        <v/>
      </c>
      <c r="M92" s="98" t="str">
        <f>++IF(LEN(C92)&gt;5,IF(AND($D92&lt;='PRE MAAS'!N$1,$J92&gt;='PRE MAAS'!N$1),'PRE MAAS'!N$1,""),"")</f>
        <v/>
      </c>
      <c r="N92" s="98" t="str">
        <f>++IF(LEN(C92)&gt;5,IF(AND($D92&lt;='PRE MAAS'!N$1,$J92&gt;='PRE MAAS'!N$1),'PRE MAAS'!N$1,""),"")</f>
        <v/>
      </c>
      <c r="O92" s="98" t="str">
        <f>++IF(LEN(C92)&gt;5,IF(AND($D92&lt;='PRE MAAS'!P$1,$J92&gt;='PRE MAAS'!P$1),'PRE MAAS'!P$1,""),"")</f>
        <v/>
      </c>
      <c r="P92" s="98" t="str">
        <f>++IF(LEN(C92)&gt;5,IF(AND($D92&lt;='PRE MAAS'!P$1,$J92&gt;='PRE MAAS'!P$1),'PRE MAAS'!P$1,""),"")</f>
        <v/>
      </c>
      <c r="Q92" s="98" t="str">
        <f>++IF(LEN(C92)&gt;5,IF(AND($D92&lt;='PRE MAAS'!R$1,$J92&gt;='PRE MAAS'!R$1),'PRE MAAS'!R$1,""),"")</f>
        <v/>
      </c>
      <c r="R92" s="98" t="str">
        <f>++IF(LEN(C92)&gt;5,IF(AND($D92&lt;='PRE MAAS'!R$1,$J92&gt;='PRE MAAS'!R$1),'PRE MAAS'!R$1,""),"")</f>
        <v/>
      </c>
      <c r="S92" s="98" t="str">
        <f>++IF(LEN(C92)&gt;5,IF(AND($D92&lt;='PRE MAAS'!T$1,$J92&gt;='PRE MAAS'!T$1),'PRE MAAS'!T$1,""),"")</f>
        <v/>
      </c>
      <c r="T92" s="98" t="str">
        <f>++IF(LEN(C92)&gt;5,IF(AND($D92&lt;='PRE MAAS'!T$1,$J92&gt;='PRE MAAS'!T$1),'PRE MAAS'!T$1,""),"")</f>
        <v/>
      </c>
      <c r="U92" s="98" t="str">
        <f>++IF(LEN(C92)&gt;5,IF(AND($D92&lt;='PRE MAAS'!V$1,$J92&gt;='PRE MAAS'!V$1),'PRE MAAS'!V$1,""),"")</f>
        <v/>
      </c>
      <c r="V92" s="98" t="str">
        <f>++IF(LEN(C92)&gt;5,IF(AND($D92&lt;='PRE MAAS'!V$1,$J92&gt;='PRE MAAS'!V$1),'PRE MAAS'!V$1,""),"")</f>
        <v/>
      </c>
      <c r="W92" s="98" t="str">
        <f>++IF(LEN(C92)&gt;5,IF(AND($D92&lt;='PRE MAAS'!X$1,$J92&gt;='PRE MAAS'!X$1),'PRE MAAS'!X$1,""),"")</f>
        <v/>
      </c>
      <c r="X92" s="104" t="str">
        <f>++IF(LEN(C92)&gt;5,IF(AND($D92&lt;='PRE MAAS'!X$1,$J92&gt;='PRE MAAS'!X$1),'PRE MAAS'!X$1,""),"")</f>
        <v/>
      </c>
      <c r="Y92" s="146" t="str">
        <f>+IF(LEN(C92)&gt;0,IF(COUNTIFS($A92:$A$100,"ACTIVA",$C92:$C$100,C92)=2,CONCATENATE("I (",F92," ",VLOOKUP(C92,C93:$F$100,4,0),") "),CONCATENATE("I (",F92,") ")),"")</f>
        <v/>
      </c>
      <c r="Z92" s="104"/>
      <c r="AA92" s="104"/>
      <c r="AB92" s="104"/>
      <c r="AC92" s="104"/>
      <c r="AD92" s="104"/>
      <c r="AE92" s="104"/>
      <c r="AF92" s="104"/>
      <c r="AG92" s="104"/>
      <c r="AH92" s="104"/>
      <c r="AI92" s="104"/>
      <c r="AJ92" s="104"/>
      <c r="AK92" s="104"/>
      <c r="AL92" s="104"/>
      <c r="AM92" s="104"/>
      <c r="AN92" s="104"/>
      <c r="AO92" s="104"/>
      <c r="AP92" s="104"/>
      <c r="AQ92" s="104"/>
      <c r="AR92" s="104"/>
      <c r="AS92" s="104"/>
      <c r="AT92" s="104"/>
      <c r="AU92" s="104"/>
      <c r="AV92" s="104"/>
      <c r="AW92" s="104"/>
      <c r="AX92" s="104"/>
      <c r="AY92" s="104"/>
      <c r="AZ92" s="104"/>
      <c r="BA92" s="104"/>
      <c r="BB92" s="104"/>
      <c r="BC92" s="104"/>
      <c r="BD92" s="104"/>
      <c r="BE92" s="104"/>
      <c r="BF92" s="104"/>
      <c r="BG92" s="104"/>
      <c r="BH92" s="104"/>
      <c r="BI92" s="104"/>
      <c r="BJ92" s="104"/>
      <c r="BK92" s="104"/>
      <c r="BL92" s="104"/>
      <c r="BM92" s="104"/>
      <c r="BN92" s="104"/>
      <c r="BO92" s="104"/>
      <c r="BP92" s="104"/>
      <c r="BQ92" s="104"/>
      <c r="BR92" s="104"/>
      <c r="BS92" s="104"/>
      <c r="BT92" s="104"/>
      <c r="BU92" s="104"/>
      <c r="BV92" s="104"/>
      <c r="BW92" s="104"/>
      <c r="BX92" s="104"/>
      <c r="BY92" s="104"/>
      <c r="BZ92" s="104"/>
      <c r="CA92" s="104"/>
      <c r="CB92" s="104"/>
      <c r="CC92" s="104"/>
      <c r="CD92" s="104"/>
      <c r="CE92" s="104"/>
      <c r="CF92" s="104"/>
      <c r="CG92" s="104"/>
      <c r="CH92" s="104"/>
      <c r="CI92" s="104"/>
      <c r="CJ92" s="104"/>
      <c r="CK92" s="104"/>
      <c r="CL92" s="104"/>
      <c r="CM92" s="104"/>
      <c r="CN92" s="104"/>
      <c r="CO92" s="104"/>
      <c r="CP92" s="104"/>
      <c r="CQ92" s="104"/>
      <c r="CR92" s="104"/>
      <c r="CS92" s="104"/>
      <c r="CT92" s="104"/>
      <c r="CU92" s="104"/>
      <c r="CV92" s="104"/>
      <c r="CW92" s="104"/>
      <c r="CX92" s="104"/>
      <c r="CY92" s="104"/>
      <c r="CZ92" s="104"/>
      <c r="DA92" s="104"/>
      <c r="DB92" s="104"/>
    </row>
    <row r="93" spans="1:106">
      <c r="A93" s="174" t="str">
        <f>+IF(LEN(C93)&gt;5,IF(OR(AND(D93&gt;='PRE MAAS'!$L$1,D93&lt;='PRE MAAS'!$Y$1),AND(J93&gt;='PRE MAAS'!$L$1,J93&lt;='PRE MAAS'!$Y$1)),"ACTIVA","REGISTRADA"),"")</f>
        <v/>
      </c>
      <c r="B93" s="175" t="str">
        <f>+IF(LEN(C93)&gt;0,IFERROR(VLOOKUP(C93,BD!G:I,3,0),"BAJA"),"")</f>
        <v/>
      </c>
      <c r="C93" s="105"/>
      <c r="D93" s="91"/>
      <c r="E93" s="173"/>
      <c r="F93" s="11"/>
      <c r="G93" s="173"/>
      <c r="H93" s="11"/>
      <c r="I93" s="11"/>
      <c r="J93" s="176" t="str">
        <f t="shared" si="1"/>
        <v/>
      </c>
      <c r="K93" s="98" t="str">
        <f>+IF(LEN(C93)&gt;5,IF(AND($D93&lt;='PRE MAAS'!L$1,$J93&gt;='PRE MAAS'!L$1),'PRE MAAS'!L$1,""),"")</f>
        <v/>
      </c>
      <c r="L93" s="98" t="str">
        <f>++IF(LEN(C93)&gt;5,IF(AND($D93&lt;='PRE MAAS'!L$1,$J93&gt;='PRE MAAS'!L$1),'PRE MAAS'!L$1,""),"")</f>
        <v/>
      </c>
      <c r="M93" s="98" t="str">
        <f>++IF(LEN(C93)&gt;5,IF(AND($D93&lt;='PRE MAAS'!N$1,$J93&gt;='PRE MAAS'!N$1),'PRE MAAS'!N$1,""),"")</f>
        <v/>
      </c>
      <c r="N93" s="98" t="str">
        <f>++IF(LEN(C93)&gt;5,IF(AND($D93&lt;='PRE MAAS'!N$1,$J93&gt;='PRE MAAS'!N$1),'PRE MAAS'!N$1,""),"")</f>
        <v/>
      </c>
      <c r="O93" s="98" t="str">
        <f>++IF(LEN(C93)&gt;5,IF(AND($D93&lt;='PRE MAAS'!P$1,$J93&gt;='PRE MAAS'!P$1),'PRE MAAS'!P$1,""),"")</f>
        <v/>
      </c>
      <c r="P93" s="98" t="str">
        <f>++IF(LEN(C93)&gt;5,IF(AND($D93&lt;='PRE MAAS'!P$1,$J93&gt;='PRE MAAS'!P$1),'PRE MAAS'!P$1,""),"")</f>
        <v/>
      </c>
      <c r="Q93" s="98" t="str">
        <f>++IF(LEN(C93)&gt;5,IF(AND($D93&lt;='PRE MAAS'!R$1,$J93&gt;='PRE MAAS'!R$1),'PRE MAAS'!R$1,""),"")</f>
        <v/>
      </c>
      <c r="R93" s="98" t="str">
        <f>++IF(LEN(C93)&gt;5,IF(AND($D93&lt;='PRE MAAS'!R$1,$J93&gt;='PRE MAAS'!R$1),'PRE MAAS'!R$1,""),"")</f>
        <v/>
      </c>
      <c r="S93" s="98" t="str">
        <f>++IF(LEN(C93)&gt;5,IF(AND($D93&lt;='PRE MAAS'!T$1,$J93&gt;='PRE MAAS'!T$1),'PRE MAAS'!T$1,""),"")</f>
        <v/>
      </c>
      <c r="T93" s="98" t="str">
        <f>++IF(LEN(C93)&gt;5,IF(AND($D93&lt;='PRE MAAS'!T$1,$J93&gt;='PRE MAAS'!T$1),'PRE MAAS'!T$1,""),"")</f>
        <v/>
      </c>
      <c r="U93" s="98" t="str">
        <f>++IF(LEN(C93)&gt;5,IF(AND($D93&lt;='PRE MAAS'!V$1,$J93&gt;='PRE MAAS'!V$1),'PRE MAAS'!V$1,""),"")</f>
        <v/>
      </c>
      <c r="V93" s="98" t="str">
        <f>++IF(LEN(C93)&gt;5,IF(AND($D93&lt;='PRE MAAS'!V$1,$J93&gt;='PRE MAAS'!V$1),'PRE MAAS'!V$1,""),"")</f>
        <v/>
      </c>
      <c r="W93" s="98" t="str">
        <f>++IF(LEN(C93)&gt;5,IF(AND($D93&lt;='PRE MAAS'!X$1,$J93&gt;='PRE MAAS'!X$1),'PRE MAAS'!X$1,""),"")</f>
        <v/>
      </c>
      <c r="X93" s="104" t="str">
        <f>++IF(LEN(C93)&gt;5,IF(AND($D93&lt;='PRE MAAS'!X$1,$J93&gt;='PRE MAAS'!X$1),'PRE MAAS'!X$1,""),"")</f>
        <v/>
      </c>
      <c r="Y93" s="146" t="str">
        <f>+IF(LEN(C93)&gt;0,IF(COUNTIFS($A93:$A$100,"ACTIVA",$C93:$C$100,C93)=2,CONCATENATE("I (",F93," ",VLOOKUP(C93,C94:$F$100,4,0),") "),CONCATENATE("I (",F93,") ")),"")</f>
        <v/>
      </c>
      <c r="Z93" s="104"/>
      <c r="AA93" s="104"/>
      <c r="AB93" s="104"/>
      <c r="AC93" s="104"/>
      <c r="AD93" s="104"/>
      <c r="AE93" s="104"/>
      <c r="AF93" s="104"/>
      <c r="AG93" s="104"/>
      <c r="AH93" s="104"/>
      <c r="AI93" s="104"/>
      <c r="AJ93" s="104"/>
      <c r="AK93" s="104"/>
      <c r="AL93" s="104"/>
      <c r="AM93" s="104"/>
      <c r="AN93" s="104"/>
      <c r="AO93" s="104"/>
      <c r="AP93" s="104"/>
      <c r="AQ93" s="104"/>
      <c r="AR93" s="104"/>
      <c r="AS93" s="104"/>
      <c r="AT93" s="104"/>
      <c r="AU93" s="104"/>
      <c r="AV93" s="104"/>
      <c r="AW93" s="104"/>
      <c r="AX93" s="104"/>
      <c r="AY93" s="104"/>
      <c r="AZ93" s="104"/>
      <c r="BA93" s="104"/>
      <c r="BB93" s="104"/>
      <c r="BC93" s="104"/>
      <c r="BD93" s="104"/>
      <c r="BE93" s="104"/>
      <c r="BF93" s="104"/>
      <c r="BG93" s="104"/>
      <c r="BH93" s="104"/>
      <c r="BI93" s="104"/>
      <c r="BJ93" s="104"/>
      <c r="BK93" s="104"/>
      <c r="BL93" s="104"/>
      <c r="BM93" s="104"/>
      <c r="BN93" s="104"/>
      <c r="BO93" s="104"/>
      <c r="BP93" s="104"/>
      <c r="BQ93" s="104"/>
      <c r="BR93" s="104"/>
      <c r="BS93" s="104"/>
      <c r="BT93" s="104"/>
      <c r="BU93" s="104"/>
      <c r="BV93" s="104"/>
      <c r="BW93" s="104"/>
      <c r="BX93" s="104"/>
      <c r="BY93" s="104"/>
      <c r="BZ93" s="104"/>
      <c r="CA93" s="104"/>
      <c r="CB93" s="104"/>
      <c r="CC93" s="104"/>
      <c r="CD93" s="104"/>
      <c r="CE93" s="104"/>
      <c r="CF93" s="104"/>
      <c r="CG93" s="104"/>
      <c r="CH93" s="104"/>
      <c r="CI93" s="104"/>
      <c r="CJ93" s="104"/>
      <c r="CK93" s="104"/>
      <c r="CL93" s="104"/>
      <c r="CM93" s="104"/>
      <c r="CN93" s="104"/>
      <c r="CO93" s="104"/>
      <c r="CP93" s="104"/>
      <c r="CQ93" s="104"/>
      <c r="CR93" s="104"/>
      <c r="CS93" s="104"/>
      <c r="CT93" s="104"/>
      <c r="CU93" s="104"/>
      <c r="CV93" s="104"/>
      <c r="CW93" s="104"/>
      <c r="CX93" s="104"/>
      <c r="CY93" s="104"/>
      <c r="CZ93" s="104"/>
      <c r="DA93" s="104"/>
      <c r="DB93" s="104"/>
    </row>
    <row r="94" spans="1:106">
      <c r="A94" s="174" t="str">
        <f>+IF(LEN(C94)&gt;5,IF(OR(AND(D94&gt;='PRE MAAS'!$L$1,D94&lt;='PRE MAAS'!$Y$1),AND(J94&gt;='PRE MAAS'!$L$1,J94&lt;='PRE MAAS'!$Y$1)),"ACTIVA","REGISTRADA"),"")</f>
        <v/>
      </c>
      <c r="B94" s="175" t="str">
        <f>+IF(LEN(C94)&gt;0,IFERROR(VLOOKUP(C94,BD!G:I,3,0),"BAJA"),"")</f>
        <v/>
      </c>
      <c r="C94" s="105"/>
      <c r="D94" s="91"/>
      <c r="E94" s="173"/>
      <c r="F94" s="11"/>
      <c r="G94" s="173"/>
      <c r="H94" s="11"/>
      <c r="I94" s="11"/>
      <c r="J94" s="176" t="str">
        <f t="shared" si="1"/>
        <v/>
      </c>
      <c r="K94" s="98" t="str">
        <f>+IF(LEN(C94)&gt;5,IF(AND($D94&lt;='PRE MAAS'!L$1,$J94&gt;='PRE MAAS'!L$1),'PRE MAAS'!L$1,""),"")</f>
        <v/>
      </c>
      <c r="L94" s="98" t="str">
        <f>++IF(LEN(C94)&gt;5,IF(AND($D94&lt;='PRE MAAS'!L$1,$J94&gt;='PRE MAAS'!L$1),'PRE MAAS'!L$1,""),"")</f>
        <v/>
      </c>
      <c r="M94" s="98" t="str">
        <f>++IF(LEN(C94)&gt;5,IF(AND($D94&lt;='PRE MAAS'!N$1,$J94&gt;='PRE MAAS'!N$1),'PRE MAAS'!N$1,""),"")</f>
        <v/>
      </c>
      <c r="N94" s="98" t="str">
        <f>++IF(LEN(C94)&gt;5,IF(AND($D94&lt;='PRE MAAS'!N$1,$J94&gt;='PRE MAAS'!N$1),'PRE MAAS'!N$1,""),"")</f>
        <v/>
      </c>
      <c r="O94" s="98" t="str">
        <f>++IF(LEN(C94)&gt;5,IF(AND($D94&lt;='PRE MAAS'!P$1,$J94&gt;='PRE MAAS'!P$1),'PRE MAAS'!P$1,""),"")</f>
        <v/>
      </c>
      <c r="P94" s="98" t="str">
        <f>++IF(LEN(C94)&gt;5,IF(AND($D94&lt;='PRE MAAS'!P$1,$J94&gt;='PRE MAAS'!P$1),'PRE MAAS'!P$1,""),"")</f>
        <v/>
      </c>
      <c r="Q94" s="98" t="str">
        <f>++IF(LEN(C94)&gt;5,IF(AND($D94&lt;='PRE MAAS'!R$1,$J94&gt;='PRE MAAS'!R$1),'PRE MAAS'!R$1,""),"")</f>
        <v/>
      </c>
      <c r="R94" s="98" t="str">
        <f>++IF(LEN(C94)&gt;5,IF(AND($D94&lt;='PRE MAAS'!R$1,$J94&gt;='PRE MAAS'!R$1),'PRE MAAS'!R$1,""),"")</f>
        <v/>
      </c>
      <c r="S94" s="98" t="str">
        <f>++IF(LEN(C94)&gt;5,IF(AND($D94&lt;='PRE MAAS'!T$1,$J94&gt;='PRE MAAS'!T$1),'PRE MAAS'!T$1,""),"")</f>
        <v/>
      </c>
      <c r="T94" s="98" t="str">
        <f>++IF(LEN(C94)&gt;5,IF(AND($D94&lt;='PRE MAAS'!T$1,$J94&gt;='PRE MAAS'!T$1),'PRE MAAS'!T$1,""),"")</f>
        <v/>
      </c>
      <c r="U94" s="98" t="str">
        <f>++IF(LEN(C94)&gt;5,IF(AND($D94&lt;='PRE MAAS'!V$1,$J94&gt;='PRE MAAS'!V$1),'PRE MAAS'!V$1,""),"")</f>
        <v/>
      </c>
      <c r="V94" s="98" t="str">
        <f>++IF(LEN(C94)&gt;5,IF(AND($D94&lt;='PRE MAAS'!V$1,$J94&gt;='PRE MAAS'!V$1),'PRE MAAS'!V$1,""),"")</f>
        <v/>
      </c>
      <c r="W94" s="98" t="str">
        <f>++IF(LEN(C94)&gt;5,IF(AND($D94&lt;='PRE MAAS'!X$1,$J94&gt;='PRE MAAS'!X$1),'PRE MAAS'!X$1,""),"")</f>
        <v/>
      </c>
      <c r="X94" s="104" t="str">
        <f>++IF(LEN(C94)&gt;5,IF(AND($D94&lt;='PRE MAAS'!X$1,$J94&gt;='PRE MAAS'!X$1),'PRE MAAS'!X$1,""),"")</f>
        <v/>
      </c>
      <c r="Y94" s="146" t="str">
        <f>+IF(LEN(C94)&gt;0,IF(COUNTIFS($A94:$A$100,"ACTIVA",$C94:$C$100,C94)=2,CONCATENATE("I (",F94," ",VLOOKUP(C94,C95:$F$100,4,0),") "),CONCATENATE("I (",F94,") ")),"")</f>
        <v/>
      </c>
      <c r="Z94" s="104"/>
      <c r="AA94" s="104"/>
      <c r="AB94" s="104"/>
      <c r="AC94" s="104"/>
      <c r="AD94" s="104"/>
      <c r="AE94" s="104"/>
      <c r="AF94" s="104"/>
      <c r="AG94" s="104"/>
      <c r="AH94" s="104"/>
      <c r="AI94" s="104"/>
      <c r="AJ94" s="104"/>
      <c r="AK94" s="104"/>
      <c r="AL94" s="104"/>
      <c r="AM94" s="104"/>
      <c r="AN94" s="104"/>
      <c r="AO94" s="104"/>
      <c r="AP94" s="104"/>
      <c r="AQ94" s="104"/>
      <c r="AR94" s="104"/>
      <c r="AS94" s="104"/>
      <c r="AT94" s="104"/>
      <c r="AU94" s="104"/>
      <c r="AV94" s="104"/>
      <c r="AW94" s="104"/>
      <c r="AX94" s="104"/>
      <c r="AY94" s="104"/>
      <c r="AZ94" s="104"/>
      <c r="BA94" s="104"/>
      <c r="BB94" s="104"/>
      <c r="BC94" s="104"/>
      <c r="BD94" s="104"/>
      <c r="BE94" s="104"/>
      <c r="BF94" s="104"/>
      <c r="BG94" s="104"/>
      <c r="BH94" s="104"/>
      <c r="BI94" s="104"/>
      <c r="BJ94" s="104"/>
      <c r="BK94" s="104"/>
      <c r="BL94" s="104"/>
      <c r="BM94" s="104"/>
      <c r="BN94" s="104"/>
      <c r="BO94" s="104"/>
      <c r="BP94" s="104"/>
      <c r="BQ94" s="104"/>
      <c r="BR94" s="104"/>
      <c r="BS94" s="104"/>
      <c r="BT94" s="104"/>
      <c r="BU94" s="104"/>
      <c r="BV94" s="104"/>
      <c r="BW94" s="104"/>
      <c r="BX94" s="104"/>
      <c r="BY94" s="104"/>
      <c r="BZ94" s="104"/>
      <c r="CA94" s="104"/>
      <c r="CB94" s="104"/>
      <c r="CC94" s="104"/>
      <c r="CD94" s="104"/>
      <c r="CE94" s="104"/>
      <c r="CF94" s="104"/>
      <c r="CG94" s="104"/>
      <c r="CH94" s="104"/>
      <c r="CI94" s="104"/>
      <c r="CJ94" s="104"/>
      <c r="CK94" s="104"/>
      <c r="CL94" s="104"/>
      <c r="CM94" s="104"/>
      <c r="CN94" s="104"/>
      <c r="CO94" s="104"/>
      <c r="CP94" s="104"/>
      <c r="CQ94" s="104"/>
      <c r="CR94" s="104"/>
      <c r="CS94" s="104"/>
      <c r="CT94" s="104"/>
      <c r="CU94" s="104"/>
      <c r="CV94" s="104"/>
      <c r="CW94" s="104"/>
      <c r="CX94" s="104"/>
      <c r="CY94" s="104"/>
      <c r="CZ94" s="104"/>
      <c r="DA94" s="104"/>
      <c r="DB94" s="104"/>
    </row>
    <row r="95" spans="1:106">
      <c r="A95" s="174" t="str">
        <f>+IF(LEN(C95)&gt;5,IF(OR(AND(D95&gt;='PRE MAAS'!$L$1,D95&lt;='PRE MAAS'!$Y$1),AND(J95&gt;='PRE MAAS'!$L$1,J95&lt;='PRE MAAS'!$Y$1)),"ACTIVA","REGISTRADA"),"")</f>
        <v/>
      </c>
      <c r="B95" s="175" t="str">
        <f>+IF(LEN(C95)&gt;0,IFERROR(VLOOKUP(C95,BD!G:I,3,0),"BAJA"),"")</f>
        <v/>
      </c>
      <c r="C95" s="105"/>
      <c r="D95" s="91"/>
      <c r="E95" s="173"/>
      <c r="F95" s="11"/>
      <c r="G95" s="173"/>
      <c r="H95" s="11"/>
      <c r="I95" s="11"/>
      <c r="J95" s="176" t="str">
        <f t="shared" si="1"/>
        <v/>
      </c>
      <c r="K95" s="98" t="str">
        <f>+IF(LEN(C95)&gt;5,IF(AND($D95&lt;='PRE MAAS'!L$1,$J95&gt;='PRE MAAS'!L$1),'PRE MAAS'!L$1,""),"")</f>
        <v/>
      </c>
      <c r="L95" s="98" t="str">
        <f>++IF(LEN(C95)&gt;5,IF(AND($D95&lt;='PRE MAAS'!L$1,$J95&gt;='PRE MAAS'!L$1),'PRE MAAS'!L$1,""),"")</f>
        <v/>
      </c>
      <c r="M95" s="98" t="str">
        <f>++IF(LEN(C95)&gt;5,IF(AND($D95&lt;='PRE MAAS'!N$1,$J95&gt;='PRE MAAS'!N$1),'PRE MAAS'!N$1,""),"")</f>
        <v/>
      </c>
      <c r="N95" s="98" t="str">
        <f>++IF(LEN(C95)&gt;5,IF(AND($D95&lt;='PRE MAAS'!N$1,$J95&gt;='PRE MAAS'!N$1),'PRE MAAS'!N$1,""),"")</f>
        <v/>
      </c>
      <c r="O95" s="98" t="str">
        <f>++IF(LEN(C95)&gt;5,IF(AND($D95&lt;='PRE MAAS'!P$1,$J95&gt;='PRE MAAS'!P$1),'PRE MAAS'!P$1,""),"")</f>
        <v/>
      </c>
      <c r="P95" s="98" t="str">
        <f>++IF(LEN(C95)&gt;5,IF(AND($D95&lt;='PRE MAAS'!P$1,$J95&gt;='PRE MAAS'!P$1),'PRE MAAS'!P$1,""),"")</f>
        <v/>
      </c>
      <c r="Q95" s="98" t="str">
        <f>++IF(LEN(C95)&gt;5,IF(AND($D95&lt;='PRE MAAS'!R$1,$J95&gt;='PRE MAAS'!R$1),'PRE MAAS'!R$1,""),"")</f>
        <v/>
      </c>
      <c r="R95" s="98" t="str">
        <f>++IF(LEN(C95)&gt;5,IF(AND($D95&lt;='PRE MAAS'!R$1,$J95&gt;='PRE MAAS'!R$1),'PRE MAAS'!R$1,""),"")</f>
        <v/>
      </c>
      <c r="S95" s="98" t="str">
        <f>++IF(LEN(C95)&gt;5,IF(AND($D95&lt;='PRE MAAS'!T$1,$J95&gt;='PRE MAAS'!T$1),'PRE MAAS'!T$1,""),"")</f>
        <v/>
      </c>
      <c r="T95" s="98" t="str">
        <f>++IF(LEN(C95)&gt;5,IF(AND($D95&lt;='PRE MAAS'!T$1,$J95&gt;='PRE MAAS'!T$1),'PRE MAAS'!T$1,""),"")</f>
        <v/>
      </c>
      <c r="U95" s="98" t="str">
        <f>++IF(LEN(C95)&gt;5,IF(AND($D95&lt;='PRE MAAS'!V$1,$J95&gt;='PRE MAAS'!V$1),'PRE MAAS'!V$1,""),"")</f>
        <v/>
      </c>
      <c r="V95" s="98" t="str">
        <f>++IF(LEN(C95)&gt;5,IF(AND($D95&lt;='PRE MAAS'!V$1,$J95&gt;='PRE MAAS'!V$1),'PRE MAAS'!V$1,""),"")</f>
        <v/>
      </c>
      <c r="W95" s="98" t="str">
        <f>++IF(LEN(C95)&gt;5,IF(AND($D95&lt;='PRE MAAS'!X$1,$J95&gt;='PRE MAAS'!X$1),'PRE MAAS'!X$1,""),"")</f>
        <v/>
      </c>
      <c r="X95" s="104" t="str">
        <f>++IF(LEN(C95)&gt;5,IF(AND($D95&lt;='PRE MAAS'!X$1,$J95&gt;='PRE MAAS'!X$1),'PRE MAAS'!X$1,""),"")</f>
        <v/>
      </c>
      <c r="Y95" s="146" t="str">
        <f>+IF(LEN(C95)&gt;0,IF(COUNTIFS($A95:$A$100,"ACTIVA",$C95:$C$100,C95)=2,CONCATENATE("I (",F95," ",VLOOKUP(C95,C96:$F$100,4,0),") "),CONCATENATE("I (",F95,") ")),"")</f>
        <v/>
      </c>
      <c r="Z95" s="104"/>
      <c r="AA95" s="104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  <c r="AM95" s="104"/>
      <c r="AN95" s="104"/>
      <c r="AO95" s="104"/>
      <c r="AP95" s="104"/>
      <c r="AQ95" s="104"/>
      <c r="AR95" s="104"/>
      <c r="AS95" s="104"/>
      <c r="AT95" s="104"/>
      <c r="AU95" s="104"/>
      <c r="AV95" s="104"/>
      <c r="AW95" s="104"/>
      <c r="AX95" s="104"/>
      <c r="AY95" s="104"/>
      <c r="AZ95" s="104"/>
      <c r="BA95" s="104"/>
      <c r="BB95" s="104"/>
      <c r="BC95" s="104"/>
      <c r="BD95" s="104"/>
      <c r="BE95" s="104"/>
      <c r="BF95" s="104"/>
      <c r="BG95" s="104"/>
      <c r="BH95" s="104"/>
      <c r="BI95" s="104"/>
      <c r="BJ95" s="104"/>
      <c r="BK95" s="104"/>
      <c r="BL95" s="104"/>
      <c r="BM95" s="104"/>
      <c r="BN95" s="104"/>
      <c r="BO95" s="104"/>
      <c r="BP95" s="104"/>
      <c r="BQ95" s="104"/>
      <c r="BR95" s="104"/>
      <c r="BS95" s="104"/>
      <c r="BT95" s="104"/>
      <c r="BU95" s="104"/>
      <c r="BV95" s="104"/>
      <c r="BW95" s="104"/>
      <c r="BX95" s="104"/>
      <c r="BY95" s="104"/>
      <c r="BZ95" s="104"/>
      <c r="CA95" s="104"/>
      <c r="CB95" s="104"/>
      <c r="CC95" s="104"/>
      <c r="CD95" s="104"/>
      <c r="CE95" s="104"/>
      <c r="CF95" s="104"/>
      <c r="CG95" s="104"/>
      <c r="CH95" s="104"/>
      <c r="CI95" s="104"/>
      <c r="CJ95" s="104"/>
      <c r="CK95" s="104"/>
      <c r="CL95" s="104"/>
      <c r="CM95" s="104"/>
      <c r="CN95" s="104"/>
      <c r="CO95" s="104"/>
      <c r="CP95" s="104"/>
      <c r="CQ95" s="104"/>
      <c r="CR95" s="104"/>
      <c r="CS95" s="104"/>
      <c r="CT95" s="104"/>
      <c r="CU95" s="104"/>
      <c r="CV95" s="104"/>
      <c r="CW95" s="104"/>
      <c r="CX95" s="104"/>
      <c r="CY95" s="104"/>
      <c r="CZ95" s="104"/>
      <c r="DA95" s="104"/>
      <c r="DB95" s="104"/>
    </row>
    <row r="96" spans="1:106">
      <c r="A96" s="174" t="str">
        <f>+IF(LEN(C96)&gt;5,IF(OR(AND(D96&gt;='PRE MAAS'!$L$1,D96&lt;='PRE MAAS'!$Y$1),AND(J96&gt;='PRE MAAS'!$L$1,J96&lt;='PRE MAAS'!$Y$1)),"ACTIVA","REGISTRADA"),"")</f>
        <v/>
      </c>
      <c r="B96" s="175" t="str">
        <f>+IF(LEN(C96)&gt;0,IFERROR(VLOOKUP(C96,BD!G:I,3,0),"BAJA"),"")</f>
        <v/>
      </c>
      <c r="C96" s="105"/>
      <c r="D96" s="91"/>
      <c r="E96" s="173"/>
      <c r="F96" s="11"/>
      <c r="G96" s="173"/>
      <c r="H96" s="11"/>
      <c r="I96" s="11"/>
      <c r="J96" s="176" t="str">
        <f t="shared" si="1"/>
        <v/>
      </c>
      <c r="K96" s="98" t="str">
        <f>+IF(LEN(C96)&gt;5,IF(AND($D96&lt;='PRE MAAS'!L$1,$J96&gt;='PRE MAAS'!L$1),'PRE MAAS'!L$1,""),"")</f>
        <v/>
      </c>
      <c r="L96" s="98" t="str">
        <f>++IF(LEN(C96)&gt;5,IF(AND($D96&lt;='PRE MAAS'!L$1,$J96&gt;='PRE MAAS'!L$1),'PRE MAAS'!L$1,""),"")</f>
        <v/>
      </c>
      <c r="M96" s="98" t="str">
        <f>++IF(LEN(C96)&gt;5,IF(AND($D96&lt;='PRE MAAS'!N$1,$J96&gt;='PRE MAAS'!N$1),'PRE MAAS'!N$1,""),"")</f>
        <v/>
      </c>
      <c r="N96" s="98" t="str">
        <f>++IF(LEN(C96)&gt;5,IF(AND($D96&lt;='PRE MAAS'!N$1,$J96&gt;='PRE MAAS'!N$1),'PRE MAAS'!N$1,""),"")</f>
        <v/>
      </c>
      <c r="O96" s="98" t="str">
        <f>++IF(LEN(C96)&gt;5,IF(AND($D96&lt;='PRE MAAS'!P$1,$J96&gt;='PRE MAAS'!P$1),'PRE MAAS'!P$1,""),"")</f>
        <v/>
      </c>
      <c r="P96" s="98" t="str">
        <f>++IF(LEN(C96)&gt;5,IF(AND($D96&lt;='PRE MAAS'!P$1,$J96&gt;='PRE MAAS'!P$1),'PRE MAAS'!P$1,""),"")</f>
        <v/>
      </c>
      <c r="Q96" s="98" t="str">
        <f>++IF(LEN(C96)&gt;5,IF(AND($D96&lt;='PRE MAAS'!R$1,$J96&gt;='PRE MAAS'!R$1),'PRE MAAS'!R$1,""),"")</f>
        <v/>
      </c>
      <c r="R96" s="98" t="str">
        <f>++IF(LEN(C96)&gt;5,IF(AND($D96&lt;='PRE MAAS'!R$1,$J96&gt;='PRE MAAS'!R$1),'PRE MAAS'!R$1,""),"")</f>
        <v/>
      </c>
      <c r="S96" s="98" t="str">
        <f>++IF(LEN(C96)&gt;5,IF(AND($D96&lt;='PRE MAAS'!T$1,$J96&gt;='PRE MAAS'!T$1),'PRE MAAS'!T$1,""),"")</f>
        <v/>
      </c>
      <c r="T96" s="98" t="str">
        <f>++IF(LEN(C96)&gt;5,IF(AND($D96&lt;='PRE MAAS'!T$1,$J96&gt;='PRE MAAS'!T$1),'PRE MAAS'!T$1,""),"")</f>
        <v/>
      </c>
      <c r="U96" s="98" t="str">
        <f>++IF(LEN(C96)&gt;5,IF(AND($D96&lt;='PRE MAAS'!V$1,$J96&gt;='PRE MAAS'!V$1),'PRE MAAS'!V$1,""),"")</f>
        <v/>
      </c>
      <c r="V96" s="98" t="str">
        <f>++IF(LEN(C96)&gt;5,IF(AND($D96&lt;='PRE MAAS'!V$1,$J96&gt;='PRE MAAS'!V$1),'PRE MAAS'!V$1,""),"")</f>
        <v/>
      </c>
      <c r="W96" s="98" t="str">
        <f>++IF(LEN(C96)&gt;5,IF(AND($D96&lt;='PRE MAAS'!X$1,$J96&gt;='PRE MAAS'!X$1),'PRE MAAS'!X$1,""),"")</f>
        <v/>
      </c>
      <c r="X96" s="104" t="str">
        <f>++IF(LEN(C96)&gt;5,IF(AND($D96&lt;='PRE MAAS'!X$1,$J96&gt;='PRE MAAS'!X$1),'PRE MAAS'!X$1,""),"")</f>
        <v/>
      </c>
      <c r="Y96" s="146" t="str">
        <f>+IF(LEN(C96)&gt;0,IF(COUNTIFS($A96:$A$100,"ACTIVA",$C96:$C$100,C96)=2,CONCATENATE("I (",F96," ",VLOOKUP(C96,C97:$F$100,4,0),") "),CONCATENATE("I (",F96,") ")),"")</f>
        <v/>
      </c>
      <c r="Z96" s="104"/>
      <c r="AA96" s="104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  <c r="AL96" s="104"/>
      <c r="AM96" s="104"/>
      <c r="AN96" s="104"/>
      <c r="AO96" s="104"/>
      <c r="AP96" s="104"/>
      <c r="AQ96" s="104"/>
      <c r="AR96" s="104"/>
      <c r="AS96" s="104"/>
      <c r="AT96" s="104"/>
      <c r="AU96" s="104"/>
      <c r="AV96" s="104"/>
      <c r="AW96" s="104"/>
      <c r="AX96" s="104"/>
      <c r="AY96" s="104"/>
      <c r="AZ96" s="104"/>
      <c r="BA96" s="104"/>
      <c r="BB96" s="104"/>
      <c r="BC96" s="104"/>
      <c r="BD96" s="104"/>
      <c r="BE96" s="104"/>
      <c r="BF96" s="104"/>
      <c r="BG96" s="104"/>
      <c r="BH96" s="104"/>
      <c r="BI96" s="104"/>
      <c r="BJ96" s="104"/>
      <c r="BK96" s="104"/>
      <c r="BL96" s="104"/>
      <c r="BM96" s="104"/>
      <c r="BN96" s="104"/>
      <c r="BO96" s="104"/>
      <c r="BP96" s="104"/>
      <c r="BQ96" s="104"/>
      <c r="BR96" s="104"/>
      <c r="BS96" s="104"/>
      <c r="BT96" s="104"/>
      <c r="BU96" s="104"/>
      <c r="BV96" s="104"/>
      <c r="BW96" s="104"/>
      <c r="BX96" s="104"/>
      <c r="BY96" s="104"/>
      <c r="BZ96" s="104"/>
      <c r="CA96" s="104"/>
      <c r="CB96" s="104"/>
      <c r="CC96" s="104"/>
      <c r="CD96" s="104"/>
      <c r="CE96" s="104"/>
      <c r="CF96" s="104"/>
      <c r="CG96" s="104"/>
      <c r="CH96" s="104"/>
      <c r="CI96" s="104"/>
      <c r="CJ96" s="104"/>
      <c r="CK96" s="104"/>
      <c r="CL96" s="104"/>
      <c r="CM96" s="104"/>
      <c r="CN96" s="104"/>
      <c r="CO96" s="104"/>
      <c r="CP96" s="104"/>
      <c r="CQ96" s="104"/>
      <c r="CR96" s="104"/>
      <c r="CS96" s="104"/>
      <c r="CT96" s="104"/>
      <c r="CU96" s="104"/>
      <c r="CV96" s="104"/>
      <c r="CW96" s="104"/>
      <c r="CX96" s="104"/>
      <c r="CY96" s="104"/>
      <c r="CZ96" s="104"/>
      <c r="DA96" s="104"/>
      <c r="DB96" s="104"/>
    </row>
    <row r="97" spans="1:106">
      <c r="A97" s="174" t="str">
        <f>+IF(LEN(C97)&gt;5,IF(OR(AND(D97&gt;='PRE MAAS'!$L$1,D97&lt;='PRE MAAS'!$Y$1),AND(J97&gt;='PRE MAAS'!$L$1,J97&lt;='PRE MAAS'!$Y$1)),"ACTIVA","REGISTRADA"),"")</f>
        <v/>
      </c>
      <c r="B97" s="175" t="str">
        <f>+IF(LEN(C97)&gt;0,IFERROR(VLOOKUP(C97,BD!G:I,3,0),"BAJA"),"")</f>
        <v/>
      </c>
      <c r="C97" s="105"/>
      <c r="D97" s="91"/>
      <c r="E97" s="173"/>
      <c r="F97" s="11"/>
      <c r="G97" s="173"/>
      <c r="H97" s="11"/>
      <c r="I97" s="11"/>
      <c r="J97" s="176" t="str">
        <f t="shared" si="1"/>
        <v/>
      </c>
      <c r="K97" s="98" t="str">
        <f>+IF(LEN(C97)&gt;5,IF(AND($D97&lt;='PRE MAAS'!L$1,$J97&gt;='PRE MAAS'!L$1),'PRE MAAS'!L$1,""),"")</f>
        <v/>
      </c>
      <c r="L97" s="98" t="str">
        <f>++IF(LEN(C97)&gt;5,IF(AND($D97&lt;='PRE MAAS'!L$1,$J97&gt;='PRE MAAS'!L$1),'PRE MAAS'!L$1,""),"")</f>
        <v/>
      </c>
      <c r="M97" s="98" t="str">
        <f>++IF(LEN(C97)&gt;5,IF(AND($D97&lt;='PRE MAAS'!N$1,$J97&gt;='PRE MAAS'!N$1),'PRE MAAS'!N$1,""),"")</f>
        <v/>
      </c>
      <c r="N97" s="98" t="str">
        <f>++IF(LEN(C97)&gt;5,IF(AND($D97&lt;='PRE MAAS'!N$1,$J97&gt;='PRE MAAS'!N$1),'PRE MAAS'!N$1,""),"")</f>
        <v/>
      </c>
      <c r="O97" s="98" t="str">
        <f>++IF(LEN(C97)&gt;5,IF(AND($D97&lt;='PRE MAAS'!P$1,$J97&gt;='PRE MAAS'!P$1),'PRE MAAS'!P$1,""),"")</f>
        <v/>
      </c>
      <c r="P97" s="98" t="str">
        <f>++IF(LEN(C97)&gt;5,IF(AND($D97&lt;='PRE MAAS'!P$1,$J97&gt;='PRE MAAS'!P$1),'PRE MAAS'!P$1,""),"")</f>
        <v/>
      </c>
      <c r="Q97" s="98" t="str">
        <f>++IF(LEN(C97)&gt;5,IF(AND($D97&lt;='PRE MAAS'!R$1,$J97&gt;='PRE MAAS'!R$1),'PRE MAAS'!R$1,""),"")</f>
        <v/>
      </c>
      <c r="R97" s="98" t="str">
        <f>++IF(LEN(C97)&gt;5,IF(AND($D97&lt;='PRE MAAS'!R$1,$J97&gt;='PRE MAAS'!R$1),'PRE MAAS'!R$1,""),"")</f>
        <v/>
      </c>
      <c r="S97" s="98" t="str">
        <f>++IF(LEN(C97)&gt;5,IF(AND($D97&lt;='PRE MAAS'!T$1,$J97&gt;='PRE MAAS'!T$1),'PRE MAAS'!T$1,""),"")</f>
        <v/>
      </c>
      <c r="T97" s="98" t="str">
        <f>++IF(LEN(C97)&gt;5,IF(AND($D97&lt;='PRE MAAS'!T$1,$J97&gt;='PRE MAAS'!T$1),'PRE MAAS'!T$1,""),"")</f>
        <v/>
      </c>
      <c r="U97" s="98" t="str">
        <f>++IF(LEN(C97)&gt;5,IF(AND($D97&lt;='PRE MAAS'!V$1,$J97&gt;='PRE MAAS'!V$1),'PRE MAAS'!V$1,""),"")</f>
        <v/>
      </c>
      <c r="V97" s="98" t="str">
        <f>++IF(LEN(C97)&gt;5,IF(AND($D97&lt;='PRE MAAS'!V$1,$J97&gt;='PRE MAAS'!V$1),'PRE MAAS'!V$1,""),"")</f>
        <v/>
      </c>
      <c r="W97" s="98" t="str">
        <f>++IF(LEN(C97)&gt;5,IF(AND($D97&lt;='PRE MAAS'!X$1,$J97&gt;='PRE MAAS'!X$1),'PRE MAAS'!X$1,""),"")</f>
        <v/>
      </c>
      <c r="X97" s="104" t="str">
        <f>++IF(LEN(C97)&gt;5,IF(AND($D97&lt;='PRE MAAS'!X$1,$J97&gt;='PRE MAAS'!X$1),'PRE MAAS'!X$1,""),"")</f>
        <v/>
      </c>
      <c r="Y97" s="146" t="str">
        <f>+IF(LEN(C97)&gt;0,IF(COUNTIFS($A97:$A$100,"ACTIVA",$C97:$C$100,C97)=2,CONCATENATE("I (",F97," ",VLOOKUP(C97,C98:$F$100,4,0),") "),CONCATENATE("I (",F97,") ")),"")</f>
        <v/>
      </c>
      <c r="Z97" s="104"/>
      <c r="AA97" s="104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  <c r="AL97" s="104"/>
      <c r="AM97" s="104"/>
      <c r="AN97" s="104"/>
      <c r="AO97" s="104"/>
      <c r="AP97" s="104"/>
      <c r="AQ97" s="104"/>
      <c r="AR97" s="104"/>
      <c r="AS97" s="104"/>
      <c r="AT97" s="104"/>
      <c r="AU97" s="104"/>
      <c r="AV97" s="104"/>
      <c r="AW97" s="104"/>
      <c r="AX97" s="104"/>
      <c r="AY97" s="104"/>
      <c r="AZ97" s="104"/>
      <c r="BA97" s="104"/>
      <c r="BB97" s="104"/>
      <c r="BC97" s="104"/>
      <c r="BD97" s="104"/>
      <c r="BE97" s="104"/>
      <c r="BF97" s="104"/>
      <c r="BG97" s="104"/>
      <c r="BH97" s="104"/>
      <c r="BI97" s="104"/>
      <c r="BJ97" s="104"/>
      <c r="BK97" s="104"/>
      <c r="BL97" s="104"/>
      <c r="BM97" s="104"/>
      <c r="BN97" s="104"/>
      <c r="BO97" s="104"/>
      <c r="BP97" s="104"/>
      <c r="BQ97" s="104"/>
      <c r="BR97" s="104"/>
      <c r="BS97" s="104"/>
      <c r="BT97" s="104"/>
      <c r="BU97" s="104"/>
      <c r="BV97" s="104"/>
      <c r="BW97" s="104"/>
      <c r="BX97" s="104"/>
      <c r="BY97" s="104"/>
      <c r="BZ97" s="104"/>
      <c r="CA97" s="104"/>
      <c r="CB97" s="104"/>
      <c r="CC97" s="104"/>
      <c r="CD97" s="104"/>
      <c r="CE97" s="104"/>
      <c r="CF97" s="104"/>
      <c r="CG97" s="104"/>
      <c r="CH97" s="104"/>
      <c r="CI97" s="104"/>
      <c r="CJ97" s="104"/>
      <c r="CK97" s="104"/>
      <c r="CL97" s="104"/>
      <c r="CM97" s="104"/>
      <c r="CN97" s="104"/>
      <c r="CO97" s="104"/>
      <c r="CP97" s="104"/>
      <c r="CQ97" s="104"/>
      <c r="CR97" s="104"/>
      <c r="CS97" s="104"/>
      <c r="CT97" s="104"/>
      <c r="CU97" s="104"/>
      <c r="CV97" s="104"/>
      <c r="CW97" s="104"/>
      <c r="CX97" s="104"/>
      <c r="CY97" s="104"/>
      <c r="CZ97" s="104"/>
      <c r="DA97" s="104"/>
      <c r="DB97" s="104"/>
    </row>
    <row r="98" spans="1:106">
      <c r="A98" s="174" t="str">
        <f>+IF(LEN(C98)&gt;5,IF(OR(AND(D98&gt;='PRE MAAS'!$L$1,D98&lt;='PRE MAAS'!$Y$1),AND(J98&gt;='PRE MAAS'!$L$1,J98&lt;='PRE MAAS'!$Y$1)),"ACTIVA","REGISTRADA"),"")</f>
        <v/>
      </c>
      <c r="B98" s="175" t="str">
        <f>+IF(LEN(C98)&gt;0,IFERROR(VLOOKUP(C98,BD!G:I,3,0),"BAJA"),"")</f>
        <v/>
      </c>
      <c r="C98" s="105"/>
      <c r="D98" s="91"/>
      <c r="E98" s="173"/>
      <c r="F98" s="11"/>
      <c r="G98" s="173"/>
      <c r="H98" s="11"/>
      <c r="I98" s="11"/>
      <c r="J98" s="176" t="str">
        <f t="shared" si="1"/>
        <v/>
      </c>
      <c r="K98" s="98" t="str">
        <f>+IF(LEN(C98)&gt;5,IF(AND($D98&lt;='PRE MAAS'!L$1,$J98&gt;='PRE MAAS'!L$1),'PRE MAAS'!L$1,""),"")</f>
        <v/>
      </c>
      <c r="L98" s="98" t="str">
        <f>++IF(LEN(C98)&gt;5,IF(AND($D98&lt;='PRE MAAS'!L$1,$J98&gt;='PRE MAAS'!L$1),'PRE MAAS'!L$1,""),"")</f>
        <v/>
      </c>
      <c r="M98" s="98" t="str">
        <f>++IF(LEN(C98)&gt;5,IF(AND($D98&lt;='PRE MAAS'!N$1,$J98&gt;='PRE MAAS'!N$1),'PRE MAAS'!N$1,""),"")</f>
        <v/>
      </c>
      <c r="N98" s="98" t="str">
        <f>++IF(LEN(C98)&gt;5,IF(AND($D98&lt;='PRE MAAS'!N$1,$J98&gt;='PRE MAAS'!N$1),'PRE MAAS'!N$1,""),"")</f>
        <v/>
      </c>
      <c r="O98" s="98" t="str">
        <f>++IF(LEN(C98)&gt;5,IF(AND($D98&lt;='PRE MAAS'!P$1,$J98&gt;='PRE MAAS'!P$1),'PRE MAAS'!P$1,""),"")</f>
        <v/>
      </c>
      <c r="P98" s="98" t="str">
        <f>++IF(LEN(C98)&gt;5,IF(AND($D98&lt;='PRE MAAS'!P$1,$J98&gt;='PRE MAAS'!P$1),'PRE MAAS'!P$1,""),"")</f>
        <v/>
      </c>
      <c r="Q98" s="98" t="str">
        <f>++IF(LEN(C98)&gt;5,IF(AND($D98&lt;='PRE MAAS'!R$1,$J98&gt;='PRE MAAS'!R$1),'PRE MAAS'!R$1,""),"")</f>
        <v/>
      </c>
      <c r="R98" s="98" t="str">
        <f>++IF(LEN(C98)&gt;5,IF(AND($D98&lt;='PRE MAAS'!R$1,$J98&gt;='PRE MAAS'!R$1),'PRE MAAS'!R$1,""),"")</f>
        <v/>
      </c>
      <c r="S98" s="98" t="str">
        <f>++IF(LEN(C98)&gt;5,IF(AND($D98&lt;='PRE MAAS'!T$1,$J98&gt;='PRE MAAS'!T$1),'PRE MAAS'!T$1,""),"")</f>
        <v/>
      </c>
      <c r="T98" s="98" t="str">
        <f>++IF(LEN(C98)&gt;5,IF(AND($D98&lt;='PRE MAAS'!T$1,$J98&gt;='PRE MAAS'!T$1),'PRE MAAS'!T$1,""),"")</f>
        <v/>
      </c>
      <c r="U98" s="98" t="str">
        <f>++IF(LEN(C98)&gt;5,IF(AND($D98&lt;='PRE MAAS'!V$1,$J98&gt;='PRE MAAS'!V$1),'PRE MAAS'!V$1,""),"")</f>
        <v/>
      </c>
      <c r="V98" s="98" t="str">
        <f>++IF(LEN(C98)&gt;5,IF(AND($D98&lt;='PRE MAAS'!V$1,$J98&gt;='PRE MAAS'!V$1),'PRE MAAS'!V$1,""),"")</f>
        <v/>
      </c>
      <c r="W98" s="98" t="str">
        <f>++IF(LEN(C98)&gt;5,IF(AND($D98&lt;='PRE MAAS'!X$1,$J98&gt;='PRE MAAS'!X$1),'PRE MAAS'!X$1,""),"")</f>
        <v/>
      </c>
      <c r="X98" s="104" t="str">
        <f>++IF(LEN(C98)&gt;5,IF(AND($D98&lt;='PRE MAAS'!X$1,$J98&gt;='PRE MAAS'!X$1),'PRE MAAS'!X$1,""),"")</f>
        <v/>
      </c>
      <c r="Y98" s="146" t="str">
        <f>+IF(LEN(C98)&gt;0,IF(COUNTIFS($A98:$A$100,"ACTIVA",$C98:$C$100,C98)=2,CONCATENATE("I (",F98," ",VLOOKUP(C98,C99:$F$100,4,0),") "),CONCATENATE("I (",F98,") ")),"")</f>
        <v/>
      </c>
      <c r="Z98" s="104"/>
      <c r="AA98" s="104"/>
      <c r="AB98" s="104"/>
      <c r="AC98" s="104"/>
      <c r="AD98" s="104"/>
      <c r="AE98" s="104"/>
      <c r="AF98" s="104"/>
      <c r="AG98" s="104"/>
      <c r="AH98" s="104"/>
      <c r="AI98" s="104"/>
      <c r="AJ98" s="104"/>
      <c r="AK98" s="104"/>
      <c r="AL98" s="104"/>
      <c r="AM98" s="104"/>
      <c r="AN98" s="104"/>
      <c r="AO98" s="104"/>
      <c r="AP98" s="104"/>
      <c r="AQ98" s="104"/>
      <c r="AR98" s="104"/>
      <c r="AS98" s="104"/>
      <c r="AT98" s="104"/>
      <c r="AU98" s="104"/>
      <c r="AV98" s="104"/>
      <c r="AW98" s="104"/>
      <c r="AX98" s="104"/>
      <c r="AY98" s="104"/>
      <c r="AZ98" s="104"/>
      <c r="BA98" s="104"/>
      <c r="BB98" s="104"/>
      <c r="BC98" s="104"/>
      <c r="BD98" s="104"/>
      <c r="BE98" s="104"/>
      <c r="BF98" s="104"/>
      <c r="BG98" s="104"/>
      <c r="BH98" s="104"/>
      <c r="BI98" s="104"/>
      <c r="BJ98" s="104"/>
      <c r="BK98" s="104"/>
      <c r="BL98" s="104"/>
      <c r="BM98" s="104"/>
      <c r="BN98" s="104"/>
      <c r="BO98" s="104"/>
      <c r="BP98" s="104"/>
      <c r="BQ98" s="104"/>
      <c r="BR98" s="104"/>
      <c r="BS98" s="104"/>
      <c r="BT98" s="104"/>
      <c r="BU98" s="104"/>
      <c r="BV98" s="104"/>
      <c r="BW98" s="104"/>
      <c r="BX98" s="104"/>
      <c r="BY98" s="104"/>
      <c r="BZ98" s="104"/>
      <c r="CA98" s="104"/>
      <c r="CB98" s="104"/>
      <c r="CC98" s="104"/>
      <c r="CD98" s="104"/>
      <c r="CE98" s="104"/>
      <c r="CF98" s="104"/>
      <c r="CG98" s="104"/>
      <c r="CH98" s="104"/>
      <c r="CI98" s="104"/>
      <c r="CJ98" s="104"/>
      <c r="CK98" s="104"/>
      <c r="CL98" s="104"/>
      <c r="CM98" s="104"/>
      <c r="CN98" s="104"/>
      <c r="CO98" s="104"/>
      <c r="CP98" s="104"/>
      <c r="CQ98" s="104"/>
      <c r="CR98" s="104"/>
      <c r="CS98" s="104"/>
      <c r="CT98" s="104"/>
      <c r="CU98" s="104"/>
      <c r="CV98" s="104"/>
      <c r="CW98" s="104"/>
      <c r="CX98" s="104"/>
      <c r="CY98" s="104"/>
      <c r="CZ98" s="104"/>
      <c r="DA98" s="104"/>
      <c r="DB98" s="104"/>
    </row>
    <row r="99" spans="1:106">
      <c r="A99" s="174" t="str">
        <f>+IF(LEN(C99)&gt;5,IF(OR(AND(D99&gt;='PRE MAAS'!$L$1,D99&lt;='PRE MAAS'!$Y$1),AND(J99&gt;='PRE MAAS'!$L$1,J99&lt;='PRE MAAS'!$Y$1)),"ACTIVA","REGISTRADA"),"")</f>
        <v/>
      </c>
      <c r="B99" s="175" t="str">
        <f>+IF(LEN(C99)&gt;0,IFERROR(VLOOKUP(C99,BD!G:I,3,0),"BAJA"),"")</f>
        <v/>
      </c>
      <c r="C99" s="105"/>
      <c r="D99" s="91"/>
      <c r="E99" s="173"/>
      <c r="F99" s="11"/>
      <c r="G99" s="173"/>
      <c r="H99" s="11"/>
      <c r="I99" s="11"/>
      <c r="J99" s="176" t="str">
        <f t="shared" si="1"/>
        <v/>
      </c>
      <c r="K99" s="98" t="str">
        <f>+IF(LEN(C99)&gt;5,IF(AND($D99&lt;='PRE MAAS'!L$1,$J99&gt;='PRE MAAS'!L$1),'PRE MAAS'!L$1,""),"")</f>
        <v/>
      </c>
      <c r="L99" s="98" t="str">
        <f>++IF(LEN(C99)&gt;5,IF(AND($D99&lt;='PRE MAAS'!L$1,$J99&gt;='PRE MAAS'!L$1),'PRE MAAS'!L$1,""),"")</f>
        <v/>
      </c>
      <c r="M99" s="98" t="str">
        <f>++IF(LEN(C99)&gt;5,IF(AND($D99&lt;='PRE MAAS'!N$1,$J99&gt;='PRE MAAS'!N$1),'PRE MAAS'!N$1,""),"")</f>
        <v/>
      </c>
      <c r="N99" s="98" t="str">
        <f>++IF(LEN(C99)&gt;5,IF(AND($D99&lt;='PRE MAAS'!N$1,$J99&gt;='PRE MAAS'!N$1),'PRE MAAS'!N$1,""),"")</f>
        <v/>
      </c>
      <c r="O99" s="98" t="str">
        <f>++IF(LEN(C99)&gt;5,IF(AND($D99&lt;='PRE MAAS'!P$1,$J99&gt;='PRE MAAS'!P$1),'PRE MAAS'!P$1,""),"")</f>
        <v/>
      </c>
      <c r="P99" s="98" t="str">
        <f>++IF(LEN(C99)&gt;5,IF(AND($D99&lt;='PRE MAAS'!P$1,$J99&gt;='PRE MAAS'!P$1),'PRE MAAS'!P$1,""),"")</f>
        <v/>
      </c>
      <c r="Q99" s="98" t="str">
        <f>++IF(LEN(C99)&gt;5,IF(AND($D99&lt;='PRE MAAS'!R$1,$J99&gt;='PRE MAAS'!R$1),'PRE MAAS'!R$1,""),"")</f>
        <v/>
      </c>
      <c r="R99" s="98" t="str">
        <f>++IF(LEN(C99)&gt;5,IF(AND($D99&lt;='PRE MAAS'!R$1,$J99&gt;='PRE MAAS'!R$1),'PRE MAAS'!R$1,""),"")</f>
        <v/>
      </c>
      <c r="S99" s="98" t="str">
        <f>++IF(LEN(C99)&gt;5,IF(AND($D99&lt;='PRE MAAS'!T$1,$J99&gt;='PRE MAAS'!T$1),'PRE MAAS'!T$1,""),"")</f>
        <v/>
      </c>
      <c r="T99" s="98" t="str">
        <f>++IF(LEN(C99)&gt;5,IF(AND($D99&lt;='PRE MAAS'!T$1,$J99&gt;='PRE MAAS'!T$1),'PRE MAAS'!T$1,""),"")</f>
        <v/>
      </c>
      <c r="U99" s="98" t="str">
        <f>++IF(LEN(C99)&gt;5,IF(AND($D99&lt;='PRE MAAS'!V$1,$J99&gt;='PRE MAAS'!V$1),'PRE MAAS'!V$1,""),"")</f>
        <v/>
      </c>
      <c r="V99" s="98" t="str">
        <f>++IF(LEN(C99)&gt;5,IF(AND($D99&lt;='PRE MAAS'!V$1,$J99&gt;='PRE MAAS'!V$1),'PRE MAAS'!V$1,""),"")</f>
        <v/>
      </c>
      <c r="W99" s="98" t="str">
        <f>++IF(LEN(C99)&gt;5,IF(AND($D99&lt;='PRE MAAS'!X$1,$J99&gt;='PRE MAAS'!X$1),'PRE MAAS'!X$1,""),"")</f>
        <v/>
      </c>
      <c r="X99" s="104" t="str">
        <f>++IF(LEN(C99)&gt;5,IF(AND($D99&lt;='PRE MAAS'!X$1,$J99&gt;='PRE MAAS'!X$1),'PRE MAAS'!X$1,""),"")</f>
        <v/>
      </c>
      <c r="Y99" s="146" t="str">
        <f>+IF(LEN(C99)&gt;0,IF(COUNTIFS($A99:$A$100,"ACTIVA",$C99:$C$100,C99)=2,CONCATENATE("I (",F99," ",VLOOKUP(C99,C100:$F$100,4,0),") "),CONCATENATE("I (",F99,") ")),"")</f>
        <v/>
      </c>
      <c r="Z99" s="104"/>
      <c r="AA99" s="104"/>
      <c r="AB99" s="104"/>
      <c r="AC99" s="104"/>
      <c r="AD99" s="104"/>
      <c r="AE99" s="104"/>
      <c r="AF99" s="104"/>
      <c r="AG99" s="104"/>
      <c r="AH99" s="104"/>
      <c r="AI99" s="104"/>
      <c r="AJ99" s="104"/>
      <c r="AK99" s="104"/>
      <c r="AL99" s="104"/>
      <c r="AM99" s="104"/>
      <c r="AN99" s="104"/>
      <c r="AO99" s="104"/>
      <c r="AP99" s="104"/>
      <c r="AQ99" s="104"/>
      <c r="AR99" s="104"/>
      <c r="AS99" s="104"/>
      <c r="AT99" s="104"/>
      <c r="AU99" s="104"/>
      <c r="AV99" s="104"/>
      <c r="AW99" s="104"/>
      <c r="AX99" s="104"/>
      <c r="AY99" s="104"/>
      <c r="AZ99" s="104"/>
      <c r="BA99" s="104"/>
      <c r="BB99" s="104"/>
      <c r="BC99" s="104"/>
      <c r="BD99" s="104"/>
      <c r="BE99" s="104"/>
      <c r="BF99" s="104"/>
      <c r="BG99" s="104"/>
      <c r="BH99" s="104"/>
      <c r="BI99" s="104"/>
      <c r="BJ99" s="104"/>
      <c r="BK99" s="104"/>
      <c r="BL99" s="104"/>
      <c r="BM99" s="104"/>
      <c r="BN99" s="104"/>
      <c r="BO99" s="104"/>
      <c r="BP99" s="104"/>
      <c r="BQ99" s="104"/>
      <c r="BR99" s="104"/>
      <c r="BS99" s="104"/>
      <c r="BT99" s="104"/>
      <c r="BU99" s="104"/>
      <c r="BV99" s="104"/>
      <c r="BW99" s="104"/>
      <c r="BX99" s="104"/>
      <c r="BY99" s="104"/>
      <c r="BZ99" s="104"/>
      <c r="CA99" s="104"/>
      <c r="CB99" s="104"/>
      <c r="CC99" s="104"/>
      <c r="CD99" s="104"/>
      <c r="CE99" s="104"/>
      <c r="CF99" s="104"/>
      <c r="CG99" s="104"/>
      <c r="CH99" s="104"/>
      <c r="CI99" s="104"/>
      <c r="CJ99" s="104"/>
      <c r="CK99" s="104"/>
      <c r="CL99" s="104"/>
      <c r="CM99" s="104"/>
      <c r="CN99" s="104"/>
      <c r="CO99" s="104"/>
      <c r="CP99" s="104"/>
      <c r="CQ99" s="104"/>
      <c r="CR99" s="104"/>
      <c r="CS99" s="104"/>
      <c r="CT99" s="104"/>
      <c r="CU99" s="104"/>
      <c r="CV99" s="104"/>
      <c r="CW99" s="104"/>
      <c r="CX99" s="104"/>
      <c r="CY99" s="104"/>
      <c r="CZ99" s="104"/>
      <c r="DA99" s="104"/>
      <c r="DB99" s="104"/>
    </row>
    <row r="100" spans="1:106">
      <c r="A100" s="174" t="str">
        <f>+IF(LEN(C100)&gt;5,IF(OR(AND(D100&gt;='PRE MAAS'!$L$1,D100&lt;='PRE MAAS'!$Y$1),AND(J100&gt;='PRE MAAS'!$L$1,J100&lt;='PRE MAAS'!$Y$1)),"ACTIVA","REGISTRADA"),"")</f>
        <v/>
      </c>
      <c r="B100" s="175" t="str">
        <f>+IF(LEN(C100)&gt;0,IFERROR(VLOOKUP(C100,BD!G:I,3,0),"BAJA"),"")</f>
        <v/>
      </c>
      <c r="C100" s="105"/>
      <c r="D100" s="91"/>
      <c r="E100" s="173"/>
      <c r="F100" s="11"/>
      <c r="G100" s="173"/>
      <c r="H100" s="11"/>
      <c r="I100" s="11"/>
      <c r="J100" s="176" t="str">
        <f t="shared" si="1"/>
        <v/>
      </c>
      <c r="K100" s="98" t="str">
        <f>+IF(LEN(C100)&gt;5,IF(AND($D100&lt;='PRE MAAS'!L$1,$J100&gt;='PRE MAAS'!L$1),'PRE MAAS'!L$1,""),"")</f>
        <v/>
      </c>
      <c r="L100" s="98" t="str">
        <f>++IF(LEN(C100)&gt;5,IF(AND($D100&lt;='PRE MAAS'!L$1,$J100&gt;='PRE MAAS'!L$1),'PRE MAAS'!L$1,""),"")</f>
        <v/>
      </c>
      <c r="M100" s="98" t="str">
        <f>++IF(LEN(C100)&gt;5,IF(AND($D100&lt;='PRE MAAS'!N$1,$J100&gt;='PRE MAAS'!N$1),'PRE MAAS'!N$1,""),"")</f>
        <v/>
      </c>
      <c r="N100" s="98" t="str">
        <f>++IF(LEN(C100)&gt;5,IF(AND($D100&lt;='PRE MAAS'!N$1,$J100&gt;='PRE MAAS'!N$1),'PRE MAAS'!N$1,""),"")</f>
        <v/>
      </c>
      <c r="O100" s="98" t="str">
        <f>++IF(LEN(C100)&gt;5,IF(AND($D100&lt;='PRE MAAS'!P$1,$J100&gt;='PRE MAAS'!P$1),'PRE MAAS'!P$1,""),"")</f>
        <v/>
      </c>
      <c r="P100" s="98" t="str">
        <f>++IF(LEN(C100)&gt;5,IF(AND($D100&lt;='PRE MAAS'!P$1,$J100&gt;='PRE MAAS'!P$1),'PRE MAAS'!P$1,""),"")</f>
        <v/>
      </c>
      <c r="Q100" s="98" t="str">
        <f>++IF(LEN(C100)&gt;5,IF(AND($D100&lt;='PRE MAAS'!R$1,$J100&gt;='PRE MAAS'!R$1),'PRE MAAS'!R$1,""),"")</f>
        <v/>
      </c>
      <c r="R100" s="98" t="str">
        <f>++IF(LEN(C100)&gt;5,IF(AND($D100&lt;='PRE MAAS'!R$1,$J100&gt;='PRE MAAS'!R$1),'PRE MAAS'!R$1,""),"")</f>
        <v/>
      </c>
      <c r="S100" s="98" t="str">
        <f>++IF(LEN(C100)&gt;5,IF(AND($D100&lt;='PRE MAAS'!T$1,$J100&gt;='PRE MAAS'!T$1),'PRE MAAS'!T$1,""),"")</f>
        <v/>
      </c>
      <c r="T100" s="98" t="str">
        <f>++IF(LEN(C100)&gt;5,IF(AND($D100&lt;='PRE MAAS'!T$1,$J100&gt;='PRE MAAS'!T$1),'PRE MAAS'!T$1,""),"")</f>
        <v/>
      </c>
      <c r="U100" s="98" t="str">
        <f>++IF(LEN(C100)&gt;5,IF(AND($D100&lt;='PRE MAAS'!V$1,$J100&gt;='PRE MAAS'!V$1),'PRE MAAS'!V$1,""),"")</f>
        <v/>
      </c>
      <c r="V100" s="98" t="str">
        <f>++IF(LEN(C100)&gt;5,IF(AND($D100&lt;='PRE MAAS'!V$1,$J100&gt;='PRE MAAS'!V$1),'PRE MAAS'!V$1,""),"")</f>
        <v/>
      </c>
      <c r="W100" s="98" t="str">
        <f>++IF(LEN(C100)&gt;5,IF(AND($D100&lt;='PRE MAAS'!X$1,$J100&gt;='PRE MAAS'!X$1),'PRE MAAS'!X$1,""),"")</f>
        <v/>
      </c>
      <c r="X100" s="104" t="str">
        <f>++IF(LEN(C100)&gt;5,IF(AND($D100&lt;='PRE MAAS'!X$1,$J100&gt;='PRE MAAS'!X$1),'PRE MAAS'!X$1,""),"")</f>
        <v/>
      </c>
      <c r="Y100" s="146" t="str">
        <f>+IF(LEN(C100)&gt;0,IF(COUNTIFS($A100:$A$100,"ACTIVA",$C100:$C$100,C100)=2,CONCATENATE("I (",F100," ",VLOOKUP(C100,C$100:$F101,4,0),") "),CONCATENATE("I (",F100,") ")),"")</f>
        <v/>
      </c>
      <c r="Z100" s="104"/>
      <c r="AA100" s="104"/>
      <c r="AB100" s="104"/>
      <c r="AC100" s="104"/>
      <c r="AD100" s="104"/>
      <c r="AE100" s="104"/>
      <c r="AF100" s="104"/>
      <c r="AG100" s="104"/>
      <c r="AH100" s="104"/>
      <c r="AI100" s="104"/>
      <c r="AJ100" s="104"/>
      <c r="AK100" s="104"/>
      <c r="AL100" s="104"/>
      <c r="AM100" s="104"/>
      <c r="AN100" s="104"/>
      <c r="AO100" s="104"/>
      <c r="AP100" s="104"/>
      <c r="AQ100" s="104"/>
      <c r="AR100" s="104"/>
      <c r="AS100" s="104"/>
      <c r="AT100" s="104"/>
      <c r="AU100" s="104"/>
      <c r="AV100" s="104"/>
      <c r="AW100" s="104"/>
      <c r="AX100" s="104"/>
      <c r="AY100" s="104"/>
      <c r="AZ100" s="104"/>
      <c r="BA100" s="104"/>
      <c r="BB100" s="104"/>
      <c r="BC100" s="104"/>
      <c r="BD100" s="104"/>
      <c r="BE100" s="104"/>
      <c r="BF100" s="104"/>
      <c r="BG100" s="104"/>
      <c r="BH100" s="104"/>
      <c r="BI100" s="104"/>
      <c r="BJ100" s="104"/>
      <c r="BK100" s="104"/>
      <c r="BL100" s="104"/>
      <c r="BM100" s="104"/>
      <c r="BN100" s="104"/>
      <c r="BO100" s="104"/>
      <c r="BP100" s="104"/>
      <c r="BQ100" s="104"/>
      <c r="BR100" s="104"/>
      <c r="BS100" s="104"/>
      <c r="BT100" s="104"/>
      <c r="BU100" s="104"/>
      <c r="BV100" s="104"/>
      <c r="BW100" s="104"/>
      <c r="BX100" s="104"/>
      <c r="BY100" s="104"/>
      <c r="BZ100" s="104"/>
      <c r="CA100" s="104"/>
      <c r="CB100" s="104"/>
      <c r="CC100" s="104"/>
      <c r="CD100" s="104"/>
      <c r="CE100" s="104"/>
      <c r="CF100" s="104"/>
      <c r="CG100" s="104"/>
      <c r="CH100" s="104"/>
      <c r="CI100" s="104"/>
      <c r="CJ100" s="104"/>
      <c r="CK100" s="104"/>
      <c r="CL100" s="104"/>
      <c r="CM100" s="104"/>
      <c r="CN100" s="104"/>
      <c r="CO100" s="104"/>
      <c r="CP100" s="104"/>
      <c r="CQ100" s="104"/>
      <c r="CR100" s="104"/>
      <c r="CS100" s="104"/>
      <c r="CT100" s="104"/>
      <c r="CU100" s="104"/>
      <c r="CV100" s="104"/>
      <c r="CW100" s="104"/>
      <c r="CX100" s="104"/>
      <c r="CY100" s="104"/>
      <c r="CZ100" s="104"/>
      <c r="DA100" s="104"/>
      <c r="DB100" s="104"/>
    </row>
    <row r="101" spans="1:106" s="103" customFormat="1">
      <c r="A101" s="99"/>
      <c r="B101" s="99"/>
      <c r="C101" s="99"/>
      <c r="D101" s="99"/>
      <c r="E101" s="102"/>
      <c r="F101" s="99"/>
      <c r="G101" s="102"/>
      <c r="H101" s="99"/>
      <c r="I101" s="99"/>
      <c r="J101" s="99"/>
    </row>
  </sheetData>
  <sheetProtection algorithmName="SHA-512" hashValue="HyK/9+ljloWI43V3GdJTPTanHcD0WxQg0aObv/RH5LsQxAJvew1jbJwFTNAj3Xon6KrkHY965pNnYbcb7hy9vw==" saltValue="jcijxHzPk/qQY5doliWWuQ==" spinCount="100000" sheet="1" objects="1" scenarios="1" autoFilter="0"/>
  <autoFilter ref="A1:Y100" xr:uid="{A535E7D3-F333-2B41-B82F-E5EE16C48B95}"/>
  <dataValidations count="5">
    <dataValidation type="whole" allowBlank="1" showInputMessage="1" showErrorMessage="1" sqref="E51:E100" xr:uid="{CEF14290-EF89-0540-9201-30C13166CADD}">
      <formula1>1</formula1>
      <formula2>365</formula2>
    </dataValidation>
    <dataValidation type="list" allowBlank="1" showInputMessage="1" showErrorMessage="1" sqref="H2:H100" xr:uid="{9099CB01-63B0-5448-B878-FD91DD3F0656}">
      <formula1>"INICIAL, SUBSECUENTE"</formula1>
    </dataValidation>
    <dataValidation type="list" allowBlank="1" showInputMessage="1" showErrorMessage="1" sqref="I2:I100" xr:uid="{3A9EEDC5-64D4-5D41-A885-861B1297708B}">
      <formula1>"IEG,IRT,IRY,IPM"</formula1>
    </dataValidation>
    <dataValidation type="whole" allowBlank="1" showInputMessage="1" showErrorMessage="1" sqref="E2:E50" xr:uid="{3AE07C9E-C40D-3441-96A7-C35FE054D85A}">
      <formula1>1</formula1>
      <formula2>85</formula2>
    </dataValidation>
    <dataValidation type="date" allowBlank="1" showInputMessage="1" showErrorMessage="1" sqref="D2:D100" xr:uid="{1437DC8F-EFC6-5E4C-AC2A-985D7EF4F9C3}">
      <formula1>43466</formula1>
      <formula2>44926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22553-BC19-B246-8919-8C40B380E24C}">
  <dimension ref="A1:M51"/>
  <sheetViews>
    <sheetView workbookViewId="0">
      <selection activeCell="L1" sqref="A1:L1"/>
    </sheetView>
  </sheetViews>
  <sheetFormatPr baseColWidth="10" defaultColWidth="0" defaultRowHeight="13" customHeight="1" zeroHeight="1"/>
  <cols>
    <col min="1" max="1" width="33.33203125" style="180" bestFit="1" customWidth="1"/>
    <col min="2" max="2" width="6.5" style="180" bestFit="1" customWidth="1"/>
    <col min="3" max="5" width="5.83203125" style="180" customWidth="1"/>
    <col min="6" max="6" width="10.83203125" style="180" customWidth="1"/>
    <col min="7" max="7" width="5.83203125" style="180" customWidth="1"/>
    <col min="8" max="9" width="10.83203125" style="180" customWidth="1"/>
    <col min="10" max="10" width="16" style="180" customWidth="1"/>
    <col min="11" max="11" width="24.1640625" style="180" hidden="1" customWidth="1"/>
    <col min="12" max="12" width="40" style="180" customWidth="1"/>
    <col min="13" max="13" width="17.33203125" style="180" hidden="1" customWidth="1"/>
    <col min="14" max="16384" width="10.83203125" style="180" hidden="1"/>
  </cols>
  <sheetData>
    <row r="1" spans="1:12">
      <c r="A1" s="177" t="s">
        <v>1</v>
      </c>
      <c r="B1" s="177" t="s">
        <v>171</v>
      </c>
      <c r="C1" s="177" t="s">
        <v>148</v>
      </c>
      <c r="D1" s="177" t="s">
        <v>149</v>
      </c>
      <c r="E1" s="177" t="s">
        <v>150</v>
      </c>
      <c r="F1" s="177" t="s">
        <v>175</v>
      </c>
      <c r="G1" s="177" t="s">
        <v>151</v>
      </c>
      <c r="H1" s="177" t="s">
        <v>10</v>
      </c>
      <c r="I1" s="177" t="s">
        <v>152</v>
      </c>
      <c r="J1" s="178" t="s">
        <v>60</v>
      </c>
      <c r="K1" s="179" t="s">
        <v>59</v>
      </c>
      <c r="L1" s="177" t="s">
        <v>153</v>
      </c>
    </row>
    <row r="2" spans="1:12">
      <c r="A2" s="181"/>
      <c r="B2" s="181"/>
      <c r="C2" s="181"/>
      <c r="D2" s="182"/>
      <c r="E2" s="182"/>
      <c r="F2" s="182"/>
      <c r="G2" s="183"/>
      <c r="H2" s="181"/>
      <c r="I2" s="184"/>
      <c r="J2" s="185" t="str">
        <f>+IF(LEN(A2)&gt;10,(((VLOOKUP(A2,BD!$G$1:$H$501,2,0)*7)/(7-B2))*C2)+(((VLOOKUP(A2,BD!$G$1:$H$501,2,0)/8)*2)*D2)+(((VLOOKUP(A2,BD!$G$1:$H$501,2,0)/8)*3)*E2)+((VLOOKUP(A2,BD!$G$1:$H$501,2,0)*G2)*F2)+H2,"")</f>
        <v/>
      </c>
      <c r="K2" s="186"/>
      <c r="L2" s="181"/>
    </row>
    <row r="3" spans="1:12">
      <c r="A3" s="181"/>
      <c r="B3" s="181"/>
      <c r="C3" s="181"/>
      <c r="D3" s="182"/>
      <c r="E3" s="182"/>
      <c r="F3" s="182"/>
      <c r="G3" s="183"/>
      <c r="H3" s="181"/>
      <c r="I3" s="184"/>
      <c r="J3" s="185" t="str">
        <f>+IF(LEN(A3)&gt;10,(((VLOOKUP(A3,BD!$G$1:$H$501,2,0)*7)/(7-B3))*C3)+(((VLOOKUP(A3,BD!$G$1:$H$501,2,0)/8)*2)*D3)+(((VLOOKUP(A3,BD!$G$1:$H$501,2,0)/8)*3)*E3)+((VLOOKUP(A3,BD!$G$1:$H$501,2,0)*G3)*F3)+H3,"")</f>
        <v/>
      </c>
      <c r="K3" s="186"/>
      <c r="L3" s="181"/>
    </row>
    <row r="4" spans="1:12">
      <c r="A4" s="181"/>
      <c r="B4" s="181"/>
      <c r="C4" s="181"/>
      <c r="D4" s="182"/>
      <c r="E4" s="182"/>
      <c r="F4" s="182"/>
      <c r="G4" s="183"/>
      <c r="H4" s="181"/>
      <c r="I4" s="184"/>
      <c r="J4" s="185" t="str">
        <f>+IF(LEN(A4)&gt;10,(((VLOOKUP(A4,BD!$G$1:$H$501,2,0)*7)/(7-B4))*C4)+(((VLOOKUP(A4,BD!$G$1:$H$501,2,0)/8)*2)*D4)+(((VLOOKUP(A4,BD!$G$1:$H$501,2,0)/8)*3)*E4)+((VLOOKUP(A4,BD!$G$1:$H$501,2,0)*G4)*F4)+H4,"")</f>
        <v/>
      </c>
      <c r="K4" s="186"/>
      <c r="L4" s="181"/>
    </row>
    <row r="5" spans="1:12">
      <c r="A5" s="181"/>
      <c r="B5" s="181"/>
      <c r="C5" s="181"/>
      <c r="D5" s="182"/>
      <c r="E5" s="182"/>
      <c r="F5" s="182"/>
      <c r="G5" s="183"/>
      <c r="H5" s="181"/>
      <c r="I5" s="184"/>
      <c r="J5" s="185" t="str">
        <f>+IF(LEN(A5)&gt;10,(((VLOOKUP(A5,BD!$G$1:$H$501,2,0)*7)/(7-B5))*C5)+(((VLOOKUP(A5,BD!$G$1:$H$501,2,0)/8)*2)*D5)+(((VLOOKUP(A5,BD!$G$1:$H$501,2,0)/8)*3)*E5)+((VLOOKUP(A5,BD!$G$1:$H$501,2,0)*G5)*F5)+H5,"")</f>
        <v/>
      </c>
      <c r="K5" s="186"/>
      <c r="L5" s="181"/>
    </row>
    <row r="6" spans="1:12">
      <c r="A6" s="181"/>
      <c r="B6" s="181"/>
      <c r="C6" s="181"/>
      <c r="D6" s="182"/>
      <c r="E6" s="182"/>
      <c r="F6" s="182"/>
      <c r="G6" s="183"/>
      <c r="H6" s="181"/>
      <c r="I6" s="184"/>
      <c r="J6" s="185" t="str">
        <f>+IF(LEN(A6)&gt;10,(((VLOOKUP(A6,BD!$G$1:$H$501,2,0)*7)/(7-B6))*C6)+(((VLOOKUP(A6,BD!$G$1:$H$501,2,0)/8)*2)*D6)+(((VLOOKUP(A6,BD!$G$1:$H$501,2,0)/8)*3)*E6)+((VLOOKUP(A6,BD!$G$1:$H$501,2,0)*G6)*F6)+H6,"")</f>
        <v/>
      </c>
      <c r="K6" s="186"/>
      <c r="L6" s="181"/>
    </row>
    <row r="7" spans="1:12">
      <c r="A7" s="181"/>
      <c r="B7" s="181"/>
      <c r="C7" s="181"/>
      <c r="D7" s="182"/>
      <c r="E7" s="182"/>
      <c r="F7" s="182"/>
      <c r="G7" s="183"/>
      <c r="H7" s="181"/>
      <c r="I7" s="184"/>
      <c r="J7" s="185" t="str">
        <f>+IF(LEN(A7)&gt;10,(((VLOOKUP(A7,BD!$G$1:$H$501,2,0)*7)/(7-B7))*C7)+(((VLOOKUP(A7,BD!$G$1:$H$501,2,0)/8)*2)*D7)+(((VLOOKUP(A7,BD!$G$1:$H$501,2,0)/8)*3)*E7)+((VLOOKUP(A7,BD!$G$1:$H$501,2,0)*G7)*F7)+H7,"")</f>
        <v/>
      </c>
      <c r="K7" s="186"/>
      <c r="L7" s="181"/>
    </row>
    <row r="8" spans="1:12">
      <c r="A8" s="181"/>
      <c r="B8" s="181"/>
      <c r="C8" s="181"/>
      <c r="D8" s="182"/>
      <c r="E8" s="182"/>
      <c r="F8" s="182"/>
      <c r="G8" s="183"/>
      <c r="H8" s="181"/>
      <c r="I8" s="184"/>
      <c r="J8" s="185" t="str">
        <f>+IF(LEN(A8)&gt;10,(((VLOOKUP(A8,BD!$G$1:$H$501,2,0)*7)/(7-B8))*C8)+(((VLOOKUP(A8,BD!$G$1:$H$501,2,0)/8)*2)*D8)+(((VLOOKUP(A8,BD!$G$1:$H$501,2,0)/8)*3)*E8)+((VLOOKUP(A8,BD!$G$1:$H$501,2,0)*G8)*F8)+H8,"")</f>
        <v/>
      </c>
      <c r="K8" s="186"/>
      <c r="L8" s="181"/>
    </row>
    <row r="9" spans="1:12">
      <c r="A9" s="181"/>
      <c r="B9" s="181"/>
      <c r="C9" s="181"/>
      <c r="D9" s="182"/>
      <c r="E9" s="182"/>
      <c r="F9" s="182"/>
      <c r="G9" s="183"/>
      <c r="H9" s="181"/>
      <c r="I9" s="184"/>
      <c r="J9" s="185" t="str">
        <f>+IF(LEN(A9)&gt;10,(((VLOOKUP(A9,BD!$G$1:$H$501,2,0)*7)/(7-B9))*C9)+(((VLOOKUP(A9,BD!$G$1:$H$501,2,0)/8)*2)*D9)+(((VLOOKUP(A9,BD!$G$1:$H$501,2,0)/8)*3)*E9)+((VLOOKUP(A9,BD!$G$1:$H$501,2,0)*G9)*F9)+H9,"")</f>
        <v/>
      </c>
      <c r="K9" s="186"/>
      <c r="L9" s="181"/>
    </row>
    <row r="10" spans="1:12">
      <c r="A10" s="181"/>
      <c r="B10" s="181"/>
      <c r="C10" s="181"/>
      <c r="D10" s="182"/>
      <c r="E10" s="182"/>
      <c r="F10" s="182"/>
      <c r="G10" s="183"/>
      <c r="H10" s="181"/>
      <c r="I10" s="184"/>
      <c r="J10" s="185" t="str">
        <f>+IF(LEN(A10)&gt;10,(((VLOOKUP(A10,BD!$G$1:$H$501,2,0)*7)/(7-B10))*C10)+(((VLOOKUP(A10,BD!$G$1:$H$501,2,0)/8)*2)*D10)+(((VLOOKUP(A10,BD!$G$1:$H$501,2,0)/8)*3)*E10)+((VLOOKUP(A10,BD!$G$1:$H$501,2,0)*G10)*F10)+H10,"")</f>
        <v/>
      </c>
      <c r="K10" s="186"/>
      <c r="L10" s="181"/>
    </row>
    <row r="11" spans="1:12">
      <c r="A11" s="181"/>
      <c r="B11" s="181"/>
      <c r="C11" s="181"/>
      <c r="D11" s="182"/>
      <c r="E11" s="182"/>
      <c r="F11" s="182"/>
      <c r="G11" s="183"/>
      <c r="H11" s="181"/>
      <c r="I11" s="184"/>
      <c r="J11" s="185" t="str">
        <f>+IF(LEN(A11)&gt;10,(((VLOOKUP(A11,BD!$G$1:$H$501,2,0)*7)/(7-B11))*C11)+(((VLOOKUP(A11,BD!$G$1:$H$501,2,0)/8)*2)*D11)+(((VLOOKUP(A11,BD!$G$1:$H$501,2,0)/8)*3)*E11)+((VLOOKUP(A11,BD!$G$1:$H$501,2,0)*G11)*F11)+H11,"")</f>
        <v/>
      </c>
      <c r="K11" s="186"/>
      <c r="L11" s="181"/>
    </row>
    <row r="12" spans="1:12">
      <c r="A12" s="181"/>
      <c r="B12" s="181"/>
      <c r="C12" s="181"/>
      <c r="D12" s="182"/>
      <c r="E12" s="182"/>
      <c r="F12" s="182"/>
      <c r="G12" s="183"/>
      <c r="H12" s="181"/>
      <c r="I12" s="184"/>
      <c r="J12" s="185" t="str">
        <f>+IF(LEN(A12)&gt;10,(((VLOOKUP(A12,BD!$G$1:$H$501,2,0)*7)/(7-B12))*C12)+(((VLOOKUP(A12,BD!$G$1:$H$501,2,0)/8)*2)*D12)+(((VLOOKUP(A12,BD!$G$1:$H$501,2,0)/8)*3)*E12)+((VLOOKUP(A12,BD!$G$1:$H$501,2,0)*G12)*F12)+H12,"")</f>
        <v/>
      </c>
      <c r="K12" s="186"/>
      <c r="L12" s="181"/>
    </row>
    <row r="13" spans="1:12">
      <c r="A13" s="181"/>
      <c r="B13" s="181"/>
      <c r="C13" s="181"/>
      <c r="D13" s="182"/>
      <c r="E13" s="182"/>
      <c r="F13" s="182"/>
      <c r="G13" s="183"/>
      <c r="H13" s="181"/>
      <c r="I13" s="184"/>
      <c r="J13" s="185" t="str">
        <f>+IF(LEN(A13)&gt;10,(((VLOOKUP(A13,BD!$G$1:$H$501,2,0)*7)/(7-B13))*C13)+(((VLOOKUP(A13,BD!$G$1:$H$501,2,0)/8)*2)*D13)+(((VLOOKUP(A13,BD!$G$1:$H$501,2,0)/8)*3)*E13)+((VLOOKUP(A13,BD!$G$1:$H$501,2,0)*G13)*F13)+H13,"")</f>
        <v/>
      </c>
      <c r="K13" s="186"/>
      <c r="L13" s="181"/>
    </row>
    <row r="14" spans="1:12">
      <c r="A14" s="181"/>
      <c r="B14" s="181"/>
      <c r="C14" s="181"/>
      <c r="D14" s="182"/>
      <c r="E14" s="182"/>
      <c r="F14" s="182"/>
      <c r="G14" s="183"/>
      <c r="H14" s="181"/>
      <c r="I14" s="184"/>
      <c r="J14" s="185" t="str">
        <f>+IF(LEN(A14)&gt;10,(((VLOOKUP(A14,BD!$G$1:$H$501,2,0)*7)/(7-B14))*C14)+(((VLOOKUP(A14,BD!$G$1:$H$501,2,0)/8)*2)*D14)+(((VLOOKUP(A14,BD!$G$1:$H$501,2,0)/8)*3)*E14)+((VLOOKUP(A14,BD!$G$1:$H$501,2,0)*G14)*F14)+H14,"")</f>
        <v/>
      </c>
      <c r="K14" s="186"/>
      <c r="L14" s="181"/>
    </row>
    <row r="15" spans="1:12">
      <c r="A15" s="181"/>
      <c r="B15" s="181"/>
      <c r="C15" s="181"/>
      <c r="D15" s="182"/>
      <c r="E15" s="182"/>
      <c r="F15" s="182"/>
      <c r="G15" s="183"/>
      <c r="H15" s="181"/>
      <c r="I15" s="184"/>
      <c r="J15" s="185" t="str">
        <f>+IF(LEN(A15)&gt;10,(((VLOOKUP(A15,BD!$G$1:$H$501,2,0)*7)/(7-B15))*C15)+(((VLOOKUP(A15,BD!$G$1:$H$501,2,0)/8)*2)*D15)+(((VLOOKUP(A15,BD!$G$1:$H$501,2,0)/8)*3)*E15)+((VLOOKUP(A15,BD!$G$1:$H$501,2,0)*G15)*F15)+H15,"")</f>
        <v/>
      </c>
      <c r="K15" s="186"/>
      <c r="L15" s="181"/>
    </row>
    <row r="16" spans="1:12">
      <c r="A16" s="181"/>
      <c r="B16" s="181"/>
      <c r="C16" s="181"/>
      <c r="D16" s="182"/>
      <c r="E16" s="182"/>
      <c r="F16" s="182"/>
      <c r="G16" s="183"/>
      <c r="H16" s="181"/>
      <c r="I16" s="184"/>
      <c r="J16" s="185" t="str">
        <f>+IF(LEN(A16)&gt;10,(((VLOOKUP(A16,BD!$G$1:$H$501,2,0)*7)/(7-B16))*C16)+(((VLOOKUP(A16,BD!$G$1:$H$501,2,0)/8)*2)*D16)+(((VLOOKUP(A16,BD!$G$1:$H$501,2,0)/8)*3)*E16)+((VLOOKUP(A16,BD!$G$1:$H$501,2,0)*G16)*F16)+H16,"")</f>
        <v/>
      </c>
      <c r="K16" s="186"/>
      <c r="L16" s="181"/>
    </row>
    <row r="17" spans="1:12">
      <c r="A17" s="181"/>
      <c r="B17" s="181"/>
      <c r="C17" s="181"/>
      <c r="D17" s="182"/>
      <c r="E17" s="182"/>
      <c r="F17" s="182"/>
      <c r="G17" s="183"/>
      <c r="H17" s="181"/>
      <c r="I17" s="184"/>
      <c r="J17" s="185" t="str">
        <f>+IF(LEN(A17)&gt;10,(((VLOOKUP(A17,BD!$G$1:$H$501,2,0)*7)/(7-B17))*C17)+(((VLOOKUP(A17,BD!$G$1:$H$501,2,0)/8)*2)*D17)+(((VLOOKUP(A17,BD!$G$1:$H$501,2,0)/8)*3)*E17)+((VLOOKUP(A17,BD!$G$1:$H$501,2,0)*G17)*F17)+H17,"")</f>
        <v/>
      </c>
      <c r="K17" s="186"/>
      <c r="L17" s="181"/>
    </row>
    <row r="18" spans="1:12">
      <c r="A18" s="181"/>
      <c r="B18" s="181"/>
      <c r="C18" s="181"/>
      <c r="D18" s="182"/>
      <c r="E18" s="182"/>
      <c r="F18" s="182"/>
      <c r="G18" s="183"/>
      <c r="H18" s="181"/>
      <c r="I18" s="184"/>
      <c r="J18" s="185" t="str">
        <f>+IF(LEN(A18)&gt;10,(((VLOOKUP(A18,BD!$G$1:$H$501,2,0)*7)/(7-B18))*C18)+(((VLOOKUP(A18,BD!$G$1:$H$501,2,0)/8)*2)*D18)+(((VLOOKUP(A18,BD!$G$1:$H$501,2,0)/8)*3)*E18)+((VLOOKUP(A18,BD!$G$1:$H$501,2,0)*G18)*F18)+H18,"")</f>
        <v/>
      </c>
      <c r="K18" s="186"/>
      <c r="L18" s="181"/>
    </row>
    <row r="19" spans="1:12">
      <c r="A19" s="181"/>
      <c r="B19" s="181"/>
      <c r="C19" s="181"/>
      <c r="D19" s="182"/>
      <c r="E19" s="182"/>
      <c r="F19" s="182"/>
      <c r="G19" s="183"/>
      <c r="H19" s="181"/>
      <c r="I19" s="184"/>
      <c r="J19" s="185" t="str">
        <f>+IF(LEN(A19)&gt;10,(((VLOOKUP(A19,BD!$G$1:$H$501,2,0)*7)/(7-B19))*C19)+(((VLOOKUP(A19,BD!$G$1:$H$501,2,0)/8)*2)*D19)+(((VLOOKUP(A19,BD!$G$1:$H$501,2,0)/8)*3)*E19)+((VLOOKUP(A19,BD!$G$1:$H$501,2,0)*G19)*F19)+H19,"")</f>
        <v/>
      </c>
      <c r="K19" s="186"/>
      <c r="L19" s="181"/>
    </row>
    <row r="20" spans="1:12">
      <c r="A20" s="181"/>
      <c r="B20" s="181"/>
      <c r="C20" s="181"/>
      <c r="D20" s="182"/>
      <c r="E20" s="182"/>
      <c r="F20" s="182"/>
      <c r="G20" s="183"/>
      <c r="H20" s="181"/>
      <c r="I20" s="184"/>
      <c r="J20" s="185" t="str">
        <f>+IF(LEN(A20)&gt;10,(((VLOOKUP(A20,BD!$G$1:$H$501,2,0)*7)/(7-B20))*C20)+(((VLOOKUP(A20,BD!$G$1:$H$501,2,0)/8)*2)*D20)+(((VLOOKUP(A20,BD!$G$1:$H$501,2,0)/8)*3)*E20)+((VLOOKUP(A20,BD!$G$1:$H$501,2,0)*G20)*F20)+H20,"")</f>
        <v/>
      </c>
      <c r="K20" s="186"/>
      <c r="L20" s="181"/>
    </row>
    <row r="21" spans="1:12">
      <c r="A21" s="181"/>
      <c r="B21" s="181"/>
      <c r="C21" s="181"/>
      <c r="D21" s="182"/>
      <c r="E21" s="182"/>
      <c r="F21" s="182"/>
      <c r="G21" s="183"/>
      <c r="H21" s="181"/>
      <c r="I21" s="184"/>
      <c r="J21" s="185" t="str">
        <f>+IF(LEN(A21)&gt;10,(((VLOOKUP(A21,BD!$G$1:$H$501,2,0)*7)/(7-B21))*C21)+(((VLOOKUP(A21,BD!$G$1:$H$501,2,0)/8)*2)*D21)+(((VLOOKUP(A21,BD!$G$1:$H$501,2,0)/8)*3)*E21)+((VLOOKUP(A21,BD!$G$1:$H$501,2,0)*G21)*F21)+H21,"")</f>
        <v/>
      </c>
      <c r="K21" s="186"/>
      <c r="L21" s="181"/>
    </row>
    <row r="22" spans="1:12">
      <c r="A22" s="181"/>
      <c r="B22" s="181"/>
      <c r="C22" s="181"/>
      <c r="D22" s="182"/>
      <c r="E22" s="182"/>
      <c r="F22" s="182"/>
      <c r="G22" s="183"/>
      <c r="H22" s="181"/>
      <c r="I22" s="184"/>
      <c r="J22" s="185" t="str">
        <f>+IF(LEN(A22)&gt;10,(((VLOOKUP(A22,BD!$G$1:$H$501,2,0)*7)/(7-B22))*C22)+(((VLOOKUP(A22,BD!$G$1:$H$501,2,0)/8)*2)*D22)+(((VLOOKUP(A22,BD!$G$1:$H$501,2,0)/8)*3)*E22)+((VLOOKUP(A22,BD!$G$1:$H$501,2,0)*G22)*F22)+H22,"")</f>
        <v/>
      </c>
      <c r="K22" s="186"/>
      <c r="L22" s="181"/>
    </row>
    <row r="23" spans="1:12">
      <c r="A23" s="181"/>
      <c r="B23" s="181"/>
      <c r="C23" s="181"/>
      <c r="D23" s="182"/>
      <c r="E23" s="182"/>
      <c r="F23" s="182"/>
      <c r="G23" s="183"/>
      <c r="H23" s="181"/>
      <c r="I23" s="184"/>
      <c r="J23" s="185" t="str">
        <f>+IF(LEN(A23)&gt;10,(((VLOOKUP(A23,BD!$G$1:$H$501,2,0)*7)/(7-B23))*C23)+(((VLOOKUP(A23,BD!$G$1:$H$501,2,0)/8)*2)*D23)+(((VLOOKUP(A23,BD!$G$1:$H$501,2,0)/8)*3)*E23)+((VLOOKUP(A23,BD!$G$1:$H$501,2,0)*G23)*F23)+H23,"")</f>
        <v/>
      </c>
      <c r="K23" s="186"/>
      <c r="L23" s="181"/>
    </row>
    <row r="24" spans="1:12">
      <c r="A24" s="181"/>
      <c r="B24" s="181"/>
      <c r="C24" s="181"/>
      <c r="D24" s="182"/>
      <c r="E24" s="182"/>
      <c r="F24" s="182"/>
      <c r="G24" s="183"/>
      <c r="H24" s="181"/>
      <c r="I24" s="184"/>
      <c r="J24" s="185" t="str">
        <f>+IF(LEN(A24)&gt;10,(((VLOOKUP(A24,BD!$G$1:$H$501,2,0)*7)/(7-B24))*C24)+(((VLOOKUP(A24,BD!$G$1:$H$501,2,0)/8)*2)*D24)+(((VLOOKUP(A24,BD!$G$1:$H$501,2,0)/8)*3)*E24)+((VLOOKUP(A24,BD!$G$1:$H$501,2,0)*G24)*F24)+H24,"")</f>
        <v/>
      </c>
      <c r="K24" s="186"/>
      <c r="L24" s="181"/>
    </row>
    <row r="25" spans="1:12">
      <c r="A25" s="181"/>
      <c r="B25" s="181"/>
      <c r="C25" s="181"/>
      <c r="D25" s="182"/>
      <c r="E25" s="182"/>
      <c r="F25" s="182"/>
      <c r="G25" s="183"/>
      <c r="H25" s="181"/>
      <c r="I25" s="184"/>
      <c r="J25" s="185" t="str">
        <f>+IF(LEN(A25)&gt;10,(((VLOOKUP(A25,BD!$G$1:$H$501,2,0)*7)/(7-B25))*C25)+(((VLOOKUP(A25,BD!$G$1:$H$501,2,0)/8)*2)*D25)+(((VLOOKUP(A25,BD!$G$1:$H$501,2,0)/8)*3)*E25)+((VLOOKUP(A25,BD!$G$1:$H$501,2,0)*G25)*F25)+H25,"")</f>
        <v/>
      </c>
      <c r="K25" s="186"/>
      <c r="L25" s="181"/>
    </row>
    <row r="26" spans="1:12">
      <c r="A26" s="181"/>
      <c r="B26" s="181"/>
      <c r="C26" s="181"/>
      <c r="D26" s="182"/>
      <c r="E26" s="182"/>
      <c r="F26" s="182"/>
      <c r="G26" s="183"/>
      <c r="H26" s="181"/>
      <c r="I26" s="184"/>
      <c r="J26" s="185" t="str">
        <f>+IF(LEN(A26)&gt;10,(((VLOOKUP(A26,BD!$G$1:$H$501,2,0)*7)/(7-B26))*C26)+(((VLOOKUP(A26,BD!$G$1:$H$501,2,0)/8)*2)*D26)+(((VLOOKUP(A26,BD!$G$1:$H$501,2,0)/8)*3)*E26)+((VLOOKUP(A26,BD!$G$1:$H$501,2,0)*G26)*F26)+H26,"")</f>
        <v/>
      </c>
      <c r="K26" s="186"/>
      <c r="L26" s="181"/>
    </row>
    <row r="27" spans="1:12">
      <c r="A27" s="181"/>
      <c r="B27" s="181"/>
      <c r="C27" s="181"/>
      <c r="D27" s="182"/>
      <c r="E27" s="182"/>
      <c r="F27" s="182"/>
      <c r="G27" s="183"/>
      <c r="H27" s="181"/>
      <c r="I27" s="184"/>
      <c r="J27" s="185" t="str">
        <f>+IF(LEN(A27)&gt;10,(((VLOOKUP(A27,BD!$G$1:$H$501,2,0)*7)/(7-B27))*C27)+(((VLOOKUP(A27,BD!$G$1:$H$501,2,0)/8)*2)*D27)+(((VLOOKUP(A27,BD!$G$1:$H$501,2,0)/8)*3)*E27)+((VLOOKUP(A27,BD!$G$1:$H$501,2,0)*G27)*F27)+H27,"")</f>
        <v/>
      </c>
      <c r="K27" s="186"/>
      <c r="L27" s="181"/>
    </row>
    <row r="28" spans="1:12">
      <c r="A28" s="181"/>
      <c r="B28" s="181"/>
      <c r="C28" s="181"/>
      <c r="D28" s="182"/>
      <c r="E28" s="182"/>
      <c r="F28" s="182"/>
      <c r="G28" s="183"/>
      <c r="H28" s="181"/>
      <c r="I28" s="184"/>
      <c r="J28" s="185" t="str">
        <f>+IF(LEN(A28)&gt;10,(((VLOOKUP(A28,BD!$G$1:$H$501,2,0)*7)/(7-B28))*C28)+(((VLOOKUP(A28,BD!$G$1:$H$501,2,0)/8)*2)*D28)+(((VLOOKUP(A28,BD!$G$1:$H$501,2,0)/8)*3)*E28)+((VLOOKUP(A28,BD!$G$1:$H$501,2,0)*G28)*F28)+H28,"")</f>
        <v/>
      </c>
      <c r="K28" s="186"/>
      <c r="L28" s="181"/>
    </row>
    <row r="29" spans="1:12">
      <c r="A29" s="181"/>
      <c r="B29" s="181"/>
      <c r="C29" s="181"/>
      <c r="D29" s="182"/>
      <c r="E29" s="182"/>
      <c r="F29" s="182"/>
      <c r="G29" s="183"/>
      <c r="H29" s="181"/>
      <c r="I29" s="184"/>
      <c r="J29" s="185" t="str">
        <f>+IF(LEN(A29)&gt;10,(((VLOOKUP(A29,BD!$G$1:$H$501,2,0)*7)/(7-B29))*C29)+(((VLOOKUP(A29,BD!$G$1:$H$501,2,0)/8)*2)*D29)+(((VLOOKUP(A29,BD!$G$1:$H$501,2,0)/8)*3)*E29)+((VLOOKUP(A29,BD!$G$1:$H$501,2,0)*G29)*F29)+H29,"")</f>
        <v/>
      </c>
      <c r="K29" s="186"/>
      <c r="L29" s="181"/>
    </row>
    <row r="30" spans="1:12">
      <c r="A30" s="181"/>
      <c r="B30" s="181"/>
      <c r="C30" s="181"/>
      <c r="D30" s="182"/>
      <c r="E30" s="182"/>
      <c r="F30" s="182"/>
      <c r="G30" s="183"/>
      <c r="H30" s="181"/>
      <c r="I30" s="184"/>
      <c r="J30" s="185" t="str">
        <f>+IF(LEN(A30)&gt;10,(((VLOOKUP(A30,BD!$G$1:$H$501,2,0)*7)/(7-B30))*C30)+(((VLOOKUP(A30,BD!$G$1:$H$501,2,0)/8)*2)*D30)+(((VLOOKUP(A30,BD!$G$1:$H$501,2,0)/8)*3)*E30)+((VLOOKUP(A30,BD!$G$1:$H$501,2,0)*G30)*F30)+H30,"")</f>
        <v/>
      </c>
      <c r="K30" s="186"/>
      <c r="L30" s="181"/>
    </row>
    <row r="31" spans="1:12">
      <c r="A31" s="181"/>
      <c r="B31" s="181"/>
      <c r="C31" s="181"/>
      <c r="D31" s="182"/>
      <c r="E31" s="182"/>
      <c r="F31" s="182"/>
      <c r="G31" s="183"/>
      <c r="H31" s="181"/>
      <c r="I31" s="184"/>
      <c r="J31" s="185" t="str">
        <f>+IF(LEN(A31)&gt;10,(((VLOOKUP(A31,BD!$G$1:$H$501,2,0)*7)/(7-B31))*C31)+(((VLOOKUP(A31,BD!$G$1:$H$501,2,0)/8)*2)*D31)+(((VLOOKUP(A31,BD!$G$1:$H$501,2,0)/8)*3)*E31)+((VLOOKUP(A31,BD!$G$1:$H$501,2,0)*G31)*F31)+H31,"")</f>
        <v/>
      </c>
      <c r="K31" s="186"/>
      <c r="L31" s="181"/>
    </row>
    <row r="32" spans="1:12">
      <c r="A32" s="181"/>
      <c r="B32" s="181"/>
      <c r="C32" s="181"/>
      <c r="D32" s="182"/>
      <c r="E32" s="182"/>
      <c r="F32" s="182"/>
      <c r="G32" s="183"/>
      <c r="H32" s="181"/>
      <c r="I32" s="184"/>
      <c r="J32" s="185" t="str">
        <f>+IF(LEN(A32)&gt;10,(((VLOOKUP(A32,BD!$G$1:$H$501,2,0)*7)/(7-B32))*C32)+(((VLOOKUP(A32,BD!$G$1:$H$501,2,0)/8)*2)*D32)+(((VLOOKUP(A32,BD!$G$1:$H$501,2,0)/8)*3)*E32)+((VLOOKUP(A32,BD!$G$1:$H$501,2,0)*G32)*F32)+H32,"")</f>
        <v/>
      </c>
      <c r="K32" s="186"/>
      <c r="L32" s="181"/>
    </row>
    <row r="33" spans="1:12">
      <c r="A33" s="181"/>
      <c r="B33" s="181"/>
      <c r="C33" s="181"/>
      <c r="D33" s="182"/>
      <c r="E33" s="182"/>
      <c r="F33" s="182"/>
      <c r="G33" s="183"/>
      <c r="H33" s="181"/>
      <c r="I33" s="184"/>
      <c r="J33" s="185" t="str">
        <f>+IF(LEN(A33)&gt;10,(((VLOOKUP(A33,BD!$G$1:$H$501,2,0)*7)/(7-B33))*C33)+(((VLOOKUP(A33,BD!$G$1:$H$501,2,0)/8)*2)*D33)+(((VLOOKUP(A33,BD!$G$1:$H$501,2,0)/8)*3)*E33)+((VLOOKUP(A33,BD!$G$1:$H$501,2,0)*G33)*F33)+H33,"")</f>
        <v/>
      </c>
      <c r="K33" s="186"/>
      <c r="L33" s="181"/>
    </row>
    <row r="34" spans="1:12">
      <c r="A34" s="181"/>
      <c r="B34" s="181"/>
      <c r="C34" s="181"/>
      <c r="D34" s="182"/>
      <c r="E34" s="182"/>
      <c r="F34" s="182"/>
      <c r="G34" s="183"/>
      <c r="H34" s="181"/>
      <c r="I34" s="184"/>
      <c r="J34" s="185" t="str">
        <f>+IF(LEN(A34)&gt;10,(((VLOOKUP(A34,BD!$G$1:$H$501,2,0)*7)/(7-B34))*C34)+(((VLOOKUP(A34,BD!$G$1:$H$501,2,0)/8)*2)*D34)+(((VLOOKUP(A34,BD!$G$1:$H$501,2,0)/8)*3)*E34)+((VLOOKUP(A34,BD!$G$1:$H$501,2,0)*G34)*F34)+H34,"")</f>
        <v/>
      </c>
      <c r="K34" s="186"/>
      <c r="L34" s="181"/>
    </row>
    <row r="35" spans="1:12">
      <c r="A35" s="181"/>
      <c r="B35" s="181"/>
      <c r="C35" s="181"/>
      <c r="D35" s="182"/>
      <c r="E35" s="182"/>
      <c r="F35" s="182"/>
      <c r="G35" s="183"/>
      <c r="H35" s="181"/>
      <c r="I35" s="184"/>
      <c r="J35" s="185" t="str">
        <f>+IF(LEN(A35)&gt;10,(((VLOOKUP(A35,BD!$G$1:$H$501,2,0)*7)/(7-B35))*C35)+(((VLOOKUP(A35,BD!$G$1:$H$501,2,0)/8)*2)*D35)+(((VLOOKUP(A35,BD!$G$1:$H$501,2,0)/8)*3)*E35)+((VLOOKUP(A35,BD!$G$1:$H$501,2,0)*G35)*F35)+H35,"")</f>
        <v/>
      </c>
      <c r="K35" s="186"/>
      <c r="L35" s="181"/>
    </row>
    <row r="36" spans="1:12">
      <c r="A36" s="181"/>
      <c r="B36" s="181"/>
      <c r="C36" s="181"/>
      <c r="D36" s="182"/>
      <c r="E36" s="182"/>
      <c r="F36" s="182"/>
      <c r="G36" s="183"/>
      <c r="H36" s="181"/>
      <c r="I36" s="184"/>
      <c r="J36" s="185" t="str">
        <f>+IF(LEN(A36)&gt;10,(((VLOOKUP(A36,BD!$G$1:$H$501,2,0)*7)/(7-B36))*C36)+(((VLOOKUP(A36,BD!$G$1:$H$501,2,0)/8)*2)*D36)+(((VLOOKUP(A36,BD!$G$1:$H$501,2,0)/8)*3)*E36)+((VLOOKUP(A36,BD!$G$1:$H$501,2,0)*G36)*F36)+H36,"")</f>
        <v/>
      </c>
      <c r="K36" s="186"/>
      <c r="L36" s="181"/>
    </row>
    <row r="37" spans="1:12">
      <c r="A37" s="181"/>
      <c r="B37" s="181"/>
      <c r="C37" s="181"/>
      <c r="D37" s="182"/>
      <c r="E37" s="182"/>
      <c r="F37" s="182"/>
      <c r="G37" s="183"/>
      <c r="H37" s="181"/>
      <c r="I37" s="184"/>
      <c r="J37" s="185" t="str">
        <f>+IF(LEN(A37)&gt;10,(((VLOOKUP(A37,BD!$G$1:$H$501,2,0)*7)/(7-B37))*C37)+(((VLOOKUP(A37,BD!$G$1:$H$501,2,0)/8)*2)*D37)+(((VLOOKUP(A37,BD!$G$1:$H$501,2,0)/8)*3)*E37)+((VLOOKUP(A37,BD!$G$1:$H$501,2,0)*G37)*F37)+H37,"")</f>
        <v/>
      </c>
      <c r="K37" s="186"/>
      <c r="L37" s="181"/>
    </row>
    <row r="38" spans="1:12">
      <c r="A38" s="181"/>
      <c r="B38" s="181"/>
      <c r="C38" s="181"/>
      <c r="D38" s="182"/>
      <c r="E38" s="182"/>
      <c r="F38" s="182"/>
      <c r="G38" s="183"/>
      <c r="H38" s="181"/>
      <c r="I38" s="184"/>
      <c r="J38" s="185" t="str">
        <f>+IF(LEN(A38)&gt;10,(((VLOOKUP(A38,BD!$G$1:$H$501,2,0)*7)/(7-B38))*C38)+(((VLOOKUP(A38,BD!$G$1:$H$501,2,0)/8)*2)*D38)+(((VLOOKUP(A38,BD!$G$1:$H$501,2,0)/8)*3)*E38)+((VLOOKUP(A38,BD!$G$1:$H$501,2,0)*G38)*F38)+H38,"")</f>
        <v/>
      </c>
      <c r="K38" s="186"/>
      <c r="L38" s="181"/>
    </row>
    <row r="39" spans="1:12">
      <c r="A39" s="181"/>
      <c r="B39" s="181"/>
      <c r="C39" s="181"/>
      <c r="D39" s="182"/>
      <c r="E39" s="182"/>
      <c r="F39" s="182"/>
      <c r="G39" s="183"/>
      <c r="H39" s="181"/>
      <c r="I39" s="184"/>
      <c r="J39" s="185" t="str">
        <f>+IF(LEN(A39)&gt;10,(((VLOOKUP(A39,BD!$G$1:$H$501,2,0)*7)/(7-B39))*C39)+(((VLOOKUP(A39,BD!$G$1:$H$501,2,0)/8)*2)*D39)+(((VLOOKUP(A39,BD!$G$1:$H$501,2,0)/8)*3)*E39)+((VLOOKUP(A39,BD!$G$1:$H$501,2,0)*G39)*F39)+H39,"")</f>
        <v/>
      </c>
      <c r="K39" s="186"/>
      <c r="L39" s="181"/>
    </row>
    <row r="40" spans="1:12">
      <c r="A40" s="181"/>
      <c r="B40" s="181"/>
      <c r="C40" s="181"/>
      <c r="D40" s="182"/>
      <c r="E40" s="182"/>
      <c r="F40" s="182"/>
      <c r="G40" s="183"/>
      <c r="H40" s="181"/>
      <c r="I40" s="184"/>
      <c r="J40" s="185" t="str">
        <f>+IF(LEN(A40)&gt;10,(((VLOOKUP(A40,BD!$G$1:$H$501,2,0)*7)/(7-B40))*C40)+(((VLOOKUP(A40,BD!$G$1:$H$501,2,0)/8)*2)*D40)+(((VLOOKUP(A40,BD!$G$1:$H$501,2,0)/8)*3)*E40)+((VLOOKUP(A40,BD!$G$1:$H$501,2,0)*G40)*F40)+H40,"")</f>
        <v/>
      </c>
      <c r="K40" s="186"/>
      <c r="L40" s="181"/>
    </row>
    <row r="41" spans="1:12">
      <c r="A41" s="181"/>
      <c r="B41" s="181"/>
      <c r="C41" s="181"/>
      <c r="D41" s="182"/>
      <c r="E41" s="182"/>
      <c r="F41" s="182"/>
      <c r="G41" s="183"/>
      <c r="H41" s="181"/>
      <c r="I41" s="184"/>
      <c r="J41" s="185" t="str">
        <f>+IF(LEN(A41)&gt;10,(((VLOOKUP(A41,BD!$G$1:$H$501,2,0)*7)/(7-B41))*C41)+(((VLOOKUP(A41,BD!$G$1:$H$501,2,0)/8)*2)*D41)+(((VLOOKUP(A41,BD!$G$1:$H$501,2,0)/8)*3)*E41)+((VLOOKUP(A41,BD!$G$1:$H$501,2,0)*G41)*F41)+H41,"")</f>
        <v/>
      </c>
      <c r="K41" s="186"/>
      <c r="L41" s="181"/>
    </row>
    <row r="42" spans="1:12">
      <c r="A42" s="181"/>
      <c r="B42" s="181"/>
      <c r="C42" s="181"/>
      <c r="D42" s="182"/>
      <c r="E42" s="182"/>
      <c r="F42" s="182"/>
      <c r="G42" s="183"/>
      <c r="H42" s="181"/>
      <c r="I42" s="184"/>
      <c r="J42" s="185" t="str">
        <f>+IF(LEN(A42)&gt;10,(((VLOOKUP(A42,BD!$G$1:$H$501,2,0)*7)/(7-B42))*C42)+(((VLOOKUP(A42,BD!$G$1:$H$501,2,0)/8)*2)*D42)+(((VLOOKUP(A42,BD!$G$1:$H$501,2,0)/8)*3)*E42)+((VLOOKUP(A42,BD!$G$1:$H$501,2,0)*G42)*F42)+H42,"")</f>
        <v/>
      </c>
      <c r="K42" s="186"/>
      <c r="L42" s="181"/>
    </row>
    <row r="43" spans="1:12">
      <c r="A43" s="181"/>
      <c r="B43" s="181"/>
      <c r="C43" s="181"/>
      <c r="D43" s="182"/>
      <c r="E43" s="182"/>
      <c r="F43" s="182"/>
      <c r="G43" s="183"/>
      <c r="H43" s="181"/>
      <c r="I43" s="184"/>
      <c r="J43" s="185" t="str">
        <f>+IF(LEN(A43)&gt;10,(((VLOOKUP(A43,BD!$G$1:$H$501,2,0)*7)/(7-B43))*C43)+(((VLOOKUP(A43,BD!$G$1:$H$501,2,0)/8)*2)*D43)+(((VLOOKUP(A43,BD!$G$1:$H$501,2,0)/8)*3)*E43)+((VLOOKUP(A43,BD!$G$1:$H$501,2,0)*G43)*F43)+H43,"")</f>
        <v/>
      </c>
      <c r="K43" s="186"/>
      <c r="L43" s="181"/>
    </row>
    <row r="44" spans="1:12">
      <c r="A44" s="181"/>
      <c r="B44" s="181"/>
      <c r="C44" s="181"/>
      <c r="D44" s="182"/>
      <c r="E44" s="182"/>
      <c r="F44" s="182"/>
      <c r="G44" s="183"/>
      <c r="H44" s="181"/>
      <c r="I44" s="184"/>
      <c r="J44" s="185" t="str">
        <f>+IF(LEN(A44)&gt;10,(((VLOOKUP(A44,BD!$G$1:$H$501,2,0)*7)/(7-B44))*C44)+(((VLOOKUP(A44,BD!$G$1:$H$501,2,0)/8)*2)*D44)+(((VLOOKUP(A44,BD!$G$1:$H$501,2,0)/8)*3)*E44)+((VLOOKUP(A44,BD!$G$1:$H$501,2,0)*G44)*F44)+H44,"")</f>
        <v/>
      </c>
      <c r="K44" s="186"/>
      <c r="L44" s="181"/>
    </row>
    <row r="45" spans="1:12">
      <c r="A45" s="181"/>
      <c r="B45" s="181"/>
      <c r="C45" s="181"/>
      <c r="D45" s="182"/>
      <c r="E45" s="182"/>
      <c r="F45" s="182"/>
      <c r="G45" s="183"/>
      <c r="H45" s="181"/>
      <c r="I45" s="184"/>
      <c r="J45" s="185" t="str">
        <f>+IF(LEN(A45)&gt;10,(((VLOOKUP(A45,BD!$G$1:$H$501,2,0)*7)/(7-B45))*C45)+(((VLOOKUP(A45,BD!$G$1:$H$501,2,0)/8)*2)*D45)+(((VLOOKUP(A45,BD!$G$1:$H$501,2,0)/8)*3)*E45)+((VLOOKUP(A45,BD!$G$1:$H$501,2,0)*G45)*F45)+H45,"")</f>
        <v/>
      </c>
      <c r="K45" s="186"/>
      <c r="L45" s="181"/>
    </row>
    <row r="46" spans="1:12">
      <c r="A46" s="181"/>
      <c r="B46" s="181"/>
      <c r="C46" s="181"/>
      <c r="D46" s="182"/>
      <c r="E46" s="182"/>
      <c r="F46" s="182"/>
      <c r="G46" s="183"/>
      <c r="H46" s="181"/>
      <c r="I46" s="184"/>
      <c r="J46" s="185" t="str">
        <f>+IF(LEN(A46)&gt;10,(((VLOOKUP(A46,BD!$G$1:$H$501,2,0)*7)/(7-B46))*C46)+(((VLOOKUP(A46,BD!$G$1:$H$501,2,0)/8)*2)*D46)+(((VLOOKUP(A46,BD!$G$1:$H$501,2,0)/8)*3)*E46)+((VLOOKUP(A46,BD!$G$1:$H$501,2,0)*G46)*F46)+H46,"")</f>
        <v/>
      </c>
      <c r="K46" s="186"/>
      <c r="L46" s="181"/>
    </row>
    <row r="47" spans="1:12">
      <c r="A47" s="181"/>
      <c r="B47" s="181"/>
      <c r="C47" s="181"/>
      <c r="D47" s="182"/>
      <c r="E47" s="182"/>
      <c r="F47" s="182"/>
      <c r="G47" s="183"/>
      <c r="H47" s="181"/>
      <c r="I47" s="184"/>
      <c r="J47" s="185" t="str">
        <f>+IF(LEN(A47)&gt;10,(((VLOOKUP(A47,BD!$G$1:$H$501,2,0)*7)/(7-B47))*C47)+(((VLOOKUP(A47,BD!$G$1:$H$501,2,0)/8)*2)*D47)+(((VLOOKUP(A47,BD!$G$1:$H$501,2,0)/8)*3)*E47)+((VLOOKUP(A47,BD!$G$1:$H$501,2,0)*G47)*F47)+H47,"")</f>
        <v/>
      </c>
      <c r="K47" s="186"/>
      <c r="L47" s="181"/>
    </row>
    <row r="48" spans="1:12">
      <c r="A48" s="181"/>
      <c r="B48" s="181"/>
      <c r="C48" s="181"/>
      <c r="D48" s="182"/>
      <c r="E48" s="182"/>
      <c r="F48" s="182"/>
      <c r="G48" s="183"/>
      <c r="H48" s="181"/>
      <c r="I48" s="184"/>
      <c r="J48" s="185" t="str">
        <f>+IF(LEN(A48)&gt;10,(((VLOOKUP(A48,BD!$G$1:$H$501,2,0)*7)/(7-B48))*C48)+(((VLOOKUP(A48,BD!$G$1:$H$501,2,0)/8)*2)*D48)+(((VLOOKUP(A48,BD!$G$1:$H$501,2,0)/8)*3)*E48)+((VLOOKUP(A48,BD!$G$1:$H$501,2,0)*G48)*F48)+H48,"")</f>
        <v/>
      </c>
      <c r="K48" s="186"/>
      <c r="L48" s="181"/>
    </row>
    <row r="49" spans="1:12">
      <c r="A49" s="181"/>
      <c r="B49" s="181"/>
      <c r="C49" s="181"/>
      <c r="D49" s="182"/>
      <c r="E49" s="182"/>
      <c r="F49" s="182"/>
      <c r="G49" s="183"/>
      <c r="H49" s="181"/>
      <c r="I49" s="184"/>
      <c r="J49" s="185" t="str">
        <f>+IF(LEN(A49)&gt;10,(((VLOOKUP(A49,BD!$G$1:$H$501,2,0)*7)/(7-B49))*C49)+(((VLOOKUP(A49,BD!$G$1:$H$501,2,0)/8)*2)*D49)+(((VLOOKUP(A49,BD!$G$1:$H$501,2,0)/8)*3)*E49)+((VLOOKUP(A49,BD!$G$1:$H$501,2,0)*G49)*F49)+H49,"")</f>
        <v/>
      </c>
      <c r="K49" s="186"/>
      <c r="L49" s="181"/>
    </row>
    <row r="50" spans="1:12">
      <c r="A50" s="181"/>
      <c r="B50" s="181"/>
      <c r="C50" s="181"/>
      <c r="D50" s="182"/>
      <c r="E50" s="182"/>
      <c r="F50" s="182"/>
      <c r="G50" s="183"/>
      <c r="H50" s="181"/>
      <c r="I50" s="184"/>
      <c r="J50" s="185" t="str">
        <f>+IF(LEN(A50)&gt;10,(((VLOOKUP(A50,BD!$G$1:$H$501,2,0)*7)/(7-B50))*C50)+(((VLOOKUP(A50,BD!$G$1:$H$501,2,0)/8)*2)*D50)+(((VLOOKUP(A50,BD!$G$1:$H$501,2,0)/8)*3)*E50)+((VLOOKUP(A50,BD!$G$1:$H$501,2,0)*G50)*F50)+H50,"")</f>
        <v/>
      </c>
      <c r="K50" s="186"/>
      <c r="L50" s="181"/>
    </row>
    <row r="51" spans="1:12">
      <c r="A51" s="187"/>
      <c r="B51" s="187"/>
      <c r="C51" s="187"/>
      <c r="D51" s="187"/>
      <c r="E51" s="187"/>
      <c r="F51" s="187"/>
      <c r="G51" s="187"/>
      <c r="H51" s="187"/>
      <c r="I51" s="187"/>
      <c r="J51" s="187"/>
      <c r="K51" s="187"/>
      <c r="L51" s="187"/>
    </row>
  </sheetData>
  <sheetProtection algorithmName="SHA-512" hashValue="iPYQg+9jMI8f0CijKdOFCYuuwhZcW4zTGOFGx8pgpbKUjsohYx5E/iA5r/iWY51xW04BuRuPVWUPT+4DStI7XQ==" saltValue="jvtjBe21AGWItilLh0Q0Hw==" spinCount="100000" sheet="1" objects="1" scenarios="1" autoFilter="0"/>
  <autoFilter ref="A1:L50" xr:uid="{2F64D887-4D48-9040-974C-BFC9EF8CBCA8}"/>
  <dataValidations count="4">
    <dataValidation type="whole" allowBlank="1" showInputMessage="1" showErrorMessage="1" sqref="B2:B50" xr:uid="{6E2A505B-185E-A945-B88D-995E33B5C145}">
      <formula1>1</formula1>
      <formula2>6</formula2>
    </dataValidation>
    <dataValidation type="whole" allowBlank="1" showInputMessage="1" showErrorMessage="1" sqref="C2:C50" xr:uid="{A5489E45-6270-3D41-9E81-D1467C610379}">
      <formula1>1</formula1>
      <formula2>14</formula2>
    </dataValidation>
    <dataValidation type="whole" allowBlank="1" showInputMessage="1" showErrorMessage="1" sqref="I2:I50" xr:uid="{716C4873-F045-6048-B740-63BEF1FD43EF}">
      <formula1>1</formula1>
      <formula2>52</formula2>
    </dataValidation>
    <dataValidation type="list" allowBlank="1" showInputMessage="1" showErrorMessage="1" sqref="F2:F50" xr:uid="{01E39E84-5525-CA45-94A3-F0D04F5E5211}">
      <formula1>".25,.375"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baseColWidth="10" defaultColWidth="10.83203125" defaultRowHeight="13"/>
  <cols>
    <col min="1" max="16384" width="10.83203125" style="66"/>
  </cols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Q503"/>
  <sheetViews>
    <sheetView zoomScale="120" zoomScaleNormal="120" zoomScalePageLayoutView="120" workbookViewId="0"/>
  </sheetViews>
  <sheetFormatPr baseColWidth="10" defaultColWidth="10.83203125" defaultRowHeight="13" zeroHeight="1"/>
  <cols>
    <col min="1" max="1" width="10.83203125" style="66"/>
    <col min="2" max="3" width="12" style="66" bestFit="1" customWidth="1"/>
    <col min="4" max="7" width="17.83203125" style="67" bestFit="1" customWidth="1"/>
    <col min="8" max="16384" width="10.83203125" style="66"/>
  </cols>
  <sheetData>
    <row r="1" spans="1:43">
      <c r="A1" s="148"/>
      <c r="AN1" s="100"/>
      <c r="AO1" s="11"/>
      <c r="AP1" s="11"/>
      <c r="AQ1" s="11"/>
    </row>
    <row r="2" spans="1:43"/>
    <row r="3" spans="1:43"/>
    <row r="4" spans="1:43"/>
    <row r="5" spans="1:43"/>
    <row r="6" spans="1:43"/>
    <row r="7" spans="1:43"/>
    <row r="8" spans="1:43"/>
    <row r="9" spans="1:43"/>
    <row r="10" spans="1:43"/>
    <row r="11" spans="1:43"/>
    <row r="12" spans="1:43"/>
    <row r="13" spans="1:43"/>
    <row r="14" spans="1:43"/>
    <row r="15" spans="1:43"/>
    <row r="16" spans="1:43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</sheetData>
  <pageMargins left="0.7" right="0.7" top="0.75" bottom="0.75" header="0.3" footer="0.3"/>
  <pageSetup orientation="portrait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71"/>
  <sheetViews>
    <sheetView workbookViewId="0">
      <selection activeCell="A2" sqref="A2"/>
    </sheetView>
  </sheetViews>
  <sheetFormatPr baseColWidth="10" defaultColWidth="0" defaultRowHeight="13"/>
  <cols>
    <col min="1" max="8" width="18" style="11" customWidth="1"/>
    <col min="9" max="16384" width="10.83203125" hidden="1"/>
  </cols>
  <sheetData>
    <row r="1" spans="1:8">
      <c r="A1" t="s">
        <v>154</v>
      </c>
      <c r="B1" t="s">
        <v>155</v>
      </c>
      <c r="C1" t="s">
        <v>156</v>
      </c>
      <c r="D1" t="s">
        <v>157</v>
      </c>
      <c r="E1" t="s">
        <v>73</v>
      </c>
      <c r="F1" t="s">
        <v>158</v>
      </c>
      <c r="G1" t="s">
        <v>159</v>
      </c>
      <c r="H1" t="s">
        <v>160</v>
      </c>
    </row>
    <row r="2" spans="1:8">
      <c r="E2" s="91"/>
    </row>
    <row r="3" spans="1:8">
      <c r="E3" s="91"/>
    </row>
    <row r="4" spans="1:8">
      <c r="E4" s="91"/>
    </row>
    <row r="5" spans="1:8">
      <c r="E5" s="91"/>
    </row>
    <row r="6" spans="1:8">
      <c r="E6" s="91"/>
    </row>
    <row r="7" spans="1:8">
      <c r="E7" s="91"/>
    </row>
    <row r="8" spans="1:8">
      <c r="E8" s="91"/>
    </row>
    <row r="9" spans="1:8">
      <c r="E9" s="91"/>
    </row>
    <row r="10" spans="1:8">
      <c r="E10" s="91"/>
    </row>
    <row r="11" spans="1:8">
      <c r="E11" s="91"/>
    </row>
    <row r="12" spans="1:8">
      <c r="E12" s="91"/>
    </row>
    <row r="13" spans="1:8">
      <c r="E13" s="91"/>
    </row>
    <row r="14" spans="1:8">
      <c r="E14" s="91"/>
    </row>
    <row r="15" spans="1:8">
      <c r="E15" s="91"/>
    </row>
    <row r="16" spans="1:8">
      <c r="E16" s="91"/>
    </row>
    <row r="17" spans="5:5">
      <c r="E17" s="91"/>
    </row>
    <row r="18" spans="5:5">
      <c r="E18" s="91"/>
    </row>
    <row r="19" spans="5:5">
      <c r="E19" s="91"/>
    </row>
    <row r="20" spans="5:5">
      <c r="E20" s="91"/>
    </row>
    <row r="21" spans="5:5">
      <c r="E21" s="91"/>
    </row>
    <row r="22" spans="5:5">
      <c r="E22" s="91"/>
    </row>
    <row r="23" spans="5:5">
      <c r="E23" s="91"/>
    </row>
    <row r="24" spans="5:5">
      <c r="E24" s="91"/>
    </row>
    <row r="25" spans="5:5">
      <c r="E25" s="91"/>
    </row>
    <row r="26" spans="5:5">
      <c r="E26" s="91"/>
    </row>
    <row r="27" spans="5:5">
      <c r="E27" s="91"/>
    </row>
    <row r="28" spans="5:5">
      <c r="E28" s="91"/>
    </row>
    <row r="29" spans="5:5">
      <c r="E29" s="91"/>
    </row>
    <row r="30" spans="5:5">
      <c r="E30" s="91"/>
    </row>
    <row r="31" spans="5:5">
      <c r="E31" s="91"/>
    </row>
    <row r="32" spans="5:5">
      <c r="E32" s="91"/>
    </row>
    <row r="33" spans="5:5">
      <c r="E33" s="91"/>
    </row>
    <row r="34" spans="5:5">
      <c r="E34" s="91"/>
    </row>
    <row r="35" spans="5:5">
      <c r="E35" s="91"/>
    </row>
    <row r="36" spans="5:5">
      <c r="E36" s="91"/>
    </row>
    <row r="37" spans="5:5">
      <c r="E37" s="91"/>
    </row>
    <row r="38" spans="5:5">
      <c r="E38" s="91"/>
    </row>
    <row r="39" spans="5:5">
      <c r="E39" s="91"/>
    </row>
    <row r="40" spans="5:5">
      <c r="E40" s="91"/>
    </row>
    <row r="41" spans="5:5">
      <c r="E41" s="91"/>
    </row>
    <row r="42" spans="5:5">
      <c r="E42" s="91"/>
    </row>
    <row r="43" spans="5:5">
      <c r="E43" s="91"/>
    </row>
    <row r="44" spans="5:5">
      <c r="E44" s="91"/>
    </row>
    <row r="45" spans="5:5">
      <c r="E45" s="91"/>
    </row>
    <row r="46" spans="5:5">
      <c r="E46" s="91"/>
    </row>
    <row r="47" spans="5:5">
      <c r="E47" s="91"/>
    </row>
    <row r="48" spans="5:5">
      <c r="E48" s="91"/>
    </row>
    <row r="49" spans="5:6">
      <c r="E49" s="91"/>
    </row>
    <row r="50" spans="5:6">
      <c r="E50" s="91"/>
    </row>
    <row r="51" spans="5:6">
      <c r="E51" s="91"/>
    </row>
    <row r="52" spans="5:6">
      <c r="E52" s="91"/>
    </row>
    <row r="53" spans="5:6">
      <c r="E53" s="91"/>
    </row>
    <row r="54" spans="5:6">
      <c r="E54" s="91"/>
    </row>
    <row r="55" spans="5:6">
      <c r="E55" s="91"/>
    </row>
    <row r="56" spans="5:6">
      <c r="E56" s="91"/>
    </row>
    <row r="57" spans="5:6">
      <c r="E57" s="91"/>
    </row>
    <row r="58" spans="5:6">
      <c r="E58" s="91"/>
    </row>
    <row r="59" spans="5:6">
      <c r="E59" s="91"/>
    </row>
    <row r="60" spans="5:6">
      <c r="E60" s="91"/>
    </row>
    <row r="61" spans="5:6">
      <c r="E61" s="91"/>
    </row>
    <row r="62" spans="5:6">
      <c r="E62" s="91"/>
    </row>
    <row r="63" spans="5:6">
      <c r="E63" s="91"/>
      <c r="F63" s="91"/>
    </row>
    <row r="64" spans="5:6">
      <c r="E64" s="91"/>
      <c r="F64" s="91"/>
    </row>
    <row r="65" spans="5:6">
      <c r="E65" s="91"/>
      <c r="F65" s="91"/>
    </row>
    <row r="66" spans="5:6">
      <c r="E66" s="91"/>
      <c r="F66" s="91"/>
    </row>
    <row r="67" spans="5:6">
      <c r="E67" s="91"/>
      <c r="F67" s="91"/>
    </row>
    <row r="68" spans="5:6">
      <c r="E68" s="91"/>
      <c r="F68" s="91"/>
    </row>
    <row r="69" spans="5:6">
      <c r="E69" s="91"/>
      <c r="F69" s="91"/>
    </row>
    <row r="70" spans="5:6">
      <c r="E70" s="91"/>
      <c r="F70" s="91"/>
    </row>
    <row r="71" spans="5:6">
      <c r="E71" s="91"/>
      <c r="F71" s="91"/>
    </row>
  </sheetData>
  <sheetProtection algorithmName="SHA-512" hashValue="Ml9ggqi97nK1OMWeB3sLxvSj+8WY2k8JdAjEZnjvq2wkdr4OKd3OQnK1cYk9WtzUcVqUQv+ySYEcS2DQfPpj7Q==" saltValue="/6dk5ToOaGuk4eMNxdaaCQ==" spinCount="100000" sheet="1" objects="1" scenarios="1" autoFilter="0"/>
  <autoFilter ref="A1:H1" xr:uid="{00000000-0009-0000-0000-000007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CODIGO PAGO</vt:lpstr>
      <vt:lpstr>BD</vt:lpstr>
      <vt:lpstr>PRE MAAS</vt:lpstr>
      <vt:lpstr>INCAPACIDADES</vt:lpstr>
      <vt:lpstr>AJUSTES</vt:lpstr>
      <vt:lpstr>BONOS</vt:lpstr>
      <vt:lpstr>NOMINA ORIGINAL</vt:lpstr>
      <vt:lpstr>CRONOS</vt:lpstr>
    </vt:vector>
  </TitlesOfParts>
  <Company>Grupo Maas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Cruz Suarez Suarez</dc:creator>
  <cp:lastModifiedBy>Microsoft Office User</cp:lastModifiedBy>
  <cp:lastPrinted>2017-08-07T23:36:00Z</cp:lastPrinted>
  <dcterms:created xsi:type="dcterms:W3CDTF">2007-12-20T19:21:03Z</dcterms:created>
  <dcterms:modified xsi:type="dcterms:W3CDTF">2020-05-04T22:48:33Z</dcterms:modified>
</cp:coreProperties>
</file>